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32EFE4D5-C0B8-1E43-B9F2-8E6155CB7B2B}" xr6:coauthVersionLast="45" xr6:coauthVersionMax="45" xr10:uidLastSave="{00000000-0000-0000-0000-000000000000}"/>
  <bookViews>
    <workbookView xWindow="520" yWindow="140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21" i="1"/>
  <c r="R5466" i="1"/>
  <c r="E5663" i="1"/>
  <c r="R5727" i="1"/>
  <c r="E5752" i="1"/>
  <c r="R5762" i="1"/>
  <c r="R5793" i="1"/>
  <c r="E5793" i="1"/>
  <c r="R5795" i="1"/>
  <c r="R5823" i="1"/>
  <c r="R5828" i="1"/>
  <c r="A5828" i="1"/>
  <c r="R5849" i="1"/>
  <c r="R5855" i="1"/>
  <c r="A5855" i="1"/>
  <c r="R5864" i="1"/>
  <c r="R5898" i="1"/>
  <c r="R5901" i="1"/>
  <c r="R5957" i="1"/>
  <c r="R5971" i="1"/>
  <c r="R5996" i="1"/>
  <c r="R6002" i="1"/>
  <c r="R6009" i="1"/>
  <c r="R6015" i="1"/>
  <c r="R6109" i="1"/>
  <c r="R6188" i="1"/>
  <c r="R6275" i="1"/>
  <c r="R6279" i="1"/>
  <c r="R6289" i="1"/>
  <c r="E6289" i="1"/>
  <c r="R6337" i="1"/>
  <c r="R6390" i="1"/>
  <c r="R6531" i="1"/>
  <c r="E6531" i="1"/>
  <c r="R6579" i="1"/>
  <c r="R6595" i="1"/>
  <c r="E6595" i="1"/>
  <c r="R6662" i="1"/>
  <c r="R6696" i="1"/>
  <c r="E6696" i="1"/>
  <c r="R7024" i="1"/>
  <c r="R7731" i="1"/>
  <c r="R7744" i="1"/>
  <c r="E5695" i="1"/>
  <c r="R5701" i="1"/>
  <c r="R5738" i="1"/>
  <c r="E5738" i="1"/>
  <c r="R6568" i="1"/>
  <c r="R7551" i="1"/>
  <c r="R6196" i="1"/>
  <c r="R5669" i="1"/>
  <c r="E5669" i="1"/>
  <c r="R5678" i="1"/>
  <c r="R5683" i="1"/>
  <c r="R5686" i="1"/>
  <c r="R5705" i="1"/>
  <c r="R5719" i="1"/>
  <c r="R5714" i="1"/>
  <c r="E5714" i="1"/>
  <c r="R5725" i="1"/>
  <c r="E5725" i="1"/>
  <c r="R5734" i="1"/>
  <c r="R5753" i="1"/>
  <c r="R5750" i="1"/>
  <c r="R5763" i="1"/>
  <c r="R5756" i="1"/>
  <c r="R5992" i="1"/>
  <c r="R5832" i="1"/>
  <c r="A5832" i="1"/>
  <c r="R5843" i="1"/>
  <c r="A5843" i="1"/>
  <c r="R5856" i="1"/>
  <c r="R5865" i="1"/>
  <c r="R5862" i="1"/>
  <c r="R5883" i="1"/>
  <c r="R5884" i="1"/>
  <c r="R5896" i="1"/>
  <c r="R5925" i="1"/>
  <c r="R6014" i="1"/>
  <c r="R6137" i="1"/>
  <c r="R5534" i="1"/>
  <c r="R5588" i="1"/>
  <c r="E5588" i="1"/>
  <c r="R5700" i="1"/>
  <c r="E5772" i="1"/>
  <c r="R5804" i="1"/>
  <c r="R5811" i="1"/>
  <c r="E5811" i="1"/>
  <c r="R5836" i="1"/>
  <c r="R6003" i="1"/>
  <c r="R6176" i="1"/>
  <c r="R6245" i="1"/>
  <c r="R6293" i="1"/>
  <c r="E6293" i="1"/>
  <c r="R6290" i="1"/>
  <c r="E6290" i="1"/>
  <c r="R6292" i="1"/>
  <c r="R6299" i="1"/>
  <c r="R6296" i="1"/>
  <c r="R6300" i="1"/>
  <c r="R6304" i="1"/>
  <c r="E6304" i="1"/>
  <c r="R6305" i="1"/>
  <c r="R6308" i="1"/>
  <c r="R6307" i="1"/>
  <c r="E6307" i="1"/>
  <c r="R6306" i="1"/>
  <c r="E6306" i="1"/>
  <c r="R6313" i="1"/>
  <c r="R6314" i="1"/>
  <c r="R6316" i="1"/>
  <c r="R6323" i="1"/>
  <c r="R6322" i="1"/>
  <c r="R6326" i="1"/>
  <c r="R6330" i="1"/>
  <c r="R6331" i="1"/>
  <c r="R6335" i="1"/>
  <c r="E6332" i="1"/>
  <c r="R6333" i="1"/>
  <c r="R6336" i="1"/>
  <c r="E6342" i="1"/>
  <c r="R6341" i="1"/>
  <c r="E6341" i="1"/>
  <c r="R6339" i="1"/>
  <c r="R6340" i="1"/>
  <c r="R6343" i="1"/>
  <c r="R6347" i="1"/>
  <c r="R6351" i="1"/>
  <c r="R6353" i="1"/>
  <c r="R6356" i="1"/>
  <c r="R6359" i="1"/>
  <c r="R6365" i="1"/>
  <c r="E6365" i="1"/>
  <c r="R6364" i="1"/>
  <c r="R6369" i="1"/>
  <c r="R6370" i="1"/>
  <c r="R6372" i="1"/>
  <c r="E6372" i="1"/>
  <c r="R6375" i="1"/>
  <c r="R6393" i="1"/>
  <c r="R6403" i="1"/>
  <c r="R6399" i="1"/>
  <c r="R6413" i="1"/>
  <c r="R6414" i="1"/>
  <c r="R6424" i="1"/>
  <c r="R6427" i="1"/>
  <c r="R6451" i="1"/>
  <c r="R6450" i="1"/>
  <c r="R6454" i="1"/>
  <c r="E6454" i="1"/>
  <c r="R6453" i="1"/>
  <c r="R6455" i="1"/>
  <c r="R6461" i="1"/>
  <c r="R6466" i="1"/>
  <c r="R6471" i="1"/>
  <c r="R6476" i="1"/>
  <c r="R6486" i="1"/>
  <c r="R6489" i="1"/>
  <c r="R6492" i="1"/>
  <c r="R6529" i="1"/>
  <c r="R6528" i="1"/>
  <c r="R6535" i="1"/>
  <c r="E6539" i="1"/>
  <c r="R6543" i="1"/>
  <c r="R6544" i="1"/>
  <c r="R6564" i="1"/>
  <c r="R6576" i="1"/>
  <c r="R6577" i="1"/>
  <c r="R6582" i="1"/>
  <c r="R6590" i="1"/>
  <c r="R6593" i="1"/>
  <c r="R6614" i="1"/>
  <c r="R6617" i="1"/>
  <c r="R6624" i="1"/>
  <c r="R6626" i="1"/>
  <c r="R6635" i="1"/>
  <c r="R6633" i="1"/>
  <c r="R6667" i="1"/>
  <c r="R6670" i="1"/>
  <c r="R6685" i="1"/>
  <c r="R6689" i="1"/>
  <c r="R6692" i="1"/>
  <c r="R6693" i="1"/>
  <c r="R6718" i="1"/>
  <c r="R6714" i="1"/>
  <c r="R6713" i="1"/>
  <c r="R6723" i="1"/>
  <c r="R6731" i="1"/>
  <c r="R6743" i="1"/>
  <c r="R6745" i="1"/>
  <c r="R6750" i="1"/>
  <c r="R6753" i="1"/>
  <c r="R6763" i="1"/>
  <c r="R6760" i="1"/>
  <c r="R6765" i="1"/>
  <c r="R6770" i="1"/>
  <c r="R6768" i="1"/>
  <c r="R6785" i="1"/>
  <c r="R6791" i="1"/>
  <c r="R6795" i="1"/>
  <c r="R6803" i="1"/>
  <c r="R6812" i="1"/>
  <c r="R6824" i="1"/>
  <c r="R6822" i="1"/>
  <c r="R6837" i="1"/>
  <c r="R6847" i="1"/>
  <c r="R6851" i="1"/>
  <c r="R6861" i="1"/>
  <c r="R6877" i="1"/>
  <c r="R6885" i="1"/>
  <c r="R6890" i="1"/>
  <c r="R6888" i="1"/>
  <c r="R6900" i="1"/>
  <c r="R6898" i="1"/>
  <c r="R6907" i="1"/>
  <c r="R6904" i="1"/>
  <c r="R6905" i="1"/>
  <c r="R6912" i="1"/>
  <c r="R6909" i="1"/>
  <c r="R6924" i="1"/>
  <c r="R6930" i="1"/>
  <c r="R6935" i="1"/>
  <c r="E6948" i="1"/>
  <c r="R6956" i="1"/>
  <c r="E6956" i="1"/>
  <c r="R6955" i="1"/>
  <c r="R6963" i="1"/>
  <c r="R6960" i="1"/>
  <c r="R6967" i="1"/>
  <c r="R6975" i="1"/>
  <c r="R6982" i="1"/>
  <c r="R6979" i="1"/>
  <c r="R6983" i="1"/>
  <c r="R6987" i="1"/>
  <c r="R6996" i="1"/>
  <c r="R7017" i="1"/>
  <c r="E8095" i="1"/>
  <c r="R7021" i="1"/>
  <c r="R7033" i="1"/>
  <c r="R7059" i="1"/>
  <c r="R7074" i="1"/>
  <c r="R7077" i="1"/>
  <c r="E7077" i="1"/>
  <c r="R7083" i="1"/>
  <c r="R7086" i="1"/>
  <c r="R7087" i="1"/>
  <c r="R7091" i="1"/>
  <c r="R7095" i="1"/>
  <c r="R7097" i="1"/>
  <c r="R7101" i="1"/>
  <c r="E7105" i="1"/>
  <c r="R7104" i="1"/>
  <c r="R7127" i="1"/>
  <c r="R7133" i="1"/>
  <c r="R7131" i="1"/>
  <c r="E7138" i="1"/>
  <c r="R7137" i="1"/>
  <c r="R7142" i="1"/>
  <c r="R7150" i="1"/>
  <c r="R7161" i="1"/>
  <c r="R7165" i="1"/>
  <c r="R7172" i="1"/>
  <c r="R7181" i="1"/>
  <c r="R7200" i="1"/>
  <c r="R7201" i="1"/>
  <c r="R7204" i="1"/>
  <c r="R7228" i="1"/>
  <c r="R7227" i="1"/>
  <c r="R7231" i="1"/>
  <c r="R7232" i="1"/>
  <c r="R7237" i="1"/>
  <c r="E7234" i="1"/>
  <c r="R7241" i="1"/>
  <c r="R7248" i="1"/>
  <c r="R7247" i="1"/>
  <c r="R7252" i="1"/>
  <c r="E7258" i="1"/>
  <c r="E7260" i="1"/>
  <c r="R7262" i="1"/>
  <c r="R7280" i="1"/>
  <c r="R7285" i="1"/>
  <c r="R7304" i="1"/>
  <c r="R7310" i="1"/>
  <c r="E7310" i="1"/>
  <c r="R7330" i="1"/>
  <c r="R7335" i="1"/>
  <c r="R7341" i="1"/>
  <c r="R7356" i="1"/>
  <c r="R7364" i="1"/>
  <c r="R7439" i="1"/>
  <c r="R7367" i="1"/>
  <c r="R7368" i="1"/>
  <c r="R7389" i="1"/>
  <c r="R7397" i="1"/>
  <c r="R7444" i="1"/>
  <c r="R7456" i="1"/>
  <c r="R7463" i="1"/>
  <c r="R7532" i="1"/>
  <c r="R7533" i="1"/>
  <c r="R7569" i="1"/>
  <c r="R7581" i="1"/>
  <c r="R7588" i="1"/>
  <c r="R7597" i="1"/>
  <c r="R7613" i="1"/>
  <c r="R7611" i="1"/>
  <c r="R7619" i="1"/>
  <c r="R7618" i="1"/>
  <c r="R7638" i="1"/>
  <c r="R7657" i="1"/>
  <c r="R7678" i="1"/>
  <c r="R7682" i="1"/>
  <c r="R7697" i="1"/>
  <c r="R7739" i="1"/>
  <c r="R7741" i="1"/>
  <c r="R7754" i="1"/>
  <c r="R7759" i="1"/>
  <c r="R7767" i="1"/>
  <c r="R7785" i="1"/>
  <c r="R7796" i="1"/>
  <c r="R7808" i="1"/>
  <c r="R7812" i="1"/>
  <c r="R7814" i="1"/>
  <c r="R7821" i="1"/>
  <c r="R7829" i="1"/>
  <c r="R7833" i="1"/>
  <c r="R7945" i="1"/>
  <c r="R7973" i="1"/>
  <c r="R8004" i="1"/>
  <c r="R8124" i="1"/>
  <c r="R8165" i="1"/>
  <c r="R8242" i="1"/>
  <c r="R8235" i="1"/>
  <c r="R8248" i="1"/>
  <c r="R8292" i="1"/>
  <c r="R8323" i="1"/>
  <c r="R8333" i="1"/>
  <c r="R8363" i="1"/>
  <c r="R8395" i="1"/>
  <c r="E8395" i="1"/>
  <c r="R8416" i="1"/>
  <c r="E8420" i="1"/>
  <c r="E8427" i="1"/>
  <c r="R5479" i="1"/>
  <c r="R5491" i="1"/>
  <c r="R5512" i="1"/>
  <c r="R5510" i="1"/>
  <c r="R5514" i="1"/>
  <c r="R5513" i="1"/>
  <c r="R5515" i="1"/>
  <c r="R5516" i="1"/>
  <c r="R5562" i="1"/>
  <c r="R5784" i="1"/>
  <c r="E5784" i="1"/>
  <c r="E5657" i="1"/>
  <c r="E5660" i="1"/>
  <c r="E5659" i="1"/>
  <c r="E5662" i="1"/>
  <c r="E5666" i="1"/>
  <c r="R5675" i="1"/>
  <c r="R5671" i="1"/>
  <c r="E5671" i="1"/>
  <c r="R5670" i="1"/>
  <c r="R5673" i="1"/>
  <c r="E5673" i="1"/>
  <c r="R5672" i="1"/>
  <c r="R5676" i="1"/>
  <c r="R5674" i="1"/>
  <c r="R5677" i="1"/>
  <c r="R5679" i="1"/>
  <c r="E5679" i="1"/>
  <c r="R5687" i="1"/>
  <c r="R5709" i="1"/>
  <c r="R5706" i="1"/>
  <c r="R5704" i="1"/>
  <c r="R5707" i="1"/>
  <c r="E5707" i="1"/>
  <c r="R5703" i="1"/>
  <c r="R5699" i="1"/>
  <c r="R5696" i="1"/>
  <c r="R5698" i="1"/>
  <c r="R5697" i="1"/>
  <c r="R5708" i="1"/>
  <c r="R5712" i="1"/>
  <c r="R5710" i="1"/>
  <c r="E5710" i="1"/>
  <c r="R5716" i="1"/>
  <c r="R5715" i="1"/>
  <c r="R5720" i="1"/>
  <c r="E5726" i="1"/>
  <c r="R5722" i="1"/>
  <c r="E5722" i="1"/>
  <c r="R5718" i="1"/>
  <c r="R5721" i="1"/>
  <c r="R5724" i="1"/>
  <c r="E5724" i="1"/>
  <c r="R5730" i="1"/>
  <c r="R5723" i="1"/>
  <c r="R5729" i="1"/>
  <c r="R5731" i="1"/>
  <c r="R5733" i="1"/>
  <c r="R5736" i="1"/>
  <c r="R5735" i="1"/>
  <c r="E5735" i="1"/>
  <c r="R5737" i="1"/>
  <c r="E5737" i="1"/>
  <c r="R5749" i="1"/>
  <c r="R5741" i="1"/>
  <c r="R5743" i="1"/>
  <c r="E5743" i="1"/>
  <c r="R5744" i="1"/>
  <c r="R5745" i="1"/>
  <c r="R5746" i="1"/>
  <c r="R5747" i="1"/>
  <c r="E5747" i="1"/>
  <c r="R5742" i="1"/>
  <c r="R5740" i="1"/>
  <c r="R5751" i="1"/>
  <c r="R5757" i="1"/>
  <c r="E5769" i="1"/>
  <c r="E5765" i="1"/>
  <c r="R5768" i="1"/>
  <c r="R5759" i="1"/>
  <c r="E5758" i="1"/>
  <c r="R5760" i="1"/>
  <c r="R5754" i="1"/>
  <c r="E5754" i="1"/>
  <c r="R5755" i="1"/>
  <c r="E5755" i="1"/>
  <c r="E5761" i="1"/>
  <c r="E5748" i="1"/>
  <c r="R5771" i="1"/>
  <c r="E5770" i="1"/>
  <c r="R5773" i="1"/>
  <c r="E5773" i="1"/>
  <c r="R5774" i="1"/>
  <c r="E5774" i="1"/>
  <c r="R5775" i="1"/>
  <c r="R5778" i="1"/>
  <c r="R5794" i="1"/>
  <c r="R5777" i="1"/>
  <c r="R5779" i="1"/>
  <c r="E5779" i="1"/>
  <c r="R5776" i="1"/>
  <c r="E5776" i="1"/>
  <c r="R5787" i="1"/>
  <c r="E5787" i="1"/>
  <c r="R5785" i="1"/>
  <c r="E5785" i="1"/>
  <c r="R5783" i="1"/>
  <c r="R5788" i="1"/>
  <c r="E5788" i="1"/>
  <c r="R5786" i="1"/>
  <c r="R5789" i="1"/>
  <c r="R5782" i="1"/>
  <c r="E5782" i="1"/>
  <c r="R5780" i="1"/>
  <c r="R5781" i="1"/>
  <c r="R5790" i="1"/>
  <c r="E5790" i="1"/>
  <c r="R5798" i="1"/>
  <c r="R5799" i="1"/>
  <c r="R5803" i="1"/>
  <c r="R5801" i="1"/>
  <c r="R5796" i="1"/>
  <c r="E5796" i="1"/>
  <c r="R5802" i="1"/>
  <c r="R5797" i="1"/>
  <c r="R5800" i="1"/>
  <c r="R5792" i="1"/>
  <c r="E5792" i="1"/>
  <c r="R5791" i="1"/>
  <c r="E5791" i="1"/>
  <c r="R6189" i="1"/>
  <c r="R5813" i="1"/>
  <c r="E5813" i="1"/>
  <c r="R5807" i="1"/>
  <c r="E5807" i="1"/>
  <c r="E5805" i="1"/>
  <c r="R5809" i="1"/>
  <c r="E5809" i="1"/>
  <c r="R5812" i="1"/>
  <c r="E5812" i="1"/>
  <c r="R5808" i="1"/>
  <c r="E5808" i="1"/>
  <c r="R5810" i="1"/>
  <c r="E5810" i="1"/>
  <c r="R5814" i="1"/>
  <c r="E5814" i="1"/>
  <c r="R5815" i="1"/>
  <c r="E5815" i="1"/>
  <c r="R5818" i="1"/>
  <c r="E5818" i="1"/>
  <c r="R5817" i="1"/>
  <c r="R5816" i="1"/>
  <c r="E5816" i="1"/>
  <c r="R5819" i="1"/>
  <c r="E5819" i="1"/>
  <c r="R5824" i="1"/>
  <c r="A5824" i="1"/>
  <c r="R5820" i="1"/>
  <c r="E5820" i="1"/>
  <c r="A5820" i="1"/>
  <c r="R5958" i="1"/>
  <c r="R5822" i="1"/>
  <c r="R6017" i="1"/>
  <c r="R5867" i="1"/>
  <c r="R5871" i="1"/>
  <c r="R5827" i="1"/>
  <c r="R5821" i="1"/>
  <c r="A5821" i="1"/>
  <c r="R5825" i="1"/>
  <c r="A5825" i="1"/>
  <c r="R5826" i="1"/>
  <c r="R5831" i="1"/>
  <c r="A5831" i="1"/>
  <c r="R5838" i="1"/>
  <c r="R5837" i="1"/>
  <c r="R5833" i="1"/>
  <c r="R5834" i="1"/>
  <c r="A5834" i="1"/>
  <c r="R5830" i="1"/>
  <c r="R5835" i="1"/>
  <c r="R5829" i="1"/>
  <c r="A5829" i="1"/>
  <c r="R5841" i="1"/>
  <c r="R5842" i="1"/>
  <c r="R5840" i="1"/>
  <c r="R5839" i="1"/>
  <c r="R5845" i="1"/>
  <c r="A5845" i="1"/>
  <c r="R5844" i="1"/>
  <c r="A5844" i="1"/>
  <c r="R5846" i="1"/>
  <c r="A5846" i="1"/>
  <c r="R5848" i="1"/>
  <c r="A5848" i="1"/>
  <c r="R5851" i="1"/>
  <c r="R5854" i="1"/>
  <c r="R5853" i="1"/>
  <c r="R5954" i="1"/>
  <c r="R5858" i="1"/>
  <c r="R5857" i="1"/>
  <c r="R5880" i="1"/>
  <c r="R5859" i="1"/>
  <c r="R5878" i="1"/>
  <c r="R5876" i="1"/>
  <c r="R5879" i="1"/>
  <c r="R5877" i="1"/>
  <c r="R5861" i="1"/>
  <c r="R5863" i="1"/>
  <c r="R5860" i="1"/>
  <c r="R5868" i="1"/>
  <c r="R5866" i="1"/>
  <c r="R5870" i="1"/>
  <c r="R5869" i="1"/>
  <c r="R5872" i="1"/>
  <c r="R5873" i="1"/>
  <c r="R5874" i="1"/>
  <c r="R5895" i="1"/>
  <c r="R5875" i="1"/>
  <c r="R5882" i="1"/>
  <c r="R5881" i="1"/>
  <c r="R5885" i="1"/>
  <c r="R5886" i="1"/>
  <c r="R5891" i="1"/>
  <c r="R5893" i="1"/>
  <c r="R5889" i="1"/>
  <c r="R5892" i="1"/>
  <c r="R5888" i="1"/>
  <c r="R5890" i="1"/>
  <c r="R5887" i="1"/>
  <c r="R5894" i="1"/>
  <c r="R5904" i="1"/>
  <c r="R5908" i="1"/>
  <c r="R5903" i="1"/>
  <c r="R5906" i="1"/>
  <c r="R5899" i="1"/>
  <c r="R5921" i="1"/>
  <c r="R5920" i="1"/>
  <c r="R5900" i="1"/>
  <c r="R5907" i="1"/>
  <c r="R5905" i="1"/>
  <c r="R5902" i="1"/>
  <c r="R5911" i="1"/>
  <c r="R5909" i="1"/>
  <c r="R5914" i="1"/>
  <c r="R5910" i="1"/>
  <c r="R5912" i="1"/>
  <c r="R5916" i="1"/>
  <c r="R5913" i="1"/>
  <c r="R5915" i="1"/>
  <c r="R5918" i="1"/>
  <c r="R5917" i="1"/>
  <c r="R5919" i="1"/>
  <c r="R5923" i="1"/>
  <c r="R5931" i="1"/>
  <c r="E5931" i="1"/>
  <c r="R5930" i="1"/>
  <c r="E5930" i="1"/>
  <c r="R5926" i="1"/>
  <c r="E5926" i="1"/>
  <c r="R5933" i="1"/>
  <c r="E5933" i="1"/>
  <c r="R5928" i="1"/>
  <c r="R5924" i="1"/>
  <c r="R5932" i="1"/>
  <c r="R5929" i="1"/>
  <c r="R5927" i="1"/>
  <c r="R5940" i="1"/>
  <c r="R5934" i="1"/>
  <c r="E5934" i="1"/>
  <c r="R5942" i="1"/>
  <c r="R5941" i="1"/>
  <c r="E5941" i="1"/>
  <c r="R5948" i="1"/>
  <c r="R5939" i="1"/>
  <c r="E5939" i="1"/>
  <c r="R5936" i="1"/>
  <c r="R5935" i="1"/>
  <c r="E5938" i="1"/>
  <c r="R5944" i="1"/>
  <c r="R5943" i="1"/>
  <c r="E5943" i="1"/>
  <c r="R5945" i="1"/>
  <c r="R5947" i="1"/>
  <c r="E5947" i="1"/>
  <c r="R5949" i="1"/>
  <c r="E5949" i="1"/>
  <c r="R5946" i="1"/>
  <c r="R5962" i="1"/>
  <c r="R5968" i="1"/>
  <c r="R5966" i="1"/>
  <c r="R5961" i="1"/>
  <c r="R5964" i="1"/>
  <c r="R5977" i="1"/>
  <c r="R5970" i="1"/>
  <c r="R5974" i="1"/>
  <c r="R5976" i="1"/>
  <c r="R5973" i="1"/>
  <c r="E5973" i="1"/>
  <c r="R5972" i="1"/>
  <c r="R5978" i="1"/>
  <c r="R5979" i="1"/>
  <c r="R5982" i="1"/>
  <c r="R5993" i="1"/>
  <c r="R5985" i="1"/>
  <c r="R5984" i="1"/>
  <c r="R5980" i="1"/>
  <c r="E5980" i="1"/>
  <c r="R5983" i="1"/>
  <c r="R5989" i="1"/>
  <c r="R6211" i="1"/>
  <c r="R5991" i="1"/>
  <c r="R6229" i="1"/>
  <c r="R5986" i="1"/>
  <c r="R5990" i="1"/>
  <c r="R5988" i="1"/>
  <c r="R5994" i="1"/>
  <c r="R5997" i="1"/>
  <c r="R5995" i="1"/>
  <c r="E5995" i="1"/>
  <c r="R6001" i="1"/>
  <c r="R5998" i="1"/>
  <c r="R6000" i="1"/>
  <c r="R6005" i="1"/>
  <c r="R6012" i="1"/>
  <c r="R6008" i="1"/>
  <c r="R6004" i="1"/>
  <c r="E6004" i="1"/>
  <c r="R6007" i="1"/>
  <c r="R6011" i="1"/>
  <c r="R5999" i="1"/>
  <c r="R6006" i="1"/>
  <c r="R6016" i="1"/>
  <c r="R6013" i="1"/>
  <c r="E6013" i="1"/>
  <c r="R6018" i="1"/>
  <c r="E6018" i="1"/>
  <c r="R6029" i="1"/>
  <c r="R6020" i="1"/>
  <c r="R6030" i="1"/>
  <c r="A6030" i="1"/>
  <c r="R6097" i="1"/>
  <c r="R6150" i="1"/>
  <c r="R6173" i="1"/>
  <c r="R6182" i="1"/>
  <c r="R6185" i="1"/>
  <c r="R6186" i="1"/>
  <c r="E6186" i="1"/>
  <c r="R6195" i="1"/>
  <c r="A6197" i="1"/>
  <c r="R6210" i="1"/>
  <c r="R6252" i="1"/>
  <c r="R6268" i="1"/>
  <c r="R6280" i="1"/>
  <c r="R6976" i="1"/>
  <c r="R7696"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<sst xmlns="http://schemas.openxmlformats.org/spreadsheetml/2006/main" count="176504" uniqueCount="49980">
  <si>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</si>
  <si>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</si>
  <si>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</si>
  <si>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</si>
  <si>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</si>
  <si>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</si>
  <si>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</si>
  <si>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</si>
  <si>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</si>
  <si>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</si>
  <si>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</si>
  <si>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</si>
  <si>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</si>
  <si>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</si>
  <si>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</si>
  <si>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</si>
  <si>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</si>
  <si>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</si>
  <si>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</si>
  <si>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</si>
  <si>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</si>
  <si>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</si>
  <si>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</si>
  <si>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</si>
  <si>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</si>
  <si>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</si>
  <si>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</si>
  <si>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</si>
  <si>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</si>
  <si>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</si>
  <si>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</si>
  <si>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</si>
  <si>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</si>
  <si>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</si>
  <si>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</si>
  <si>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</si>
  <si>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</si>
  <si>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</si>
  <si>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</si>
  <si>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</si>
  <si>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</si>
  <si>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</si>
  <si>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</si>
  <si>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</si>
  <si>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</si>
  <si>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</si>
  <si>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</si>
  <si>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</si>
  <si>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</si>
  <si>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</si>
  <si>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</si>
  <si>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</si>
  <si>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</si>
  <si>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</si>
  <si>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</si>
  <si>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</si>
  <si>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</si>
  <si>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</si>
  <si>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</si>
  <si>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</si>
  <si>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</si>
  <si>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</si>
  <si>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</si>
  <si>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</si>
  <si>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</si>
  <si>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</si>
  <si>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</si>
  <si>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</si>
  <si>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</si>
  <si>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</si>
  <si>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</si>
  <si>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</si>
  <si>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</si>
  <si>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</si>
  <si>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</si>
  <si>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</si>
  <si>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</si>
  <si>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</si>
  <si>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</si>
  <si>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</si>
  <si>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</si>
  <si>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</si>
  <si>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</si>
  <si>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</si>
  <si>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</si>
  <si>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</si>
  <si>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</si>
  <si>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</si>
  <si>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</si>
  <si>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</si>
  <si>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</si>
  <si>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</si>
  <si>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</si>
  <si>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</si>
  <si>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</si>
  <si>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</si>
  <si>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</si>
  <si>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</si>
  <si>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</si>
  <si>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</si>
  <si>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</si>
  <si>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</si>
  <si>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</si>
  <si>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</si>
  <si>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</si>
  <si>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</si>
  <si>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</si>
  <si>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</si>
  <si>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</si>
  <si>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</si>
  <si>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</si>
  <si>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</si>
  <si>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</si>
  <si>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</si>
  <si>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</si>
  <si>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</si>
  <si>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</si>
  <si>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</si>
  <si>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</si>
  <si>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</si>
  <si>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</si>
  <si>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</si>
  <si>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</si>
  <si>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</si>
  <si>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</si>
  <si>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</si>
  <si>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</si>
  <si>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</si>
  <si>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</si>
  <si>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</si>
  <si>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</si>
  <si>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</si>
  <si>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</si>
  <si>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</si>
  <si>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</si>
  <si>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</si>
  <si>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</si>
  <si>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</si>
  <si>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</si>
  <si>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</si>
  <si>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</si>
  <si>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</si>
  <si>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</si>
  <si>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</si>
  <si>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</si>
  <si>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</si>
  <si>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</si>
  <si>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</si>
  <si>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</si>
  <si>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</si>
  <si>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</si>
  <si>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</si>
  <si>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</si>
  <si>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</si>
  <si>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</si>
  <si>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</si>
  <si>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</si>
  <si>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</si>
  <si>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</si>
  <si>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</si>
  <si>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</si>
  <si>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</si>
  <si>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</si>
  <si>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</si>
  <si>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</si>
  <si>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</si>
  <si>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</si>
  <si>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</si>
  <si>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</si>
  <si>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</si>
  <si>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</si>
  <si>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</si>
  <si>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</si>
  <si>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</si>
  <si>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</si>
  <si>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</si>
  <si>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</si>
  <si>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</si>
  <si>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</si>
  <si>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</si>
  <si>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</si>
  <si>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</si>
  <si>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</si>
  <si>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</si>
  <si>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</si>
  <si>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</si>
  <si>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</si>
  <si>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</si>
  <si>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</si>
  <si>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</si>
  <si>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</si>
  <si>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</si>
  <si>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</si>
  <si>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</si>
  <si>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</si>
  <si>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</si>
  <si>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</si>
  <si>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</si>
  <si>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</si>
  <si>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</si>
  <si>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</si>
  <si>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</si>
  <si>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</si>
  <si>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</si>
  <si>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</si>
  <si>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</si>
  <si>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</si>
  <si>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</si>
  <si>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</si>
  <si>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</si>
  <si>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</si>
  <si>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</si>
  <si>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</si>
  <si>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</si>
  <si>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</si>
  <si>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</si>
  <si>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</si>
  <si>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</si>
  <si>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</si>
  <si>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</si>
  <si>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</si>
  <si>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</si>
  <si>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</si>
  <si>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</si>
  <si>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</si>
  <si>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</si>
  <si>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</si>
  <si>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</si>
  <si>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</si>
  <si>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</si>
  <si>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</si>
  <si>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</si>
  <si>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</si>
  <si>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</si>
  <si>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</si>
  <si>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</si>
  <si>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</si>
  <si>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</si>
  <si>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</si>
  <si>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</si>
  <si>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</si>
  <si>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</si>
  <si>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</si>
  <si>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</si>
  <si>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</si>
  <si>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</si>
  <si>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</si>
  <si>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</si>
  <si>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</si>
  <si>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</si>
  <si>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</si>
  <si>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</si>
  <si>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</si>
  <si>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</si>
  <si>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</si>
  <si>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</si>
  <si>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</si>
  <si>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</si>
  <si>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</si>
  <si>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</si>
  <si>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</si>
  <si>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</si>
  <si>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</si>
  <si>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</si>
  <si>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</si>
  <si>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</si>
  <si>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</si>
  <si>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</si>
  <si>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</si>
  <si>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</si>
  <si>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</si>
  <si>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</si>
  <si>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</si>
  <si>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</si>
  <si>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</si>
  <si>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</si>
  <si>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</si>
  <si>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</si>
  <si>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</si>
  <si>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</si>
  <si>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</si>
  <si>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</si>
  <si>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</si>
  <si>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</si>
  <si>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</si>
  <si>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</si>
  <si>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</si>
  <si>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</si>
  <si>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</si>
  <si>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</si>
  <si>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</si>
  <si>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</si>
  <si>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</si>
  <si>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</si>
  <si>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</si>
  <si>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</si>
  <si>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</si>
  <si>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</si>
  <si>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</si>
  <si>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</si>
  <si>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</si>
  <si>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</si>
  <si>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</si>
  <si>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</si>
  <si>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</si>
  <si>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</si>
  <si>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</si>
  <si>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</si>
  <si>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</si>
  <si>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</si>
  <si>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</si>
  <si>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</si>
  <si>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</si>
  <si>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</si>
  <si>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</si>
  <si>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</si>
  <si>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</si>
  <si>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</si>
  <si>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</si>
  <si>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</si>
  <si>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</si>
  <si>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</si>
  <si>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</si>
  <si>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</si>
  <si>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</si>
  <si>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</si>
  <si>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</si>
  <si>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</si>
  <si>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</si>
  <si>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</si>
  <si>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</si>
  <si>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</si>
  <si>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</si>
  <si>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</si>
  <si>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</si>
  <si>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</si>
  <si>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</si>
  <si>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</si>
  <si>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</si>
  <si>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</si>
  <si>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</si>
  <si>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</si>
  <si>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</si>
  <si>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</si>
  <si>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</si>
  <si>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</si>
  <si>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</si>
  <si>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</si>
  <si>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</si>
  <si>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</si>
  <si>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</si>
  <si>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</si>
  <si>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</si>
  <si>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</si>
  <si>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</si>
  <si>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</si>
  <si>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</si>
  <si>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</si>
  <si>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</si>
  <si>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</si>
  <si>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</si>
  <si>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</si>
  <si>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</si>
  <si>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</si>
  <si>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</si>
  <si>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</si>
  <si>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</si>
  <si>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</si>
  <si>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</si>
  <si>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</si>
  <si>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</si>
  <si>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</si>
  <si>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</si>
  <si>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</si>
  <si>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</si>
  <si>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</si>
  <si>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</si>
  <si>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</si>
  <si>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</si>
  <si>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</si>
  <si>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</si>
  <si>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</si>
  <si>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</si>
  <si>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</si>
  <si>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</si>
  <si>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</si>
  <si>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</si>
  <si>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</si>
  <si>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</si>
  <si>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</si>
  <si>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</si>
  <si>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</si>
  <si>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</si>
  <si>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</si>
  <si>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</si>
  <si>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</si>
  <si>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</si>
  <si>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</si>
  <si>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</si>
  <si>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</si>
  <si>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</si>
  <si>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</si>
  <si>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</si>
  <si>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</si>
  <si>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</si>
  <si>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</si>
  <si>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</si>
  <si>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</si>
  <si>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</si>
  <si>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</si>
  <si>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</si>
  <si>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</si>
  <si>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</si>
  <si>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</si>
  <si>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</si>
  <si>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</si>
  <si>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</si>
  <si>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</si>
  <si>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</si>
  <si>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</si>
  <si>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</si>
  <si>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</si>
  <si>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</si>
  <si>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</si>
  <si>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</si>
  <si>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</si>
  <si>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</si>
  <si>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</si>
  <si>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</si>
  <si>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</si>
  <si>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</si>
  <si>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</si>
  <si>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</si>
  <si>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</si>
  <si>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</si>
  <si>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</si>
  <si>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</si>
  <si>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</si>
  <si>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</si>
  <si>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</si>
  <si>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</si>
  <si>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</si>
  <si>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</si>
  <si>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</si>
  <si>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</si>
  <si>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</si>
  <si>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</si>
  <si>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</si>
  <si>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</si>
  <si>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</si>
  <si>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</si>
  <si>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</si>
  <si>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</si>
  <si>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</si>
  <si>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</si>
  <si>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</si>
  <si>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</si>
  <si>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</si>
  <si>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</si>
  <si>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</si>
  <si>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</si>
  <si>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</si>
  <si>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</si>
  <si>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</si>
  <si>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</si>
  <si>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</si>
  <si>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</si>
  <si>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</si>
  <si>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</si>
  <si>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</si>
  <si>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</si>
  <si>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</si>
  <si>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</si>
  <si>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</si>
  <si>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</si>
  <si>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</si>
  <si>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</si>
  <si>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</si>
  <si>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</si>
  <si>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</si>
  <si>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</si>
  <si>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</si>
  <si>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</si>
  <si>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</si>
  <si>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</si>
  <si>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</si>
  <si>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</si>
  <si>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</si>
  <si>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</si>
  <si>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</si>
  <si>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</si>
  <si>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</si>
  <si>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</si>
  <si>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</si>
  <si>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</si>
  <si>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</si>
  <si>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</si>
  <si>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</si>
  <si>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</si>
  <si>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</si>
  <si>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</si>
  <si>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</si>
  <si>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</si>
  <si>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</si>
  <si>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</si>
  <si>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</si>
  <si>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</si>
  <si>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</si>
  <si>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</si>
  <si>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</si>
  <si>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</si>
  <si>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</si>
  <si>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</si>
  <si>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</si>
  <si>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</si>
  <si>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</si>
  <si>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</si>
  <si>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</si>
  <si>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</si>
  <si>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</si>
  <si>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</si>
  <si>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</si>
  <si>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</si>
  <si>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</si>
  <si>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</si>
  <si>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</si>
  <si>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</si>
  <si>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</si>
  <si>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</si>
  <si>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</si>
  <si>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</si>
  <si>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</si>
  <si>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</si>
  <si>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</si>
  <si>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</si>
  <si>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</si>
  <si>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</si>
  <si>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</si>
  <si>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</si>
  <si>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</si>
  <si>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</si>
  <si>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</si>
  <si>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</si>
  <si>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</si>
  <si>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</si>
  <si>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</si>
  <si>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</si>
  <si>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</si>
  <si>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</si>
  <si>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</si>
  <si>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</si>
  <si>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</si>
  <si>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</si>
  <si>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</si>
  <si>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</si>
  <si>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</si>
  <si>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</si>
  <si>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</si>
  <si>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</si>
  <si>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</si>
  <si>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</si>
  <si>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</si>
  <si>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</si>
  <si>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</si>
  <si>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</si>
  <si>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</si>
  <si>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</si>
  <si>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</si>
  <si>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</si>
  <si>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</si>
  <si>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</si>
  <si>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</si>
  <si>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</si>
  <si>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</si>
  <si>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</si>
  <si>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</si>
  <si>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</si>
  <si>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</si>
  <si>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</si>
  <si>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</si>
  <si>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</si>
  <si>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</si>
  <si>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</si>
  <si>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</si>
  <si>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</si>
  <si>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</si>
  <si>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</si>
  <si>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</si>
  <si>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</si>
  <si>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</si>
  <si>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</si>
  <si>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</si>
  <si>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</si>
  <si>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</si>
  <si>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</si>
  <si>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</si>
  <si>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</si>
  <si>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</si>
  <si>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</si>
  <si>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</si>
  <si>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</si>
  <si>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</si>
  <si>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</si>
  <si>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</si>
  <si>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</si>
  <si>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</si>
  <si>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</si>
  <si>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</si>
  <si>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</si>
  <si>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</si>
  <si>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</si>
  <si>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</si>
  <si>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</si>
  <si>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</si>
  <si>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</si>
  <si>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</si>
  <si>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</si>
  <si>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</si>
  <si>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</si>
  <si>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</si>
  <si>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</si>
  <si>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</si>
  <si>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</si>
  <si>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</si>
  <si>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</si>
  <si>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</si>
  <si>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</si>
  <si>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</si>
  <si>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</si>
  <si>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</si>
  <si>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</si>
  <si>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</si>
  <si>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</si>
  <si>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</si>
  <si>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</si>
  <si>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</si>
  <si>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</si>
  <si>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</si>
  <si>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</si>
  <si>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</si>
  <si>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</si>
  <si>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</si>
  <si>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</si>
  <si>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</si>
  <si>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</si>
  <si>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</si>
  <si>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</si>
  <si>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</si>
  <si>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</si>
  <si>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</si>
  <si>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</si>
  <si>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</si>
  <si>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</si>
  <si>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</si>
  <si>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</si>
  <si>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</si>
  <si>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</si>
  <si>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</si>
  <si>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</si>
  <si>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</si>
  <si>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</si>
  <si>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</si>
  <si>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</si>
  <si>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</si>
  <si>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</si>
  <si>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</si>
  <si>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</si>
  <si>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</si>
  <si>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</si>
  <si>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</si>
  <si>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</si>
  <si>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</si>
  <si>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</si>
  <si>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</si>
  <si>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</si>
  <si>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</si>
  <si>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</si>
  <si>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</si>
  <si>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</si>
  <si>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</si>
  <si>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</si>
  <si>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</si>
  <si>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</si>
  <si>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</si>
  <si>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</si>
  <si>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</si>
  <si>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</si>
  <si>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</si>
  <si>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</si>
  <si>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</si>
  <si>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</si>
  <si>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</si>
  <si>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</si>
  <si>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</si>
  <si>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</si>
  <si>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</si>
  <si>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</si>
  <si>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</si>
  <si>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</si>
  <si>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</si>
  <si>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</si>
  <si>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</si>
  <si>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</si>
  <si>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</si>
  <si>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</si>
  <si>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</si>
  <si>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</si>
  <si>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</si>
  <si>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</si>
  <si>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</si>
  <si>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</si>
  <si>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</si>
  <si>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</si>
  <si>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</si>
  <si>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</si>
  <si>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</si>
  <si>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</si>
  <si>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</si>
  <si>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</si>
  <si>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</si>
  <si>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</si>
  <si>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</si>
  <si>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</si>
  <si>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</si>
  <si>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</si>
  <si>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</si>
  <si>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</si>
  <si>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</si>
  <si>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</si>
  <si>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</si>
  <si>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</si>
  <si>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</si>
  <si>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</si>
  <si>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</si>
  <si>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</si>
  <si>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</si>
  <si>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</si>
  <si>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</si>
  <si>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</si>
  <si>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</si>
  <si>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</si>
  <si>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</si>
  <si>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</si>
  <si>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</si>
  <si>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</si>
  <si>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</si>
  <si>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</si>
  <si>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</si>
  <si>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</si>
  <si>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</si>
  <si>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</si>
  <si>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</si>
  <si>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</si>
  <si>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</si>
  <si>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</si>
  <si>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</si>
  <si>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</si>
  <si>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</si>
  <si>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</si>
  <si>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</si>
  <si>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</si>
  <si>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</si>
  <si>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</si>
  <si>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</si>
  <si>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</si>
  <si>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</si>
  <si>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</si>
  <si>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</si>
  <si>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</si>
  <si>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</si>
  <si>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</si>
  <si>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</si>
  <si>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</si>
  <si>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</si>
  <si>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</si>
  <si>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</si>
  <si>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</si>
  <si>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</si>
  <si>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</si>
  <si>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</si>
  <si>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</si>
  <si>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</si>
  <si>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</si>
  <si>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</si>
  <si>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</si>
  <si>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</si>
  <si>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</si>
  <si>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</si>
  <si>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</si>
  <si>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</si>
  <si>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</si>
  <si>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</si>
  <si>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</si>
  <si>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</si>
  <si>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</si>
  <si>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</si>
  <si>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</si>
  <si>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</si>
  <si>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</si>
  <si>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</si>
  <si>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</si>
  <si>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</si>
  <si>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</si>
  <si>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</si>
  <si>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</si>
  <si>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</si>
  <si>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</si>
  <si>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</si>
  <si>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</si>
  <si>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</si>
  <si>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</si>
  <si>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</si>
  <si>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</si>
  <si>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</si>
  <si>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</si>
  <si>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</si>
  <si>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</si>
  <si>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</si>
  <si>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</si>
  <si>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</si>
  <si>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</si>
  <si>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</si>
  <si>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</si>
  <si>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</si>
  <si>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</si>
  <si>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</si>
  <si>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</si>
  <si>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</si>
  <si>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</si>
  <si>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</si>
  <si>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</si>
  <si>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</si>
  <si>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</si>
  <si>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</si>
  <si>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</si>
  <si>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</si>
  <si>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</si>
  <si>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</si>
  <si>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</si>
  <si>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</si>
  <si>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</si>
  <si>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</si>
  <si>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</si>
  <si>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</si>
  <si>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</si>
  <si>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</si>
  <si>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</si>
  <si>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</si>
  <si>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</si>
  <si>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</si>
  <si>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</si>
  <si>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</si>
  <si>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</si>
  <si>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</si>
  <si>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</si>
  <si>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</si>
  <si>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</si>
  <si>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</si>
  <si>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</si>
  <si>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</si>
  <si>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</si>
  <si>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</si>
  <si>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</si>
  <si>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</si>
  <si>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</si>
  <si>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</si>
  <si>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</si>
  <si>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</si>
  <si>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</si>
  <si>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</si>
  <si>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</si>
  <si>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</si>
  <si>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</si>
  <si>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</si>
  <si>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</si>
  <si>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</si>
  <si>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</si>
  <si>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</si>
  <si>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</si>
  <si>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</si>
  <si>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</si>
  <si>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</si>
  <si>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</si>
  <si>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</si>
  <si>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</si>
  <si>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</si>
  <si>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</si>
  <si>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</si>
  <si>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</si>
  <si>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</si>
  <si>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</si>
  <si>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</si>
  <si>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</si>
  <si>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</si>
  <si>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</si>
  <si>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</si>
  <si>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</si>
  <si>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</si>
  <si>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</si>
  <si>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</si>
  <si>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</si>
  <si>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</si>
  <si>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</si>
  <si>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</si>
  <si>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</si>
  <si>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</si>
  <si>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</si>
  <si>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</si>
  <si>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</si>
  <si>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</si>
  <si>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</si>
  <si>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</si>
  <si>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</si>
  <si>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</si>
  <si>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</si>
  <si>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</si>
  <si>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</si>
  <si>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</si>
  <si>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</si>
  <si>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</si>
  <si>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</si>
  <si>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</si>
  <si>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</si>
  <si>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</si>
  <si>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</si>
  <si>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</si>
  <si>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</si>
  <si>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</si>
  <si>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</si>
  <si>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</si>
  <si>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</si>
  <si>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</si>
  <si>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</si>
  <si>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</si>
  <si>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</si>
  <si>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</si>
  <si>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</si>
  <si>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</si>
  <si>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</si>
  <si>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</si>
  <si>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</si>
  <si>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</si>
  <si>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</si>
  <si>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</si>
  <si>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</si>
  <si>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</si>
  <si>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</si>
  <si>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</si>
  <si>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</si>
  <si>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</si>
  <si>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</si>
  <si>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</si>
  <si>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</si>
  <si>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</si>
  <si>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</si>
  <si>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</si>
  <si>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</si>
  <si>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</si>
  <si>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</si>
  <si>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</si>
  <si>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</si>
  <si>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</si>
  <si>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</si>
  <si>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</si>
  <si>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</si>
  <si>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</si>
  <si>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</si>
  <si>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</si>
  <si>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</si>
  <si>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</si>
  <si>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</si>
  <si>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</si>
  <si>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</si>
  <si>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</si>
  <si>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</si>
  <si>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</si>
  <si>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</si>
  <si>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</si>
  <si>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</si>
  <si>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</si>
  <si>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</si>
  <si>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</si>
  <si>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</si>
  <si>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</si>
  <si>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</si>
  <si>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</si>
  <si>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</si>
  <si>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</si>
  <si>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</si>
  <si>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</si>
  <si>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</si>
  <si>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</si>
  <si>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</si>
  <si>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</si>
  <si>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</si>
  <si>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</si>
  <si>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</si>
  <si>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</si>
  <si>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</si>
  <si>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</si>
  <si>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</si>
  <si>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</si>
  <si>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</si>
  <si>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</si>
  <si>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</si>
  <si>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</si>
  <si>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</si>
  <si>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</si>
  <si>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</si>
  <si>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</si>
  <si>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</si>
  <si>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</si>
  <si>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</si>
  <si>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</si>
  <si>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</si>
  <si>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</si>
  <si>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</si>
  <si>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</si>
  <si>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</si>
  <si>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</si>
  <si>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</si>
  <si>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</si>
  <si>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</si>
  <si>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</si>
  <si>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</si>
  <si>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</si>
  <si>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</si>
  <si>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</si>
  <si>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</si>
  <si>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</si>
  <si>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</si>
  <si>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</si>
  <si>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</si>
  <si>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</si>
  <si>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</si>
  <si>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</si>
  <si>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</si>
  <si>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</si>
  <si>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</si>
  <si>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</si>
  <si>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</si>
  <si>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</si>
  <si>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</si>
  <si>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</si>
  <si>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</si>
  <si>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</si>
  <si>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</si>
  <si>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</si>
  <si>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</si>
  <si>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</si>
  <si>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</si>
  <si>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</si>
  <si>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</si>
  <si>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</si>
  <si>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</si>
  <si>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</si>
  <si>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</si>
  <si>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</si>
  <si>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</si>
  <si>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</si>
  <si>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</si>
  <si>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</si>
  <si>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</si>
  <si>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</si>
  <si>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</si>
  <si>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</si>
  <si>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</si>
  <si>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</si>
  <si>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</si>
  <si>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</si>
  <si>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</si>
  <si>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</si>
  <si>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</si>
  <si>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</si>
  <si>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</si>
  <si>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</si>
  <si>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</si>
  <si>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</si>
  <si>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</si>
  <si>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</si>
  <si>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</si>
  <si>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</si>
  <si>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</si>
  <si>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</si>
  <si>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</si>
  <si>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</si>
  <si>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</si>
  <si>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</si>
  <si>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</si>
  <si>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</si>
  <si>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</si>
  <si>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</si>
  <si>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</si>
  <si>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</si>
  <si>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</si>
  <si>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</si>
  <si>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</si>
  <si>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</si>
  <si>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</si>
  <si>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</si>
  <si>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</si>
  <si>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</si>
  <si>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</si>
  <si>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</si>
  <si>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</si>
  <si>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</si>
  <si>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</si>
  <si>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</si>
  <si>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</si>
  <si>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</si>
  <si>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</si>
  <si>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</si>
  <si>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</si>
  <si>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</si>
  <si>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</si>
  <si>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</si>
  <si>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</si>
  <si>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</si>
  <si>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</si>
  <si>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</si>
  <si>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</si>
  <si>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</si>
  <si>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</si>
  <si>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</si>
  <si>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</si>
  <si>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</si>
  <si>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</si>
  <si>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</si>
  <si>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</si>
  <si>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</si>
  <si>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</si>
  <si>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</si>
  <si>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</si>
  <si>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</si>
  <si>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</si>
  <si>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</si>
  <si>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</si>
  <si>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</si>
  <si>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</si>
  <si>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</si>
  <si>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</si>
  <si>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</si>
  <si>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</si>
  <si>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</si>
  <si>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</si>
  <si>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</si>
  <si>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</si>
  <si>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</si>
  <si>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</si>
  <si>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</si>
  <si>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</si>
  <si>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</si>
  <si>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</si>
  <si>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</si>
  <si>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</si>
  <si>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</si>
  <si>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</si>
  <si>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</si>
  <si>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</si>
  <si>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</si>
  <si>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</si>
  <si>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</si>
  <si>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</si>
  <si>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</si>
  <si>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</si>
  <si>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</si>
  <si>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</si>
  <si>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</si>
  <si>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</si>
  <si>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</si>
  <si>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</si>
  <si>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</si>
  <si>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</si>
  <si>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</si>
  <si>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</si>
  <si>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</si>
  <si>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</si>
  <si>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</si>
  <si>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</si>
  <si>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</si>
  <si>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</si>
  <si>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</si>
  <si>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</si>
  <si>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</si>
  <si>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</si>
  <si>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</si>
  <si>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</si>
  <si>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</si>
  <si>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</si>
  <si>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</si>
  <si>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</si>
  <si>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</si>
  <si>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</si>
  <si>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</si>
  <si>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</si>
  <si>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</si>
  <si>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</si>
  <si>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</si>
  <si>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</si>
  <si>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</si>
  <si>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</si>
  <si>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</si>
  <si>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</si>
  <si>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</si>
  <si>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</si>
  <si>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</si>
  <si>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</si>
  <si>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</si>
  <si>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</si>
  <si>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</si>
  <si>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</si>
  <si>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</si>
  <si>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</si>
  <si>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</si>
  <si>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</si>
  <si>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</si>
  <si>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</si>
  <si>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</si>
  <si>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</si>
  <si>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</si>
  <si>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</si>
  <si>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</si>
  <si>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</si>
  <si>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</si>
  <si>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</si>
  <si>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</si>
  <si>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</si>
  <si>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</si>
  <si>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</si>
  <si>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</si>
  <si>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</si>
  <si>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</si>
  <si>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</si>
  <si>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</si>
  <si>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</si>
  <si>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</si>
  <si>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</si>
  <si>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</si>
  <si>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</si>
  <si>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</si>
  <si>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</si>
  <si>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</si>
  <si>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</si>
  <si>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</si>
  <si>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</si>
  <si>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</si>
  <si>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</si>
  <si>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</si>
  <si>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</si>
  <si>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</si>
  <si>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</si>
  <si>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</si>
  <si>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</si>
  <si>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</si>
  <si>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</si>
  <si>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</si>
  <si>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</si>
  <si>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</si>
  <si>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</si>
  <si>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</si>
  <si>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</si>
  <si>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</si>
  <si>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</si>
  <si>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</si>
  <si>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</si>
  <si>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</si>
  <si>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</si>
  <si>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</si>
  <si>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</si>
  <si>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</si>
  <si>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</si>
  <si>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</si>
  <si>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</si>
  <si>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</si>
  <si>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</si>
  <si>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</si>
  <si>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</si>
  <si>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</si>
  <si>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</si>
  <si>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</si>
  <si>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</si>
  <si>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</si>
  <si>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</si>
  <si>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</si>
  <si>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</si>
  <si>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</si>
  <si>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</si>
  <si>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</si>
  <si>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</si>
  <si>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</si>
  <si>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</si>
  <si>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</si>
  <si>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</si>
  <si>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</si>
  <si>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</si>
  <si>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</si>
  <si>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</si>
  <si>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</si>
  <si>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</si>
  <si>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</si>
  <si>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</si>
  <si>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</si>
  <si>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</si>
  <si>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</si>
  <si>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</si>
  <si>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</si>
  <si>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</si>
  <si>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</si>
  <si>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</si>
  <si>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</si>
  <si>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</si>
  <si>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</si>
  <si>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</si>
  <si>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</si>
  <si>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</si>
  <si>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</si>
  <si>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</si>
  <si>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</si>
  <si>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</si>
  <si>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</si>
  <si>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</si>
  <si>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</si>
  <si>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</si>
  <si>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</si>
  <si>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</si>
  <si>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</si>
  <si>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</si>
  <si>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</si>
  <si>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</si>
  <si>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</si>
  <si>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</si>
  <si>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</si>
  <si>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</si>
  <si>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</si>
  <si>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</si>
  <si>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</si>
  <si>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</si>
  <si>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</si>
  <si>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</si>
  <si>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</si>
  <si>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</si>
  <si>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</si>
  <si>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</si>
  <si>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</si>
  <si>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</si>
  <si>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</si>
  <si>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</si>
  <si>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</si>
  <si>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</si>
  <si>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</si>
  <si>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</si>
  <si>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</si>
  <si>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</si>
  <si>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</si>
  <si>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</si>
  <si>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</si>
  <si>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</si>
  <si>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</si>
  <si>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</si>
  <si>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</si>
  <si>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</si>
  <si>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</si>
  <si>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</si>
  <si>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</si>
  <si>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</si>
  <si>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</si>
  <si>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</si>
  <si>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</si>
  <si>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</si>
  <si>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</si>
  <si>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</si>
  <si>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</si>
  <si>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</si>
  <si>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</si>
  <si>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</si>
  <si>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</si>
  <si>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</si>
  <si>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</si>
  <si>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</si>
  <si>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</si>
  <si>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</si>
  <si>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</si>
  <si>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</si>
  <si>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</si>
  <si>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</si>
  <si>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</si>
  <si>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</si>
  <si>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</si>
  <si>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</si>
  <si>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</si>
  <si>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</si>
  <si>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</si>
  <si>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</si>
  <si>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</si>
  <si>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</si>
  <si>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</si>
  <si>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</si>
  <si>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</si>
  <si>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</si>
  <si>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</si>
  <si>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</si>
  <si>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</si>
  <si>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</si>
  <si>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</si>
  <si>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</si>
  <si>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</si>
  <si>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</si>
  <si>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</si>
  <si>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</si>
  <si>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</si>
  <si>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</si>
  <si>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</si>
  <si>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</si>
  <si>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</si>
  <si>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</si>
  <si>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</si>
  <si>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</si>
  <si>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</si>
  <si>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</si>
  <si>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</si>
  <si>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</si>
  <si>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</si>
  <si>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</si>
  <si>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</si>
  <si>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</si>
  <si>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</si>
  <si>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</si>
  <si>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</si>
  <si>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</si>
  <si>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</si>
  <si>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</si>
  <si>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</si>
  <si>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</si>
  <si>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</si>
  <si>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</si>
  <si>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</si>
  <si>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</si>
  <si>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</si>
  <si>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</si>
  <si>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</si>
  <si>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</si>
  <si>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</si>
  <si>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</si>
  <si>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</si>
  <si>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</si>
  <si>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</si>
  <si>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</si>
  <si>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</si>
  <si>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</si>
  <si>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</si>
  <si>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</si>
  <si>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</si>
  <si>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</si>
  <si>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</si>
  <si>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</si>
  <si>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</si>
  <si>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</si>
  <si>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</si>
  <si>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</si>
  <si>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</si>
  <si>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</si>
  <si>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</si>
  <si>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</si>
  <si>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</si>
  <si>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</si>
  <si>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</si>
  <si>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</si>
  <si>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</si>
  <si>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</si>
  <si>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</si>
  <si>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</si>
  <si>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</si>
  <si>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</si>
  <si>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</si>
  <si>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</si>
  <si>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</si>
  <si>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</si>
  <si>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</si>
  <si>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</si>
  <si>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</si>
  <si>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</si>
  <si>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</si>
  <si>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</si>
  <si>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</si>
  <si>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</si>
  <si>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</si>
  <si>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</si>
  <si>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</si>
  <si>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</si>
  <si>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</si>
  <si>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</si>
  <si>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</si>
  <si>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</si>
  <si>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</si>
  <si>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</si>
  <si>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</si>
  <si>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</si>
  <si>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</si>
  <si>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</si>
  <si>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</si>
  <si>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</si>
  <si>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</si>
  <si>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</si>
  <si>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</si>
  <si>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</si>
  <si>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</si>
  <si>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</si>
  <si>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</si>
  <si>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</si>
  <si>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</si>
  <si>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</si>
  <si>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</si>
  <si>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</si>
  <si>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</si>
  <si>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</si>
  <si>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</si>
  <si>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</si>
  <si>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</si>
  <si>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</si>
  <si>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</si>
  <si>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</si>
  <si>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</si>
  <si>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</si>
  <si>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</si>
  <si>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</si>
  <si>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</si>
  <si>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</si>
  <si>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</si>
  <si>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</si>
  <si>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</si>
  <si>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</si>
  <si>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</si>
  <si>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</si>
  <si>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</si>
  <si>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</si>
  <si>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</si>
  <si>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</si>
  <si>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</si>
  <si>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</si>
  <si>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</si>
  <si>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</si>
  <si>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</si>
  <si>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</si>
  <si>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</si>
  <si>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</si>
  <si>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</si>
  <si>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</si>
  <si>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</si>
  <si>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</si>
  <si>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</si>
  <si>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</si>
  <si>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</si>
  <si>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</si>
  <si>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</si>
  <si>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</si>
  <si>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</si>
  <si>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</si>
  <si>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</si>
  <si>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</si>
  <si>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</si>
  <si>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</si>
  <si>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</si>
  <si>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</si>
  <si>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</si>
  <si>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</si>
  <si>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</si>
  <si>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</si>
  <si>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</si>
  <si>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</si>
  <si>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</si>
  <si>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</si>
  <si>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</si>
  <si>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</si>
  <si>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</si>
  <si>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</si>
  <si>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</si>
  <si>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</si>
  <si>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</si>
  <si>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</si>
  <si>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</si>
  <si>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</si>
  <si>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</si>
  <si>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</si>
  <si>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</si>
  <si>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</si>
  <si>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</si>
  <si>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</si>
  <si>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</si>
  <si>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</si>
  <si>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</si>
  <si>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</si>
  <si>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</si>
  <si>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</si>
  <si>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</si>
  <si>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</si>
  <si>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</si>
  <si>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</si>
  <si>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</si>
  <si>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</si>
  <si>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</si>
  <si>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</si>
  <si>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</si>
  <si>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</si>
  <si>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</si>
  <si>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</si>
  <si>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</si>
  <si>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</si>
  <si>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</si>
  <si>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</si>
  <si>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</si>
  <si>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</si>
  <si>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</si>
  <si>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</si>
  <si>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</si>
  <si>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</si>
  <si>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</si>
  <si>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</si>
  <si>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</si>
  <si>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</si>
  <si>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</si>
  <si>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</si>
  <si>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</si>
  <si>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</si>
  <si>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</si>
  <si>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</si>
  <si>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</si>
  <si>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</si>
  <si>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</si>
  <si>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</si>
  <si>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</si>
  <si>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</si>
  <si>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</si>
  <si>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</si>
  <si>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</si>
  <si>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</si>
  <si>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</si>
  <si>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</si>
  <si>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</si>
  <si>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</si>
  <si>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</si>
  <si>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</si>
  <si>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</si>
  <si>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</si>
  <si>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</si>
  <si>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</si>
  <si>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</si>
  <si>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</si>
  <si>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</si>
  <si>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</si>
  <si>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</si>
  <si>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</si>
  <si>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</si>
  <si>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</si>
  <si>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</si>
  <si>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</si>
  <si>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</si>
  <si>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</si>
  <si>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</si>
  <si>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</si>
  <si>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</si>
  <si>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</si>
  <si>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</si>
  <si>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</si>
  <si>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</si>
  <si>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</si>
  <si>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</si>
  <si>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</si>
  <si>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</si>
  <si>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</si>
  <si>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</si>
  <si>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</si>
  <si>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</si>
  <si>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</si>
  <si>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</si>
  <si>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</si>
  <si>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</si>
  <si>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</si>
  <si>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</si>
  <si>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</si>
  <si>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</si>
  <si>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</si>
  <si>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</si>
  <si>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</si>
  <si>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</si>
  <si>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</si>
  <si>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</si>
  <si>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</si>
  <si>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</si>
  <si>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</si>
  <si>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</si>
  <si>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</si>
  <si>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</si>
  <si>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</si>
  <si>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</si>
  <si>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</si>
  <si>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</si>
  <si>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</si>
  <si>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</si>
  <si>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</si>
  <si>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</si>
  <si>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</si>
  <si>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</si>
  <si>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</si>
  <si>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</si>
  <si>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</si>
  <si>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</si>
  <si>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</si>
  <si>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</si>
  <si>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</si>
  <si>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</si>
  <si>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</si>
  <si>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</si>
  <si>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</si>
  <si>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</si>
  <si>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</si>
  <si>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</si>
  <si>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</si>
  <si>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</si>
  <si>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</si>
  <si>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</si>
  <si>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</si>
  <si>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</si>
  <si>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</si>
  <si>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</si>
  <si>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</si>
  <si>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</si>
  <si>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</si>
  <si>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</si>
  <si>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</si>
  <si>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</si>
  <si>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</si>
  <si>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</si>
  <si>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</si>
  <si>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</si>
  <si>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</si>
  <si>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</si>
  <si>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</si>
  <si>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</si>
  <si>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</si>
  <si>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</si>
  <si>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</si>
  <si>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</si>
  <si>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</si>
  <si>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</si>
  <si>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</si>
  <si>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</si>
  <si>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</si>
  <si>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</si>
  <si>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</si>
  <si>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</si>
  <si>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</si>
  <si>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</si>
  <si>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</si>
  <si>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</si>
  <si>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</si>
  <si>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</si>
  <si>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</si>
  <si>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</si>
  <si>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</si>
  <si>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</si>
  <si>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</si>
  <si>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</si>
  <si>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</si>
  <si>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</si>
  <si>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</si>
  <si>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</si>
  <si>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</si>
  <si>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</si>
  <si>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</si>
  <si>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</si>
  <si>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</si>
  <si>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</si>
  <si>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</si>
  <si>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</si>
  <si>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</si>
  <si>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</si>
  <si>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</si>
  <si>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</si>
  <si>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</si>
  <si>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</si>
  <si>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</si>
  <si>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</si>
  <si>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</si>
  <si>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</si>
  <si>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</si>
  <si>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</si>
  <si>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</si>
  <si>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</si>
  <si>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</si>
  <si>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</si>
  <si>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</si>
  <si>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</si>
  <si>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</si>
  <si>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</si>
  <si>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</si>
  <si>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</si>
  <si>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</si>
  <si>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</si>
  <si>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</si>
  <si>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</si>
  <si>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</si>
  <si>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</si>
  <si>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</si>
  <si>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</si>
  <si>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</si>
  <si>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</si>
  <si>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</si>
  <si>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</si>
  <si>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</si>
  <si>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</si>
  <si>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</si>
  <si>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</si>
  <si>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</si>
  <si>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</si>
  <si>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</si>
  <si>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</si>
  <si>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</si>
  <si>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</si>
  <si>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</si>
  <si>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</si>
  <si>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</si>
  <si>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</si>
  <si>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</si>
  <si>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</si>
  <si>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</si>
  <si>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</si>
  <si>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</si>
  <si>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</si>
  <si>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</si>
  <si>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</si>
  <si>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</si>
  <si>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</si>
  <si>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</si>
  <si>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</si>
  <si>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</si>
  <si>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</si>
  <si>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</si>
  <si>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</si>
  <si>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</si>
  <si>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</si>
  <si>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</si>
  <si>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</si>
  <si>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</si>
  <si>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</si>
  <si>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</si>
  <si>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</si>
  <si>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</si>
  <si>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</si>
  <si>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</si>
  <si>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</si>
  <si>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</si>
  <si>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</si>
  <si>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</si>
  <si>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</si>
  <si>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</si>
  <si>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</si>
  <si>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</si>
  <si>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</si>
  <si>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</si>
  <si>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</si>
  <si>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</si>
  <si>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</si>
  <si>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</si>
  <si>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</si>
  <si>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</si>
  <si>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</si>
  <si>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</si>
  <si>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</si>
  <si>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</si>
  <si>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</si>
  <si>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</si>
  <si>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</si>
  <si>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</si>
  <si>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</si>
  <si>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</si>
  <si>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</si>
  <si>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</si>
  <si>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</si>
  <si>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</si>
  <si>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</si>
  <si>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</si>
  <si>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</si>
  <si>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</si>
  <si>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</si>
  <si>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</si>
  <si>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</si>
  <si>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</si>
  <si>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</si>
  <si>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</si>
  <si>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</si>
  <si>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</si>
  <si>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</si>
  <si>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</si>
  <si>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</si>
  <si>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</si>
  <si>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</si>
  <si>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</si>
  <si>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</si>
  <si>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</si>
  <si>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</si>
  <si>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</si>
  <si>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</si>
  <si>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</si>
  <si>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</si>
  <si>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</si>
  <si>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</si>
  <si>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</si>
  <si>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</si>
  <si>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</si>
  <si>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</si>
  <si>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</si>
  <si>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</si>
  <si>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</si>
  <si>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</si>
  <si>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</si>
  <si>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</si>
  <si>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</si>
  <si>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</si>
  <si>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</si>
  <si>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</si>
  <si>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</si>
  <si>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</si>
  <si>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</si>
  <si>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</si>
  <si>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</si>
  <si>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</si>
  <si>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</si>
  <si>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</si>
  <si>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</si>
  <si>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</si>
  <si>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</si>
  <si>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</si>
  <si>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</si>
  <si>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</si>
  <si>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</si>
  <si>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</si>
  <si>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</si>
  <si>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</si>
  <si>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</si>
  <si>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</si>
  <si>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</si>
  <si>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</si>
  <si>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</si>
  <si>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</si>
  <si>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</si>
  <si>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</si>
  <si>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</si>
  <si>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</si>
  <si>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</si>
  <si>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</si>
  <si>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</si>
  <si>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</si>
  <si>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</si>
  <si>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</si>
  <si>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</si>
  <si>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</si>
  <si>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</si>
  <si>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</si>
  <si>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</si>
  <si>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</si>
  <si>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</si>
  <si>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</si>
  <si>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</si>
  <si>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</si>
  <si>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</si>
  <si>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</si>
  <si>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</si>
  <si>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</si>
  <si>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</si>
  <si>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</si>
  <si>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</si>
  <si>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</si>
  <si>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</si>
  <si>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</si>
  <si>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</si>
  <si>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</si>
  <si>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</si>
  <si>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</si>
  <si>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</si>
  <si>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</si>
  <si>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</si>
  <si>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</si>
  <si>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</si>
  <si>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</si>
  <si>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</si>
  <si>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</si>
  <si>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</si>
  <si>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</si>
  <si>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</si>
  <si>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</si>
  <si>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</si>
  <si>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</si>
  <si>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</si>
  <si>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</si>
  <si>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</si>
  <si>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</si>
  <si>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</si>
  <si>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</si>
  <si>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</si>
  <si>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</si>
  <si>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</si>
  <si>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</si>
  <si>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</si>
  <si>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</si>
  <si>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</si>
  <si>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</si>
  <si>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</si>
  <si>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</si>
  <si>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</si>
  <si>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</si>
  <si>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</si>
  <si>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</si>
  <si>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</si>
  <si>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</si>
  <si>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</si>
  <si>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</si>
  <si>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</si>
  <si>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</si>
  <si>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</si>
  <si>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</si>
  <si>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</si>
  <si>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</si>
  <si>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</si>
  <si>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</si>
  <si>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</si>
  <si>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</si>
  <si>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</si>
  <si>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</si>
  <si>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</si>
  <si>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</si>
  <si>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</si>
  <si>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</si>
  <si>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</si>
  <si>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</si>
  <si>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</si>
  <si>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</si>
  <si>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</si>
  <si>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</si>
  <si>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</si>
  <si>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</si>
  <si>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</si>
  <si>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</si>
  <si>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</si>
  <si>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</si>
  <si>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</si>
  <si>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</si>
  <si>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</si>
  <si>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</si>
  <si>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</si>
  <si>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</si>
  <si>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</si>
  <si>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</si>
  <si>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</si>
  <si>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</si>
  <si>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</si>
  <si>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</si>
  <si>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</si>
  <si>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</si>
  <si>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</si>
  <si>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</si>
  <si>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</si>
  <si>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</si>
  <si>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</si>
  <si>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</si>
  <si>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</si>
  <si>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</si>
  <si>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</si>
  <si>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</si>
  <si>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</si>
  <si>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</si>
  <si>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</si>
  <si>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</si>
  <si>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</si>
  <si>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</si>
  <si>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</si>
  <si>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</si>
  <si>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</si>
  <si>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</si>
  <si>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</si>
  <si>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</si>
  <si>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</si>
  <si>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</si>
  <si>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</si>
  <si>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</si>
  <si>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</si>
  <si>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</si>
  <si>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</si>
  <si>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</si>
  <si>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</si>
  <si>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</si>
  <si>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</si>
  <si>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</si>
  <si>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</si>
  <si>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</si>
  <si>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</si>
  <si>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</si>
  <si>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</si>
  <si>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</si>
  <si>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</si>
  <si>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</si>
  <si>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</si>
  <si>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</si>
  <si>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</si>
  <si>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</si>
  <si>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</si>
  <si>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</si>
  <si>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</si>
  <si>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</si>
  <si>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</si>
  <si>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</si>
  <si>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</si>
  <si>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</si>
  <si>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</si>
  <si>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</si>
  <si>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</si>
  <si>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</si>
  <si>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</si>
  <si>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</si>
  <si>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</si>
  <si>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</si>
  <si>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</si>
  <si>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</si>
  <si>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</si>
  <si>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</si>
  <si>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</si>
  <si>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</si>
  <si>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</si>
  <si>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</si>
  <si>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</si>
  <si>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</si>
  <si>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</si>
  <si>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</si>
  <si>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</si>
  <si>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</si>
  <si>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</si>
  <si>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</si>
  <si>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</si>
  <si>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</si>
  <si>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</si>
  <si>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</si>
  <si>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</si>
  <si>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</si>
  <si>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</si>
  <si>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</si>
  <si>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</si>
  <si>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</si>
  <si>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</si>
  <si>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</si>
  <si>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</si>
  <si>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</si>
  <si>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</si>
  <si>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</si>
  <si>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</si>
  <si>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</si>
  <si>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</si>
  <si>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</si>
  <si>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</si>
  <si>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</si>
  <si>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</si>
  <si>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</si>
  <si>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</si>
  <si>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</si>
  <si>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</si>
  <si>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</si>
  <si>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</si>
  <si>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</si>
  <si>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</si>
  <si>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</si>
  <si>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</si>
  <si>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</si>
  <si>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</si>
  <si>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</si>
  <si>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</si>
  <si>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</si>
  <si>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</si>
  <si>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</si>
  <si>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</si>
  <si>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</si>
  <si>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</si>
  <si>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</si>
  <si>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</si>
  <si>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</si>
  <si>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</si>
  <si>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</si>
  <si>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</si>
  <si>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</si>
  <si>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</si>
  <si>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</si>
  <si>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</si>
  <si>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</si>
  <si>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</si>
  <si>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</si>
  <si>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</si>
  <si>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</si>
  <si>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</si>
  <si>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</si>
  <si>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</si>
  <si>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</si>
  <si>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</si>
  <si>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</si>
  <si>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</si>
  <si>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</si>
  <si>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</si>
  <si>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</si>
  <si>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</si>
  <si>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</si>
  <si>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</si>
  <si>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</si>
  <si>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</si>
  <si>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</si>
  <si>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</si>
  <si>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</si>
  <si>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</si>
  <si>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</si>
  <si>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</si>
  <si>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</si>
  <si>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</si>
  <si>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</si>
  <si>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</si>
  <si>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</si>
  <si>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</si>
  <si>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</si>
  <si>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</si>
  <si>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</si>
  <si>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</si>
  <si>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</si>
  <si>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</si>
  <si>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</si>
  <si>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</si>
  <si>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</si>
  <si>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</si>
  <si>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</si>
  <si>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</si>
  <si>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</si>
  <si>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</si>
  <si>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</si>
  <si>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</si>
  <si>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</si>
  <si>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</si>
  <si>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</si>
  <si>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</si>
  <si>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</si>
  <si>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</si>
  <si>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</si>
  <si>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</si>
  <si>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</si>
  <si>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</si>
  <si>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</si>
  <si>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</si>
  <si>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</si>
  <si>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</si>
  <si>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</si>
  <si>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</si>
  <si>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</si>
  <si>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</si>
  <si>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</si>
  <si>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</si>
  <si>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</si>
  <si>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</si>
  <si>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</si>
  <si>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</si>
  <si>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</si>
  <si>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</si>
  <si>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</si>
  <si>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</si>
  <si>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</si>
  <si>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</si>
  <si>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</si>
  <si>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</si>
  <si>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</si>
  <si>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</si>
  <si>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</si>
  <si>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</si>
  <si>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</si>
  <si>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</si>
  <si>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</si>
  <si>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</si>
  <si>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</si>
  <si>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</si>
  <si>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</si>
  <si>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</si>
  <si>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</si>
  <si>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</si>
  <si>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</si>
  <si>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</si>
  <si>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</si>
  <si>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</si>
  <si>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</si>
  <si>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</si>
  <si>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</si>
  <si>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</si>
  <si>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</si>
  <si>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</si>
  <si>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</si>
  <si>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</si>
  <si>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</si>
  <si>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</si>
  <si>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</si>
  <si>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</si>
  <si>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</si>
  <si>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</si>
  <si>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</si>
  <si>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</si>
  <si>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</si>
  <si>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</si>
  <si>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</si>
  <si>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</si>
  <si>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</si>
  <si>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</si>
  <si>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</si>
  <si>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</si>
  <si>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</si>
  <si>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</si>
  <si>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</si>
  <si>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</si>
  <si>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</si>
  <si>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</si>
  <si>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</si>
  <si>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</si>
  <si>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</si>
  <si>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</si>
  <si>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</si>
  <si>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</si>
  <si>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</si>
  <si>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</si>
  <si>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</si>
  <si>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</si>
  <si>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</si>
  <si>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</si>
  <si>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</si>
  <si>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</si>
  <si>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</si>
  <si>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</si>
  <si>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</si>
  <si>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</si>
  <si>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</si>
  <si>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</si>
  <si>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</si>
  <si>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</si>
  <si>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</si>
  <si>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</si>
  <si>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</si>
  <si>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</si>
  <si>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</si>
  <si>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</si>
  <si>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</si>
  <si>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</si>
  <si>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</si>
  <si>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</si>
  <si>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</si>
  <si>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</si>
  <si>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</si>
  <si>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</si>
  <si>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</si>
  <si>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</si>
  <si>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</si>
  <si>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</si>
  <si>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</si>
  <si>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</si>
  <si>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</si>
  <si>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</si>
  <si>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</si>
  <si>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</si>
  <si>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</si>
  <si>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</si>
  <si>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</si>
  <si>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</si>
  <si>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</si>
  <si>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</si>
  <si>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</si>
  <si>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</si>
  <si>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</si>
  <si>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</si>
  <si>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</si>
  <si>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</si>
  <si>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</si>
  <si>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</si>
  <si>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</si>
  <si>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</si>
  <si>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</si>
  <si>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</si>
  <si>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</si>
  <si>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</si>
  <si>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</si>
  <si>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</si>
  <si>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</si>
  <si>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</si>
  <si>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</si>
  <si>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</si>
  <si>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</si>
  <si>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</si>
  <si>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</si>
  <si>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</si>
  <si>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</si>
  <si>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</si>
  <si>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</si>
  <si>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</si>
  <si>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</si>
  <si>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</si>
  <si>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</si>
  <si>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</si>
  <si>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</si>
  <si>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</si>
  <si>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</si>
  <si>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</si>
  <si>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</si>
  <si>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</si>
  <si>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</si>
  <si>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</si>
  <si>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</si>
  <si>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</si>
  <si>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</si>
  <si>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</si>
  <si>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</si>
  <si>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</si>
  <si>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</si>
  <si>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</si>
  <si>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</si>
  <si>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</si>
  <si>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</si>
  <si>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</si>
  <si>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</si>
  <si>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</si>
  <si>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</si>
  <si>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</si>
  <si>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</si>
  <si>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</si>
  <si>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</si>
  <si>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</si>
  <si>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</si>
  <si>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</si>
  <si>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</si>
  <si>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</si>
  <si>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</si>
  <si>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</si>
  <si>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</si>
  <si>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</si>
  <si>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</si>
  <si>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</si>
  <si>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</si>
  <si>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</si>
  <si>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</si>
  <si>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</si>
  <si>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</si>
  <si>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</si>
  <si>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</si>
  <si>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</si>
  <si>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</si>
  <si>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</si>
  <si>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</si>
  <si>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</si>
  <si>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</si>
  <si>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</si>
  <si>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</si>
  <si>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</si>
  <si>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</si>
  <si>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</si>
  <si>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</si>
  <si>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</si>
  <si>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</si>
  <si>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</si>
  <si>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</si>
  <si>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</si>
  <si>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</si>
  <si>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</si>
  <si>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</si>
  <si>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</si>
  <si>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</si>
  <si>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</si>
  <si>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</si>
  <si>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</si>
  <si>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</si>
  <si>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</si>
  <si>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</si>
  <si>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</si>
  <si>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</si>
  <si>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</si>
  <si>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</si>
  <si>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</si>
  <si>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</si>
  <si>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</si>
  <si>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</si>
  <si>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</si>
  <si>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</si>
  <si>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</si>
  <si>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</si>
  <si>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</si>
  <si>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</si>
  <si>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</si>
  <si>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</si>
  <si>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</si>
  <si>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</si>
  <si>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</si>
  <si>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</si>
  <si>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</si>
  <si>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</si>
  <si>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</si>
  <si>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</si>
  <si>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</si>
  <si>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</si>
  <si>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</si>
  <si>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</si>
  <si>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</si>
  <si>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</si>
  <si>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</si>
  <si>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</si>
  <si>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</si>
  <si>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</si>
  <si>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</si>
  <si>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</si>
  <si>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</si>
  <si>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</si>
  <si>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</si>
  <si>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</si>
  <si>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</si>
  <si>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</si>
  <si>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</si>
  <si>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</si>
  <si>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</si>
  <si>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</si>
  <si>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</si>
  <si>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</si>
  <si>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</si>
  <si>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</si>
  <si>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</si>
  <si>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</si>
  <si>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</si>
  <si>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</si>
  <si>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</si>
  <si>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</si>
  <si>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</si>
  <si>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</si>
  <si>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</si>
  <si>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</si>
  <si>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</si>
  <si>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</si>
  <si>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</si>
  <si>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</si>
  <si>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</si>
  <si>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</si>
  <si>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</si>
  <si>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</si>
  <si>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</si>
  <si>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</si>
  <si>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</si>
  <si>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</si>
  <si>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</si>
  <si>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</si>
  <si>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</si>
  <si>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</si>
  <si>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</si>
  <si>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</si>
  <si>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</si>
  <si>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</si>
  <si>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</si>
  <si>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</si>
  <si>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</si>
  <si>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</si>
  <si>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</si>
  <si>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</si>
  <si>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</si>
  <si>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</si>
  <si>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</si>
  <si>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</si>
  <si>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</si>
  <si>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</si>
  <si>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</si>
  <si>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</si>
  <si>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</si>
  <si>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</si>
  <si>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</si>
  <si>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</si>
  <si>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</si>
  <si>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</si>
  <si>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</si>
  <si>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</si>
  <si>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</si>
  <si>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</si>
  <si>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</si>
  <si>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</si>
  <si>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</si>
  <si>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</si>
  <si>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</si>
  <si>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</si>
  <si>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</si>
  <si>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</si>
  <si>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</si>
  <si>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</si>
  <si>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</si>
  <si>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</si>
  <si>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</si>
  <si>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</si>
  <si>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</si>
  <si>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</si>
  <si>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</si>
  <si>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</si>
  <si>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</si>
  <si>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</si>
  <si>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</si>
  <si>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</si>
  <si>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</si>
  <si>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</si>
  <si>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</si>
  <si>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</si>
  <si>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</si>
  <si>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</si>
  <si>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</si>
  <si>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</si>
  <si>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</si>
  <si>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</si>
  <si>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</si>
  <si>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</si>
  <si>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</si>
  <si>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</si>
  <si>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</si>
  <si>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</si>
  <si>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</si>
  <si>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</si>
  <si>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</si>
  <si>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</si>
  <si>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</si>
  <si>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</si>
  <si>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</si>
  <si>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</si>
  <si>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</si>
  <si>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</si>
  <si>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</si>
  <si>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</si>
  <si>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</si>
  <si>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</si>
  <si>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</si>
  <si>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</si>
  <si>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</si>
  <si>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</si>
  <si>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</si>
  <si>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</si>
  <si>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</si>
  <si>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</si>
  <si>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</si>
  <si>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</si>
  <si>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</si>
  <si>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</si>
  <si>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</si>
  <si>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</si>
  <si>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</si>
  <si>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</si>
  <si>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</si>
  <si>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</si>
  <si>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</si>
  <si>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</si>
  <si>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</si>
  <si>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</si>
  <si>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</si>
  <si>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</si>
  <si>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</si>
  <si>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</si>
  <si>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</si>
  <si>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</si>
  <si>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</si>
  <si>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</si>
  <si>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</si>
  <si>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</si>
  <si>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</si>
  <si>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</si>
  <si>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</si>
  <si>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</si>
  <si>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</si>
  <si>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</si>
  <si>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</si>
  <si>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</si>
  <si>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</si>
  <si>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</si>
  <si>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</si>
  <si>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</si>
  <si>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</si>
  <si>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</si>
  <si>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</si>
  <si>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</si>
  <si>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</si>
  <si>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</si>
  <si>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</si>
  <si>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</si>
  <si>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</si>
  <si>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</si>
  <si>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</si>
  <si>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</si>
  <si>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</si>
  <si>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</si>
  <si>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</si>
  <si>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</si>
  <si>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</si>
  <si>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</si>
  <si>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</si>
  <si>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</si>
  <si>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</si>
  <si>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</si>
  <si>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</si>
  <si>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</si>
  <si>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</si>
  <si>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</si>
  <si>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</si>
  <si>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</si>
  <si>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</si>
  <si>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</si>
  <si>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</si>
  <si>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</si>
  <si>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</si>
  <si>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</si>
  <si>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</si>
  <si>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</si>
  <si>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</si>
  <si>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</si>
  <si>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</si>
  <si>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</si>
  <si>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</si>
  <si>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</si>
  <si>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</si>
  <si>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</si>
  <si>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</si>
  <si>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</si>
  <si>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</si>
  <si>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</si>
  <si>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</si>
  <si>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</si>
  <si>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</si>
  <si>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</si>
  <si>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</si>
  <si>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</si>
  <si>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</si>
  <si>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</si>
  <si>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</si>
  <si>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</si>
  <si>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</si>
  <si>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</si>
  <si>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</si>
  <si>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</si>
  <si>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</si>
  <si>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</si>
  <si>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</si>
  <si>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</si>
  <si>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</si>
  <si>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</si>
  <si>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</si>
  <si>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</si>
  <si>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</si>
  <si>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</si>
  <si>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</si>
  <si>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</si>
  <si>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</si>
  <si>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</si>
  <si>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</si>
  <si>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</si>
  <si>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</si>
  <si>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</si>
  <si>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</si>
  <si>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</si>
  <si>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</si>
  <si>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</si>
  <si>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</si>
  <si>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</si>
  <si>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</si>
  <si>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</si>
  <si>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</si>
  <si>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</si>
  <si>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</si>
  <si>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</si>
  <si>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</si>
  <si>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</si>
  <si>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</si>
  <si>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</si>
  <si>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</si>
  <si>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</si>
  <si>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</si>
  <si>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</si>
  <si>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</si>
  <si>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</si>
  <si>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</si>
  <si>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</si>
  <si>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</si>
  <si>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</si>
  <si>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</si>
  <si>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</si>
  <si>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</si>
  <si>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</si>
  <si>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</si>
  <si>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</si>
  <si>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</si>
  <si>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</si>
  <si>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</si>
  <si>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</si>
  <si>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</si>
  <si>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</si>
  <si>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</si>
  <si>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</si>
  <si>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</si>
  <si>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</si>
  <si>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</si>
  <si>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</si>
  <si>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</si>
  <si>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</si>
  <si>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</si>
  <si>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</si>
  <si>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</si>
  <si>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</si>
  <si>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</si>
  <si>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</si>
  <si>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</si>
  <si>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</si>
  <si>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</si>
  <si>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</si>
  <si>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</si>
  <si>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</si>
  <si>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</si>
  <si>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</si>
  <si>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</si>
  <si>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</si>
  <si>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</si>
  <si>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</si>
  <si>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</si>
  <si>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</si>
  <si>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</si>
  <si>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</si>
  <si>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</si>
  <si>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</si>
  <si>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</si>
  <si>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</si>
  <si>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</si>
  <si>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</si>
  <si>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</si>
  <si>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</si>
  <si>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</si>
  <si>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</si>
  <si>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</si>
  <si>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</si>
  <si>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</si>
  <si>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</si>
  <si>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</si>
  <si>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</si>
  <si>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</si>
  <si>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</si>
  <si>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</si>
  <si>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</si>
  <si>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</si>
  <si>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</si>
  <si>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</si>
  <si>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</si>
  <si>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</si>
  <si>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</si>
  <si>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</si>
  <si>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</si>
  <si>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</si>
  <si>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</si>
  <si>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</si>
  <si>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</si>
  <si>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</si>
  <si>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</si>
  <si>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</si>
  <si>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</si>
  <si>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</si>
  <si>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</si>
  <si>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</si>
  <si>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</si>
  <si>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</si>
  <si>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</si>
  <si>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</si>
  <si>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</si>
  <si>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</si>
  <si>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</si>
  <si>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</si>
  <si>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</si>
  <si>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</si>
  <si>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</si>
  <si>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</si>
  <si>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</si>
  <si>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</si>
  <si>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</si>
  <si>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</si>
  <si>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</si>
  <si>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</si>
  <si>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</si>
  <si>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</si>
  <si>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</si>
  <si>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</si>
  <si>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</si>
  <si>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</si>
  <si>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</si>
  <si>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</si>
  <si>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</si>
  <si>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</si>
  <si>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</si>
  <si>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</si>
  <si>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</si>
  <si>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</si>
  <si>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</si>
  <si>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</si>
  <si>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</si>
  <si>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</si>
  <si>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</si>
  <si>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</si>
  <si>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</si>
  <si>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</si>
  <si>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</si>
  <si>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</si>
  <si>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</si>
  <si>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</si>
  <si>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</si>
  <si>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</si>
  <si>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</si>
  <si>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</si>
  <si>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</si>
  <si>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</si>
  <si>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</si>
  <si>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</si>
  <si>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</si>
  <si>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</si>
  <si>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</si>
  <si>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</si>
  <si>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</si>
  <si>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</si>
  <si>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</si>
  <si>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</si>
  <si>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</si>
  <si>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</si>
  <si>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</si>
  <si>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</si>
  <si>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</si>
  <si>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</si>
  <si>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</si>
  <si>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</si>
  <si>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</si>
  <si>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</si>
  <si>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</si>
  <si>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</si>
  <si>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</si>
  <si>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</si>
  <si>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</si>
  <si>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</si>
  <si>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</si>
  <si>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</si>
  <si>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</si>
  <si>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</si>
  <si>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</si>
  <si>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</si>
  <si>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</si>
  <si>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</si>
  <si>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</si>
  <si>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</si>
  <si>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</si>
  <si>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</si>
  <si>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</si>
  <si>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</si>
  <si>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</si>
  <si>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</si>
  <si>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</si>
  <si>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</si>
  <si>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</si>
  <si>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</si>
  <si>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</si>
  <si>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</si>
  <si>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</si>
  <si>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</si>
  <si>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</si>
  <si>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</si>
  <si>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</si>
  <si>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</si>
  <si>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</si>
  <si>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</si>
  <si>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</si>
  <si>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</si>
  <si>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</si>
  <si>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</si>
  <si>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</si>
  <si>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</si>
  <si>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</si>
  <si>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</si>
  <si>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</si>
  <si>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</si>
  <si>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</si>
  <si>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</si>
  <si>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</si>
  <si>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</si>
  <si>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</si>
  <si>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</si>
  <si>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</si>
  <si>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</si>
  <si>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</si>
  <si>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</si>
  <si>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</si>
  <si>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</si>
  <si>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</si>
  <si>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</si>
  <si>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</si>
  <si>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</si>
  <si>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</si>
  <si>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</si>
  <si>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</si>
  <si>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</si>
  <si>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</si>
  <si>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</si>
  <si>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</si>
  <si>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</si>
  <si>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</si>
  <si>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</si>
  <si>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</si>
  <si>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</si>
  <si>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</si>
  <si>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</si>
  <si>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</si>
  <si>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</si>
  <si>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</si>
  <si>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</si>
  <si>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</si>
  <si>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</si>
  <si>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</si>
  <si>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</si>
  <si>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</si>
  <si>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</si>
  <si>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</si>
  <si>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</si>
  <si>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</si>
  <si>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</si>
  <si>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</si>
  <si>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</si>
  <si>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</si>
  <si>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</si>
  <si>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</si>
  <si>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</si>
  <si>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</si>
  <si>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</si>
  <si>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</si>
  <si>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</si>
  <si>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</si>
  <si>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</si>
  <si>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</si>
  <si>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</si>
  <si>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</si>
  <si>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</si>
  <si>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</si>
  <si>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</si>
  <si>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</si>
  <si>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</si>
  <si>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</si>
  <si>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</si>
  <si>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</si>
  <si>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</si>
  <si>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</si>
  <si>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</si>
  <si>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</si>
  <si>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</si>
  <si>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</si>
  <si>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</si>
  <si>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</si>
  <si>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</si>
  <si>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</si>
  <si>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</si>
  <si>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</si>
  <si>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</si>
  <si>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</si>
  <si>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</si>
  <si>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</si>
  <si>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</si>
  <si>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</si>
  <si>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</si>
  <si>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</si>
  <si>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</si>
  <si>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</si>
  <si>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</si>
  <si>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</si>
  <si>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</si>
  <si>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</si>
  <si>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</si>
  <si>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</si>
  <si>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</si>
  <si>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</si>
  <si>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</si>
  <si>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</si>
  <si>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</si>
  <si>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</si>
  <si>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</si>
  <si>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</si>
  <si>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</si>
  <si>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</si>
  <si>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</si>
  <si>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</si>
  <si>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</si>
  <si>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</si>
  <si>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</si>
  <si>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</si>
  <si>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</si>
  <si>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</si>
  <si>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</si>
  <si>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</si>
  <si>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</si>
  <si>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</si>
  <si>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</si>
  <si>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</si>
  <si>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</si>
  <si>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</si>
  <si>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</si>
  <si>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</si>
  <si>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</si>
  <si>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</si>
  <si>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</si>
  <si>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</si>
  <si>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</si>
  <si>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</si>
  <si>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</si>
  <si>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</si>
  <si>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</si>
  <si>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</si>
  <si>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</si>
  <si>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</si>
  <si>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</si>
  <si>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</si>
  <si>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</si>
  <si>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</si>
  <si>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</si>
  <si>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</si>
  <si>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</si>
  <si>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</si>
  <si>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</si>
  <si>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</si>
  <si>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</si>
  <si>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</si>
  <si>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</si>
  <si>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</si>
  <si>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</si>
  <si>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</si>
  <si>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</si>
  <si>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</si>
  <si>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</si>
  <si>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</si>
  <si>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</si>
  <si>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</si>
  <si>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</si>
  <si>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</si>
  <si>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</si>
  <si>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</si>
  <si>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</si>
  <si>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</si>
  <si>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</si>
  <si>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</si>
  <si>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</si>
  <si>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</si>
  <si>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</si>
  <si>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</si>
  <si>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</si>
  <si>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</si>
  <si>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</si>
  <si>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</si>
  <si>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</si>
  <si>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</si>
  <si>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</si>
  <si>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</si>
  <si>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</si>
  <si>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</si>
  <si>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</si>
  <si>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</si>
  <si>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</si>
  <si>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</si>
  <si>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</si>
  <si>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</si>
  <si>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</si>
  <si>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</si>
  <si>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</si>
  <si>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</si>
  <si>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</si>
  <si>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</si>
  <si>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</si>
  <si>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</si>
  <si>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</si>
  <si>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</si>
  <si>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</si>
  <si>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</si>
  <si>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</si>
  <si>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</si>
  <si>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</si>
  <si>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</si>
  <si>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</si>
  <si>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</si>
  <si>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</si>
  <si>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</si>
  <si>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</si>
  <si>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</si>
  <si>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</si>
  <si>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</si>
  <si>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</si>
  <si>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</si>
  <si>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</si>
  <si>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</si>
  <si>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</si>
  <si>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</si>
  <si>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</si>
  <si>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</si>
  <si>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</si>
  <si>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</si>
  <si>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</si>
  <si>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</si>
  <si>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</si>
  <si>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</si>
  <si>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</si>
  <si>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</si>
  <si>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</si>
  <si>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</si>
  <si>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</si>
  <si>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</si>
  <si>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</si>
  <si>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</si>
  <si>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</si>
  <si>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</si>
  <si>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</si>
  <si>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</si>
  <si>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</si>
  <si>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</si>
  <si>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</si>
  <si>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</si>
  <si>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</si>
  <si>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</si>
  <si>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</si>
  <si>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</si>
  <si>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</si>
  <si>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</si>
  <si>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</si>
  <si>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</si>
  <si>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</si>
  <si>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</si>
  <si>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</si>
  <si>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</si>
  <si>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</si>
  <si>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</si>
  <si>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</si>
  <si>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</si>
  <si>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</si>
  <si>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</si>
  <si>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</si>
  <si>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</si>
  <si>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</si>
  <si>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</si>
  <si>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</si>
  <si>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</si>
  <si>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</si>
  <si>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</si>
  <si>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</si>
  <si>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</si>
  <si>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</si>
  <si>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</si>
  <si>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</si>
  <si>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</si>
  <si>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</si>
  <si>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</si>
  <si>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</si>
  <si>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</si>
  <si>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</si>
  <si>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</si>
  <si>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</si>
  <si>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</si>
  <si>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</si>
  <si>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</si>
  <si>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</si>
  <si>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</si>
  <si>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</si>
  <si>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</si>
  <si>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</si>
  <si>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</si>
  <si>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</si>
  <si>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</si>
  <si>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</si>
  <si>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</si>
  <si>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</si>
  <si>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</si>
  <si>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</si>
  <si>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</si>
  <si>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</si>
  <si>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</si>
  <si>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</si>
  <si>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</si>
  <si>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</si>
  <si>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</si>
  <si>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</si>
  <si>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</si>
  <si>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</si>
  <si>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</si>
  <si>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</si>
  <si>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</si>
  <si>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</si>
  <si>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</si>
  <si>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</si>
  <si>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</si>
  <si>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</si>
  <si>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</si>
  <si>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</si>
  <si>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</si>
  <si>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</si>
  <si>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</si>
  <si>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</si>
  <si>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</si>
  <si>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</si>
  <si>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</si>
  <si>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</si>
  <si>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</si>
  <si>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</si>
  <si>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</si>
  <si>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</si>
  <si>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</si>
  <si>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</si>
  <si>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</si>
  <si>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</si>
  <si>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</si>
  <si>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</si>
  <si>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</si>
  <si>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</si>
  <si>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</si>
  <si>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</si>
  <si>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</si>
  <si>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</si>
  <si>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</si>
  <si>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</si>
  <si>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</si>
  <si>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</si>
  <si>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</si>
  <si>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</si>
  <si>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</si>
  <si>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</si>
  <si>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</si>
  <si>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</si>
  <si>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</si>
  <si>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</si>
  <si>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</si>
  <si>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</si>
  <si>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</si>
  <si>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</si>
  <si>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</si>
  <si>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</si>
  <si>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</si>
  <si>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</si>
  <si>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</si>
  <si>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</si>
  <si>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</si>
  <si>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</si>
  <si>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</si>
  <si>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</si>
  <si>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</si>
  <si>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</si>
  <si>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</si>
  <si>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</si>
  <si>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</si>
  <si>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</si>
  <si>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</si>
  <si>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</si>
  <si>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</si>
  <si>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</si>
  <si>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</si>
  <si>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</si>
  <si>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</si>
  <si>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</si>
  <si>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</si>
  <si>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</si>
  <si>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</si>
  <si>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</si>
  <si>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</si>
  <si>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</si>
  <si>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</si>
  <si>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</si>
  <si>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</si>
  <si>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</si>
  <si>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</si>
  <si>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</si>
  <si>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</si>
  <si>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</si>
  <si>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</si>
  <si>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</si>
  <si>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</si>
  <si>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</si>
  <si>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</si>
  <si>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</si>
  <si>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</si>
  <si>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</si>
  <si>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</si>
  <si>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</si>
  <si>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</si>
  <si>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</si>
  <si>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</si>
  <si>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</si>
  <si>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</si>
  <si>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</si>
  <si>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</si>
  <si>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</si>
  <si>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</si>
  <si>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</si>
  <si>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</si>
  <si>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</si>
  <si>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</si>
  <si>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</si>
  <si>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</si>
  <si>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</si>
  <si>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</si>
  <si>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</si>
  <si>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</si>
  <si>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</si>
  <si>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</si>
  <si>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</si>
  <si>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</si>
  <si>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</si>
  <si>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</si>
  <si>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</si>
  <si>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</si>
  <si>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</si>
  <si>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</si>
  <si>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</si>
  <si>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</si>
  <si>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</si>
  <si>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</si>
  <si>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</si>
  <si>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</si>
  <si>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</si>
  <si>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</si>
  <si>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</si>
  <si>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</si>
  <si>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</si>
  <si>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</si>
  <si>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</si>
  <si>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</si>
  <si>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</si>
  <si>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</si>
  <si>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</si>
  <si>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</si>
  <si>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</si>
  <si>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</si>
  <si>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</si>
  <si>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</si>
  <si>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</si>
  <si>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</si>
  <si>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</si>
  <si>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</si>
  <si>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</si>
  <si>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</si>
  <si>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</si>
  <si>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</si>
  <si>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</si>
  <si>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</si>
  <si>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</si>
  <si>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</si>
  <si>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</si>
  <si>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</si>
  <si>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</si>
  <si>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</si>
  <si>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</si>
  <si>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</si>
  <si>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</si>
  <si>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</si>
  <si>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</si>
  <si>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</si>
  <si>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</si>
  <si>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</si>
  <si>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</si>
  <si>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</si>
  <si>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</si>
  <si>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</si>
  <si>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</si>
  <si>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</si>
  <si>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</si>
  <si>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</si>
  <si>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</si>
  <si>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</si>
  <si>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</si>
  <si>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</si>
  <si>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</si>
  <si>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</si>
  <si>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</si>
  <si>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</si>
  <si>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</si>
  <si>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</si>
  <si>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</si>
  <si>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</si>
  <si>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</si>
  <si>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</si>
  <si>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</si>
  <si>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</si>
  <si>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</si>
  <si>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</si>
  <si>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</si>
  <si>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</si>
  <si>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</si>
  <si>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</si>
  <si>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</si>
  <si>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</si>
  <si>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</si>
  <si>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</si>
  <si>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</si>
  <si>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</si>
  <si>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</si>
  <si>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</si>
  <si>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</si>
  <si>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</si>
  <si>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</si>
  <si>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</si>
  <si>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</si>
  <si>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</si>
  <si>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</si>
  <si>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</si>
  <si>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</si>
  <si>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</si>
  <si>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</si>
  <si>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</si>
  <si>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</si>
  <si>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</si>
  <si>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</si>
  <si>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</si>
  <si>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</si>
  <si>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</si>
  <si>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</si>
  <si>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</si>
  <si>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</si>
  <si>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</si>
  <si>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</si>
  <si>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</si>
  <si>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</si>
  <si>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</si>
  <si>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</si>
  <si>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</si>
  <si>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</si>
  <si>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</si>
  <si>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</si>
  <si>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</si>
  <si>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</si>
  <si>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</si>
  <si>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</si>
  <si>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</si>
  <si>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</si>
  <si>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</si>
  <si>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</si>
  <si>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</si>
  <si>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</si>
  <si>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</si>
  <si>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</si>
  <si>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</si>
  <si>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</si>
  <si>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</si>
  <si>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</si>
  <si>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</si>
  <si>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</si>
  <si>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</si>
  <si>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</si>
  <si>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</si>
  <si>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</si>
  <si>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</si>
  <si>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</si>
  <si>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</si>
  <si>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</si>
  <si>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</si>
  <si>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</si>
  <si>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</si>
  <si>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</si>
  <si>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</si>
  <si>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</si>
  <si>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</si>
  <si>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</si>
  <si>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</si>
  <si>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</si>
  <si>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</si>
  <si>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</si>
  <si>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</si>
  <si>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</si>
  <si>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</si>
  <si>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</si>
  <si>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</si>
  <si>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</si>
  <si>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</si>
  <si>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</si>
  <si>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</si>
  <si>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</si>
  <si>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</si>
  <si>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</si>
  <si>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</si>
  <si>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</si>
  <si>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</si>
  <si>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</si>
  <si>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</si>
  <si>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</si>
  <si>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</si>
  <si>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</si>
  <si>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</si>
  <si>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</si>
  <si>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</si>
  <si>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</si>
  <si>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</si>
  <si>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</si>
  <si>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</si>
  <si>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</si>
  <si>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</si>
  <si>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</si>
  <si>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</si>
  <si>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</si>
  <si>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</si>
  <si>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</si>
  <si>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</si>
  <si>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</si>
  <si>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</si>
  <si>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</si>
  <si>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</si>
  <si>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</si>
  <si>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</si>
  <si>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</si>
  <si>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</si>
  <si>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</si>
  <si>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</si>
  <si>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</si>
  <si>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</si>
  <si>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</si>
  <si>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</si>
  <si>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</si>
  <si>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</si>
  <si>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</si>
  <si>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</si>
  <si>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</si>
  <si>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</si>
  <si>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</si>
  <si>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</si>
  <si>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</si>
  <si>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</si>
  <si>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</si>
  <si>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</si>
  <si>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</si>
  <si>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</si>
  <si>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</si>
  <si>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</si>
  <si>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</si>
  <si>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</si>
  <si>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</si>
  <si>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</si>
  <si>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</si>
  <si>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</si>
  <si>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</si>
  <si>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</si>
  <si>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</si>
  <si>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</si>
  <si>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</si>
  <si>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</si>
  <si>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</si>
  <si>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</si>
  <si>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</si>
  <si>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</si>
  <si>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</si>
  <si>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</si>
  <si>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</si>
  <si>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</si>
  <si>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</si>
  <si>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</si>
  <si>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</si>
  <si>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</si>
  <si>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</si>
  <si>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</si>
  <si>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</si>
  <si>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</si>
  <si>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</si>
  <si>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</si>
  <si>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</si>
  <si>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</si>
  <si>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</si>
  <si>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</si>
  <si>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</si>
  <si>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</si>
  <si>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</si>
  <si>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</si>
  <si>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</si>
  <si>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</si>
  <si>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</si>
  <si>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</si>
  <si>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</si>
  <si>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</si>
  <si>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</si>
  <si>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</si>
  <si>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</si>
  <si>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</si>
  <si>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</si>
  <si>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</si>
  <si>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</si>
  <si>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</si>
  <si>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</si>
  <si>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</si>
  <si>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</si>
  <si>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</si>
  <si>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</si>
  <si>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</si>
  <si>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</si>
  <si>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</si>
  <si>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</si>
  <si>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</si>
  <si>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</si>
  <si>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</si>
  <si>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</si>
  <si>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</si>
  <si>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</si>
  <si>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</si>
  <si>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</si>
  <si>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</si>
  <si>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</si>
  <si>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</si>
  <si>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</si>
  <si>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</si>
  <si>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</si>
  <si>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</si>
  <si>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</si>
  <si>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</si>
  <si>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</si>
  <si>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</si>
  <si>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</si>
  <si>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</si>
  <si>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</si>
  <si>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</si>
  <si>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</si>
  <si>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</si>
  <si>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</si>
  <si>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</si>
  <si>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</si>
  <si>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</si>
  <si>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</si>
  <si>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</si>
  <si>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</si>
  <si>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</si>
  <si>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</si>
  <si>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</si>
  <si>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</si>
  <si>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</si>
  <si>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</si>
  <si>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</si>
  <si>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</si>
  <si>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</si>
  <si>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</si>
  <si>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</si>
  <si>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</si>
  <si>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</si>
  <si>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</si>
  <si>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</si>
  <si>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</si>
  <si>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</si>
  <si>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</si>
  <si>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</si>
  <si>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</si>
  <si>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</si>
  <si>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</si>
  <si>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</si>
  <si>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</si>
  <si>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</si>
  <si>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</si>
  <si>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</si>
  <si>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</si>
  <si>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</si>
  <si>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</si>
  <si>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</si>
  <si>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</si>
  <si>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</si>
  <si>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</si>
  <si>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</si>
  <si>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</si>
  <si>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</si>
  <si>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</si>
  <si>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</si>
  <si>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</si>
  <si>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</si>
  <si>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</si>
  <si>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</si>
  <si>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</si>
  <si>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</si>
  <si>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</si>
  <si>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</si>
  <si>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</si>
  <si>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</si>
  <si>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</si>
  <si>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</si>
  <si>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</si>
  <si>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</si>
  <si>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</si>
  <si>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</si>
  <si>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</si>
  <si>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</si>
  <si>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</si>
  <si>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</si>
  <si>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</si>
  <si>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</si>
  <si>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</si>
  <si>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</si>
  <si>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</si>
  <si>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</si>
  <si>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</si>
  <si>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</si>
  <si>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</si>
  <si>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</si>
  <si>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</si>
  <si>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</si>
  <si>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</si>
  <si>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</si>
  <si>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</si>
  <si>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</si>
  <si>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</si>
  <si>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</si>
  <si>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</si>
  <si>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</si>
  <si>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</si>
  <si>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</si>
  <si>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</si>
  <si>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</si>
  <si>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</si>
  <si>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</si>
  <si>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</si>
  <si>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</si>
  <si>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</si>
  <si>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</si>
  <si>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</si>
  <si>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</si>
  <si>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</si>
  <si>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</si>
  <si>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</si>
  <si>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</si>
  <si>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</si>
  <si>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</si>
  <si>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</si>
  <si>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</si>
  <si>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</si>
  <si>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</si>
  <si>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</si>
  <si>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</si>
  <si>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</si>
  <si>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</si>
  <si>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</si>
  <si>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</si>
  <si>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</si>
  <si>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</si>
  <si>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</si>
  <si>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</si>
  <si>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</si>
  <si>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</si>
  <si>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</si>
  <si>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</si>
  <si>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</si>
  <si>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</si>
  <si>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</si>
  <si>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</si>
  <si>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</si>
  <si>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</si>
  <si>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</si>
  <si>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</si>
  <si>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</si>
  <si>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</si>
  <si>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</si>
  <si>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</si>
  <si>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</si>
  <si>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</si>
  <si>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</si>
  <si>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</si>
  <si>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</si>
  <si>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</si>
  <si>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</si>
  <si>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</si>
  <si>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</si>
  <si>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</si>
  <si>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</si>
  <si>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</si>
  <si>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</si>
  <si>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</si>
  <si>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</si>
  <si>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</si>
  <si>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</si>
  <si>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</si>
  <si>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</si>
  <si>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</si>
  <si>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</si>
  <si>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</si>
  <si>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</si>
  <si>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</si>
  <si>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</si>
  <si>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</si>
  <si>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</si>
  <si>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</si>
  <si>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</si>
  <si>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</si>
  <si>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</si>
  <si>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</si>
  <si>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</si>
  <si>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</si>
  <si>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</si>
  <si>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</si>
  <si>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</si>
  <si>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</si>
  <si>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</si>
  <si>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</si>
  <si>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</si>
  <si>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</si>
  <si>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</si>
  <si>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</si>
  <si>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</si>
  <si>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</si>
  <si>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</si>
  <si>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</si>
  <si>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</si>
  <si>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</si>
  <si>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</si>
  <si>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</si>
  <si>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</si>
  <si>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</si>
  <si>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</si>
  <si>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</si>
  <si>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</si>
  <si>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</si>
  <si>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</si>
  <si>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</si>
  <si>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</si>
  <si>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</si>
  <si>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</si>
  <si>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</si>
  <si>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</si>
  <si>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</si>
  <si>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</si>
  <si>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</si>
  <si>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</si>
  <si>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</si>
  <si>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</si>
  <si>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</si>
  <si>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</si>
  <si>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</si>
  <si>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</si>
  <si>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</si>
  <si>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</si>
  <si>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</si>
  <si>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</si>
  <si>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</si>
  <si>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</si>
  <si>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</si>
  <si>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</si>
  <si>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</si>
  <si>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</si>
  <si>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</si>
  <si>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</si>
  <si>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</si>
  <si>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</si>
  <si>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</si>
  <si>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</si>
  <si>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</si>
  <si>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</si>
  <si>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</si>
  <si>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</si>
  <si>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</si>
  <si>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</si>
  <si>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</si>
  <si>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</si>
  <si>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</si>
  <si>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</si>
  <si>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</si>
  <si>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</si>
  <si>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</si>
  <si>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</si>
  <si>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</si>
  <si>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</si>
  <si>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</si>
  <si>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</si>
  <si>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</si>
  <si>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</si>
  <si>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</si>
  <si>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</si>
  <si>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</si>
  <si>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</si>
  <si>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</si>
  <si>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</si>
  <si>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</si>
  <si>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</si>
  <si>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</si>
  <si>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</si>
  <si>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</si>
  <si>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</si>
  <si>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</si>
  <si>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</si>
  <si>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</si>
  <si>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</si>
  <si>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</si>
  <si>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</si>
  <si>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</si>
  <si>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</si>
  <si>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</si>
  <si>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</si>
  <si>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</si>
  <si>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</si>
  <si>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</si>
  <si>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</si>
  <si>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</si>
  <si>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</si>
  <si>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</si>
  <si>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</si>
  <si>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</si>
  <si>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</si>
  <si>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</si>
  <si>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</si>
  <si>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</si>
  <si>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</si>
  <si>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</si>
  <si>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</si>
  <si>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</si>
  <si>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</si>
  <si>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</si>
  <si>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</si>
  <si>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</si>
  <si>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</si>
  <si>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</si>
  <si>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</si>
  <si>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</si>
  <si>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</si>
  <si>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</si>
  <si>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</si>
  <si>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</si>
  <si>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</si>
  <si>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</si>
  <si>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</si>
  <si>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</si>
  <si>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</si>
  <si>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</si>
  <si>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</si>
  <si>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</si>
  <si>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</si>
  <si>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</si>
  <si>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</si>
  <si>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</si>
  <si>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</si>
  <si>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</si>
  <si>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</si>
  <si>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</si>
  <si>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</si>
  <si>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</si>
  <si>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</si>
  <si>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</si>
  <si>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</si>
  <si>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</si>
  <si>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</si>
  <si>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</si>
  <si>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</si>
  <si>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</si>
  <si>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</si>
  <si>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</si>
  <si>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</si>
  <si>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</si>
  <si>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</si>
  <si>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</si>
  <si>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</si>
  <si>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</si>
  <si>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</si>
  <si>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</si>
  <si>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</si>
  <si>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</si>
  <si>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</si>
  <si>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</si>
  <si>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</si>
  <si>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</si>
  <si>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</si>
  <si>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</si>
  <si>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</si>
  <si>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</si>
  <si>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</si>
  <si>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</si>
  <si>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</si>
  <si>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</si>
  <si>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</si>
  <si>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</si>
  <si>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</si>
  <si>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</si>
  <si>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</si>
  <si>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</si>
  <si>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</si>
  <si>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</si>
  <si>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</si>
  <si>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</si>
  <si>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</si>
  <si>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</si>
  <si>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</si>
  <si>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</si>
  <si>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</si>
  <si>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</si>
  <si>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</si>
  <si>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</si>
  <si>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</si>
  <si>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</si>
  <si>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</si>
  <si>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</si>
  <si>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</si>
  <si>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</si>
  <si>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</si>
  <si>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</si>
  <si>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</si>
  <si>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</si>
  <si>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</si>
  <si>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</si>
  <si>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</si>
  <si>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</si>
  <si>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</si>
  <si>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</si>
  <si>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</si>
  <si>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</si>
  <si>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</si>
  <si>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</si>
  <si>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</si>
  <si>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</si>
  <si>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</si>
  <si>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</si>
  <si>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</si>
  <si>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</si>
  <si>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</si>
  <si>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</si>
  <si>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</si>
  <si>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</si>
  <si>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</si>
  <si>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</si>
  <si>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</si>
  <si>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</si>
  <si>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</si>
  <si>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</si>
  <si>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</si>
  <si>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</si>
  <si>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</si>
  <si>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</si>
  <si>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</si>
  <si>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</si>
  <si>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</si>
  <si>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</si>
  <si>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</si>
  <si>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</si>
  <si>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</si>
  <si>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</si>
  <si>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</si>
  <si>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</si>
  <si>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</si>
  <si>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</si>
  <si>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</si>
  <si>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</si>
  <si>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</si>
  <si>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</si>
  <si>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</si>
  <si>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</si>
  <si>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</si>
  <si>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</si>
  <si>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</si>
  <si>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</si>
  <si>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</si>
  <si>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</si>
  <si>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</si>
  <si>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</si>
  <si>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</si>
  <si>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</si>
  <si>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</si>
  <si>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</si>
  <si>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</si>
  <si>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</si>
  <si>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</si>
  <si>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</si>
  <si>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</si>
  <si>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</si>
  <si>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</si>
  <si>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</si>
  <si>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</si>
  <si>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</si>
  <si>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</si>
  <si>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</si>
  <si>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</si>
  <si>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</si>
  <si>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</si>
  <si>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</si>
  <si>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</si>
  <si>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</si>
  <si>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</si>
  <si>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</si>
  <si>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</si>
  <si>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</si>
  <si>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</si>
  <si>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</si>
  <si>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</si>
  <si>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</si>
  <si>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</si>
  <si>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</si>
  <si>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</si>
  <si>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</si>
  <si>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</si>
  <si>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</si>
  <si>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</si>
  <si>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</si>
  <si>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</si>
  <si>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</si>
  <si>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</si>
  <si>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</si>
  <si>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</si>
  <si>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</si>
  <si>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</si>
  <si>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</si>
  <si>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</si>
  <si>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</si>
  <si>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</si>
  <si>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</si>
  <si>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</si>
  <si>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</si>
  <si>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</si>
  <si>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</si>
  <si>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</si>
  <si>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</si>
  <si>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</si>
  <si>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</si>
  <si>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</si>
  <si>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</si>
  <si>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</si>
  <si>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</si>
  <si>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</si>
  <si>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</si>
  <si>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</si>
  <si>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</si>
  <si>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</si>
  <si>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</si>
  <si>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</si>
  <si>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</si>
  <si>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</si>
  <si>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</si>
  <si>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</si>
  <si>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</si>
  <si>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</si>
  <si>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</si>
  <si>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</si>
  <si>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</si>
  <si>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</si>
  <si>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</si>
  <si>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</si>
  <si>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</si>
  <si>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</si>
  <si>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</si>
  <si>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</si>
  <si>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</si>
  <si>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</si>
  <si>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</si>
  <si>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</si>
  <si>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</si>
  <si>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</si>
  <si>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</si>
  <si>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</si>
  <si>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</si>
  <si>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</si>
  <si>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</si>
  <si>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</si>
  <si>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</si>
  <si>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</si>
  <si>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</si>
  <si>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</si>
  <si>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</si>
  <si>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</si>
  <si>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</si>
  <si>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</si>
  <si>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</si>
  <si>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</si>
  <si>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</si>
  <si>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</si>
  <si>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</si>
  <si>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</si>
  <si>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</si>
  <si>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</si>
  <si>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</si>
  <si>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</si>
  <si>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</si>
  <si>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</si>
  <si>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</si>
  <si>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</si>
  <si>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</si>
  <si>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</si>
  <si>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</si>
  <si>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</si>
  <si>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</si>
  <si>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</si>
  <si>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</si>
  <si>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</si>
  <si>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</si>
  <si>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</si>
  <si>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</si>
  <si>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</si>
  <si>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</si>
  <si>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</si>
  <si>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</si>
  <si>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</si>
  <si>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</si>
  <si>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</si>
  <si>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</si>
  <si>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</si>
  <si>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</si>
  <si>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</si>
  <si>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</si>
  <si>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</si>
  <si>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</si>
  <si>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</si>
  <si>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</si>
  <si>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</si>
  <si>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</si>
  <si>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</si>
  <si>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</si>
  <si>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</si>
  <si>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</si>
  <si>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</si>
  <si>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</si>
  <si>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</si>
  <si>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</si>
  <si>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</si>
  <si>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</si>
  <si>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</si>
  <si>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</si>
  <si>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</si>
  <si>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</si>
  <si>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</si>
  <si>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</si>
  <si>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</si>
  <si>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</si>
  <si>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</si>
  <si>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</si>
  <si>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</si>
  <si>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</si>
  <si>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</si>
  <si>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</si>
  <si>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</si>
  <si>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</si>
  <si>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</si>
  <si>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</si>
  <si>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</si>
  <si>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</si>
  <si>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</si>
  <si>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</si>
  <si>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</si>
  <si>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</si>
  <si>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</si>
  <si>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</si>
  <si>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</si>
  <si>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</si>
  <si>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</si>
  <si>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</si>
  <si>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</si>
  <si>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</si>
  <si>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</si>
  <si>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</si>
  <si>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</si>
  <si>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</si>
  <si>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</si>
  <si>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</si>
  <si>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</si>
  <si>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</si>
  <si>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</si>
  <si>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</si>
  <si>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</si>
  <si>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</si>
  <si>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</si>
  <si>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</si>
  <si>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</si>
  <si>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</si>
  <si>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</si>
  <si>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</si>
  <si>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</si>
  <si>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</si>
  <si>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</si>
  <si>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</si>
  <si>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</si>
  <si>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</si>
  <si>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</si>
  <si>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</si>
  <si>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</si>
  <si>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</si>
  <si>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</si>
  <si>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</si>
  <si>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</si>
  <si>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</si>
  <si>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</si>
  <si>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</si>
  <si>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</si>
  <si>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</si>
  <si>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</si>
  <si>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</si>
  <si>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</si>
  <si>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</si>
  <si>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</si>
  <si>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</si>
  <si>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</si>
  <si>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</si>
  <si>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</si>
  <si>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</si>
  <si>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</si>
  <si>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</si>
  <si>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</si>
  <si>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</si>
  <si>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</si>
  <si>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</si>
  <si>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</si>
  <si>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</si>
  <si>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</si>
  <si>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</si>
  <si>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</si>
  <si>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</si>
  <si>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</si>
  <si>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</si>
  <si>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</si>
  <si>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</si>
  <si>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</si>
  <si>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</si>
  <si>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</si>
  <si>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</si>
  <si>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</si>
  <si>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</si>
  <si>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</si>
  <si>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</si>
  <si>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</si>
  <si>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</si>
  <si>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</si>
  <si>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</si>
  <si>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</si>
  <si>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</si>
  <si>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</si>
  <si>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</si>
  <si>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</si>
  <si>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</si>
  <si>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</si>
  <si>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</si>
  <si>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</si>
  <si>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</si>
  <si>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</si>
  <si>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</si>
  <si>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</si>
  <si>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</si>
  <si>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</si>
  <si>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</si>
  <si>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</si>
  <si>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</si>
  <si>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</si>
  <si>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</si>
  <si>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</si>
  <si>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</si>
  <si>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</si>
  <si>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</si>
  <si>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</si>
  <si>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</si>
  <si>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</si>
  <si>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</si>
  <si>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</si>
  <si>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</si>
  <si>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</si>
  <si>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</si>
  <si>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</si>
  <si>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</si>
  <si>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</si>
  <si>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</si>
  <si>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</si>
  <si>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</si>
  <si>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</si>
  <si>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</si>
  <si>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</si>
  <si>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</si>
  <si>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</si>
  <si>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</si>
  <si>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</si>
  <si>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</si>
  <si>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</si>
  <si>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</si>
  <si>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</si>
  <si>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</si>
  <si>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</si>
  <si>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</si>
  <si>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</si>
  <si>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</si>
  <si>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</si>
  <si>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</si>
  <si>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</si>
  <si>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</si>
  <si>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</si>
  <si>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</si>
  <si>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</si>
  <si>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</si>
  <si>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</si>
  <si>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</si>
  <si>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</si>
  <si>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</si>
  <si>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</si>
  <si>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</si>
  <si>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</si>
  <si>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</si>
  <si>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</si>
  <si>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</si>
  <si>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</si>
  <si>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</si>
  <si>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</si>
  <si>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</si>
  <si>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</si>
  <si>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</si>
  <si>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</si>
  <si>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</si>
  <si>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</si>
  <si>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</si>
  <si>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</si>
  <si>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</si>
  <si>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</si>
  <si>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</si>
  <si>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</si>
  <si>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</si>
  <si>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</si>
  <si>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</si>
  <si>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</si>
  <si>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</si>
  <si>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</si>
  <si>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</si>
  <si>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</si>
  <si>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</si>
  <si>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</si>
  <si>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</si>
  <si>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</si>
  <si>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</si>
  <si>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</si>
  <si>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</si>
  <si>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</si>
  <si>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</si>
  <si>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</si>
  <si>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</si>
  <si>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</si>
  <si>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</si>
  <si>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</si>
  <si>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</si>
  <si>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</si>
  <si>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</si>
  <si>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</si>
  <si>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</si>
  <si>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</si>
  <si>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</si>
  <si>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</si>
  <si>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</si>
  <si>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</si>
  <si>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</si>
  <si>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</si>
  <si>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</si>
  <si>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</si>
  <si>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</si>
  <si>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</si>
  <si>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</si>
  <si>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</si>
  <si>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</si>
  <si>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</si>
  <si>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</si>
  <si>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</si>
  <si>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</si>
  <si>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</si>
  <si>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</si>
  <si>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</si>
  <si>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</si>
  <si>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</si>
  <si>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</si>
  <si>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</si>
  <si>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</si>
  <si>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</si>
  <si>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</si>
  <si>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</si>
  <si>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</si>
  <si>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</si>
  <si>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</si>
  <si>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</si>
  <si>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</si>
  <si>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</si>
  <si>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</si>
  <si>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</si>
  <si>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</si>
  <si>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</si>
  <si>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</si>
  <si>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</si>
  <si>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</si>
  <si>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</si>
  <si>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</si>
  <si>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</si>
  <si>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</si>
  <si>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</si>
  <si>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</si>
  <si>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</si>
  <si>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</si>
  <si>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</si>
  <si>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</si>
  <si>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</si>
  <si>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</si>
  <si>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</si>
  <si>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</si>
  <si>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</si>
  <si>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</si>
  <si>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</si>
  <si>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</si>
  <si>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</si>
  <si>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</si>
  <si>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</si>
  <si>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</si>
  <si>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</si>
  <si>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</si>
  <si>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</si>
  <si>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</si>
  <si>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</si>
  <si>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</si>
  <si>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</si>
  <si>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</si>
  <si>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</si>
  <si>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</si>
  <si>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</si>
  <si>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</si>
  <si>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</si>
  <si>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</si>
  <si>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</si>
  <si>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</si>
  <si>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</si>
  <si>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</si>
  <si>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</si>
  <si>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</si>
  <si>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</si>
  <si>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</si>
  <si>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</si>
  <si>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</si>
  <si>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</si>
  <si>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</si>
  <si>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</si>
  <si>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</si>
  <si>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</si>
  <si>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</si>
  <si>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</si>
  <si>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</si>
  <si>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</si>
  <si>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</si>
  <si>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</si>
  <si>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</si>
  <si>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</si>
  <si>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</si>
  <si>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</si>
  <si>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</si>
  <si>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</si>
  <si>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</si>
  <si>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</si>
  <si>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</si>
  <si>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</si>
  <si>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</si>
  <si>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</si>
  <si>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</si>
  <si>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</si>
  <si>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</si>
  <si>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</si>
  <si>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</si>
  <si>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</si>
  <si>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</si>
  <si>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</si>
  <si>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</si>
  <si>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</si>
  <si>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</si>
  <si>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</si>
  <si>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</si>
  <si>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</si>
  <si>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</si>
  <si>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</si>
  <si>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</si>
  <si>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</si>
  <si>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</si>
  <si>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</si>
  <si>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</si>
  <si>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</si>
  <si>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</si>
  <si>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</si>
  <si>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</si>
  <si>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</si>
  <si>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</si>
  <si>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</si>
  <si>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</si>
  <si>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</si>
  <si>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</si>
  <si>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</si>
  <si>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</si>
  <si>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</si>
  <si>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</si>
  <si>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</si>
  <si>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</si>
  <si>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</si>
  <si>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</si>
  <si>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</si>
  <si>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</si>
  <si>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</si>
  <si>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</si>
  <si>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</si>
  <si>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</si>
  <si>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</si>
  <si>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</si>
  <si>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</si>
  <si>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</si>
  <si>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</si>
  <si>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</si>
  <si>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</si>
  <si>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</si>
  <si>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</si>
  <si>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</si>
  <si>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</si>
  <si>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</si>
  <si>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</si>
  <si>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</si>
  <si>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</si>
  <si>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</si>
  <si>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</si>
  <si>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</si>
  <si>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</si>
  <si>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</si>
  <si>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</si>
  <si>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</si>
  <si>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</si>
  <si>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</si>
  <si>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</si>
  <si>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</si>
  <si>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</si>
  <si>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</si>
  <si>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</si>
  <si>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</si>
  <si>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</si>
  <si>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</si>
  <si>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</si>
  <si>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</si>
  <si>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</si>
  <si>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</si>
  <si>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</si>
  <si>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</si>
  <si>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</si>
  <si>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</si>
  <si>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</si>
  <si>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</si>
  <si>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</si>
  <si>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</si>
  <si>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</si>
  <si>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</si>
  <si>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</si>
  <si>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</si>
  <si>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</si>
  <si>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</si>
  <si>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</si>
  <si>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</si>
  <si>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</si>
  <si>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</si>
  <si>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</si>
  <si>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</si>
  <si>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</si>
  <si>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</si>
  <si>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</si>
  <si>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</si>
  <si>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</si>
  <si>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</si>
  <si>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</si>
  <si>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</si>
  <si>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</si>
  <si>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</si>
  <si>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</si>
  <si>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</si>
  <si>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</si>
  <si>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</si>
  <si>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</si>
  <si>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</si>
  <si>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</si>
  <si>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</si>
  <si>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</si>
  <si>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</si>
  <si>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</si>
  <si>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</si>
  <si>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</si>
  <si>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</si>
  <si>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</si>
  <si>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</si>
  <si>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</si>
  <si>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</si>
  <si>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</si>
  <si>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</si>
  <si>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</si>
  <si>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</si>
  <si>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</si>
  <si>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</si>
  <si>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</si>
  <si>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</si>
  <si>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</si>
  <si>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</si>
  <si>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</si>
  <si>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</si>
  <si>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</si>
  <si>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</si>
  <si>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</si>
  <si>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</si>
  <si>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</si>
  <si>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</si>
  <si>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</si>
  <si>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</si>
  <si>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</si>
  <si>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</si>
  <si>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</si>
  <si>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</si>
  <si>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</si>
  <si>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</si>
  <si>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</si>
  <si>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</si>
  <si>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</si>
  <si>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</si>
  <si>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</si>
  <si>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</si>
  <si>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</si>
  <si>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</si>
  <si>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</si>
  <si>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</si>
  <si>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</si>
  <si>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</si>
  <si>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</si>
  <si>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</si>
  <si>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</si>
  <si>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</si>
  <si>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</si>
  <si>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</si>
  <si>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</si>
  <si>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</si>
  <si>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</si>
  <si>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</si>
  <si>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</si>
  <si>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</si>
  <si>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</si>
  <si>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</si>
  <si>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</si>
  <si>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</si>
  <si>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</si>
  <si>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</si>
  <si>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</si>
  <si>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</si>
  <si>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</si>
  <si>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</si>
  <si>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</si>
  <si>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</si>
  <si>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</si>
  <si>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</si>
  <si>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</si>
  <si>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</si>
  <si>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</si>
  <si>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</si>
  <si>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</si>
  <si>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</si>
  <si>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</si>
  <si>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</si>
  <si>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</si>
  <si>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</si>
  <si>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</si>
  <si>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</si>
  <si>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</si>
  <si>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</si>
  <si>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</si>
  <si>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</si>
  <si>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</si>
  <si>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</si>
  <si>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</si>
  <si>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</si>
  <si>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</si>
  <si>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</si>
  <si>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</si>
  <si>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</si>
  <si>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</si>
  <si>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</si>
  <si>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</si>
  <si>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</si>
  <si>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</si>
  <si>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</si>
  <si>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</si>
  <si>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</si>
  <si>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</si>
  <si>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</si>
  <si>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</si>
  <si>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</si>
  <si>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</si>
  <si>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</si>
  <si>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</si>
  <si>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</si>
  <si>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</si>
  <si>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</si>
  <si>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</si>
  <si>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</si>
  <si>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</si>
  <si>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</si>
  <si>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</si>
  <si>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</si>
  <si>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</si>
  <si>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</si>
  <si>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</si>
  <si>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</si>
  <si>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</si>
  <si>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</si>
  <si>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</si>
  <si>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</si>
  <si>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</si>
  <si>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</si>
  <si>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</si>
  <si>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</si>
  <si>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</si>
  <si>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</si>
  <si>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</si>
  <si>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</si>
  <si>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</si>
  <si>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</si>
  <si>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</si>
  <si>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</si>
  <si>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</si>
  <si>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</si>
  <si>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</si>
  <si>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</si>
  <si>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</si>
  <si>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</si>
  <si>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</si>
  <si>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</si>
  <si>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</si>
  <si>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</si>
  <si>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</si>
  <si>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</si>
  <si>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</si>
  <si>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</si>
  <si>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</si>
  <si>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</si>
  <si>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</si>
  <si>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</si>
  <si>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</si>
  <si>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</si>
  <si>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</si>
  <si>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</si>
  <si>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</si>
  <si>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</si>
  <si>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</si>
  <si>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</si>
  <si>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</si>
  <si>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</si>
  <si>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</si>
  <si>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</si>
  <si>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</si>
  <si>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</si>
  <si>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</si>
  <si>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</si>
  <si>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</si>
  <si>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</si>
  <si>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</si>
  <si>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</si>
  <si>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</si>
  <si>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</si>
  <si>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</si>
  <si>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</si>
  <si>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</si>
  <si>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</si>
  <si>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</si>
  <si>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</si>
  <si>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</si>
  <si>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</si>
  <si>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</si>
  <si>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</si>
  <si>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</si>
  <si>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</si>
  <si>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</si>
  <si>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</si>
  <si>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</si>
  <si>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</si>
  <si>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</si>
  <si>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</si>
  <si>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</si>
  <si>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</si>
  <si>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</si>
  <si>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</si>
  <si>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</si>
  <si>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</si>
  <si>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</si>
  <si>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</si>
  <si>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</si>
  <si>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</si>
  <si>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</si>
  <si>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</si>
  <si>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</si>
  <si>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</si>
  <si>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</si>
  <si>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</si>
  <si>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</si>
  <si>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</si>
  <si>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</si>
  <si>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</si>
  <si>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</si>
  <si>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</si>
  <si>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</si>
  <si>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</si>
  <si>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</si>
  <si>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</si>
  <si>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</si>
  <si>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</si>
  <si>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</si>
  <si>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</si>
  <si>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</si>
  <si>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</si>
  <si>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</si>
  <si>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</si>
  <si>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</si>
  <si>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</si>
  <si>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</si>
  <si>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</si>
  <si>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</si>
  <si>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</si>
  <si>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</si>
  <si>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</si>
  <si>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</si>
  <si>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</si>
  <si>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</si>
  <si>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</si>
  <si>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</si>
  <si>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</si>
  <si>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</si>
  <si>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</si>
  <si>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</si>
  <si>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</si>
  <si>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</si>
  <si>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</si>
  <si>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</si>
  <si>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</si>
  <si>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</si>
  <si>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</si>
  <si>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</si>
  <si>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</si>
  <si>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</si>
  <si>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</si>
  <si>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</si>
  <si>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</si>
  <si>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</si>
  <si>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</si>
  <si>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</si>
  <si>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</si>
  <si>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</si>
  <si>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</si>
  <si>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</si>
  <si>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</si>
  <si>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</si>
  <si>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</si>
  <si>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</si>
  <si>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</si>
  <si>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</si>
  <si>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</si>
  <si>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</si>
  <si>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</si>
  <si>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</si>
  <si>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</si>
  <si>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</si>
  <si>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</si>
  <si>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</si>
  <si>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</si>
  <si>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</si>
  <si>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</si>
  <si>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</si>
  <si>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</si>
  <si>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</si>
  <si>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</si>
  <si>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</si>
  <si>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</si>
  <si>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</si>
  <si>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</si>
  <si>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</si>
  <si>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</si>
  <si>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</si>
  <si>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</si>
  <si>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</si>
  <si>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</si>
  <si>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</si>
  <si>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</si>
  <si>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</si>
  <si>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</si>
  <si>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</si>
  <si>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</si>
  <si>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</si>
  <si>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</si>
  <si>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</si>
  <si>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</si>
  <si>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</si>
  <si>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</si>
  <si>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</si>
  <si>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</si>
  <si>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</si>
  <si>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</si>
  <si>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</si>
  <si>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</si>
  <si>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</si>
  <si>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</si>
  <si>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</si>
  <si>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</si>
  <si>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</si>
  <si>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</si>
  <si>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</si>
  <si>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</si>
  <si>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</si>
  <si>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</si>
  <si>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</si>
  <si>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</si>
  <si>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</si>
  <si>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</si>
  <si>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</si>
  <si>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</si>
  <si>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</si>
  <si>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</si>
  <si>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</si>
  <si>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</si>
  <si>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</si>
  <si>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</si>
  <si>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</si>
  <si>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</si>
  <si>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</si>
  <si>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</si>
  <si>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</si>
  <si>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</si>
  <si>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</si>
  <si>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</si>
  <si>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</si>
  <si>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</si>
  <si>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</si>
  <si>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</si>
  <si>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</si>
  <si>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</si>
  <si>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</si>
  <si>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</si>
  <si>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</si>
  <si>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</si>
  <si>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</si>
  <si>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</si>
  <si>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</si>
  <si>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</si>
  <si>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</si>
  <si>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</si>
  <si>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</si>
  <si>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</si>
  <si>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</si>
  <si>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</si>
  <si>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</si>
  <si>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</si>
  <si>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</si>
  <si>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</si>
  <si>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</si>
  <si>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</si>
  <si>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</si>
  <si>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</si>
  <si>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</si>
  <si>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</si>
  <si>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</si>
  <si>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</si>
  <si>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</si>
  <si>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</si>
  <si>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</si>
  <si>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</si>
  <si>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</si>
  <si>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</si>
  <si>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</si>
  <si>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</si>
  <si>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</si>
  <si>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</si>
  <si>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</si>
  <si>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</si>
  <si>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</si>
  <si>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</si>
  <si>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</si>
  <si>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</si>
  <si>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</si>
  <si>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</si>
  <si>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</si>
  <si>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</si>
  <si>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</si>
  <si>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</si>
  <si>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</si>
  <si>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</si>
  <si>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</si>
  <si>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</si>
  <si>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</si>
  <si>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</si>
  <si>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</si>
  <si>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</si>
  <si>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</si>
  <si>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</si>
  <si>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</si>
  <si>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</si>
  <si>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</si>
  <si>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</si>
  <si>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</si>
  <si>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</si>
  <si>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</si>
  <si>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</si>
  <si>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</si>
  <si>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</si>
  <si>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</si>
  <si>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</si>
  <si>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</si>
  <si>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</si>
  <si>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</si>
  <si>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</si>
  <si>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</si>
  <si>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</si>
  <si>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</si>
  <si>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</si>
  <si>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</si>
  <si>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</si>
  <si>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</si>
  <si>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</si>
  <si>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</si>
  <si>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</si>
  <si>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</si>
  <si>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</si>
  <si>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</si>
  <si>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</si>
  <si>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</si>
  <si>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</si>
  <si>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</si>
  <si>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</si>
  <si>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</si>
  <si>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</si>
  <si>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</si>
  <si>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</si>
  <si>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</si>
  <si>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</si>
  <si>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</si>
  <si>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</si>
  <si>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</si>
  <si>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</si>
  <si>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</si>
  <si>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</si>
  <si>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</si>
  <si>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</si>
  <si>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</si>
  <si>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</si>
  <si>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</si>
  <si>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</si>
  <si>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</si>
  <si>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</si>
  <si>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</si>
  <si>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</si>
  <si>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</si>
  <si>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</si>
  <si>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</si>
  <si>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</si>
  <si>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</si>
  <si>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</si>
  <si>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</si>
  <si>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</si>
  <si>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</si>
  <si>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</si>
  <si>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</si>
  <si>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</si>
  <si>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</si>
  <si>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</si>
  <si>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</si>
  <si>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</si>
  <si>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</si>
  <si>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</si>
  <si>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</si>
  <si>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</si>
  <si>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</si>
  <si>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</si>
  <si>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</si>
  <si>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</si>
  <si>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</si>
  <si>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</si>
  <si>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</si>
  <si>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</si>
  <si>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</si>
  <si>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</si>
  <si>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</si>
  <si>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</si>
  <si>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</si>
  <si>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</si>
  <si>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</si>
  <si>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</si>
  <si>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</si>
  <si>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</si>
  <si>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</si>
  <si>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</si>
  <si>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</si>
  <si>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</si>
  <si>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</si>
  <si>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</si>
  <si>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</si>
  <si>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</si>
  <si>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</si>
  <si>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</si>
  <si>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</si>
  <si>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</si>
  <si>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</si>
  <si>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</si>
  <si>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</si>
  <si>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</si>
  <si>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</si>
  <si>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</si>
  <si>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</si>
  <si>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</si>
  <si>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</si>
  <si>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</si>
  <si>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</si>
  <si>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</si>
  <si>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</si>
  <si>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</si>
  <si>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</si>
  <si>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</si>
  <si>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</si>
  <si>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</si>
  <si>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</si>
  <si>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</si>
  <si>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</si>
  <si>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</si>
  <si>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</si>
  <si>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</si>
  <si>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</si>
  <si>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</si>
  <si>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</si>
  <si>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</si>
  <si>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</si>
  <si>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</si>
  <si>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</si>
  <si>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</si>
  <si>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</si>
  <si>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</si>
  <si>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</si>
  <si>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</si>
  <si>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</si>
  <si>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</si>
  <si>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</si>
  <si>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</si>
  <si>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</si>
  <si>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</si>
  <si>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</si>
  <si>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</si>
  <si>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</si>
  <si>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</si>
  <si>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</si>
  <si>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</si>
  <si>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</si>
  <si>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</si>
  <si>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</si>
  <si>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</si>
  <si>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</si>
  <si>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</si>
  <si>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</si>
  <si>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</si>
  <si>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</si>
  <si>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</si>
  <si>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</si>
  <si>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</si>
  <si>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</si>
  <si>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</si>
  <si>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</si>
  <si>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</si>
  <si>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</si>
  <si>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</si>
  <si>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</si>
  <si>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</si>
  <si>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</si>
  <si>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</si>
  <si>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</si>
  <si>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</si>
  <si>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</si>
  <si>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</si>
  <si>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</si>
  <si>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</si>
  <si>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</si>
  <si>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</si>
  <si>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</si>
  <si>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</si>
  <si>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</si>
  <si>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</si>
  <si>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</si>
  <si>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</si>
  <si>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</si>
  <si>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</si>
  <si>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</si>
  <si>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</si>
  <si>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</si>
  <si>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</si>
  <si>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</si>
  <si>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</si>
  <si>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</si>
  <si>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</si>
  <si>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</si>
  <si>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</si>
  <si>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</si>
  <si>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</si>
  <si>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</si>
  <si>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</si>
  <si>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</si>
  <si>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</si>
  <si>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</si>
  <si>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</si>
  <si>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</si>
  <si>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</si>
  <si>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</si>
  <si>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</si>
  <si>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</si>
  <si>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</si>
  <si>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</si>
  <si>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</si>
  <si>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</si>
  <si>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</si>
  <si>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</si>
  <si>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</si>
  <si>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</si>
  <si>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</si>
  <si>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</si>
  <si>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</si>
  <si>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</si>
  <si>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</si>
  <si>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</si>
  <si>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</si>
  <si>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</si>
  <si>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</si>
  <si>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</si>
  <si>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</si>
  <si>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</si>
  <si>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</si>
  <si>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</si>
  <si>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</si>
  <si>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</si>
  <si>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</si>
  <si>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</si>
  <si>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</si>
  <si>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</si>
  <si>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</si>
  <si>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</si>
  <si>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</si>
  <si>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</si>
  <si>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</si>
  <si>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</si>
  <si>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</si>
  <si>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</si>
  <si>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</si>
  <si>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</si>
  <si>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</si>
  <si>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</si>
  <si>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</si>
  <si>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</si>
  <si>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</si>
  <si>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</si>
  <si>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</si>
  <si>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</si>
  <si>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</si>
  <si>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</si>
  <si>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</si>
  <si>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</si>
  <si>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</si>
  <si>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</si>
  <si>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</si>
  <si>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</si>
  <si>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</si>
  <si>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</si>
  <si>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</si>
  <si>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</si>
  <si>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</si>
  <si>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</si>
  <si>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</si>
  <si>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</si>
  <si>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</si>
  <si>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</si>
  <si>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</si>
  <si>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</si>
  <si>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</si>
  <si>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</si>
  <si>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</si>
  <si>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</si>
  <si>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</si>
  <si>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</si>
  <si>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</si>
  <si>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</si>
  <si>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</si>
  <si>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</si>
  <si>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</si>
  <si>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</si>
  <si>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</si>
  <si>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</si>
  <si>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</si>
  <si>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</si>
  <si>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</si>
  <si>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</si>
  <si>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</si>
  <si>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</si>
  <si>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</si>
  <si>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</si>
  <si>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</si>
  <si>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</si>
  <si>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</si>
  <si>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</si>
  <si>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</si>
  <si>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</si>
  <si>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</si>
  <si>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</si>
  <si>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</si>
  <si>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</si>
  <si>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</si>
  <si>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</si>
  <si>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</si>
  <si>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</si>
  <si>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</si>
  <si>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</si>
  <si>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</si>
  <si>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</si>
  <si>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</si>
  <si>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</si>
  <si>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</si>
  <si>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</si>
  <si>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</si>
  <si>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</si>
  <si>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</si>
  <si>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</si>
  <si>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</si>
  <si>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</si>
  <si>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</si>
  <si>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</si>
  <si>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</si>
  <si>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</si>
  <si>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</si>
  <si>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</si>
  <si>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</si>
  <si>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</si>
  <si>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</si>
  <si>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</si>
  <si>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</si>
  <si>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</si>
  <si>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</si>
  <si>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</si>
  <si>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</si>
  <si>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</si>
  <si>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</si>
  <si>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</si>
  <si>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</si>
  <si>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</si>
  <si>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</si>
  <si>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</si>
  <si>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</si>
  <si>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</si>
  <si>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</si>
  <si>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</si>
  <si>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</si>
  <si>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</si>
  <si>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</si>
  <si>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</si>
  <si>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</si>
  <si>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</si>
  <si>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</si>
  <si>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</si>
  <si>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</si>
  <si>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</si>
  <si>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</si>
  <si>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</si>
  <si>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</si>
  <si>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</si>
  <si>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</si>
  <si>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</si>
  <si>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</si>
  <si>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</si>
  <si>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</si>
  <si>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</si>
  <si>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</si>
  <si>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</si>
  <si>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</si>
  <si>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</si>
  <si>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</si>
  <si>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</si>
  <si>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</si>
  <si>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</si>
  <si>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</si>
  <si>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</si>
  <si>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</si>
  <si>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</si>
  <si>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</si>
  <si>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</si>
  <si>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</si>
  <si>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</si>
  <si>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</si>
  <si>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</si>
  <si>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</si>
  <si>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</si>
  <si>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</si>
  <si>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</si>
  <si>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</si>
  <si>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</si>
  <si>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</si>
  <si>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</si>
  <si>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</si>
  <si>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</si>
  <si>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</si>
  <si>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</si>
  <si>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</si>
  <si>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</si>
  <si>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</si>
  <si>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</si>
  <si>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</si>
  <si>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</si>
  <si>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</si>
  <si>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</si>
  <si>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</si>
  <si>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</si>
  <si>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</si>
  <si>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</si>
  <si>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</si>
  <si>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</si>
  <si>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</si>
  <si>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</si>
  <si>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</si>
  <si>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</si>
  <si>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</si>
  <si>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</si>
  <si>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</si>
  <si>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</si>
  <si>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</si>
  <si>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</si>
  <si>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</si>
  <si>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</si>
  <si>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</si>
  <si>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</si>
  <si>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</si>
  <si>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</si>
  <si>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</si>
  <si>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</si>
  <si>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</si>
  <si>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</si>
  <si>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</si>
  <si>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</si>
  <si>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</si>
  <si>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</si>
  <si>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</si>
  <si>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</si>
  <si>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</si>
  <si>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</si>
  <si>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</si>
  <si>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</si>
  <si>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</si>
  <si>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</si>
  <si>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</si>
  <si>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</si>
  <si>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</si>
  <si>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</si>
  <si>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</si>
  <si>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</si>
  <si>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</si>
  <si>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</si>
  <si>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</si>
  <si>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</si>
  <si>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</si>
  <si>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</si>
  <si>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</si>
  <si>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</si>
  <si>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</si>
  <si>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</si>
  <si>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</si>
  <si>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</si>
  <si>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</si>
  <si>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</si>
  <si>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</si>
  <si>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</si>
  <si>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</si>
  <si>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</si>
  <si>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</si>
  <si>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</si>
  <si>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</si>
  <si>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</si>
  <si>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</si>
  <si>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</si>
  <si>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</si>
  <si>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</si>
  <si>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</si>
  <si>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</si>
  <si>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</si>
  <si>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</si>
  <si>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</si>
  <si>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</si>
  <si>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</si>
  <si>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</si>
  <si>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</si>
  <si>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</si>
  <si>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</si>
  <si>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</si>
  <si>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</si>
  <si>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</si>
  <si>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</si>
  <si>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</si>
  <si>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</si>
  <si>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</si>
  <si>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</si>
  <si>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</si>
  <si>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</si>
  <si>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</si>
  <si>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</si>
  <si>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</si>
  <si>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</si>
  <si>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</si>
  <si>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</si>
  <si>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</si>
  <si>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</si>
  <si>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</si>
  <si>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</si>
  <si>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</si>
  <si>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</si>
  <si>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</si>
  <si>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</si>
  <si>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</si>
  <si>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</si>
  <si>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</si>
  <si>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</si>
  <si>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</si>
  <si>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</si>
  <si>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</si>
  <si>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</si>
  <si>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</si>
  <si>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</si>
  <si>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</si>
  <si>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</si>
  <si>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</si>
  <si>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</si>
  <si>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</si>
  <si>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</si>
  <si>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</si>
  <si>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</si>
  <si>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</si>
  <si>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</si>
  <si>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</si>
  <si>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</si>
  <si>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</si>
  <si>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</si>
  <si>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</si>
  <si>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</si>
  <si>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</si>
  <si>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</si>
  <si>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</si>
  <si>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</si>
  <si>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</si>
  <si>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</si>
  <si>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</si>
  <si>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</si>
  <si>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</si>
  <si>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</si>
  <si>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</si>
  <si>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</si>
  <si>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</si>
  <si>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</si>
  <si>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</si>
  <si>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</si>
  <si>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</si>
  <si>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</si>
  <si>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</si>
  <si>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</si>
  <si>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</si>
  <si>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</si>
  <si>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</si>
  <si>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</si>
  <si>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</si>
  <si>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</si>
  <si>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</si>
  <si>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</si>
  <si>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</si>
  <si>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</si>
  <si>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</si>
  <si>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</si>
  <si>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</si>
  <si>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</si>
  <si>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</si>
  <si>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</si>
  <si>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</si>
  <si>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</si>
  <si>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</si>
  <si>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</si>
  <si>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</si>
  <si>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</si>
  <si>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</si>
  <si>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</si>
  <si>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</si>
  <si>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</si>
  <si>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</si>
  <si>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</si>
  <si>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</si>
  <si>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</si>
  <si>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</si>
  <si>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</si>
  <si>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</si>
  <si>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</si>
  <si>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</si>
  <si>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</si>
  <si>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</si>
  <si>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</si>
  <si>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</si>
  <si>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</si>
  <si>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</si>
  <si>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</si>
  <si>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</si>
  <si>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</si>
  <si>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</si>
  <si>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</si>
  <si>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</si>
  <si>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</si>
  <si>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</si>
  <si>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</si>
  <si>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</si>
  <si>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</si>
  <si>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</si>
  <si>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</si>
  <si>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</si>
  <si>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</si>
  <si>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</si>
  <si>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</si>
  <si>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</si>
  <si>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</si>
  <si>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</si>
  <si>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</si>
  <si>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</si>
  <si>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</si>
  <si>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</si>
  <si>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</si>
  <si>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</si>
  <si>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</si>
  <si>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</si>
  <si>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</si>
  <si>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</si>
  <si>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</si>
  <si>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</si>
  <si>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</si>
  <si>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</si>
  <si>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</si>
  <si>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</si>
  <si>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</si>
  <si>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</si>
  <si>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</si>
  <si>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</si>
  <si>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</si>
  <si>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</si>
  <si>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</si>
  <si>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</si>
  <si>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</si>
  <si>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</si>
  <si>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</si>
  <si>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</si>
  <si>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</si>
  <si>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</si>
  <si>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</si>
  <si>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</si>
  <si>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</si>
  <si>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</si>
  <si>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</si>
  <si>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</si>
  <si>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</si>
  <si>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</si>
  <si>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</si>
  <si>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</si>
  <si>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</si>
  <si>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</si>
  <si>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</si>
  <si>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</si>
  <si>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</si>
  <si>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</si>
  <si>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</si>
  <si>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</si>
  <si>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</si>
  <si>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</si>
  <si>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</si>
  <si>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</si>
  <si>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</si>
  <si>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</si>
  <si>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</si>
  <si>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</si>
  <si>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</si>
  <si>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</si>
  <si>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</si>
  <si>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</si>
  <si>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</si>
  <si>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</si>
  <si>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</si>
  <si>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</si>
  <si>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</si>
  <si>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</si>
  <si>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</si>
  <si>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</si>
  <si>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</si>
  <si>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</si>
  <si>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</si>
  <si>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</si>
  <si>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</si>
  <si>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</si>
  <si>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</si>
  <si>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</si>
  <si>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</si>
  <si>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</si>
  <si>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</si>
  <si>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</si>
  <si>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</si>
  <si>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</si>
  <si>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</si>
  <si>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</si>
  <si>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</si>
  <si>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</si>
  <si>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</si>
  <si>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</si>
  <si>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</si>
  <si>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</si>
  <si>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</si>
  <si>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</si>
  <si>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</si>
  <si>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</si>
  <si>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</si>
  <si>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</si>
  <si>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</si>
  <si>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</si>
  <si>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</si>
  <si>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</si>
  <si>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</si>
  <si>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</si>
  <si>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</si>
  <si>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</si>
  <si>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</si>
  <si>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</si>
  <si>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</si>
  <si>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</si>
  <si>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</si>
  <si>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</si>
  <si>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</si>
  <si>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</si>
  <si>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</si>
  <si>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</si>
  <si>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</si>
  <si>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</si>
  <si>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</si>
  <si>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</si>
  <si>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</si>
  <si>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</si>
  <si>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</si>
  <si>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</si>
  <si>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</si>
  <si>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</si>
  <si>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</si>
  <si>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</si>
  <si>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</si>
  <si>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</si>
  <si>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</si>
  <si>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</si>
  <si>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</si>
  <si>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</si>
  <si>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</si>
  <si>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</si>
  <si>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</si>
  <si>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</si>
  <si>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</si>
  <si>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</si>
  <si>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</si>
  <si>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</si>
  <si>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</si>
  <si>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</si>
  <si>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</si>
  <si>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</si>
  <si>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</si>
  <si>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</si>
  <si>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</si>
  <si>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</si>
  <si>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</si>
  <si>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</si>
  <si>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</si>
  <si>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</si>
  <si>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</si>
  <si>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</si>
  <si>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</si>
  <si>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</si>
  <si>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</si>
  <si>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</si>
  <si>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</si>
  <si>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</si>
  <si>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</si>
  <si>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</si>
  <si>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</si>
  <si>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</si>
  <si>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</si>
  <si>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</si>
  <si>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</si>
  <si>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</si>
  <si>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</si>
  <si>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</si>
  <si>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</si>
  <si>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</si>
  <si>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</si>
  <si>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</si>
  <si>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</si>
  <si>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</si>
  <si>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</si>
  <si>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</si>
  <si>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</si>
  <si>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</si>
  <si>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</si>
  <si>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</si>
  <si>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</si>
  <si>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</si>
  <si>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</si>
  <si>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</si>
  <si>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</si>
  <si>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</si>
  <si>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</si>
  <si>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</si>
  <si>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</si>
  <si>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</si>
  <si>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</si>
  <si>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</si>
  <si>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</si>
  <si>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</si>
  <si>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</si>
  <si>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</si>
  <si>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</si>
  <si>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</si>
  <si>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</si>
  <si>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</si>
  <si>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</si>
  <si>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</si>
  <si>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</si>
  <si>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</si>
  <si>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</si>
  <si>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</si>
  <si>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</si>
  <si>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</si>
  <si>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</si>
  <si>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</si>
  <si>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</si>
  <si>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</si>
  <si>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</si>
  <si>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</si>
  <si>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</si>
  <si>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</si>
  <si>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</si>
  <si>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</si>
  <si>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</si>
  <si>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</si>
  <si>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</si>
  <si>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</si>
  <si>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</si>
  <si>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</si>
  <si>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</si>
  <si>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</si>
  <si>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</si>
  <si>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</si>
  <si>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</si>
  <si>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</si>
  <si>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</si>
  <si>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</si>
  <si>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</si>
  <si>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</si>
  <si>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</si>
  <si>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</si>
  <si>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</si>
  <si>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</si>
  <si>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</si>
  <si>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</si>
  <si>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</si>
  <si>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</si>
  <si>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</si>
  <si>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</si>
  <si>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</si>
  <si>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</si>
  <si>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</si>
  <si>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</si>
  <si>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</si>
  <si>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</si>
  <si>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</si>
  <si>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</si>
  <si>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</si>
  <si>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</si>
  <si>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</si>
  <si>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</si>
  <si>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</si>
  <si>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</si>
  <si>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</si>
  <si>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</si>
  <si>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</si>
  <si>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</si>
  <si>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</si>
  <si>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</si>
  <si>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</si>
  <si>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</si>
  <si>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</si>
  <si>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</si>
  <si>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</si>
  <si>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</si>
  <si>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</si>
  <si>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</si>
  <si>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</si>
  <si>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</si>
  <si>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</si>
  <si>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</si>
  <si>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</si>
  <si>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</si>
  <si>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</si>
  <si>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</si>
  <si>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</si>
  <si>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</si>
  <si>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</si>
  <si>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</si>
  <si>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</si>
  <si>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</si>
  <si>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</si>
  <si>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</si>
  <si>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</si>
  <si>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</si>
  <si>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</si>
  <si>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</si>
  <si>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</si>
  <si>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</si>
  <si>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</si>
  <si>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</si>
  <si>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</si>
  <si>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</si>
  <si>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</si>
  <si>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</si>
  <si>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</si>
  <si>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</si>
  <si>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</si>
  <si>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</si>
  <si>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</si>
  <si>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</si>
  <si>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</si>
  <si>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</si>
  <si>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</si>
  <si>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</si>
  <si>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</si>
  <si>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</si>
  <si>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</si>
  <si>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</si>
  <si>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</si>
  <si>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</si>
  <si>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</si>
  <si>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</si>
  <si>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</si>
  <si>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</si>
  <si>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</si>
  <si>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</si>
  <si>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</si>
  <si>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</si>
  <si>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</si>
  <si>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</si>
  <si>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</si>
  <si>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</si>
  <si>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</si>
  <si>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</si>
  <si>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</si>
  <si>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</si>
  <si>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</si>
  <si>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</si>
  <si>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</si>
  <si>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</si>
  <si>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</si>
  <si>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</si>
  <si>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</si>
  <si>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</si>
  <si>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</si>
  <si>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</si>
  <si>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</si>
  <si>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</si>
  <si>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</si>
  <si>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</si>
  <si>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</si>
  <si>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</si>
  <si>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</si>
  <si>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</si>
  <si>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</si>
  <si>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</si>
  <si>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</si>
  <si>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</si>
  <si>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</si>
  <si>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</si>
  <si>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</si>
  <si>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</si>
  <si>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</si>
  <si>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</si>
  <si>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</si>
  <si>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</si>
  <si>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</si>
  <si>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</si>
  <si>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</si>
  <si>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</si>
  <si>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</si>
  <si>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</si>
  <si>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</si>
  <si>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</si>
  <si>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</si>
  <si>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</si>
  <si>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</si>
  <si>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</si>
  <si>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</si>
  <si>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</si>
  <si>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</si>
  <si>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</si>
  <si>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</si>
  <si>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</si>
  <si>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</si>
  <si>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</si>
  <si>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</si>
  <si>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</si>
  <si>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</si>
  <si>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</si>
  <si>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</si>
  <si>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</si>
  <si>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</si>
  <si>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</si>
  <si>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</si>
  <si>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</si>
  <si>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</si>
  <si>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</si>
  <si>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</si>
  <si>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</si>
  <si>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</si>
  <si>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</si>
  <si>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</si>
  <si>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</si>
  <si>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</si>
  <si>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</si>
  <si>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</si>
  <si>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</si>
  <si>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</si>
  <si>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</si>
  <si>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</si>
  <si>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</si>
  <si>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</si>
  <si>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</si>
  <si>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</si>
  <si>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</si>
  <si>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</si>
  <si>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</si>
  <si>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</si>
  <si>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</si>
  <si>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</si>
  <si>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</si>
  <si>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</si>
  <si>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</si>
  <si>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</si>
  <si>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</si>
  <si>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</si>
  <si>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</si>
  <si>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</si>
  <si>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</si>
  <si>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</si>
  <si>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</si>
  <si>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</si>
  <si>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</si>
  <si>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</si>
  <si>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</si>
  <si>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</si>
  <si>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</si>
  <si>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</si>
  <si>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</si>
  <si>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</si>
  <si>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</si>
  <si>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</si>
  <si>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</si>
  <si>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</si>
  <si>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</si>
  <si>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</si>
  <si>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</si>
  <si>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</si>
  <si>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</si>
  <si>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</si>
  <si>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</si>
  <si>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</si>
  <si>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</si>
  <si>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</si>
  <si>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</si>
  <si>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</si>
  <si>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</si>
  <si>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</si>
  <si>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</si>
  <si>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</si>
  <si>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</si>
  <si>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</si>
  <si>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</si>
  <si>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</si>
  <si>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</si>
  <si>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</si>
  <si>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</si>
  <si>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</si>
  <si>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</si>
  <si>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</si>
  <si>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</si>
  <si>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</si>
  <si>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</si>
  <si>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</si>
  <si>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</si>
  <si>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</si>
  <si>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</si>
  <si>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</si>
  <si>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</si>
  <si>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</si>
  <si>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</si>
  <si>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</si>
  <si>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</si>
  <si>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</si>
  <si>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</si>
  <si>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</si>
  <si>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</si>
  <si>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</si>
  <si>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</si>
  <si>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</si>
  <si>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</si>
  <si>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</si>
  <si>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</si>
  <si>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</si>
  <si>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</si>
  <si>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</si>
  <si>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</si>
  <si>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</si>
  <si>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</si>
  <si>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</si>
  <si>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</si>
  <si>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</si>
  <si>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</si>
  <si>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</si>
  <si>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</si>
  <si>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</si>
  <si>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</si>
  <si>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</si>
  <si>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</si>
  <si>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</si>
  <si>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</si>
  <si>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</si>
  <si>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</si>
  <si>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</si>
  <si>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</si>
  <si>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</si>
  <si>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</si>
  <si>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</si>
  <si>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</si>
  <si>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</si>
  <si>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</si>
  <si>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</si>
  <si>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</si>
  <si>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</si>
  <si>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</si>
  <si>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</si>
  <si>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</si>
  <si>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</si>
  <si>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</si>
  <si>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</si>
  <si>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</si>
  <si>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</si>
  <si>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</si>
  <si>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</si>
  <si>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</si>
  <si>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</si>
  <si>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</si>
  <si>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</si>
  <si>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</si>
  <si>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</si>
  <si>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</si>
  <si>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</si>
  <si>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</si>
  <si>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</si>
  <si>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</si>
  <si>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</si>
  <si>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</si>
  <si>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</si>
  <si>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</si>
  <si>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</si>
  <si>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</si>
  <si>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</si>
  <si>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</si>
  <si>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</si>
  <si>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</si>
  <si>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</si>
  <si>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</si>
  <si>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</si>
  <si>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</si>
  <si>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</si>
  <si>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</si>
  <si>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</si>
  <si>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</si>
  <si>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</si>
  <si>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</si>
  <si>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</si>
  <si>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</si>
  <si>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</si>
  <si>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</si>
  <si>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</si>
  <si>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</si>
  <si>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</si>
  <si>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</si>
  <si>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</si>
  <si>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</si>
  <si>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</si>
  <si>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</si>
  <si>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</si>
  <si>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</si>
  <si>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</si>
  <si>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</si>
  <si>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</si>
  <si>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</si>
  <si>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</si>
  <si>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</si>
  <si>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</si>
  <si>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</si>
  <si>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</si>
  <si>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</si>
  <si>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</si>
  <si>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</si>
  <si>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</si>
  <si>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</si>
  <si>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</si>
  <si>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</si>
  <si>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</si>
  <si>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</si>
  <si>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</si>
  <si>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</si>
  <si>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</si>
  <si>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</si>
  <si>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</si>
  <si>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</si>
  <si>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</si>
  <si>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</si>
  <si>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</si>
  <si>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</si>
  <si>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</si>
  <si>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</si>
  <si>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</si>
  <si>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</si>
  <si>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</si>
  <si>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</si>
  <si>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</si>
  <si>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</si>
  <si>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</si>
  <si>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</si>
  <si>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</si>
  <si>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</si>
  <si>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</si>
  <si>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</si>
  <si>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</si>
  <si>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</si>
  <si>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</si>
  <si>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</si>
  <si>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</si>
  <si>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</si>
  <si>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</si>
  <si>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</si>
  <si>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</si>
  <si>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</si>
  <si>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</si>
  <si>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</si>
  <si>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</si>
  <si>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</si>
  <si>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</si>
  <si>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</si>
  <si>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</si>
  <si>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</si>
  <si>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</si>
  <si>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</si>
  <si>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</si>
  <si>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</si>
  <si>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</si>
  <si>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</si>
  <si>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</si>
  <si>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</si>
  <si>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</si>
  <si>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</si>
  <si>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</si>
  <si>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</si>
  <si>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</si>
  <si>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</si>
  <si>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</si>
  <si>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</si>
  <si>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</si>
  <si>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</si>
  <si>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</si>
  <si>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</si>
  <si>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</si>
  <si>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</si>
  <si>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</si>
  <si>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</si>
  <si>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</si>
  <si>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</si>
  <si>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</si>
  <si>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</si>
  <si>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</si>
  <si>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</si>
  <si>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</si>
  <si>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</si>
  <si>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</si>
  <si>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</si>
  <si>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</si>
  <si>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</si>
  <si>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</si>
  <si>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</si>
  <si>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</si>
  <si>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</si>
  <si>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</si>
  <si>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</si>
  <si>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</si>
  <si>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</si>
  <si>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</si>
  <si>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</si>
  <si>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</si>
  <si>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</si>
  <si>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</si>
  <si>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</si>
  <si>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</si>
  <si>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</si>
  <si>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</si>
  <si>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</si>
  <si>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</si>
  <si>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</si>
  <si>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</si>
  <si>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</si>
  <si>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</si>
  <si>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</si>
  <si>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</si>
  <si>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</si>
  <si>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</si>
  <si>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</si>
  <si>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</si>
  <si>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</si>
  <si>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</si>
  <si>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</si>
  <si>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</si>
  <si>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</si>
  <si>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</si>
  <si>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</si>
  <si>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</si>
  <si>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</si>
  <si>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</si>
  <si>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</si>
  <si>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</si>
  <si>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</si>
  <si>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</si>
  <si>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</si>
  <si>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</si>
  <si>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</si>
  <si>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</si>
  <si>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</si>
  <si>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</si>
  <si>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</si>
  <si>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</si>
  <si>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</si>
  <si>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</si>
  <si>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</si>
  <si>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</si>
  <si>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</si>
  <si>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</si>
  <si>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</si>
  <si>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</si>
  <si>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</si>
  <si>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</si>
  <si>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</si>
  <si>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</si>
  <si>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</si>
  <si>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</si>
  <si>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</si>
  <si>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</si>
  <si>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</si>
  <si>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</si>
  <si>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</si>
  <si>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</si>
  <si>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</si>
  <si>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</si>
  <si>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</si>
  <si>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</si>
  <si>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</si>
  <si>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</si>
  <si>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</si>
  <si>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</si>
  <si>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</si>
  <si>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</si>
  <si>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</si>
  <si>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</si>
  <si>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</si>
  <si>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</si>
  <si>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</si>
  <si>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</si>
  <si>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</si>
  <si>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</si>
  <si>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</si>
  <si>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</si>
  <si>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</si>
  <si>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</si>
  <si>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</si>
  <si>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</si>
  <si>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</si>
  <si>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</si>
  <si>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</si>
  <si>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</si>
  <si>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</si>
  <si>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</si>
  <si>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</si>
  <si>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</si>
  <si>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</si>
  <si>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</si>
  <si>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</si>
  <si>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</si>
  <si>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</si>
  <si>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</si>
  <si>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</si>
  <si>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</si>
  <si>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</si>
  <si>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</si>
  <si>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</si>
  <si>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</si>
  <si>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</si>
  <si>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</si>
  <si>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</si>
  <si>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</si>
  <si>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</si>
  <si>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</si>
  <si>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</si>
  <si>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</si>
  <si>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</si>
  <si>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</si>
  <si>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</si>
  <si>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</si>
  <si>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</si>
  <si>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</si>
  <si>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</si>
  <si>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</si>
  <si>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</si>
  <si>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</si>
  <si>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</si>
  <si>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</si>
  <si>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</si>
  <si>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</si>
  <si>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</si>
  <si>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</si>
  <si>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</si>
  <si>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</si>
  <si>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</si>
  <si>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</si>
  <si>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</si>
  <si>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</si>
  <si>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</si>
  <si>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</si>
  <si>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</si>
  <si>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</si>
  <si>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</si>
  <si>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</si>
  <si>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</si>
  <si>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</si>
  <si>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</si>
  <si>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</si>
  <si>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</si>
  <si>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</si>
  <si>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</si>
  <si>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</si>
  <si>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</si>
  <si>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</si>
  <si>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</si>
  <si>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</si>
  <si>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</si>
  <si>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</si>
  <si>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</si>
  <si>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</si>
  <si>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</si>
  <si>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</si>
  <si>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</si>
  <si>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</si>
  <si>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</si>
  <si>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</si>
  <si>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</si>
  <si>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</si>
  <si>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</si>
  <si>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</si>
  <si>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</si>
  <si>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</si>
  <si>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</si>
  <si>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</si>
  <si>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</si>
  <si>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</si>
  <si>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</si>
  <si>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</si>
  <si>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</si>
  <si>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</si>
  <si>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</si>
  <si>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</si>
  <si>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</si>
  <si>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</si>
  <si>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</si>
  <si>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</si>
  <si>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</si>
  <si>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</si>
  <si>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</si>
  <si>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</si>
  <si>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</si>
  <si>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</si>
  <si>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</si>
  <si>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</si>
  <si>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</si>
  <si>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</si>
  <si>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</si>
  <si>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</si>
  <si>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</si>
  <si>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</si>
  <si>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</si>
  <si>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</si>
  <si>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</si>
  <si>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</si>
  <si>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</si>
  <si>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</si>
  <si>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</si>
  <si>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</si>
  <si>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</si>
  <si>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</si>
  <si>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</si>
  <si>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</si>
  <si>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</si>
  <si>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</si>
  <si>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</si>
  <si>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</si>
  <si>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</si>
  <si>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</si>
  <si>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</si>
  <si>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</si>
  <si>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</si>
  <si>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</si>
  <si>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</si>
  <si>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</si>
  <si>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</si>
  <si>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</si>
  <si>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</si>
  <si>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</si>
  <si>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</si>
  <si>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</si>
  <si>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</si>
  <si>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</si>
  <si>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</si>
  <si>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</si>
  <si>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</si>
  <si>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</si>
  <si>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</si>
  <si>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</si>
  <si>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</si>
  <si>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</si>
  <si>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</si>
  <si>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</si>
  <si>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</si>
  <si>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</si>
  <si>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</si>
  <si>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</si>
  <si>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</si>
  <si>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</si>
  <si>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</si>
  <si>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</si>
  <si>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</si>
  <si>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</si>
  <si>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</si>
  <si>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</si>
  <si>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</si>
  <si>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</si>
  <si>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</si>
  <si>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</si>
  <si>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</si>
  <si>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</si>
  <si>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</si>
  <si>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</si>
  <si>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</si>
  <si>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</si>
  <si>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</si>
  <si>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</si>
  <si>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</si>
  <si>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</si>
  <si>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</si>
  <si>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</si>
  <si>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</si>
  <si>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</si>
  <si>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</si>
  <si>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</si>
  <si>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</si>
  <si>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</si>
  <si>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</si>
  <si>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</si>
  <si>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</si>
  <si>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</si>
  <si>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</si>
  <si>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</si>
  <si>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</si>
  <si>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</si>
  <si>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</si>
  <si>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</si>
  <si>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</si>
  <si>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</si>
  <si>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</si>
  <si>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</si>
  <si>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</si>
  <si>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</si>
  <si>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</si>
  <si>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</si>
  <si>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</si>
  <si>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</si>
  <si>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</si>
  <si>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</si>
  <si>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</si>
  <si>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</si>
  <si>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</si>
  <si>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</si>
  <si>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</si>
  <si>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</si>
  <si>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</si>
  <si>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</si>
  <si>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</si>
  <si>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</si>
  <si>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</si>
  <si>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</si>
  <si>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</si>
  <si>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</si>
  <si>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</si>
  <si>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</si>
  <si>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</si>
  <si>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</si>
  <si>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</si>
  <si>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</si>
  <si>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</si>
  <si>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</si>
  <si>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</si>
  <si>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</si>
  <si>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</si>
  <si>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</si>
  <si>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</si>
  <si>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</si>
  <si>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</si>
  <si>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</si>
  <si>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</si>
  <si>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</si>
  <si>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</si>
  <si>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</si>
  <si>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</si>
  <si>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</si>
  <si>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</si>
  <si>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</si>
  <si>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</si>
  <si>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</si>
  <si>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</si>
  <si>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</si>
  <si>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</si>
  <si>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</si>
  <si>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</si>
  <si>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</si>
  <si>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</si>
  <si>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</si>
  <si>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</si>
  <si>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</si>
  <si>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</si>
  <si>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</si>
  <si>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</si>
  <si>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</si>
  <si>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</si>
  <si>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</si>
  <si>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</si>
  <si>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</si>
  <si>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</si>
  <si>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</si>
  <si>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</si>
  <si>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</si>
  <si>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</si>
  <si>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</si>
  <si>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</si>
  <si>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</si>
  <si>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</si>
  <si>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</si>
  <si>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</si>
  <si>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</si>
  <si>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</si>
  <si>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</si>
  <si>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</si>
  <si>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</si>
  <si>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</si>
  <si>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</si>
  <si>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</si>
  <si>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</si>
  <si>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</si>
  <si>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</si>
  <si>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</si>
  <si>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</si>
  <si>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</si>
  <si>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</si>
  <si>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</si>
  <si>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</si>
  <si>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</si>
  <si>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</si>
  <si>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</si>
  <si>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</si>
  <si>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</si>
  <si>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</si>
  <si>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</si>
  <si>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</si>
  <si>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</si>
  <si>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</si>
  <si>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</si>
  <si>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</si>
  <si>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</si>
  <si>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</si>
  <si>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</si>
  <si>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</si>
  <si>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</si>
  <si>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</si>
  <si>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</si>
  <si>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</si>
  <si>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</si>
  <si>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</si>
  <si>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</si>
  <si>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</si>
  <si>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</si>
  <si>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</si>
  <si>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</si>
  <si>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</si>
  <si>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</si>
  <si>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</si>
  <si>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</si>
  <si>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</si>
  <si>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</si>
  <si>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</si>
  <si>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</si>
  <si>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</si>
  <si>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</si>
  <si>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</si>
  <si>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</si>
  <si>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</si>
  <si>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</si>
  <si>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</si>
  <si>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</si>
  <si>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</si>
  <si>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</si>
  <si>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</si>
  <si>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</si>
  <si>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</si>
  <si>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</si>
  <si>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</si>
  <si>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</si>
  <si>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</si>
  <si>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</si>
  <si>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</si>
  <si>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</si>
  <si>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</si>
  <si>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</si>
  <si>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</si>
  <si>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</si>
  <si>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</si>
  <si>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</si>
  <si>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</si>
  <si>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</si>
  <si>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</si>
  <si>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</si>
  <si>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</si>
  <si>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</si>
  <si>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</si>
  <si>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</si>
  <si>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</si>
  <si>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</si>
  <si>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</si>
  <si>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</si>
  <si>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</si>
  <si>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</si>
  <si>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</si>
  <si>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</si>
  <si>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</si>
  <si>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</si>
  <si>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</si>
  <si>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</si>
  <si>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</si>
  <si>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</si>
  <si>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</si>
  <si>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</si>
  <si>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</si>
  <si>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</si>
  <si>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</si>
  <si>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</si>
  <si>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</si>
  <si>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</si>
  <si>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</si>
  <si>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</si>
  <si>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</si>
  <si>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</si>
  <si>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</si>
  <si>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</si>
  <si>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</si>
  <si>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</si>
  <si>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</si>
  <si>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</si>
  <si>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</si>
  <si>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</si>
  <si>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</si>
  <si>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</si>
  <si>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</si>
  <si>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</si>
  <si>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</si>
  <si>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</si>
  <si>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</si>
  <si>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</si>
  <si>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</si>
  <si>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</si>
  <si>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</si>
  <si>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</si>
  <si>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</si>
  <si>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</si>
  <si>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</si>
  <si>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</si>
  <si>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</si>
  <si>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</si>
  <si>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</si>
  <si>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</si>
  <si>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</si>
  <si>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</si>
  <si>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</si>
  <si>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</si>
  <si>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</si>
  <si>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</si>
  <si>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</si>
  <si>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</si>
  <si>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</si>
  <si>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</si>
  <si>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</si>
  <si>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</si>
  <si>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</si>
  <si>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</si>
  <si>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</si>
  <si>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</si>
  <si>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</si>
  <si>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</si>
  <si>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</si>
  <si>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</si>
  <si>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</si>
  <si>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</si>
  <si>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</si>
  <si>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</si>
  <si>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</si>
  <si>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</si>
  <si>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</si>
  <si>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</si>
  <si>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</si>
  <si>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</si>
  <si>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</si>
  <si>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</si>
  <si>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</si>
  <si>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</si>
  <si>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</si>
  <si>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</si>
  <si>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</si>
  <si>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</si>
  <si>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</si>
  <si>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</si>
  <si>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</si>
  <si>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</si>
  <si>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</si>
  <si>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</si>
  <si>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</si>
  <si>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</si>
  <si>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</si>
  <si>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</si>
  <si>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</si>
  <si>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</si>
  <si>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</si>
  <si>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</si>
  <si>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</si>
  <si>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</si>
  <si>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</si>
  <si>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</si>
  <si>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</si>
  <si>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</si>
  <si>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</si>
  <si>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</si>
  <si>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</si>
  <si>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</si>
  <si>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</si>
  <si>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</si>
  <si>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</si>
  <si>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</si>
  <si>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</si>
  <si>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</si>
  <si>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</si>
  <si>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</si>
  <si>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</si>
  <si>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</si>
  <si>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</si>
  <si>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</si>
  <si>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</si>
  <si>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</si>
  <si>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</si>
  <si>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</si>
  <si>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</si>
  <si>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</si>
  <si>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</si>
  <si>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</si>
  <si>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</si>
  <si>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</si>
  <si>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</si>
  <si>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</si>
  <si>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</si>
  <si>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</si>
  <si>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</si>
  <si>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</si>
  <si>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</si>
  <si>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</si>
  <si>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</si>
  <si>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</si>
  <si>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</si>
  <si>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</si>
  <si>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</si>
  <si>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</si>
  <si>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</si>
  <si>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</si>
  <si>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</si>
  <si>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</si>
  <si>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</si>
  <si>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</si>
  <si>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</si>
  <si>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</si>
  <si>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</si>
  <si>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</si>
  <si>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</si>
  <si>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</si>
  <si>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</si>
  <si>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</si>
  <si>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</si>
  <si>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</si>
  <si>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</si>
  <si>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</si>
  <si>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</si>
  <si>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</si>
  <si>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</si>
  <si>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</si>
  <si>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</si>
  <si>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</si>
  <si>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</si>
  <si>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</si>
  <si>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</si>
  <si>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</si>
  <si>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</si>
  <si>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</si>
  <si>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</si>
  <si>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</si>
  <si>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</si>
  <si>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</si>
  <si>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</si>
  <si>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</si>
  <si>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</si>
  <si>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</si>
  <si>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</si>
  <si>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</si>
  <si>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</si>
  <si>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</si>
  <si>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</si>
  <si>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</si>
  <si>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</si>
  <si>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</si>
  <si>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</si>
  <si>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</si>
  <si>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</si>
  <si>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</si>
  <si>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</si>
  <si>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</si>
  <si>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</si>
  <si>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</si>
  <si>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</si>
  <si>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</si>
  <si>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</si>
  <si>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</si>
  <si>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</si>
  <si>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</si>
  <si>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</si>
  <si>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</si>
  <si>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</si>
  <si>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</si>
  <si>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</si>
  <si>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</si>
  <si>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</si>
  <si>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</si>
  <si>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</si>
  <si>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</si>
  <si>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</si>
  <si>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</si>
  <si>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</si>
  <si>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</si>
  <si>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</si>
  <si>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</si>
  <si>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</si>
  <si>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</si>
  <si>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</si>
  <si>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</si>
  <si>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</si>
  <si>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</si>
  <si>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</si>
  <si>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</si>
  <si>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</si>
  <si>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</si>
  <si>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</si>
  <si>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</si>
  <si>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</si>
  <si>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</si>
  <si>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</si>
  <si>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</si>
  <si>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</si>
  <si>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</si>
  <si>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</si>
  <si>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</si>
  <si>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</si>
  <si>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</si>
  <si>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</si>
  <si>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</si>
  <si>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</si>
  <si>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</si>
  <si>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</si>
  <si>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</si>
  <si>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</si>
  <si>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</si>
  <si>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</si>
  <si>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</si>
  <si>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</si>
  <si>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</si>
  <si>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</si>
  <si>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</si>
  <si>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</si>
  <si>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</si>
  <si>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</si>
  <si>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</si>
  <si>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</si>
  <si>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</si>
  <si>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</si>
  <si>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</si>
  <si>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</si>
  <si>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</si>
  <si>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</si>
  <si>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</si>
  <si>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</si>
  <si>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</si>
  <si>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</si>
  <si>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</si>
  <si>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</si>
  <si>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</si>
  <si>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</si>
  <si>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</si>
  <si>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</si>
  <si>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</si>
  <si>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</si>
  <si>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</si>
  <si>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</si>
  <si>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</si>
  <si>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</si>
  <si>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</si>
  <si>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</si>
  <si>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</si>
  <si>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</si>
  <si>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</si>
  <si>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</si>
  <si>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</si>
  <si>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</si>
  <si>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</si>
  <si>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</si>
  <si>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</si>
  <si>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</si>
  <si>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</si>
  <si>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</si>
  <si>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</si>
  <si>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</si>
  <si>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</si>
  <si>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</si>
  <si>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</si>
  <si>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</si>
  <si>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</si>
  <si>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</si>
  <si>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</si>
  <si>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</si>
  <si>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</si>
  <si>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</si>
  <si>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</si>
  <si>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</si>
  <si>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</si>
  <si>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</si>
  <si>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</si>
  <si>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</si>
  <si>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</si>
  <si>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</si>
  <si>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</si>
  <si>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</si>
  <si>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</si>
  <si>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</si>
  <si>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</si>
  <si>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</si>
  <si>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</si>
  <si>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</si>
  <si>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</si>
  <si>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</si>
  <si>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</si>
  <si>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</si>
  <si>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</si>
  <si>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</si>
  <si>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</si>
  <si>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</si>
  <si>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</si>
  <si>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</si>
  <si>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</si>
  <si>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</si>
  <si>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</si>
  <si>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</si>
  <si>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</si>
  <si>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</si>
  <si>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</si>
  <si>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</si>
  <si>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</si>
  <si>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</si>
  <si>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</si>
  <si>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</si>
  <si>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</si>
  <si>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</si>
  <si>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</si>
  <si>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</si>
  <si>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</si>
  <si>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</si>
  <si>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</si>
  <si>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</si>
  <si>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</si>
  <si>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</si>
  <si>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</si>
  <si>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</si>
  <si>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</si>
  <si>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</si>
  <si>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</si>
  <si>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</si>
  <si>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</si>
  <si>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</si>
  <si>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</si>
  <si>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</si>
  <si>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</si>
  <si>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</si>
  <si>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</si>
  <si>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</si>
  <si>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</si>
  <si>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</si>
  <si>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</si>
  <si>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</si>
  <si>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</si>
  <si>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</si>
  <si>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</si>
  <si>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</si>
  <si>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</si>
  <si>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</si>
  <si>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</si>
  <si>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</si>
  <si>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</si>
  <si>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</si>
  <si>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</si>
  <si>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</si>
  <si>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</si>
  <si>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</si>
  <si>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</si>
  <si>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</si>
  <si>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</si>
  <si>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</si>
  <si>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</si>
  <si>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</si>
  <si>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</si>
  <si>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</si>
  <si>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</si>
  <si>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</si>
  <si>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</si>
  <si>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</si>
  <si>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</si>
  <si>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</si>
  <si>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</si>
  <si>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</si>
  <si>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</si>
  <si>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</si>
  <si>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</si>
  <si>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</si>
  <si>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</si>
  <si>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</si>
  <si>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</si>
  <si>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</si>
  <si>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</si>
  <si>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</si>
  <si>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</si>
  <si>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</si>
  <si>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</si>
  <si>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</si>
  <si>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</si>
  <si>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</si>
  <si>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</si>
  <si>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</si>
  <si>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</si>
  <si>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</si>
  <si>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</si>
  <si>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</si>
  <si>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</si>
  <si>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</si>
  <si>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</si>
  <si>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</si>
  <si>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</si>
  <si>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</si>
  <si>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</si>
  <si>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</si>
  <si>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</si>
  <si>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</si>
  <si>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</si>
  <si>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</si>
  <si>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</si>
  <si>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</si>
  <si>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</si>
  <si>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</si>
  <si>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</si>
  <si>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</si>
  <si>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</si>
  <si>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</si>
  <si>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</si>
  <si>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</si>
  <si>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</si>
  <si>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</si>
  <si>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</si>
  <si>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</si>
  <si>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</si>
  <si>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</si>
  <si>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</si>
  <si>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</si>
  <si>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</si>
  <si>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</si>
  <si>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</si>
  <si>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</si>
  <si>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</si>
  <si>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</si>
  <si>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</si>
  <si>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</si>
  <si>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</si>
  <si>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</si>
  <si>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</si>
  <si>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</si>
  <si>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</si>
  <si>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</si>
  <si>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</si>
  <si>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</si>
  <si>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</si>
  <si>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</si>
  <si>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</si>
  <si>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</si>
  <si>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</si>
  <si>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</si>
  <si>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</si>
  <si>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</si>
  <si>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</si>
  <si>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</si>
  <si>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</si>
  <si>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</si>
  <si>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</si>
  <si>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</si>
  <si>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</si>
  <si>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</si>
  <si>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</si>
  <si>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</si>
  <si>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</si>
  <si>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</si>
  <si>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</si>
  <si>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</si>
  <si>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</si>
  <si>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</si>
  <si>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</si>
  <si>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</si>
  <si>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</si>
  <si>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</si>
  <si>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</si>
  <si>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</si>
  <si>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</si>
  <si>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</si>
  <si>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</si>
  <si>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</si>
  <si>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</si>
  <si>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</si>
  <si>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</si>
  <si>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</si>
  <si>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</si>
  <si>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</si>
  <si>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</si>
  <si>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</si>
  <si>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</si>
  <si>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</si>
  <si>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</si>
  <si>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</si>
  <si>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</si>
  <si>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</si>
  <si>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</si>
  <si>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</si>
  <si>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</si>
  <si>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</si>
  <si>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</si>
  <si>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</si>
  <si>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</si>
  <si>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</si>
  <si>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</si>
  <si>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</si>
  <si>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</si>
  <si>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</si>
  <si>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</si>
  <si>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</si>
  <si>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</si>
  <si>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</si>
  <si>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</si>
  <si>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</si>
  <si>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</si>
  <si>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</si>
  <si>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</si>
  <si>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</si>
  <si>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</si>
  <si>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</si>
  <si>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</si>
  <si>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</si>
  <si>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</si>
  <si>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</si>
  <si>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</si>
  <si>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</si>
  <si>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</si>
  <si>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</si>
  <si>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</si>
  <si>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</si>
  <si>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</si>
  <si>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</si>
  <si>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</si>
  <si>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</si>
  <si>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</si>
  <si>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</si>
  <si>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</si>
  <si>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</si>
  <si>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</si>
  <si>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</si>
  <si>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</si>
  <si>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</si>
  <si>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</si>
  <si>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</si>
  <si>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</si>
  <si>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</si>
  <si>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</si>
  <si>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</si>
  <si>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</si>
  <si>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</si>
  <si>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</si>
  <si>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</si>
  <si>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</si>
  <si>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</si>
  <si>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</si>
  <si>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</si>
  <si>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</si>
  <si>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</si>
  <si>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</si>
  <si>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</si>
  <si>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</si>
  <si>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</si>
  <si>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</si>
  <si>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</si>
  <si>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</si>
  <si>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</si>
  <si>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</si>
  <si>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</si>
  <si>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</si>
  <si>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</si>
  <si>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</si>
  <si>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</si>
  <si>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</si>
  <si>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</si>
  <si>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</si>
  <si>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</si>
  <si>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</si>
  <si>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</si>
  <si>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</si>
  <si>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</si>
  <si>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</si>
  <si>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</si>
  <si>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</si>
  <si>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</si>
  <si>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</si>
  <si>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</si>
  <si>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</si>
  <si>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</si>
  <si>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</si>
  <si>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</si>
  <si>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</si>
  <si>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</si>
  <si>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</si>
  <si>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</si>
  <si>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</si>
  <si>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</si>
  <si>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</si>
  <si>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</si>
  <si>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</si>
  <si>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</si>
  <si>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</si>
  <si>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</si>
  <si>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</si>
  <si>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</si>
  <si>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</si>
  <si>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</si>
  <si>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</si>
  <si>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</si>
  <si>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</si>
  <si>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</si>
  <si>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</si>
  <si>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</si>
  <si>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</si>
  <si>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</si>
  <si>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</si>
  <si>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</si>
  <si>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</si>
  <si>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</si>
  <si>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</si>
  <si>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</si>
  <si>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</si>
  <si>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</si>
  <si>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</si>
  <si>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</si>
  <si>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</si>
  <si>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</si>
  <si>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</si>
  <si>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</si>
  <si>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</si>
  <si>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</si>
  <si>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</si>
  <si>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</si>
  <si>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</si>
  <si>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</si>
  <si>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</si>
  <si>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</si>
  <si>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</si>
  <si>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</si>
  <si>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</si>
  <si>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</si>
  <si>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</si>
  <si>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</si>
  <si>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</si>
  <si>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</si>
  <si>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</si>
  <si>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</si>
  <si>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</si>
  <si>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</si>
  <si>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</si>
  <si>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</si>
  <si>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</si>
  <si>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</si>
  <si>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</si>
  <si>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</si>
  <si>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</si>
  <si>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</si>
  <si>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</si>
  <si>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</si>
  <si>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</si>
  <si>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</si>
  <si>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</si>
  <si>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</si>
  <si>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</si>
  <si>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</si>
  <si>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</si>
  <si>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</si>
  <si>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</si>
  <si>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</si>
  <si>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</si>
  <si>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</si>
  <si>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</si>
  <si>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</si>
  <si>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</si>
  <si>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</si>
  <si>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</si>
  <si>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</si>
  <si>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</si>
  <si>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</si>
  <si>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</si>
  <si>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</si>
  <si>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</si>
  <si>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</si>
  <si>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</si>
  <si>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</si>
  <si>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</si>
  <si>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</si>
  <si>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</si>
  <si>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</si>
  <si>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</si>
  <si>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</si>
  <si>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</si>
  <si>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</si>
  <si>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</si>
  <si>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</si>
  <si>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</si>
  <si>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</si>
  <si>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</si>
  <si>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</si>
  <si>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</si>
  <si>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</si>
  <si>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</si>
  <si>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</si>
  <si>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</si>
  <si>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</si>
  <si>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</si>
  <si>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</si>
  <si>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</si>
  <si>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</si>
  <si>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</si>
  <si>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</si>
  <si>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</si>
  <si>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</si>
  <si>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</si>
  <si>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</si>
  <si>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</si>
  <si>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</si>
  <si>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</si>
  <si>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</si>
  <si>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</si>
  <si>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</si>
  <si>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</si>
  <si>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</si>
  <si>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</si>
  <si>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</si>
  <si>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</si>
  <si>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</si>
  <si>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</si>
  <si>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</si>
  <si>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</si>
  <si>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</si>
  <si>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</si>
  <si>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</si>
  <si>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</si>
  <si>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</si>
  <si>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</si>
  <si>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</si>
  <si>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</si>
  <si>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</si>
  <si>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</si>
  <si>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</si>
  <si>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</si>
  <si>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</si>
  <si>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</si>
  <si>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</si>
  <si>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</si>
  <si>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</si>
  <si>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</si>
  <si>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</si>
  <si>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</si>
  <si>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</si>
  <si>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</si>
  <si>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</si>
  <si>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</si>
  <si>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</si>
  <si>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</si>
  <si>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</si>
  <si>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</si>
  <si>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</si>
  <si>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</si>
  <si>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</si>
  <si>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</si>
  <si>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</si>
  <si>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</si>
  <si>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</si>
  <si>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</si>
  <si>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</si>
  <si>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</si>
  <si>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</si>
  <si>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</si>
  <si>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</si>
  <si>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</si>
  <si>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</si>
  <si>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</si>
  <si>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</si>
  <si>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</si>
  <si>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</si>
  <si>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</si>
  <si>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</si>
  <si>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</si>
  <si>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</si>
  <si>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</si>
  <si>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</si>
  <si>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</si>
  <si>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</si>
  <si>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</si>
  <si>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</si>
  <si>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</si>
  <si>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</si>
  <si>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</si>
  <si>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</si>
  <si>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</si>
  <si>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</si>
  <si>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</si>
  <si>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</si>
  <si>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</si>
  <si>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</si>
  <si>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</si>
  <si>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</si>
  <si>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</si>
  <si>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</si>
  <si>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</si>
  <si>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</si>
  <si>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</si>
  <si>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</si>
  <si>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</si>
  <si>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</si>
  <si>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</si>
  <si>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</si>
  <si>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</si>
  <si>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</si>
  <si>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</si>
  <si>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</si>
  <si>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</si>
  <si>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</si>
  <si>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</si>
  <si>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</si>
  <si>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</si>
  <si>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</si>
  <si>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</si>
  <si>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</si>
  <si>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</si>
  <si>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</si>
  <si>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</si>
  <si>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</si>
  <si>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</si>
  <si>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</si>
  <si>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</si>
  <si>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</si>
  <si>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</si>
  <si>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</si>
  <si>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</si>
  <si>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</si>
  <si>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</si>
  <si>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</si>
  <si>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</si>
  <si>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</si>
  <si>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</si>
  <si>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</si>
  <si>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</si>
  <si>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</si>
  <si>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</si>
  <si>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</si>
  <si>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</si>
  <si>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</si>
  <si>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</si>
  <si>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</si>
  <si>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</si>
  <si>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</si>
  <si>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</si>
  <si>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</si>
  <si>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</si>
  <si>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</si>
  <si>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</si>
  <si>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</si>
  <si>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</si>
  <si>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</si>
  <si>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</si>
  <si>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</si>
  <si>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</si>
  <si>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</si>
  <si>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</si>
  <si>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</si>
  <si>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</si>
  <si>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</si>
  <si>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</si>
  <si>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</si>
  <si>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</si>
  <si>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</si>
  <si>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</si>
  <si>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</si>
  <si>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</si>
  <si>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</si>
  <si>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</si>
  <si>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</si>
  <si>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</si>
  <si>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</si>
  <si>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</si>
  <si>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</si>
  <si>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</si>
  <si>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</si>
  <si>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</si>
  <si>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</si>
  <si>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</si>
  <si>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</si>
  <si>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</si>
  <si>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</si>
  <si>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</si>
  <si>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</si>
  <si>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</si>
  <si>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</si>
  <si>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</si>
  <si>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</si>
  <si>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</si>
  <si>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</si>
  <si>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</si>
  <si>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</si>
  <si>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</si>
  <si>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</si>
  <si>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</si>
  <si>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</si>
  <si>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</si>
  <si>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</si>
  <si>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</si>
  <si>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</si>
  <si>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</si>
  <si>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</si>
  <si>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</si>
  <si>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</si>
  <si>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</si>
  <si>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</si>
  <si>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</si>
  <si>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</si>
  <si>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</si>
  <si>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</si>
  <si>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</si>
  <si>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</si>
  <si>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</si>
  <si>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</si>
  <si>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</si>
  <si>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</si>
  <si>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</si>
  <si>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</si>
  <si>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</si>
  <si>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</si>
  <si>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</si>
  <si>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</si>
  <si>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</si>
  <si>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</si>
  <si>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</si>
  <si>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</si>
  <si>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</si>
  <si>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</si>
  <si>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</si>
  <si>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</si>
  <si>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</si>
  <si>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</si>
  <si>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</si>
  <si>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</si>
  <si>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</si>
  <si>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</si>
  <si>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</si>
  <si>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</si>
  <si>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</si>
  <si>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</si>
  <si>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</si>
  <si>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</si>
  <si>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</si>
  <si>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</si>
  <si>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</si>
  <si>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</si>
  <si>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</si>
  <si>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</si>
  <si>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</si>
  <si>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</si>
  <si>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</si>
  <si>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</si>
  <si>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</si>
  <si>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</si>
  <si>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</si>
  <si>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</si>
  <si>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</si>
  <si>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</si>
  <si>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</si>
  <si>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</si>
  <si>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</si>
  <si>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</si>
  <si>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</si>
  <si>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</si>
  <si>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</si>
  <si>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</si>
  <si>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</si>
  <si>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</si>
  <si>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</si>
  <si>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</si>
  <si>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</si>
  <si>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</si>
  <si>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</si>
  <si>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</si>
  <si>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</si>
  <si>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</si>
  <si>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</si>
  <si>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</si>
  <si>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</si>
  <si>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</si>
  <si>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</si>
  <si>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</si>
  <si>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</si>
  <si>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</si>
  <si>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</si>
  <si>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</si>
  <si>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</si>
  <si>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</si>
  <si>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</si>
  <si>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</si>
  <si>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</si>
  <si>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</si>
  <si>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</si>
  <si>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</si>
  <si>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</si>
  <si>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</si>
  <si>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</si>
  <si>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</si>
  <si>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</si>
  <si>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</si>
  <si>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</si>
  <si>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</si>
  <si>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</si>
  <si>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</si>
  <si>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</si>
  <si>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</si>
  <si>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</si>
  <si>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</si>
  <si>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</si>
  <si>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</si>
  <si>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</si>
  <si>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</si>
  <si>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</si>
  <si>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</si>
  <si>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</si>
  <si>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</si>
  <si>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</si>
  <si>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</si>
  <si>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</si>
  <si>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</si>
  <si>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</si>
  <si>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</si>
  <si>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</si>
  <si>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</si>
  <si>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</si>
  <si>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</si>
  <si>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</si>
  <si>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</si>
  <si>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</si>
  <si>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</si>
  <si>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</si>
  <si>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</si>
  <si>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</si>
  <si>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</si>
  <si>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</si>
  <si>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</si>
  <si>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</si>
  <si>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</si>
  <si>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</si>
  <si>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</si>
  <si>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</si>
  <si>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</si>
  <si>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</si>
  <si>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</si>
  <si>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</si>
  <si>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</si>
  <si>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</si>
  <si>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</si>
  <si>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</si>
  <si>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</si>
  <si>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</si>
  <si>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</si>
  <si>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</si>
  <si>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</si>
  <si>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</si>
  <si>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</si>
  <si>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</si>
  <si>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</si>
  <si>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</si>
  <si>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</si>
  <si>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</si>
  <si>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</si>
  <si>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</si>
  <si>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</si>
  <si>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</si>
  <si>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</si>
  <si>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</si>
  <si>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</si>
  <si>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</si>
  <si>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</si>
  <si>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</si>
  <si>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</si>
  <si>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</si>
  <si>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</si>
  <si>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</si>
  <si>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</si>
  <si>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</si>
  <si>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</si>
  <si>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</si>
  <si>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</si>
  <si>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</si>
  <si>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</si>
  <si>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</si>
  <si>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</si>
  <si>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</si>
  <si>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</si>
  <si>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</si>
  <si>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</si>
  <si>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</si>
  <si>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</si>
  <si>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</si>
  <si>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</si>
  <si>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</si>
  <si>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</si>
  <si>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</si>
  <si>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</si>
  <si>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</si>
  <si>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</si>
  <si>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</si>
  <si>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</si>
  <si>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</si>
  <si>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</si>
  <si>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</si>
  <si>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</si>
  <si>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</si>
  <si>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</si>
  <si>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</si>
  <si>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</si>
  <si>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</si>
  <si>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</si>
  <si>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</si>
  <si>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</si>
  <si>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</si>
  <si>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</si>
  <si>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</si>
  <si>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</si>
  <si>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</si>
  <si>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</si>
  <si>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</si>
  <si>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</si>
  <si>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</si>
  <si>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</si>
  <si>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</si>
  <si>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</si>
  <si>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</si>
  <si>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</si>
  <si>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</si>
  <si>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</si>
  <si>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</si>
  <si>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</si>
  <si>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</si>
  <si>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</si>
  <si>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</si>
  <si>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</si>
  <si>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</si>
  <si>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</si>
  <si>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</si>
  <si>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</si>
  <si>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</si>
  <si>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</si>
  <si>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</si>
  <si>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</si>
  <si>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</si>
  <si>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</si>
  <si>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</si>
  <si>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</si>
  <si>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</si>
  <si>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</si>
  <si>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</si>
  <si>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</si>
  <si>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</si>
  <si>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</si>
  <si>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</si>
  <si>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</si>
  <si>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</si>
  <si>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</si>
  <si>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</si>
  <si>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</si>
  <si>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</si>
  <si>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</si>
  <si>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</si>
  <si>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</si>
  <si>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</si>
  <si>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</si>
  <si>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</si>
  <si>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</si>
  <si>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</si>
  <si>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</si>
  <si>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</si>
  <si>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</si>
  <si>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</si>
  <si>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</si>
  <si>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</si>
  <si>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</si>
  <si>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</si>
  <si>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</si>
  <si>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</si>
  <si>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</si>
  <si>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</si>
  <si>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</si>
  <si>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</si>
  <si>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</si>
  <si>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</si>
  <si>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</si>
  <si>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</si>
  <si>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</si>
  <si>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</si>
  <si>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</si>
  <si>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</si>
  <si>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</si>
  <si>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</si>
  <si>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</si>
  <si>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</si>
  <si>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</si>
  <si>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</si>
  <si>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</si>
  <si>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</si>
  <si>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</si>
  <si>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</si>
  <si>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</si>
  <si>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</si>
  <si>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</si>
  <si>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</si>
  <si>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</si>
  <si>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</si>
  <si>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</si>
  <si>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</si>
  <si>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</si>
  <si>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</si>
  <si>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</si>
  <si>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</si>
  <si>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</si>
  <si>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</si>
  <si>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</si>
  <si>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</si>
  <si>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</si>
  <si>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</si>
  <si>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</si>
  <si>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</si>
  <si>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</si>
  <si>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</si>
  <si>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</si>
  <si>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</si>
  <si>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</si>
  <si>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</si>
  <si>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</si>
  <si>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</si>
  <si>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</si>
  <si>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</si>
  <si>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</si>
  <si>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</si>
  <si>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</si>
  <si>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</si>
  <si>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</si>
  <si>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</si>
  <si>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</si>
  <si>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</si>
  <si>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</si>
  <si>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</si>
  <si>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</si>
  <si>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</si>
  <si>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</si>
  <si>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</si>
  <si>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</si>
  <si>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</si>
  <si>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</si>
  <si>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</si>
  <si>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</si>
  <si>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</si>
  <si>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</si>
  <si>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</si>
  <si>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</si>
  <si>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</si>
  <si>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</si>
  <si>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</si>
  <si>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</si>
  <si>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</si>
  <si>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</si>
  <si>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</si>
  <si>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</si>
  <si>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</si>
  <si>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</si>
  <si>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</si>
  <si>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</si>
  <si>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</si>
  <si>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</si>
  <si>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</si>
  <si>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</si>
  <si>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</si>
  <si>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</si>
  <si>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</si>
  <si>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</si>
  <si>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</si>
  <si>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</si>
  <si>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</si>
  <si>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</si>
  <si>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</si>
  <si>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</si>
  <si>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</si>
  <si>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</si>
  <si>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</si>
  <si>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</si>
  <si>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</si>
  <si>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</si>
  <si>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</si>
  <si>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</si>
  <si>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</si>
  <si>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</si>
  <si>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</si>
  <si>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</si>
  <si>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</si>
  <si>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</si>
  <si>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</si>
  <si>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</si>
  <si>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</si>
  <si>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</si>
  <si>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</si>
  <si>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</si>
  <si>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</si>
  <si>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</si>
  <si>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</si>
  <si>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</si>
  <si>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</si>
  <si>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</si>
  <si>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</si>
  <si>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</si>
  <si>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</si>
  <si>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</si>
  <si>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</si>
  <si>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</si>
  <si>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</si>
  <si>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</si>
  <si>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</si>
  <si>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</si>
  <si>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</si>
  <si>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</si>
  <si>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</si>
  <si>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</si>
  <si>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</si>
  <si>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</si>
  <si>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</si>
  <si>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</si>
  <si>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</si>
  <si>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</si>
  <si>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</si>
  <si>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</si>
  <si>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</si>
  <si>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</si>
  <si>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</si>
  <si>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</si>
  <si>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</si>
  <si>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</si>
  <si>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</si>
  <si>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</si>
  <si>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</si>
  <si>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</si>
  <si>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</si>
  <si>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</si>
  <si>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</si>
  <si>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</si>
  <si>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</si>
  <si>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</si>
  <si>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</si>
  <si>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</si>
  <si>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</si>
  <si>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</si>
  <si>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</si>
  <si>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</si>
  <si>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</si>
  <si>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</si>
  <si>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</si>
  <si>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</si>
  <si>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</si>
  <si>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</si>
  <si>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</si>
  <si>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</si>
  <si>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</si>
  <si>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</si>
  <si>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</si>
  <si>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</si>
  <si>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</si>
  <si>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</si>
  <si>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</si>
  <si>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</si>
  <si>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</si>
  <si>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</si>
  <si>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</si>
  <si>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</si>
  <si>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</si>
  <si>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</si>
  <si>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</si>
  <si>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</si>
  <si>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</si>
  <si>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</si>
  <si>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</si>
  <si>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</si>
  <si>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</si>
  <si>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</si>
  <si>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</si>
  <si>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</si>
  <si>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</si>
  <si>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</si>
  <si>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</si>
  <si>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</si>
  <si>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</si>
  <si>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</si>
  <si>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</si>
  <si>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</si>
  <si>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</si>
  <si>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</si>
  <si>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</si>
  <si>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</si>
  <si>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</si>
  <si>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</si>
  <si>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</si>
  <si>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</si>
  <si>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</si>
  <si>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</si>
  <si>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</si>
  <si>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</si>
  <si>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</si>
  <si>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</si>
  <si>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</si>
  <si>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</si>
  <si>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</si>
  <si>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</si>
  <si>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</si>
  <si>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</si>
  <si>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</si>
  <si>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</si>
  <si>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</si>
  <si>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</si>
  <si>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</si>
  <si>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</si>
  <si>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</si>
  <si>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</si>
  <si>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</si>
  <si>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</si>
  <si>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</si>
  <si>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</si>
  <si>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</si>
  <si>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</si>
  <si>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</si>
  <si>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</si>
  <si>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</si>
  <si>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</si>
  <si>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</si>
  <si>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</si>
  <si>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</si>
  <si>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</si>
  <si>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</si>
  <si>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</si>
  <si>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</si>
  <si>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</si>
  <si>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</si>
  <si>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</si>
  <si>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</si>
  <si>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</si>
  <si>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</si>
  <si>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</si>
  <si>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</si>
  <si>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</si>
  <si>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</si>
  <si>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</si>
  <si>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</si>
  <si>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</si>
  <si>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</si>
  <si>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</si>
  <si>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</si>
  <si>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</si>
  <si>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</si>
  <si>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</si>
  <si>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</si>
  <si>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</si>
  <si>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</si>
  <si>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</si>
  <si>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</si>
  <si>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</si>
  <si>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</si>
  <si>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</si>
  <si>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</si>
  <si>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</si>
  <si>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</si>
  <si>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</si>
  <si>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</si>
  <si>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</si>
  <si>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</si>
  <si>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</si>
  <si>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</si>
  <si>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</si>
  <si>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</si>
  <si>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</si>
  <si>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</si>
  <si>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</si>
  <si>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</si>
  <si>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</si>
  <si>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</si>
  <si>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</si>
  <si>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</si>
  <si>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</si>
  <si>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</si>
  <si>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</si>
  <si>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</si>
  <si>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</si>
  <si>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</si>
  <si>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</si>
  <si>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</si>
  <si>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</si>
  <si>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</si>
  <si>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</si>
  <si>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</si>
  <si>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</si>
  <si>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</si>
  <si>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</si>
  <si>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</si>
  <si>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</si>
  <si>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</si>
  <si>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</si>
  <si>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</si>
  <si>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</si>
  <si>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</si>
  <si>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</si>
  <si>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</si>
  <si>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</si>
  <si>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</si>
  <si>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</si>
  <si>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</si>
  <si>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</si>
  <si>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</si>
  <si>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</si>
  <si>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</si>
  <si>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</si>
  <si>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</si>
  <si>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</si>
  <si>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</si>
  <si>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</si>
  <si>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</si>
  <si>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</si>
  <si>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</si>
  <si>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</si>
  <si>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</si>
  <si>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</si>
  <si>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</si>
  <si>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</si>
  <si>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</si>
  <si>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</si>
  <si>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</si>
  <si>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</si>
  <si>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</si>
  <si>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</si>
  <si>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</si>
  <si>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</si>
  <si>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</si>
  <si>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</si>
  <si>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</si>
  <si>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</si>
  <si>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</si>
  <si>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</si>
  <si>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</si>
  <si>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</si>
  <si>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</si>
  <si>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</si>
  <si>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</si>
  <si>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</si>
  <si>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</si>
  <si>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</si>
  <si>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</si>
  <si>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</si>
  <si>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</si>
  <si>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</si>
  <si>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</si>
  <si>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</si>
  <si>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</si>
  <si>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</si>
  <si>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</si>
  <si>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</si>
  <si>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</si>
  <si>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</si>
  <si>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</si>
  <si>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</si>
  <si>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</si>
  <si>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</si>
  <si>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</si>
  <si>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</si>
  <si>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</si>
  <si>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</si>
  <si>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</si>
  <si>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</si>
  <si>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</si>
  <si>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</si>
  <si>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</si>
  <si>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</si>
  <si>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</si>
  <si>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</si>
  <si>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</si>
  <si>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</si>
  <si>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</si>
  <si>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</si>
  <si>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</si>
  <si>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</si>
  <si>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</si>
  <si>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</si>
  <si>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</si>
  <si>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</si>
  <si>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</si>
  <si>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</si>
  <si>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</si>
  <si>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</si>
  <si>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</si>
  <si>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</si>
  <si>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</si>
  <si>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</si>
  <si>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</si>
  <si>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</si>
  <si>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</si>
  <si>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</si>
  <si>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</si>
  <si>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</si>
  <si>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</si>
  <si>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</si>
  <si>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</si>
  <si>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</si>
  <si>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</si>
  <si>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</si>
  <si>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</si>
  <si>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</si>
  <si>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</si>
  <si>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</si>
  <si>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</si>
  <si>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</si>
  <si>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</si>
  <si>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</si>
  <si>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</si>
  <si>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</si>
  <si>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</si>
  <si>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</si>
  <si>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</si>
  <si>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</si>
  <si>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</si>
  <si>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</si>
  <si>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</si>
  <si>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</si>
  <si>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</si>
  <si>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</si>
  <si>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</si>
  <si>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</si>
  <si>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</si>
  <si>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</si>
  <si>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</si>
  <si>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</si>
  <si>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</si>
  <si>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</si>
  <si>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</si>
  <si>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</si>
  <si>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</si>
  <si>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</si>
  <si>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</si>
  <si>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</si>
  <si>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</si>
  <si>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</si>
  <si>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</si>
  <si>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</si>
  <si>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</si>
  <si>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</si>
  <si>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</si>
  <si>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</si>
  <si>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</si>
  <si>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</si>
  <si>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</si>
  <si>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</si>
  <si>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</si>
  <si>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</si>
  <si>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</si>
  <si>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</si>
  <si>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</si>
  <si>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</si>
  <si>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</si>
  <si>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</si>
  <si>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</si>
  <si>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</si>
  <si>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</si>
  <si>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</si>
  <si>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</si>
  <si>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</si>
  <si>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</si>
  <si>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</si>
  <si>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</si>
  <si>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</si>
  <si>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</si>
  <si>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</si>
  <si>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</si>
  <si>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</si>
  <si>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</si>
  <si>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</si>
  <si>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</si>
  <si>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</si>
  <si>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</si>
  <si>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</si>
  <si>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</si>
  <si>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</si>
  <si>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</si>
  <si>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</si>
  <si>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</si>
  <si>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</si>
  <si>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</si>
  <si>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</si>
  <si>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</si>
  <si>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</si>
  <si>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</si>
  <si>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</si>
  <si>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</si>
  <si>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</si>
  <si>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</si>
  <si>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</si>
  <si>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</si>
  <si>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</si>
  <si>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</si>
  <si>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</si>
  <si>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</si>
  <si>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</si>
  <si>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</si>
  <si>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</si>
  <si>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</si>
  <si>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</si>
  <si>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</si>
  <si>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</si>
  <si>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</si>
  <si>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</si>
  <si>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</si>
  <si>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</si>
  <si>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</si>
  <si>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</si>
  <si>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</si>
  <si>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</si>
  <si>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</si>
  <si>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</si>
  <si>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</si>
  <si>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</si>
  <si>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</si>
  <si>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</si>
  <si>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</si>
  <si>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</si>
  <si>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</si>
  <si>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</si>
  <si>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</si>
  <si>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</si>
  <si>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</si>
  <si>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</si>
  <si>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</si>
  <si>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</si>
  <si>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</si>
  <si>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</si>
  <si>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</si>
  <si>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</si>
  <si>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</si>
  <si>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</si>
  <si>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</si>
  <si>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</si>
  <si>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</si>
  <si>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</si>
  <si>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</si>
  <si>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</si>
  <si>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</si>
  <si>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</si>
  <si>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</si>
  <si>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</si>
  <si>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</si>
  <si>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</si>
  <si>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</si>
  <si>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</si>
  <si>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</si>
  <si>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</si>
  <si>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</si>
  <si>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</si>
  <si>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</si>
  <si>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</si>
  <si>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</si>
  <si>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</si>
  <si>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</si>
  <si>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</si>
  <si>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</si>
  <si>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</si>
  <si>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</si>
  <si>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</si>
  <si>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</si>
  <si>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</si>
  <si>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</si>
  <si>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</si>
  <si>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</si>
  <si>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</si>
  <si>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</si>
  <si>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</si>
  <si>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</si>
  <si>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</si>
  <si>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</si>
  <si>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</si>
  <si>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</si>
  <si>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</si>
  <si>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</si>
  <si>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</si>
  <si>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</si>
  <si>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</si>
  <si>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</si>
  <si>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</si>
  <si>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</si>
  <si>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</si>
  <si>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</si>
  <si>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</si>
  <si>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</si>
  <si>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</si>
  <si>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</si>
  <si>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</si>
  <si>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</si>
  <si>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</si>
  <si>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</si>
  <si>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</si>
  <si>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</si>
  <si>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</si>
  <si>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</si>
  <si>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</si>
  <si>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</si>
  <si>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</si>
  <si>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</si>
  <si>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</si>
  <si>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</si>
  <si>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</si>
  <si>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</si>
  <si>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</si>
  <si>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</si>
  <si>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</si>
  <si>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</si>
  <si>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</si>
  <si>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</si>
  <si>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</si>
  <si>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</si>
  <si>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</si>
  <si>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</si>
  <si>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</si>
  <si>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</si>
  <si>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</si>
  <si>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</si>
  <si>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</si>
  <si>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</si>
  <si>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</si>
  <si>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</si>
  <si>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</si>
  <si>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</si>
  <si>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</si>
  <si>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</si>
  <si>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</si>
  <si>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</si>
  <si>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</si>
  <si>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</si>
  <si>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</si>
  <si>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</si>
  <si>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</si>
  <si>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</si>
  <si>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</si>
  <si>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</si>
  <si>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</si>
  <si>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</si>
  <si>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</si>
  <si>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</si>
  <si>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</si>
  <si>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</si>
  <si>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</si>
  <si>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</si>
  <si>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</si>
  <si>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</si>
  <si>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</si>
  <si>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</si>
  <si>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</si>
  <si>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</si>
  <si>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</si>
  <si>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</si>
  <si>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</si>
  <si>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</si>
  <si>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</si>
  <si>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</si>
  <si>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</si>
  <si>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</si>
  <si>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</si>
  <si>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</si>
  <si>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</si>
  <si>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</si>
  <si>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</si>
  <si>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</si>
  <si>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</si>
  <si>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</si>
  <si>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</si>
  <si>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</si>
  <si>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</si>
  <si>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</si>
  <si>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</si>
  <si>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</si>
  <si>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</si>
  <si>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</si>
  <si>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</si>
  <si>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</si>
  <si>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</si>
  <si>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</si>
  <si>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</si>
  <si>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</si>
  <si>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</si>
  <si>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</si>
  <si>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</si>
  <si>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</si>
  <si>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</si>
  <si>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</si>
  <si>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</si>
  <si>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</si>
  <si>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</si>
  <si>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</si>
  <si>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</si>
  <si>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</si>
  <si>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</si>
  <si>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</si>
  <si>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</si>
  <si>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</si>
  <si>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</si>
  <si>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</si>
  <si>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</si>
  <si>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</si>
  <si>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</si>
  <si>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</si>
  <si>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</si>
  <si>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</si>
  <si>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</si>
  <si>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</si>
  <si>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</si>
  <si>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</si>
  <si>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</si>
  <si>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</si>
  <si>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</si>
  <si>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</si>
  <si>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</si>
  <si>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</si>
  <si>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</si>
  <si>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</si>
  <si>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</si>
  <si>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</si>
  <si>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</si>
  <si>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</si>
  <si>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</si>
  <si>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</si>
  <si>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</si>
  <si>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</si>
  <si>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</si>
  <si>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</si>
  <si>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</si>
  <si>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</si>
  <si>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</si>
  <si>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</si>
  <si>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</si>
  <si>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</si>
  <si>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</si>
  <si>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</si>
  <si>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</si>
  <si>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</si>
  <si>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</si>
  <si>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</si>
  <si>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</si>
  <si>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</si>
  <si>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</si>
  <si>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</si>
  <si>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</si>
  <si>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</si>
  <si>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</si>
  <si>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</si>
  <si>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</si>
  <si>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</si>
  <si>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</si>
  <si>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</si>
  <si>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</si>
  <si>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</si>
  <si>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</si>
  <si>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</si>
  <si>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</si>
  <si>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</si>
  <si>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</si>
  <si>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</si>
  <si>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</si>
  <si>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</si>
  <si>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</si>
  <si>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</si>
  <si>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</si>
  <si>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</si>
  <si>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</si>
  <si>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</si>
  <si>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</si>
  <si>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</si>
  <si>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</si>
  <si>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</si>
  <si>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</si>
  <si>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</si>
  <si>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</si>
  <si>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</si>
  <si>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</si>
  <si>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</si>
  <si>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</si>
  <si>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</si>
  <si>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</si>
  <si>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</si>
  <si>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</si>
  <si>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</si>
  <si>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</si>
  <si>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</si>
  <si>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</si>
  <si>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</si>
  <si>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</si>
  <si>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</si>
  <si>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</si>
  <si>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</si>
  <si>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</si>
  <si>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</si>
  <si>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</si>
  <si>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</si>
  <si>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</si>
  <si>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</si>
  <si>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</si>
  <si>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</si>
  <si>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</si>
  <si>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</si>
  <si>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</si>
  <si>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</si>
  <si>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</si>
  <si>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</si>
  <si>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</si>
  <si>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</si>
  <si>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</si>
  <si>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</si>
  <si>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</si>
  <si>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</si>
  <si>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</si>
  <si>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</si>
  <si>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</si>
  <si>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</si>
  <si>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</si>
  <si>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</si>
  <si>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</si>
  <si>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</si>
  <si>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</si>
  <si>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</si>
  <si>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</si>
  <si>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</si>
  <si>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</si>
  <si>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</si>
  <si>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</si>
  <si>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</si>
  <si>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</si>
  <si>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</si>
  <si>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</si>
  <si>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</si>
  <si>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</si>
  <si>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</si>
  <si>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</si>
  <si>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</si>
  <si>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</si>
  <si>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</si>
  <si>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</si>
  <si>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</si>
  <si>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</si>
  <si>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</si>
  <si>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</si>
  <si>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</si>
  <si>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</si>
  <si>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</si>
  <si>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</si>
  <si>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</si>
  <si>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</si>
  <si>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</si>
  <si>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</si>
  <si>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</si>
  <si>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</si>
  <si>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</si>
  <si>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</si>
  <si>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</si>
  <si>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</si>
  <si>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</si>
  <si>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</si>
  <si>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</si>
  <si>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</si>
  <si>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</si>
  <si>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</si>
  <si>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</si>
  <si>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</si>
  <si>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</si>
  <si>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</si>
  <si>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</si>
  <si>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</si>
  <si>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</si>
  <si>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</si>
  <si>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</si>
  <si>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</si>
  <si>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</si>
  <si>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</si>
  <si>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</si>
  <si>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</si>
  <si>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</si>
  <si>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</si>
  <si>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</si>
  <si>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</si>
  <si>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</si>
  <si>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</si>
  <si>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</si>
  <si>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</si>
  <si>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</si>
  <si>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</si>
  <si>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</si>
  <si>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</si>
  <si>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</si>
  <si>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</si>
  <si>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</si>
  <si>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</si>
  <si>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</si>
  <si>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</si>
  <si>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</si>
  <si>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</si>
  <si>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</si>
  <si>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</si>
  <si>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</si>
  <si>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</si>
  <si>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</si>
  <si>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</si>
  <si>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</si>
  <si>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</si>
  <si>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</si>
  <si>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</si>
  <si>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</si>
  <si>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</si>
  <si>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</si>
  <si>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</si>
  <si>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</si>
  <si>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</si>
  <si>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</si>
  <si>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</si>
  <si>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</si>
  <si>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</si>
  <si>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</si>
  <si>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</si>
  <si>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</si>
  <si>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</si>
  <si>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</si>
  <si>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</si>
  <si>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</si>
  <si>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</si>
  <si>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</si>
  <si>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</si>
  <si>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</si>
  <si>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</si>
  <si>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</si>
  <si>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</si>
  <si>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</si>
  <si>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</si>
  <si>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</si>
  <si>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</si>
  <si>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</si>
  <si>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</si>
  <si>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</si>
  <si>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</si>
  <si>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</si>
  <si>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</si>
  <si>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</si>
  <si>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</si>
  <si>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</si>
  <si>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</si>
  <si>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</si>
  <si>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</si>
  <si>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</si>
  <si>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</si>
  <si>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</si>
  <si>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</si>
  <si>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</si>
  <si>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</si>
  <si>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</si>
  <si>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</si>
  <si>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</si>
  <si>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</si>
  <si>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</si>
  <si>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</si>
  <si>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</si>
  <si>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</si>
  <si>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</si>
  <si>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</si>
  <si>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</si>
  <si>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</si>
  <si>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</si>
  <si>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</si>
  <si>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</si>
  <si>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</si>
  <si>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</si>
  <si>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</si>
  <si>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</si>
  <si>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</si>
  <si>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</si>
  <si>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</si>
  <si>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</si>
  <si>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</si>
  <si>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</si>
  <si>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</si>
  <si>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</si>
  <si>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</si>
  <si>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</si>
  <si>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</si>
  <si>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</si>
  <si>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</si>
  <si>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</si>
  <si>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</si>
  <si>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</si>
  <si>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</si>
  <si>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</si>
  <si>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</si>
  <si>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</si>
  <si>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</si>
  <si>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</si>
  <si>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</si>
  <si>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</si>
  <si>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</si>
  <si>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</si>
  <si>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</si>
  <si>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</si>
  <si>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</si>
  <si>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</si>
  <si>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</si>
  <si>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</si>
  <si>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</si>
  <si>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</si>
  <si>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</si>
  <si>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</si>
  <si>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</si>
  <si>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</si>
  <si>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</si>
  <si>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</si>
  <si>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</si>
  <si>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</si>
  <si>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</si>
  <si>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</si>
  <si>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</si>
  <si>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</si>
  <si>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</si>
  <si>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</si>
  <si>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</si>
  <si>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</si>
  <si>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</si>
  <si>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</si>
  <si>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</si>
  <si>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</si>
  <si>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</si>
  <si>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</si>
  <si>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</si>
  <si>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</si>
  <si>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</si>
  <si>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</si>
  <si>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</si>
  <si>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</si>
  <si>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</si>
  <si>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</si>
  <si>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</si>
  <si>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</si>
  <si>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</si>
  <si>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</si>
  <si>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</si>
  <si>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</si>
  <si>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</si>
  <si>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</si>
  <si>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</si>
  <si>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</si>
  <si>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</si>
  <si>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</si>
  <si>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</si>
  <si>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</si>
  <si>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</si>
  <si>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</si>
  <si>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</si>
  <si>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</si>
  <si>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</si>
  <si>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</si>
  <si>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</si>
  <si>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</si>
  <si>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</si>
  <si>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</si>
  <si>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</si>
  <si>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</si>
  <si>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</si>
  <si>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</si>
  <si>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</si>
  <si>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</si>
  <si>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</si>
  <si>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</si>
  <si>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</si>
  <si>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</si>
  <si>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</si>
  <si>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</si>
  <si>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</si>
  <si>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</si>
  <si>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</si>
  <si>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</si>
  <si>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</si>
  <si>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</si>
  <si>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</si>
  <si>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</si>
  <si>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</si>
  <si>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</si>
  <si>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</si>
  <si>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</si>
  <si>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</si>
  <si>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</si>
  <si>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</si>
  <si>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</si>
  <si>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</si>
  <si>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</si>
  <si>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</si>
  <si>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</si>
  <si>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</si>
  <si>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</si>
  <si>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</si>
  <si>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</si>
  <si>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</si>
  <si>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</si>
  <si>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</si>
  <si>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</si>
  <si>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</si>
  <si>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</si>
  <si>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</si>
  <si>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</si>
  <si>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</si>
  <si>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</si>
  <si>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</si>
  <si>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</si>
  <si>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</si>
  <si>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</si>
  <si>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</si>
  <si>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</si>
  <si>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</si>
  <si>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</si>
  <si>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</si>
  <si>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</si>
  <si>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</si>
  <si>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</si>
  <si>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</si>
  <si>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</si>
  <si>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</si>
  <si>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</si>
  <si>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</si>
  <si>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</si>
  <si>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</si>
  <si>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</si>
  <si>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</si>
  <si>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</si>
  <si>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</si>
  <si>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</si>
  <si>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</si>
  <si>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</si>
  <si>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</si>
  <si>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</si>
  <si>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</si>
  <si>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</si>
  <si>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</si>
  <si>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</si>
  <si>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</si>
  <si>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</si>
  <si>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</si>
  <si>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</si>
  <si>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</si>
  <si>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</si>
  <si>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</si>
  <si>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</si>
  <si>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</si>
  <si>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</si>
  <si>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</si>
  <si>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</si>
  <si>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</si>
  <si>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</si>
  <si>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</si>
  <si>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</si>
  <si>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</si>
  <si>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</si>
  <si>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</si>
  <si>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</si>
  <si>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</si>
  <si>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</si>
  <si>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</si>
  <si>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</si>
  <si>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</si>
  <si>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</si>
  <si>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</si>
  <si>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</si>
  <si>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</si>
  <si>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</si>
  <si>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</si>
  <si>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</si>
  <si>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</si>
  <si>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</si>
  <si>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</si>
  <si>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</si>
  <si>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</si>
  <si>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</si>
  <si>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</si>
  <si>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</si>
  <si>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</si>
  <si>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</si>
  <si>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</si>
  <si>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</si>
  <si>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</si>
  <si>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</si>
  <si>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</si>
  <si>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</si>
  <si>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</si>
  <si>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</si>
  <si>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</si>
  <si>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</si>
  <si>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</si>
  <si>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</si>
  <si>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</si>
  <si>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</si>
  <si>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</si>
  <si>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</si>
  <si>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</si>
  <si>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</si>
  <si>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</si>
  <si>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</si>
  <si>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</si>
  <si>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</si>
  <si>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</si>
  <si>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</si>
  <si>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</si>
  <si>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</si>
  <si>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</si>
  <si>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</si>
  <si>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</si>
  <si>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</si>
  <si>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</si>
  <si>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</si>
  <si>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</si>
  <si>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</si>
  <si>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</si>
  <si>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</si>
  <si>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</si>
  <si>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</si>
  <si>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</si>
  <si>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</si>
  <si>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</si>
  <si>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</si>
  <si>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</si>
  <si>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</si>
  <si>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</si>
  <si>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</si>
  <si>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</si>
  <si>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</si>
  <si>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</si>
  <si>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</si>
  <si>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</si>
  <si>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</si>
  <si>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</si>
  <si>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</si>
  <si>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</si>
  <si>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</si>
  <si>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</si>
  <si>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</si>
  <si>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</si>
  <si>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</si>
  <si>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</si>
  <si>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</si>
  <si>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</si>
  <si>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</si>
  <si>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</si>
  <si>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</si>
  <si>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</si>
  <si>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</si>
  <si>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</si>
  <si>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</si>
  <si>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</si>
  <si>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</si>
  <si>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</si>
  <si>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</si>
  <si>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</si>
  <si>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</si>
  <si>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</si>
  <si>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</si>
  <si>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</si>
  <si>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</si>
  <si>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</si>
  <si>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</si>
  <si>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</si>
  <si>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</si>
  <si>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</si>
  <si>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</si>
  <si>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</si>
  <si>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</si>
  <si>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</si>
  <si>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</si>
  <si>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</si>
  <si>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</si>
  <si>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</si>
  <si>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</si>
  <si>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</si>
  <si>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</si>
  <si>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</si>
  <si>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</si>
  <si>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</si>
  <si>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</si>
  <si>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</si>
  <si>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</si>
  <si>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</si>
  <si>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</si>
  <si>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</si>
  <si>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</si>
  <si>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</si>
  <si>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</si>
  <si>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</si>
  <si>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</si>
  <si>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</si>
  <si>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</si>
  <si>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</si>
  <si>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</si>
  <si>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</si>
  <si>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</si>
  <si>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</si>
  <si>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</si>
  <si>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</si>
  <si>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</si>
  <si>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</si>
  <si>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</si>
  <si>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</si>
  <si>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</si>
  <si>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</si>
  <si>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</si>
  <si>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</si>
  <si>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</si>
  <si>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</si>
  <si>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</si>
  <si>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</si>
  <si>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</si>
  <si>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</si>
  <si>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</si>
  <si>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</si>
  <si>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</si>
  <si>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</si>
  <si>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</si>
  <si>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</si>
  <si>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</si>
  <si>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</si>
  <si>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</si>
  <si>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</si>
  <si>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</si>
  <si>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</si>
  <si>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</si>
  <si>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</si>
  <si>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</si>
  <si>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</si>
  <si>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</si>
  <si>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</si>
  <si>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</si>
  <si>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</si>
  <si>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</si>
  <si>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</si>
  <si>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</si>
  <si>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</si>
  <si>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</si>
  <si>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</si>
  <si>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</si>
  <si>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</si>
  <si>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</si>
  <si>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</si>
  <si>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</si>
  <si>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</si>
  <si>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</si>
  <si>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</si>
  <si>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</si>
  <si>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</si>
  <si>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</si>
  <si>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</si>
  <si>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</si>
  <si>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</si>
  <si>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</si>
  <si>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</si>
  <si>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</si>
  <si>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</si>
  <si>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</si>
  <si>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</si>
  <si>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</si>
  <si>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</si>
  <si>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</si>
  <si>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</si>
  <si>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</si>
  <si>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</si>
  <si>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</si>
  <si>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</si>
  <si>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</si>
  <si>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</si>
  <si>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</si>
  <si>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</si>
  <si>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</si>
  <si>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</si>
  <si>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</si>
  <si>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</si>
  <si>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</si>
  <si>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</si>
  <si>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</si>
  <si>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</si>
  <si>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</si>
  <si>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</si>
  <si>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</si>
  <si>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</si>
  <si>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</si>
  <si>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</si>
  <si>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</si>
  <si>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</si>
  <si>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</si>
  <si>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</si>
  <si>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</si>
  <si>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</si>
  <si>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</si>
  <si>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</si>
  <si>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</si>
  <si>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</si>
  <si>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</si>
  <si>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</si>
  <si>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</si>
  <si>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</si>
  <si>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</si>
  <si>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</si>
  <si>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</si>
  <si>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</si>
  <si>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</si>
  <si>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</si>
  <si>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</si>
  <si>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</si>
  <si>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</si>
  <si>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</si>
  <si>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</si>
  <si>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</si>
  <si>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</si>
  <si>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</si>
  <si>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</si>
  <si>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</si>
  <si>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</si>
  <si>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</si>
  <si>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</si>
  <si>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</si>
  <si>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</si>
  <si>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</si>
  <si>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</si>
  <si>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</si>
  <si>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</si>
  <si>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</si>
  <si>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</si>
  <si>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</si>
  <si>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</si>
  <si>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</si>
  <si>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</si>
  <si>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</si>
  <si>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</si>
  <si>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</si>
  <si>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</si>
  <si>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</si>
  <si>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</si>
  <si>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</si>
  <si>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</si>
  <si>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</si>
  <si>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</si>
  <si>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</si>
  <si>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</si>
  <si>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</si>
  <si>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</si>
  <si>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</si>
  <si>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</si>
  <si>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</si>
  <si>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</si>
  <si>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</si>
  <si>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</si>
  <si>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</si>
  <si>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</si>
  <si>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</si>
  <si>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</si>
  <si>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</si>
  <si>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</si>
  <si>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</si>
  <si>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</si>
  <si>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</si>
  <si>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</si>
  <si>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</si>
  <si>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</si>
  <si>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</si>
  <si>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</si>
  <si>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</si>
  <si>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</si>
  <si>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</si>
  <si>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</si>
  <si>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</si>
  <si>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</si>
  <si>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</si>
  <si>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</si>
  <si>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</si>
  <si>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</si>
  <si>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</si>
  <si>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</si>
  <si>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</si>
  <si>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</si>
  <si>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</si>
  <si>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</si>
  <si>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</si>
  <si>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</si>
  <si>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</si>
  <si>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</si>
  <si>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</si>
  <si>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</si>
  <si>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</si>
  <si>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</si>
  <si>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</si>
  <si>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</si>
  <si>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</si>
  <si>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</si>
  <si>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</si>
  <si>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</si>
  <si>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</si>
  <si>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</si>
  <si>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</si>
  <si>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</si>
  <si>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</si>
  <si>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</si>
  <si>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</si>
  <si>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</si>
  <si>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</si>
  <si>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</si>
  <si>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</si>
  <si>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</si>
  <si>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</si>
  <si>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</si>
  <si>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</si>
  <si>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</si>
  <si>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</si>
  <si>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</si>
  <si>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</si>
  <si>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</si>
  <si>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</si>
  <si>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</si>
  <si>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</si>
  <si>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</si>
  <si>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</si>
  <si>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</si>
  <si>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</si>
  <si>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</si>
  <si>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</si>
  <si>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</si>
  <si>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</si>
  <si>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</si>
  <si>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</si>
  <si>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</si>
  <si>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</si>
  <si>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</si>
  <si>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</si>
  <si>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</si>
  <si>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</si>
  <si>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</si>
  <si>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</si>
  <si>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</si>
  <si>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</si>
  <si>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</si>
  <si>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</si>
  <si>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</si>
  <si>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</si>
  <si>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</si>
  <si>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</si>
  <si>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</si>
  <si>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</si>
  <si>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</si>
  <si>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</si>
  <si>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</si>
  <si>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</si>
  <si>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</si>
  <si>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</si>
  <si>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</si>
  <si>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</si>
  <si>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</si>
  <si>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</si>
  <si>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</si>
  <si>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</si>
  <si>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</si>
  <si>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</si>
  <si>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</si>
  <si>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</si>
  <si>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</si>
  <si>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</si>
  <si>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</si>
  <si>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</si>
  <si>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</si>
  <si>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</si>
  <si>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</si>
  <si>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</si>
  <si>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</si>
  <si>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</si>
  <si>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</si>
  <si>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</si>
  <si>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</si>
  <si>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</si>
  <si>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</si>
  <si>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</si>
  <si>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</si>
  <si>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</si>
  <si>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</si>
  <si>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</si>
  <si>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</si>
  <si>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</si>
  <si>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</si>
  <si>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</si>
  <si>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</si>
  <si>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</si>
  <si>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</si>
  <si>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</si>
  <si>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</si>
  <si>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</si>
  <si>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</si>
  <si>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</si>
  <si>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</si>
  <si>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</si>
  <si>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</si>
  <si>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</si>
  <si>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</si>
  <si>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</si>
  <si>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</si>
  <si>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</si>
  <si>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</si>
  <si>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</si>
  <si>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</si>
  <si>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</si>
  <si>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</si>
  <si>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</si>
  <si>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</si>
  <si>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</si>
  <si>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</si>
  <si>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</si>
  <si>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</si>
  <si>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</si>
  <si>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</si>
  <si>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</si>
  <si>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</si>
  <si>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</si>
  <si>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</si>
  <si>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</si>
  <si>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</si>
  <si>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</si>
  <si>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</si>
  <si>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</si>
  <si>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</si>
  <si>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</si>
  <si>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</si>
  <si>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</si>
  <si>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</si>
  <si>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</si>
  <si>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</si>
  <si>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</si>
  <si>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</si>
  <si>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</si>
  <si>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</si>
  <si>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</si>
  <si>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</si>
  <si>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</si>
  <si>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</si>
  <si>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</si>
  <si>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</si>
  <si>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</si>
  <si>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</si>
  <si>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</si>
  <si>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</si>
  <si>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</si>
  <si>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</si>
  <si>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</si>
  <si>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</si>
  <si>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</si>
  <si>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</si>
  <si>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</si>
  <si>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</si>
  <si>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</si>
  <si>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</si>
  <si>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</si>
  <si>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</si>
  <si>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</si>
  <si>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</si>
  <si>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</si>
  <si>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</si>
  <si>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</si>
  <si>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</si>
  <si>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</si>
  <si>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</si>
  <si>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</si>
  <si>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</si>
  <si>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</si>
  <si>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</si>
  <si>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</si>
  <si>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</si>
  <si>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</si>
  <si>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</si>
  <si>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</si>
  <si>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</si>
  <si>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</si>
  <si>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</si>
  <si>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</si>
  <si>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</si>
  <si>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</si>
  <si>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</si>
  <si>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</si>
  <si>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</si>
  <si>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</si>
  <si>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</si>
  <si>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</si>
  <si>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</si>
  <si>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</si>
  <si>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</si>
  <si>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</si>
  <si>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</si>
  <si>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</si>
  <si>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</si>
  <si>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</si>
  <si>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</si>
  <si>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</si>
  <si>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</si>
  <si>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</si>
  <si>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</si>
  <si>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</si>
  <si>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</si>
  <si>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</si>
  <si>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</si>
  <si>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</si>
  <si>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</si>
  <si>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</si>
  <si>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</si>
  <si>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</si>
  <si>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</si>
  <si>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</si>
  <si>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</si>
  <si>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</si>
  <si>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</si>
  <si>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</si>
  <si>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</si>
  <si>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</si>
  <si>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</si>
  <si>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</si>
  <si>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</si>
  <si>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</si>
  <si>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</si>
  <si>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</si>
  <si>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</si>
  <si>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</si>
  <si>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</si>
  <si>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</si>
  <si>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</si>
  <si>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</si>
  <si>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</si>
  <si>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</si>
  <si>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</si>
  <si>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</si>
  <si>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</si>
  <si>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</si>
  <si>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</si>
  <si>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</si>
  <si>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</si>
  <si>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</si>
  <si>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</si>
  <si>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</si>
  <si>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</si>
  <si>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</si>
  <si>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</si>
  <si>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</si>
  <si>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</si>
  <si>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</si>
  <si>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</si>
  <si>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</si>
  <si>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</si>
  <si>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</si>
  <si>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</si>
  <si>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</si>
  <si>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</si>
  <si>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</si>
  <si>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</si>
  <si>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</si>
  <si>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</si>
  <si>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</si>
  <si>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</si>
  <si>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</si>
  <si>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</si>
  <si>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</si>
  <si>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</si>
  <si>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</si>
  <si>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</si>
  <si>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</si>
  <si>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</si>
  <si>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</si>
  <si>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</si>
  <si>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</si>
  <si>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</si>
  <si>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</si>
  <si>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</si>
  <si>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</si>
  <si>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</si>
  <si>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</si>
  <si>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</si>
  <si>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</si>
  <si>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</si>
  <si>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</si>
  <si>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</si>
  <si>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</si>
  <si>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</si>
  <si>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</si>
  <si>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</si>
  <si>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</si>
  <si>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</si>
  <si>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</si>
  <si>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</si>
  <si>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</si>
  <si>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</si>
  <si>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</si>
  <si>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</si>
  <si>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</si>
  <si>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</si>
  <si>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</si>
  <si>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</si>
  <si>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</si>
  <si>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</si>
  <si>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</si>
  <si>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</si>
  <si>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</si>
  <si>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</si>
  <si>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</si>
  <si>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</si>
  <si>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</si>
  <si>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</si>
  <si>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</si>
  <si>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</si>
  <si>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</si>
  <si>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</si>
  <si>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</si>
  <si>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</si>
  <si>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</si>
  <si>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</si>
  <si>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</si>
  <si>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</si>
  <si>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</si>
  <si>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</si>
  <si>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</si>
  <si>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</si>
  <si>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</si>
  <si>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</si>
  <si>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</si>
  <si>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</si>
  <si>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</si>
  <si>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</si>
  <si>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</si>
  <si>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</si>
  <si>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</si>
  <si>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</si>
  <si>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</si>
  <si>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</si>
  <si>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</si>
  <si>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</si>
  <si>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</si>
  <si>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</si>
  <si>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</si>
  <si>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</si>
  <si>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</si>
  <si>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</si>
  <si>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</si>
  <si>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</si>
  <si>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</si>
  <si>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</si>
  <si>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</si>
  <si>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</si>
  <si>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</si>
  <si>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</si>
  <si>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</si>
  <si>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</si>
  <si>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</si>
  <si>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</si>
  <si>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</si>
  <si>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</si>
  <si>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</si>
  <si>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</si>
  <si>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</si>
  <si>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</si>
  <si>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</si>
  <si>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</si>
  <si>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</si>
  <si>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</si>
  <si>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</si>
  <si>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</si>
  <si>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</si>
  <si>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</si>
  <si>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</si>
  <si>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</si>
  <si>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</si>
  <si>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</si>
  <si>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</si>
  <si>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</si>
  <si>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</si>
  <si>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</si>
  <si>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</si>
  <si>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</si>
  <si>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</si>
  <si>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</si>
  <si>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</si>
  <si>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</si>
  <si>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</si>
  <si>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</si>
  <si>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</si>
  <si>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</si>
  <si>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</si>
  <si>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</si>
  <si>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</si>
  <si>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</si>
  <si>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</si>
  <si>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</si>
  <si>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</si>
  <si>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</si>
  <si>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</si>
  <si>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</si>
  <si>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</si>
  <si>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</si>
  <si>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</si>
  <si>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</si>
  <si>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</si>
  <si>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</si>
  <si>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</si>
  <si>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</si>
  <si>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</si>
  <si>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</si>
  <si>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</si>
  <si>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</si>
  <si>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</si>
  <si>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</si>
  <si>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</si>
  <si>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</si>
  <si>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</si>
  <si>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</si>
  <si>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</si>
  <si>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</si>
  <si>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</si>
  <si>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</si>
  <si>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</si>
  <si>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</si>
  <si>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</si>
  <si>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</si>
  <si>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</si>
  <si>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</si>
  <si>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</si>
  <si>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</si>
  <si>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</si>
  <si>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</si>
  <si>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</si>
  <si>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</si>
  <si>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</si>
  <si>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</si>
  <si>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</si>
  <si>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</si>
  <si>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</si>
  <si>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</si>
  <si>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</si>
  <si>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</si>
  <si>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</si>
  <si>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</si>
  <si>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</si>
  <si>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</si>
  <si>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</si>
  <si>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</si>
  <si>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</si>
  <si>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</si>
  <si>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</si>
  <si>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</si>
  <si>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</si>
  <si>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</si>
  <si>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</si>
  <si>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</si>
  <si>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</si>
  <si>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</si>
  <si>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</si>
  <si>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</si>
  <si>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</si>
  <si>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</si>
  <si>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</si>
  <si>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</si>
  <si>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</si>
  <si>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</si>
  <si>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</si>
  <si>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</si>
  <si>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</si>
  <si>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</si>
  <si>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</si>
  <si>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</si>
  <si>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</si>
  <si>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</si>
  <si>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</si>
  <si>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</si>
  <si>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</si>
  <si>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</si>
  <si>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</si>
  <si>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</si>
  <si>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</si>
  <si>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</si>
  <si>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</si>
  <si>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</si>
  <si>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</si>
  <si>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</si>
  <si>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</si>
  <si>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</si>
  <si>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</si>
  <si>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</si>
  <si>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</si>
  <si>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</si>
  <si>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</si>
  <si>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</si>
  <si>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</si>
  <si>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</si>
  <si>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</si>
  <si>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</si>
  <si>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</si>
  <si>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</si>
  <si>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</si>
  <si>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</si>
  <si>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</si>
  <si>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</si>
  <si>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</si>
  <si>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</si>
  <si>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</si>
  <si>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</si>
  <si>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</si>
  <si>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</si>
  <si>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</si>
  <si>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</si>
  <si>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</si>
  <si>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</si>
  <si>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</si>
  <si>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</si>
  <si>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</si>
  <si>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</si>
  <si>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</si>
  <si>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</si>
  <si>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</si>
  <si>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</si>
  <si>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</si>
  <si>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</si>
  <si>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</si>
  <si>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</si>
  <si>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</si>
  <si>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</si>
  <si>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</si>
  <si>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</si>
  <si>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</si>
  <si>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</si>
  <si>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</si>
  <si>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</si>
  <si>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</si>
  <si>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</si>
  <si>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</si>
  <si>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</si>
  <si>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</si>
  <si>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</si>
  <si>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</si>
  <si>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</si>
  <si>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</si>
  <si>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</si>
  <si>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</si>
  <si>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</si>
  <si>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</si>
  <si>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</si>
  <si>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</si>
  <si>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</si>
  <si>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</si>
  <si>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</si>
  <si>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</si>
  <si>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</si>
  <si>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</si>
  <si>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</si>
  <si>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</si>
  <si>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</si>
  <si>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</si>
  <si>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</si>
  <si>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</si>
  <si>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</si>
  <si>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</si>
  <si>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</si>
  <si>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</si>
  <si>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</si>
  <si>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</si>
  <si>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</si>
  <si>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</si>
  <si>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</si>
  <si>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</si>
  <si>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</si>
  <si>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</si>
  <si>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</si>
  <si>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</si>
  <si>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</si>
  <si>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</si>
  <si>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</si>
  <si>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</si>
  <si>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</si>
  <si>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</si>
  <si>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</si>
  <si>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</si>
  <si>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</si>
  <si>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</si>
  <si>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</si>
  <si>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</si>
  <si>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</si>
  <si>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</si>
  <si>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</si>
  <si>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</si>
  <si>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</si>
  <si>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</si>
  <si>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</si>
  <si>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</si>
  <si>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</si>
  <si>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</si>
  <si>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</si>
  <si>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</si>
  <si>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</si>
  <si>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</si>
  <si>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</si>
  <si>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</si>
  <si>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</si>
  <si>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</si>
  <si>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</si>
  <si>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</si>
  <si>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</si>
  <si>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</si>
  <si>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</si>
  <si>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</si>
  <si>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</si>
  <si>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</si>
  <si>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</si>
  <si>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</si>
  <si>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</si>
  <si>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</si>
  <si>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</si>
  <si>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</si>
  <si>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</si>
  <si>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</si>
  <si>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</si>
  <si>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</si>
  <si>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</si>
  <si>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</si>
  <si>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</si>
  <si>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</si>
  <si>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</si>
  <si>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</si>
  <si>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</si>
  <si>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</si>
  <si>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</si>
  <si>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</si>
  <si>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</si>
  <si>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</si>
  <si>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</si>
  <si>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</si>
  <si>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</si>
  <si>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</si>
  <si>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</si>
  <si>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</si>
  <si>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</si>
  <si>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</si>
  <si>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</si>
  <si>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</si>
  <si>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</si>
  <si>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</si>
  <si>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</si>
  <si>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</si>
  <si>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</si>
  <si>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</si>
  <si>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</si>
  <si>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</si>
  <si>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</si>
  <si>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</si>
  <si>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</si>
  <si>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</si>
  <si>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</si>
  <si>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</si>
  <si>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</si>
  <si>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</si>
  <si>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</si>
  <si>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</si>
  <si>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</si>
  <si>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</si>
  <si>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</si>
  <si>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</si>
  <si>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</si>
  <si>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</si>
  <si>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</si>
  <si>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</si>
  <si>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</si>
  <si>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</si>
  <si>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</si>
  <si>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</si>
  <si>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</si>
  <si>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</si>
  <si>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</si>
  <si>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</si>
  <si>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</si>
  <si>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</si>
  <si>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</si>
  <si>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</si>
  <si>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</si>
  <si>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</si>
  <si>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</si>
  <si>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</si>
  <si>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</si>
  <si>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</si>
  <si>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</si>
  <si>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</si>
  <si>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</si>
  <si>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</si>
  <si>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</si>
  <si>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</si>
  <si>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</si>
  <si>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</si>
  <si>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</si>
  <si>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</si>
  <si>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</si>
  <si>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</si>
  <si>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</si>
  <si>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</si>
  <si>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</si>
  <si>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</si>
  <si>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</si>
  <si>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</si>
  <si>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</si>
  <si>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</si>
  <si>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</si>
  <si>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</si>
  <si>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</si>
  <si>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</si>
  <si>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</si>
  <si>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</si>
  <si>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</si>
  <si>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</si>
  <si>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</si>
  <si>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</si>
  <si>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</si>
  <si>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</si>
  <si>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</si>
  <si>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</si>
  <si>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</si>
  <si>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</si>
  <si>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</si>
  <si>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</si>
  <si>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</si>
  <si>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</si>
  <si>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</si>
  <si>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</si>
  <si>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</si>
  <si>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</si>
  <si>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</si>
  <si>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</si>
  <si>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</si>
  <si>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</si>
  <si>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</si>
  <si>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</si>
  <si>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</si>
  <si>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</si>
  <si>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</si>
  <si>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</si>
  <si>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</si>
  <si>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</si>
  <si>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</si>
  <si>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</si>
  <si>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</si>
  <si>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</si>
  <si>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</si>
  <si>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</si>
  <si>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</si>
  <si>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</si>
  <si>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</si>
  <si>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</si>
  <si>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</si>
  <si>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</si>
  <si>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</si>
  <si>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</si>
  <si>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</si>
  <si>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</si>
  <si>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</si>
  <si>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</si>
  <si>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</si>
  <si>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</si>
  <si>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</si>
  <si>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</si>
  <si>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</si>
  <si>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</si>
  <si>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</si>
  <si>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</si>
  <si>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</si>
  <si>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</si>
  <si>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</si>
  <si>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</si>
  <si>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</si>
  <si>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</si>
  <si>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</si>
  <si>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</si>
  <si>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</si>
  <si>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</si>
  <si>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</si>
  <si>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</si>
  <si>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</si>
  <si>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</si>
  <si>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</si>
  <si>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</si>
  <si>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</si>
  <si>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</si>
  <si>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</si>
  <si>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</si>
  <si>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</si>
  <si>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</si>
  <si>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</si>
  <si>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</si>
  <si>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</si>
  <si>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</si>
  <si>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</si>
  <si>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</si>
  <si>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</si>
  <si>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</si>
  <si>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</si>
  <si>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</si>
  <si>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</si>
  <si>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</si>
  <si>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</si>
  <si>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</si>
  <si>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</si>
  <si>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</si>
  <si>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</si>
  <si>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</si>
  <si>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</si>
  <si>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</si>
  <si>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</si>
  <si>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</si>
  <si>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</si>
  <si>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</si>
  <si>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</si>
  <si>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</si>
  <si>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</si>
  <si>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</si>
  <si>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</si>
  <si>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</si>
  <si>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</si>
  <si>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</si>
  <si>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</si>
  <si>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</si>
  <si>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</si>
  <si>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</si>
  <si>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</si>
  <si>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</si>
  <si>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</si>
  <si>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</si>
  <si>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</si>
  <si>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</si>
  <si>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</si>
  <si>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</si>
  <si>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</si>
  <si>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</si>
  <si>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</si>
  <si>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</si>
  <si>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</si>
  <si>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</si>
  <si>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</si>
  <si>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</si>
  <si>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</si>
  <si>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</si>
  <si>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</si>
  <si>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</si>
  <si>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</si>
  <si>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</si>
  <si>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</si>
  <si>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</si>
  <si>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</si>
  <si>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</si>
  <si>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</si>
  <si>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</si>
  <si>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</si>
  <si>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</si>
  <si>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</si>
  <si>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</si>
  <si>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</si>
  <si>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</si>
  <si>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</si>
  <si>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</si>
  <si>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</si>
  <si>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</si>
  <si>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</si>
  <si>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</si>
  <si>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</si>
  <si>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</si>
  <si>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</si>
  <si>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</si>
  <si>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</si>
  <si>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</si>
  <si>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</si>
  <si>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</si>
  <si>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</si>
  <si>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</si>
  <si>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</si>
  <si>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</si>
  <si>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</si>
  <si>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</si>
  <si>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</si>
  <si>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</si>
  <si>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</si>
  <si>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</si>
  <si>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</si>
  <si>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</si>
  <si>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</si>
  <si>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</si>
  <si>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</si>
  <si>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</si>
  <si>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</si>
  <si>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</si>
  <si>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</si>
  <si>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</si>
  <si>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</si>
  <si>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</si>
  <si>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</si>
  <si>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</si>
  <si>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</si>
  <si>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</si>
  <si>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</si>
  <si>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</si>
  <si>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</si>
  <si>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</si>
  <si>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</si>
  <si>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</si>
  <si>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</si>
  <si>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</si>
  <si>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</si>
  <si>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</si>
  <si>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</si>
  <si>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</si>
  <si>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</si>
  <si>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</si>
  <si>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</si>
  <si>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</si>
  <si>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</si>
  <si>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</si>
  <si>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</si>
  <si>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</si>
  <si>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</si>
  <si>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</si>
  <si>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</si>
  <si>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</si>
  <si>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</si>
  <si>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</si>
  <si>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</si>
  <si>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</si>
  <si>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</si>
  <si>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</si>
  <si>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</si>
  <si>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</si>
  <si>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</si>
  <si>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</si>
  <si>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</si>
  <si>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</si>
  <si>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</si>
  <si>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</si>
  <si>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</si>
  <si>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</si>
  <si>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</si>
  <si>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</si>
  <si>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</si>
  <si>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</si>
  <si>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</si>
  <si>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</si>
  <si>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</si>
  <si>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</si>
  <si>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</si>
  <si>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</si>
  <si>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</si>
  <si>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</si>
  <si>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</si>
  <si>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</si>
  <si>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</si>
  <si>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</si>
  <si>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</si>
  <si>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</si>
  <si>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</si>
  <si>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</si>
  <si>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</si>
  <si>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</si>
  <si>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</si>
  <si>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</si>
  <si>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</si>
  <si>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</si>
  <si>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</si>
  <si>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</si>
  <si>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</si>
  <si>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</si>
  <si>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</si>
  <si>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</si>
  <si>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</si>
  <si>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</si>
  <si>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</si>
  <si>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</si>
  <si>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</si>
  <si>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</si>
  <si>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</si>
  <si>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</si>
  <si>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</si>
  <si>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</si>
  <si>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</si>
  <si>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</si>
  <si>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</si>
  <si>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</si>
  <si>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</si>
  <si>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</si>
  <si>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</si>
  <si>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</si>
  <si>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</si>
  <si>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</si>
  <si>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</si>
  <si>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</si>
  <si>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</si>
  <si>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</si>
  <si>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</si>
  <si>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</si>
  <si>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</si>
  <si>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</si>
  <si>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</si>
  <si>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</si>
  <si>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</si>
  <si>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</si>
  <si>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</si>
  <si>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</si>
  <si>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</si>
  <si>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</si>
  <si>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</si>
  <si>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</si>
  <si>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</si>
  <si>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</si>
  <si>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</si>
  <si>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</si>
  <si>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</si>
  <si>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</si>
  <si>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</si>
  <si>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</si>
  <si>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</si>
  <si>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</si>
  <si>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</si>
  <si>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</si>
  <si>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</si>
  <si>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</si>
  <si>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</si>
  <si>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</si>
  <si>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</si>
  <si>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</si>
  <si>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</si>
  <si>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</si>
  <si>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</si>
  <si>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</si>
  <si>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</si>
  <si>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</si>
  <si>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</si>
  <si>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</si>
  <si>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</si>
  <si>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</si>
  <si>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</si>
  <si>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</si>
  <si>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</si>
  <si>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</si>
  <si>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</si>
  <si>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</si>
  <si>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</si>
  <si>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</si>
  <si>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</si>
  <si>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</si>
  <si>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</si>
  <si>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</si>
  <si>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</si>
  <si>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</si>
  <si>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</si>
  <si>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</si>
  <si>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</si>
  <si>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</si>
  <si>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</si>
  <si>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</si>
  <si>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</si>
  <si>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</si>
  <si>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</si>
  <si>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</si>
  <si>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</si>
  <si>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</si>
  <si>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</si>
  <si>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</si>
  <si>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</si>
  <si>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</si>
  <si>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</si>
  <si>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</si>
  <si>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</si>
  <si>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</si>
  <si>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</si>
  <si>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</si>
  <si>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</si>
  <si>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</si>
  <si>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</si>
  <si>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</si>
  <si>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</si>
  <si>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</si>
  <si>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</si>
  <si>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</si>
  <si>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</si>
  <si>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</si>
  <si>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</si>
  <si>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</si>
  <si>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</si>
  <si>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</si>
  <si>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</si>
  <si>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</si>
  <si>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</si>
  <si>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</si>
  <si>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</si>
  <si>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</si>
  <si>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</si>
  <si>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</si>
  <si>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</si>
  <si>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</si>
  <si>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</si>
  <si>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</si>
  <si>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</si>
  <si>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</si>
  <si>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</si>
  <si>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</si>
  <si>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</si>
  <si>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</si>
  <si>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</si>
  <si>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</si>
  <si>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</si>
  <si>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</si>
  <si>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</si>
  <si>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</si>
  <si>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</si>
  <si>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</si>
  <si>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</si>
  <si>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</si>
  <si>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</si>
  <si>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</si>
  <si>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</si>
  <si>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</si>
  <si>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</si>
  <si>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</si>
  <si>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</si>
  <si>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</si>
  <si>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</si>
  <si>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</si>
  <si>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</si>
  <si>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</si>
  <si>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</si>
  <si>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</si>
  <si>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</si>
  <si>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</si>
  <si>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</si>
  <si>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</si>
  <si>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</si>
  <si>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</si>
  <si>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</si>
  <si>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</si>
  <si>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</si>
  <si>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</si>
  <si>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</si>
  <si>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</si>
  <si>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</si>
  <si>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</si>
  <si>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</si>
  <si>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</si>
  <si>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</si>
  <si>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</si>
  <si>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</si>
  <si>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</si>
  <si>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</si>
  <si>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</si>
  <si>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</si>
  <si>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</si>
  <si>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</si>
  <si>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</si>
  <si>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</si>
  <si>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</si>
  <si>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</si>
  <si>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</si>
  <si>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</si>
  <si>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</si>
  <si>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</si>
  <si>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</si>
  <si>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</si>
  <si>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</si>
  <si>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</si>
  <si>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</si>
  <si>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</si>
  <si>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</si>
  <si>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</si>
  <si>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</si>
  <si>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</si>
  <si>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</si>
  <si>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</si>
  <si>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</si>
  <si>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</si>
  <si>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</si>
  <si>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</si>
  <si>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</si>
  <si>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</si>
  <si>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</si>
  <si>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</si>
  <si>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</si>
  <si>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</si>
  <si>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</si>
  <si>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</si>
  <si>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</si>
  <si>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</si>
  <si>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</si>
  <si>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</si>
  <si>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</si>
  <si>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</si>
  <si>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</si>
  <si>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</si>
  <si>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</si>
  <si>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</si>
  <si>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</si>
  <si>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</si>
  <si>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</si>
  <si>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</si>
  <si>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</si>
  <si>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</si>
  <si>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</si>
  <si>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</si>
  <si>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</si>
  <si>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</si>
  <si>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</si>
  <si>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</si>
  <si>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</si>
  <si>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</si>
  <si>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</si>
  <si>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</si>
  <si>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</si>
  <si>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</si>
  <si>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</si>
  <si>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</si>
  <si>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</si>
  <si>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</si>
  <si>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</si>
  <si>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</si>
  <si>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</si>
  <si>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</si>
  <si>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</si>
  <si>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</si>
  <si>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</si>
  <si>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</si>
  <si>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</si>
  <si>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</si>
  <si>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</si>
  <si>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</si>
  <si>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</si>
  <si>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</si>
  <si>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</si>
  <si>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</si>
  <si>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</si>
  <si>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</si>
  <si>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</si>
  <si>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</si>
  <si>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</si>
  <si>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</si>
  <si>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</si>
  <si>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</si>
  <si>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</si>
  <si>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</si>
  <si>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</si>
  <si>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</si>
  <si>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</si>
  <si>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</si>
  <si>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</si>
  <si>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</si>
  <si>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</si>
  <si>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</si>
  <si>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</si>
  <si>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</si>
  <si>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</si>
  <si>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</si>
  <si>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</si>
  <si>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</si>
  <si>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</si>
  <si>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</si>
  <si>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</si>
  <si>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</si>
  <si>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</si>
  <si>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</si>
  <si>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</si>
  <si>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</si>
  <si>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</si>
  <si>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</si>
  <si>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</si>
  <si>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</si>
  <si>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</si>
  <si>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</si>
  <si>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</si>
  <si>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</si>
  <si>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</si>
  <si>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</si>
  <si>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</si>
  <si>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</si>
  <si>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</si>
  <si>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</si>
  <si>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</si>
  <si>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</si>
  <si>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</si>
  <si>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</si>
  <si>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</si>
  <si>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</si>
  <si>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</si>
  <si>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</si>
  <si>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</si>
  <si>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</si>
  <si>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</si>
  <si>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</si>
  <si>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</si>
  <si>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</si>
  <si>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</si>
  <si>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</si>
  <si>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</si>
  <si>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</si>
  <si>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</si>
  <si>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</si>
  <si>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</si>
  <si>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</si>
  <si>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</si>
  <si>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</si>
  <si>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</si>
  <si>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</si>
  <si>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</si>
  <si>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</si>
  <si>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</si>
  <si>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</si>
  <si>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</si>
  <si>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</si>
  <si>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</si>
  <si>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</si>
  <si>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</si>
  <si>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</si>
  <si>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</si>
  <si>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</si>
  <si>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</si>
  <si>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</si>
  <si>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</si>
  <si>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</si>
  <si>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</si>
  <si>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</si>
  <si>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</si>
  <si>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</si>
  <si>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</si>
  <si>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</si>
  <si>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</si>
  <si>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</si>
  <si>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</si>
  <si>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</si>
  <si>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</si>
  <si>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</si>
  <si>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</si>
  <si>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</si>
  <si>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</si>
  <si>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</si>
  <si>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</si>
  <si>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</si>
  <si>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</si>
  <si>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</si>
  <si>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</si>
  <si>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</si>
  <si>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</si>
  <si>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</si>
  <si>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</si>
  <si>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</si>
  <si>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</si>
  <si>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</si>
  <si>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</si>
  <si>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</si>
  <si>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</si>
  <si>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</si>
  <si>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</si>
  <si>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</si>
  <si>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</si>
  <si>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</si>
  <si>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</si>
  <si>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</si>
  <si>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</si>
  <si>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</si>
  <si>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</si>
  <si>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</si>
  <si>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</si>
  <si>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</si>
  <si>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</si>
  <si>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</si>
  <si>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</si>
  <si>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</si>
  <si>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</si>
  <si>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</si>
  <si>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</si>
  <si>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</si>
  <si>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</si>
  <si>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</si>
  <si>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</si>
  <si>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</si>
  <si>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</si>
  <si>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</si>
  <si>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</si>
  <si>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</si>
  <si>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</si>
  <si>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</si>
  <si>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</si>
  <si>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</si>
  <si>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</si>
  <si>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</si>
  <si>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</si>
  <si>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</si>
  <si>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</si>
  <si>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</si>
  <si>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</si>
  <si>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</si>
  <si>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</si>
  <si>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</si>
  <si>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</si>
  <si>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</si>
  <si>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</si>
  <si>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</si>
  <si>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</si>
  <si>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</si>
  <si>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</si>
  <si>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</si>
  <si>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</si>
  <si>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</si>
  <si>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</si>
  <si>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</si>
  <si>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</si>
  <si>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</si>
  <si>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</si>
  <si>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</si>
  <si>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</si>
  <si>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</si>
  <si>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</si>
  <si>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</si>
  <si>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</si>
  <si>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</si>
  <si>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</si>
  <si>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</si>
  <si>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</si>
  <si>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</si>
  <si>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</si>
  <si>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</si>
  <si>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</si>
  <si>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</si>
  <si>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</si>
  <si>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</si>
  <si>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</si>
  <si>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</si>
  <si>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</si>
  <si>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</si>
  <si>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</si>
  <si>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</si>
  <si>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</si>
  <si>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</si>
  <si>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</si>
  <si>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</si>
  <si>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</si>
  <si>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</si>
  <si>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</si>
  <si>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</si>
  <si>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</si>
  <si>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</si>
  <si>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</si>
  <si>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</si>
  <si>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</si>
  <si>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</si>
  <si>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</si>
  <si>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</si>
  <si>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</si>
  <si>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</si>
  <si>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</si>
  <si>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</si>
  <si>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</si>
  <si>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</si>
  <si>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</si>
  <si>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</si>
  <si>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</si>
  <si>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</si>
  <si>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</si>
  <si>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</si>
  <si>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</si>
  <si>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</si>
  <si>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</si>
  <si>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</si>
  <si>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</si>
  <si>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</si>
  <si>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</si>
  <si>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</si>
  <si>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</si>
  <si>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</si>
  <si>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</si>
  <si>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</si>
  <si>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</si>
  <si>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</si>
  <si>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</si>
  <si>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</si>
  <si>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</si>
  <si>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</si>
  <si>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</si>
  <si>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</si>
  <si>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</si>
  <si>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</si>
  <si>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</si>
  <si>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</si>
  <si>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</si>
  <si>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</si>
  <si>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</si>
  <si>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</si>
  <si>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</si>
  <si>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</si>
  <si>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</si>
  <si>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</si>
  <si>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</si>
  <si>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</si>
  <si>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</si>
  <si>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</si>
  <si>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</si>
  <si>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</si>
  <si>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</si>
  <si>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</si>
  <si>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</si>
  <si>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</si>
  <si>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</si>
  <si>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</si>
  <si>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</si>
  <si>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</si>
  <si>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</si>
  <si>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</si>
  <si>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</si>
  <si>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</si>
  <si>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</si>
  <si>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</si>
  <si>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</si>
  <si>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</si>
  <si>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</si>
  <si>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</si>
  <si>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</si>
  <si>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</si>
  <si>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</si>
  <si>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</si>
  <si>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</si>
  <si>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</si>
  <si>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</si>
  <si>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</si>
  <si>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</si>
  <si>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</si>
  <si>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</si>
  <si>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</si>
  <si>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</si>
  <si>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</si>
  <si>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</si>
  <si>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</si>
  <si>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</si>
  <si>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</si>
  <si>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</si>
  <si>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</si>
  <si>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</si>
  <si>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</si>
  <si>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</si>
  <si>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</si>
  <si>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</si>
  <si>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</si>
  <si>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</si>
  <si>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</si>
  <si>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</si>
  <si>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</si>
  <si>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</si>
  <si>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</si>
  <si>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</si>
  <si>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</si>
  <si>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</si>
  <si>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</si>
  <si>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</si>
  <si>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</si>
  <si>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</si>
  <si>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</si>
  <si>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</si>
  <si>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</si>
  <si>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</si>
  <si>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</si>
  <si>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</si>
  <si>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</si>
  <si>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</si>
  <si>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</si>
  <si>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</si>
  <si>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</si>
  <si>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</si>
  <si>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</si>
  <si>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</si>
  <si>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</si>
  <si>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</si>
  <si>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</si>
  <si>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</si>
  <si>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</si>
  <si>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</si>
  <si>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</si>
  <si>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</si>
  <si>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</si>
  <si>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</si>
  <si>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</si>
  <si>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</si>
  <si>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</si>
  <si>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</si>
  <si>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</si>
  <si>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</si>
  <si>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</si>
  <si>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</si>
  <si>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</si>
  <si>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</si>
  <si>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</si>
  <si>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</si>
  <si>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</si>
  <si>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</si>
  <si>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</si>
  <si>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</si>
  <si>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</si>
  <si>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</si>
  <si>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</si>
  <si>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</si>
  <si>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</si>
  <si>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</si>
  <si>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</si>
  <si>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</si>
  <si>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</si>
  <si>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</si>
  <si>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</si>
  <si>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</si>
  <si>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</si>
  <si>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</si>
  <si>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</si>
  <si>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</si>
  <si>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</si>
  <si>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</si>
  <si>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</si>
  <si>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</si>
  <si>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</si>
  <si>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</si>
  <si>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</si>
  <si>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</si>
  <si>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</si>
  <si>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</si>
  <si>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</si>
  <si>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</si>
  <si>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</si>
  <si>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</si>
  <si>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</si>
  <si>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</si>
  <si>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</si>
  <si>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</si>
  <si>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</si>
  <si>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</si>
  <si>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</si>
  <si>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</si>
  <si>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</si>
  <si>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</si>
  <si>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</si>
  <si>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</si>
  <si>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</si>
  <si>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</si>
  <si>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</si>
  <si>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</si>
  <si>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</si>
  <si>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</si>
  <si>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</si>
  <si>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</si>
  <si>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</si>
  <si>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</si>
  <si>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</si>
  <si>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</si>
  <si>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</si>
  <si>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</si>
  <si>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</si>
  <si>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</si>
  <si>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</si>
  <si>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</si>
  <si>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</si>
  <si>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</si>
  <si>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</si>
  <si>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</si>
  <si>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</si>
  <si>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</si>
  <si>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</si>
  <si>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</si>
  <si>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</si>
  <si>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</si>
  <si>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</si>
  <si>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</si>
  <si>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</si>
  <si>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</si>
  <si>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</si>
  <si>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</si>
  <si>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</si>
  <si>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</si>
  <si>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</si>
  <si>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</si>
  <si>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</si>
  <si>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</si>
  <si>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</si>
  <si>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</si>
  <si>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</si>
  <si>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</si>
  <si>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</si>
  <si>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</si>
  <si>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</si>
  <si>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</si>
  <si>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</si>
  <si>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</si>
  <si>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</si>
  <si>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</si>
  <si>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</si>
  <si>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</si>
  <si>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</si>
  <si>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</si>
  <si>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</si>
  <si>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</si>
  <si>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</si>
  <si>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</si>
  <si>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</si>
  <si>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</si>
  <si>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</si>
  <si>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</si>
  <si>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</si>
  <si>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</si>
  <si>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</si>
  <si>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</si>
  <si>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</si>
  <si>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</si>
  <si>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</si>
  <si>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</si>
  <si>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</si>
  <si>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</si>
  <si>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</si>
  <si>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</si>
  <si>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</si>
  <si>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</si>
  <si>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</si>
  <si>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</si>
  <si>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</si>
  <si>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</si>
  <si>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</si>
  <si>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</si>
  <si>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</si>
  <si>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</si>
  <si>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</si>
  <si>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</si>
  <si>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</si>
  <si>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</si>
  <si>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</si>
  <si>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</si>
  <si>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</si>
  <si>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</si>
  <si>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</si>
  <si>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</si>
  <si>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</si>
  <si>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</si>
  <si>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</si>
  <si>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</si>
  <si>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</si>
  <si>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</si>
  <si>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</si>
  <si>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</si>
  <si>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</si>
  <si>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</si>
  <si>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</si>
  <si>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</si>
  <si>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</si>
  <si>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</si>
  <si>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</si>
  <si>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</si>
  <si>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</si>
  <si>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</si>
  <si>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</si>
  <si>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</si>
  <si>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</si>
  <si>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</si>
  <si>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</si>
  <si>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</si>
  <si>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</si>
  <si>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</si>
  <si>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</si>
  <si>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</si>
  <si>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</si>
  <si>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</si>
  <si>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</si>
  <si>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</si>
  <si>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</si>
  <si>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</si>
  <si>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</si>
  <si>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</si>
  <si>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</si>
  <si>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</si>
  <si>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</si>
  <si>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</si>
  <si>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</si>
  <si>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</si>
  <si>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</si>
  <si>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</si>
  <si>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</si>
  <si>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</si>
  <si>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</si>
  <si>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</si>
  <si>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</si>
  <si>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</si>
  <si>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</si>
  <si>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</si>
  <si>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</si>
  <si>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</si>
  <si>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</si>
  <si>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</si>
  <si>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</si>
  <si>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</si>
  <si>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</si>
  <si>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</si>
  <si>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</si>
  <si>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</si>
  <si>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</si>
  <si>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</si>
  <si>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</si>
  <si>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</si>
  <si>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</si>
  <si>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</si>
  <si>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</si>
  <si>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</si>
  <si>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</si>
  <si>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</si>
  <si>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</si>
  <si>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</si>
  <si>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</si>
  <si>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</si>
  <si>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</si>
  <si>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</si>
  <si>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</si>
  <si>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</si>
  <si>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</si>
  <si>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</si>
  <si>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</si>
  <si>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</si>
  <si>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</si>
  <si>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</si>
  <si>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</si>
  <si>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</si>
  <si>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</si>
  <si>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</si>
  <si>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</si>
  <si>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</si>
  <si>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</si>
  <si>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</si>
  <si>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</si>
  <si>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</si>
  <si>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</si>
  <si>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</si>
  <si>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</si>
  <si>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</si>
  <si>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</si>
  <si>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</si>
  <si>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</si>
  <si>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</si>
  <si>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</si>
  <si>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</si>
  <si>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</si>
  <si>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</si>
  <si>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</si>
  <si>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</si>
  <si>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</si>
  <si>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</si>
  <si>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</si>
  <si>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</si>
  <si>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</si>
  <si>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</si>
  <si>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</si>
  <si>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</si>
  <si>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</si>
  <si>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</si>
  <si>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</si>
  <si>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</si>
  <si>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</si>
  <si>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</si>
  <si>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</si>
  <si>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</si>
  <si>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</si>
  <si>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</si>
  <si>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</si>
  <si>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</si>
  <si>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</si>
  <si>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</si>
  <si>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</si>
  <si>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</si>
  <si>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</si>
  <si>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</si>
  <si>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</si>
  <si>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</si>
  <si>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</si>
  <si>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</si>
  <si>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</si>
  <si>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</si>
  <si>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</si>
  <si>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</si>
  <si>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</si>
  <si>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</si>
  <si>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</si>
  <si>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</si>
  <si>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</si>
  <si>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</si>
  <si>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</si>
  <si>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</si>
  <si>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</si>
  <si>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</si>
  <si>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</si>
  <si>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</si>
  <si>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</si>
  <si>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</si>
  <si>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</si>
  <si>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</si>
  <si>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</si>
  <si>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</si>
  <si>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</si>
  <si>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</si>
  <si>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</si>
  <si>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</si>
  <si>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</si>
  <si>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</si>
  <si>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</si>
  <si>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</si>
  <si>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</si>
  <si>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</si>
  <si>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</si>
  <si>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</si>
  <si>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</si>
  <si>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</si>
  <si>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</si>
  <si>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</si>
  <si>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</si>
  <si>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</si>
  <si>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</si>
  <si>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</si>
  <si>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</si>
  <si>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</si>
  <si>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</si>
  <si>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</si>
  <si>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</si>
  <si>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</si>
  <si>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</si>
  <si>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</si>
  <si>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</si>
  <si>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</si>
  <si>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</si>
  <si>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</si>
  <si>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</si>
  <si>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</si>
  <si>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</si>
  <si>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</si>
  <si>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</si>
  <si>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</si>
  <si>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</si>
  <si>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</si>
  <si>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</si>
  <si>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</si>
  <si>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</si>
  <si>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</si>
  <si>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</si>
  <si>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</si>
  <si>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</si>
  <si>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</si>
  <si>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</si>
  <si>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</si>
  <si>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</si>
  <si>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</si>
  <si>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</si>
  <si>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</si>
  <si>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</si>
  <si>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</si>
  <si>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</si>
  <si>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</si>
  <si>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</si>
  <si>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</si>
  <si>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</si>
  <si>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</si>
  <si>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</si>
  <si>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</si>
  <si>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</si>
  <si>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</si>
  <si>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</si>
  <si>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</si>
  <si>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</si>
  <si>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</si>
  <si>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</si>
  <si>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</si>
  <si>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</si>
  <si>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</si>
  <si>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</si>
  <si>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</si>
  <si>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</si>
  <si>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</si>
  <si>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</si>
  <si>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</si>
  <si>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</si>
  <si>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</si>
  <si>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</si>
  <si>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</si>
  <si>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</si>
  <si>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</si>
  <si>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</si>
  <si>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</si>
  <si>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</si>
  <si>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</si>
  <si>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</si>
  <si>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</si>
  <si>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</si>
  <si>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</si>
  <si>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</si>
  <si>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</si>
  <si>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</si>
  <si>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</si>
  <si>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</si>
  <si>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</si>
  <si>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</si>
  <si>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</si>
  <si>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</si>
  <si>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</si>
  <si>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</si>
  <si>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</si>
  <si>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</si>
  <si>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</si>
  <si>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</si>
  <si>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</si>
  <si>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</si>
  <si>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</si>
  <si>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</si>
  <si>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</si>
  <si>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</si>
  <si>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</si>
  <si>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</si>
  <si>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</si>
  <si>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</si>
  <si>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</si>
  <si>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</si>
  <si>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</si>
  <si>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</si>
  <si>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</si>
  <si>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</si>
  <si>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</si>
  <si>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</si>
  <si>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</si>
  <si>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</si>
  <si>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</si>
  <si>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</si>
  <si>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</si>
  <si>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</si>
  <si>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</si>
  <si>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</si>
  <si>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</si>
  <si>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</si>
  <si>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</si>
  <si>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</si>
  <si>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</si>
  <si>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</si>
  <si>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</si>
  <si>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</si>
  <si>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</si>
  <si>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</si>
  <si>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</si>
  <si>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</si>
  <si>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</si>
  <si>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</si>
  <si>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</si>
  <si>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</si>
  <si>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</si>
  <si>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</si>
  <si>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</si>
  <si>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</si>
  <si>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</si>
  <si>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</si>
  <si>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</si>
  <si>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</si>
  <si>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</si>
  <si>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</si>
  <si>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</si>
  <si>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</si>
  <si>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</si>
  <si>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</si>
  <si>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</si>
  <si>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</si>
  <si>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</si>
  <si>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</si>
  <si>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</si>
  <si>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</si>
  <si>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</si>
  <si>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</si>
  <si>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</si>
  <si>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</si>
  <si>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</si>
  <si>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</si>
  <si>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</si>
  <si>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</si>
  <si>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</si>
  <si>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</si>
  <si>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</si>
  <si>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</si>
  <si>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</si>
  <si>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</si>
  <si>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</si>
  <si>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</si>
  <si>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</si>
  <si>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</si>
  <si>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</si>
  <si>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</si>
  <si>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</si>
  <si>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</si>
  <si>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</si>
  <si>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</si>
  <si>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</si>
  <si>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</si>
  <si>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</si>
  <si>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</si>
  <si>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</si>
  <si>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</si>
  <si>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</si>
  <si>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</si>
  <si>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</si>
  <si>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</si>
  <si>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</si>
  <si>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</si>
  <si>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</si>
  <si>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</si>
  <si>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</si>
  <si>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</si>
  <si>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</si>
  <si>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</si>
  <si>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</si>
  <si>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</si>
  <si>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</si>
  <si>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</si>
  <si>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</si>
  <si>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</si>
  <si>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</si>
  <si>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</si>
  <si>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</si>
  <si>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</si>
  <si>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</si>
  <si>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</si>
  <si>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</si>
  <si>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</si>
  <si>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</si>
  <si>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</si>
  <si>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</si>
  <si>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</si>
  <si>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</si>
  <si>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</si>
  <si>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</si>
  <si>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</si>
  <si>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</si>
  <si>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</si>
  <si>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</si>
  <si>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</si>
  <si>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</si>
  <si>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</si>
  <si>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</si>
  <si>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</si>
  <si>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</si>
  <si>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</si>
  <si>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</si>
  <si>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</si>
  <si>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</si>
  <si>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</si>
  <si>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</si>
  <si>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</si>
  <si>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</si>
  <si>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</si>
  <si>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</si>
  <si>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</si>
  <si>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</si>
  <si>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</si>
  <si>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</si>
  <si>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</si>
  <si>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</si>
  <si>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</si>
  <si>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</si>
  <si>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</si>
  <si>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</si>
  <si>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</si>
  <si>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</si>
  <si>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</si>
  <si>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</si>
  <si>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</si>
  <si>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</si>
  <si>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</si>
  <si>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</si>
  <si>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</si>
  <si>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</si>
  <si>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</si>
  <si>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</si>
  <si>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</si>
  <si>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</si>
  <si>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</si>
  <si>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</si>
  <si>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</si>
  <si>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</si>
  <si>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</si>
  <si>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</si>
  <si>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</si>
  <si>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</si>
  <si>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</si>
  <si>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</si>
  <si>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</si>
  <si>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</si>
  <si>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</si>
  <si>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</si>
  <si>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</si>
  <si>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</si>
  <si>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</si>
  <si>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</si>
  <si>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</si>
  <si>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</si>
  <si>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</si>
  <si>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</si>
  <si>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</si>
  <si>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</si>
  <si>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</si>
  <si>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</si>
  <si>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</si>
  <si>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</si>
  <si>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</si>
  <si>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</si>
  <si>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</si>
  <si>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</si>
  <si>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</si>
  <si>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</si>
  <si>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</si>
  <si>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</si>
  <si>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</si>
  <si>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</si>
  <si>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</si>
  <si>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</si>
  <si>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</si>
  <si>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</si>
  <si>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</si>
  <si>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</si>
  <si>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</si>
  <si>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</si>
  <si>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</si>
  <si>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</si>
  <si>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</si>
  <si>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</si>
  <si>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</si>
  <si>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</si>
  <si>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</si>
  <si>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</si>
  <si>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</si>
  <si>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</si>
  <si>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</si>
  <si>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</si>
  <si>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</si>
  <si>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</si>
  <si>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</si>
  <si>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</si>
  <si>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</si>
  <si>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</si>
  <si>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</si>
  <si>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</si>
  <si>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</si>
  <si>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</si>
  <si>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</si>
  <si>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</si>
  <si>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</si>
  <si>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</si>
  <si>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</si>
  <si>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</si>
  <si>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</si>
  <si>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</si>
  <si>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</si>
  <si>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</si>
  <si>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</si>
  <si>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</si>
  <si>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</si>
  <si>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</si>
  <si>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</si>
  <si>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</si>
  <si>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</si>
  <si>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</si>
  <si>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</si>
  <si>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</si>
  <si>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</si>
  <si>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</si>
  <si>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</si>
  <si>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</si>
  <si>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</si>
  <si>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</si>
  <si>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</si>
  <si>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</si>
  <si>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</si>
  <si>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</si>
  <si>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</si>
  <si>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</si>
  <si>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</si>
  <si>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</si>
  <si>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</si>
  <si>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</si>
  <si>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</si>
  <si>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</si>
  <si>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</si>
  <si>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</si>
  <si>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</si>
  <si>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</si>
  <si>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</si>
  <si>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</si>
  <si>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</si>
  <si>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</si>
  <si>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</si>
  <si>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</si>
  <si>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</si>
  <si>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</si>
  <si>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</si>
  <si>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</si>
  <si>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</si>
  <si>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</si>
  <si>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</si>
  <si>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</si>
  <si>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</si>
  <si>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</si>
  <si>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</si>
  <si>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</si>
  <si>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</si>
  <si>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</si>
  <si>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</si>
  <si>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</si>
  <si>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</si>
  <si>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</si>
  <si>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</si>
  <si>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</si>
  <si>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</si>
  <si>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</si>
  <si>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</si>
  <si>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</si>
  <si>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</si>
  <si>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</si>
  <si>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</si>
  <si>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</si>
  <si>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</si>
  <si>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</si>
  <si>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</si>
  <si>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</si>
  <si>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</si>
  <si>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</si>
  <si>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</si>
  <si>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</si>
  <si>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</si>
  <si>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</si>
  <si>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</si>
  <si>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</si>
  <si>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</si>
  <si>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</si>
  <si>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</si>
  <si>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</si>
  <si>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</si>
  <si>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</si>
  <si>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</si>
  <si>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</si>
  <si>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</si>
  <si>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</si>
  <si>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</si>
  <si>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</si>
  <si>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</si>
  <si>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</si>
  <si>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</si>
  <si>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</si>
  <si>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</si>
  <si>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</si>
  <si>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</si>
  <si>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</si>
  <si>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</si>
  <si>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</si>
  <si>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</si>
  <si>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</si>
  <si>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</si>
  <si>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</si>
  <si>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</si>
  <si>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</si>
  <si>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</si>
  <si>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</si>
  <si>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</si>
  <si>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</si>
  <si>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</si>
  <si>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</si>
  <si>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</si>
  <si>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</si>
  <si>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</si>
  <si>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</si>
  <si>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</si>
  <si>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</si>
  <si>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</si>
  <si>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</si>
  <si>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</si>
  <si>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</si>
  <si>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</si>
  <si>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</si>
  <si>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</si>
  <si>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</si>
  <si>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</si>
  <si>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</si>
  <si>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</si>
  <si>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</si>
  <si>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</si>
  <si>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</si>
  <si>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</si>
  <si>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</si>
  <si>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</si>
  <si>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</si>
  <si>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</si>
  <si>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</si>
  <si>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</si>
  <si>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</si>
  <si>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</si>
  <si>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</si>
  <si>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</si>
  <si>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</si>
  <si>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</si>
  <si>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</si>
  <si>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</si>
  <si>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</si>
  <si>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</si>
  <si>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</si>
  <si>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</si>
  <si>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</si>
  <si>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</si>
  <si>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</si>
  <si>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</si>
  <si>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</si>
  <si>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</si>
  <si>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</si>
  <si>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</si>
  <si>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</si>
  <si>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</si>
  <si>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</si>
  <si>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</si>
  <si>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</si>
  <si>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</si>
  <si>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</si>
  <si>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</si>
  <si>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</si>
  <si>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</si>
  <si>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</si>
  <si>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</si>
  <si>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</si>
  <si>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</si>
  <si>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</si>
  <si>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</si>
  <si>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</si>
  <si>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</si>
  <si>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</si>
  <si>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</si>
  <si>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</si>
  <si>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</si>
  <si>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</si>
  <si>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</si>
  <si>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</si>
  <si>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</si>
  <si>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</si>
  <si>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</si>
  <si>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</si>
  <si>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</si>
  <si>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</si>
  <si>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</si>
  <si>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</si>
  <si>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</si>
  <si>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</si>
  <si>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</si>
  <si>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</si>
  <si>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</si>
  <si>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</si>
  <si>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</si>
  <si>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</si>
  <si>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</si>
  <si>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</si>
  <si>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</si>
  <si>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</si>
  <si>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</si>
  <si>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</si>
  <si>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</si>
  <si>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</si>
  <si>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</si>
  <si>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</si>
  <si>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</si>
  <si>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</si>
  <si>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</si>
  <si>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</si>
  <si>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</si>
  <si>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</si>
  <si>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</si>
  <si>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</si>
  <si>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</si>
  <si>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</si>
  <si>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</si>
  <si>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</si>
  <si>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</si>
  <si>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</si>
  <si>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</si>
  <si>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</si>
  <si>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</si>
  <si>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</si>
  <si>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</si>
  <si>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</si>
  <si>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</si>
  <si>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</si>
  <si>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</si>
  <si>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</si>
  <si>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</si>
  <si>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</si>
  <si>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</si>
  <si>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</si>
  <si>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</si>
  <si>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</si>
  <si>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</si>
  <si>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</si>
  <si>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</si>
  <si>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</si>
  <si>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</si>
  <si>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</si>
  <si>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</si>
  <si>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</si>
  <si>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</si>
  <si>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</si>
  <si>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</si>
  <si>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</si>
  <si>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</si>
  <si>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</si>
  <si>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</si>
  <si>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</si>
  <si>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</si>
  <si>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</si>
  <si>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</si>
  <si>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</si>
  <si>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</si>
  <si>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</si>
  <si>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</si>
  <si>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</si>
  <si>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</si>
  <si>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</si>
  <si>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</si>
  <si>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</si>
  <si>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</si>
  <si>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</si>
  <si>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</si>
  <si>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</si>
  <si>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</si>
  <si>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</si>
  <si>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</si>
  <si>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</si>
  <si>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</si>
  <si>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</si>
  <si>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</si>
  <si>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</si>
  <si>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</si>
  <si>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</si>
  <si>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</si>
  <si>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</si>
  <si>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</si>
  <si>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</si>
  <si>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</si>
  <si>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</si>
  <si>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</si>
  <si>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</si>
  <si>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</si>
  <si>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</si>
  <si>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</si>
  <si>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</si>
  <si>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</si>
  <si>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</si>
  <si>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</si>
  <si>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</si>
  <si>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</si>
  <si>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</si>
  <si>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</si>
  <si>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</si>
  <si>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</si>
  <si>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</si>
  <si>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</si>
  <si>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</si>
  <si>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</si>
  <si>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</si>
  <si>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</si>
  <si>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</si>
  <si>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</si>
  <si>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</si>
  <si>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</si>
  <si>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</si>
  <si>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</si>
  <si>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</si>
  <si>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</si>
  <si>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</si>
  <si>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</si>
  <si>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</si>
  <si>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</si>
  <si>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</si>
  <si>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</si>
  <si>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</si>
  <si>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</si>
  <si>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</si>
  <si>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</si>
  <si>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</si>
  <si>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</si>
  <si>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</si>
  <si>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</si>
  <si>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</si>
  <si>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</si>
  <si>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</si>
  <si>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</si>
  <si>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</si>
  <si>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</si>
  <si>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</si>
  <si>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</si>
  <si>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</si>
  <si>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</si>
  <si>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</si>
  <si>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</si>
  <si>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</si>
  <si>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</si>
  <si>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</si>
  <si>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</si>
  <si>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</si>
  <si>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</si>
  <si>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</si>
  <si>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</si>
  <si>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</si>
  <si>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</si>
  <si>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</si>
  <si>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</si>
  <si>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</si>
  <si>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</si>
  <si>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</si>
  <si>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</si>
  <si>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</si>
  <si>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</si>
  <si>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</si>
  <si>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</si>
  <si>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</si>
  <si>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</si>
  <si>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</si>
  <si>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</si>
  <si>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</si>
  <si>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</si>
  <si>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</si>
  <si>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</si>
  <si>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</si>
  <si>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</si>
  <si>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</si>
  <si>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</si>
  <si>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</si>
  <si>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</si>
  <si>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</si>
  <si>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</si>
  <si>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</si>
  <si>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</si>
  <si>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</si>
  <si>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</si>
  <si>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</si>
  <si>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</si>
  <si>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</si>
  <si>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</si>
  <si>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</si>
  <si>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</si>
  <si>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</si>
  <si>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</si>
  <si>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</si>
  <si>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</si>
  <si>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</si>
  <si>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</si>
  <si>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</si>
  <si>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</si>
  <si>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</si>
  <si>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</si>
  <si>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</si>
  <si>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</si>
  <si>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</si>
  <si>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</si>
  <si>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</si>
  <si>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</si>
  <si>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</si>
  <si>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</si>
  <si>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</si>
  <si>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</si>
  <si>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</si>
  <si>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</si>
  <si>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</si>
  <si>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</si>
  <si>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</si>
  <si>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</si>
  <si>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</si>
  <si>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</si>
  <si>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</si>
  <si>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</si>
  <si>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</si>
  <si>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</si>
  <si>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</si>
  <si>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</si>
  <si>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</si>
  <si>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</si>
  <si>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</si>
  <si>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</si>
  <si>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</si>
  <si>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</si>
  <si>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</si>
  <si>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</si>
  <si>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</si>
  <si>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</si>
  <si>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</si>
  <si>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</si>
  <si>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</si>
  <si>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</si>
  <si>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</si>
  <si>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</si>
  <si>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</si>
  <si>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</si>
  <si>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</si>
  <si>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</si>
  <si>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</si>
  <si>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</si>
  <si>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</si>
  <si>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</si>
  <si>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</si>
  <si>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</si>
  <si>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</si>
  <si>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</si>
  <si>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</si>
  <si>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</si>
  <si>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</si>
  <si>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</si>
  <si>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</si>
  <si>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</si>
  <si>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</si>
  <si>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</si>
  <si>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</si>
  <si>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</si>
  <si>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</si>
  <si>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</si>
  <si>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</si>
  <si>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</si>
  <si>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</si>
  <si>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</si>
  <si>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</si>
  <si>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</si>
  <si>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</si>
  <si>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</si>
  <si>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</si>
  <si>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</si>
  <si>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</si>
  <si>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</si>
  <si>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</si>
  <si>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</si>
  <si>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</si>
  <si>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</si>
  <si>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</si>
  <si>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</si>
  <si>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</si>
  <si>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</si>
  <si>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</si>
  <si>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</si>
  <si>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</si>
  <si>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</si>
  <si>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</si>
  <si>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</si>
  <si>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</si>
  <si>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</si>
  <si>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</si>
  <si>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</si>
  <si>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</si>
  <si>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</si>
  <si>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</si>
  <si>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</si>
  <si>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</si>
  <si>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</si>
  <si>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</si>
  <si>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</si>
  <si>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</si>
  <si>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</si>
  <si>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</si>
  <si>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</si>
  <si>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</si>
  <si>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</si>
  <si>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</si>
  <si>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</si>
  <si>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</si>
  <si>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</si>
  <si>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</si>
  <si>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</si>
  <si>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</si>
  <si>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</si>
  <si>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</si>
  <si>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</si>
  <si>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</si>
  <si>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</si>
  <si>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</si>
  <si>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</si>
  <si>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</si>
  <si>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</si>
  <si>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</si>
  <si>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</si>
  <si>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</si>
  <si>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</si>
  <si>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</si>
  <si>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</si>
  <si>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</si>
  <si>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</si>
  <si>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</si>
  <si>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</si>
  <si>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</si>
  <si>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</si>
  <si>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</si>
  <si>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</si>
  <si>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</si>
  <si>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</si>
  <si>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</si>
  <si>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</si>
  <si>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</si>
  <si>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</si>
  <si>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</si>
  <si>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</si>
  <si>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</si>
  <si>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</si>
  <si>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</si>
  <si>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</si>
  <si>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</si>
  <si>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</si>
  <si>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</si>
  <si>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</si>
  <si>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</si>
  <si>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</si>
  <si>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</si>
  <si>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</si>
  <si>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</si>
  <si>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</si>
  <si>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</si>
  <si>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</si>
  <si>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</si>
  <si>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</si>
  <si>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</si>
  <si>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</si>
  <si>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</si>
  <si>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</si>
  <si>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</si>
  <si>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</si>
  <si>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</si>
  <si>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</si>
  <si>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</si>
  <si>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</si>
  <si>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</si>
  <si>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</si>
  <si>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</si>
  <si>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</si>
  <si>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</si>
  <si>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</si>
  <si>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</si>
  <si>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</si>
  <si>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</si>
  <si>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</si>
  <si>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</si>
  <si>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</si>
  <si>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</si>
  <si>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</si>
  <si>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</si>
  <si>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</si>
  <si>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</si>
  <si>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</si>
  <si>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</si>
  <si>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</si>
  <si>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</si>
  <si>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</si>
  <si>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</si>
  <si>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</si>
  <si>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</si>
  <si>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</si>
  <si>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</si>
  <si>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</si>
  <si>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</si>
  <si>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</si>
  <si>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</si>
  <si>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</si>
  <si>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</si>
  <si>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</si>
  <si>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</si>
  <si>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</si>
  <si>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</si>
  <si>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</si>
  <si>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</si>
  <si>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</si>
  <si>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</si>
  <si>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</si>
  <si>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</si>
  <si>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</si>
  <si>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</si>
  <si>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</si>
  <si>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</si>
  <si>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</si>
  <si>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</si>
  <si>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</si>
  <si>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</si>
  <si>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</si>
  <si>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</si>
  <si>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</si>
  <si>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</si>
  <si>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</si>
  <si>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</si>
  <si>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</si>
  <si>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</si>
  <si>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</si>
  <si>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</si>
  <si>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</si>
  <si>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</si>
  <si>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</si>
  <si>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</si>
  <si>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</si>
  <si>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</si>
  <si>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</si>
  <si>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</si>
  <si>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</si>
  <si>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</si>
  <si>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</si>
  <si>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</si>
  <si>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</si>
  <si>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</si>
  <si>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</si>
  <si>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</si>
  <si>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</si>
  <si>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</si>
  <si>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</si>
  <si>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</si>
  <si>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</si>
  <si>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</si>
  <si>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</si>
  <si>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</si>
  <si>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</si>
  <si>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</si>
  <si>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</si>
  <si>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</si>
  <si>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</si>
  <si>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</si>
  <si>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</si>
  <si>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</si>
  <si>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</si>
  <si>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</si>
  <si>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</si>
  <si>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</si>
  <si>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</si>
  <si>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</si>
  <si>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</si>
  <si>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</si>
  <si>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</si>
  <si>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</si>
  <si>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</si>
  <si>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</si>
  <si>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</si>
  <si>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</si>
  <si>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</si>
  <si>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</si>
  <si>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</si>
  <si>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</si>
  <si>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</si>
  <si>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</si>
  <si>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</si>
  <si>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</si>
  <si>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</si>
  <si>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</si>
  <si>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</si>
  <si>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</si>
  <si>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</si>
  <si>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</si>
  <si>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</si>
  <si>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</si>
  <si>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</si>
  <si>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</si>
  <si>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</si>
  <si>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</si>
  <si>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</si>
  <si>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</si>
  <si>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</si>
  <si>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</si>
  <si>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</si>
  <si>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</si>
  <si>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</si>
  <si>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</si>
  <si>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</si>
  <si>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</si>
  <si>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</si>
  <si>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</si>
  <si>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</si>
  <si>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</si>
  <si>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</si>
  <si>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</si>
  <si>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</si>
  <si>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</si>
  <si>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</si>
  <si>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</si>
  <si>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</si>
  <si>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</si>
  <si>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</si>
  <si>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</si>
  <si>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</si>
  <si>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</si>
  <si>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</si>
  <si>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</si>
  <si>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</si>
  <si>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</si>
  <si>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</si>
  <si>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</si>
  <si>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</si>
  <si>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</si>
  <si>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</si>
  <si>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</si>
  <si>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</si>
  <si>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</si>
  <si>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</si>
  <si>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</si>
  <si>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</si>
  <si>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</si>
  <si>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</si>
  <si>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</si>
  <si>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</si>
  <si>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</si>
  <si>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</si>
  <si>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</si>
  <si>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</si>
  <si>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</si>
  <si>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</si>
  <si>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</si>
  <si>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</si>
  <si>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</si>
  <si>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</si>
  <si>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</si>
  <si>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</si>
  <si>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</si>
  <si>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</si>
  <si>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</si>
  <si>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</si>
  <si>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</si>
  <si>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</si>
  <si>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</si>
  <si>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</si>
  <si>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</si>
  <si>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</si>
  <si>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</si>
  <si>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</si>
  <si>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</si>
  <si>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</si>
  <si>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</si>
  <si>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</si>
  <si>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</si>
  <si>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</si>
  <si>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</si>
  <si>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</si>
  <si>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</si>
  <si>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</si>
  <si>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</si>
  <si>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</si>
  <si>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</si>
  <si>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</si>
  <si>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</si>
  <si>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</si>
  <si>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</si>
  <si>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</si>
  <si>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</si>
  <si>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</si>
  <si>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</si>
  <si>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</si>
  <si>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</si>
  <si>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</si>
  <si>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</si>
  <si>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</si>
  <si>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</si>
  <si>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</si>
  <si>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</si>
  <si>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</si>
  <si>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</si>
  <si>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</si>
  <si>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</si>
  <si>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</si>
  <si>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</si>
  <si>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</si>
  <si>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</si>
  <si>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</si>
  <si>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</si>
  <si>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</si>
  <si>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</si>
  <si>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</si>
  <si>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</si>
  <si>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</si>
  <si>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</si>
  <si>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</si>
  <si>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</si>
  <si>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</si>
  <si>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</si>
  <si>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</si>
  <si>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</si>
  <si>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</si>
  <si>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</si>
  <si>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</si>
  <si>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</si>
  <si>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</si>
  <si>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</si>
  <si>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</si>
  <si>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</si>
  <si>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</si>
  <si>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</si>
  <si>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</si>
  <si>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</si>
  <si>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</si>
  <si>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</si>
  <si>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</si>
  <si>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</si>
  <si>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</si>
  <si>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</si>
  <si>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</si>
  <si>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</si>
  <si>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</si>
  <si>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</si>
  <si>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</si>
  <si>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</si>
  <si>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</si>
  <si>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</si>
  <si>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</si>
  <si>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</si>
  <si>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</si>
  <si>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</si>
  <si>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</si>
  <si>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</si>
  <si>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</si>
  <si>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</si>
  <si>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</si>
  <si>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</si>
  <si>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</si>
  <si>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</si>
  <si>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</si>
  <si>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</si>
  <si>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</si>
  <si>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</si>
  <si>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</si>
  <si>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</si>
  <si>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</si>
  <si>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</si>
  <si>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</si>
  <si>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</si>
  <si>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</si>
  <si>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</si>
  <si>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</si>
  <si>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</si>
  <si>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</si>
  <si>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</si>
  <si>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</si>
  <si>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</si>
  <si>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</si>
  <si>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</si>
  <si>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</si>
  <si>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</si>
  <si>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</si>
  <si>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</si>
  <si>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</si>
  <si>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</si>
  <si>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</si>
  <si>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</si>
  <si>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</si>
  <si>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</si>
  <si>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</si>
  <si>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</si>
  <si>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</si>
  <si>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</si>
  <si>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</si>
  <si>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</si>
  <si>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</si>
  <si>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</si>
  <si>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</si>
  <si>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</si>
  <si>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</si>
  <si>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</si>
  <si>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</si>
  <si>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</si>
  <si>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</si>
  <si>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</si>
  <si>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</si>
  <si>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</si>
  <si>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</si>
  <si>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</si>
  <si>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</si>
  <si>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</si>
  <si>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</si>
  <si>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</si>
  <si>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</si>
  <si>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</si>
  <si>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</si>
  <si>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</si>
  <si>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</si>
  <si>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</si>
  <si>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</si>
  <si>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</si>
  <si>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</si>
  <si>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</si>
  <si>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</si>
  <si>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</si>
  <si>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</si>
  <si>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</si>
  <si>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</si>
  <si>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</si>
  <si>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</si>
  <si>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</si>
  <si>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</si>
  <si>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</si>
  <si>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</si>
  <si>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</si>
  <si>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</si>
  <si>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</si>
  <si>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</si>
  <si>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</si>
  <si>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</si>
  <si>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</si>
  <si>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</si>
  <si>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</si>
  <si>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</si>
  <si>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</si>
  <si>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</si>
  <si>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</si>
  <si>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</si>
  <si>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</si>
  <si>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</si>
  <si>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</si>
  <si>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</si>
  <si>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</si>
  <si>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</si>
  <si>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</si>
  <si>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</si>
  <si>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</si>
  <si>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</si>
  <si>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</si>
  <si>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</si>
  <si>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</si>
  <si>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</si>
  <si>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</si>
  <si>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</si>
  <si>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</si>
  <si>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</si>
  <si>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</si>
  <si>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</si>
  <si>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</si>
  <si>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</si>
  <si>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</si>
  <si>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</si>
  <si>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</si>
  <si>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</si>
  <si>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</si>
  <si>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</si>
  <si>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</si>
  <si>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</si>
  <si>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</si>
  <si>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</si>
  <si>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</si>
  <si>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</si>
  <si>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</si>
  <si>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</si>
  <si>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</si>
  <si>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</si>
  <si>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</si>
  <si>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</si>
  <si>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</si>
  <si>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</si>
  <si>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</si>
  <si>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</si>
  <si>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</si>
  <si>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</si>
  <si>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</si>
  <si>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</si>
  <si>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</si>
  <si>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</si>
  <si>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</si>
  <si>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</si>
  <si>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</si>
  <si>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</si>
  <si>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</si>
  <si>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</si>
  <si>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</si>
  <si>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</si>
  <si>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</si>
  <si>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</si>
  <si>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</si>
  <si>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</si>
  <si>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</si>
  <si>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</si>
  <si>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</si>
  <si>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</si>
  <si>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</si>
  <si>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</si>
  <si>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</si>
  <si>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</si>
  <si>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</si>
  <si>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</si>
  <si>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</si>
  <si>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</si>
  <si>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</si>
  <si>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</si>
  <si>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</si>
  <si>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</si>
  <si>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</si>
  <si>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</si>
  <si>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</si>
  <si>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</si>
  <si>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</si>
  <si>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</si>
  <si>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</si>
  <si>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</si>
  <si>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</si>
  <si>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</si>
  <si>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</si>
  <si>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</si>
  <si>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</si>
  <si>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</si>
  <si>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</si>
  <si>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</si>
  <si>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</si>
  <si>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</si>
  <si>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</si>
  <si>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</si>
  <si>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</si>
  <si>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</si>
  <si>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</si>
  <si>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</si>
  <si>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</si>
  <si>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</si>
  <si>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</si>
  <si>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</si>
  <si>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</si>
  <si>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</si>
  <si>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</si>
  <si>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</si>
  <si>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</si>
  <si>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</si>
  <si>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</si>
  <si>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</si>
  <si>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</si>
  <si>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</si>
  <si>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</si>
  <si>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</si>
  <si>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</si>
  <si>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</si>
  <si>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</si>
  <si>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</si>
  <si>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</si>
  <si>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</si>
  <si>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</si>
  <si>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</si>
  <si>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</si>
  <si>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</si>
  <si>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</si>
  <si>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</si>
  <si>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</si>
  <si>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</si>
  <si>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</si>
  <si>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</si>
  <si>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</si>
  <si>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</si>
  <si>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</si>
  <si>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</si>
  <si>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</si>
  <si>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</si>
  <si>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</si>
  <si>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</si>
  <si>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</si>
  <si>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</si>
  <si>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</si>
  <si>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</si>
  <si>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</si>
  <si>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</si>
  <si>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</si>
  <si>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</si>
  <si>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</si>
  <si>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</si>
  <si>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</si>
  <si>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</si>
  <si>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</si>
  <si>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</si>
  <si>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</si>
  <si>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</si>
  <si>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</si>
  <si>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</si>
  <si>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</si>
  <si>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</si>
  <si>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</si>
  <si>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</si>
  <si>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</si>
  <si>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</si>
  <si>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</si>
  <si>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</si>
  <si>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</si>
  <si>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</si>
  <si>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</si>
  <si>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</si>
  <si>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</si>
  <si>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</si>
  <si>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</si>
  <si>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</si>
  <si>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</si>
  <si>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</si>
  <si>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</si>
  <si>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</si>
  <si>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</si>
  <si>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</si>
  <si>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</si>
  <si>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</si>
  <si>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</si>
  <si>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</si>
  <si>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</si>
  <si>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</si>
  <si>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</si>
  <si>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</si>
  <si>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</si>
  <si>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</si>
  <si>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</si>
  <si>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</si>
  <si>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</si>
  <si>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</si>
  <si>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</si>
  <si>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</si>
  <si>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</si>
  <si>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</si>
  <si>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</si>
  <si>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</si>
  <si>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</si>
  <si>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</si>
  <si>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</si>
  <si>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</si>
  <si>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</si>
  <si>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</si>
  <si>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</si>
  <si>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</si>
  <si>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</si>
  <si>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</si>
  <si>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</si>
  <si>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</si>
  <si>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</si>
  <si>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</si>
  <si>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</si>
  <si>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</si>
  <si>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</si>
  <si>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</si>
  <si>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</si>
  <si>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</si>
  <si>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</si>
  <si>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</si>
  <si>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</si>
  <si>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</si>
  <si>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</si>
  <si>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</si>
  <si>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</si>
  <si>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</si>
  <si>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</si>
  <si>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</si>
  <si>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</si>
  <si>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</si>
  <si>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</si>
  <si>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</si>
  <si>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</si>
  <si>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</si>
  <si>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</si>
  <si>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</si>
  <si>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</si>
  <si>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</si>
  <si>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</si>
  <si>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</si>
  <si>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</si>
  <si>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</si>
  <si>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</si>
  <si>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</si>
  <si>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</si>
  <si>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</si>
  <si>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</si>
  <si>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</si>
  <si>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</si>
  <si>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</si>
  <si>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</si>
  <si>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</si>
  <si>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</si>
  <si>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</si>
  <si>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</si>
  <si>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</si>
  <si>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</si>
  <si>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</si>
  <si>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</si>
  <si>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</si>
  <si>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</si>
  <si>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</si>
  <si>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</si>
  <si>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</si>
  <si>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</si>
  <si>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</si>
  <si>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</si>
  <si>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</si>
  <si>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</si>
  <si>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</si>
  <si>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</si>
  <si>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</si>
  <si>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</si>
  <si>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</si>
  <si>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</si>
  <si>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</si>
  <si>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</si>
  <si>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</si>
  <si>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</si>
  <si>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</si>
  <si>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</si>
  <si>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</si>
  <si>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</si>
  <si>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</si>
  <si>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</si>
  <si>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</si>
  <si>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</si>
  <si>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</si>
  <si>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</si>
  <si>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</si>
  <si>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</si>
  <si>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</si>
  <si>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</si>
  <si>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</si>
  <si>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</si>
  <si>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</si>
  <si>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</si>
  <si>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</si>
  <si>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</si>
  <si>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</si>
  <si>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</si>
  <si>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</si>
  <si>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</si>
  <si>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</si>
  <si>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</si>
  <si>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</si>
  <si>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</si>
  <si>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</si>
  <si>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</si>
  <si>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</si>
  <si>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</si>
  <si>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</si>
  <si>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</si>
  <si>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</si>
  <si>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</si>
  <si>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</si>
  <si>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</si>
  <si>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</si>
  <si>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</si>
  <si>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</si>
  <si>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</si>
  <si>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</si>
  <si>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</si>
  <si>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</si>
  <si>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</si>
  <si>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</si>
  <si>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</si>
  <si>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</si>
  <si>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</si>
  <si>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</si>
  <si>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</si>
  <si>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</si>
  <si>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</si>
  <si>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</si>
  <si>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</si>
  <si>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</si>
  <si>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</si>
  <si>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</si>
  <si>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</si>
  <si>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</si>
  <si>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</si>
  <si>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</si>
  <si>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</si>
  <si>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</si>
  <si>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</si>
  <si>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</si>
  <si>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</si>
  <si>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</si>
  <si>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</si>
  <si>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</si>
  <si>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</si>
  <si>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</si>
  <si>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</si>
  <si>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</si>
  <si>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</si>
  <si>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</si>
  <si>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</si>
  <si>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</si>
  <si>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</si>
  <si>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</si>
  <si>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</si>
  <si>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</si>
  <si>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</si>
  <si>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</si>
  <si>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</si>
  <si>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</si>
  <si>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</si>
  <si>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</si>
  <si>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</si>
  <si>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</si>
  <si>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</si>
  <si>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</si>
  <si>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</si>
  <si>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</si>
  <si>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</si>
  <si>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</si>
  <si>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</si>
  <si>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</si>
  <si>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</si>
  <si>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</si>
  <si>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</si>
  <si>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</si>
  <si>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</si>
  <si>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</si>
  <si>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</si>
  <si>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</si>
  <si>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</si>
  <si>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</si>
  <si>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</si>
  <si>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</si>
  <si>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</si>
  <si>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</si>
  <si>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</si>
  <si>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</si>
  <si>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</si>
  <si>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</si>
  <si>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</si>
  <si>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</si>
  <si>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</si>
  <si>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</si>
  <si>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</si>
  <si>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</si>
  <si>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</si>
  <si>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</si>
  <si>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</si>
  <si>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</si>
  <si>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</si>
  <si>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</si>
  <si>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</si>
  <si>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</si>
  <si>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</si>
  <si>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</si>
  <si>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</si>
  <si>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</si>
  <si>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</si>
  <si>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</si>
  <si>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</si>
  <si>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</si>
  <si>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</si>
  <si>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</si>
  <si>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</si>
  <si>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</si>
  <si>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</si>
  <si>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</si>
  <si>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</si>
  <si>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</si>
  <si>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</si>
  <si>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</si>
  <si>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</si>
  <si>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</si>
  <si>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</si>
  <si>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</si>
  <si>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</si>
  <si>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</si>
  <si>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</si>
  <si>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</si>
  <si>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</si>
  <si>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</si>
  <si>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</si>
  <si>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</si>
  <si>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</si>
  <si>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</si>
  <si>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</si>
  <si>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</si>
  <si>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</si>
  <si>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</si>
  <si>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</si>
  <si>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</si>
  <si>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</si>
  <si>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</si>
  <si>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</si>
  <si>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</si>
  <si>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</si>
  <si>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</si>
  <si>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</si>
  <si>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</si>
  <si>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</si>
  <si>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</si>
  <si>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</si>
  <si>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</si>
  <si>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</si>
  <si>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</si>
  <si>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</si>
  <si>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</si>
  <si>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</si>
  <si>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</si>
  <si>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</si>
  <si>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</si>
  <si>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</si>
  <si>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</si>
  <si>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</si>
  <si>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</si>
  <si>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</si>
  <si>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</si>
  <si>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</si>
  <si>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</si>
  <si>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</si>
  <si>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</si>
  <si>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</si>
  <si>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</si>
  <si>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</si>
  <si>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</si>
  <si>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</si>
  <si>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</si>
  <si>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</si>
  <si>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</si>
  <si>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</si>
  <si>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</si>
  <si>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</si>
  <si>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</si>
  <si>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</si>
  <si>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</si>
  <si>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</si>
  <si>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</si>
  <si>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</si>
  <si>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</si>
  <si>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</si>
  <si>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</si>
  <si>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</si>
  <si>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</si>
  <si>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</si>
  <si>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</si>
  <si>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</si>
  <si>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</si>
  <si>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</si>
  <si>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</si>
  <si>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</si>
  <si>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</si>
  <si>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</si>
  <si>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</si>
  <si>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</si>
  <si>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</si>
  <si>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</si>
  <si>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</si>
  <si>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</si>
  <si>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</si>
  <si>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</si>
  <si>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</si>
  <si>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</si>
  <si>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</si>
  <si>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</si>
  <si>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</si>
  <si>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</si>
  <si>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</si>
  <si>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</si>
  <si>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</si>
  <si>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</si>
  <si>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</si>
  <si>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</si>
  <si>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</si>
  <si>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</si>
  <si>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</si>
  <si>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</si>
  <si>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</si>
  <si>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</si>
  <si>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</si>
  <si>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</si>
  <si>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</si>
  <si>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</si>
  <si>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</si>
  <si>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</si>
  <si>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</si>
  <si>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</si>
  <si>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</si>
  <si>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</si>
  <si>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</si>
  <si>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</si>
  <si>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</si>
  <si>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</si>
  <si>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</si>
  <si>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</si>
  <si>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</si>
  <si>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</si>
  <si>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</si>
  <si>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</si>
  <si>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</si>
  <si>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</si>
  <si>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</si>
  <si>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</si>
  <si>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</si>
  <si>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</si>
  <si>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</si>
  <si>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</si>
  <si>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</si>
  <si>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</si>
  <si>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</si>
  <si>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</si>
  <si>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</si>
  <si>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</si>
  <si>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</si>
  <si>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</si>
  <si>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</si>
  <si>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</si>
  <si>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</si>
  <si>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</si>
  <si>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</si>
  <si>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</si>
  <si>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</si>
  <si>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</si>
  <si>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</si>
  <si>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</si>
  <si>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</si>
  <si>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</si>
  <si>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</si>
  <si>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</si>
  <si>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</si>
  <si>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</si>
  <si>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</si>
  <si>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</si>
  <si>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</si>
  <si>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</si>
  <si>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</si>
  <si>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</si>
  <si>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</si>
  <si>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</si>
  <si>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</si>
  <si>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</si>
  <si>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</si>
  <si>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</si>
  <si>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</si>
  <si>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</si>
  <si>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</si>
  <si>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</si>
  <si>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</si>
  <si>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</si>
  <si>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</si>
  <si>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</si>
  <si>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</si>
  <si>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</si>
  <si>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</si>
  <si>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</si>
  <si>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</si>
  <si>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</si>
  <si>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</si>
  <si>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</si>
  <si>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</si>
  <si>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</si>
  <si>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</si>
  <si>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</si>
  <si>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</si>
  <si>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</si>
  <si>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</si>
  <si>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</si>
  <si>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</si>
  <si>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</si>
  <si>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</si>
  <si>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</si>
  <si>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</si>
  <si>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</si>
  <si>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</si>
  <si>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</si>
  <si>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</si>
  <si>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</si>
  <si>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</si>
  <si>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</si>
  <si>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</si>
  <si>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</si>
  <si>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</si>
  <si>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</si>
  <si>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</si>
  <si>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</si>
  <si>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</si>
  <si>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</si>
  <si>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</si>
  <si>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</si>
  <si>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</si>
  <si>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</si>
  <si>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</si>
  <si>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</si>
  <si>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</si>
  <si>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</si>
  <si>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</si>
  <si>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</si>
  <si>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</si>
  <si>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</si>
  <si>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</si>
  <si>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</si>
  <si>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</si>
  <si>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</si>
  <si>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</si>
  <si>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</si>
  <si>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</si>
  <si>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</si>
  <si>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</si>
  <si>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</si>
  <si>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</si>
  <si>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</si>
  <si>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</si>
  <si>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</si>
  <si>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</si>
  <si>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</si>
  <si>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</si>
  <si>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</si>
  <si>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</si>
  <si>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</si>
  <si>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</si>
  <si>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</si>
  <si>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</si>
  <si>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</si>
  <si>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</si>
  <si>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</si>
  <si>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</si>
  <si>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</si>
  <si>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</si>
  <si>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</si>
  <si>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</si>
  <si>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</si>
  <si>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</si>
  <si>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</si>
  <si>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</si>
  <si>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</si>
  <si>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</si>
  <si>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</si>
  <si>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</si>
  <si>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</si>
  <si>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</si>
  <si>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</si>
  <si>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</si>
  <si>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</si>
  <si>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</si>
  <si>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</si>
  <si>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</si>
  <si>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</si>
  <si>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</si>
  <si>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</si>
  <si>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</si>
  <si>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</si>
  <si>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</si>
  <si>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</si>
  <si>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</si>
  <si>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</si>
  <si>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</si>
  <si>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</si>
  <si>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</si>
  <si>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</si>
  <si>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</si>
  <si>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</si>
  <si>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</si>
  <si>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</si>
  <si>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</si>
  <si>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</si>
  <si>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</si>
  <si>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</si>
  <si>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</si>
  <si>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</si>
  <si>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</si>
  <si>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</si>
  <si>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</si>
  <si>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</si>
  <si>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</si>
  <si>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</si>
  <si>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</si>
  <si>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</si>
  <si>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</si>
  <si>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</si>
  <si>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</si>
  <si>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</si>
  <si>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</si>
  <si>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</si>
  <si>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</si>
  <si>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</si>
  <si>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</si>
  <si>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</si>
  <si>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</si>
  <si>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</si>
  <si>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</si>
  <si>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</si>
  <si>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</si>
  <si>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</si>
  <si>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</si>
  <si>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</si>
  <si>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</si>
  <si>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</si>
  <si>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</si>
  <si>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</si>
  <si>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</si>
  <si>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</si>
  <si>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</si>
  <si>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</si>
  <si>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</si>
  <si>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</si>
  <si>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</si>
  <si>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</si>
  <si>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</si>
  <si>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</si>
  <si>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</si>
  <si>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</si>
  <si>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</si>
  <si>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</si>
  <si>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</si>
  <si>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</si>
  <si>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</si>
  <si>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</si>
  <si>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</si>
  <si>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</si>
  <si>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</si>
  <si>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</si>
  <si>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</si>
  <si>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</si>
  <si>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</si>
  <si>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</si>
  <si>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</si>
  <si>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</si>
  <si>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</si>
  <si>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</si>
  <si>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</si>
  <si>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</si>
  <si>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</si>
  <si>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</si>
  <si>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</si>
  <si>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</si>
  <si>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</si>
  <si>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</si>
  <si>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</si>
  <si>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</si>
  <si>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</si>
  <si>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</si>
  <si>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</si>
  <si>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</si>
  <si>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</si>
  <si>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</si>
  <si>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</si>
  <si>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</si>
  <si>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</si>
  <si>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</si>
  <si>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</si>
  <si>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</si>
  <si>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</si>
  <si>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</si>
  <si>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</si>
  <si>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</si>
  <si>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</si>
  <si>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</si>
  <si>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</si>
  <si>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</si>
  <si>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</si>
  <si>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</si>
  <si>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</si>
  <si>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</si>
  <si>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</si>
  <si>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</si>
  <si>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</si>
  <si>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</si>
  <si>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</si>
  <si>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</si>
  <si>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</si>
  <si>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</si>
  <si>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</si>
  <si>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</si>
  <si>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</si>
  <si>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</si>
  <si>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</si>
  <si>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</si>
  <si>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</si>
  <si>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</si>
  <si>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</si>
  <si>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</si>
  <si>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</si>
  <si>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</si>
  <si>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</si>
  <si>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</si>
  <si>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</si>
  <si>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</si>
  <si>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</si>
  <si>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</si>
  <si>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</si>
  <si>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</si>
  <si>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</si>
  <si>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</si>
  <si>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</si>
  <si>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</si>
  <si>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</si>
  <si>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</si>
  <si>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</si>
  <si>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</si>
  <si>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</si>
  <si>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</si>
  <si>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</si>
  <si>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</si>
  <si>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</si>
  <si>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</si>
  <si>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</si>
  <si>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</si>
  <si>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</si>
  <si>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</si>
  <si>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</si>
  <si>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</si>
  <si>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</si>
  <si>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</si>
  <si>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</si>
  <si>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</si>
  <si>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</si>
  <si>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</si>
  <si>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</si>
  <si>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</si>
  <si>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</si>
  <si>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</si>
  <si>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</si>
  <si>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</si>
  <si>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</si>
  <si>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</si>
  <si>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</si>
  <si>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</si>
  <si>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</si>
  <si>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</si>
  <si>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</si>
  <si>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</si>
  <si>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</si>
  <si>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</si>
  <si>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</si>
  <si>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</si>
  <si>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</si>
  <si>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</si>
  <si>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</si>
  <si>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</si>
  <si>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</si>
  <si>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</si>
  <si>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</si>
  <si>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</si>
  <si>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</si>
  <si>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</si>
  <si>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</si>
  <si>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</si>
  <si>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</si>
  <si>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</si>
  <si>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</si>
  <si>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</si>
  <si>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</si>
  <si>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</si>
  <si>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</si>
  <si>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</si>
  <si>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</si>
  <si>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</si>
  <si>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</si>
  <si>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</si>
  <si>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</si>
  <si>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</si>
  <si>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</si>
  <si>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</si>
  <si>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</si>
  <si>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</si>
  <si>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</si>
  <si>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</si>
  <si>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</si>
  <si>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</si>
  <si>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</si>
  <si>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</si>
  <si>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</si>
  <si>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</si>
  <si>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</si>
  <si>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</si>
  <si>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</si>
  <si>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</si>
  <si>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</si>
  <si>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</si>
  <si>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</si>
  <si>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</si>
  <si>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</si>
  <si>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</si>
  <si>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</si>
  <si>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</si>
  <si>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</si>
  <si>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</si>
  <si>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</si>
  <si>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</si>
  <si>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</si>
  <si>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</si>
  <si>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</si>
  <si>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</si>
  <si>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</si>
  <si>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</si>
  <si>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</si>
  <si>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</si>
  <si>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</si>
  <si>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</si>
  <si>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</si>
  <si>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</si>
  <si>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</si>
  <si>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</si>
  <si>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</si>
  <si>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</si>
  <si>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</si>
  <si>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</si>
  <si>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</si>
  <si>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</si>
  <si>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</si>
  <si>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</si>
  <si>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</si>
  <si>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</si>
  <si>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</si>
  <si>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</si>
  <si>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</si>
  <si>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</si>
  <si>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</si>
  <si>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</si>
  <si>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</si>
  <si>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</si>
  <si>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</si>
  <si>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</si>
  <si>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</si>
  <si>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</si>
  <si>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</si>
  <si>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</si>
  <si>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</si>
  <si>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</si>
  <si>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</si>
  <si>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</si>
  <si>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</si>
  <si>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</si>
  <si>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</si>
  <si>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</si>
  <si>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</si>
  <si>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</si>
  <si>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</si>
  <si>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</si>
  <si>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</si>
  <si>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</si>
  <si>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</si>
  <si>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</si>
  <si>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</si>
  <si>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</si>
  <si>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</si>
  <si>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</si>
  <si>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</si>
  <si>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</si>
  <si>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</si>
  <si>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</si>
  <si>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</si>
  <si>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</si>
  <si>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</si>
  <si>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</si>
  <si>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</si>
  <si>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</si>
  <si>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</si>
  <si>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</si>
  <si>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</si>
  <si>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</si>
  <si>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</si>
  <si>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</si>
  <si>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</si>
  <si>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</si>
  <si>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</si>
  <si>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</si>
  <si>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</si>
  <si>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</si>
  <si>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</si>
  <si>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</si>
  <si>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</si>
  <si>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</si>
  <si>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</si>
  <si>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</si>
  <si>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</si>
  <si>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</si>
  <si>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</si>
  <si>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</si>
  <si>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</si>
  <si>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</si>
  <si>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</si>
  <si>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</si>
  <si>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</si>
  <si>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</si>
  <si>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</si>
  <si>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</si>
  <si>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</si>
  <si>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</si>
  <si>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</si>
  <si>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</si>
  <si>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</si>
  <si>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</si>
  <si>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</si>
  <si>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</si>
  <si>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</si>
  <si>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</si>
  <si>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</si>
  <si>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</si>
  <si>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</si>
  <si>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</si>
  <si>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</si>
  <si>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</si>
  <si>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</si>
  <si>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</si>
  <si>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</si>
  <si>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</si>
  <si>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</si>
  <si>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</si>
  <si>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</si>
  <si>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</si>
  <si>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</si>
  <si>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</si>
  <si>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</si>
  <si>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</si>
  <si>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</si>
  <si>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</si>
  <si>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</si>
  <si>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</si>
  <si>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</si>
  <si>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</si>
  <si>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</si>
  <si>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</si>
  <si>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</si>
  <si>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</si>
  <si>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</si>
  <si>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</si>
  <si>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</si>
  <si>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</si>
  <si>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</si>
  <si>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</si>
  <si>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</si>
  <si>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</si>
  <si>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</si>
  <si>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</si>
  <si>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</si>
  <si>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</si>
  <si>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</si>
  <si>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</si>
  <si>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</si>
  <si>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</si>
  <si>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</si>
  <si>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</si>
  <si>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</si>
  <si>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</si>
  <si>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</si>
  <si>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</si>
  <si>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</si>
  <si>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</si>
  <si>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</si>
  <si>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</si>
  <si>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</si>
  <si>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</si>
  <si>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</si>
  <si>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</si>
  <si>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</si>
  <si>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</si>
  <si>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</si>
  <si>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</si>
  <si>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</si>
  <si>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</si>
  <si>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</si>
  <si>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</si>
  <si>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</si>
  <si>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</si>
  <si>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</si>
  <si>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</si>
  <si>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</si>
  <si>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</si>
  <si>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</si>
  <si>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</si>
  <si>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</si>
  <si>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</si>
  <si>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</si>
  <si>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</si>
  <si>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</si>
  <si>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</si>
  <si>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</si>
  <si>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</si>
  <si>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</si>
  <si>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</si>
  <si>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</si>
  <si>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</si>
  <si>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</si>
  <si>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</si>
  <si>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</si>
  <si>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</si>
  <si>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</si>
  <si>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</si>
  <si>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</si>
  <si>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</si>
  <si>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</si>
  <si>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</si>
  <si>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</si>
  <si>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</si>
  <si>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</si>
  <si>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</si>
  <si>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</si>
  <si>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</si>
  <si>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</si>
  <si>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</si>
  <si>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</si>
  <si>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</si>
  <si>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</si>
  <si>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</si>
  <si>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</si>
  <si>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</si>
  <si>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</si>
  <si>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</si>
  <si>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</si>
  <si>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</si>
  <si>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</si>
  <si>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</si>
  <si>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</si>
  <si>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</si>
  <si>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</si>
  <si>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</si>
  <si>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</si>
  <si>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</si>
  <si>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</si>
  <si>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</si>
  <si>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</si>
  <si>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</si>
  <si>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</si>
  <si>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</si>
  <si>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</si>
  <si>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</si>
  <si>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</si>
  <si>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</si>
  <si>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</si>
  <si>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</si>
  <si>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</si>
  <si>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</si>
  <si>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</si>
  <si>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</si>
  <si>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</si>
  <si>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</si>
  <si>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</si>
  <si>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</si>
  <si>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</si>
  <si>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</si>
  <si>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</si>
  <si>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</si>
  <si>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</si>
  <si>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</si>
  <si>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</si>
  <si>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</si>
  <si>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</si>
  <si>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</si>
  <si>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</si>
  <si>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</si>
  <si>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</si>
  <si>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</si>
  <si>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</si>
  <si>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</si>
  <si>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</si>
  <si>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</si>
  <si>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</si>
  <si>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</si>
  <si>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</si>
  <si>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</si>
  <si>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</si>
  <si>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</si>
  <si>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</si>
  <si>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</si>
  <si>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</si>
  <si>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</si>
  <si>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</si>
  <si>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</si>
  <si>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</si>
  <si>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</si>
  <si>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</si>
  <si>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</si>
  <si>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</si>
  <si>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</si>
  <si>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</si>
  <si>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</si>
  <si>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</si>
  <si>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</si>
  <si>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</si>
  <si>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</si>
  <si>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</si>
  <si>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</si>
  <si>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</si>
  <si>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</si>
  <si>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</si>
  <si>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</si>
  <si>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</si>
  <si>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</si>
  <si>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</si>
  <si>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</si>
  <si>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</si>
  <si>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</si>
  <si>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</si>
  <si>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</si>
  <si>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</si>
  <si>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</si>
  <si>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</si>
  <si>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</si>
  <si>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</si>
  <si>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</si>
  <si>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</si>
  <si>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</si>
  <si>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</si>
  <si>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</si>
  <si>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</si>
  <si>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</si>
  <si>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</si>
  <si>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</si>
  <si>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</si>
  <si>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</si>
  <si>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</si>
  <si>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</si>
  <si>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</si>
  <si>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</si>
  <si>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</si>
  <si>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</si>
  <si>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</si>
  <si>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</si>
  <si>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</si>
  <si>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</si>
  <si>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</si>
  <si>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</si>
  <si>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</si>
  <si>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</si>
  <si>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</si>
  <si>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</si>
  <si>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</si>
  <si>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</si>
  <si>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</si>
  <si>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</si>
  <si>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</si>
  <si>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</si>
  <si>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</si>
  <si>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</si>
  <si>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</si>
  <si>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</si>
  <si>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</si>
  <si>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</si>
  <si>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</si>
  <si>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</si>
  <si>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</si>
  <si>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</si>
  <si>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</si>
  <si>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</si>
  <si>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</si>
  <si>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</si>
  <si>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</si>
  <si>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</si>
  <si>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</si>
  <si>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</si>
  <si>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</si>
  <si>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</si>
  <si>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</si>
  <si>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</si>
  <si>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</si>
  <si>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</si>
  <si>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</si>
  <si>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</si>
  <si>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</si>
  <si>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</si>
  <si>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</si>
  <si>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</si>
  <si>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</si>
  <si>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</si>
  <si>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</si>
  <si>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</si>
  <si>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</si>
  <si>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</si>
  <si>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</si>
  <si>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</si>
  <si>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</si>
  <si>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</si>
  <si>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</si>
  <si>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</si>
  <si>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</si>
  <si>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</si>
  <si>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</si>
  <si>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</si>
  <si>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</si>
  <si>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</si>
  <si>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</si>
  <si>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</si>
  <si>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</si>
  <si>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</si>
  <si>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</si>
  <si>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</si>
  <si>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</si>
  <si>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</si>
  <si>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</si>
  <si>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</si>
  <si>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</si>
  <si>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</si>
  <si>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</si>
  <si>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</si>
  <si>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</si>
  <si>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</si>
  <si>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</si>
  <si>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</si>
  <si>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</si>
  <si>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</si>
  <si>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</si>
  <si>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</si>
  <si>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</si>
  <si>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</si>
  <si>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</si>
  <si>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</si>
  <si>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</si>
  <si>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</si>
  <si>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</si>
  <si>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</si>
  <si>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</si>
  <si>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</si>
  <si>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</si>
  <si>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</si>
  <si>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</si>
  <si>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</si>
  <si>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</si>
  <si>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</si>
  <si>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</si>
  <si>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</si>
  <si>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</si>
  <si>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</si>
  <si>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</si>
  <si>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</si>
  <si>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</si>
  <si>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</si>
  <si>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</si>
  <si>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</si>
  <si>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</si>
  <si>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</si>
  <si>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</si>
  <si>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</si>
  <si>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</si>
  <si>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</si>
  <si>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</si>
  <si>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</si>
  <si>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</si>
  <si>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</si>
  <si>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</si>
  <si>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</si>
  <si>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</si>
  <si>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</si>
  <si>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</si>
  <si>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</si>
  <si>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</si>
  <si>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</si>
  <si>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</si>
  <si>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</si>
  <si>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</si>
  <si>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</si>
  <si>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</si>
  <si>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</si>
  <si>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</si>
  <si>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</si>
  <si>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</si>
  <si>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</si>
  <si>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</si>
  <si>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</si>
  <si>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</si>
  <si>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</si>
  <si>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</si>
  <si>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</si>
  <si>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</si>
  <si>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</si>
  <si>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</si>
  <si>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</si>
  <si>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</si>
  <si>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</si>
  <si>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</si>
  <si>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</si>
  <si>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</si>
  <si>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</si>
  <si>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</si>
  <si>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</si>
  <si>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</si>
  <si>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</si>
  <si>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</si>
  <si>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</si>
  <si>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</si>
  <si>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</si>
  <si>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</si>
  <si>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</si>
  <si>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</si>
  <si>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</si>
  <si>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</si>
  <si>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</si>
  <si>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</si>
  <si>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</si>
  <si>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</si>
  <si>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</si>
  <si>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</si>
  <si>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</si>
  <si>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</si>
  <si>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</si>
  <si>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</si>
  <si>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</si>
  <si>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</si>
  <si>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</si>
  <si>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</si>
  <si>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</si>
  <si>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</si>
  <si>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</si>
  <si>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</si>
  <si>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</si>
  <si>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</si>
  <si>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</si>
  <si>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</si>
  <si>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</si>
  <si>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</si>
  <si>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</si>
  <si>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</si>
  <si>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</si>
  <si>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</si>
  <si>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</si>
  <si>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</si>
  <si>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</si>
  <si>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</si>
  <si>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</si>
  <si>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</si>
  <si>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</si>
  <si>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</si>
  <si>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</si>
  <si>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</si>
  <si>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</si>
  <si>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</si>
  <si>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</si>
  <si>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</si>
  <si>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</si>
  <si>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</si>
  <si>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</si>
  <si>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</si>
  <si>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</si>
  <si>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</si>
  <si>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</si>
  <si>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</si>
  <si>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</si>
  <si>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</si>
  <si>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</si>
  <si>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</si>
  <si>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</si>
  <si>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</si>
  <si>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</si>
  <si>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</si>
  <si>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</si>
  <si>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</si>
  <si>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</si>
  <si>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</si>
  <si>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</si>
  <si>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</si>
  <si>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</si>
  <si>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</si>
  <si>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</si>
  <si>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</si>
  <si>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</si>
  <si>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</si>
  <si>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</si>
  <si>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</si>
  <si>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</si>
  <si>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</si>
  <si>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</si>
  <si>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</si>
  <si>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</si>
  <si>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</si>
  <si>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</si>
  <si>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</si>
  <si>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</si>
  <si>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</si>
  <si>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</si>
  <si>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</si>
  <si>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</si>
  <si>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</si>
  <si>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</si>
  <si>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</si>
  <si>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</si>
  <si>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</si>
  <si>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</si>
  <si>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</si>
  <si>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</si>
  <si>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</si>
  <si>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</si>
  <si>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</si>
  <si>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</si>
  <si>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</si>
  <si>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</si>
  <si>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</si>
  <si>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</si>
  <si>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</si>
  <si>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</si>
  <si>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</si>
  <si>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</si>
  <si>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</si>
  <si>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</si>
  <si>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</si>
  <si>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</si>
  <si>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</si>
  <si>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</si>
  <si>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</si>
  <si>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</si>
  <si>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</si>
  <si>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</si>
  <si>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</si>
  <si>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</si>
  <si>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</si>
  <si>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</si>
  <si>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</si>
  <si>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</si>
  <si>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</si>
  <si>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</si>
  <si>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</si>
  <si>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</si>
  <si>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</si>
  <si>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</si>
  <si>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</si>
  <si>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</si>
  <si>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</si>
  <si>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</si>
  <si>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</si>
  <si>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</si>
  <si>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</si>
  <si>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</si>
  <si>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</si>
  <si>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</si>
  <si>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</si>
  <si>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</si>
  <si>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</si>
  <si>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</si>
  <si>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</si>
  <si>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</si>
  <si>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</si>
  <si>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</si>
  <si>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</si>
  <si>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</si>
  <si>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</si>
  <si>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</si>
  <si>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</si>
  <si>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</si>
  <si>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</si>
  <si>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</si>
  <si>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</si>
  <si>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</si>
  <si>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</si>
  <si>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</si>
  <si>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</si>
  <si>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</si>
  <si>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</si>
  <si>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</si>
  <si>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</si>
  <si>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</si>
  <si>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</si>
  <si>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</si>
  <si>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</si>
  <si>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</si>
  <si>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</si>
  <si>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</si>
  <si>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</si>
  <si>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</si>
  <si>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</si>
  <si>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</si>
  <si>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</si>
  <si>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</si>
  <si>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</si>
  <si>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</si>
  <si>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</si>
  <si>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</si>
  <si>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</si>
  <si>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</si>
  <si>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</si>
  <si>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</si>
  <si>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</si>
  <si>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</si>
  <si>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</si>
  <si>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</si>
  <si>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</si>
  <si>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</si>
  <si>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</si>
  <si>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</si>
  <si>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</si>
  <si>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</si>
  <si>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</si>
  <si>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</si>
  <si>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</si>
  <si>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</si>
  <si>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</si>
  <si>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</si>
  <si>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</si>
  <si>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</si>
  <si>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</si>
  <si>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</si>
  <si>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</si>
  <si>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</si>
  <si>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</si>
  <si>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</si>
  <si>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</si>
  <si>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</si>
  <si>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</si>
  <si>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</si>
  <si>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</si>
  <si>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</si>
  <si>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</si>
  <si>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</si>
  <si>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</si>
  <si>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</si>
  <si>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</si>
  <si>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</si>
  <si>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</si>
  <si>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</si>
  <si>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</si>
  <si>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</si>
  <si>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</si>
  <si>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</si>
  <si>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</si>
  <si>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</si>
  <si>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</si>
  <si>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</si>
  <si>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</si>
  <si>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</si>
  <si>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</si>
  <si>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</si>
  <si>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</si>
  <si>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</si>
  <si>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</si>
  <si>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</si>
  <si>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</si>
  <si>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</si>
  <si>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</si>
  <si>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</si>
  <si>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</si>
  <si>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</si>
  <si>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</si>
  <si>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</si>
  <si>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</si>
  <si>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</si>
  <si>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</si>
  <si>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</si>
  <si>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</si>
  <si>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</si>
  <si>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</si>
  <si>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</si>
  <si>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</si>
  <si>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</si>
  <si>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</si>
  <si>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</si>
  <si>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</si>
  <si>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</si>
  <si>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</si>
  <si>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</si>
  <si>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</si>
  <si>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</si>
  <si>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</si>
  <si>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</si>
  <si>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</si>
  <si>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</si>
  <si>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</si>
  <si>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</si>
  <si>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</si>
  <si>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</si>
  <si>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</si>
  <si>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</si>
  <si>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</si>
  <si>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</si>
  <si>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</si>
  <si>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</si>
  <si>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</si>
  <si>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</si>
  <si>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</si>
  <si>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</si>
  <si>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</si>
  <si>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</si>
  <si>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</si>
  <si>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</si>
  <si>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</si>
  <si>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</si>
  <si>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</si>
  <si>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</si>
  <si>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</si>
  <si>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</si>
  <si>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</si>
  <si>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</si>
  <si>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</si>
  <si>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</si>
  <si>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</si>
  <si>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</si>
  <si>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</si>
  <si>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</si>
  <si>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</si>
  <si>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</si>
  <si>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</si>
  <si>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</si>
  <si>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</si>
  <si>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</si>
  <si>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</si>
  <si>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</si>
  <si>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</si>
  <si>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</si>
  <si>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</si>
  <si>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</si>
  <si>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</si>
  <si>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</si>
  <si>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</si>
  <si>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</si>
  <si>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</si>
  <si>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</si>
  <si>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</si>
  <si>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</si>
  <si>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</si>
  <si>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</si>
  <si>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</si>
  <si>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</si>
  <si>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</si>
  <si>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</si>
  <si>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</si>
  <si>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</si>
  <si>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</si>
  <si>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</si>
  <si>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</si>
  <si>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</si>
  <si>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</si>
  <si>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</si>
  <si>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</si>
  <si>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</si>
  <si>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</si>
  <si>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</si>
  <si>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</si>
  <si>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</si>
  <si>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</si>
  <si>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</si>
  <si>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</si>
  <si>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</si>
  <si>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</si>
  <si>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</si>
  <si>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</si>
  <si>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</si>
  <si>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</si>
  <si>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</si>
  <si>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</si>
  <si>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</si>
  <si>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</si>
  <si>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</si>
  <si>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</si>
  <si>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</si>
  <si>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</si>
  <si>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</si>
  <si>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</si>
  <si>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</si>
  <si>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</si>
  <si>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</si>
  <si>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</si>
  <si>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</si>
  <si>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</si>
  <si>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</si>
  <si>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</si>
  <si>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</si>
  <si>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</si>
  <si>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</si>
  <si>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</si>
  <si>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</si>
  <si>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</si>
  <si>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</si>
  <si>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</si>
  <si>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</si>
  <si>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</si>
  <si>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</si>
  <si>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</si>
  <si>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</si>
  <si>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</si>
  <si>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</si>
  <si>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</si>
  <si>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</si>
  <si>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</si>
  <si>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</si>
  <si>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</si>
  <si>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</si>
  <si>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</si>
  <si>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</si>
  <si>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</si>
  <si>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</si>
  <si>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</si>
  <si>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</si>
  <si>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</si>
  <si>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</si>
  <si>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</si>
  <si>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</si>
  <si>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</si>
  <si>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</si>
  <si>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</si>
  <si>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</si>
  <si>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</si>
  <si>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</si>
  <si>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</si>
  <si>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</si>
  <si>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</si>
  <si>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</si>
  <si>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</si>
  <si>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</si>
  <si>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</si>
  <si>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</si>
  <si>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</si>
  <si>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</si>
  <si>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</si>
  <si>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</si>
  <si>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</si>
  <si>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</si>
  <si>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</si>
  <si>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</si>
  <si>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</si>
  <si>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</si>
  <si>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</si>
  <si>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</si>
  <si>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</si>
  <si>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</si>
  <si>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</si>
  <si>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</si>
  <si>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</si>
  <si>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</si>
  <si>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</si>
  <si>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</si>
  <si>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</si>
  <si>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</si>
  <si>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</si>
  <si>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</si>
  <si>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</si>
  <si>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</si>
  <si>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</si>
  <si>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</si>
  <si>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</si>
  <si>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</si>
  <si>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</si>
  <si>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</si>
  <si>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</si>
  <si>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</si>
  <si>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</si>
  <si>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</si>
  <si>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</si>
  <si>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</si>
  <si>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</si>
  <si>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</si>
  <si>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</si>
  <si>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</si>
  <si>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</si>
  <si>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</si>
  <si>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</si>
  <si>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</si>
  <si>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</si>
  <si>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</si>
  <si>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</si>
  <si>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</si>
  <si>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</si>
  <si>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</si>
  <si>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</si>
  <si>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</si>
  <si>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</si>
  <si>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</si>
  <si>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</si>
  <si>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</si>
  <si>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</si>
  <si>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</si>
  <si>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</si>
  <si>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</si>
  <si>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</si>
  <si>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</si>
  <si>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</si>
  <si>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</si>
  <si>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</si>
  <si>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</si>
  <si>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</si>
  <si>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</si>
  <si>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</si>
  <si>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</si>
  <si>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</si>
  <si>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</si>
  <si>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</si>
  <si>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</si>
  <si>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</si>
  <si>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</si>
  <si>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</si>
  <si>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</si>
  <si>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</si>
  <si>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</si>
  <si>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</si>
  <si>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</si>
  <si>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</si>
  <si>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</si>
  <si>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</si>
  <si>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</si>
  <si>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</si>
  <si>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</si>
  <si>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</si>
  <si>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</si>
  <si>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</si>
  <si>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</si>
  <si>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</si>
  <si>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</si>
  <si>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</si>
  <si>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</si>
  <si>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</si>
  <si>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</si>
  <si>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</si>
  <si>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</si>
  <si>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</si>
  <si>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</si>
  <si>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</si>
  <si>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</si>
  <si>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</si>
  <si>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</si>
  <si>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</si>
  <si>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</si>
  <si>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</si>
  <si>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</si>
  <si>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</si>
  <si>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</si>
  <si>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</si>
  <si>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</si>
  <si>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</si>
  <si>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</si>
  <si>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</si>
  <si>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</si>
  <si>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</si>
  <si>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</si>
  <si>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</si>
  <si>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</si>
  <si>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</si>
  <si>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</si>
  <si>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</si>
  <si>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</si>
  <si>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</si>
  <si>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</si>
  <si>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</si>
  <si>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</si>
  <si>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</si>
  <si>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</si>
  <si>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</si>
  <si>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</si>
  <si>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</si>
  <si>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</si>
  <si>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</si>
  <si>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</si>
  <si>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</si>
  <si>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</si>
  <si>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</si>
  <si>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</si>
  <si>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</si>
  <si>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</si>
  <si>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</si>
  <si>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</si>
  <si>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</si>
  <si>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</si>
  <si>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</si>
  <si>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</si>
  <si>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</si>
  <si>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</si>
  <si>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</si>
  <si>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</si>
  <si>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</si>
  <si>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</si>
  <si>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</si>
  <si>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</si>
  <si>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</si>
  <si>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</si>
  <si>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</si>
  <si>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</si>
  <si>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</si>
  <si>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</si>
  <si>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</si>
  <si>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</si>
  <si>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</si>
  <si>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</si>
  <si>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</si>
  <si>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</si>
  <si>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</si>
  <si>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</si>
  <si>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</si>
  <si>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</si>
  <si>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</si>
  <si>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</si>
  <si>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</si>
  <si>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</si>
  <si>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</si>
  <si>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</si>
  <si>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</si>
  <si>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</si>
  <si>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</si>
  <si>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</si>
  <si>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</si>
  <si>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</si>
  <si>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</si>
  <si>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</si>
  <si>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</si>
  <si>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</si>
  <si>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</si>
  <si>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</si>
  <si>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</si>
  <si>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</si>
  <si>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</si>
  <si>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</si>
  <si>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</si>
  <si>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</si>
  <si>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</si>
  <si>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</si>
  <si>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</si>
  <si>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</si>
  <si>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</si>
  <si>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</si>
  <si>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</si>
  <si>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</si>
  <si>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</si>
  <si>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</si>
  <si>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</si>
  <si>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</si>
  <si>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</si>
  <si>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</si>
  <si>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</si>
  <si>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</si>
  <si>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</si>
  <si>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</si>
  <si>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</si>
  <si>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</si>
  <si>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</si>
  <si>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</si>
  <si>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</si>
  <si>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</si>
  <si>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</si>
  <si>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</si>
  <si>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</si>
  <si>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</si>
  <si>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</si>
  <si>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</si>
  <si>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</si>
  <si>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</si>
  <si>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</si>
  <si>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</si>
  <si>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</si>
  <si>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</si>
  <si>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</si>
  <si>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</si>
  <si>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</si>
  <si>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</si>
  <si>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</si>
  <si>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</si>
  <si>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</si>
  <si>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</si>
  <si>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</si>
  <si>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</si>
  <si>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</si>
  <si>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</si>
  <si>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</si>
  <si>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</si>
  <si>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</si>
  <si>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</si>
  <si>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</si>
  <si>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</si>
  <si>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</si>
  <si>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</si>
  <si>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</si>
  <si>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</si>
  <si>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</si>
  <si>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</si>
  <si>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</si>
  <si>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</si>
  <si>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</si>
  <si>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</si>
  <si>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</si>
  <si>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</si>
  <si>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</si>
  <si>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</si>
  <si>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</si>
  <si>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</si>
  <si>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</si>
  <si>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</si>
  <si>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</si>
  <si>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</si>
  <si>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</si>
  <si>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</si>
  <si>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</si>
  <si>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</si>
  <si>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</si>
  <si>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</si>
  <si>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</si>
  <si>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</si>
  <si>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</si>
  <si>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</si>
  <si>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</si>
  <si>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</si>
  <si>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</si>
  <si>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</si>
  <si>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</si>
  <si>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</si>
  <si>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</si>
  <si>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</si>
  <si>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</si>
  <si>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</si>
  <si>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</si>
  <si>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</si>
  <si>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</si>
  <si>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</si>
  <si>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</si>
  <si>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</si>
  <si>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</si>
  <si>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</si>
  <si>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</si>
  <si>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</si>
  <si>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</si>
  <si>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</si>
  <si>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</si>
  <si>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</si>
  <si>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</si>
  <si>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</si>
  <si>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</si>
  <si>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</si>
  <si>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</si>
  <si>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</si>
  <si>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</si>
  <si>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</si>
  <si>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</si>
  <si>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</si>
  <si>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</si>
  <si>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</si>
  <si>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</si>
  <si>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</si>
  <si>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</si>
  <si>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</si>
  <si>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</si>
  <si>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</si>
  <si>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</si>
  <si>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</si>
  <si>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</si>
  <si>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</si>
  <si>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</si>
  <si>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</si>
  <si>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</si>
  <si>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</si>
  <si>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</si>
  <si>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</si>
  <si>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</si>
  <si>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</si>
  <si>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</si>
  <si>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</si>
  <si>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</si>
  <si>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</si>
  <si>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</si>
  <si>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</si>
  <si>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</si>
  <si>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</si>
  <si>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</si>
  <si>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</si>
  <si>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</si>
  <si>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</si>
  <si>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</si>
  <si>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</si>
  <si>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</si>
  <si>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</si>
  <si>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</si>
  <si>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</si>
  <si>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</si>
  <si>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</si>
  <si>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</si>
  <si>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</si>
  <si>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</si>
  <si>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</si>
  <si>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</si>
  <si>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</si>
  <si>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</si>
  <si>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</si>
  <si>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</si>
  <si>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</si>
  <si>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</si>
  <si>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</si>
  <si>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</si>
  <si>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</si>
  <si>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</si>
  <si>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</si>
  <si>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</si>
  <si>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</si>
  <si>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</si>
  <si>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</si>
  <si>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</si>
  <si>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</si>
  <si>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</si>
  <si>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</si>
  <si>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</si>
  <si>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</si>
  <si>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</si>
  <si>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</si>
  <si>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</si>
  <si>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</si>
  <si>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</si>
  <si>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</si>
  <si>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</si>
  <si>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</si>
  <si>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</si>
  <si>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</si>
  <si>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</si>
  <si>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</si>
  <si>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</si>
  <si>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</si>
  <si>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</si>
  <si>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</si>
  <si>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</si>
  <si>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</si>
  <si>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</si>
  <si>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</si>
  <si>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</si>
  <si>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</si>
  <si>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</si>
  <si>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</si>
  <si>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</si>
  <si>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</si>
  <si>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</si>
  <si>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</si>
  <si>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</si>
  <si>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</si>
  <si>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</si>
  <si>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</si>
  <si>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</si>
  <si>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</si>
  <si>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</si>
  <si>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</si>
  <si>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</si>
  <si>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</si>
  <si>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</si>
  <si>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</si>
  <si>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</si>
  <si>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</si>
  <si>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</si>
  <si>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</si>
  <si>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</si>
  <si>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</si>
  <si>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</si>
  <si>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</si>
  <si>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</si>
  <si>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</si>
  <si>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</si>
  <si>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</si>
  <si>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</si>
  <si>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</si>
  <si>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</si>
  <si>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</si>
  <si>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</si>
  <si>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</si>
  <si>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</si>
  <si>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</si>
  <si>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</si>
  <si>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</si>
  <si>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</si>
  <si>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</si>
  <si>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</si>
  <si>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</si>
  <si>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</si>
  <si>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</si>
  <si>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</si>
  <si>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</si>
  <si>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</si>
  <si>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</si>
  <si>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</si>
  <si>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</si>
  <si>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</si>
  <si>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</si>
  <si>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</si>
  <si>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</si>
  <si>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</si>
  <si>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</si>
  <si>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</si>
  <si>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</si>
  <si>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</si>
  <si>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</si>
  <si>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</si>
  <si>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</si>
  <si>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</si>
  <si>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</si>
  <si>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</si>
  <si>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</si>
  <si>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</si>
  <si>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</si>
  <si>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</si>
  <si>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</si>
  <si>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</si>
  <si>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</si>
  <si>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</si>
  <si>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</si>
  <si>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</si>
  <si>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</si>
  <si>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</si>
  <si>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</si>
  <si>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</si>
  <si>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</si>
  <si>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</si>
  <si>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</si>
  <si>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</si>
  <si>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</si>
  <si>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</si>
  <si>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</si>
  <si>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</si>
  <si>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</si>
  <si>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</si>
  <si>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</si>
  <si>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</si>
  <si>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</si>
  <si>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</si>
  <si>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</si>
  <si>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</si>
  <si>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</si>
  <si>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</si>
  <si>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</si>
  <si>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</si>
  <si>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</si>
  <si>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</si>
  <si>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</si>
  <si>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</si>
  <si>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</si>
  <si>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</si>
  <si>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</si>
  <si>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</si>
  <si>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</si>
  <si>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</si>
  <si>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</si>
  <si>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</si>
  <si>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</si>
  <si>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</si>
  <si>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</si>
  <si>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</si>
  <si>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</si>
  <si>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</si>
  <si>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</si>
  <si>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</si>
  <si>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</si>
  <si>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</si>
  <si>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</si>
  <si>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</si>
  <si>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</si>
  <si>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</si>
  <si>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</si>
  <si>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</si>
  <si>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</si>
  <si>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</si>
  <si>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</si>
  <si>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</si>
  <si>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</si>
  <si>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</si>
  <si>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</si>
  <si>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</si>
  <si>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</si>
  <si>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</si>
  <si>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</si>
  <si>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</si>
  <si>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</si>
  <si>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</si>
  <si>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</si>
  <si>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</si>
  <si>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</si>
  <si>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</si>
  <si>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</si>
  <si>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</si>
  <si>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</si>
  <si>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</si>
  <si>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</si>
  <si>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</si>
  <si>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</si>
  <si>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</si>
  <si>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</si>
  <si>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</si>
  <si>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</si>
  <si>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</si>
  <si>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</si>
  <si>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</si>
  <si>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</si>
  <si>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</si>
  <si>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</si>
  <si>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</si>
  <si>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</si>
  <si>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</si>
  <si>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</si>
  <si>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</si>
  <si>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</si>
  <si>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</si>
  <si>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</si>
  <si>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</si>
  <si>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</si>
  <si>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</si>
  <si>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</si>
  <si>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</si>
  <si>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</si>
  <si>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</si>
  <si>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</si>
  <si>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</si>
  <si>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</si>
  <si>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</si>
  <si>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</si>
  <si>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</si>
  <si>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</si>
  <si>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</si>
  <si>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</si>
  <si>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</si>
  <si>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</si>
  <si>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</si>
  <si>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</si>
  <si>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</si>
  <si>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</si>
  <si>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</si>
  <si>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</si>
  <si>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</si>
  <si>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</si>
  <si>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</si>
  <si>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</si>
  <si>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</si>
  <si>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</si>
  <si>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</si>
  <si>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</si>
  <si>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</si>
  <si>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</si>
  <si>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</si>
  <si>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</si>
  <si>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</si>
  <si>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</si>
  <si>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</si>
  <si>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</si>
  <si>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</si>
  <si>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</si>
  <si>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</si>
  <si>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</si>
  <si>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</si>
  <si>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</si>
  <si>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</si>
  <si>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</si>
  <si>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</si>
  <si>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</si>
  <si>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</si>
  <si>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</si>
  <si>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</si>
  <si>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</si>
  <si>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</si>
  <si>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</si>
  <si>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</si>
  <si>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</si>
  <si>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</si>
  <si>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</si>
  <si>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</si>
  <si>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</si>
  <si>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</si>
  <si>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</si>
  <si>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</si>
  <si>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</si>
  <si>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</si>
  <si>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</si>
  <si>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</si>
  <si>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</si>
  <si>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</si>
  <si>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</si>
  <si>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</si>
  <si>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</si>
  <si>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</si>
  <si>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</si>
  <si>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</si>
  <si>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</si>
  <si>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</si>
  <si>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</si>
  <si>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</si>
  <si>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</si>
  <si>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</si>
  <si>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</si>
  <si>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</si>
  <si>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</si>
  <si>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</si>
  <si>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</si>
  <si>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</si>
  <si>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</si>
  <si>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</si>
  <si>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</si>
  <si>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</si>
  <si>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</si>
  <si>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</si>
  <si>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</si>
  <si>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</si>
  <si>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</si>
  <si>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</si>
  <si>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</si>
  <si>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</si>
  <si>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</si>
  <si>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</si>
  <si>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</si>
  <si>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</si>
  <si>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</si>
  <si>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</si>
  <si>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</si>
  <si>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</si>
  <si>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</si>
  <si>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</si>
  <si>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</si>
  <si>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</si>
  <si>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</si>
  <si>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</si>
  <si>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</si>
  <si>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</si>
  <si>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</si>
  <si>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</si>
  <si>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</si>
  <si>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</si>
  <si>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</si>
  <si>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</si>
  <si>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</si>
  <si>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</si>
  <si>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</si>
  <si>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</si>
  <si>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</si>
  <si>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</si>
  <si>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</si>
  <si>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</si>
  <si>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</si>
  <si>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</si>
  <si>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</si>
  <si>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</si>
  <si>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</si>
  <si>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</si>
  <si>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</si>
  <si>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</si>
  <si>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</si>
  <si>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</si>
  <si>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</si>
  <si>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</si>
  <si>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</si>
  <si>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</si>
  <si>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</si>
  <si>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</si>
  <si>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</si>
  <si>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</si>
  <si>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</si>
  <si>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</si>
  <si>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</si>
  <si>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</si>
  <si>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</si>
  <si>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</si>
  <si>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</si>
  <si>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</si>
  <si>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</si>
  <si>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</si>
  <si>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</si>
  <si>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</si>
  <si>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</si>
  <si>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</si>
  <si>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</si>
  <si>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</si>
  <si>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</si>
  <si>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</si>
  <si>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</si>
  <si>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</si>
  <si>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</si>
  <si>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</si>
  <si>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</si>
  <si>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</si>
  <si>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</si>
  <si>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</si>
  <si>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</si>
  <si>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</si>
  <si>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</si>
  <si>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</si>
  <si>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</si>
  <si>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</si>
  <si>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</si>
  <si>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</si>
  <si>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</si>
  <si>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</si>
  <si>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</si>
  <si>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</si>
  <si>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</si>
  <si>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</si>
  <si>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</si>
  <si>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</si>
  <si>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</si>
  <si>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</si>
  <si>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</si>
  <si>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</si>
  <si>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</si>
  <si>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</si>
  <si>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</si>
  <si>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</si>
  <si>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</si>
  <si>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</si>
  <si>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</si>
  <si>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</si>
  <si>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</si>
  <si>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</si>
  <si>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</si>
  <si>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</si>
  <si>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</si>
  <si>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</si>
  <si>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</si>
  <si>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</si>
  <si>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</si>
  <si>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</si>
  <si>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</si>
  <si>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</si>
  <si>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</si>
  <si>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</si>
  <si>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</si>
  <si>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</si>
  <si>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</si>
  <si>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</si>
  <si>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</si>
  <si>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</si>
  <si>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</si>
  <si>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</si>
  <si>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</si>
  <si>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</si>
  <si>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</si>
  <si>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</si>
  <si>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</si>
  <si>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</si>
  <si>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</si>
  <si>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</si>
  <si>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</si>
  <si>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</si>
  <si>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</si>
  <si>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</si>
  <si>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</si>
  <si>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</si>
  <si>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</si>
  <si>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</si>
  <si>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</si>
  <si>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</si>
  <si>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</si>
  <si>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</si>
  <si>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</si>
  <si>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</si>
  <si>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</si>
  <si>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</si>
  <si>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</si>
  <si>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</si>
  <si>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</si>
  <si>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</si>
  <si>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</si>
  <si>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</si>
  <si>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</si>
  <si>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</si>
  <si>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</si>
  <si>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</si>
  <si>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</si>
  <si>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</si>
  <si>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</si>
  <si>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</si>
  <si>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</si>
  <si>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</si>
  <si>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</si>
  <si>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</si>
  <si>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</si>
  <si>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</si>
  <si>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</si>
  <si>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</si>
  <si>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</si>
  <si>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</si>
  <si>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</si>
  <si>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</si>
  <si>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</si>
  <si>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</si>
  <si>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</si>
  <si>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</si>
  <si>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</si>
  <si>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</si>
  <si>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</si>
  <si>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</si>
  <si>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</si>
  <si>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</si>
  <si>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</si>
  <si>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</si>
  <si>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</si>
  <si>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</si>
  <si>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</si>
  <si>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</si>
  <si>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</si>
  <si>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</si>
  <si>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</si>
  <si>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</si>
  <si>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</si>
  <si>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</si>
  <si>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</si>
  <si>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</si>
  <si>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</si>
  <si>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</si>
  <si>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</si>
  <si>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</si>
  <si>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</si>
  <si>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</si>
  <si>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</si>
  <si>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</si>
  <si>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</si>
  <si>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</si>
  <si>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</si>
  <si>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</si>
  <si>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</si>
  <si>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</si>
  <si>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</si>
  <si>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</si>
  <si>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</si>
  <si>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</si>
  <si>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</si>
  <si>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</si>
  <si>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</si>
  <si>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</si>
  <si>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</si>
  <si>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</si>
  <si>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</si>
  <si>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</si>
  <si>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</si>
  <si>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</si>
  <si>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</si>
  <si>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</si>
  <si>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</si>
  <si>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</si>
  <si>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</si>
  <si>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</si>
  <si>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</si>
  <si>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</si>
  <si>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</si>
  <si>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</si>
  <si>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</si>
  <si>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</si>
  <si>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</si>
  <si>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</si>
  <si>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</si>
  <si>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</si>
  <si>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</si>
  <si>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</si>
  <si>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</si>
  <si>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</si>
  <si>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</si>
  <si>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</si>
  <si>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</si>
  <si>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</si>
  <si>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</si>
  <si>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</si>
  <si>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</si>
  <si>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</si>
  <si>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</si>
  <si>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</si>
  <si>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</si>
  <si>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</si>
  <si>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</si>
  <si>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</si>
  <si>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</si>
  <si>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</si>
  <si>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</si>
  <si>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</si>
  <si>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</si>
  <si>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</si>
  <si>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</si>
  <si>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</si>
  <si>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</si>
  <si>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</si>
  <si>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</si>
  <si>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</si>
  <si>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</si>
  <si>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</si>
  <si>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</si>
  <si>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</si>
  <si>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</si>
  <si>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</si>
  <si>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</si>
  <si>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</si>
  <si>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</si>
  <si>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</si>
  <si>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</si>
  <si>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</si>
  <si>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</si>
  <si>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</si>
  <si>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</si>
  <si>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</si>
  <si>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</si>
  <si>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</si>
  <si>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</si>
  <si>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</si>
  <si>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</si>
  <si>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</si>
  <si>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</si>
  <si>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</si>
  <si>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</si>
  <si>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</si>
  <si>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</si>
  <si>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</si>
  <si>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</si>
  <si>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</si>
  <si>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</si>
  <si>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</si>
  <si>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</si>
  <si>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</si>
  <si>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</si>
  <si>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</si>
  <si>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</si>
  <si>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</si>
  <si>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</si>
  <si>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</si>
  <si>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</si>
  <si>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</si>
  <si>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</si>
  <si>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</si>
  <si>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</si>
  <si>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</si>
  <si>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</si>
  <si>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</si>
  <si>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</si>
  <si>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</si>
  <si>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</si>
  <si>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</si>
  <si>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</si>
  <si>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</si>
  <si>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</si>
  <si>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</si>
  <si>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</si>
  <si>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</si>
  <si>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</si>
  <si>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</si>
  <si>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</si>
  <si>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</si>
  <si>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</si>
  <si>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</si>
  <si>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</si>
  <si>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</si>
  <si>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</si>
  <si>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</si>
  <si>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</si>
  <si>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</si>
  <si>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</si>
  <si>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</si>
  <si>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</si>
  <si>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</si>
  <si>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</si>
  <si>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</si>
  <si>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</si>
  <si>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</si>
  <si>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</si>
  <si>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</si>
  <si>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</si>
  <si>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</si>
  <si>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</si>
  <si>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</si>
  <si>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</si>
  <si>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</si>
  <si>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</si>
  <si>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</si>
  <si>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</si>
  <si>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</si>
  <si>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</si>
  <si>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</si>
  <si>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</si>
  <si>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</si>
  <si>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</si>
  <si>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</si>
  <si>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</si>
  <si>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</si>
  <si>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</si>
  <si>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</si>
  <si>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</si>
  <si>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</si>
  <si>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</si>
  <si>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</si>
  <si>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</si>
  <si>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</si>
  <si>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</si>
  <si>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</si>
  <si>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</si>
  <si>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</si>
  <si>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</si>
  <si>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</si>
  <si>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</si>
  <si>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</si>
  <si>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</si>
  <si>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</si>
  <si>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</si>
  <si>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</si>
  <si>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</si>
  <si>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</si>
  <si>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</si>
  <si>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</si>
  <si>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</si>
  <si>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</si>
  <si>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</si>
  <si>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</si>
  <si>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</si>
  <si>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</si>
  <si>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</si>
  <si>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</si>
  <si>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</si>
  <si>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</si>
  <si>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</si>
  <si>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</si>
  <si>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</si>
  <si>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</si>
  <si>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</si>
  <si>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</si>
  <si>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</si>
  <si>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</si>
  <si>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</si>
  <si>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</si>
  <si>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</si>
  <si>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</si>
  <si>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</si>
  <si>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</si>
  <si>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</si>
  <si>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</si>
  <si>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</si>
  <si>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</si>
  <si>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</si>
  <si>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</si>
  <si>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</si>
  <si>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</si>
  <si>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</si>
  <si>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</si>
  <si>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</si>
  <si>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</si>
  <si>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</si>
  <si>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</si>
  <si>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</si>
  <si>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</si>
  <si>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</si>
  <si>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</si>
  <si>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</si>
  <si>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</si>
  <si>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</si>
  <si>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</si>
  <si>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</si>
  <si>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</si>
  <si>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</si>
  <si>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</si>
  <si>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</si>
  <si>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</si>
  <si>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</si>
  <si>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</si>
  <si>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</si>
  <si>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</si>
  <si>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</si>
  <si>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</si>
  <si>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</si>
  <si>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</si>
  <si>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</si>
  <si>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</si>
  <si>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</si>
  <si>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</si>
  <si>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</si>
  <si>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</si>
  <si>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</si>
  <si>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</si>
  <si>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</si>
  <si>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</si>
  <si>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</si>
  <si>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</si>
  <si>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</si>
  <si>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</si>
  <si>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</si>
  <si>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</si>
  <si>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</si>
  <si>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</si>
  <si>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</si>
  <si>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</si>
  <si>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</si>
  <si>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</si>
  <si>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</si>
  <si>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</si>
  <si>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</si>
  <si>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</si>
  <si>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</si>
  <si>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</si>
  <si>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</si>
  <si>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</si>
  <si>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</si>
  <si>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</si>
  <si>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</si>
  <si>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</si>
  <si>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</si>
  <si>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</si>
  <si>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</si>
  <si>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</si>
  <si>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</si>
  <si>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</si>
  <si>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</si>
  <si>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</si>
  <si>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</si>
  <si>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</si>
  <si>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</si>
  <si>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</si>
  <si>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</si>
  <si>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</si>
  <si>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</si>
  <si>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</si>
  <si>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</si>
  <si>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</si>
  <si>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</si>
  <si>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</si>
  <si>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</si>
  <si>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</si>
  <si>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</si>
  <si>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</si>
  <si>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</si>
  <si>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</si>
  <si>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</si>
  <si>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</si>
  <si>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</si>
  <si>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</si>
  <si>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</si>
  <si>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</si>
  <si>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</si>
  <si>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</si>
  <si>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</si>
  <si>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</si>
  <si>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</si>
  <si>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</si>
  <si>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</si>
  <si>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</si>
  <si>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</si>
  <si>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</si>
  <si>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</si>
  <si>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</si>
  <si>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</si>
  <si>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</si>
  <si>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</si>
  <si>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</si>
  <si>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</si>
  <si>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</si>
  <si>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</si>
  <si>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</si>
  <si>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</si>
  <si>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</si>
  <si>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</si>
  <si>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</si>
  <si>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</si>
  <si>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</si>
  <si>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</si>
  <si>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</si>
  <si>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</si>
  <si>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</si>
  <si>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</si>
  <si>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</si>
  <si>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</si>
  <si>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</si>
  <si>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</si>
  <si>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</si>
  <si>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</si>
  <si>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</si>
  <si>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</si>
  <si>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</si>
  <si>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</si>
  <si>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</si>
  <si>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</si>
  <si>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</si>
  <si>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</si>
  <si>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</si>
  <si>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</si>
  <si>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</si>
  <si>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</si>
  <si>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</si>
  <si>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</si>
  <si>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</si>
  <si>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</si>
  <si>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</si>
  <si>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</si>
  <si>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</si>
  <si>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</si>
  <si>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</si>
  <si>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</si>
  <si>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</si>
  <si>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</si>
  <si>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</si>
  <si>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</si>
  <si>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</si>
  <si>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</si>
  <si>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</si>
  <si>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</si>
  <si>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</si>
  <si>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</si>
  <si>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</si>
  <si>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</si>
  <si>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</si>
  <si>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</si>
  <si>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</si>
  <si>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</si>
  <si>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</si>
  <si>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</si>
  <si>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</si>
  <si>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</si>
  <si>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</si>
  <si>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</si>
  <si>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</si>
  <si>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</si>
  <si>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</si>
  <si>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</si>
  <si>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</si>
  <si>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</si>
  <si>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</si>
  <si>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</si>
  <si>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</si>
  <si>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</si>
  <si>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</si>
  <si>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</si>
  <si>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</si>
  <si>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</si>
  <si>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</si>
  <si>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</si>
  <si>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</si>
  <si>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</si>
  <si>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</si>
  <si>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</si>
  <si>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</si>
  <si>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</si>
  <si>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</si>
  <si>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</si>
  <si>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</si>
  <si>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</si>
  <si>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</si>
  <si>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</si>
  <si>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</si>
  <si>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</si>
  <si>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</si>
  <si>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</si>
  <si>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</si>
  <si>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</si>
  <si>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</si>
  <si>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</si>
  <si>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</si>
  <si>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</si>
  <si>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</si>
  <si>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</si>
  <si>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</si>
  <si>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</si>
  <si>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</si>
  <si>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</si>
  <si>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</si>
  <si>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</si>
  <si>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</si>
  <si>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</si>
  <si>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</si>
  <si>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</si>
  <si>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</si>
  <si>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</si>
  <si>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</si>
  <si>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</si>
  <si>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</si>
  <si>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</si>
  <si>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</si>
  <si>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</si>
  <si>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</si>
  <si>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</si>
  <si>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</si>
  <si>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</si>
  <si>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</si>
  <si>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</si>
  <si>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</si>
  <si>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</si>
  <si>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</si>
  <si>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</si>
  <si>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</si>
  <si>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</si>
  <si>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</si>
  <si>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</si>
  <si>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</si>
  <si>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</si>
  <si>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</si>
  <si>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</si>
  <si>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</si>
  <si>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</si>
  <si>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</si>
  <si>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</si>
  <si>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</si>
  <si>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</si>
  <si>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</si>
  <si>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</si>
  <si>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</si>
  <si>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</si>
  <si>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</si>
  <si>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</si>
  <si>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</si>
  <si>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</si>
  <si>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</si>
  <si>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</si>
  <si>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</si>
  <si>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</si>
  <si>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</si>
  <si>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</si>
  <si>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</si>
  <si>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</si>
  <si>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</si>
  <si>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</si>
  <si>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</si>
  <si>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</si>
  <si>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</si>
  <si>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</si>
  <si>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</si>
  <si>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</si>
  <si>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</si>
  <si>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</si>
  <si>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</si>
  <si>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</si>
  <si>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</si>
  <si>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</si>
  <si>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</si>
  <si>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</si>
  <si>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</si>
  <si>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</si>
  <si>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</si>
  <si>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</si>
  <si>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</si>
  <si>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</si>
  <si>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</si>
  <si>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</si>
  <si>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</si>
  <si>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</si>
  <si>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</si>
  <si>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</si>
  <si>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</si>
  <si>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</si>
  <si>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</si>
  <si>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</si>
  <si>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</si>
  <si>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</si>
  <si>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</si>
  <si>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</si>
  <si>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</si>
  <si>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</si>
  <si>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</si>
  <si>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</si>
  <si>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</si>
  <si>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</si>
  <si>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</si>
  <si>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</si>
  <si>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</si>
  <si>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</si>
  <si>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</si>
  <si>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</si>
  <si>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</si>
  <si>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</si>
  <si>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</si>
  <si>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</si>
  <si>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</si>
  <si>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</si>
  <si>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</si>
  <si>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</si>
  <si>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</si>
  <si>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</si>
  <si>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</si>
  <si>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</si>
  <si>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</si>
  <si>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</si>
  <si>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</si>
  <si>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</si>
  <si>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</si>
  <si>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</si>
  <si>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</si>
  <si>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</si>
  <si>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</si>
  <si>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</si>
  <si>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</si>
  <si>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</si>
  <si>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</si>
  <si>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</si>
  <si>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</si>
  <si>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</si>
  <si>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</si>
  <si>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</si>
  <si>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</si>
  <si>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</si>
  <si>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</si>
  <si>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</si>
  <si>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</si>
  <si>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</si>
  <si>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</si>
  <si>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</si>
  <si>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</si>
  <si>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</si>
  <si>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</si>
  <si>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</si>
  <si>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</si>
  <si>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</si>
  <si>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</si>
  <si>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</si>
  <si>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</si>
  <si>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</si>
  <si>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</si>
  <si>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</si>
  <si>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</si>
  <si>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</si>
  <si>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</si>
  <si>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</si>
  <si>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</si>
  <si>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</si>
  <si>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</si>
  <si>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</si>
  <si>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</si>
  <si>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</si>
  <si>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</si>
  <si>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</si>
  <si>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</si>
  <si>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</si>
  <si>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</si>
  <si>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</si>
  <si>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</si>
  <si>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</si>
  <si>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</si>
  <si>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</si>
  <si>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</si>
  <si>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</si>
  <si>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</si>
  <si>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</si>
  <si>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</si>
  <si>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</si>
  <si>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</si>
  <si>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</si>
  <si>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</si>
  <si>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</si>
  <si>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</si>
  <si>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</si>
  <si>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</si>
  <si>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</si>
  <si>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</si>
  <si>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</si>
  <si>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</si>
  <si>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</si>
  <si>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</si>
  <si>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</si>
  <si>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</si>
  <si>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</si>
  <si>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</si>
  <si>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</si>
  <si>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</si>
  <si>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</si>
  <si>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</si>
  <si>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</si>
  <si>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</si>
  <si>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</si>
  <si>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</si>
  <si>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</si>
  <si>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</si>
  <si>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</si>
  <si>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</si>
  <si>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</si>
  <si>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</si>
  <si>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</si>
  <si>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</si>
  <si>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</si>
  <si>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</si>
  <si>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</si>
  <si>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</si>
  <si>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</si>
  <si>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</si>
  <si>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</si>
  <si>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</si>
  <si>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</si>
  <si>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</si>
  <si>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</si>
  <si>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</si>
  <si>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</si>
  <si>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</si>
  <si>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</si>
  <si>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</si>
  <si>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</si>
  <si>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</si>
  <si>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</si>
  <si>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</si>
  <si>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</si>
  <si>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</si>
  <si>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</si>
  <si>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</si>
  <si>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</si>
  <si>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</si>
  <si>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</si>
  <si>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</si>
  <si>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</si>
  <si>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</si>
  <si>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</si>
  <si>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</si>
  <si>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</si>
  <si>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</si>
  <si>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</si>
  <si>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</si>
  <si>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</si>
  <si>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</si>
  <si>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</si>
  <si>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</si>
  <si>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</si>
  <si>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</si>
  <si>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</si>
  <si>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</si>
  <si>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</si>
  <si>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</si>
  <si>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</si>
  <si>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</si>
  <si>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</si>
  <si>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</si>
  <si>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</si>
  <si>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</si>
  <si>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</si>
  <si>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</si>
  <si>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</si>
  <si>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</si>
  <si>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</si>
  <si>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</si>
  <si>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</si>
  <si>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</si>
  <si>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</si>
  <si>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</si>
  <si>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</si>
  <si>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</si>
  <si>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</si>
  <si>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</si>
  <si>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</si>
  <si>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</si>
  <si>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</si>
  <si>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</si>
  <si>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</si>
  <si>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</si>
  <si>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</si>
  <si>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</si>
  <si>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</si>
  <si>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</si>
  <si>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</si>
  <si>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</si>
  <si>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</si>
  <si>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</si>
  <si>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</si>
  <si>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</si>
  <si>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</si>
  <si>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</si>
  <si>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</si>
  <si>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</si>
  <si>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</si>
  <si>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</si>
  <si>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</si>
  <si>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</si>
  <si>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</si>
  <si>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</si>
  <si>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</si>
  <si>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</si>
  <si>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</si>
  <si>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</si>
  <si>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</si>
  <si>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</si>
  <si>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</si>
  <si>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</si>
  <si>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</si>
  <si>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</si>
  <si>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</si>
  <si>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</si>
  <si>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</si>
  <si>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</si>
  <si>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</si>
  <si>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</si>
  <si>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</si>
  <si>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</si>
  <si>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</si>
  <si>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</si>
  <si>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</si>
  <si>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</si>
  <si>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</si>
  <si>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</si>
  <si>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</si>
  <si>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</si>
  <si>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</si>
  <si>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</si>
  <si>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</si>
  <si>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</si>
  <si>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</si>
  <si>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</si>
  <si>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</si>
  <si>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</si>
  <si>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</si>
  <si>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</si>
  <si>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</si>
  <si>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</si>
  <si>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</si>
  <si>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</si>
  <si>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</si>
  <si>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</si>
  <si>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</si>
  <si>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</si>
  <si>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</si>
  <si>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</si>
  <si>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</si>
  <si>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</si>
  <si>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</si>
  <si>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</si>
  <si>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</si>
  <si>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</si>
  <si>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</si>
  <si>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</si>
  <si>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</si>
  <si>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</si>
  <si>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</si>
  <si>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</si>
  <si>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</si>
  <si>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</si>
  <si>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</si>
  <si>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</si>
  <si>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</si>
  <si>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</si>
  <si>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</si>
  <si>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</si>
  <si>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</si>
  <si>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</si>
  <si>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</si>
  <si>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</si>
  <si>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</si>
  <si>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</si>
  <si>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</si>
  <si>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</si>
  <si>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</si>
  <si>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</si>
  <si>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</si>
  <si>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</si>
  <si>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</si>
  <si>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</si>
  <si>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</si>
  <si>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</si>
  <si>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</si>
  <si>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</si>
  <si>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</si>
  <si>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</si>
  <si>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</si>
  <si>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</si>
  <si>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</si>
  <si>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</si>
  <si>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</si>
  <si>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</si>
  <si>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</si>
  <si>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</si>
  <si>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</si>
  <si>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</si>
  <si>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</si>
  <si>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</si>
  <si>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</si>
  <si>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</si>
  <si>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</si>
  <si>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</si>
  <si>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</si>
  <si>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</si>
  <si>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</si>
  <si>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</si>
  <si>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</si>
  <si>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</si>
  <si>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</si>
  <si>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</si>
  <si>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</si>
  <si>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</si>
  <si>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</si>
  <si>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</si>
  <si>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</si>
  <si>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</si>
  <si>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</si>
  <si>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</si>
  <si>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</si>
  <si>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</si>
  <si>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</si>
  <si>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</si>
  <si>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</si>
  <si>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</si>
  <si>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</si>
  <si>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</si>
  <si>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</si>
  <si>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</si>
  <si>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</si>
  <si>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</si>
  <si>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</si>
  <si>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</si>
  <si>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</si>
  <si>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</si>
  <si>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</si>
  <si>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</si>
  <si>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</si>
  <si>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</si>
  <si>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</si>
  <si>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</si>
  <si>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</si>
  <si>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</si>
  <si>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</si>
  <si>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</si>
  <si>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</si>
  <si>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</si>
  <si>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</si>
  <si>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</si>
  <si>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</si>
  <si>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</si>
  <si>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</si>
  <si>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</si>
  <si>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</si>
  <si>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</si>
  <si>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</si>
  <si>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</si>
  <si>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</si>
  <si>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</si>
  <si>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</si>
  <si>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</si>
  <si>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</si>
  <si>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</si>
  <si>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</si>
  <si>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</si>
  <si>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</si>
  <si>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</si>
  <si>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</si>
  <si>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</si>
  <si>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</si>
  <si>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</si>
  <si>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</si>
  <si>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</si>
  <si>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</si>
  <si>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</si>
  <si>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</si>
  <si>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</si>
  <si>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</si>
  <si>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</si>
  <si>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</si>
  <si>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</si>
  <si>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</si>
  <si>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</si>
  <si>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</si>
  <si>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</si>
  <si>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</si>
  <si>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</si>
  <si>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</si>
  <si>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</si>
  <si>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</si>
  <si>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</si>
  <si>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</si>
  <si>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</si>
  <si>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</si>
  <si>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</si>
  <si>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</si>
  <si>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</si>
  <si>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</si>
  <si>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</si>
  <si>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</si>
  <si>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</si>
  <si>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</si>
  <si>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</si>
  <si>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</si>
  <si>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</si>
  <si>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</si>
  <si>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</si>
  <si>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</si>
  <si>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</si>
  <si>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</si>
  <si>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</si>
  <si>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</si>
  <si>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</si>
  <si>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</si>
  <si>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</si>
  <si>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</si>
  <si>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</si>
  <si>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</si>
  <si>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</si>
  <si>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</si>
  <si>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</si>
  <si>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</si>
  <si>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</si>
  <si>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</si>
  <si>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</si>
  <si>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</si>
  <si>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</si>
  <si>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</si>
  <si>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</si>
  <si>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</si>
  <si>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</si>
  <si>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</si>
  <si>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</si>
  <si>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</si>
  <si>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</si>
  <si>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</si>
  <si>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</si>
  <si>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</si>
  <si>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</si>
  <si>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</si>
  <si>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</si>
  <si>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</si>
  <si>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</si>
  <si>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</si>
  <si>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</si>
  <si>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</si>
  <si>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</si>
  <si>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</si>
  <si>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</si>
  <si>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</si>
  <si>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</si>
  <si>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</si>
  <si>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</si>
  <si>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</si>
  <si>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</si>
  <si>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</si>
  <si>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</si>
  <si>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</si>
  <si>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</si>
  <si>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</si>
  <si>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</si>
  <si>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</si>
  <si>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</si>
  <si>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</si>
  <si>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</si>
  <si>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</si>
  <si>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</si>
  <si>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</si>
  <si>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</si>
  <si>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</si>
  <si>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</si>
  <si>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</si>
  <si>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</si>
  <si>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</si>
  <si>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</si>
  <si>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</si>
  <si>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</si>
  <si>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</si>
  <si>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</si>
  <si>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</si>
  <si>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</si>
  <si>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</si>
  <si>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</si>
  <si>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</si>
  <si>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</si>
  <si>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</si>
  <si>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</si>
  <si>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</si>
  <si>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</si>
  <si>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</si>
  <si>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</si>
  <si>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</si>
  <si>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</si>
  <si>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</si>
  <si>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</si>
  <si>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</si>
  <si>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</si>
  <si>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</si>
  <si>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</si>
  <si>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</si>
  <si>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</si>
  <si>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</si>
  <si>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</si>
  <si>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</si>
  <si>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</si>
  <si>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</si>
  <si>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</si>
  <si>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</si>
  <si>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</si>
  <si>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</si>
  <si>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</si>
  <si>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</si>
  <si>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</si>
  <si>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</si>
  <si>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</si>
  <si>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</si>
  <si>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</si>
  <si>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</si>
  <si>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</si>
  <si>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</si>
  <si>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</si>
  <si>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</si>
  <si>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</si>
  <si>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</si>
  <si>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</si>
  <si>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</si>
  <si>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</si>
  <si>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</si>
  <si>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</si>
  <si>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</si>
  <si>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</si>
  <si>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</si>
  <si>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</si>
  <si>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</si>
  <si>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</si>
  <si>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</si>
  <si>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</si>
  <si>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</si>
  <si>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</si>
  <si>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</si>
  <si>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</si>
  <si>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</si>
  <si>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</si>
  <si>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</si>
  <si>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</si>
  <si>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</si>
  <si>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</si>
  <si>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</si>
  <si>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</si>
  <si>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</si>
  <si>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</si>
  <si>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</si>
  <si>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</si>
  <si>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</si>
  <si>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</si>
  <si>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</si>
  <si>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</si>
  <si>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</si>
  <si>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</si>
  <si>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</si>
  <si>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</si>
  <si>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</si>
  <si>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</si>
  <si>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</si>
  <si>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</si>
  <si>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</si>
  <si>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</si>
  <si>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</si>
  <si>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</si>
  <si>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</si>
  <si>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</si>
  <si>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</si>
  <si>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</si>
  <si>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</si>
  <si>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</si>
  <si>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</si>
  <si>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</si>
  <si>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</si>
  <si>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</si>
  <si>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</si>
  <si>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</si>
  <si>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</si>
  <si>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</si>
  <si>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</si>
  <si>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</si>
  <si>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</si>
  <si>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</si>
  <si>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</si>
  <si>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</si>
  <si>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</si>
  <si>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</si>
  <si>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</si>
  <si>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</si>
  <si>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</si>
  <si>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</si>
  <si>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</si>
  <si>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</si>
  <si>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</si>
  <si>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</si>
  <si>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</si>
  <si>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</si>
  <si>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</si>
  <si>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</si>
  <si>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</si>
  <si>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</si>
  <si>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</si>
  <si>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</si>
  <si>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</si>
  <si>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</si>
  <si>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</si>
  <si>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</si>
  <si>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</si>
  <si>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</si>
  <si>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</si>
  <si>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</si>
  <si>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</si>
  <si>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</si>
  <si>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</si>
  <si>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</si>
  <si>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</si>
  <si>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</si>
  <si>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</si>
  <si>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</si>
  <si>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</si>
  <si>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</si>
  <si>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</si>
  <si>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</si>
  <si>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</si>
  <si>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</si>
  <si>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</si>
  <si>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</si>
  <si>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</si>
  <si>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</si>
  <si>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</si>
  <si>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</si>
  <si>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</si>
  <si>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</si>
  <si>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</si>
  <si>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</si>
  <si>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</si>
  <si>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</si>
  <si>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</si>
  <si>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</si>
  <si>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</si>
  <si>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</si>
  <si>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</si>
  <si>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</si>
  <si>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</si>
  <si>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</si>
  <si>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</si>
  <si>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</si>
  <si>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</si>
  <si>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</si>
  <si>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</si>
  <si>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</si>
  <si>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</si>
  <si>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</si>
  <si>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</si>
  <si>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</si>
  <si>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</si>
  <si>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</si>
  <si>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</si>
  <si>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</si>
  <si>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</si>
  <si>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</si>
  <si>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</si>
  <si>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</si>
  <si>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</si>
  <si>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</si>
  <si>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</si>
  <si>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</si>
  <si>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</si>
  <si>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</si>
  <si>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</si>
  <si>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</si>
  <si>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</si>
  <si>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</si>
  <si>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</si>
  <si>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</si>
  <si>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</si>
  <si>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</si>
  <si>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</si>
  <si>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</si>
  <si>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</si>
  <si>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</si>
  <si>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</si>
  <si>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</si>
  <si>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</si>
  <si>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</si>
  <si>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</si>
  <si>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</si>
  <si>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</si>
  <si>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</si>
  <si>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</si>
  <si>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</si>
  <si>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</si>
  <si>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</si>
  <si>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</si>
  <si>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</si>
  <si>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</si>
  <si>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</si>
  <si>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</si>
  <si>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</si>
  <si>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</si>
  <si>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</si>
  <si>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</si>
  <si>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</si>
  <si>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</si>
  <si>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</si>
  <si>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</si>
  <si>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</si>
  <si>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</si>
  <si>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</si>
  <si>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</si>
  <si>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</si>
  <si>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</si>
  <si>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</si>
  <si>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</si>
  <si>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</si>
  <si>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</si>
  <si>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</si>
  <si>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</si>
  <si>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</si>
  <si>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</si>
  <si>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</si>
  <si>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</si>
  <si>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</si>
  <si>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</si>
  <si>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</si>
  <si>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</si>
  <si>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</si>
  <si>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</si>
  <si>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</si>
  <si>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</si>
  <si>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</si>
  <si>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</si>
  <si>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</si>
  <si>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</si>
  <si>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</si>
  <si>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</si>
  <si>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</si>
  <si>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</si>
  <si>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</si>
  <si>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</si>
  <si>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</si>
  <si>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</si>
  <si>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</si>
  <si>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</si>
  <si>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</si>
  <si>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</si>
  <si>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</si>
  <si>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</si>
  <si>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</si>
  <si>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</si>
  <si>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</si>
  <si>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</si>
  <si>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</si>
  <si>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</si>
  <si>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</si>
  <si>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</si>
  <si>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</si>
  <si>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</si>
  <si>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</si>
  <si>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</si>
  <si>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</si>
  <si>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</si>
  <si>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</si>
  <si>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</si>
  <si>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</si>
  <si>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</si>
  <si>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</si>
  <si>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</si>
  <si>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</si>
  <si>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</si>
  <si>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</si>
  <si>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</si>
  <si>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</si>
  <si>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</si>
  <si>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</si>
  <si>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</si>
  <si>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</si>
  <si>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</si>
  <si>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</si>
  <si>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</si>
  <si>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</si>
  <si>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</si>
  <si>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</si>
  <si>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</si>
  <si>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</si>
  <si>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</si>
  <si>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</si>
  <si>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</si>
  <si>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</si>
  <si>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</si>
  <si>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</si>
  <si>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</si>
  <si>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</si>
  <si>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</si>
  <si>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</si>
  <si>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</si>
  <si>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</si>
  <si>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</si>
  <si>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</si>
  <si>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</si>
  <si>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</si>
  <si>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</si>
  <si>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</si>
  <si>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</si>
  <si>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</si>
  <si>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</si>
  <si>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</si>
  <si>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</si>
  <si>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</si>
  <si>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</si>
  <si>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</si>
  <si>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</si>
  <si>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</si>
  <si>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</si>
  <si>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</si>
  <si>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</si>
  <si>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</si>
  <si>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</si>
  <si>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</si>
  <si>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</si>
  <si>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</si>
  <si>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</si>
  <si>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</si>
  <si>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</si>
  <si>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</si>
  <si>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</si>
  <si>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</si>
  <si>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</si>
  <si>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</si>
  <si>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</si>
  <si>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</si>
  <si>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</si>
  <si>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</si>
  <si>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</si>
  <si>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</si>
  <si>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</si>
  <si>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</si>
  <si>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</si>
  <si>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</si>
  <si>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</si>
  <si>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</si>
  <si>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</si>
  <si>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</si>
  <si>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</si>
  <si>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</si>
  <si>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</si>
  <si>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</si>
  <si>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</si>
  <si>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</si>
  <si>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</si>
  <si>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</si>
  <si>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</si>
  <si>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</si>
  <si>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</si>
  <si>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</si>
  <si>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</si>
  <si>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</si>
  <si>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</si>
  <si>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</si>
  <si>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</si>
  <si>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</si>
  <si>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</si>
  <si>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</si>
  <si>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</si>
  <si>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</si>
  <si>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</si>
  <si>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</si>
  <si>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</si>
  <si>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</si>
  <si>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</si>
  <si>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</si>
  <si>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</si>
  <si>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</si>
  <si>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</si>
  <si>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</si>
  <si>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</si>
  <si>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</si>
  <si>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</si>
  <si>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</si>
  <si>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</si>
  <si>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</si>
  <si>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</si>
  <si>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</si>
  <si>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</si>
  <si>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</si>
  <si>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</si>
  <si>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</si>
  <si>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</si>
  <si>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</si>
  <si>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</si>
  <si>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</si>
  <si>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</si>
  <si>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</si>
  <si>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</si>
  <si>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</si>
  <si>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</si>
  <si>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</si>
  <si>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</si>
  <si>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</si>
  <si>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</si>
  <si>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</si>
  <si>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</si>
  <si>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</si>
  <si>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</si>
  <si>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</si>
  <si>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</si>
  <si>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</si>
  <si>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</si>
  <si>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</si>
  <si>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</si>
  <si>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</si>
  <si>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</si>
  <si>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</si>
  <si>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</si>
  <si>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</si>
  <si>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</si>
  <si>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</si>
  <si>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</si>
  <si>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</si>
  <si>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</si>
  <si>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</si>
  <si>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</si>
  <si>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</si>
  <si>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</si>
  <si>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</si>
  <si>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</si>
  <si>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</si>
  <si>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</si>
  <si>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</si>
  <si>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</si>
  <si>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</si>
  <si>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</si>
  <si>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</si>
  <si>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</si>
  <si>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</si>
  <si>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</si>
  <si>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</si>
  <si>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</si>
  <si>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</si>
  <si>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</si>
  <si>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</si>
  <si>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</si>
  <si>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</si>
  <si>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</si>
  <si>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</si>
  <si>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</si>
  <si>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</si>
  <si>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</si>
  <si>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</si>
  <si>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</si>
  <si>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</si>
  <si>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</si>
  <si>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</si>
  <si>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</si>
  <si>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</si>
  <si>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</si>
  <si>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</si>
  <si>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</si>
  <si>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</si>
  <si>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</si>
  <si>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</si>
  <si>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</si>
  <si>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</si>
  <si>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</si>
  <si>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</si>
  <si>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</si>
  <si>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</si>
  <si>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</si>
  <si>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</si>
  <si>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</si>
  <si>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</si>
  <si>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</si>
  <si>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</si>
  <si>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</si>
  <si>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</si>
  <si>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</si>
  <si>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</si>
  <si>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</si>
  <si>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</si>
  <si>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</si>
  <si>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</si>
  <si>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</si>
  <si>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</si>
  <si>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</si>
  <si>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</si>
  <si>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</si>
  <si>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</si>
  <si>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</si>
  <si>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</si>
  <si>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</si>
  <si>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</si>
  <si>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</si>
  <si>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</si>
  <si>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</si>
  <si>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</si>
  <si>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</si>
  <si>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</si>
  <si>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</si>
  <si>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</si>
  <si>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</si>
  <si>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</si>
  <si>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</si>
  <si>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</si>
  <si>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</si>
  <si>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</si>
  <si>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</si>
  <si>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</si>
  <si>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</si>
  <si>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</si>
  <si>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</si>
  <si>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</si>
  <si>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</si>
  <si>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</si>
  <si>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</si>
  <si>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</si>
  <si>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</si>
  <si>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</si>
  <si>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</si>
  <si>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</si>
  <si>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</si>
  <si>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</si>
  <si>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</si>
  <si>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</si>
  <si>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</si>
  <si>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</si>
  <si>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</si>
  <si>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</si>
  <si>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</si>
  <si>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</si>
  <si>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</si>
  <si>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</si>
  <si>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</si>
  <si>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</si>
  <si>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</si>
  <si>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</si>
  <si>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</si>
  <si>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</si>
  <si>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</si>
  <si>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</si>
  <si>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</si>
  <si>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</si>
  <si>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</si>
  <si>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</si>
  <si>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</si>
  <si>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</si>
  <si>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</si>
  <si>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</si>
  <si>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</si>
  <si>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</si>
  <si>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</si>
  <si>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</si>
  <si>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</si>
  <si>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</si>
  <si>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</si>
  <si>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</si>
  <si>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</si>
  <si>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</si>
  <si>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</si>
  <si>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</si>
  <si>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</si>
  <si>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</si>
  <si>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</si>
  <si>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</si>
  <si>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</si>
  <si>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</si>
  <si>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</si>
  <si>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</si>
  <si>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</si>
  <si>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</si>
  <si>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</si>
  <si>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</si>
  <si>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</si>
  <si>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</si>
  <si>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</si>
  <si>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</si>
  <si>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</si>
  <si>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</si>
  <si>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</si>
  <si>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</si>
  <si>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</si>
  <si>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</si>
  <si>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</si>
  <si>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</si>
  <si>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</si>
  <si>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</si>
  <si>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</si>
  <si>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</si>
  <si>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</si>
  <si>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</si>
  <si>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</si>
  <si>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</si>
  <si>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</si>
  <si>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</si>
  <si>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</si>
  <si>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</si>
  <si>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</si>
  <si>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</si>
  <si>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</si>
  <si>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</si>
  <si>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</si>
  <si>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</si>
  <si>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</si>
  <si>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</si>
  <si>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</si>
  <si>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</si>
  <si>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</si>
  <si>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</si>
  <si>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</si>
  <si>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</si>
  <si>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</si>
  <si>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</si>
  <si>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</si>
  <si>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</si>
  <si>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</si>
  <si>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</si>
  <si>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</si>
  <si>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</si>
  <si>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</si>
  <si>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</si>
  <si>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</si>
  <si>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</si>
  <si>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</si>
  <si>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</si>
  <si>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</si>
  <si>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</si>
  <si>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</si>
  <si>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</si>
  <si>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</si>
  <si>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</si>
  <si>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</si>
  <si>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</si>
  <si>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</si>
  <si>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</si>
  <si>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</si>
  <si>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</si>
  <si>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</si>
  <si>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</si>
  <si>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</si>
  <si>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</si>
  <si>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</si>
  <si>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</si>
  <si>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</si>
  <si>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</si>
  <si>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</si>
  <si>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</si>
  <si>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</si>
  <si>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</si>
  <si>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</si>
  <si>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</si>
  <si>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</si>
  <si>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</si>
  <si>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</si>
  <si>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</si>
  <si>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</si>
  <si>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</si>
  <si>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</si>
  <si>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</si>
  <si>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</si>
  <si>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</si>
  <si>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</si>
  <si>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</si>
  <si>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</si>
  <si>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</si>
  <si>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</si>
  <si>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</si>
  <si>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</si>
  <si>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</si>
  <si>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</si>
  <si>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</si>
  <si>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</si>
  <si>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</si>
  <si>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</si>
  <si>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</si>
  <si>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</si>
  <si>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</si>
  <si>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</si>
  <si>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</si>
  <si>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</si>
  <si>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</si>
  <si>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</si>
  <si>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</si>
  <si>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</si>
  <si>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</si>
  <si>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</si>
  <si>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</si>
  <si>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</si>
  <si>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</si>
  <si>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</si>
  <si>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</si>
  <si>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</si>
  <si>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</si>
  <si>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</si>
  <si>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</si>
  <si>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</si>
  <si>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</si>
  <si>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</si>
  <si>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</si>
  <si>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</si>
  <si>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</si>
  <si>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</si>
  <si>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</si>
  <si>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</si>
  <si>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</si>
  <si>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</si>
  <si>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</si>
  <si>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</si>
  <si>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</si>
  <si>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</si>
  <si>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</si>
  <si>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</si>
  <si>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</si>
  <si>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</si>
  <si>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</si>
  <si>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</si>
  <si>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</si>
  <si>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</si>
  <si>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</si>
  <si>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</si>
  <si>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</si>
  <si>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</si>
  <si>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</si>
  <si>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</si>
  <si>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</si>
  <si>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</si>
  <si>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</si>
  <si>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</si>
  <si>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</si>
  <si>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</si>
  <si>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</si>
  <si>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</si>
  <si>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</si>
  <si>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</si>
  <si>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</si>
  <si>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</si>
  <si>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</si>
  <si>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</si>
  <si>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</si>
  <si>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</si>
  <si>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</si>
  <si>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</si>
  <si>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</si>
  <si>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</si>
  <si>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</si>
  <si>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</si>
  <si>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</si>
  <si>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</si>
  <si>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</si>
  <si>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</si>
  <si>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</si>
  <si>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</si>
  <si>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</si>
  <si>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</si>
  <si>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</si>
  <si>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</si>
  <si>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</si>
  <si>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</si>
  <si>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</si>
  <si>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</si>
  <si>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</si>
  <si>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</si>
  <si>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</si>
  <si>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</si>
  <si>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</si>
  <si>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</si>
  <si>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</si>
  <si>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</si>
  <si>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</si>
  <si>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</si>
  <si>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</si>
  <si>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</si>
  <si>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</si>
  <si>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</si>
  <si>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</si>
  <si>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</si>
  <si>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</si>
  <si>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</si>
  <si>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</si>
  <si>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</si>
  <si>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</si>
  <si>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</si>
  <si>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</si>
  <si>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</si>
  <si>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</si>
  <si>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</si>
  <si>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</si>
  <si>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</si>
  <si>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</si>
  <si>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</si>
  <si>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</si>
  <si>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</si>
  <si>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</si>
  <si>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</si>
  <si>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</si>
  <si>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</si>
  <si>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</si>
  <si>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</si>
  <si>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</si>
  <si>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</si>
  <si>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</si>
  <si>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</si>
  <si>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</si>
  <si>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</si>
  <si>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</si>
  <si>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</si>
  <si>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</si>
  <si>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</si>
  <si>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</si>
  <si>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</si>
  <si>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</si>
  <si>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</si>
  <si>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</si>
  <si>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</si>
  <si>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</si>
  <si>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</si>
  <si>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</si>
  <si>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</si>
  <si>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</si>
  <si>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</si>
  <si>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</si>
  <si>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</si>
  <si>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</si>
  <si>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</si>
  <si>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</si>
  <si>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</si>
  <si>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</si>
  <si>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</si>
  <si>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</si>
  <si>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</si>
  <si>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</si>
  <si>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</si>
  <si>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</si>
  <si>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</si>
  <si>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</si>
  <si>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</si>
  <si>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</si>
  <si>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</si>
  <si>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</si>
  <si>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</si>
  <si>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</si>
  <si>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</si>
  <si>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</si>
  <si>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</si>
  <si>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</si>
  <si>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</si>
  <si>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</si>
  <si>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</si>
  <si>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</si>
  <si>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</si>
  <si>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</si>
  <si>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</si>
  <si>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</si>
  <si>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</si>
  <si>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</si>
  <si>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</si>
  <si>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</si>
  <si>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</si>
  <si>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</si>
  <si>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</si>
  <si>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</si>
  <si>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</si>
  <si>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</si>
  <si>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</si>
  <si>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</si>
  <si>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</si>
  <si>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</si>
  <si>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</si>
  <si>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</si>
  <si>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</si>
  <si>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</si>
  <si>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</si>
  <si>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</si>
  <si>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</si>
  <si>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</si>
  <si>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</si>
  <si>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</si>
  <si>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</si>
  <si>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</si>
  <si>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</si>
  <si>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</si>
  <si>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</si>
  <si>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</si>
  <si>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</si>
  <si>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</si>
  <si>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</si>
  <si>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</si>
  <si>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</si>
  <si>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</si>
  <si>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</si>
  <si>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</si>
  <si>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</si>
  <si>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</si>
  <si>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</si>
  <si>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</si>
  <si>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</si>
  <si>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</si>
  <si>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</si>
  <si>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</si>
  <si>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</si>
  <si>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</si>
  <si>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</si>
  <si>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</si>
  <si>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</si>
  <si>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</si>
  <si>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</si>
  <si>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</si>
  <si>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</si>
  <si>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</si>
  <si>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</si>
  <si>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</si>
  <si>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</si>
  <si>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</si>
  <si>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</si>
  <si>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</si>
  <si>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</si>
  <si>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</si>
  <si>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</si>
  <si>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</si>
  <si>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</si>
  <si>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</si>
  <si>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</si>
  <si>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</si>
  <si>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</si>
  <si>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</si>
  <si>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</si>
  <si>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</si>
  <si>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</si>
  <si>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</si>
  <si>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</si>
  <si>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</si>
  <si>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</si>
  <si>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</si>
  <si>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</si>
  <si>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</si>
  <si>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</si>
  <si>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</si>
  <si>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</si>
  <si>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</si>
  <si>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</si>
  <si>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</si>
  <si>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</si>
  <si>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</si>
  <si>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</si>
  <si>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</si>
  <si>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</si>
  <si>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</si>
  <si>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</si>
  <si>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</si>
  <si>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</si>
  <si>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</si>
  <si>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</si>
  <si>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</si>
  <si>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</si>
  <si>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</si>
  <si>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</si>
  <si>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</si>
  <si>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</si>
  <si>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</si>
  <si>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</si>
  <si>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</si>
  <si>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</si>
  <si>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</si>
  <si>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</si>
  <si>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</si>
  <si>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</si>
  <si>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</si>
  <si>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</si>
  <si>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</si>
  <si>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</si>
  <si>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</si>
  <si>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</si>
  <si>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</si>
  <si>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</si>
  <si>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</si>
  <si>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</si>
  <si>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</si>
  <si>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</si>
  <si>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</si>
  <si>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</si>
  <si>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</si>
  <si>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</si>
  <si>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</si>
  <si>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</si>
  <si>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</si>
  <si>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</si>
  <si>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</si>
  <si>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</si>
  <si>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</si>
  <si>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</si>
  <si>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</si>
  <si>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</si>
  <si>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</si>
  <si>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</si>
  <si>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</si>
  <si>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</si>
  <si>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</si>
  <si>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</si>
  <si>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</si>
  <si>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</si>
  <si>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</si>
  <si>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</si>
  <si>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</si>
  <si>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</si>
  <si>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</si>
  <si>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</si>
  <si>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</si>
  <si>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</si>
  <si>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</si>
  <si>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</si>
  <si>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</si>
  <si>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</si>
  <si>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</si>
  <si>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</si>
  <si>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</si>
  <si>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</si>
  <si>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</si>
  <si>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</si>
  <si>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</si>
  <si>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</si>
  <si>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</si>
  <si>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</si>
  <si>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</si>
  <si>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</si>
  <si>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</si>
  <si>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</si>
  <si>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</si>
  <si>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</si>
  <si>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</si>
  <si>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</si>
  <si>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</si>
  <si>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</si>
  <si>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</si>
  <si>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</si>
  <si>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</si>
  <si>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</si>
  <si>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</si>
  <si>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</si>
  <si>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</si>
  <si>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</si>
  <si>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</si>
  <si>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</si>
  <si>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</si>
  <si>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</si>
  <si>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</si>
  <si>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</si>
  <si>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</si>
  <si>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</si>
  <si>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</si>
  <si>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</si>
  <si>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</si>
  <si>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</si>
  <si>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</si>
  <si>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</si>
  <si>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</si>
  <si>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</si>
  <si>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</si>
  <si>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</si>
  <si>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</si>
  <si>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</si>
  <si>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</si>
  <si>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</si>
  <si>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</si>
  <si>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</si>
  <si>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</si>
  <si>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</si>
  <si>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</si>
  <si>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</si>
  <si>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</si>
  <si>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</si>
  <si>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</si>
  <si>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</si>
  <si>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</si>
  <si>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</si>
  <si>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</si>
  <si>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</si>
  <si>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</si>
  <si>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</si>
  <si>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</si>
  <si>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</si>
  <si>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</si>
  <si>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</si>
  <si>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</si>
  <si>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</si>
  <si>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</si>
  <si>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</si>
  <si>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</si>
  <si>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</si>
  <si>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</si>
  <si>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</si>
  <si>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</si>
  <si>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</si>
  <si>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</si>
  <si>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</si>
  <si>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</si>
  <si>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</si>
  <si>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</si>
  <si>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</si>
  <si>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</si>
  <si>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</si>
  <si>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</si>
  <si>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</si>
  <si>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</si>
  <si>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</si>
  <si>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</si>
  <si>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</si>
  <si>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</si>
  <si>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</si>
  <si>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</si>
  <si>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</si>
  <si>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</si>
  <si>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</si>
  <si>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</si>
  <si>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</si>
  <si>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</si>
  <si>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</si>
  <si>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</si>
  <si>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</si>
  <si>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</si>
  <si>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</si>
  <si>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</si>
  <si>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</si>
  <si>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</si>
  <si>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</si>
  <si>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</si>
  <si>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</si>
  <si>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</si>
  <si>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</si>
  <si>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</si>
  <si>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</si>
  <si>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</si>
  <si>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</si>
  <si>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</si>
  <si>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</si>
  <si>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</si>
  <si>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</si>
  <si>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</si>
  <si>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</si>
  <si>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</si>
  <si>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</si>
  <si>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</si>
  <si>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</si>
  <si>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</si>
  <si>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</si>
  <si>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</si>
  <si>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</si>
  <si>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</si>
  <si>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</si>
  <si>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</si>
  <si>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</si>
  <si>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</si>
  <si>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</si>
  <si>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</si>
  <si>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</si>
  <si>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</si>
  <si>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</si>
  <si>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</si>
  <si>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</si>
  <si>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</si>
  <si>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</si>
  <si>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</si>
  <si>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</si>
  <si>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</si>
  <si>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</si>
  <si>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</si>
  <si>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</si>
  <si>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</si>
  <si>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</si>
  <si>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</si>
  <si>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</si>
  <si>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</si>
  <si>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</si>
  <si>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</si>
  <si>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</si>
  <si>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</si>
  <si>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</si>
  <si>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</si>
  <si>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</si>
  <si>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</si>
  <si>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</si>
  <si>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</si>
  <si>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</si>
  <si>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</si>
  <si>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</si>
  <si>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</si>
  <si>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</si>
  <si>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</si>
  <si>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</si>
  <si>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</si>
  <si>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</si>
  <si>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</si>
  <si>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</si>
  <si>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</si>
  <si>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</si>
  <si>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</si>
  <si>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</si>
  <si>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</si>
  <si>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</si>
  <si>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</si>
  <si>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</si>
  <si>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</si>
  <si>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</si>
  <si>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</si>
  <si>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</si>
  <si>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</si>
  <si>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</si>
  <si>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</si>
  <si>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</si>
  <si>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</si>
  <si>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</si>
  <si>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</si>
  <si>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</si>
  <si>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</si>
  <si>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</si>
  <si>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</si>
  <si>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</si>
  <si>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</si>
  <si>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</si>
  <si>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</si>
  <si>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</si>
  <si>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</si>
  <si>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</si>
  <si>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</si>
  <si>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</si>
  <si>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</si>
  <si>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</si>
  <si>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</si>
  <si>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</si>
  <si>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</si>
  <si>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</si>
  <si>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</si>
  <si>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</si>
  <si>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</si>
  <si>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</si>
  <si>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</si>
  <si>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</si>
  <si>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</si>
  <si>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</si>
  <si>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</si>
  <si>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</si>
  <si>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</si>
  <si>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</si>
  <si>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</si>
  <si>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</si>
  <si>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</si>
  <si>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</si>
  <si>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</si>
  <si>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</si>
  <si>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</si>
  <si>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</si>
  <si>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</si>
  <si>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</si>
  <si>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</si>
  <si>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</si>
  <si>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</si>
  <si>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</si>
  <si>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</si>
  <si>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</si>
  <si>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</si>
  <si>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</si>
  <si>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</si>
  <si>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</si>
  <si>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</si>
  <si>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</si>
  <si>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</si>
  <si>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</si>
  <si>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</si>
  <si>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</si>
  <si>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</si>
  <si>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</si>
  <si>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</si>
  <si>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</si>
  <si>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</si>
  <si>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</si>
  <si>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</si>
  <si>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</si>
  <si>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</si>
  <si>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</si>
  <si>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</si>
  <si>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</si>
  <si>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</si>
  <si>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</si>
  <si>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</si>
  <si>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</si>
  <si>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</si>
  <si>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</si>
  <si>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</si>
  <si>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</si>
  <si>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</si>
  <si>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</si>
  <si>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</si>
  <si>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</si>
  <si>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</si>
  <si>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</si>
  <si>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</si>
  <si>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</si>
  <si>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</si>
  <si>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</si>
  <si>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</si>
  <si>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</si>
  <si>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</si>
  <si>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</si>
  <si>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</si>
  <si>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</si>
  <si>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</si>
  <si>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</si>
  <si>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</si>
  <si>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</si>
  <si>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</si>
  <si>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</si>
  <si>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</si>
  <si>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</si>
  <si>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</si>
  <si>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</si>
  <si>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</si>
  <si>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</si>
  <si>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</si>
  <si>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</si>
  <si>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</si>
  <si>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</si>
  <si>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</si>
  <si>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</si>
  <si>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</si>
  <si>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</si>
  <si>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</si>
  <si>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</si>
  <si>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</si>
  <si>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</si>
  <si>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</si>
  <si>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</si>
  <si>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</si>
  <si>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</si>
  <si>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</si>
  <si>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</si>
  <si>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</si>
  <si>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</si>
  <si>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</si>
  <si>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</si>
  <si>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</si>
  <si>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</si>
  <si>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</si>
  <si>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</si>
  <si>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</si>
  <si>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</si>
  <si>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</si>
  <si>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</si>
  <si>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</si>
  <si>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</si>
  <si>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</si>
  <si>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</si>
  <si>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</si>
  <si>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</si>
  <si>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</si>
  <si>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</si>
  <si>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</si>
  <si>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</si>
  <si>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</si>
  <si>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</si>
  <si>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</si>
  <si>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</si>
  <si>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</si>
  <si>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</si>
  <si>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</si>
  <si>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</si>
  <si>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</si>
  <si>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</si>
  <si>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</si>
  <si>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</si>
  <si>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</si>
  <si>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</si>
  <si>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</si>
  <si>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</si>
  <si>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</si>
  <si>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</si>
  <si>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</si>
  <si>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</si>
  <si>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</si>
  <si>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</si>
  <si>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</si>
  <si>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</si>
  <si>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</si>
  <si>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</si>
  <si>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</si>
  <si>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</si>
  <si>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</si>
  <si>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</si>
  <si>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</si>
  <si>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</si>
  <si>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</si>
  <si>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</si>
  <si>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</si>
  <si>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</si>
  <si>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</si>
  <si>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</si>
  <si>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</si>
  <si>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</si>
  <si>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</si>
  <si>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</si>
  <si>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</si>
  <si>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</si>
  <si>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</si>
  <si>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</si>
  <si>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</si>
  <si>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</si>
  <si>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</si>
  <si>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</si>
  <si>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</si>
  <si>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</si>
  <si>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</si>
  <si>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</si>
  <si>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</si>
  <si>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</si>
  <si>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</si>
  <si>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</si>
  <si>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</si>
  <si>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</si>
  <si>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</si>
  <si>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</si>
  <si>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</si>
  <si>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</si>
  <si>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</si>
  <si>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</si>
  <si>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</si>
  <si>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</si>
  <si>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</si>
  <si>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</si>
  <si>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</si>
  <si>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</si>
  <si>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</si>
  <si>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</si>
  <si>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</si>
  <si>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</si>
  <si>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</si>
  <si>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</si>
  <si>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</si>
  <si>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</si>
  <si>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</si>
  <si>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</si>
  <si>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</si>
  <si>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</si>
  <si>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</si>
  <si>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</si>
  <si>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</si>
  <si>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</si>
  <si>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</si>
  <si>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</si>
  <si>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</si>
  <si>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</si>
  <si>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</si>
  <si>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</si>
  <si>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</si>
  <si>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</si>
  <si>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</si>
  <si>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</si>
  <si>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</si>
  <si>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</si>
  <si>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</si>
  <si>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</si>
  <si>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</si>
  <si>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</si>
  <si>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</si>
  <si>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</si>
  <si>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</si>
  <si>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</si>
  <si>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</si>
  <si>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</si>
  <si>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</si>
  <si>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</si>
  <si>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</si>
  <si>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</si>
  <si>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</si>
  <si>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</si>
  <si>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</si>
  <si>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</si>
  <si>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</si>
  <si>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</si>
  <si>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</si>
  <si>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</si>
  <si>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</si>
  <si>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</si>
  <si>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</si>
  <si>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</si>
  <si>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</si>
  <si>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</si>
  <si>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</si>
  <si>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</si>
  <si>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</si>
  <si>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</si>
  <si>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</si>
  <si>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</si>
  <si>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</si>
  <si>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</si>
  <si>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</si>
  <si>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</si>
  <si>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</si>
  <si>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</si>
  <si>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</si>
  <si>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</si>
  <si>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</si>
  <si>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</si>
  <si>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</si>
  <si>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</si>
  <si>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</si>
  <si>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</si>
  <si>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</si>
  <si>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</si>
  <si>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</si>
  <si>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</si>
  <si>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</si>
  <si>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</si>
  <si>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</si>
  <si>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</si>
  <si>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</si>
  <si>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</si>
  <si>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</si>
  <si>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</si>
  <si>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</si>
  <si>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</si>
  <si>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</si>
  <si>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</si>
  <si>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</si>
  <si>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</si>
  <si>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</si>
  <si>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</si>
  <si>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</si>
  <si>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</si>
  <si>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</si>
  <si>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</si>
  <si>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</si>
  <si>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</si>
  <si>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</si>
  <si>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</si>
  <si>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</si>
  <si>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</si>
  <si>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</si>
  <si>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</si>
  <si>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</si>
  <si>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</si>
  <si>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</si>
  <si>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</si>
  <si>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</si>
  <si>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</si>
  <si>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</si>
  <si>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</si>
  <si>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</si>
  <si>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</si>
  <si>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</si>
  <si>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</si>
  <si>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</si>
  <si>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</si>
  <si>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</si>
  <si>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</si>
  <si>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</si>
  <si>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</si>
  <si>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</si>
  <si>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</si>
  <si>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</si>
  <si>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</si>
  <si>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</si>
  <si>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</si>
  <si>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</si>
  <si>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</si>
  <si>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</si>
  <si>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</si>
  <si>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</si>
  <si>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</si>
  <si>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</si>
  <si>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</si>
  <si>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</si>
  <si>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</si>
  <si>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</si>
  <si>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</si>
  <si>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</si>
  <si>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</si>
  <si>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</si>
  <si>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</si>
  <si>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</si>
  <si>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</si>
  <si>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</si>
  <si>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</si>
  <si>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</si>
  <si>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</si>
  <si>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</si>
  <si>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</si>
  <si>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</si>
  <si>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</si>
  <si>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</si>
  <si>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</si>
  <si>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</si>
  <si>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</si>
  <si>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</si>
  <si>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</si>
  <si>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</si>
  <si>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</si>
  <si>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</si>
  <si>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</si>
  <si>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</si>
  <si>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</si>
  <si>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</si>
  <si>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</si>
  <si>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</si>
  <si>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</si>
  <si>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</si>
  <si>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</si>
  <si>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</si>
  <si>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</si>
  <si>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</si>
  <si>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</si>
  <si>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</si>
  <si>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</si>
  <si>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</si>
  <si>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</si>
  <si>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</si>
  <si>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</si>
  <si>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</si>
  <si>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</si>
  <si>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</si>
  <si>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</si>
  <si>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</si>
  <si>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</si>
  <si>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</si>
  <si>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</si>
  <si>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</si>
  <si>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</si>
  <si>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</si>
  <si>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</si>
  <si>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</si>
  <si>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</si>
  <si>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</si>
  <si>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</si>
  <si>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</si>
  <si>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</si>
  <si>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</si>
  <si>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</si>
  <si>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</si>
  <si>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</si>
  <si>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</si>
  <si>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</si>
  <si>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</si>
  <si>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</si>
  <si>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</si>
  <si>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</si>
  <si>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</si>
  <si>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</si>
  <si>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</si>
  <si>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</si>
  <si>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</si>
  <si>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</si>
  <si>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</si>
  <si>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</si>
  <si>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</si>
  <si>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</si>
  <si>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</si>
  <si>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</si>
  <si>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</si>
  <si>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</si>
  <si>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</si>
  <si>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</si>
  <si>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</si>
  <si>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</si>
  <si>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</si>
  <si>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</si>
  <si>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</si>
  <si>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</si>
  <si>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</si>
  <si>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</si>
  <si>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</si>
  <si>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</si>
  <si>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</si>
  <si>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</si>
  <si>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</si>
  <si>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</si>
  <si>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</si>
  <si>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</si>
  <si>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</si>
  <si>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</si>
  <si>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</si>
  <si>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</si>
  <si>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</si>
  <si>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</si>
  <si>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</si>
  <si>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</si>
  <si>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</si>
  <si>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</si>
  <si>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</si>
  <si>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</si>
  <si>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</si>
  <si>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</si>
  <si>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</si>
  <si>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</si>
  <si>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</si>
  <si>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</si>
  <si>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</si>
  <si>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</si>
  <si>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</si>
  <si>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</si>
  <si>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</si>
  <si>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</si>
  <si>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</si>
  <si>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</si>
  <si>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</si>
  <si>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</si>
  <si>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</si>
  <si>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</si>
  <si>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</si>
  <si>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</si>
  <si>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</si>
  <si>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</si>
  <si>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</si>
  <si>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</si>
  <si>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</si>
  <si>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</si>
  <si>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</si>
  <si>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</si>
  <si>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</si>
  <si>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</si>
  <si>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</si>
  <si>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</si>
  <si>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</si>
  <si>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</si>
  <si>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</si>
  <si>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</si>
  <si>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</si>
  <si>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</si>
  <si>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</si>
  <si>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</si>
  <si>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</si>
  <si>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</si>
  <si>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</si>
  <si>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</si>
  <si>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</si>
  <si>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</si>
  <si>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</si>
  <si>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</si>
  <si>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</si>
  <si>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</si>
  <si>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</si>
  <si>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</si>
  <si>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</si>
  <si>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</si>
  <si>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</si>
  <si>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</si>
  <si>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</si>
  <si>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</si>
  <si>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</si>
  <si>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</si>
  <si>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</si>
  <si>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</si>
  <si>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</si>
  <si>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</si>
  <si>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</si>
  <si>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</si>
  <si>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</si>
  <si>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</si>
  <si>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</si>
  <si>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</si>
  <si>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</si>
  <si>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</si>
  <si>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</si>
  <si>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</si>
  <si>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</si>
  <si>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</si>
  <si>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</si>
  <si>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</si>
  <si>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</si>
  <si>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</si>
  <si>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</si>
  <si>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</si>
  <si>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</si>
  <si>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</si>
  <si>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</si>
  <si>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</si>
  <si>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</si>
  <si>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</si>
  <si>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</si>
  <si>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</si>
  <si>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</si>
  <si>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</si>
  <si>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</si>
  <si>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</si>
  <si>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</si>
  <si>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</si>
  <si>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</si>
  <si>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</si>
  <si>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</si>
  <si>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</si>
  <si>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</si>
  <si>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</si>
  <si>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</si>
  <si>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</si>
  <si>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</si>
  <si>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</si>
  <si>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</si>
  <si>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</si>
  <si>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</si>
  <si>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</si>
  <si>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</si>
  <si>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</si>
  <si>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</si>
  <si>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</si>
  <si>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</si>
  <si>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</si>
  <si>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</si>
  <si>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</si>
  <si>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</si>
  <si>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</si>
  <si>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</si>
  <si>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</si>
  <si>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</si>
  <si>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</si>
  <si>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</si>
  <si>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</si>
  <si>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</si>
  <si>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</si>
  <si>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</si>
  <si>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</si>
  <si>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</si>
  <si>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</si>
  <si>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</si>
  <si>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</si>
  <si>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</si>
  <si>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</si>
  <si>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</si>
  <si>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</si>
  <si>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</si>
  <si>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</si>
  <si>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</si>
  <si>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</si>
  <si>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</si>
  <si>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</si>
  <si>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</si>
  <si>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</si>
  <si>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</si>
  <si>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</si>
  <si>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</si>
  <si>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</si>
  <si>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</si>
  <si>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</si>
  <si>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</si>
  <si>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</si>
  <si>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</si>
  <si>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</si>
  <si>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</si>
  <si>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</si>
  <si>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</si>
  <si>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</si>
  <si>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</si>
  <si>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</si>
  <si>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</si>
  <si>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</si>
  <si>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</si>
  <si>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</si>
  <si>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</si>
  <si>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</si>
  <si>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</si>
  <si>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</si>
  <si>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</si>
  <si>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</si>
  <si>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</si>
  <si>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</si>
  <si>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</si>
  <si>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</si>
  <si>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</si>
  <si>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</si>
  <si>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</si>
  <si>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</si>
  <si>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</si>
  <si>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</si>
  <si>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</si>
  <si>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</si>
  <si>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</si>
  <si>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</si>
  <si>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</si>
  <si>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</si>
  <si>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</si>
  <si>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</si>
  <si>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</si>
  <si>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</si>
  <si>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</si>
  <si>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</si>
  <si>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</si>
  <si>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</si>
  <si>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</si>
  <si>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</si>
  <si>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</si>
  <si>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</si>
  <si>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</si>
  <si>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</si>
  <si>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</si>
  <si>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</si>
  <si>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</si>
  <si>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</si>
  <si>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</si>
  <si>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</si>
  <si>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</si>
  <si>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</si>
  <si>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</si>
  <si>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</si>
  <si>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</si>
  <si>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</si>
  <si>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</si>
  <si>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</si>
  <si>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</si>
  <si>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</si>
  <si>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</si>
  <si>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</si>
  <si>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</si>
  <si>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</si>
  <si>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</si>
  <si>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</si>
  <si>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</si>
  <si>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</si>
  <si>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</si>
  <si>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</si>
  <si>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</si>
  <si>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</si>
  <si>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</si>
  <si>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</si>
  <si>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</si>
  <si>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</si>
  <si>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</si>
  <si>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</si>
  <si>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</si>
  <si>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</si>
  <si>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</si>
  <si>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</si>
  <si>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</si>
  <si>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</si>
  <si>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</si>
  <si>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</si>
  <si>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</si>
  <si>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</si>
  <si>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</si>
  <si>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</si>
  <si>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</si>
  <si>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</si>
  <si>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</si>
  <si>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</si>
  <si>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</si>
  <si>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</si>
  <si>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</si>
  <si>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</si>
  <si>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</si>
  <si>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</si>
  <si>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</si>
  <si>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</si>
  <si>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</si>
  <si>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</si>
  <si>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</si>
  <si>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</si>
  <si>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</si>
  <si>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</si>
  <si>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</si>
  <si>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</si>
  <si>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</si>
  <si>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</si>
  <si>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</si>
  <si>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</si>
  <si>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</si>
  <si>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</si>
  <si>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</si>
  <si>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</si>
  <si>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</si>
  <si>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</si>
  <si>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</si>
  <si>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</si>
  <si>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</si>
  <si>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</si>
  <si>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</si>
  <si>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</si>
  <si>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</si>
  <si>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</si>
  <si>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</si>
  <si>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</si>
  <si>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</si>
  <si>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</si>
  <si>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</si>
  <si>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</si>
  <si>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</si>
  <si>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</si>
  <si>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</si>
  <si>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</si>
  <si>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</si>
  <si>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</si>
  <si>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</si>
  <si>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</si>
  <si>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</si>
  <si>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</si>
  <si>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</si>
  <si>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</si>
  <si>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</si>
  <si>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</si>
  <si>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</si>
  <si>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</si>
  <si>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</si>
  <si>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</si>
  <si>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</si>
  <si>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</si>
  <si>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</si>
  <si>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</si>
  <si>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</si>
  <si>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</si>
  <si>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</si>
  <si>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</si>
  <si>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</si>
  <si>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</si>
  <si>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</si>
  <si>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</si>
  <si>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</si>
  <si>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</si>
  <si>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</si>
  <si>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</si>
  <si>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</si>
  <si>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</si>
  <si>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</si>
  <si>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</si>
  <si>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</si>
  <si>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</si>
  <si>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</si>
  <si>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</si>
  <si>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</si>
  <si>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</si>
  <si>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</si>
  <si>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</si>
  <si>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</si>
  <si>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</si>
  <si>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</si>
  <si>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</si>
  <si>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</si>
  <si>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</si>
  <si>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</si>
  <si>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</si>
  <si>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</si>
  <si>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</si>
  <si>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</si>
  <si>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</si>
  <si>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</si>
  <si>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</si>
  <si>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</si>
  <si>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</si>
  <si>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</si>
  <si>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</si>
  <si>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</si>
  <si>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</si>
  <si>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</si>
  <si>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</si>
  <si>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</si>
  <si>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</si>
  <si>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</si>
  <si>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</si>
  <si>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</si>
  <si>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</si>
  <si>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</si>
  <si>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</si>
  <si>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</si>
  <si>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</si>
  <si>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</si>
  <si>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</si>
  <si>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</si>
  <si>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</si>
  <si>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</si>
  <si>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</si>
  <si>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</si>
  <si>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</si>
  <si>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</si>
  <si>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</si>
  <si>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</si>
  <si>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</si>
  <si>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</si>
  <si>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</si>
  <si>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</si>
  <si>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</si>
  <si>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</si>
  <si>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</si>
  <si>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</si>
  <si>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</si>
  <si>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</si>
  <si>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</si>
  <si>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</si>
  <si>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</si>
  <si>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</si>
  <si>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</si>
  <si>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</si>
  <si>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</si>
  <si>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</si>
  <si>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</si>
  <si>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</si>
  <si>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</si>
  <si>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</si>
  <si>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</si>
  <si>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</si>
  <si>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</si>
  <si>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</si>
  <si>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</si>
  <si>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</si>
  <si>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</si>
  <si>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</si>
  <si>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</si>
  <si>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</si>
  <si>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</si>
  <si>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</si>
  <si>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</si>
  <si>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</si>
  <si>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</si>
  <si>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</si>
  <si>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</si>
  <si>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</si>
  <si>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</si>
  <si>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</si>
  <si>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</si>
  <si>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</si>
  <si>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</si>
  <si>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</si>
  <si>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</si>
  <si>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</si>
  <si>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</si>
  <si>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</si>
  <si>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</si>
  <si>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</si>
  <si>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</si>
  <si>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</si>
  <si>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</si>
  <si>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</si>
  <si>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</si>
  <si>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</si>
  <si>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</si>
  <si>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</si>
  <si>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</si>
  <si>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</si>
  <si>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</si>
  <si>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</si>
  <si>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</si>
  <si>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</si>
  <si>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</si>
  <si>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</si>
  <si>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</si>
  <si>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</si>
  <si>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</si>
  <si>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</si>
  <si>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</si>
  <si>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</si>
  <si>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</si>
  <si>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</si>
  <si>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</si>
  <si>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</si>
  <si>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</si>
  <si>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</si>
  <si>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</si>
  <si>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</si>
  <si>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</si>
  <si>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</si>
  <si>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</si>
  <si>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</si>
  <si>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</si>
  <si>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</si>
  <si>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</si>
  <si>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</si>
  <si>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</si>
  <si>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</si>
  <si>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</si>
  <si>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</si>
  <si>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</si>
  <si>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</si>
  <si>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</si>
  <si>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</si>
  <si>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</si>
  <si>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</si>
  <si>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</si>
  <si>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</si>
  <si>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</si>
  <si>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</si>
  <si>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</si>
  <si>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</si>
  <si>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</si>
  <si>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</si>
  <si>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</si>
  <si>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</si>
  <si>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</si>
  <si>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</si>
  <si>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</si>
  <si>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</si>
  <si>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</si>
  <si>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</si>
  <si>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</si>
  <si>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</si>
  <si>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</si>
  <si>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</si>
  <si>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</si>
  <si>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</si>
  <si>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</si>
  <si>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</si>
  <si>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</si>
  <si>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</si>
  <si>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</si>
  <si>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</si>
  <si>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</si>
  <si>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</si>
  <si>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</si>
  <si>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</si>
  <si>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</si>
  <si>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</si>
  <si>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</si>
  <si>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</si>
  <si>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</si>
  <si>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</si>
  <si>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</si>
  <si>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</si>
  <si>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</si>
  <si>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</si>
  <si>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</si>
  <si>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</si>
  <si>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</si>
  <si>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</si>
  <si>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</si>
  <si>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</si>
  <si>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</si>
  <si>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</si>
  <si>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</si>
  <si>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</si>
  <si>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</si>
  <si>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</si>
  <si>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</si>
  <si>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</si>
  <si>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</si>
  <si>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</si>
  <si>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</si>
  <si>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</si>
  <si>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</si>
  <si>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</si>
  <si>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</si>
  <si>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</si>
  <si>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</si>
  <si>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</si>
  <si>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</si>
  <si>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</si>
  <si>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</si>
  <si>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</si>
  <si>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</si>
  <si>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</si>
  <si>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</si>
  <si>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</si>
  <si>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</si>
  <si>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</si>
  <si>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</si>
  <si>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</si>
  <si>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</si>
  <si>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</si>
  <si>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</si>
  <si>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</si>
  <si>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</si>
  <si>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</si>
  <si>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</si>
  <si>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</si>
  <si>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</si>
  <si>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</si>
  <si>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</si>
  <si>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</si>
  <si>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</si>
  <si>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</si>
  <si>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</si>
  <si>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</si>
  <si>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</si>
  <si>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</si>
  <si>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</si>
  <si>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</si>
  <si>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</si>
  <si>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</si>
  <si>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</si>
  <si>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</si>
  <si>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</si>
  <si>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</si>
  <si>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</si>
  <si>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</si>
  <si>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</si>
  <si>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</si>
  <si>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</si>
  <si>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</si>
  <si>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</si>
  <si>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</si>
  <si>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</si>
  <si>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</si>
  <si>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</si>
  <si>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</si>
  <si>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</si>
  <si>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</si>
  <si>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</si>
  <si>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</si>
  <si>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</si>
  <si>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</si>
  <si>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</si>
  <si>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</si>
  <si>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</si>
  <si>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</si>
  <si>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</si>
  <si>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</si>
  <si>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</si>
  <si>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</si>
  <si>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</si>
  <si>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</si>
  <si>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</si>
  <si>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</si>
  <si>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</si>
  <si>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</si>
  <si>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</si>
  <si>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</si>
  <si>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</si>
  <si>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</si>
  <si>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</si>
  <si>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</si>
  <si>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</si>
  <si>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</si>
  <si>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</si>
  <si>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</si>
  <si>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</si>
  <si>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</si>
  <si>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</si>
  <si>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</si>
  <si>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</si>
  <si>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</si>
  <si>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</si>
  <si>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</si>
  <si>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</si>
  <si>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</si>
  <si>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</si>
  <si>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</si>
  <si>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</si>
  <si>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</si>
  <si>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</si>
  <si>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</si>
  <si>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</si>
  <si>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</si>
  <si>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</si>
  <si>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</si>
  <si>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</si>
  <si>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</si>
  <si>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</si>
  <si>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</si>
  <si>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</si>
  <si>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</si>
  <si>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</si>
  <si>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</si>
  <si>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</si>
  <si>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</si>
  <si>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</si>
  <si>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</si>
  <si>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</si>
  <si>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</si>
  <si>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</si>
  <si>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</si>
  <si>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</si>
  <si>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</si>
  <si>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</si>
  <si>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</si>
  <si>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</si>
  <si>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</si>
  <si>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</si>
  <si>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</si>
  <si>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</si>
  <si>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</si>
  <si>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</si>
  <si>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</si>
  <si>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</si>
  <si>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</si>
  <si>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</si>
  <si>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</si>
  <si>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</si>
  <si>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</si>
  <si>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</si>
  <si>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</si>
  <si>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</si>
  <si>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</si>
  <si>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</si>
  <si>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</si>
  <si>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</si>
  <si>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</si>
  <si>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</si>
  <si>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</si>
  <si>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</si>
  <si>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</si>
  <si>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</si>
  <si>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</si>
  <si>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</si>
  <si>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</si>
  <si>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</si>
  <si>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</si>
  <si>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</si>
  <si>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</si>
  <si>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</si>
  <si>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</si>
  <si>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</si>
  <si>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</si>
  <si>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</si>
  <si>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</si>
  <si>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</si>
  <si>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</si>
  <si>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</si>
  <si>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</si>
  <si>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</si>
  <si>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</si>
  <si>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</si>
  <si>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</si>
  <si>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</si>
  <si>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</si>
  <si>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</si>
  <si>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</si>
  <si>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</si>
  <si>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</si>
  <si>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</si>
  <si>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</si>
  <si>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</si>
  <si>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</si>
  <si>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</si>
  <si>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</si>
  <si>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</si>
  <si>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</si>
  <si>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</si>
  <si>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</si>
  <si>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</si>
  <si>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</si>
  <si>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</si>
  <si>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</si>
  <si>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</si>
  <si>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</si>
  <si>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</si>
  <si>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</si>
  <si>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</si>
  <si>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</si>
  <si>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</si>
  <si>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</si>
  <si>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</si>
  <si>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</si>
  <si>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</si>
  <si>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</si>
  <si>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</si>
  <si>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</si>
  <si>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</si>
  <si>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</si>
  <si>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</si>
  <si>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</si>
  <si>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</si>
  <si>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</si>
  <si>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</si>
  <si>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</si>
  <si>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</si>
  <si>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</si>
  <si>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</si>
  <si>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</si>
  <si>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</si>
  <si>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</si>
  <si>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</si>
  <si>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</si>
  <si>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</si>
  <si>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</si>
  <si>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</si>
  <si>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</si>
  <si>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</si>
  <si>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</si>
  <si>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</si>
  <si>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</si>
  <si>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</si>
  <si>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</si>
  <si>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</si>
  <si>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</si>
  <si>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</si>
  <si>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</si>
  <si>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</si>
  <si>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</si>
  <si>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</si>
  <si>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</si>
  <si>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</si>
  <si>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</si>
  <si>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</si>
  <si>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</si>
  <si>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</si>
  <si>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</si>
  <si>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</si>
  <si>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</si>
  <si>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</si>
  <si>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</si>
  <si>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</si>
  <si>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</si>
  <si>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</si>
  <si>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</si>
  <si>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</si>
  <si>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</si>
  <si>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</si>
  <si>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</si>
  <si>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</si>
  <si>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</si>
  <si>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</si>
  <si>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</si>
  <si>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</si>
  <si>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</si>
  <si>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</si>
  <si>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</si>
  <si>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</si>
  <si>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</si>
  <si>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</si>
  <si>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</si>
  <si>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</si>
  <si>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</si>
  <si>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</si>
  <si>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</si>
  <si>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</si>
  <si>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</si>
  <si>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</si>
  <si>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</si>
  <si>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</si>
  <si>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</si>
  <si>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</si>
  <si>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</si>
  <si>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</si>
  <si>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</si>
  <si>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</si>
  <si>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</si>
  <si>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</si>
  <si>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</si>
  <si>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</si>
  <si>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</si>
  <si>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</si>
  <si>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</si>
  <si>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</si>
  <si>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</si>
  <si>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</si>
  <si>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</si>
  <si>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</si>
  <si>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</si>
  <si>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</si>
  <si>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</si>
  <si>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</si>
  <si>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</si>
  <si>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</si>
  <si>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</si>
  <si>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</si>
  <si>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</si>
  <si>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</si>
  <si>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</si>
  <si>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</si>
  <si>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</si>
  <si>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</si>
  <si>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</si>
  <si>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</si>
  <si>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</si>
  <si>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</si>
  <si>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</si>
  <si>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</si>
  <si>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</si>
  <si>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</si>
  <si>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</si>
  <si>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</si>
  <si>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</si>
  <si>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</si>
  <si>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</si>
  <si>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</si>
  <si>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</si>
  <si>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</si>
  <si>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</si>
  <si>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</si>
  <si>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</si>
  <si>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</si>
  <si>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</si>
  <si>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</si>
  <si>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</si>
  <si>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</si>
  <si>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</si>
  <si>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</si>
  <si>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</si>
  <si>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</si>
  <si>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</si>
  <si>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</si>
  <si>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</si>
  <si>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</si>
  <si>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</si>
  <si>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</si>
  <si>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</si>
  <si>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</si>
  <si>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</si>
  <si>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</si>
  <si>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</si>
  <si>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</si>
  <si>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</si>
  <si>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</si>
  <si>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</si>
  <si>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</si>
  <si>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</si>
  <si>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</si>
  <si>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</si>
  <si>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</si>
  <si>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</si>
  <si>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</si>
  <si>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</si>
  <si>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</si>
  <si>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</si>
  <si>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</si>
  <si>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</si>
  <si>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</si>
  <si>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</si>
  <si>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</si>
  <si>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</si>
  <si>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</si>
  <si>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</si>
  <si>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</si>
  <si>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</si>
  <si>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</si>
  <si>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</si>
  <si>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</si>
  <si>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</si>
  <si>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</si>
  <si>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</si>
  <si>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</si>
  <si>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</si>
  <si>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</si>
  <si>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</si>
  <si>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</si>
  <si>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</si>
  <si>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</si>
  <si>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</si>
  <si>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</si>
  <si>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</si>
  <si>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</si>
  <si>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</si>
  <si>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</si>
  <si>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</si>
  <si>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</si>
  <si>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</si>
  <si>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</si>
  <si>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</si>
  <si>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</si>
  <si>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</si>
  <si>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</si>
  <si>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</si>
  <si>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</si>
  <si>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</si>
  <si>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</si>
  <si>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</si>
  <si>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</si>
  <si>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</si>
  <si>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</si>
  <si>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</si>
  <si>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</si>
  <si>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</si>
  <si>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</si>
  <si>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</si>
  <si>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</si>
  <si>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</si>
  <si>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</si>
  <si>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</si>
  <si>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</si>
  <si>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</si>
  <si>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</si>
  <si>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</si>
  <si>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</si>
  <si>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</si>
  <si>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</si>
  <si>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</si>
  <si>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</si>
  <si>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</si>
  <si>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</si>
  <si>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</si>
  <si>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</si>
  <si>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</si>
  <si>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</si>
  <si>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</si>
  <si>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</si>
  <si>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</si>
  <si>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</si>
  <si>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</si>
  <si>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</si>
  <si>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</si>
  <si>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</si>
  <si>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</si>
  <si>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</si>
  <si>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</si>
  <si>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</si>
  <si>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</si>
  <si>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</si>
  <si>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</si>
  <si>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</si>
  <si>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</si>
  <si>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</si>
  <si>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</si>
  <si>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</si>
  <si>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</si>
  <si>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</si>
  <si>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</si>
  <si>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</si>
  <si>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</si>
  <si>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</si>
  <si>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</si>
  <si>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</si>
  <si>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</si>
  <si>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</si>
  <si>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</si>
  <si>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</si>
  <si>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</si>
  <si>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</si>
  <si>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</si>
  <si>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</si>
  <si>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</si>
  <si>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</si>
  <si>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</si>
  <si>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</si>
  <si>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</si>
  <si>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</si>
  <si>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</si>
  <si>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</si>
  <si>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</si>
  <si>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</si>
  <si>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</si>
  <si>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</si>
  <si>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</si>
  <si>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</si>
  <si>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</si>
  <si>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</si>
  <si>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</si>
  <si>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</si>
  <si>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</si>
  <si>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</si>
  <si>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</si>
  <si>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</si>
  <si>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</si>
  <si>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</si>
  <si>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</si>
  <si>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</si>
  <si>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</si>
  <si>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</si>
  <si>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</si>
  <si>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</si>
  <si>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</si>
  <si>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</si>
  <si>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</si>
  <si>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</si>
  <si>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</si>
  <si>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</si>
  <si>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</si>
  <si>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</si>
  <si>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</si>
  <si>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</si>
  <si>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</si>
  <si>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</si>
  <si>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</si>
  <si>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</si>
  <si>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</si>
  <si>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</si>
  <si>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</si>
  <si>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</si>
  <si>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</si>
  <si>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</si>
  <si>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</si>
  <si>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</si>
  <si>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</si>
  <si>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</si>
  <si>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</si>
  <si>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</si>
  <si>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</si>
  <si>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</si>
  <si>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</si>
  <si>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</si>
  <si>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</si>
  <si>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</si>
  <si>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</si>
  <si>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</si>
  <si>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</si>
  <si>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</si>
  <si>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</si>
  <si>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</si>
  <si>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</si>
  <si>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</si>
  <si>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</si>
  <si>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</si>
  <si>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</si>
  <si>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</si>
  <si>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</si>
  <si>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</si>
  <si>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</si>
  <si>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</si>
  <si>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</si>
  <si>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</si>
  <si>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</si>
  <si>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</si>
  <si>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</si>
  <si>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</si>
  <si>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</si>
  <si>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</si>
  <si>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</si>
  <si>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</si>
  <si>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</si>
  <si>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</si>
  <si>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</si>
  <si>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</si>
  <si>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</si>
  <si>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</si>
  <si>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</si>
  <si>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</si>
  <si>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</si>
  <si>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</si>
  <si>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</si>
  <si>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</si>
  <si>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</si>
  <si>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</si>
  <si>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</si>
  <si>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</si>
  <si>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</si>
  <si>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</si>
  <si>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</si>
  <si>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</si>
  <si>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</si>
  <si>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</si>
  <si>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</si>
  <si>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</si>
  <si>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</si>
  <si>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</si>
  <si>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</si>
  <si>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</si>
  <si>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</si>
  <si>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</si>
  <si>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</si>
  <si>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</si>
  <si>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</si>
  <si>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</si>
  <si>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</si>
  <si>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</si>
  <si>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</si>
  <si>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</si>
  <si>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</si>
  <si>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</si>
  <si>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</si>
  <si>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</si>
  <si>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</si>
  <si>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</si>
  <si>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</si>
  <si>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</si>
  <si>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</si>
  <si>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</si>
  <si>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</si>
  <si>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</si>
  <si>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</si>
  <si>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</si>
  <si>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</si>
  <si>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</si>
  <si>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</si>
  <si>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</si>
  <si>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</si>
  <si>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</si>
  <si>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</si>
  <si>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</si>
  <si>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</si>
  <si>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</si>
  <si>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</si>
  <si>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</si>
  <si>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</si>
  <si>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</si>
  <si>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</si>
  <si>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</si>
  <si>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</si>
  <si>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</si>
  <si>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</si>
  <si>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</si>
  <si>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</si>
  <si>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</si>
  <si>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</si>
  <si>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</si>
  <si>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</si>
  <si>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</si>
  <si>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</si>
  <si>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</si>
  <si>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</si>
  <si>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</si>
  <si>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</si>
  <si>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</si>
  <si>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</si>
  <si>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</si>
  <si>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</si>
  <si>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</si>
  <si>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</si>
  <si>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</si>
  <si>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</si>
  <si>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</si>
  <si>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</si>
  <si>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</si>
  <si>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</si>
  <si>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</si>
  <si>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</si>
  <si>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</si>
  <si>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</si>
  <si>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</si>
  <si>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</si>
  <si>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</si>
  <si>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</si>
  <si>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</si>
  <si>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</si>
  <si>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</si>
  <si>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</si>
  <si>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</si>
  <si>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</si>
  <si>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</si>
  <si>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</si>
  <si>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</si>
  <si>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</si>
  <si>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</si>
  <si>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</si>
  <si>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</si>
  <si>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</si>
  <si>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</si>
  <si>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</si>
  <si>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</si>
  <si>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</si>
  <si>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</si>
  <si>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</si>
  <si>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</si>
  <si>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</si>
  <si>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</si>
  <si>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</si>
  <si>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</si>
  <si>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</si>
  <si>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</si>
  <si>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</si>
  <si>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</si>
  <si>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</si>
  <si>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</si>
  <si>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</si>
  <si>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</si>
  <si>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</si>
  <si>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</si>
  <si>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</si>
  <si>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</si>
  <si>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</si>
  <si>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</si>
  <si>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</si>
  <si>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</si>
  <si>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</si>
  <si>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</si>
  <si>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</si>
  <si>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</si>
  <si>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</si>
  <si>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</si>
  <si>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</si>
  <si>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</si>
  <si>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</si>
  <si>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</si>
  <si>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</si>
  <si>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</si>
  <si>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</si>
  <si>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</si>
  <si>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</si>
  <si>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</si>
  <si>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</si>
  <si>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</si>
  <si>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</si>
  <si>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</si>
  <si>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</si>
  <si>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</si>
  <si>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</si>
  <si>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</si>
  <si>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</si>
  <si>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</si>
  <si>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</si>
  <si>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</si>
  <si>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</si>
  <si>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</si>
  <si>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</si>
  <si>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</si>
  <si>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</si>
  <si>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</si>
  <si>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</si>
  <si>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</si>
  <si>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</si>
  <si>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</si>
  <si>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</si>
  <si>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</si>
  <si>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</si>
  <si>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</si>
  <si>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</si>
  <si>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</si>
  <si>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</si>
  <si>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</si>
  <si>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</si>
  <si>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</si>
  <si>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</si>
  <si>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</si>
  <si>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</si>
  <si>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</si>
  <si>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</si>
  <si>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</si>
  <si>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</si>
  <si>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</si>
  <si>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</si>
  <si>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</si>
  <si>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</si>
  <si>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</si>
  <si>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</si>
  <si>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</si>
  <si>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</si>
  <si>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</si>
  <si>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</si>
  <si>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</si>
  <si>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</si>
  <si>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</si>
  <si>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</si>
  <si>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</si>
  <si>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</si>
  <si>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</si>
  <si>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</si>
  <si>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</si>
  <si>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</si>
  <si>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</si>
  <si>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</si>
  <si>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</si>
  <si>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</si>
  <si>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</si>
  <si>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</si>
  <si>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</si>
  <si>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</si>
  <si>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</si>
  <si>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</si>
  <si>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</si>
  <si>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</si>
  <si>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</si>
  <si>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</si>
  <si>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</si>
  <si>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</si>
  <si>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</si>
  <si>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</si>
  <si>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</si>
  <si>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</si>
  <si>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</si>
  <si>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</si>
  <si>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</si>
  <si>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</si>
  <si>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</si>
  <si>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</si>
  <si>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</si>
  <si>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</si>
  <si>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</si>
  <si>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</si>
  <si>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</si>
  <si>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</si>
  <si>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</si>
  <si>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</si>
  <si>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</si>
  <si>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</si>
  <si>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</si>
  <si>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</si>
  <si>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</si>
  <si>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</si>
  <si>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</si>
  <si>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</si>
  <si>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</si>
  <si>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</si>
  <si>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</si>
  <si>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</si>
  <si>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</si>
  <si>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</si>
  <si>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</si>
  <si>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</si>
  <si>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</si>
  <si>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</si>
  <si>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</si>
  <si>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</si>
  <si>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</si>
  <si>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</si>
  <si>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</si>
  <si>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</si>
  <si>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</si>
  <si>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</si>
  <si>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</si>
  <si>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</si>
  <si>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</si>
  <si>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</si>
  <si>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</si>
  <si>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</si>
  <si>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</si>
  <si>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</si>
  <si>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</si>
  <si>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</si>
  <si>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</si>
  <si>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</si>
  <si>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</si>
  <si>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</si>
  <si>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</si>
  <si>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</si>
  <si>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</si>
  <si>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</si>
  <si>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</si>
  <si>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</si>
  <si>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</si>
  <si>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</si>
  <si>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</si>
  <si>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</si>
  <si>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</si>
  <si>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</si>
  <si>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</si>
  <si>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</si>
  <si>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</si>
  <si>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</si>
  <si>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</si>
  <si>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</si>
  <si>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</si>
  <si>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</si>
  <si>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</si>
  <si>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</si>
  <si>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</si>
  <si>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</si>
  <si>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</si>
  <si>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</si>
  <si>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</si>
  <si>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</si>
  <si>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</si>
  <si>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</si>
  <si>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</si>
  <si>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</si>
  <si>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</si>
  <si>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</si>
  <si>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</si>
  <si>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</si>
  <si>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</si>
  <si>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</si>
  <si>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</si>
  <si>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</si>
  <si>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</si>
  <si>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</si>
  <si>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</si>
  <si>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</si>
  <si>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</si>
  <si>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</si>
  <si>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</si>
  <si>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</si>
  <si>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</si>
  <si>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</si>
  <si>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</si>
  <si>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</si>
  <si>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</si>
  <si>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</si>
  <si>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</si>
  <si>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</si>
  <si>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</si>
  <si>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</si>
  <si>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</si>
  <si>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</si>
  <si>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</si>
  <si>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</si>
  <si>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</si>
  <si>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</si>
  <si>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</si>
  <si>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</si>
  <si>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</si>
  <si>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</si>
  <si>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</si>
  <si>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</si>
  <si>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</si>
  <si>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</si>
  <si>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</si>
  <si>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</si>
  <si>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</si>
  <si>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</si>
  <si>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</si>
  <si>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</si>
  <si>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</si>
  <si>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</si>
  <si>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</si>
  <si>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</si>
  <si>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</si>
  <si>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</si>
  <si>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</si>
  <si>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</si>
  <si>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</si>
  <si>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</si>
  <si>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</si>
  <si>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</si>
  <si>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</si>
  <si>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</si>
  <si>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</si>
  <si>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</si>
  <si>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</si>
  <si>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</si>
  <si>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</si>
  <si>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</si>
  <si>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</si>
  <si>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</si>
  <si>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</si>
  <si>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</si>
  <si>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</si>
  <si>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</si>
  <si>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</si>
  <si>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</si>
  <si>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</si>
  <si>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</si>
  <si>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</si>
  <si>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</si>
  <si>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</si>
  <si>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</si>
  <si>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</si>
  <si>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</si>
  <si>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</si>
  <si>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</si>
  <si>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</si>
  <si>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</si>
  <si>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</si>
  <si>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</si>
  <si>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</si>
  <si>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</si>
  <si>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</si>
  <si>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</si>
  <si>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</si>
  <si>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</si>
  <si>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</si>
  <si>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</si>
  <si>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</si>
  <si>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</si>
  <si>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</si>
  <si>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</si>
  <si>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</si>
  <si>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</si>
  <si>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</si>
  <si>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</si>
  <si>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</si>
  <si>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</si>
  <si>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</si>
  <si>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</si>
  <si>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</si>
  <si>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</si>
  <si>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</si>
  <si>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</si>
  <si>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</si>
  <si>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</si>
  <si>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</si>
  <si>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</si>
  <si>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</si>
  <si>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</si>
  <si>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</si>
  <si>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</si>
  <si>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</si>
  <si>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</si>
  <si>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</si>
  <si>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</si>
  <si>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</si>
  <si>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</si>
  <si>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</si>
  <si>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</si>
  <si>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</si>
  <si>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</si>
  <si>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</si>
  <si>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</si>
  <si>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</si>
  <si>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</si>
  <si>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</si>
  <si>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</si>
  <si>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</si>
  <si>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</si>
  <si>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</si>
  <si>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</si>
  <si>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</si>
  <si>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</si>
  <si>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</si>
  <si>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</si>
  <si>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</si>
  <si>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</si>
  <si>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</si>
  <si>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</si>
  <si>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</si>
  <si>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</si>
  <si>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</si>
  <si>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</si>
  <si>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</si>
  <si>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</si>
  <si>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</si>
  <si>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</si>
  <si>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</si>
  <si>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</si>
  <si>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</si>
  <si>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</si>
  <si>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</si>
  <si>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</si>
  <si>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</si>
  <si>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</si>
  <si>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</si>
  <si>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</si>
  <si>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</si>
  <si>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</si>
  <si>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</si>
  <si>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</si>
  <si>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</si>
  <si>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</si>
  <si>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</si>
  <si>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</si>
  <si>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</si>
  <si>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</si>
  <si>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</si>
  <si>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</si>
  <si>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</si>
  <si>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</si>
  <si>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</si>
  <si>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</si>
  <si>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</si>
  <si>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</si>
  <si>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</si>
  <si>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</si>
  <si>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</si>
  <si>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</si>
  <si>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</si>
  <si>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</si>
  <si>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</si>
  <si>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</si>
  <si>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</si>
  <si>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</si>
  <si>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</si>
  <si>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</si>
  <si>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</si>
  <si>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</si>
  <si>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</si>
  <si>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</si>
  <si>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</si>
  <si>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</si>
  <si>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</si>
  <si>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</si>
  <si>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</si>
  <si>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</si>
  <si>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</si>
  <si>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</si>
  <si>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</si>
  <si>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</si>
  <si>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</si>
  <si>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</si>
  <si>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</si>
  <si>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</si>
  <si>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</si>
  <si>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</si>
  <si>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</si>
  <si>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</si>
  <si>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</si>
  <si>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</si>
  <si>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</si>
  <si>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</si>
  <si>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</si>
  <si>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</si>
  <si>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</si>
  <si>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</si>
  <si>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</si>
  <si>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</si>
  <si>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</si>
  <si>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</si>
  <si>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</si>
  <si>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</si>
  <si>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</si>
  <si>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</si>
  <si>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</si>
  <si>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</si>
  <si>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</si>
  <si>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</si>
  <si>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</si>
  <si>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</si>
  <si>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</si>
  <si>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</si>
  <si>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</si>
  <si>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</si>
  <si>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</si>
  <si>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</si>
  <si>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</si>
  <si>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</si>
  <si>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</si>
  <si>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</si>
  <si>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</si>
  <si>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</si>
  <si>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</si>
  <si>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</si>
  <si>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</si>
  <si>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</si>
  <si>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</si>
  <si>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</si>
  <si>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</si>
  <si>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</si>
  <si>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</si>
  <si>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</si>
  <si>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</si>
  <si>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</si>
  <si>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</si>
  <si>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</si>
  <si>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</si>
  <si>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</si>
  <si>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</si>
  <si>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</si>
  <si>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</si>
  <si>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</si>
  <si>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</si>
  <si>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</si>
  <si>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</si>
  <si>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</si>
  <si>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</si>
  <si>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</si>
  <si>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</si>
  <si>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</si>
  <si>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</si>
  <si>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</si>
  <si>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</si>
  <si>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</si>
  <si>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</si>
  <si>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</si>
  <si>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</si>
  <si>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</si>
  <si>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</si>
  <si>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</si>
  <si>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</si>
  <si>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</si>
  <si>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</si>
  <si>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</si>
  <si>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</si>
  <si>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</si>
  <si>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</si>
  <si>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</si>
  <si>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</si>
  <si>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</si>
  <si>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</si>
  <si>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</si>
  <si>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</si>
  <si>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</si>
  <si>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</si>
  <si>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</si>
  <si>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</si>
  <si>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</si>
  <si>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</si>
  <si>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</si>
  <si>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</si>
  <si>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</si>
  <si>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</si>
  <si>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</si>
  <si>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</si>
  <si>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</si>
  <si>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</si>
  <si>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</si>
  <si>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</si>
  <si>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</si>
  <si>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</si>
  <si>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</si>
  <si>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</si>
  <si>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</si>
  <si>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</si>
  <si>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</si>
  <si>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</si>
  <si>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</si>
  <si>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</si>
  <si>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</si>
  <si>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</si>
  <si>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</si>
  <si>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</si>
  <si>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</si>
  <si>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</si>
  <si>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</si>
  <si>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</si>
  <si>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</si>
  <si>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</si>
  <si>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</si>
  <si>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</si>
  <si>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</si>
  <si>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</si>
  <si>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</si>
  <si>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</si>
  <si>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</si>
  <si>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</si>
  <si>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</si>
  <si>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</si>
  <si>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</si>
  <si>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</si>
  <si>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</si>
  <si>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</si>
  <si>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</si>
  <si>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</si>
  <si>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</si>
  <si>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</si>
  <si>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</si>
  <si>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</si>
  <si>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</si>
  <si>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</si>
  <si>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</si>
  <si>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</si>
  <si>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</si>
  <si>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</si>
  <si>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</si>
  <si>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</si>
  <si>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</si>
  <si>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</si>
  <si>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</si>
  <si>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</si>
  <si>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</si>
  <si>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</si>
  <si>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</si>
  <si>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</si>
  <si>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</si>
  <si>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</si>
  <si>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</si>
  <si>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</si>
  <si>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</si>
  <si>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</si>
  <si>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</si>
  <si>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</si>
  <si>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</si>
  <si>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</si>
  <si>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</si>
  <si>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</si>
  <si>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</si>
  <si>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</si>
  <si>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</si>
  <si>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</si>
  <si>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</si>
  <si>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</si>
  <si>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</si>
  <si>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</si>
  <si>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</si>
  <si>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</si>
  <si>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</si>
  <si>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</si>
  <si>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</si>
  <si>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</si>
  <si>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</si>
  <si>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</si>
  <si>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</si>
  <si>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</si>
  <si>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</si>
  <si>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</si>
  <si>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</si>
  <si>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</si>
  <si>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</si>
  <si>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</si>
  <si>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</si>
  <si>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</si>
  <si>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</si>
  <si>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</si>
  <si>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</si>
  <si>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</si>
  <si>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</si>
  <si>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</si>
  <si>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</si>
  <si>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</si>
  <si>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</si>
  <si>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</si>
  <si>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</si>
  <si>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</si>
  <si>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</si>
  <si>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</si>
  <si>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</si>
  <si>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</si>
  <si>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</si>
  <si>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</si>
  <si>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</si>
  <si>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</si>
  <si>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</si>
  <si>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</si>
  <si>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</si>
  <si>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</si>
  <si>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</si>
  <si>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</si>
  <si>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</si>
  <si>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</si>
  <si>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</si>
  <si>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</si>
  <si>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</si>
  <si>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</si>
  <si>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</si>
  <si>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</si>
  <si>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</si>
  <si>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</si>
  <si>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</si>
  <si>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</si>
  <si>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</si>
  <si>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</si>
  <si>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</si>
  <si>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</si>
  <si>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</si>
  <si>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</si>
  <si>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</si>
  <si>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</si>
  <si>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</si>
  <si>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</si>
  <si>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</si>
  <si>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</si>
  <si>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</si>
  <si>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</si>
  <si>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</si>
  <si>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</si>
  <si>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</si>
  <si>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</si>
  <si>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</si>
  <si>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</si>
  <si>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</si>
  <si>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</si>
  <si>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</si>
  <si>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</si>
  <si>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</si>
  <si>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</si>
  <si>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</si>
  <si>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</si>
  <si>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</si>
  <si>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</si>
  <si>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</si>
  <si>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</si>
  <si>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</si>
  <si>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</si>
  <si>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</si>
  <si>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</si>
  <si>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</si>
  <si>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</si>
  <si>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</si>
  <si>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</si>
  <si>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</si>
  <si>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</si>
  <si>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</si>
  <si>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</si>
  <si>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</si>
  <si>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</si>
  <si>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</si>
  <si>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</si>
  <si>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</si>
  <si>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</si>
  <si>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</si>
  <si>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</si>
  <si>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</si>
  <si>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</si>
  <si>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</si>
  <si>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</si>
  <si>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</si>
  <si>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</si>
  <si>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</si>
  <si>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</si>
  <si>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</si>
  <si>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</si>
  <si>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</si>
  <si>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</si>
  <si>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</si>
  <si>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</si>
  <si>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</si>
  <si>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</si>
  <si>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</si>
  <si>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</si>
  <si>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</si>
  <si>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</si>
  <si>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</si>
  <si>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</si>
  <si>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</si>
  <si>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</si>
  <si>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</si>
  <si>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</si>
  <si>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</si>
  <si>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</si>
  <si>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</si>
  <si>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</si>
  <si>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</si>
  <si>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</si>
  <si>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</si>
  <si>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</si>
  <si>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</si>
  <si>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</si>
  <si>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</si>
  <si>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</si>
  <si>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</si>
  <si>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</si>
  <si>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</si>
  <si>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</si>
  <si>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</si>
  <si>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</si>
  <si>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</si>
  <si>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</si>
  <si>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</si>
  <si>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</si>
  <si>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</si>
  <si>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</si>
  <si>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</si>
  <si>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</si>
  <si>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</si>
  <si>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</si>
  <si>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</si>
  <si>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</si>
  <si>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</si>
  <si>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</si>
  <si>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</si>
  <si>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</si>
  <si>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</si>
  <si>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</si>
  <si>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</si>
  <si>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</si>
  <si>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</si>
  <si>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</si>
  <si>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</si>
  <si>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</si>
  <si>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</si>
  <si>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</si>
  <si>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</si>
  <si>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</si>
  <si>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</si>
  <si>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</si>
  <si>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</si>
  <si>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</si>
  <si>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</si>
  <si>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</si>
  <si>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</si>
  <si>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</si>
  <si>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</si>
  <si>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</si>
  <si>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</si>
  <si>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</si>
  <si>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</si>
  <si>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</si>
  <si>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</si>
  <si>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</si>
  <si>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</si>
  <si>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</si>
  <si>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</si>
  <si>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</si>
  <si>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</si>
  <si>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</si>
  <si>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</si>
  <si>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</si>
  <si>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</si>
  <si>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</si>
  <si>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</si>
  <si>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</si>
  <si>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</si>
  <si>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</si>
  <si>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</si>
  <si>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</si>
  <si>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</si>
  <si>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</si>
  <si>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</si>
  <si>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</si>
  <si>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</si>
  <si>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</si>
  <si>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</si>
  <si>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</si>
  <si>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</si>
  <si>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</si>
  <si>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</si>
  <si>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</si>
  <si>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</si>
  <si>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</si>
  <si>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</si>
  <si>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</si>
  <si>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</si>
  <si>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</si>
  <si>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</si>
  <si>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</si>
  <si>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</si>
  <si>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</si>
  <si>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</si>
  <si>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</si>
  <si>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</si>
  <si>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</si>
  <si>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</si>
  <si>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</si>
  <si>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</si>
  <si>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</si>
  <si>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</si>
  <si>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</si>
  <si>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</si>
  <si>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</si>
  <si>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</si>
  <si>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</si>
  <si>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</si>
  <si>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</si>
  <si>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</si>
  <si>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</si>
  <si>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</si>
  <si>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</si>
  <si>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</si>
  <si>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</si>
  <si>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</si>
  <si>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</si>
  <si>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</si>
  <si>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</si>
  <si>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</si>
  <si>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</si>
  <si>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</si>
  <si>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</si>
  <si>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</si>
  <si>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</si>
  <si>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</si>
  <si>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</si>
  <si>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</si>
  <si>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</si>
  <si>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</si>
  <si>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</si>
  <si>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</si>
  <si>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</si>
  <si>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</si>
  <si>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</si>
  <si>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</si>
  <si>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</si>
  <si>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</si>
  <si>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</si>
  <si>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</si>
  <si>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</si>
  <si>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</si>
  <si>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</si>
  <si>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</si>
  <si>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</si>
  <si>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</si>
  <si>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</si>
  <si>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</si>
  <si>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</si>
  <si>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</si>
  <si>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</si>
  <si>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</si>
  <si>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</si>
  <si>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</si>
  <si>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</si>
  <si>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</si>
  <si>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</si>
  <si>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</si>
  <si>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</si>
  <si>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</si>
  <si>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</si>
  <si>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</si>
  <si>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</si>
  <si>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</si>
  <si>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</si>
  <si>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</si>
  <si>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</si>
  <si>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</si>
  <si>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</si>
  <si>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</si>
  <si>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</si>
  <si>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</si>
  <si>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</si>
  <si>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</si>
  <si>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</si>
  <si>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</si>
  <si>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</si>
  <si>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</si>
  <si>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</si>
  <si>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</si>
  <si>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</si>
  <si>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</si>
  <si>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</si>
  <si>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</si>
  <si>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</si>
  <si>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</si>
  <si>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</si>
  <si>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</si>
  <si>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</si>
  <si>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</si>
  <si>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</si>
  <si>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</si>
  <si>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</si>
  <si>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</si>
  <si>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</si>
  <si>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</si>
  <si>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</si>
  <si>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</si>
  <si>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</si>
  <si>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</si>
  <si>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</si>
  <si>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</si>
  <si>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</si>
  <si>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</si>
  <si>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</si>
  <si>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</si>
  <si>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</si>
  <si>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</si>
  <si>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</si>
  <si>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</si>
  <si>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</si>
  <si>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</si>
  <si>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</si>
  <si>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</si>
  <si>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</si>
  <si>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</si>
  <si>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</si>
  <si>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</si>
  <si>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</si>
  <si>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</si>
  <si>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</si>
  <si>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</si>
  <si>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</si>
  <si>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</si>
  <si>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</si>
  <si>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</si>
  <si>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</si>
  <si>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</si>
  <si>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</si>
  <si>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</si>
  <si>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</si>
  <si>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</si>
  <si>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</si>
  <si>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</si>
  <si>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</si>
  <si>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</si>
  <si>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</si>
  <si>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</si>
  <si>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</si>
  <si>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</si>
  <si>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</si>
  <si>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</si>
  <si>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</si>
  <si>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</si>
  <si>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</si>
  <si>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</si>
  <si>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</si>
  <si>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</si>
  <si>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</si>
  <si>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</si>
  <si>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</si>
  <si>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</si>
  <si>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</si>
  <si>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</si>
  <si>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</si>
  <si>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</si>
  <si>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</si>
  <si>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</si>
  <si>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</si>
  <si>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</si>
  <si>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</si>
  <si>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</si>
  <si>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</si>
  <si>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</si>
  <si>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</si>
  <si>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</si>
  <si>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</si>
  <si>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</si>
  <si>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</si>
  <si>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</si>
  <si>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</si>
  <si>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</si>
  <si>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</si>
  <si>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</si>
  <si>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</si>
  <si>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</si>
  <si>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</si>
  <si>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</si>
  <si>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</si>
  <si>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</si>
  <si>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</si>
  <si>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</si>
  <si>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</si>
  <si>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</si>
  <si>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</si>
  <si>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</si>
  <si>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</si>
  <si>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</si>
  <si>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</si>
  <si>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</si>
  <si>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</si>
  <si>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</si>
  <si>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</si>
  <si>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</si>
  <si>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</si>
  <si>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</si>
  <si>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</si>
  <si>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</si>
  <si>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</si>
  <si>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</si>
  <si>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</si>
  <si>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</si>
  <si>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</si>
  <si>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</si>
  <si>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</si>
  <si>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</si>
  <si>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</si>
  <si>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</si>
  <si>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</si>
  <si>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</si>
  <si>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</si>
  <si>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</si>
  <si>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</si>
  <si>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</si>
  <si>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</si>
  <si>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</si>
  <si>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</si>
  <si>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</si>
  <si>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</si>
  <si>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</si>
  <si>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</si>
  <si>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</si>
  <si>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</si>
  <si>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</si>
  <si>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</si>
  <si>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</si>
  <si>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</si>
  <si>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</si>
  <si>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</si>
  <si>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</si>
  <si>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</si>
  <si>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</si>
  <si>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</si>
  <si>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</si>
  <si>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</si>
  <si>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</si>
  <si>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</si>
  <si>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</si>
  <si>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</si>
  <si>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</si>
  <si>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</si>
  <si>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</si>
  <si>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</si>
  <si>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</si>
  <si>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</si>
  <si>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</si>
  <si>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</si>
  <si>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</si>
  <si>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</si>
  <si>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</si>
  <si>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</si>
  <si>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</si>
  <si>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</si>
  <si>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</si>
  <si>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</si>
  <si>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</si>
  <si>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</si>
  <si>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</si>
  <si>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</si>
  <si>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</si>
  <si>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</si>
  <si>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</si>
  <si>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</si>
  <si>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</si>
  <si>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</si>
  <si>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</si>
  <si>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</si>
  <si>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</si>
  <si>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</si>
  <si>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</si>
  <si>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</si>
  <si>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</si>
  <si>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</si>
  <si>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</si>
  <si>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</si>
  <si>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</si>
  <si>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</si>
  <si>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</si>
  <si>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</si>
  <si>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</si>
  <si>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</si>
  <si>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</si>
  <si>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</si>
  <si>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</si>
  <si>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</si>
  <si>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</si>
  <si>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</si>
  <si>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</si>
  <si>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</si>
  <si>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</si>
  <si>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</si>
  <si>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</si>
  <si>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</si>
  <si>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</si>
  <si>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</si>
  <si>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</si>
  <si>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</si>
  <si>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</si>
  <si>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</si>
  <si>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</si>
  <si>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</si>
  <si>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</si>
  <si>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</si>
  <si>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</si>
  <si>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</si>
  <si>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</si>
  <si>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</si>
  <si>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</si>
  <si>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</si>
  <si>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</si>
  <si>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</si>
  <si>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</si>
  <si>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</si>
  <si>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</si>
  <si>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</si>
  <si>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</si>
  <si>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</si>
  <si>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</si>
  <si>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</si>
  <si>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</si>
  <si>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</si>
  <si>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</si>
  <si>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</si>
  <si>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</si>
  <si>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</si>
  <si>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</si>
  <si>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</si>
  <si>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</si>
  <si>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</si>
  <si>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</si>
  <si>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</si>
  <si>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</si>
  <si>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</si>
  <si>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</si>
  <si>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</si>
  <si>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</si>
  <si>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</si>
  <si>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</si>
  <si>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</si>
  <si>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</si>
  <si>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</si>
  <si>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</si>
  <si>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</si>
  <si>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</si>
  <si>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</si>
  <si>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</si>
  <si>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</si>
  <si>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</si>
  <si>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</si>
  <si>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</si>
  <si>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</si>
  <si>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</si>
  <si>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</si>
  <si>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</si>
  <si>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</si>
  <si>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</si>
  <si>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</si>
  <si>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</si>
  <si>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</si>
  <si>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</si>
  <si>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</si>
  <si>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</si>
  <si>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</si>
  <si>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</si>
  <si>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</si>
  <si>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</si>
  <si>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</si>
  <si>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</si>
  <si>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</si>
  <si>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</si>
  <si>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</si>
  <si>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</si>
  <si>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</si>
  <si>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</si>
  <si>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</si>
  <si>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</si>
  <si>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</si>
  <si>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</si>
  <si>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</si>
  <si>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</si>
  <si>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</si>
  <si>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</si>
  <si>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</si>
  <si>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</si>
  <si>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</si>
  <si>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</si>
  <si>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</si>
  <si>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</si>
  <si>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</si>
  <si>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</si>
  <si>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</si>
  <si>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</si>
  <si>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</si>
  <si>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</si>
  <si>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</si>
  <si>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</si>
  <si>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</si>
  <si>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</si>
  <si>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</si>
  <si>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</si>
  <si>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</si>
  <si>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</si>
  <si>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</si>
  <si>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</si>
  <si>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</si>
  <si>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</si>
  <si>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</si>
  <si>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</si>
  <si>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</si>
  <si>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</si>
  <si>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</si>
  <si>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</si>
  <si>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</si>
  <si>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</si>
  <si>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</si>
  <si>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</si>
  <si>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</si>
  <si>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</si>
  <si>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</si>
  <si>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</si>
  <si>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</si>
  <si>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</si>
  <si>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</si>
  <si>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</si>
  <si>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</si>
  <si>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</si>
  <si>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</si>
  <si>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</si>
  <si>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</si>
  <si>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</si>
  <si>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</si>
  <si>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</si>
  <si>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</si>
  <si>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</si>
  <si>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</si>
  <si>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</si>
  <si>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</si>
  <si>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</si>
  <si>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</si>
  <si>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</si>
  <si>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</si>
  <si>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</si>
  <si>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</si>
  <si>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</si>
  <si>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</si>
  <si>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</si>
  <si>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</si>
  <si>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</si>
  <si>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</si>
  <si>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</si>
  <si>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</si>
  <si>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</si>
  <si>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</si>
  <si>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</si>
  <si>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</si>
  <si>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</si>
  <si>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</si>
  <si>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</si>
  <si>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</si>
  <si>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</si>
  <si>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</si>
  <si>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</si>
  <si>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</si>
  <si>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</si>
  <si>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</si>
  <si>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</si>
  <si>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</si>
  <si>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</si>
  <si>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</si>
  <si>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</si>
  <si>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</si>
  <si>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</si>
  <si>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</si>
  <si>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</si>
  <si>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</si>
  <si>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</si>
  <si>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</si>
  <si>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</si>
  <si>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</si>
  <si>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</si>
  <si>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</si>
  <si>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</si>
  <si>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</si>
  <si>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</si>
  <si>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</si>
  <si>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</si>
  <si>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</si>
  <si>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</si>
  <si>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</si>
  <si>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</si>
  <si>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</si>
  <si>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</si>
  <si>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</si>
  <si>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</si>
  <si>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</si>
  <si>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</si>
  <si>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</si>
  <si>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</si>
  <si>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</si>
  <si>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</si>
  <si>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</si>
  <si>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</si>
  <si>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</si>
  <si>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</si>
  <si>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</si>
  <si>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</si>
  <si>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</si>
  <si>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</si>
  <si>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</si>
  <si>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</si>
  <si>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</si>
  <si>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</si>
  <si>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</si>
  <si>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</si>
  <si>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</si>
  <si>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</si>
  <si>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</si>
  <si>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</si>
  <si>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</si>
  <si>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</si>
  <si>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</si>
  <si>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</si>
  <si>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</si>
  <si>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</si>
  <si>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</si>
  <si>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</si>
  <si>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</si>
  <si>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</si>
  <si>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</si>
  <si>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</si>
  <si>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</si>
  <si>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</si>
  <si>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</si>
  <si>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</si>
  <si>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</si>
  <si>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</si>
  <si>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</si>
  <si>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</si>
  <si>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</si>
  <si>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</si>
  <si>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</si>
  <si>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</si>
  <si>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</si>
  <si>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</si>
  <si>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</si>
  <si>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</si>
  <si>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</si>
  <si>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</si>
  <si>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</si>
  <si>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</si>
  <si>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</si>
  <si>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</si>
  <si>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</si>
  <si>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</si>
  <si>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</si>
  <si>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</si>
  <si>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</si>
  <si>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</si>
  <si>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</si>
  <si>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</si>
  <si>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</si>
  <si>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</si>
  <si>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</si>
  <si>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</si>
  <si>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</si>
  <si>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</si>
  <si>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</si>
  <si>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</si>
  <si>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</si>
  <si>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</si>
  <si>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</si>
  <si>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</si>
  <si>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</si>
  <si>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</si>
  <si>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</si>
  <si>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</si>
  <si>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</si>
  <si>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</si>
  <si>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</si>
  <si>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</si>
  <si>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</si>
  <si>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</si>
  <si>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</si>
  <si>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</si>
  <si>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</si>
  <si>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</si>
  <si>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</si>
  <si>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</si>
  <si>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</si>
  <si>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</si>
  <si>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</si>
  <si>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</si>
  <si>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</si>
  <si>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</si>
  <si>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</si>
  <si>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</si>
  <si>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</si>
  <si>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</si>
  <si>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</si>
  <si>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</si>
  <si>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</si>
  <si>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</si>
  <si>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</si>
  <si>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</si>
  <si>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</si>
  <si>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</si>
  <si>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</si>
  <si>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</si>
  <si>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</si>
  <si>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</si>
  <si>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</si>
  <si>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</si>
  <si>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</si>
  <si>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</si>
  <si>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</si>
  <si>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</si>
  <si>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</si>
  <si>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</si>
  <si>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</si>
  <si>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</si>
  <si>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</si>
  <si>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</si>
  <si>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</si>
  <si>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</si>
  <si>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</si>
  <si>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</si>
  <si>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</si>
  <si>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</si>
  <si>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</si>
  <si>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</si>
  <si>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</si>
  <si>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</si>
  <si>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</si>
  <si>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</si>
  <si>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</si>
  <si>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</si>
  <si>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</si>
  <si>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</si>
  <si>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</si>
  <si>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</si>
  <si>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</si>
  <si>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</si>
  <si>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</si>
  <si>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</si>
  <si>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</si>
  <si>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</si>
  <si>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</si>
  <si>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</si>
  <si>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</si>
  <si>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</si>
  <si>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</si>
  <si>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</si>
  <si>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</si>
  <si>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</si>
  <si>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</si>
  <si>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</si>
  <si>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</si>
  <si>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</si>
  <si>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</si>
  <si>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</si>
  <si>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</si>
  <si>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</si>
  <si>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</si>
  <si>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</si>
  <si>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</si>
  <si>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</si>
  <si>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</si>
  <si>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</si>
  <si>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</si>
  <si>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</si>
  <si>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</si>
  <si>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</si>
  <si>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</si>
  <si>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</si>
  <si>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</si>
  <si>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</si>
  <si>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</si>
  <si>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</si>
  <si>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</si>
  <si>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</si>
  <si>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</si>
  <si>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</si>
  <si>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</si>
  <si>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</si>
  <si>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</si>
  <si>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</si>
  <si>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</si>
  <si>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</si>
  <si>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</si>
  <si>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</si>
  <si>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</si>
  <si>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</si>
  <si>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</si>
  <si>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</si>
  <si>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</si>
  <si>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</si>
  <si>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</si>
  <si>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</si>
  <si>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</si>
  <si>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</si>
  <si>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</si>
  <si>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</si>
  <si>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</si>
  <si>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</si>
  <si>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</si>
  <si>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</si>
  <si>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</si>
  <si>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</si>
  <si>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</si>
  <si>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</si>
  <si>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</si>
  <si>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</si>
  <si>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</si>
  <si>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</si>
  <si>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</si>
  <si>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</si>
  <si>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</si>
  <si>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</si>
  <si>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</si>
  <si>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</si>
  <si>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</si>
  <si>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</si>
  <si>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</si>
  <si>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</si>
  <si>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</si>
  <si>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</si>
  <si>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</si>
  <si>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</si>
  <si>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</si>
  <si>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</si>
  <si>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</si>
  <si>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</si>
  <si>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</si>
  <si>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</si>
  <si>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</si>
  <si>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</si>
  <si>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</si>
  <si>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</si>
  <si>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</si>
  <si>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</si>
  <si>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</si>
  <si>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</si>
  <si>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</si>
  <si>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</si>
  <si>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</si>
  <si>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</si>
  <si>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</si>
  <si>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</si>
  <si>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</si>
  <si>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</si>
  <si>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</si>
  <si>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</si>
  <si>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</si>
  <si>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</si>
  <si>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</si>
  <si>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</si>
  <si>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</si>
  <si>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</si>
  <si>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</si>
  <si>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</si>
  <si>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</si>
  <si>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</si>
  <si>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</si>
  <si>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</si>
  <si>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</si>
  <si>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</si>
  <si>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</si>
  <si>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</si>
  <si>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</si>
  <si>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</si>
  <si>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</si>
  <si>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</si>
  <si>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</si>
  <si>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</si>
  <si>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</si>
  <si>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</si>
  <si>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</si>
  <si>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</si>
  <si>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</si>
  <si>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</si>
  <si>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</si>
  <si>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</si>
  <si>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</si>
  <si>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</si>
  <si>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</si>
  <si>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</si>
  <si>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</si>
  <si>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</si>
  <si>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</si>
  <si>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</si>
  <si>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</si>
  <si>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</si>
  <si>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</si>
  <si>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</si>
  <si>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</si>
  <si>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</si>
  <si>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</si>
  <si>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</si>
  <si>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</si>
  <si>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</si>
  <si>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</si>
  <si>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</si>
  <si>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</si>
  <si>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</si>
  <si>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</si>
  <si>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</si>
  <si>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</si>
  <si>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</si>
  <si>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</si>
  <si>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</si>
  <si>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</si>
  <si>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</si>
  <si>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</si>
  <si>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</si>
  <si>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</si>
  <si>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</si>
  <si>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</si>
  <si>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</si>
  <si>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</si>
  <si>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</si>
  <si>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</si>
  <si>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</si>
  <si>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</si>
  <si>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</si>
  <si>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</si>
  <si>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</si>
  <si>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</si>
  <si>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</si>
  <si>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</si>
  <si>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</si>
  <si>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</si>
  <si>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</si>
  <si>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</si>
  <si>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</si>
  <si>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</si>
  <si>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</si>
  <si>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</si>
  <si>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</si>
  <si>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</si>
  <si>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</si>
  <si>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</si>
  <si>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</si>
  <si>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</si>
  <si>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</si>
  <si>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</si>
  <si>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</si>
  <si>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</si>
  <si>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</si>
  <si>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</si>
  <si>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</si>
  <si>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</si>
  <si>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</si>
  <si>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</si>
  <si>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</si>
  <si>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</si>
  <si>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</si>
  <si>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</si>
  <si>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</si>
  <si>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</si>
  <si>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</si>
  <si>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</si>
  <si>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</si>
  <si>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</si>
  <si>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</si>
  <si>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</si>
  <si>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</si>
  <si>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</si>
  <si>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</si>
  <si>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</si>
  <si>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</si>
  <si>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</si>
  <si>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</si>
  <si>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</si>
  <si>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</si>
  <si>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</si>
  <si>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</si>
  <si>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</si>
  <si>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</si>
  <si>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</si>
  <si>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</si>
  <si>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</si>
  <si>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</si>
  <si>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</si>
  <si>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</si>
  <si>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</si>
  <si>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</si>
  <si>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</si>
  <si>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</si>
  <si>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</si>
  <si>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</si>
  <si>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</si>
  <si>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</si>
  <si>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</si>
  <si>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</si>
  <si>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</si>
  <si>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</si>
  <si>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</si>
  <si>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</si>
  <si>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</si>
  <si>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</si>
  <si>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</si>
  <si>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</si>
  <si>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</si>
  <si>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</si>
  <si>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</si>
  <si>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</si>
  <si>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</si>
  <si>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</si>
  <si>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</si>
  <si>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</si>
  <si>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</si>
  <si>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</si>
  <si>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</si>
  <si>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</si>
  <si>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</si>
  <si>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</si>
  <si>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</si>
  <si>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</si>
  <si>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</si>
  <si>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</si>
  <si>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</si>
  <si>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</si>
  <si>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</si>
  <si>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</si>
  <si>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</si>
  <si>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</si>
  <si>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</si>
  <si>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</si>
  <si>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</si>
  <si>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</si>
  <si>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</si>
  <si>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</si>
  <si>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</si>
  <si>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</si>
  <si>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</si>
  <si>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</si>
  <si>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</si>
  <si>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</si>
  <si>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</si>
  <si>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</si>
  <si>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</si>
  <si>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</si>
  <si>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</si>
  <si>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</si>
  <si>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</si>
  <si>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</si>
  <si>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</si>
  <si>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</si>
  <si>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</si>
  <si>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</si>
  <si>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</si>
  <si>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</si>
  <si>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</si>
  <si>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</si>
  <si>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</si>
  <si>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</si>
  <si>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</si>
  <si>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</si>
  <si>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</si>
  <si>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</si>
  <si>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</si>
  <si>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</si>
  <si>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</si>
  <si>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</si>
  <si>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</si>
  <si>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</si>
  <si>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</si>
  <si>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</si>
  <si>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</si>
  <si>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</si>
  <si>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</si>
  <si>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</si>
  <si>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</si>
  <si>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</si>
  <si>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</si>
  <si>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</si>
  <si>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</si>
  <si>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</si>
  <si>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</si>
  <si>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</si>
  <si>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</si>
  <si>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</si>
  <si>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</si>
  <si>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</si>
  <si>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</si>
  <si>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</si>
  <si>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</si>
  <si>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</si>
  <si>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</si>
  <si>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</si>
  <si>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</si>
  <si>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</si>
  <si>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</si>
  <si>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</si>
  <si>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</si>
  <si>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</si>
  <si>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</si>
  <si>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</si>
  <si>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</si>
  <si>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</si>
  <si>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</si>
  <si>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</si>
  <si>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</si>
  <si>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</si>
  <si>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</si>
  <si>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</si>
  <si>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</si>
  <si>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</si>
  <si>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</si>
  <si>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</si>
  <si>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</si>
  <si>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</si>
  <si>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</si>
  <si>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</si>
  <si>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</si>
  <si>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</si>
  <si>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</si>
  <si>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</si>
  <si>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</si>
  <si>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</si>
  <si>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</si>
  <si>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</si>
  <si>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</si>
  <si>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</si>
  <si>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</si>
  <si>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</si>
  <si>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</si>
  <si>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</si>
  <si>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</si>
  <si>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</si>
  <si>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</si>
  <si>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</si>
  <si>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</si>
  <si>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</si>
  <si>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</si>
  <si>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</si>
  <si>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</si>
  <si>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</si>
  <si>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</si>
  <si>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</si>
  <si>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</si>
  <si>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</si>
  <si>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</si>
  <si>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</si>
  <si>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</si>
  <si>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</si>
  <si>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</si>
  <si>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</si>
  <si>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</si>
  <si>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</si>
  <si>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</si>
  <si>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</si>
  <si>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</si>
  <si>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</si>
  <si>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</si>
  <si>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</si>
  <si>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</si>
  <si>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</si>
  <si>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</si>
  <si>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</si>
  <si>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</si>
  <si>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</si>
  <si>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</si>
  <si>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</si>
  <si>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</si>
  <si>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</si>
  <si>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</si>
  <si>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</si>
  <si>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</si>
  <si>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</si>
  <si>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</si>
  <si>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</si>
  <si>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</si>
  <si>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</si>
  <si>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</si>
  <si>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</si>
  <si>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</si>
  <si>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</si>
  <si>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</si>
  <si>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</si>
  <si>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</si>
  <si>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</si>
  <si>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</si>
  <si>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</si>
  <si>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</si>
  <si>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</si>
  <si>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</si>
  <si>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</si>
  <si>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</si>
  <si>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</si>
  <si>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</si>
  <si>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</si>
  <si>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</si>
  <si>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</si>
  <si>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</si>
  <si>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</si>
  <si>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</si>
  <si>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</si>
  <si>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</si>
  <si>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</si>
  <si>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</si>
  <si>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</si>
  <si>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</si>
  <si>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</si>
  <si>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</si>
  <si>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</si>
  <si>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</si>
  <si>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</si>
  <si>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</si>
  <si>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</si>
  <si>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</si>
  <si>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</si>
  <si>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</si>
  <si>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</si>
  <si>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</si>
  <si>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</si>
  <si>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</si>
  <si>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</si>
  <si>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</si>
  <si>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</si>
  <si>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</si>
  <si>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</si>
  <si>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</si>
  <si>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</si>
  <si>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</si>
  <si>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</si>
  <si>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</si>
  <si>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</si>
  <si>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</si>
  <si>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</si>
  <si>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</si>
  <si>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</si>
  <si>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</si>
  <si>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</si>
  <si>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</si>
  <si>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</si>
  <si>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</si>
  <si>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</si>
  <si>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</si>
  <si>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</si>
  <si>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</si>
  <si>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</si>
  <si>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</si>
  <si>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</si>
  <si>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</si>
  <si>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</si>
  <si>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</si>
  <si>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</si>
  <si>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</si>
  <si>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</si>
  <si>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</si>
  <si>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</si>
  <si>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</si>
  <si>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</si>
  <si>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</si>
  <si>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</si>
  <si>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</si>
  <si>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</si>
  <si>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</si>
  <si>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</si>
  <si>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</si>
  <si>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</si>
  <si>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</si>
  <si>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</si>
  <si>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</si>
  <si>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</si>
  <si>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</si>
  <si>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</si>
  <si>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</si>
  <si>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</si>
  <si>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</si>
  <si>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</si>
  <si>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</si>
  <si>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</si>
  <si>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</si>
  <si>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</si>
  <si>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</si>
  <si>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</si>
  <si>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</si>
  <si>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</si>
  <si>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</si>
  <si>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</si>
  <si>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</si>
  <si>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</si>
  <si>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</si>
  <si>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</si>
  <si>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</si>
  <si>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</si>
  <si>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</si>
  <si>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</si>
  <si>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</si>
  <si>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</si>
  <si>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</si>
  <si>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</si>
  <si>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</si>
  <si>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</si>
  <si>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</si>
  <si>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</si>
  <si>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</si>
  <si>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</si>
  <si>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</si>
  <si>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</si>
  <si>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</si>
  <si>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</si>
  <si>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</si>
  <si>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</si>
  <si>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</si>
  <si>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</si>
  <si>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</si>
  <si>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</si>
  <si>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</si>
  <si>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</si>
  <si>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</si>
  <si>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</si>
  <si>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</si>
  <si>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</si>
  <si>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</si>
  <si>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</si>
  <si>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</si>
  <si>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</si>
  <si>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</si>
  <si>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</si>
  <si>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</si>
  <si>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</si>
  <si>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</si>
  <si>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</si>
  <si>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</si>
  <si>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</si>
  <si>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</si>
  <si>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</si>
  <si>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</si>
  <si>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</si>
  <si>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</si>
  <si>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</si>
  <si>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</si>
  <si>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</si>
  <si>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</si>
  <si>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</si>
  <si>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</si>
  <si>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</si>
  <si>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</si>
  <si>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</si>
  <si>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</si>
  <si>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</si>
  <si>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</si>
  <si>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</si>
  <si>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</si>
  <si>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</si>
  <si>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</si>
  <si>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</si>
  <si>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</si>
  <si>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</si>
  <si>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</si>
  <si>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</si>
  <si>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</si>
  <si>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</si>
  <si>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</si>
  <si>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</si>
  <si>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</si>
  <si>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</si>
  <si>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</si>
  <si>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</si>
  <si>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</si>
  <si>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</si>
  <si>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</si>
  <si>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</si>
  <si>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</si>
  <si>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</si>
  <si>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</si>
  <si>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</si>
  <si>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</si>
  <si>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</si>
  <si>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</si>
  <si>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</si>
  <si>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</si>
  <si>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</si>
  <si>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</si>
  <si>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</si>
  <si>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</si>
  <si>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</si>
  <si>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</si>
  <si>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</si>
  <si>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</si>
  <si>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</si>
  <si>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</si>
  <si>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</si>
  <si>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</si>
  <si>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</si>
  <si>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</si>
  <si>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</si>
  <si>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</si>
  <si>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</si>
  <si>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</si>
  <si>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</si>
  <si>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</si>
  <si>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</si>
  <si>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</si>
  <si>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</si>
  <si>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</si>
  <si>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</si>
  <si>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</si>
  <si>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</si>
  <si>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</si>
  <si>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</si>
  <si>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</si>
  <si>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</si>
  <si>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</si>
  <si>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</si>
  <si>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</si>
  <si>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</si>
  <si>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</si>
  <si>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</si>
  <si>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</si>
  <si>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</si>
  <si>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</si>
  <si>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</si>
  <si>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</si>
  <si>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</si>
  <si>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</si>
  <si>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</si>
  <si>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</si>
  <si>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</si>
  <si>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</si>
  <si>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</si>
  <si>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</si>
  <si>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</si>
  <si>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</si>
  <si>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</si>
  <si>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</si>
  <si>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</si>
  <si>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</si>
  <si>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</si>
  <si>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</si>
  <si>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</si>
  <si>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</si>
  <si>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</si>
  <si>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</si>
  <si>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</si>
  <si>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</si>
  <si>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</si>
  <si>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</si>
  <si>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</si>
  <si>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</si>
  <si>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</si>
  <si>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</si>
  <si>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</si>
  <si>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</si>
  <si>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</si>
  <si>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</si>
  <si>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</si>
  <si>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</si>
  <si>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</si>
  <si>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</si>
  <si>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</si>
  <si>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</si>
  <si>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</si>
  <si>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</si>
  <si>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</si>
  <si>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</si>
  <si>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</si>
  <si>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</si>
  <si>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</si>
  <si>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</si>
  <si>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</si>
  <si>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</si>
  <si>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</si>
  <si>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</si>
  <si>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</si>
  <si>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</si>
  <si>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</si>
  <si>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</si>
  <si>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</si>
  <si>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</si>
  <si>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</si>
  <si>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</si>
  <si>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</si>
  <si>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</si>
  <si>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</si>
  <si>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</si>
  <si>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</si>
  <si>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</si>
  <si>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</si>
  <si>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</si>
  <si>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</si>
  <si>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</si>
  <si>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</si>
  <si>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</si>
  <si>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</si>
  <si>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</si>
  <si>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</si>
  <si>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</si>
  <si>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</si>
  <si>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</si>
  <si>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</si>
  <si>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</si>
  <si>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</si>
  <si>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</si>
  <si>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</si>
  <si>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</si>
  <si>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</si>
  <si>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</si>
  <si>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</si>
  <si>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</si>
  <si>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</si>
  <si>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</si>
  <si>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</si>
  <si>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</si>
  <si>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</si>
  <si>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</si>
  <si>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</si>
  <si>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</si>
  <si>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</si>
  <si>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</si>
  <si>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</si>
  <si>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</si>
  <si>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</si>
  <si>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</si>
  <si>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</si>
  <si>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</si>
  <si>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</si>
  <si>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</si>
  <si>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</si>
  <si>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</si>
  <si>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</si>
  <si>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</si>
  <si>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</si>
  <si>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</si>
  <si>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</si>
  <si>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</si>
  <si>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</si>
  <si>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</si>
  <si>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</si>
  <si>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</si>
  <si>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</si>
  <si>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</si>
  <si>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</si>
  <si>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</si>
  <si>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</si>
  <si>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</si>
  <si>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</si>
  <si>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</si>
  <si>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</si>
  <si>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</si>
  <si>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</si>
  <si>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</si>
  <si>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</si>
  <si>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</si>
  <si>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</si>
  <si>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</si>
  <si>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</si>
  <si>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</si>
  <si>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</si>
  <si>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</si>
  <si>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</si>
  <si>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</si>
  <si>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</si>
  <si>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</si>
  <si>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</si>
  <si>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</si>
  <si>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</si>
  <si>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</si>
  <si>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</si>
  <si>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</si>
  <si>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</si>
  <si>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</si>
  <si>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</si>
  <si>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</si>
  <si>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</si>
  <si>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</si>
  <si>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</si>
  <si>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</si>
  <si>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</si>
  <si>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</si>
  <si>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</si>
  <si>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</si>
  <si>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</si>
  <si>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</si>
  <si>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</si>
  <si>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</si>
  <si>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</si>
  <si>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</si>
  <si>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</si>
  <si>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</si>
  <si>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</si>
  <si>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</si>
  <si>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</si>
  <si>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</si>
  <si>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</si>
  <si>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</si>
  <si>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</si>
  <si>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</si>
  <si>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</si>
  <si>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</si>
  <si>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</si>
  <si>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</si>
  <si>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</si>
  <si>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</si>
  <si>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</si>
  <si>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</si>
  <si>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</si>
  <si>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</si>
  <si>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</si>
  <si>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</si>
  <si>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</si>
  <si>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</si>
  <si>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</si>
  <si>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</si>
  <si>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</si>
  <si>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</si>
  <si>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</si>
  <si>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</si>
  <si>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</si>
  <si>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</si>
  <si>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</si>
  <si>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</si>
  <si>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</si>
  <si>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</si>
  <si>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</si>
  <si>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</si>
  <si>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</si>
  <si>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</si>
  <si>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</si>
  <si>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</si>
  <si>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</si>
  <si>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</si>
  <si>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</si>
  <si>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</si>
  <si>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</si>
  <si>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</si>
  <si>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</si>
  <si>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</si>
  <si>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</si>
  <si>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</si>
  <si>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</si>
  <si>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</si>
  <si>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</si>
  <si>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</si>
  <si>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</si>
  <si>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</si>
  <si>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</si>
  <si>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</si>
  <si>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</si>
  <si>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</si>
  <si>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</si>
  <si>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</si>
  <si>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</si>
  <si>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</si>
  <si>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</si>
  <si>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</si>
  <si>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</si>
  <si>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</si>
  <si>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</si>
  <si>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</si>
  <si>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</si>
  <si>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</si>
  <si>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</si>
  <si>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</si>
  <si>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</si>
  <si>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</si>
  <si>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</si>
  <si>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</si>
  <si>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</si>
  <si>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</si>
  <si>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</si>
  <si>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</si>
  <si>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</si>
  <si>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</si>
  <si>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</si>
  <si>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</si>
  <si>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</si>
  <si>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</si>
  <si>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</si>
  <si>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</si>
  <si>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</si>
  <si>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</si>
  <si>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</si>
  <si>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</si>
  <si>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</si>
  <si>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</si>
  <si>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</si>
  <si>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</si>
  <si>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</si>
  <si>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</si>
  <si>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</si>
  <si>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</si>
  <si>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</si>
  <si>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</si>
  <si>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</si>
  <si>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</si>
  <si>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</si>
  <si>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</si>
  <si>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</si>
  <si>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</si>
  <si>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</si>
  <si>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</si>
  <si>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</si>
  <si>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</si>
  <si>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</si>
  <si>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</si>
  <si>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</si>
  <si>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</si>
  <si>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</si>
  <si>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</si>
  <si>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</si>
  <si>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</si>
  <si>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</si>
  <si>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</si>
  <si>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</si>
  <si>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</si>
  <si>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</si>
  <si>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</si>
  <si>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</si>
  <si>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</si>
  <si>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</si>
  <si>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</si>
  <si>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</si>
  <si>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</si>
  <si>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</si>
  <si>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</si>
  <si>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</si>
  <si>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</si>
  <si>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</si>
  <si>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</si>
  <si>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</si>
  <si>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</si>
  <si>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</si>
  <si>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</si>
  <si>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</si>
  <si>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</si>
  <si>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</si>
  <si>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</si>
  <si>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</si>
  <si>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</si>
  <si>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</si>
  <si>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</si>
  <si>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</si>
  <si>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</si>
  <si>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</si>
  <si>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</si>
  <si>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</si>
  <si>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</si>
  <si>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</si>
  <si>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</si>
  <si>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</si>
  <si>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</si>
  <si>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</si>
  <si>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</si>
  <si>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</si>
  <si>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</si>
  <si>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</si>
  <si>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</si>
  <si>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</si>
  <si>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</si>
  <si>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</si>
  <si>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</si>
  <si>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</si>
  <si>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</si>
  <si>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</si>
  <si>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</si>
  <si>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</si>
  <si>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</si>
  <si>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</si>
  <si>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</si>
  <si>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</si>
  <si>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</si>
  <si>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</si>
  <si>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</si>
  <si>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</si>
  <si>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</si>
  <si>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</si>
  <si>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</si>
  <si>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</si>
  <si>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</si>
  <si>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</si>
  <si>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</si>
  <si>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</si>
  <si>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</si>
  <si>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</si>
  <si>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</si>
  <si>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</si>
  <si>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</si>
  <si>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</si>
  <si>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</si>
  <si>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</si>
  <si>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</si>
  <si>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</si>
  <si>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</si>
  <si>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</si>
  <si>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</si>
  <si>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</si>
  <si>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</si>
  <si>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</si>
  <si>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</si>
  <si>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</si>
  <si>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</si>
  <si>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</si>
  <si>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</si>
  <si>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</si>
  <si>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</si>
  <si>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</si>
  <si>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</si>
  <si>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</si>
  <si>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</si>
  <si>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</si>
  <si>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</si>
  <si>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</si>
  <si>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</si>
  <si>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</si>
  <si>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</si>
  <si>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</si>
  <si>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</si>
  <si>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</si>
  <si>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</si>
  <si>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</si>
  <si>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</si>
  <si>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</si>
  <si>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</si>
  <si>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</si>
  <si>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</si>
  <si>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</si>
  <si>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</si>
  <si>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</si>
  <si>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</si>
  <si>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</si>
  <si>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</si>
  <si>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</si>
  <si>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</si>
  <si>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</si>
  <si>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</si>
  <si>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</si>
  <si>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</si>
  <si>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</si>
  <si>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</si>
  <si>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</si>
  <si>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</si>
  <si>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</si>
  <si>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</si>
  <si>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</si>
  <si>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</si>
  <si>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</si>
  <si>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</si>
  <si>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</si>
  <si>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</si>
  <si>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</si>
  <si>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</si>
  <si>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</si>
  <si>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</si>
  <si>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</si>
  <si>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</si>
  <si>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</si>
  <si>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</si>
  <si>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</si>
  <si>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</si>
  <si>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</si>
  <si>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</si>
  <si>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</si>
  <si>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</si>
  <si>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</si>
  <si>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</si>
  <si>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</si>
  <si>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</si>
  <si>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</si>
  <si>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</si>
  <si>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</si>
  <si>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</si>
  <si>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</si>
  <si>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</si>
  <si>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</si>
  <si>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</si>
  <si>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</si>
  <si>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</si>
  <si>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</si>
  <si>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</si>
  <si>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</si>
  <si>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</si>
  <si>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</si>
  <si>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</si>
  <si>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</si>
  <si>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</si>
  <si>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</si>
  <si>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</si>
  <si>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</si>
  <si>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</si>
  <si>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</si>
  <si>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</si>
  <si>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</si>
  <si>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</si>
  <si>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</si>
  <si>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</si>
  <si>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</si>
  <si>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</si>
  <si>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</si>
  <si>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</si>
  <si>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</si>
  <si>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</si>
  <si>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</si>
  <si>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</si>
  <si>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</si>
  <si>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</si>
  <si>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</si>
  <si>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</si>
  <si>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</si>
  <si>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</si>
  <si>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</si>
  <si>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</si>
  <si>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</si>
  <si>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</si>
  <si>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</si>
  <si>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</si>
  <si>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</si>
  <si>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</si>
  <si>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</si>
  <si>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</si>
  <si>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</si>
  <si>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</si>
  <si>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</si>
  <si>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</si>
  <si>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</si>
  <si>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</si>
  <si>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</si>
  <si>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</si>
  <si>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</si>
  <si>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</si>
  <si>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</si>
  <si>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</si>
  <si>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</si>
  <si>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</si>
  <si>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</si>
  <si>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</si>
  <si>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</si>
  <si>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</si>
  <si>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</si>
  <si>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</si>
  <si>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</si>
  <si>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</si>
  <si>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</si>
  <si>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</si>
  <si>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</si>
  <si>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</si>
  <si>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</si>
  <si>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</si>
  <si>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</si>
  <si>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</si>
  <si>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</si>
  <si>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</si>
  <si>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</si>
  <si>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</si>
  <si>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</si>
  <si>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</si>
  <si>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</si>
  <si>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</si>
  <si>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</si>
  <si>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</si>
  <si>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</si>
  <si>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</si>
  <si>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</si>
  <si>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</si>
  <si>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</si>
  <si>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</si>
  <si>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</si>
  <si>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</si>
  <si>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</si>
  <si>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</si>
  <si>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</si>
  <si>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</si>
  <si>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</si>
  <si>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</si>
  <si>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</si>
  <si>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</si>
  <si>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</si>
  <si>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</si>
  <si>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</si>
  <si>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</si>
  <si>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</si>
  <si>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</si>
  <si>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</si>
  <si>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</si>
  <si>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</si>
  <si>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</si>
  <si>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</si>
  <si>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</si>
  <si>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</si>
  <si>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</si>
  <si>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</si>
  <si>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</si>
  <si>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</si>
  <si>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</si>
  <si>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</si>
  <si>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</si>
  <si>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</si>
  <si>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</si>
  <si>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</si>
  <si>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</si>
  <si>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</si>
  <si>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</si>
  <si>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</si>
  <si>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</si>
  <si>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</si>
  <si>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</si>
  <si>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</si>
  <si>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</si>
  <si>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</si>
  <si>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</si>
  <si>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</si>
  <si>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</si>
  <si>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</si>
  <si>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</si>
  <si>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</si>
  <si>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</si>
  <si>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</si>
  <si>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</si>
  <si>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</si>
  <si>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</si>
  <si>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</si>
  <si>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</si>
  <si>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</si>
  <si>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</si>
  <si>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</si>
  <si>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</si>
  <si>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</si>
  <si>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</si>
  <si>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</si>
  <si>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</si>
  <si>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</si>
  <si>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</si>
  <si>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</si>
  <si>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</si>
  <si>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</si>
  <si>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</si>
  <si>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</si>
  <si>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</si>
  <si>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</si>
  <si>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</si>
  <si>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</si>
  <si>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</si>
  <si>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</si>
  <si>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</si>
  <si>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</si>
  <si>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</si>
  <si>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</si>
  <si>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</si>
  <si>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</si>
  <si>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</si>
  <si>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</si>
  <si>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</si>
  <si>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</si>
  <si>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</si>
  <si>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</si>
  <si>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</si>
  <si>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</si>
  <si>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</si>
  <si>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</si>
  <si>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</si>
  <si>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</si>
  <si>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</si>
  <si>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</si>
  <si>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</si>
  <si>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</si>
  <si>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</si>
  <si>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</si>
  <si>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</si>
  <si>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</si>
  <si>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</si>
  <si>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</si>
  <si>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</si>
  <si>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</si>
  <si>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</si>
  <si>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</si>
  <si>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</si>
  <si>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</si>
  <si>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</si>
  <si>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</si>
  <si>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</si>
  <si>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</si>
  <si>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</si>
  <si>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</si>
  <si>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</si>
  <si>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</si>
  <si>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</si>
  <si>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</si>
  <si>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</si>
  <si>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</si>
  <si>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</si>
  <si>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</si>
  <si>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</si>
  <si>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</si>
  <si>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</si>
  <si>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</si>
  <si>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</si>
  <si>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</si>
  <si>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</si>
  <si>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</si>
  <si>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</si>
  <si>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</si>
  <si>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</si>
  <si>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</si>
  <si>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</si>
  <si>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</si>
  <si>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</si>
  <si>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</si>
  <si>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</si>
  <si>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</si>
  <si>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</si>
  <si>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</si>
  <si>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</si>
  <si>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</si>
  <si>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</si>
  <si>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</si>
  <si>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</si>
  <si>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</si>
  <si>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</si>
  <si>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</si>
  <si>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</si>
  <si>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</si>
  <si>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</si>
  <si>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</si>
  <si>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</si>
  <si>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</si>
  <si>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</si>
  <si>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</si>
  <si>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</si>
  <si>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</si>
  <si>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</si>
  <si>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</si>
  <si>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</si>
  <si>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</si>
  <si>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</si>
  <si>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</si>
  <si>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</si>
  <si>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</si>
  <si>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</si>
  <si>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</si>
  <si>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</si>
  <si>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</si>
  <si>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</si>
  <si>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</si>
  <si>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</si>
  <si>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</si>
  <si>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</si>
  <si>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</si>
  <si>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</si>
  <si>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</si>
  <si>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</si>
  <si>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</si>
  <si>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</si>
  <si>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</si>
  <si>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</si>
  <si>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</si>
  <si>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</si>
  <si>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</si>
  <si>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</si>
  <si>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</si>
  <si>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</si>
  <si>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</si>
  <si>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</si>
  <si>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</si>
  <si>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</si>
  <si>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</si>
  <si>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</si>
  <si>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</si>
  <si>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</si>
  <si>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</si>
  <si>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</si>
  <si>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</si>
  <si>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</si>
  <si>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</si>
  <si>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</si>
  <si>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</si>
  <si>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</si>
  <si>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</si>
  <si>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</si>
  <si>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</si>
  <si>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</si>
  <si>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</si>
  <si>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</si>
  <si>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</si>
  <si>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</si>
  <si>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</si>
  <si>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</si>
  <si>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</si>
  <si>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</si>
  <si>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</si>
  <si>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</si>
  <si>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</si>
  <si>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</si>
  <si>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</si>
  <si>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</si>
  <si>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</si>
  <si>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</si>
  <si>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</si>
  <si>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</si>
  <si>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</si>
  <si>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</si>
  <si>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</si>
  <si>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</si>
  <si>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</si>
  <si>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</si>
  <si>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</si>
  <si>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</si>
  <si>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</si>
  <si>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</si>
  <si>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</si>
  <si>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</si>
  <si>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</si>
  <si>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</si>
  <si>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</si>
  <si>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</si>
  <si>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</si>
  <si>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</si>
  <si>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</si>
  <si>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</si>
  <si>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</si>
  <si>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</si>
  <si>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</si>
  <si>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</si>
  <si>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</si>
  <si>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</si>
  <si>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</si>
  <si>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</si>
  <si>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</si>
  <si>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</si>
  <si>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</si>
  <si>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</si>
  <si>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</si>
  <si>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</si>
  <si>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</si>
  <si>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</si>
  <si>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</si>
  <si>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</si>
  <si>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</si>
  <si>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</si>
  <si>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</si>
  <si>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</si>
  <si>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</si>
  <si>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</si>
  <si>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</si>
  <si>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</si>
  <si>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</si>
  <si>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</si>
  <si>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</si>
  <si>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</si>
  <si>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</si>
  <si>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</si>
  <si>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</si>
  <si>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</si>
  <si>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</si>
  <si>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</si>
  <si>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</si>
  <si>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</si>
  <si>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</si>
  <si>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</si>
  <si>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</si>
  <si>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</si>
  <si>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</si>
  <si>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</si>
  <si>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</si>
  <si>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</si>
  <si>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</si>
  <si>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</si>
  <si>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</si>
  <si>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</si>
  <si>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</si>
  <si>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</si>
  <si>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</si>
  <si>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</si>
  <si>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</si>
  <si>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</si>
  <si>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</si>
  <si>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</si>
  <si>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</si>
  <si>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</si>
  <si>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</si>
  <si>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</si>
  <si>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</si>
  <si>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</si>
  <si>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</si>
  <si>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</si>
  <si>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</si>
  <si>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</si>
  <si>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</si>
  <si>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</si>
  <si>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</si>
  <si>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</si>
  <si>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</si>
  <si>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</si>
  <si>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</si>
  <si>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</si>
  <si>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</si>
  <si>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</si>
  <si>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</si>
  <si>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</si>
  <si>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</si>
  <si>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</si>
  <si>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</si>
  <si>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</si>
  <si>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</si>
  <si>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</si>
  <si>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</si>
  <si>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</si>
  <si>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</si>
  <si>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</si>
  <si>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</si>
  <si>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</si>
  <si>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</si>
  <si>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</si>
  <si>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</si>
  <si>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</si>
  <si>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</si>
  <si>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</si>
  <si>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</si>
  <si>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</si>
  <si>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</si>
  <si>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</si>
  <si>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</si>
  <si>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</si>
  <si>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</si>
  <si>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</si>
  <si>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</si>
  <si>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</si>
  <si>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</si>
  <si>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</si>
  <si>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</si>
  <si>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</si>
  <si>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</si>
  <si>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</si>
  <si>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</si>
  <si>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</si>
  <si>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</si>
  <si>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</si>
  <si>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</si>
  <si>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</si>
  <si>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</si>
  <si>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</si>
  <si>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</si>
  <si>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</si>
  <si>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</si>
  <si>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</si>
  <si>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</si>
  <si>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</si>
  <si>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</si>
  <si>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</si>
  <si>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</si>
  <si>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</si>
  <si>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</si>
  <si>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</si>
  <si>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</si>
  <si>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</si>
  <si>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</si>
  <si>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</si>
  <si>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</si>
  <si>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</si>
  <si>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</si>
  <si>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</si>
  <si>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</si>
  <si>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</si>
  <si>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</si>
  <si>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</si>
  <si>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</si>
  <si>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</si>
  <si>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</si>
  <si>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</si>
  <si>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</si>
  <si>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</si>
  <si>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</si>
  <si>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</si>
  <si>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</si>
  <si>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</si>
  <si>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</si>
  <si>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</si>
  <si>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</si>
  <si>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</si>
  <si>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</si>
  <si>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</si>
  <si>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</si>
  <si>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</si>
  <si>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</si>
  <si>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</si>
  <si>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</si>
  <si>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</si>
  <si>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</si>
  <si>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</si>
  <si>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</si>
  <si>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</si>
  <si>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</si>
  <si>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</si>
  <si>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</si>
  <si>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</si>
  <si>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</si>
  <si>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</si>
  <si>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</si>
  <si>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</si>
  <si>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</si>
  <si>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</si>
  <si>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</si>
  <si>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</si>
  <si>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</si>
  <si>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</si>
  <si>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</si>
  <si>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</si>
  <si>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</si>
  <si>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</si>
  <si>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</si>
  <si>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</si>
  <si>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</si>
  <si>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</si>
  <si>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</si>
  <si>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</si>
  <si>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</si>
  <si>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</si>
  <si>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</si>
  <si>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</si>
  <si>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</si>
  <si>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</si>
  <si>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</si>
  <si>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</si>
  <si>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</si>
  <si>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</si>
  <si>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</si>
  <si>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</si>
  <si>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</si>
  <si>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</si>
  <si>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</si>
  <si>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</si>
  <si>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</si>
  <si>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</si>
  <si>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</si>
  <si>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</si>
  <si>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</si>
  <si>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</si>
  <si>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</si>
  <si>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</si>
  <si>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</si>
  <si>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</si>
  <si>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</si>
  <si>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</si>
  <si>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</si>
  <si>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</si>
  <si>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</si>
  <si>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</si>
  <si>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</si>
  <si>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</si>
  <si>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</si>
  <si>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</si>
  <si>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</si>
  <si>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</si>
  <si>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</si>
  <si>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</si>
  <si>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</si>
  <si>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</si>
  <si>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</si>
  <si>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</si>
  <si>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</si>
  <si>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</si>
  <si>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</si>
  <si>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</si>
  <si>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</si>
  <si>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</si>
  <si>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</si>
  <si>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</si>
  <si>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</si>
  <si>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</si>
  <si>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</si>
  <si>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</si>
  <si>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</si>
  <si>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</si>
  <si>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</si>
  <si>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</si>
  <si>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</si>
  <si>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</si>
  <si>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</si>
  <si>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</si>
  <si>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</si>
  <si>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</si>
  <si>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</si>
  <si>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</si>
  <si>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</si>
  <si>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</si>
  <si>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</si>
  <si>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</si>
  <si>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</si>
  <si>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</si>
  <si>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</si>
  <si>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</si>
  <si>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</si>
  <si>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</si>
  <si>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</si>
  <si>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</si>
  <si>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</si>
  <si>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</si>
  <si>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</si>
  <si>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</si>
  <si>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</si>
  <si>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</si>
  <si>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</si>
  <si>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</si>
  <si>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</si>
  <si>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</si>
  <si>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</si>
  <si>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</si>
  <si>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</si>
  <si>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</si>
  <si>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</si>
  <si>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</si>
  <si>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</si>
  <si>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</si>
  <si>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</si>
  <si>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</si>
  <si>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</si>
  <si>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</si>
  <si>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</si>
  <si>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</si>
  <si>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</si>
  <si>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</si>
  <si>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</si>
  <si>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</si>
  <si>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</si>
  <si>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</si>
  <si>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</si>
  <si>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</si>
  <si>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</si>
  <si>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</si>
  <si>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</si>
  <si>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</si>
  <si>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</si>
  <si>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</si>
  <si>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</si>
  <si>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</si>
  <si>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</si>
  <si>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</si>
  <si>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</si>
  <si>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</si>
  <si>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</si>
  <si>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</si>
  <si>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</si>
  <si>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</si>
  <si>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</si>
  <si>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</si>
  <si>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</si>
  <si>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</si>
  <si>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</si>
  <si>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</si>
  <si>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</si>
  <si>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</si>
  <si>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</si>
  <si>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</si>
  <si>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</si>
  <si>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</si>
  <si>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</si>
  <si>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</si>
  <si>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</si>
  <si>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</si>
  <si>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</si>
  <si>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</si>
  <si>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</si>
  <si>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</si>
  <si>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</si>
  <si>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</si>
  <si>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</si>
  <si>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</si>
  <si>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</si>
  <si>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</si>
  <si>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</si>
  <si>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</si>
  <si>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</si>
  <si>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</si>
  <si>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</si>
  <si>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</si>
  <si>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</si>
  <si>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</si>
  <si>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</si>
  <si>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</si>
  <si>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</si>
  <si>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</si>
  <si>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</si>
  <si>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</si>
  <si>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</si>
  <si>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</si>
  <si>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</si>
  <si>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</si>
  <si>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</si>
  <si>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</si>
  <si>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</si>
  <si>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</si>
  <si>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</si>
  <si>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</si>
  <si>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</si>
  <si>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</si>
  <si>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</si>
  <si>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</si>
  <si>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</si>
  <si>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</si>
  <si>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</si>
  <si>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</si>
  <si>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</si>
  <si>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</si>
  <si>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</si>
  <si>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</si>
  <si>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</si>
  <si>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</si>
  <si>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</si>
  <si>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</si>
  <si>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</si>
  <si>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</si>
  <si>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</si>
  <si>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</si>
  <si>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</si>
  <si>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</si>
  <si>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</si>
  <si>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</si>
  <si>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</si>
  <si>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</si>
  <si>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</si>
  <si>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</si>
  <si>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</si>
  <si>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</si>
  <si>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</si>
  <si>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</si>
  <si>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</si>
  <si>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</si>
  <si>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</si>
  <si>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</si>
  <si>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</si>
  <si>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</si>
  <si>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</si>
  <si>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</si>
  <si>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</si>
  <si>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</si>
  <si>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</si>
  <si>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</si>
  <si>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</si>
  <si>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</si>
  <si>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</si>
  <si>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</si>
  <si>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</si>
  <si>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</si>
  <si>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</si>
  <si>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</si>
  <si>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</si>
  <si>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</si>
  <si>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</si>
  <si>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</si>
  <si>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</si>
  <si>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</si>
  <si>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</si>
  <si>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</si>
  <si>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</si>
  <si>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</si>
  <si>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</si>
  <si>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</si>
  <si>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</si>
  <si>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</si>
  <si>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</si>
  <si>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</si>
  <si>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</si>
  <si>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</si>
  <si>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</si>
  <si>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</si>
  <si>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</si>
  <si>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</si>
  <si>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</si>
  <si>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</si>
  <si>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</si>
  <si>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</si>
  <si>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</si>
  <si>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</si>
  <si>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</si>
  <si>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</si>
  <si>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</si>
  <si>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</si>
  <si>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</si>
  <si>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</si>
  <si>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</si>
  <si>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</si>
  <si>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</si>
  <si>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</si>
  <si>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</si>
  <si>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</si>
  <si>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</si>
  <si>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</si>
  <si>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</si>
  <si>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</si>
  <si>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</si>
  <si>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</si>
  <si>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</si>
  <si>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</si>
  <si>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</si>
  <si>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</si>
  <si>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</si>
  <si>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</si>
  <si>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</si>
  <si>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</si>
  <si>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</si>
  <si>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</si>
  <si>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</si>
  <si>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</si>
  <si>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</si>
  <si>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</si>
  <si>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</si>
  <si>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</si>
  <si>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</si>
  <si>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</si>
  <si>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</si>
  <si>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</si>
  <si>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</si>
  <si>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</si>
  <si>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</si>
  <si>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</si>
  <si>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</si>
  <si>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</si>
  <si>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</si>
  <si>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</si>
  <si>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</si>
  <si>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</si>
  <si>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</si>
  <si>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</si>
  <si>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</si>
  <si>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</si>
  <si>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</si>
  <si>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</si>
  <si>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</si>
  <si>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</si>
  <si>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</si>
  <si>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</si>
  <si>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</si>
  <si>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</si>
  <si>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</si>
  <si>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</si>
  <si>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</si>
  <si>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</si>
  <si>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</si>
  <si>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</si>
  <si>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</si>
  <si>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</si>
  <si>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</si>
  <si>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</si>
  <si>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</si>
  <si>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</si>
  <si>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</si>
  <si>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</si>
  <si>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</si>
  <si>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</si>
  <si>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</si>
  <si>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</si>
  <si>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</si>
  <si>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</si>
  <si>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</si>
  <si>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</si>
  <si>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</si>
  <si>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</si>
  <si>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</si>
  <si>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</si>
  <si>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</si>
  <si>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</si>
  <si>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</si>
  <si>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</si>
  <si>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</si>
  <si>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</si>
  <si>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</si>
  <si>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</si>
  <si>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</si>
  <si>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</si>
  <si>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</si>
  <si>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</si>
  <si>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</si>
  <si>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</si>
  <si>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</si>
  <si>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</si>
  <si>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</si>
  <si>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</si>
  <si>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</si>
  <si>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</si>
  <si>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</si>
  <si>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</si>
  <si>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</si>
  <si>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</si>
  <si>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</si>
  <si>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</si>
  <si>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</si>
  <si>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</si>
  <si>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</si>
  <si>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</si>
  <si>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</si>
  <si>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</si>
  <si>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</si>
  <si>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</si>
  <si>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</si>
  <si>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</si>
  <si>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</si>
  <si>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</si>
  <si>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</si>
  <si>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</si>
  <si>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</si>
  <si>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</si>
  <si>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</si>
  <si>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</si>
  <si>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</si>
  <si>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</si>
  <si>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</si>
  <si>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</si>
  <si>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</si>
  <si>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</si>
  <si>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</si>
  <si>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</si>
  <si>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</si>
  <si>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</si>
  <si>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</si>
  <si>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</si>
  <si>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</si>
  <si>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</si>
  <si>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</si>
  <si>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</si>
  <si>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</si>
  <si>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</si>
  <si>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</si>
  <si>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</si>
  <si>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</si>
  <si>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</si>
  <si>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</si>
  <si>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</si>
  <si>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</si>
  <si>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</si>
  <si>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</si>
  <si>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</si>
  <si>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</si>
  <si>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</si>
  <si>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</si>
  <si>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</si>
  <si>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</si>
  <si>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</si>
  <si>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</si>
  <si>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</si>
  <si>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</si>
  <si>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</si>
  <si>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</si>
  <si>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</si>
  <si>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</si>
  <si>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</si>
  <si>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</si>
  <si>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</si>
  <si>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</si>
  <si>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</si>
  <si>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</si>
  <si>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</si>
  <si>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</si>
  <si>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</si>
  <si>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</si>
  <si>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</si>
  <si>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</si>
  <si>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</si>
  <si>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</si>
  <si>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</si>
  <si>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</si>
  <si>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</si>
  <si>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</si>
  <si>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</si>
  <si>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</si>
  <si>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</si>
  <si>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</si>
  <si>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</si>
  <si>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</si>
  <si>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</si>
  <si>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</si>
  <si>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</si>
  <si>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</si>
  <si>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</si>
  <si>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</si>
  <si>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</si>
  <si>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</si>
  <si>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</si>
  <si>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</si>
  <si>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</si>
  <si>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</si>
  <si>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</si>
  <si>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</si>
  <si>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</si>
  <si>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</si>
  <si>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</si>
  <si>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</si>
  <si>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</si>
  <si>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</si>
  <si>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</si>
  <si>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</si>
  <si>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</si>
  <si>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</si>
  <si>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</si>
  <si>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</si>
  <si>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</si>
  <si>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</si>
  <si>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</si>
  <si>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</si>
  <si>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</si>
  <si>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</si>
  <si>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</si>
  <si>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</si>
  <si>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</si>
  <si>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</si>
  <si>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</si>
  <si>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</si>
  <si>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</si>
  <si>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</si>
  <si>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</si>
  <si>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</si>
  <si>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</si>
  <si>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</si>
  <si>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</si>
  <si>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</si>
  <si>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</si>
  <si>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</si>
  <si>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</si>
  <si>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</si>
  <si>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</si>
  <si>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</si>
  <si>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</si>
  <si>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</si>
  <si>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</si>
  <si>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</si>
  <si>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</si>
  <si>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</si>
  <si>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</si>
  <si>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</si>
  <si>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</si>
  <si>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</si>
  <si>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</si>
  <si>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</si>
  <si>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</si>
  <si>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</si>
  <si>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</si>
  <si>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</si>
  <si>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</si>
  <si>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</si>
  <si>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</si>
  <si>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</si>
  <si>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</si>
  <si>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</si>
  <si>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</si>
  <si>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</si>
  <si>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</si>
  <si>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</si>
  <si>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</si>
  <si>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</si>
  <si>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</si>
  <si>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</si>
  <si>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</si>
  <si>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</si>
  <si>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</si>
  <si>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</si>
  <si>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</si>
  <si>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</si>
  <si>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</si>
  <si>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</si>
  <si>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</si>
  <si>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</si>
  <si>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</si>
  <si>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</si>
  <si>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</si>
  <si>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</si>
  <si>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</si>
  <si>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</si>
  <si>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</si>
  <si>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</si>
  <si>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</si>
  <si>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</si>
  <si>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</si>
  <si>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</si>
  <si>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</si>
  <si>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</si>
  <si>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</si>
  <si>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</si>
  <si>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</si>
  <si>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</si>
  <si>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</si>
  <si>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</si>
  <si>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</si>
  <si>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</si>
  <si>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</si>
  <si>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</si>
  <si>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</si>
  <si>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</si>
  <si>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</si>
  <si>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</si>
  <si>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</si>
  <si>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</si>
  <si>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</si>
  <si>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</si>
  <si>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</si>
  <si>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</si>
  <si>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</si>
  <si>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</si>
  <si>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</si>
  <si>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</si>
  <si>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</si>
  <si>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</si>
  <si>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</si>
  <si>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</si>
  <si>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</si>
  <si>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</si>
  <si>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</si>
  <si>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</si>
  <si>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</si>
  <si>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</si>
  <si>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</si>
  <si>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</si>
  <si>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</si>
  <si>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</si>
  <si>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</si>
  <si>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</si>
  <si>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</si>
  <si>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</si>
  <si>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</si>
  <si>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</si>
  <si>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</si>
  <si>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</si>
  <si>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</si>
  <si>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</si>
  <si>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</si>
  <si>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</si>
  <si>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</si>
  <si>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</si>
  <si>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</si>
  <si>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</si>
  <si>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</si>
  <si>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</si>
  <si>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</si>
  <si>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</si>
  <si>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</si>
  <si>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</si>
  <si>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</si>
  <si>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</si>
  <si>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</si>
  <si>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</si>
  <si>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</si>
  <si>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</si>
  <si>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</si>
  <si>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</si>
  <si>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</si>
  <si>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</si>
  <si>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</si>
  <si>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</si>
  <si>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</si>
  <si>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</si>
  <si>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</si>
  <si>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</si>
  <si>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</si>
  <si>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</si>
  <si>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</si>
  <si>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</si>
  <si>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</si>
  <si>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</si>
  <si>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</si>
  <si>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</si>
  <si>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</si>
  <si>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</si>
  <si>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</si>
  <si>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</si>
  <si>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</si>
  <si>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</si>
  <si>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</si>
  <si>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</si>
  <si>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</si>
  <si>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</si>
  <si>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</si>
  <si>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</si>
  <si>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</si>
  <si>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</si>
  <si>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</si>
  <si>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</si>
  <si>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</si>
  <si>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</si>
  <si>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</si>
  <si>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</si>
  <si>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</si>
  <si>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</si>
  <si>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</si>
  <si>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</si>
  <si>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</si>
  <si>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</si>
  <si>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</si>
  <si>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</si>
  <si>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</si>
  <si>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</si>
  <si>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</si>
  <si>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</si>
  <si>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</si>
  <si>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</si>
  <si>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</si>
  <si>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</si>
  <si>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</si>
  <si>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</si>
  <si>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</si>
  <si>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</si>
  <si>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</si>
  <si>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</si>
  <si>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</si>
  <si>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</si>
  <si>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</si>
  <si>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</si>
  <si>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</si>
  <si>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</si>
  <si>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</si>
  <si>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</si>
  <si>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</si>
  <si>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</si>
  <si>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</si>
  <si>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</si>
  <si>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</si>
  <si>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</si>
  <si>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</si>
  <si>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</si>
  <si>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</si>
  <si>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</si>
  <si>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</si>
  <si>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</si>
  <si>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</si>
  <si>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</si>
  <si>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</si>
  <si>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</si>
  <si>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</si>
  <si>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</si>
  <si>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</si>
  <si>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</si>
  <si>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</si>
  <si>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</si>
  <si>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</si>
  <si>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</si>
  <si>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</si>
  <si>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</si>
  <si>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</si>
  <si>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</si>
  <si>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</si>
  <si>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</si>
  <si>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</si>
  <si>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</si>
  <si>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</si>
  <si>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</si>
  <si>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</si>
  <si>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</si>
  <si>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</si>
  <si>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</si>
  <si>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</si>
  <si>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</si>
  <si>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</si>
  <si>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</si>
  <si>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</si>
  <si>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</si>
  <si>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</si>
  <si>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</si>
  <si>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</si>
  <si>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</si>
  <si>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</si>
  <si>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</si>
  <si>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</si>
  <si>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</si>
  <si>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</si>
  <si>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</si>
  <si>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</si>
  <si>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</si>
  <si>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</si>
  <si>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</si>
  <si>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</si>
  <si>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</si>
  <si>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</si>
  <si>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</si>
  <si>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</si>
  <si>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</si>
  <si>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</si>
  <si>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</si>
  <si>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</si>
  <si>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</si>
  <si>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</si>
  <si>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</si>
  <si>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</si>
  <si>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</si>
  <si>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</si>
  <si>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</si>
  <si>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</si>
  <si>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</si>
  <si>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</si>
  <si>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</si>
  <si>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</si>
  <si>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</si>
  <si>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</si>
  <si>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</si>
  <si>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</si>
  <si>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</si>
  <si>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</si>
  <si>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</si>
  <si>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</si>
  <si>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</si>
  <si>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</si>
  <si>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</si>
  <si>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</si>
  <si>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</si>
  <si>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</si>
  <si>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</si>
  <si>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</si>
  <si>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</si>
  <si>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</si>
  <si>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</si>
  <si>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</si>
  <si>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</si>
  <si>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</si>
  <si>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</si>
  <si>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</si>
  <si>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</si>
  <si>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</si>
  <si>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</si>
  <si>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</si>
  <si>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</si>
  <si>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</si>
  <si>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</si>
  <si>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</si>
  <si>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</si>
  <si>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</si>
  <si>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</si>
  <si>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</si>
  <si>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</si>
  <si>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</si>
  <si>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</si>
  <si>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</si>
  <si>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</si>
  <si>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</si>
  <si>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</si>
  <si>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</si>
  <si>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</si>
  <si>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</si>
  <si>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</si>
  <si>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</si>
  <si>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</si>
  <si>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</si>
  <si>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</si>
  <si>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</si>
  <si>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</si>
  <si>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</si>
  <si>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</si>
  <si>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</si>
  <si>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</si>
  <si>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</si>
  <si>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</si>
  <si>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</si>
  <si>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</si>
  <si>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</si>
  <si>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</si>
  <si>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</si>
  <si>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</si>
  <si>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</si>
  <si>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</si>
  <si>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</si>
  <si>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</si>
  <si>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</si>
  <si>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</si>
  <si>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</si>
  <si>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</si>
  <si>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</si>
  <si>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</si>
  <si>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</si>
  <si>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</si>
  <si>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</si>
  <si>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</si>
  <si>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</si>
  <si>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</si>
  <si>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</si>
  <si>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</si>
  <si>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</si>
  <si>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</si>
  <si>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</si>
  <si>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</si>
  <si>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</si>
  <si>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</si>
  <si>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</si>
  <si>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</si>
  <si>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</si>
  <si>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</si>
  <si>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</si>
  <si>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</si>
  <si>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</si>
  <si>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</si>
  <si>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</si>
  <si>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</si>
  <si>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</si>
  <si>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</si>
  <si>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</si>
  <si>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</si>
  <si>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</si>
  <si>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</si>
  <si>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</si>
  <si>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</si>
  <si>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</si>
  <si>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</si>
  <si>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</si>
  <si>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</si>
  <si>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</si>
  <si>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</si>
  <si>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</si>
  <si>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</si>
  <si>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</si>
  <si>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</si>
  <si>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</si>
  <si>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</si>
  <si>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</si>
  <si>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</si>
  <si>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</si>
  <si>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</si>
  <si>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</si>
  <si>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</si>
  <si>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</si>
  <si>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</si>
  <si>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</si>
  <si>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</si>
  <si>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</si>
  <si>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</si>
  <si>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</si>
  <si>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</si>
  <si>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</si>
  <si>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</si>
  <si>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</si>
  <si>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</si>
  <si>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</si>
  <si>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</si>
  <si>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</si>
  <si>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</si>
  <si>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</si>
  <si>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</si>
  <si>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</si>
  <si>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</si>
  <si>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</si>
  <si>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</si>
  <si>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</si>
  <si>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</si>
  <si>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</si>
  <si>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</si>
  <si>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</si>
  <si>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</si>
  <si>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</si>
  <si>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</si>
  <si>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</si>
  <si>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</si>
  <si>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</si>
  <si>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</si>
  <si>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</si>
  <si>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</si>
  <si>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</si>
  <si>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</si>
  <si>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</si>
  <si>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</si>
  <si>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</si>
  <si>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</si>
  <si>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</si>
  <si>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</si>
  <si>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</si>
  <si>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</si>
  <si>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</si>
  <si>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</si>
  <si>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</si>
  <si>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</si>
  <si>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</si>
  <si>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</si>
  <si>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</si>
  <si>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</si>
  <si>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</si>
  <si>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</si>
  <si>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</si>
  <si>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</si>
  <si>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</si>
  <si>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</si>
  <si>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</si>
  <si>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</si>
  <si>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</si>
  <si>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</si>
  <si>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</si>
  <si>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</si>
  <si>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</si>
  <si>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</si>
  <si>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</si>
  <si>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</si>
  <si>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</si>
  <si>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</si>
  <si>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</si>
  <si>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</si>
  <si>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</si>
  <si>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</si>
  <si>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</si>
  <si>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</si>
  <si>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</si>
  <si>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</si>
  <si>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</si>
  <si>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</si>
  <si>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</si>
  <si>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</si>
  <si>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</si>
  <si>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</si>
  <si>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</si>
  <si>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</si>
  <si>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</si>
  <si>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</si>
  <si>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</si>
  <si>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</si>
  <si>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</si>
  <si>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</si>
  <si>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</si>
  <si>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</si>
  <si>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</si>
  <si>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</si>
  <si>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</si>
  <si>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</si>
  <si>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</si>
  <si>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</si>
  <si>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</si>
  <si>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</si>
  <si>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</si>
  <si>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</si>
  <si>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</si>
  <si>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</si>
  <si>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</si>
  <si>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</si>
  <si>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</si>
  <si>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</si>
  <si>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</si>
  <si>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</si>
  <si>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</si>
  <si>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</si>
  <si>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</si>
  <si>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</si>
  <si>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</si>
  <si>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</si>
  <si>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</si>
  <si>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</si>
  <si>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</si>
  <si>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</si>
  <si>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</si>
  <si>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</si>
  <si>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</si>
  <si>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</si>
  <si>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</si>
  <si>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</si>
  <si>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</si>
  <si>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</si>
  <si>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</si>
  <si>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</si>
  <si>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</si>
  <si>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</si>
  <si>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</si>
  <si>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</si>
  <si>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</si>
  <si>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</si>
  <si>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</si>
  <si>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</si>
  <si>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</si>
  <si>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</si>
  <si>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</si>
  <si>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</si>
  <si>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</si>
  <si>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</si>
  <si>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</si>
  <si>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</si>
  <si>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</si>
  <si>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</si>
  <si>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</si>
  <si>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</si>
  <si>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</si>
  <si>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</si>
  <si>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</si>
  <si>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</si>
  <si>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</si>
  <si>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</si>
  <si>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</si>
  <si>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</si>
  <si>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</si>
  <si>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</si>
  <si>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</si>
  <si>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</si>
  <si>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</si>
  <si>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</si>
  <si>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</si>
  <si>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</si>
  <si>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</si>
  <si>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</si>
  <si>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</si>
  <si>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</si>
  <si>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</si>
  <si>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</si>
  <si>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</si>
  <si>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</si>
  <si>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</si>
  <si>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</si>
  <si>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</si>
  <si>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</si>
  <si>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</si>
  <si>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</si>
  <si>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</si>
  <si>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</si>
  <si>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</si>
  <si>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</si>
  <si>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</si>
  <si>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</si>
  <si>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</si>
  <si>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</si>
  <si>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</si>
  <si>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</si>
  <si>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</si>
  <si>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</si>
  <si>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</si>
  <si>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</si>
  <si>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</si>
  <si>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</si>
  <si>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</si>
  <si>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</si>
  <si>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</si>
  <si>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</si>
  <si>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</si>
  <si>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</si>
  <si>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</si>
  <si>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</si>
  <si>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</si>
  <si>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</si>
  <si>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</si>
  <si>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</si>
  <si>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</si>
  <si>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</si>
  <si>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</si>
  <si>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</si>
  <si>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</si>
  <si>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</si>
  <si>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</si>
  <si>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</si>
  <si>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</si>
  <si>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</si>
  <si>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</si>
  <si>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</si>
  <si>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</si>
  <si>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</si>
  <si>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</si>
  <si>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</si>
  <si>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</si>
  <si>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</si>
  <si>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</si>
  <si>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</si>
  <si>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</si>
  <si>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</si>
  <si>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</si>
  <si>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</si>
  <si>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</si>
  <si>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</si>
  <si>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</si>
  <si>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</si>
  <si>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</si>
  <si>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</si>
  <si>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</si>
  <si>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</si>
  <si>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</si>
  <si>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</si>
  <si>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</si>
  <si>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</si>
  <si>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</si>
  <si>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</si>
  <si>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</si>
  <si>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</si>
  <si>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</si>
  <si>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</si>
  <si>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</si>
  <si>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</si>
  <si>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</si>
  <si>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</si>
  <si>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</si>
  <si>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</si>
  <si>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</si>
  <si>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</si>
  <si>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</si>
  <si>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</si>
  <si>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</si>
  <si>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</si>
  <si>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</si>
  <si>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</si>
  <si>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</si>
  <si>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</si>
  <si>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</si>
  <si>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</si>
  <si>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</si>
  <si>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</si>
  <si>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</si>
  <si>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</si>
  <si>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</si>
  <si>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</si>
  <si>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</si>
  <si>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</si>
  <si>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</si>
  <si>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</si>
  <si>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</si>
  <si>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</si>
  <si>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</si>
  <si>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</si>
  <si>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</si>
  <si>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</si>
  <si>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</si>
  <si>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</si>
  <si>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</si>
  <si>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</si>
  <si>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</si>
  <si>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</si>
  <si>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</si>
  <si>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</si>
  <si>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</si>
  <si>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</si>
  <si>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</si>
  <si>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</si>
  <si>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</si>
  <si>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</si>
  <si>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</si>
  <si>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</si>
  <si>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</si>
  <si>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</si>
  <si>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</si>
  <si>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</si>
  <si>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</si>
  <si>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</si>
  <si>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</si>
  <si>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</si>
  <si>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</si>
  <si>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</si>
  <si>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</si>
  <si>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</si>
  <si>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</si>
  <si>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</si>
  <si>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</si>
  <si>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</si>
  <si>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</si>
  <si>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</si>
  <si>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</si>
  <si>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</si>
  <si>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</si>
  <si>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</si>
  <si>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</si>
  <si>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</si>
  <si>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</si>
  <si>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</si>
  <si>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</si>
  <si>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</si>
  <si>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</si>
  <si>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</si>
  <si>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</si>
  <si>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</si>
  <si>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</si>
  <si>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</si>
  <si>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</si>
  <si>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</si>
  <si>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</si>
  <si>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</si>
  <si>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</si>
  <si>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</si>
  <si>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</si>
  <si>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</si>
  <si>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</si>
  <si>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</si>
  <si>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</si>
  <si>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</si>
  <si>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</si>
  <si>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</si>
  <si>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</si>
  <si>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</si>
  <si>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</si>
  <si>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</si>
  <si>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</si>
  <si>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</si>
  <si>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</si>
  <si>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</si>
  <si>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</si>
  <si>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</si>
  <si>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</si>
  <si>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</si>
  <si>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</si>
  <si>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</si>
  <si>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</si>
  <si>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</si>
  <si>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</si>
  <si>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</si>
  <si>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</si>
  <si>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</si>
  <si>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</si>
  <si>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</si>
  <si>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</si>
  <si>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</si>
  <si>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</si>
  <si>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</si>
  <si>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</si>
  <si>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</si>
  <si>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</si>
  <si>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</si>
  <si>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</si>
  <si>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</si>
  <si>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</si>
  <si>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</si>
  <si>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</si>
  <si>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</si>
  <si>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</si>
  <si>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</si>
  <si>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</si>
  <si>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</si>
  <si>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</si>
  <si>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</si>
  <si>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</si>
  <si>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</si>
  <si>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</si>
  <si>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</si>
  <si>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</si>
  <si>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</si>
  <si>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</si>
  <si>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</si>
  <si>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</si>
  <si>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</si>
  <si>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</si>
  <si>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</si>
  <si>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</si>
  <si>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</si>
  <si>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</si>
  <si>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</si>
  <si>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</si>
  <si>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</si>
  <si>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</si>
  <si>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</si>
  <si>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</si>
  <si>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</si>
  <si>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</si>
  <si>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</si>
  <si>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</si>
  <si>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</si>
  <si>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</si>
  <si>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</si>
  <si>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</si>
  <si>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</si>
  <si>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</si>
  <si>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</si>
  <si>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</si>
  <si>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</si>
  <si>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</si>
  <si>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</si>
  <si>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</si>
  <si>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</si>
  <si>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</si>
  <si>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</si>
  <si>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</si>
  <si>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</si>
  <si>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</si>
  <si>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</si>
  <si>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</si>
  <si>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</si>
  <si>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</si>
  <si>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</si>
  <si>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</si>
  <si>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</si>
  <si>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</si>
  <si>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</si>
  <si>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</si>
  <si>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</si>
  <si>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</si>
  <si>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</si>
  <si>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</si>
  <si>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</si>
  <si>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</si>
  <si>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</si>
  <si>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</si>
  <si>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</si>
  <si>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</si>
  <si>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</si>
  <si>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</si>
  <si>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</si>
  <si>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</si>
  <si>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</si>
  <si>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</si>
  <si>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</si>
  <si>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</si>
  <si>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</si>
  <si>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</si>
  <si>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</si>
  <si>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</si>
  <si>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</si>
  <si>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</si>
  <si>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</si>
  <si>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</si>
  <si>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</si>
  <si>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</si>
  <si>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</si>
  <si>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</si>
  <si>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</si>
  <si>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</si>
  <si>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</si>
  <si>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</si>
  <si>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</si>
  <si>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</si>
  <si>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</si>
  <si>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</si>
  <si>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</si>
  <si>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</si>
  <si>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</si>
  <si>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</si>
  <si>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</si>
  <si>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</si>
  <si>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</si>
  <si>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</si>
  <si>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</si>
  <si>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</si>
  <si>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</si>
  <si>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</si>
  <si>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</si>
  <si>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</si>
  <si>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</si>
  <si>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</si>
  <si>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</si>
  <si>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</si>
  <si>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</si>
  <si>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</si>
  <si>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</si>
  <si>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</si>
  <si>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</si>
  <si>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</si>
  <si>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</si>
  <si>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</si>
  <si>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</si>
  <si>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</si>
  <si>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</si>
  <si>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</si>
  <si>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</si>
  <si>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</si>
  <si>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</si>
  <si>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</si>
  <si>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</si>
  <si>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</si>
  <si>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</si>
  <si>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</si>
  <si>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</si>
  <si>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</si>
  <si>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</si>
  <si>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</si>
  <si>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</si>
  <si>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</si>
  <si>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</si>
  <si>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</si>
  <si>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</si>
  <si>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</si>
  <si>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</si>
  <si>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</si>
  <si>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</si>
  <si>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</si>
  <si>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</si>
  <si>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</si>
  <si>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</si>
  <si>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</si>
  <si>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</si>
  <si>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</si>
  <si>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</si>
  <si>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</si>
  <si>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</si>
  <si>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</si>
  <si>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</si>
  <si>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</si>
  <si>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</si>
  <si>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</si>
  <si>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</si>
  <si>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</si>
  <si>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</si>
  <si>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</si>
  <si>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</si>
  <si>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</si>
  <si>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</si>
  <si>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</si>
  <si>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</si>
  <si>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</si>
  <si>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</si>
  <si>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</si>
  <si>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</si>
  <si>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</si>
  <si>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</si>
  <si>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</si>
  <si>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</si>
  <si>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</si>
  <si>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</si>
  <si>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</si>
  <si>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</si>
  <si>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</si>
  <si>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</si>
  <si>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</si>
  <si>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</si>
  <si>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</si>
  <si>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</si>
  <si>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</si>
  <si>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</si>
  <si>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</si>
  <si>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</si>
  <si>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</si>
  <si>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</si>
  <si>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</si>
  <si>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</si>
  <si>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</si>
  <si>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</si>
  <si>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</si>
  <si>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</si>
  <si>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</si>
  <si>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</si>
  <si>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</si>
  <si>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</si>
  <si>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</si>
  <si>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</si>
  <si>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</si>
  <si>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</si>
  <si>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</si>
  <si>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</si>
  <si>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</si>
  <si>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</si>
  <si>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</si>
  <si>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</si>
  <si>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</si>
  <si>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</si>
  <si>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</si>
  <si>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</si>
  <si>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</si>
  <si>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</si>
  <si>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</si>
  <si>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</si>
  <si>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</si>
  <si>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</si>
  <si>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</si>
  <si>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</si>
  <si>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</si>
  <si>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</si>
  <si>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</si>
  <si>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</si>
  <si>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</si>
  <si>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</si>
  <si>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</si>
  <si>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</si>
  <si>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</si>
  <si>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</si>
  <si>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</si>
  <si>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</si>
  <si>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</si>
  <si>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</si>
  <si>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</si>
  <si>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</si>
  <si>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</si>
  <si>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</si>
  <si>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</si>
  <si>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</si>
  <si>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</si>
  <si>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</si>
  <si>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</si>
  <si>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</si>
  <si>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</si>
  <si>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</si>
  <si>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</si>
  <si>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</si>
  <si>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</si>
  <si>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</si>
  <si>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</si>
  <si>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</si>
  <si>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</si>
  <si>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</si>
  <si>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</si>
  <si>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</si>
  <si>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</si>
  <si>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</si>
  <si>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</si>
  <si>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</si>
  <si>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</si>
  <si>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</si>
  <si>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</si>
  <si>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</si>
  <si>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</si>
  <si>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</si>
  <si>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</si>
  <si>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</si>
  <si>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</si>
  <si>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</si>
  <si>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</si>
  <si>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</si>
  <si>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</si>
  <si>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</si>
  <si>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</si>
  <si>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</si>
  <si>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</si>
  <si>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</si>
  <si>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</si>
  <si>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</si>
  <si>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</si>
  <si>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</si>
  <si>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</si>
  <si>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</si>
  <si>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</si>
  <si>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</si>
  <si>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</si>
  <si>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</si>
  <si>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</si>
  <si>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</si>
  <si>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</si>
  <si>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</si>
  <si>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</si>
  <si>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</si>
  <si>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</si>
  <si>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</si>
  <si>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</si>
  <si>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</si>
  <si>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</si>
  <si>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</si>
  <si>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</si>
  <si>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</si>
  <si>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</si>
  <si>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</si>
  <si>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</si>
  <si>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</si>
  <si>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</si>
  <si>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</si>
  <si>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</si>
  <si>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</si>
  <si>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</si>
  <si>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</si>
  <si>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</si>
  <si>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</si>
  <si>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</si>
  <si>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</si>
  <si>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</si>
  <si>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</si>
  <si>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</si>
  <si>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</si>
  <si>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</si>
  <si>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</si>
  <si>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</si>
  <si>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</si>
  <si>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</si>
  <si>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</si>
  <si>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</si>
  <si>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</si>
  <si>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</si>
  <si>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</si>
  <si>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</si>
  <si>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</si>
  <si>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</si>
  <si>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</si>
  <si>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</si>
  <si>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</si>
  <si>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</si>
  <si>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</si>
  <si>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</si>
  <si>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</si>
  <si>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</si>
  <si>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</si>
  <si>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</si>
  <si>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</si>
  <si>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</si>
  <si>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</si>
  <si>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</si>
  <si>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</si>
  <si>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</si>
  <si>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</si>
  <si>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</si>
  <si>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</si>
  <si>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</si>
  <si>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</si>
  <si>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</si>
  <si>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</si>
  <si>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</si>
  <si>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</si>
  <si>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</si>
  <si>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</si>
  <si>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</si>
  <si>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</si>
  <si>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</si>
  <si>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</si>
  <si>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</si>
  <si>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</si>
  <si>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</si>
  <si>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</si>
  <si>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</si>
  <si>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</si>
  <si>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</si>
  <si>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</si>
  <si>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</si>
  <si>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</si>
  <si>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</si>
  <si>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</si>
  <si>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</si>
  <si>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</si>
  <si>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</si>
  <si>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</si>
  <si>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</si>
  <si>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</si>
  <si>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</si>
  <si>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</si>
  <si>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</si>
  <si>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</si>
  <si>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</si>
  <si>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</si>
  <si>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</si>
  <si>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</si>
  <si>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</si>
  <si>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</si>
  <si>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</si>
  <si>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</si>
  <si>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</si>
  <si>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</si>
  <si>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</si>
  <si>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</si>
  <si>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</si>
  <si>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</si>
  <si>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</si>
  <si>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</si>
  <si>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</si>
  <si>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</si>
  <si>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</si>
  <si>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</si>
  <si>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</si>
  <si>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</si>
  <si>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</si>
  <si>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</si>
  <si>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</si>
  <si>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</si>
  <si>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</si>
  <si>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</si>
  <si>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</si>
  <si>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</si>
  <si>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</si>
  <si>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</si>
  <si>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</si>
  <si>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</si>
  <si>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</si>
  <si>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</si>
  <si>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</si>
  <si>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</si>
  <si>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</si>
  <si>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</si>
  <si>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</si>
  <si>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</si>
  <si>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</si>
  <si>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</si>
  <si>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</si>
  <si>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</si>
  <si>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</si>
  <si>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</si>
  <si>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</si>
  <si>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</si>
  <si>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</si>
  <si>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</si>
  <si>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</si>
  <si>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</si>
  <si>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</si>
  <si>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</si>
  <si>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</si>
  <si>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</si>
  <si>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</si>
  <si>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</si>
  <si>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</si>
  <si>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</si>
  <si>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</si>
  <si>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</si>
  <si>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</si>
  <si>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</si>
  <si>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</si>
  <si>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</si>
  <si>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</si>
  <si>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</si>
  <si>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</si>
  <si>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</si>
  <si>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</si>
  <si>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</si>
  <si>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</si>
  <si>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</si>
  <si>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</si>
  <si>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</si>
  <si>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</si>
  <si>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</si>
  <si>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</si>
  <si>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</si>
  <si>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</si>
  <si>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</si>
  <si>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</si>
  <si>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</si>
  <si>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</si>
  <si>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</si>
  <si>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</si>
  <si>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</si>
  <si>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</si>
  <si>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</si>
  <si>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</si>
  <si>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</si>
  <si>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</si>
  <si>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</si>
  <si>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</si>
  <si>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</si>
  <si>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</si>
  <si>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</si>
  <si>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</si>
  <si>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</si>
  <si>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</si>
  <si>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</si>
  <si>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</si>
  <si>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</si>
  <si>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</si>
  <si>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</si>
  <si>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</si>
  <si>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</si>
  <si>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</si>
  <si>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</si>
  <si>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</si>
  <si>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</si>
  <si>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</si>
  <si>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</si>
  <si>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</si>
  <si>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</si>
  <si>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</si>
  <si>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</si>
  <si>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</si>
  <si>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</si>
  <si>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</si>
  <si>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</si>
  <si>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</si>
  <si>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</si>
  <si>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</si>
  <si>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</si>
  <si>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</si>
  <si>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</si>
  <si>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</si>
  <si>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</si>
  <si>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</si>
  <si>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</si>
  <si>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</si>
  <si>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</si>
  <si>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</si>
  <si>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</si>
  <si>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</si>
  <si>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</si>
  <si>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</si>
  <si>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</si>
  <si>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</si>
  <si>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</si>
  <si>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</si>
  <si>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</si>
  <si>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</si>
  <si>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</si>
  <si>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</si>
  <si>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</si>
  <si>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</si>
  <si>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</si>
  <si>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</si>
  <si>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</si>
  <si>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</si>
  <si>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</si>
  <si>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</si>
  <si>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</si>
  <si>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</si>
  <si>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</si>
  <si>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</si>
  <si>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</si>
  <si>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</si>
  <si>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</si>
  <si>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</si>
  <si>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</si>
  <si>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</si>
  <si>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</si>
  <si>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</si>
  <si>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</si>
  <si>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</si>
  <si>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</si>
  <si>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</si>
  <si>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</si>
  <si>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</si>
  <si>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</si>
  <si>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</si>
  <si>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</si>
  <si>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</si>
  <si>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</si>
  <si>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</si>
  <si>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</si>
  <si>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</si>
  <si>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</si>
  <si>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</si>
  <si>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</si>
  <si>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</si>
  <si>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</si>
  <si>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</si>
  <si>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</si>
  <si>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</si>
  <si>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</si>
  <si>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</si>
  <si>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</si>
  <si>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</si>
  <si>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</si>
  <si>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</si>
  <si>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</si>
  <si>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</si>
  <si>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</si>
  <si>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</si>
  <si>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</si>
  <si>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</si>
  <si>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</si>
  <si>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</si>
  <si>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</si>
  <si>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</si>
  <si>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</si>
  <si>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</si>
  <si>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</si>
  <si>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</si>
  <si>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</si>
  <si>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</si>
  <si>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</si>
  <si>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</si>
  <si>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</si>
  <si>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</si>
  <si>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</si>
  <si>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</si>
  <si>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</si>
  <si>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</si>
  <si>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</si>
  <si>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</si>
  <si>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</si>
  <si>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</si>
  <si>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</si>
  <si>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</si>
  <si>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</si>
  <si>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</si>
  <si>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</si>
  <si>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</si>
  <si>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</si>
  <si>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</si>
  <si>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</si>
  <si>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</si>
  <si>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</si>
  <si>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</si>
  <si>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</si>
  <si>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</si>
  <si>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</si>
  <si>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</si>
  <si>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</si>
  <si>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</si>
  <si>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</si>
  <si>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</si>
  <si>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</si>
  <si>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</si>
  <si>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</si>
  <si>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</si>
  <si>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</si>
  <si>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</si>
  <si>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</si>
  <si>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</si>
  <si>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</si>
  <si>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</si>
  <si>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</si>
  <si>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</si>
  <si>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</si>
  <si>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</si>
  <si>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</si>
  <si>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</si>
  <si>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</si>
  <si>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</si>
  <si>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</si>
  <si>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</si>
  <si>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</si>
  <si>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</si>
  <si>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</si>
  <si>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</si>
  <si>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</si>
  <si>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</si>
  <si>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</si>
  <si>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</si>
  <si>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</si>
  <si>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</si>
  <si>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</si>
  <si>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</si>
  <si>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</si>
  <si>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</si>
  <si>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</si>
  <si>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</si>
  <si>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</si>
  <si>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</si>
  <si>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</si>
  <si>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</si>
  <si>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</si>
  <si>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</si>
  <si>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</si>
  <si>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</si>
  <si>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</si>
  <si>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</si>
  <si>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</si>
  <si>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</si>
  <si>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</si>
  <si>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</si>
  <si>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</si>
  <si>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</si>
  <si>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</si>
  <si>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</si>
  <si>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</si>
  <si>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</si>
  <si>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</si>
  <si>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</si>
  <si>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</si>
  <si>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</si>
  <si>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</si>
  <si>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</si>
  <si>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</si>
  <si>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</si>
  <si>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</si>
  <si>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</si>
  <si>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</si>
  <si>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</si>
  <si>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</si>
  <si>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</si>
  <si>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</si>
  <si>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</si>
  <si>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</si>
  <si>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</si>
  <si>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</si>
  <si>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</si>
  <si>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</si>
  <si>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</si>
  <si>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</si>
  <si>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</si>
  <si>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</si>
  <si>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</si>
  <si>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</si>
  <si>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</si>
  <si>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</si>
  <si>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</si>
  <si>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</si>
  <si>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</si>
  <si>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</si>
  <si>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</si>
  <si>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</si>
  <si>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</si>
  <si>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</si>
  <si>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</si>
  <si>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</si>
  <si>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</si>
  <si>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</si>
  <si>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</si>
  <si>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</si>
  <si>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</si>
  <si>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</si>
  <si>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</si>
  <si>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</si>
  <si>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</si>
  <si>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</si>
  <si>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</si>
  <si>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</si>
  <si>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</si>
  <si>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</si>
  <si>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</si>
  <si>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</si>
  <si>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</si>
  <si>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</si>
  <si>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</si>
  <si>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</si>
  <si>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</si>
  <si>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</si>
  <si>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</si>
  <si>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</si>
  <si>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</si>
  <si>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</si>
  <si>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</si>
  <si>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</si>
  <si>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</si>
  <si>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</si>
  <si>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</si>
  <si>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</si>
  <si>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</si>
  <si>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</si>
  <si>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</si>
  <si>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</si>
  <si>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</si>
  <si>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</si>
  <si>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</si>
  <si>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</si>
  <si>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</si>
  <si>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</si>
  <si>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</si>
  <si>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</si>
  <si>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</si>
  <si>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</si>
  <si>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</si>
  <si>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</si>
  <si>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</si>
  <si>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</si>
  <si>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</si>
  <si>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</si>
  <si>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</si>
  <si>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</si>
  <si>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</si>
  <si>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</si>
  <si>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</si>
  <si>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</si>
  <si>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</si>
  <si>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</si>
  <si>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</si>
  <si>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</si>
  <si>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</si>
  <si>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</si>
  <si>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</si>
  <si>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</si>
  <si>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</si>
  <si>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</si>
  <si>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</si>
  <si>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</si>
  <si>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</si>
  <si>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</si>
  <si>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</si>
  <si>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</si>
  <si>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</si>
  <si>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</si>
  <si>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</si>
  <si>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</si>
  <si>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</si>
  <si>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</si>
  <si>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</si>
  <si>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</si>
  <si>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</si>
  <si>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</si>
  <si>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</si>
  <si>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</si>
  <si>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</si>
  <si>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</si>
  <si>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</si>
  <si>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</si>
  <si>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</si>
  <si>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</si>
  <si>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</si>
  <si>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</si>
  <si>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</si>
  <si>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</si>
  <si>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</si>
  <si>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</si>
  <si>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</si>
  <si>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</si>
  <si>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</si>
  <si>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</si>
  <si>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</si>
  <si>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</si>
  <si>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</si>
  <si>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</si>
  <si>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</si>
  <si>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</si>
  <si>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</si>
  <si>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</si>
  <si>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</si>
  <si>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</si>
  <si>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</si>
  <si>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</si>
  <si>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</si>
  <si>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</si>
  <si>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</si>
  <si>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</si>
  <si>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</si>
  <si>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</si>
  <si>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</si>
  <si>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</si>
  <si>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</si>
  <si>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</si>
  <si>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</si>
  <si>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</si>
  <si>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</si>
  <si>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</si>
  <si>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</si>
  <si>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</si>
  <si>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</si>
  <si>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</si>
  <si>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</si>
  <si>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</si>
  <si>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</si>
  <si>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</si>
  <si>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</si>
  <si>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</si>
  <si>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</si>
  <si>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</si>
  <si>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</si>
  <si>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</si>
  <si>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</si>
  <si>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</si>
  <si>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</si>
  <si>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</si>
  <si>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</si>
  <si>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</si>
  <si>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</si>
  <si>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</si>
  <si>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</si>
  <si>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</si>
  <si>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</si>
  <si>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</si>
  <si>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</si>
  <si>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</si>
  <si>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</si>
  <si>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</si>
  <si>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</si>
  <si>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</si>
  <si>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</si>
  <si>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</si>
  <si>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</si>
  <si>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</si>
  <si>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</si>
  <si>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</si>
  <si>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</si>
  <si>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</si>
  <si>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</si>
  <si>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</si>
  <si>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</si>
  <si>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</si>
  <si>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</si>
  <si>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</si>
  <si>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</si>
  <si>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</si>
  <si>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</si>
  <si>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</si>
  <si>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</si>
  <si>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</si>
  <si>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</si>
  <si>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</si>
  <si>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</si>
  <si>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</si>
  <si>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</si>
  <si>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</si>
  <si>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</si>
  <si>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</si>
  <si>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</si>
  <si>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</si>
  <si>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</si>
  <si>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</si>
  <si>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</si>
  <si>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</si>
  <si>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</si>
  <si>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</si>
  <si>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</si>
  <si>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</si>
  <si>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</si>
  <si>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</si>
  <si>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</si>
  <si>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</si>
  <si>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</si>
  <si>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</si>
  <si>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</si>
  <si>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</si>
  <si>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</si>
  <si>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</si>
  <si>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</si>
  <si>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</si>
  <si>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</si>
  <si>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</si>
  <si>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</si>
  <si>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</si>
  <si>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</si>
  <si>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</si>
  <si>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</si>
  <si>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</si>
  <si>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</si>
  <si>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</si>
  <si>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</si>
  <si>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</si>
  <si>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</si>
  <si>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</si>
  <si>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</si>
  <si>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</si>
  <si>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</si>
  <si>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</si>
  <si>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</si>
  <si>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</si>
  <si>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</si>
  <si>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</si>
  <si>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</si>
  <si>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</si>
  <si>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</si>
  <si>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</si>
  <si>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</si>
  <si>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</si>
  <si>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</si>
  <si>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</si>
  <si>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</si>
  <si>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</si>
  <si>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</si>
  <si>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</si>
  <si>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</si>
  <si>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</si>
  <si>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</si>
  <si>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</si>
  <si>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</si>
  <si>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</si>
  <si>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</si>
  <si>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</si>
  <si>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</si>
  <si>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</si>
  <si>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</si>
  <si>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</si>
  <si>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</si>
  <si>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</si>
  <si>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</si>
  <si>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</si>
  <si>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</si>
  <si>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</si>
  <si>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</si>
  <si>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</si>
  <si>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</si>
  <si>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</si>
  <si>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</si>
  <si>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</si>
  <si>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</si>
  <si>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</si>
  <si>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</si>
  <si>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</si>
  <si>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</si>
  <si>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</si>
  <si>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</si>
  <si>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</si>
  <si>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</si>
  <si>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</si>
  <si>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</si>
  <si>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</si>
  <si>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</si>
  <si>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</si>
  <si>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</si>
  <si>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</si>
  <si>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</si>
  <si>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</si>
  <si>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</si>
  <si>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</si>
  <si>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</si>
  <si>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</si>
  <si>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</si>
  <si>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</si>
  <si>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</si>
  <si>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</si>
  <si>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</si>
  <si>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</si>
  <si>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</si>
  <si>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</si>
  <si>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</si>
  <si>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</si>
  <si>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</si>
  <si>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</si>
  <si>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</si>
  <si>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</si>
  <si>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</si>
  <si>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</si>
  <si>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</si>
  <si>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</si>
  <si>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</si>
  <si>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</si>
  <si>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</si>
  <si>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</si>
  <si>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</si>
  <si>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</si>
  <si>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</si>
  <si>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</si>
  <si>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</si>
  <si>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</si>
  <si>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</si>
  <si>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</si>
  <si>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</si>
  <si>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</si>
  <si>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</si>
  <si>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</si>
  <si>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</si>
  <si>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</si>
  <si>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</si>
  <si>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</si>
  <si>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</si>
  <si>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</si>
  <si>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</si>
  <si>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</si>
  <si>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</si>
  <si>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</si>
  <si>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</si>
  <si>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</si>
  <si>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</si>
  <si>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</si>
  <si>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</si>
  <si>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</si>
  <si>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</si>
  <si>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</si>
  <si>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</si>
  <si>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</si>
  <si>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</si>
  <si>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</si>
  <si>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</si>
  <si>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</si>
  <si>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</si>
  <si>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</si>
  <si>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</si>
  <si>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</si>
  <si>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</si>
  <si>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</si>
  <si>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</si>
  <si>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</si>
  <si>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</si>
  <si>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</si>
  <si>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</si>
  <si>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</si>
  <si>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</si>
  <si>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</si>
  <si>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</si>
  <si>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</si>
  <si>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</si>
  <si>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</si>
  <si>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</si>
  <si>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</si>
  <si>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</si>
  <si>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</si>
  <si>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</si>
  <si>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</si>
  <si>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</si>
  <si>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</si>
  <si>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</si>
  <si>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</si>
  <si>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</si>
  <si>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</si>
  <si>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</si>
  <si>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</si>
  <si>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</si>
  <si>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</si>
  <si>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</si>
  <si>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</si>
  <si>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</si>
  <si>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</si>
  <si>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</si>
  <si>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</si>
  <si>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</si>
  <si>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</si>
  <si>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</si>
  <si>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</si>
  <si>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</si>
  <si>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</si>
  <si>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</si>
  <si>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</si>
  <si>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</si>
  <si>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</si>
  <si>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</si>
  <si>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</si>
  <si>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</si>
  <si>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</si>
  <si>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</si>
  <si>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</si>
  <si>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</si>
  <si>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</si>
  <si>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</si>
  <si>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</si>
  <si>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</si>
  <si>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</si>
  <si>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</si>
  <si>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</si>
  <si>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</si>
  <si>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</si>
  <si>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</si>
  <si>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</si>
  <si>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</si>
  <si>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</si>
  <si>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</si>
  <si>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</si>
  <si>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</si>
  <si>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</si>
  <si>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</si>
  <si>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</si>
  <si>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</si>
  <si>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</si>
  <si>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</si>
  <si>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</si>
  <si>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</si>
  <si>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</si>
  <si>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</si>
  <si>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</si>
  <si>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</si>
  <si>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</si>
  <si>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</si>
  <si>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</si>
  <si>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</si>
  <si>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</si>
  <si>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</si>
  <si>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</si>
  <si>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</si>
  <si>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</si>
  <si>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</si>
  <si>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</si>
  <si>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</si>
  <si>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</si>
  <si>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</si>
  <si>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</si>
  <si>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</si>
  <si>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</si>
  <si>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</si>
  <si>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</si>
  <si>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</si>
  <si>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</si>
  <si>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</si>
  <si>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</si>
  <si>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</si>
  <si>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</si>
  <si>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</si>
  <si>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</si>
  <si>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</si>
  <si>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</si>
  <si>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</si>
  <si>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</si>
  <si>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</si>
  <si>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</si>
  <si>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</si>
  <si>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</si>
  <si>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</si>
  <si>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</si>
  <si>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</si>
  <si>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</si>
  <si>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</si>
  <si>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</si>
  <si>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</si>
  <si>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</si>
  <si>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</si>
  <si>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</si>
  <si>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</si>
  <si>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</si>
  <si>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</si>
  <si>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</si>
  <si>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</si>
  <si>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</si>
  <si>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</si>
  <si>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</si>
  <si>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</si>
  <si>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</si>
  <si>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</si>
  <si>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</si>
  <si>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</si>
  <si>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</si>
  <si>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</si>
  <si>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</si>
  <si>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</si>
  <si>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</si>
  <si>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</si>
  <si>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</si>
  <si>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</si>
  <si>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</si>
  <si>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</si>
  <si>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</si>
  <si>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</si>
  <si>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</si>
  <si>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</si>
  <si>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</si>
  <si>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</si>
  <si>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</si>
  <si>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</si>
  <si>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</si>
  <si>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</si>
  <si>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</si>
  <si>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</si>
  <si>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</si>
  <si>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</si>
  <si>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</si>
  <si>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</si>
  <si>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</si>
  <si>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</si>
  <si>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</si>
  <si>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</si>
  <si>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</si>
  <si>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</si>
  <si>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</si>
  <si>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</si>
  <si>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</si>
  <si>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</si>
  <si>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</si>
  <si>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</si>
  <si>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</si>
  <si>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</si>
  <si>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</si>
  <si>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</si>
  <si>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</si>
  <si>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</si>
  <si>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</si>
  <si>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</si>
  <si>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</si>
  <si>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</si>
  <si>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</si>
  <si>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</si>
  <si>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</si>
  <si>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</si>
  <si>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</si>
  <si>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</si>
  <si>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</si>
  <si>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</si>
  <si>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</si>
  <si>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</si>
  <si>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</si>
  <si>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</si>
  <si>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</si>
  <si>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</si>
  <si>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</si>
  <si>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</si>
  <si>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</si>
  <si>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</si>
  <si>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</si>
  <si>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</si>
  <si>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</si>
  <si>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</si>
  <si>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</si>
  <si>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</si>
  <si>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</si>
  <si>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</si>
  <si>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</si>
  <si>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</si>
  <si>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</si>
  <si>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</si>
  <si>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</si>
  <si>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</si>
  <si>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</si>
  <si>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</si>
  <si>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</si>
  <si>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</si>
  <si>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</si>
  <si>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</si>
  <si>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</si>
  <si>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</si>
  <si>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</si>
  <si>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</si>
  <si>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</si>
  <si>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</si>
  <si>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</si>
  <si>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</si>
  <si>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</si>
  <si>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</si>
  <si>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</si>
  <si>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</si>
  <si>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</si>
  <si>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</si>
  <si>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</si>
  <si>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</si>
  <si>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</si>
  <si>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</si>
  <si>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</si>
  <si>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</si>
  <si>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</si>
  <si>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</si>
  <si>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</si>
  <si>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</si>
  <si>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</si>
  <si>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</si>
  <si>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</si>
  <si>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</si>
  <si>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</si>
  <si>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</si>
  <si>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</si>
  <si>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</si>
  <si>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</si>
  <si>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</si>
  <si>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</si>
  <si>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</si>
  <si>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</si>
  <si>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</si>
  <si>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</si>
  <si>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</si>
  <si>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</si>
  <si>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</si>
  <si>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</si>
  <si>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</si>
  <si>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</si>
  <si>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</si>
  <si>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</si>
  <si>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</si>
  <si>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</si>
  <si>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</si>
  <si>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</si>
  <si>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</si>
  <si>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</si>
  <si>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</si>
  <si>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</si>
  <si>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</si>
  <si>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</si>
  <si>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</si>
  <si>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</si>
  <si>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</si>
  <si>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</si>
  <si>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</si>
  <si>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</si>
  <si>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</si>
  <si>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</si>
  <si>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</si>
  <si>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</si>
  <si>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</si>
  <si>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</si>
  <si>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</si>
  <si>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</si>
  <si>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</si>
  <si>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</si>
  <si>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</si>
  <si>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</si>
  <si>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</si>
  <si>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</si>
  <si>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</si>
  <si>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</si>
  <si>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</si>
  <si>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</si>
  <si>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</si>
  <si>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</si>
  <si>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</si>
  <si>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</si>
  <si>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</si>
  <si>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</si>
  <si>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</si>
  <si>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</si>
  <si>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</si>
  <si>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</si>
  <si>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</si>
  <si>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</si>
  <si>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</si>
  <si>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</si>
  <si>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</si>
  <si>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</si>
  <si>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</si>
  <si>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</si>
  <si>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</si>
  <si>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</si>
  <si>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</si>
  <si>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</si>
  <si>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</si>
  <si>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</si>
  <si>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</si>
  <si>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</si>
  <si>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</si>
  <si>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</si>
  <si>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</si>
  <si>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</si>
  <si>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</si>
  <si>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</si>
  <si>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</si>
  <si>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</si>
  <si>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</si>
  <si>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</si>
  <si>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</si>
  <si>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</si>
  <si>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</si>
  <si>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</si>
  <si>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</si>
  <si>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</si>
  <si>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</si>
  <si>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</si>
  <si>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</si>
  <si>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</si>
  <si>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</si>
  <si>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</si>
  <si>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</si>
  <si>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</si>
  <si>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</si>
  <si>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</si>
  <si>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</si>
  <si>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</si>
  <si>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</si>
  <si>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</si>
  <si>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</si>
  <si>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</si>
  <si>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</si>
  <si>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</si>
  <si>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</si>
  <si>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</si>
  <si>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</si>
  <si>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</si>
  <si>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</si>
  <si>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</si>
  <si>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</si>
  <si>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</si>
  <si>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</si>
  <si>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</si>
  <si>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</si>
  <si>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</si>
  <si>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</si>
  <si>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</si>
  <si>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</si>
  <si>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</si>
  <si>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</si>
  <si>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</si>
  <si>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</si>
  <si>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</si>
  <si>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</si>
  <si>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</si>
  <si>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</si>
  <si>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</si>
  <si>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</si>
  <si>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</si>
  <si>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</si>
  <si>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</si>
  <si>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</si>
  <si>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</si>
  <si>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</si>
  <si>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</si>
  <si>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</si>
  <si>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</si>
  <si>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</si>
  <si>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</si>
  <si>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</si>
  <si>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</si>
  <si>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</si>
  <si>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</si>
  <si>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</si>
  <si>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</si>
  <si>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</si>
  <si>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</si>
  <si>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</si>
  <si>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</si>
  <si>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</si>
  <si>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</si>
  <si>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</si>
  <si>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</si>
  <si>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</si>
  <si>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</si>
  <si>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</si>
  <si>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</si>
  <si>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</si>
  <si>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</si>
  <si>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</si>
  <si>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</si>
  <si>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</si>
  <si>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</si>
  <si>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</si>
  <si>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</si>
  <si>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</si>
  <si>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</si>
  <si>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</si>
  <si>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</si>
  <si>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</si>
  <si>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</si>
  <si>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</si>
  <si>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</si>
  <si>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</si>
  <si>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</si>
  <si>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</si>
  <si>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</si>
  <si>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</si>
  <si>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</si>
  <si>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</si>
  <si>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</si>
  <si>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</si>
  <si>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</si>
  <si>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</si>
  <si>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</si>
  <si>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</si>
  <si>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</si>
  <si>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</si>
  <si>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</si>
  <si>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</si>
  <si>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</si>
  <si>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</si>
  <si>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</si>
  <si>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</si>
  <si>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</si>
  <si>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</si>
  <si>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</si>
  <si>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</si>
  <si>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</si>
  <si>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</si>
  <si>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</si>
  <si>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</si>
  <si>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</si>
  <si>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</si>
  <si>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</si>
  <si>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</si>
  <si>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</si>
  <si>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</si>
  <si>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</si>
  <si>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</si>
  <si>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</si>
  <si>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</si>
  <si>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</si>
  <si>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</si>
  <si>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</si>
  <si>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</si>
  <si>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</si>
  <si>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</si>
  <si>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</si>
  <si>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</si>
  <si>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</si>
  <si>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</si>
  <si>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</si>
  <si>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</si>
  <si>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</si>
  <si>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</si>
  <si>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</si>
  <si>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</si>
  <si>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</si>
  <si>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</si>
  <si>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</si>
  <si>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</si>
  <si>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</si>
  <si>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</si>
  <si>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</si>
  <si>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</si>
  <si>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</si>
  <si>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</si>
  <si>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</si>
  <si>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</si>
  <si>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</si>
  <si>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</si>
  <si>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</si>
  <si>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</si>
  <si>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</si>
  <si>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</si>
  <si>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</si>
  <si>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</si>
  <si>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</si>
  <si>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</si>
  <si>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</si>
  <si>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</si>
  <si>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</si>
  <si>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</si>
  <si>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</si>
  <si>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</si>
  <si>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</si>
  <si>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</si>
  <si>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</si>
  <si>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</si>
  <si>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</si>
  <si>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</si>
  <si>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</si>
  <si>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</si>
  <si>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</si>
  <si>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</si>
  <si>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</si>
  <si>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</si>
  <si>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</si>
  <si>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</si>
  <si>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</si>
  <si>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</si>
  <si>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</si>
  <si>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</si>
  <si>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</si>
  <si>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</si>
  <si>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</si>
  <si>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</si>
  <si>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</si>
  <si>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</si>
  <si>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</si>
  <si>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</si>
  <si>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</si>
  <si>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</si>
  <si>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</si>
  <si>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</si>
  <si>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</si>
  <si>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</si>
  <si>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</si>
  <si>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</si>
  <si>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</si>
  <si>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</si>
  <si>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</si>
  <si>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</si>
  <si>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</si>
  <si>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</si>
  <si>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</si>
  <si>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</si>
  <si>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</si>
  <si>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</si>
  <si>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</si>
  <si>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</si>
  <si>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</si>
  <si>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</si>
  <si>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</si>
  <si>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</si>
  <si>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</si>
  <si>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</si>
  <si>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</si>
  <si>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</si>
  <si>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</si>
  <si>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</si>
  <si>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</si>
  <si>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</si>
  <si>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</si>
  <si>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</si>
  <si>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</si>
  <si>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</si>
  <si>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</si>
  <si>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</si>
  <si>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</si>
  <si>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</si>
  <si>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</si>
  <si>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</si>
  <si>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</si>
  <si>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</si>
  <si>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</si>
  <si>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</si>
  <si>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</si>
  <si>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</si>
  <si>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</si>
  <si>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</si>
  <si>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</si>
  <si>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</si>
  <si>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</si>
  <si>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</si>
  <si>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</si>
  <si>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</si>
  <si>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</si>
  <si>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</si>
  <si>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</si>
  <si>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</si>
  <si>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</si>
  <si>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</si>
  <si>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</si>
  <si>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</si>
  <si>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</si>
  <si>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</si>
  <si>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</si>
  <si>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</si>
  <si>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</si>
  <si>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</si>
  <si>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</si>
  <si>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</si>
  <si>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</si>
  <si>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</si>
  <si>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</si>
  <si>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</si>
  <si>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</si>
  <si>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</si>
  <si>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</si>
  <si>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</si>
  <si>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</si>
  <si>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</si>
  <si>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</si>
  <si>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</si>
  <si>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</si>
  <si>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</si>
  <si>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</si>
  <si>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</si>
  <si>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</si>
  <si>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</si>
  <si>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</si>
  <si>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</si>
  <si>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</si>
  <si>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</si>
  <si>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</si>
  <si>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</si>
  <si>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</si>
  <si>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</si>
  <si>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</si>
  <si>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</si>
  <si>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</si>
  <si>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</si>
  <si>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</si>
  <si>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</si>
  <si>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</si>
  <si>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</si>
  <si>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</si>
  <si>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</si>
  <si>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</si>
  <si>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</si>
  <si>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</si>
  <si>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</si>
  <si>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</si>
  <si>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</si>
  <si>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</si>
  <si>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</si>
  <si>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</si>
  <si>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</si>
  <si>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</si>
  <si>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</si>
  <si>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</si>
  <si>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</si>
  <si>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</si>
  <si>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</si>
  <si>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</si>
  <si>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</si>
  <si>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</si>
  <si>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</si>
  <si>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</si>
  <si>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</si>
  <si>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</si>
  <si>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</si>
  <si>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</si>
  <si>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</si>
  <si>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</si>
  <si>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</si>
  <si>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</si>
  <si>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</si>
  <si>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</si>
  <si>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</si>
  <si>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</si>
  <si>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</si>
  <si>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</si>
  <si>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</si>
  <si>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</si>
  <si>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</si>
  <si>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</si>
  <si>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</si>
  <si>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</si>
  <si>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</si>
  <si>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</si>
  <si>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</si>
  <si>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</si>
  <si>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</si>
  <si>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</si>
  <si>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</si>
  <si>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</si>
  <si>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</si>
  <si>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</si>
  <si>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</si>
  <si>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</si>
  <si>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</si>
  <si>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</si>
  <si>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</si>
  <si>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</si>
  <si>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</si>
  <si>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</si>
  <si>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</si>
  <si>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</si>
  <si>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</si>
  <si>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</si>
  <si>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</si>
  <si>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</si>
  <si>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</si>
  <si>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</si>
  <si>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</si>
  <si>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</si>
  <si>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</si>
  <si>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</si>
  <si>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</si>
  <si>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</si>
  <si>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</si>
  <si>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</si>
  <si>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</si>
  <si>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</si>
  <si>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</si>
  <si>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</si>
  <si>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</si>
  <si>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</si>
  <si>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</si>
  <si>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</si>
  <si>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</si>
  <si>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</si>
  <si>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</si>
  <si>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</si>
  <si>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</si>
  <si>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</si>
  <si>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</si>
  <si>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</si>
  <si>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</si>
  <si>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</si>
  <si>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</si>
  <si>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</si>
  <si>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</si>
  <si>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</si>
  <si>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</si>
  <si>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</si>
  <si>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</si>
  <si>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</si>
  <si>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</si>
  <si>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</si>
  <si>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</si>
  <si>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</si>
  <si>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</si>
  <si>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</si>
  <si>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</si>
  <si>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</si>
  <si>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</si>
  <si>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</si>
  <si>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</si>
  <si>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</si>
  <si>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</si>
  <si>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</si>
  <si>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</si>
  <si>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</si>
  <si>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</si>
  <si>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</si>
  <si>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</si>
  <si>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</si>
  <si>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</si>
  <si>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</si>
  <si>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</si>
  <si>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</si>
  <si>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</si>
  <si>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</si>
  <si>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</si>
  <si>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</si>
  <si>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</si>
  <si>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</si>
  <si>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</si>
  <si>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</si>
  <si>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</si>
  <si>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</si>
  <si>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</si>
  <si>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</si>
  <si>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</si>
  <si>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</si>
  <si>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</si>
  <si>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</si>
  <si>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</si>
  <si>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</si>
  <si>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</si>
  <si>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</si>
  <si>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</si>
  <si>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</si>
  <si>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</si>
  <si>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</si>
  <si>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</si>
  <si>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</si>
  <si>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</si>
  <si>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</si>
  <si>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</si>
  <si>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</si>
  <si>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</si>
  <si>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</si>
  <si>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</si>
  <si>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</si>
  <si>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</si>
  <si>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</si>
  <si>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</si>
  <si>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</si>
  <si>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</si>
  <si>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</si>
  <si>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</si>
  <si>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</si>
  <si>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</si>
  <si>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</si>
  <si>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</si>
  <si>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</si>
  <si>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</si>
  <si>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</si>
  <si>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</si>
  <si>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</si>
  <si>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</si>
  <si>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</si>
  <si>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</si>
  <si>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</si>
  <si>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</si>
  <si>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</si>
  <si>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</si>
  <si>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</si>
  <si>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</si>
  <si>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</si>
  <si>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</si>
  <si>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</si>
  <si>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</si>
  <si>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</si>
  <si>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</si>
  <si>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</si>
  <si>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</si>
  <si>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</si>
  <si>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</si>
  <si>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</si>
  <si>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</si>
  <si>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</si>
  <si>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</si>
  <si>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</si>
  <si>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</si>
  <si>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</si>
  <si>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</si>
  <si>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</si>
  <si>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</si>
  <si>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</si>
  <si>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</si>
  <si>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</si>
  <si>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</si>
  <si>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</si>
  <si>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</si>
  <si>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</si>
  <si>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</si>
  <si>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</si>
  <si>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</si>
  <si>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</si>
  <si>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</si>
  <si>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</si>
  <si>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</si>
  <si>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</si>
  <si>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</si>
  <si>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</si>
  <si>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</si>
  <si>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</si>
  <si>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</si>
  <si>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</si>
  <si>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</si>
  <si>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</si>
  <si>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</si>
  <si>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</si>
  <si>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</si>
  <si>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</si>
  <si>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</si>
  <si>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</si>
  <si>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</si>
  <si>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</si>
  <si>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</si>
  <si>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</si>
  <si>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</si>
  <si>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</si>
  <si>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</si>
  <si>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</si>
  <si>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</si>
  <si>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</si>
  <si>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</si>
  <si>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</si>
  <si>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</si>
  <si>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</si>
  <si>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</si>
  <si>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</si>
  <si>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</si>
  <si>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</si>
  <si>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</si>
  <si>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</si>
  <si>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</si>
  <si>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</si>
  <si>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</si>
  <si>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</si>
  <si>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</si>
  <si>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</si>
  <si>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</si>
  <si>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</si>
  <si>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</si>
  <si>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</si>
  <si>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</si>
  <si>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</si>
  <si>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</si>
  <si>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</si>
  <si>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</si>
  <si>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</si>
  <si>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</si>
  <si>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</si>
  <si>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</si>
  <si>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</si>
  <si>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</si>
  <si>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</si>
  <si>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</si>
  <si>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</si>
  <si>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</si>
  <si>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</si>
  <si>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</si>
  <si>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</si>
  <si>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</si>
  <si>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</si>
  <si>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</si>
  <si>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</si>
  <si>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</si>
  <si>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</si>
  <si>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</si>
  <si>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</si>
  <si>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</si>
  <si>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</si>
  <si>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</si>
  <si>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</si>
  <si>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</si>
  <si>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</si>
  <si>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</si>
  <si>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</si>
  <si>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</si>
  <si>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</si>
  <si>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</si>
  <si>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</si>
  <si>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</si>
  <si>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</si>
  <si>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</si>
  <si>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</si>
  <si>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</si>
  <si>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</si>
  <si>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</si>
  <si>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</si>
  <si>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</si>
  <si>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</si>
  <si>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</si>
  <si>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</si>
  <si>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</si>
  <si>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</si>
  <si>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</si>
  <si>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</si>
  <si>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</si>
  <si>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</si>
  <si>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</si>
  <si>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</si>
  <si>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</si>
  <si>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</si>
  <si>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</si>
  <si>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</si>
  <si>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</si>
  <si>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</si>
  <si>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</si>
  <si>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</si>
  <si>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</si>
  <si>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</si>
  <si>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</si>
  <si>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</si>
  <si>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</si>
  <si>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</si>
  <si>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</si>
  <si>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</si>
  <si>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</si>
  <si>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</si>
  <si>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</si>
  <si>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</si>
  <si>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</si>
  <si>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</si>
  <si>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</si>
  <si>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</si>
  <si>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</si>
  <si>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</si>
  <si>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</si>
  <si>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</si>
  <si>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</si>
  <si>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</si>
  <si>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</si>
  <si>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</si>
  <si>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</si>
  <si>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</si>
  <si>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</si>
  <si>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</si>
  <si>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</si>
  <si>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</si>
  <si>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</si>
  <si>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</si>
  <si>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</si>
  <si>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</si>
  <si>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</si>
  <si>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</si>
  <si>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</si>
  <si>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</si>
  <si>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</si>
  <si>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</si>
  <si>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</si>
  <si>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</si>
  <si>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</si>
  <si>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</si>
  <si>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</si>
  <si>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</si>
  <si>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</si>
  <si>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</si>
  <si>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</si>
  <si>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</si>
  <si>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</si>
  <si>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</si>
  <si>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</si>
  <si>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</si>
  <si>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</si>
  <si>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</si>
  <si>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</si>
  <si>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</si>
  <si>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</si>
  <si>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</si>
  <si>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</si>
  <si>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</si>
  <si>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</si>
  <si>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</si>
  <si>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</si>
  <si>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</si>
  <si>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</si>
  <si>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</si>
  <si>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</si>
  <si>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</si>
  <si>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</si>
  <si>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</si>
  <si>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</si>
  <si>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</si>
  <si>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</si>
  <si>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</si>
  <si>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</si>
  <si>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</si>
  <si>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</si>
  <si>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</si>
  <si>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</si>
  <si>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</si>
  <si>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</si>
  <si>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</si>
  <si>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</si>
  <si>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</si>
  <si>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</si>
  <si>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</si>
  <si>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</si>
  <si>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</si>
  <si>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</si>
  <si>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</si>
  <si>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</si>
  <si>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</si>
  <si>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</si>
  <si>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</si>
  <si>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</si>
  <si>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</si>
  <si>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</si>
  <si>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</si>
  <si>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</si>
  <si>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</si>
  <si>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</si>
  <si>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</si>
  <si>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</si>
  <si>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</si>
  <si>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</si>
  <si>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</si>
  <si>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</si>
  <si>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</si>
  <si>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</si>
  <si>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</si>
  <si>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</si>
  <si>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</si>
  <si>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</si>
  <si>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</si>
  <si>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</si>
  <si>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</si>
  <si>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</si>
  <si>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</si>
  <si>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</si>
  <si>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</si>
  <si>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</si>
  <si>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</si>
  <si>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</si>
  <si>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</si>
  <si>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</si>
  <si>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</si>
  <si>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</si>
  <si>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</si>
  <si>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</si>
  <si>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</si>
  <si>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</si>
  <si>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</si>
  <si>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</si>
  <si>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</si>
  <si>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</si>
  <si>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</si>
  <si>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</si>
  <si>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</si>
  <si>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</si>
  <si>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</si>
  <si>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</si>
  <si>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</si>
  <si>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</si>
  <si>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</si>
  <si>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</si>
  <si>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</si>
  <si>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</si>
  <si>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</si>
  <si>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</si>
  <si>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</si>
  <si>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</si>
  <si>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</si>
  <si>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</si>
  <si>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</si>
  <si>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</si>
  <si>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</si>
  <si>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</si>
  <si>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</si>
  <si>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</si>
  <si>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</si>
  <si>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</si>
  <si>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</si>
  <si>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</si>
  <si>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</si>
  <si>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</si>
  <si>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</si>
  <si>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</si>
  <si>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</si>
  <si>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</si>
  <si>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</si>
  <si>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</si>
  <si>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</si>
  <si>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</si>
  <si>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</si>
  <si>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</si>
  <si>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</si>
  <si>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</si>
  <si>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</si>
  <si>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</si>
  <si>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</si>
  <si>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</si>
  <si>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</si>
  <si>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</si>
  <si>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</si>
  <si>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</si>
  <si>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</si>
  <si>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</si>
  <si>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</si>
  <si>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</si>
  <si>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</si>
  <si>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</si>
  <si>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</si>
  <si>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</si>
  <si>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</si>
  <si>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</si>
  <si>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</si>
  <si>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</si>
  <si>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</si>
  <si>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</si>
  <si>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</si>
  <si>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</si>
  <si>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</si>
  <si>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</si>
  <si>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</si>
  <si>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</si>
  <si>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</si>
  <si>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</si>
  <si>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</si>
  <si>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</si>
  <si>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</si>
  <si>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</si>
  <si>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</si>
  <si>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</si>
  <si>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</si>
  <si>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</si>
  <si>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</si>
  <si>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</si>
  <si>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</si>
  <si>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</si>
  <si>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</si>
  <si>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</si>
  <si>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</si>
  <si>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</si>
  <si>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</si>
  <si>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</si>
  <si>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</si>
  <si>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</si>
  <si>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</si>
  <si>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</si>
  <si>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</si>
  <si>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</si>
  <si>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</si>
  <si>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</si>
  <si>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</si>
  <si>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</si>
  <si>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</si>
  <si>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</si>
  <si>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</si>
  <si>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</si>
  <si>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</si>
  <si>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</si>
  <si>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</si>
  <si>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</si>
  <si>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</si>
  <si>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</si>
  <si>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</si>
  <si>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</si>
  <si>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</si>
  <si>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</si>
  <si>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</si>
  <si>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</si>
  <si>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</si>
  <si>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</si>
  <si>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</si>
  <si>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</si>
  <si>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</si>
  <si>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</si>
  <si>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</si>
  <si>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</si>
  <si>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</si>
  <si>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</si>
  <si>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</si>
  <si>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</si>
  <si>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</si>
  <si>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</si>
  <si>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</si>
  <si>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</si>
  <si>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</si>
  <si>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</si>
  <si>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</si>
  <si>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</si>
  <si>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</si>
  <si>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</si>
  <si>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</si>
  <si>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</si>
  <si>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</si>
  <si>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</si>
  <si>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</si>
  <si>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</si>
  <si>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</si>
  <si>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</si>
  <si>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</si>
  <si>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</si>
  <si>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</si>
  <si>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</si>
  <si>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</si>
  <si>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</si>
  <si>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</si>
  <si>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</si>
  <si>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</si>
  <si>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</si>
  <si>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</si>
  <si>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</si>
  <si>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</si>
  <si>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</si>
  <si>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</si>
  <si>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</si>
  <si>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</si>
  <si>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</si>
  <si>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</si>
  <si>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</si>
  <si>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</si>
  <si>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</si>
  <si>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</si>
  <si>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</si>
  <si>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</si>
  <si>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</si>
  <si>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</si>
  <si>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</si>
  <si>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</si>
  <si>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</si>
  <si>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</si>
  <si>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</si>
  <si>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</si>
  <si>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</si>
  <si>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</si>
  <si>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</si>
  <si>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</si>
  <si>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</si>
  <si>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</si>
  <si>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</si>
  <si>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</si>
  <si>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</si>
  <si>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</si>
  <si>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</si>
  <si>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</si>
  <si>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</si>
  <si>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</si>
  <si>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</si>
  <si>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</si>
  <si>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</si>
  <si>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</si>
  <si>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</si>
  <si>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</si>
  <si>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</si>
  <si>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</si>
  <si>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</si>
  <si>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</si>
  <si>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</si>
  <si>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</si>
  <si>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</si>
  <si>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</si>
  <si>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</si>
  <si>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</si>
  <si>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</si>
  <si>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</si>
  <si>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</si>
  <si>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</si>
  <si>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</si>
  <si>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</si>
  <si>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</si>
  <si>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</si>
  <si>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</si>
  <si>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</si>
  <si>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</si>
  <si>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</si>
  <si>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</si>
  <si>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</si>
  <si>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</si>
  <si>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</si>
  <si>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</si>
  <si>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</si>
  <si>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</si>
  <si>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</si>
  <si>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</si>
  <si>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</si>
  <si>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</si>
  <si>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</si>
  <si>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</si>
  <si>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</si>
  <si>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</si>
  <si>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</si>
  <si>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</si>
  <si>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</si>
  <si>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</si>
  <si>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</si>
  <si>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</si>
  <si>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</si>
  <si>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</si>
  <si>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</si>
  <si>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</si>
  <si>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</si>
  <si>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</si>
  <si>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</si>
  <si>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</si>
  <si>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</si>
  <si>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</si>
  <si>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</si>
  <si>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</si>
  <si>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</si>
  <si>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</si>
  <si>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</si>
  <si>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</si>
  <si>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</si>
  <si>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</si>
  <si>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</si>
  <si>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</si>
  <si>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</si>
  <si>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</si>
  <si>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</si>
  <si>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</si>
  <si>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</si>
  <si>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</si>
  <si>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</si>
  <si>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</si>
  <si>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</si>
  <si>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</si>
  <si>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</si>
  <si>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</si>
  <si>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</si>
  <si>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</si>
  <si>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</si>
  <si>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</si>
  <si>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</si>
  <si>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</si>
  <si>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</si>
  <si>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</si>
  <si>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</si>
  <si>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</si>
  <si>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</si>
  <si>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</si>
  <si>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</si>
  <si>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</si>
  <si>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</si>
  <si>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</si>
  <si>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</si>
  <si>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</si>
  <si>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</si>
  <si>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</si>
  <si>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</si>
  <si>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</si>
  <si>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</si>
  <si>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</si>
  <si>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</si>
  <si>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</si>
  <si>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</si>
  <si>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</si>
  <si>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</si>
  <si>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</si>
  <si>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</si>
  <si>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</si>
  <si>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</si>
  <si>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</si>
  <si>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</si>
  <si>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</si>
  <si>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</si>
  <si>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</si>
  <si>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</si>
  <si>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</si>
  <si>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</si>
  <si>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</si>
  <si>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</si>
  <si>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</si>
  <si>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</si>
  <si>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</si>
  <si>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</si>
  <si>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</si>
  <si>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</si>
  <si>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</si>
  <si>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</si>
  <si>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</si>
  <si>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</si>
  <si>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</si>
  <si>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</si>
  <si>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</si>
  <si>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</si>
  <si>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</si>
  <si>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</si>
  <si>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</si>
  <si>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</si>
  <si>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</si>
  <si>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</si>
  <si>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</si>
  <si>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</si>
  <si>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</si>
  <si>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</si>
  <si>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</si>
  <si>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</si>
  <si>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</si>
  <si>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</si>
  <si>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</si>
  <si>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</si>
  <si>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</si>
  <si>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</si>
  <si>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</si>
  <si>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</si>
  <si>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</si>
  <si>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</si>
  <si>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</si>
  <si>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</si>
  <si>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</si>
  <si>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</si>
  <si>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</si>
  <si>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</si>
  <si>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</si>
  <si>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</si>
  <si>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</si>
  <si>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</si>
  <si>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</si>
  <si>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</si>
  <si>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</si>
  <si>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</si>
  <si>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</si>
  <si>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</si>
  <si>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</si>
  <si>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</si>
  <si>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</si>
  <si>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</si>
  <si>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</si>
  <si>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</si>
  <si>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</si>
  <si>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</si>
  <si>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</si>
  <si>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</si>
  <si>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</si>
  <si>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</si>
  <si>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</si>
  <si>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</si>
  <si>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</si>
  <si>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</si>
  <si>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</si>
  <si>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</si>
  <si>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</si>
  <si>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</si>
  <si>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</si>
  <si>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</si>
  <si>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</si>
  <si>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</si>
  <si>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</si>
  <si>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</si>
  <si>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</si>
  <si>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</si>
  <si>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</si>
  <si>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</si>
  <si>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</si>
  <si>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</si>
  <si>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</si>
  <si>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</si>
  <si>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</si>
  <si>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</si>
  <si>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</si>
  <si>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</si>
  <si>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</si>
  <si>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</si>
  <si>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</si>
  <si>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</si>
  <si>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</si>
  <si>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</si>
  <si>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</si>
  <si>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</si>
  <si>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</si>
  <si>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</si>
  <si>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</si>
  <si>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</si>
  <si>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</si>
  <si>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</si>
  <si>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</si>
  <si>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</si>
  <si>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</si>
  <si>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</si>
  <si>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</si>
  <si>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</si>
  <si>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</si>
  <si>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</si>
  <si>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</si>
  <si>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</si>
  <si>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</si>
  <si>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</si>
  <si>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</si>
  <si>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</si>
  <si>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</si>
  <si>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</si>
  <si>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</si>
  <si>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</si>
  <si>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</si>
  <si>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</si>
  <si>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</si>
  <si>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</si>
  <si>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</si>
  <si>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</si>
  <si>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</si>
  <si>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</si>
  <si>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</si>
  <si>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</si>
  <si>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</si>
  <si>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</si>
  <si>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</si>
  <si>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</si>
  <si>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</si>
  <si>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</si>
  <si>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</si>
  <si>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</si>
  <si>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</si>
  <si>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</si>
  <si>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</si>
  <si>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</si>
  <si>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</si>
  <si>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</si>
  <si>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</si>
  <si>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</si>
  <si>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</si>
  <si>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</si>
  <si>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</si>
  <si>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</si>
  <si>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</si>
  <si>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</si>
  <si>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</si>
  <si>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</si>
  <si>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</si>
  <si>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</si>
  <si>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</si>
  <si>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</si>
  <si>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</si>
  <si>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</si>
  <si>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</si>
  <si>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</si>
  <si>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</si>
  <si>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</si>
  <si>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</si>
  <si>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</si>
  <si>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</si>
  <si>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</si>
  <si>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</si>
  <si>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</si>
  <si>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</si>
  <si>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</si>
  <si>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</si>
  <si>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</si>
  <si>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</si>
  <si>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</si>
  <si>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</si>
  <si>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</si>
  <si>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</si>
  <si>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</si>
  <si>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</si>
  <si>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</si>
  <si>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</si>
  <si>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</si>
  <si>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</si>
  <si>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</si>
  <si>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</si>
  <si>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</si>
  <si>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</si>
  <si>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</si>
  <si>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</si>
  <si>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</si>
  <si>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</si>
  <si>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</si>
  <si>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</si>
  <si>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</si>
  <si>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</si>
  <si>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</si>
  <si>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</si>
  <si>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</si>
  <si>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</si>
  <si>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</si>
  <si>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</si>
  <si>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</si>
  <si>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</si>
  <si>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</si>
  <si>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</si>
  <si>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</si>
  <si>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</si>
  <si>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</si>
  <si>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</si>
  <si>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</si>
  <si>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</si>
  <si>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</si>
  <si>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</si>
  <si>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</si>
  <si>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</si>
  <si>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</si>
  <si>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</si>
  <si>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</si>
  <si>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</si>
  <si>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</si>
  <si>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</si>
  <si>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</si>
  <si>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</si>
  <si>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</si>
  <si>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</si>
  <si>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</si>
  <si>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</si>
  <si>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</si>
  <si>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</si>
  <si>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</si>
  <si>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</si>
  <si>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</si>
  <si>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</si>
  <si>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</si>
  <si>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</si>
  <si>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</si>
  <si>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</si>
  <si>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</si>
  <si>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</si>
  <si>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</si>
  <si>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</si>
  <si>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</si>
  <si>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</si>
  <si>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</si>
  <si>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</si>
  <si>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</si>
  <si>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</si>
  <si>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</si>
  <si>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</si>
  <si>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</si>
  <si>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</si>
  <si>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</si>
  <si>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</si>
  <si>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</si>
  <si>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</si>
  <si>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</si>
  <si>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</si>
  <si>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</si>
  <si>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</si>
  <si>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</si>
  <si>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</si>
  <si>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</si>
  <si>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</si>
  <si>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</si>
  <si>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</si>
  <si>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</si>
  <si>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</si>
  <si>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</si>
  <si>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</si>
  <si>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</si>
  <si>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</si>
  <si>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</si>
  <si>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</si>
  <si>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</si>
  <si>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</si>
  <si>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</si>
  <si>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</si>
  <si>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</si>
  <si>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</si>
  <si>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</si>
  <si>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</si>
  <si>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</si>
  <si>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</si>
  <si>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</si>
  <si>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</si>
  <si>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</si>
  <si>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</si>
  <si>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</si>
  <si>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</si>
  <si>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</si>
  <si>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</si>
  <si>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</si>
  <si>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</si>
  <si>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</si>
  <si>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</si>
  <si>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</si>
  <si>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</si>
  <si>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</si>
  <si>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</si>
  <si>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</si>
  <si>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</si>
  <si>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</si>
  <si>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</si>
  <si>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</si>
  <si>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</si>
  <si>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</si>
  <si>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</si>
  <si>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</si>
  <si>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</si>
  <si>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</si>
  <si>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</si>
  <si>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</si>
  <si>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</si>
  <si>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</si>
  <si>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</si>
  <si>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</si>
  <si>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</si>
  <si>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</si>
  <si>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</si>
  <si>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</si>
  <si>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</si>
  <si>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</si>
  <si>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</si>
  <si>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</si>
  <si>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</si>
  <si>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</si>
  <si>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</si>
  <si>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</si>
  <si>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</si>
  <si>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</si>
  <si>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</si>
  <si>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</si>
  <si>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</si>
  <si>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</si>
  <si>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</si>
  <si>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</si>
  <si>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</si>
  <si>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</si>
  <si>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</si>
  <si>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</si>
  <si>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</si>
  <si>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</si>
  <si>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</si>
  <si>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</si>
  <si>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</si>
  <si>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</si>
  <si>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</si>
  <si>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</si>
  <si>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</si>
  <si>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</si>
  <si>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</si>
  <si>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</si>
  <si>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</si>
  <si>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</si>
  <si>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</si>
  <si>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</si>
  <si>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</si>
  <si>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</si>
  <si>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</si>
  <si>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</si>
  <si>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</si>
  <si>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</si>
  <si>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</si>
  <si>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</si>
  <si>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</si>
  <si>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</si>
  <si>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</si>
  <si>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</si>
  <si>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</si>
  <si>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</si>
  <si>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</si>
  <si>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</si>
  <si>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</si>
  <si>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</si>
  <si>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</si>
  <si>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</si>
  <si>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</si>
  <si>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</si>
  <si>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</si>
  <si>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</si>
  <si>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</si>
  <si>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</si>
  <si>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</si>
  <si>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</si>
  <si>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</si>
  <si>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</si>
  <si>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</si>
  <si>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</si>
  <si>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</si>
  <si>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</si>
  <si>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</si>
  <si>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</si>
  <si>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</si>
  <si>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</si>
  <si>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</si>
  <si>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</si>
  <si>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</si>
  <si>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</si>
  <si>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</si>
  <si>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</si>
  <si>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</si>
  <si>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</si>
  <si>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</si>
  <si>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</si>
  <si>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</si>
  <si>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</si>
  <si>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</si>
  <si>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</si>
  <si>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</si>
  <si>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</si>
  <si>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</si>
  <si>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</si>
  <si>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</si>
  <si>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</si>
  <si>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</si>
  <si>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</si>
  <si>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</si>
  <si>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</si>
  <si>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</si>
  <si>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</si>
  <si>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</si>
  <si>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</si>
  <si>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</si>
  <si>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</si>
  <si>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</si>
  <si>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</si>
  <si>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</si>
  <si>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</si>
  <si>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</si>
  <si>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</si>
  <si>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</si>
  <si>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</si>
  <si>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</si>
  <si>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</si>
  <si>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</si>
  <si>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</si>
  <si>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</si>
  <si>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</si>
  <si>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</si>
  <si>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</si>
  <si>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</si>
  <si>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</si>
  <si>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</si>
  <si>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</si>
  <si>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</si>
  <si>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</si>
  <si>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</si>
  <si>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</si>
  <si>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</si>
  <si>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</si>
  <si>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</si>
  <si>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</si>
  <si>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</si>
  <si>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</si>
  <si>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</si>
  <si>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</si>
  <si>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</si>
  <si>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</si>
  <si>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</si>
  <si>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</si>
  <si>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</si>
  <si>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</si>
  <si>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</si>
  <si>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</si>
  <si>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</si>
  <si>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</si>
  <si>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</si>
  <si>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</si>
  <si>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</si>
  <si>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</si>
  <si>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</si>
  <si>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</si>
  <si>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</si>
  <si>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</si>
  <si>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</si>
  <si>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</si>
  <si>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</si>
  <si>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</si>
  <si>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</si>
  <si>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</si>
  <si>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</si>
  <si>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</si>
  <si>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</si>
  <si>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</si>
  <si>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</si>
  <si>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</si>
  <si>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</si>
  <si>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</si>
  <si>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</si>
  <si>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</si>
  <si>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</si>
  <si>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</si>
  <si>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</si>
  <si>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</si>
  <si>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</si>
  <si>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</si>
  <si>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</si>
  <si>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</si>
  <si>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</si>
  <si>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</si>
  <si>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</si>
  <si>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</si>
  <si>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</si>
  <si>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</si>
  <si>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</si>
  <si>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</si>
  <si>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</si>
  <si>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</si>
  <si>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</si>
  <si>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</si>
  <si>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</si>
  <si>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</si>
  <si>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</si>
  <si>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</si>
  <si>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</si>
  <si>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</si>
  <si>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</si>
  <si>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</si>
  <si>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</si>
  <si>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</si>
  <si>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</si>
  <si>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</si>
  <si>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</si>
  <si>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</si>
  <si>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</si>
  <si>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</si>
  <si>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</si>
  <si>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</si>
  <si>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</si>
  <si>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</si>
  <si>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</si>
  <si>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</si>
  <si>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</si>
  <si>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</si>
  <si>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</si>
  <si>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</si>
  <si>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</si>
  <si>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</si>
  <si>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</si>
  <si>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</si>
  <si>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</si>
  <si>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</si>
  <si>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</si>
  <si>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</si>
  <si>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</si>
  <si>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</si>
  <si>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</si>
  <si>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</si>
  <si>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</si>
  <si>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</si>
  <si>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</si>
  <si>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</si>
  <si>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</si>
  <si>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</si>
  <si>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</si>
  <si>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</si>
  <si>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</si>
  <si>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</si>
  <si>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</si>
  <si>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</si>
  <si>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</si>
  <si>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</si>
  <si>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</si>
  <si>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</si>
  <si>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</si>
  <si>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</si>
  <si>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</si>
  <si>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</si>
  <si>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</si>
  <si>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</si>
  <si>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</si>
  <si>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</si>
  <si>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</si>
  <si>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</si>
  <si>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</si>
  <si>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</si>
  <si>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</si>
  <si>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</si>
  <si>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</si>
  <si>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</si>
  <si>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</si>
  <si>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</si>
  <si>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</si>
  <si>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</si>
  <si>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</si>
  <si>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</si>
  <si>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</si>
  <si>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</si>
  <si>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</si>
  <si>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</si>
  <si>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</si>
  <si>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</si>
  <si>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</si>
  <si>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</si>
  <si>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</si>
  <si>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</si>
  <si>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</si>
  <si>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</si>
  <si>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</si>
  <si>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</si>
  <si>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</si>
  <si>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</si>
  <si>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</si>
  <si>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</si>
  <si>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</si>
  <si>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</si>
  <si>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</si>
  <si>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</si>
  <si>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</si>
  <si>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</si>
  <si>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</si>
  <si>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</si>
  <si>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</si>
  <si>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</si>
  <si>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</si>
  <si>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</si>
  <si>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</si>
  <si>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</si>
  <si>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</si>
  <si>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</si>
  <si>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</si>
  <si>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</si>
  <si>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</si>
  <si>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</si>
  <si>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</si>
  <si>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</si>
  <si>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</si>
  <si>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</si>
  <si>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</si>
  <si>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</si>
  <si>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</si>
  <si>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</si>
  <si>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</si>
  <si>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</si>
  <si>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</si>
  <si>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</si>
  <si>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</si>
  <si>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</si>
  <si>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</si>
  <si>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</si>
  <si>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</si>
  <si>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</si>
  <si>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</si>
  <si>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</si>
  <si>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</si>
  <si>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</si>
  <si>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</si>
  <si>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</si>
  <si>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</si>
  <si>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</si>
  <si>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</si>
  <si>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</si>
  <si>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</si>
  <si>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</si>
  <si>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</si>
  <si>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</si>
  <si>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</si>
  <si>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</si>
  <si>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</si>
  <si>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</si>
  <si>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</si>
  <si>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</si>
  <si>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</si>
  <si>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</si>
  <si>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</si>
  <si>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</si>
  <si>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</si>
  <si>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</si>
  <si>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</si>
  <si>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</si>
  <si>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</si>
  <si>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</si>
  <si>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</si>
  <si>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</si>
  <si>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</si>
  <si>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</si>
  <si>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</si>
  <si>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</si>
  <si>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</si>
  <si>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</si>
  <si>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</si>
  <si>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</si>
  <si>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</si>
  <si>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</si>
  <si>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</si>
  <si>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</si>
  <si>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</si>
  <si>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</si>
  <si>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</si>
  <si>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</si>
  <si>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</si>
  <si>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</si>
  <si>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</si>
  <si>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</si>
  <si>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</si>
  <si>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</si>
  <si>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</si>
  <si>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</si>
  <si>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</si>
  <si>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</si>
  <si>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</si>
  <si>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</si>
  <si>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</si>
  <si>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</si>
  <si>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</si>
  <si>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</si>
  <si>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</si>
  <si>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</si>
  <si>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</si>
  <si>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</si>
  <si>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</si>
  <si>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</si>
  <si>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</si>
  <si>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</si>
  <si>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</si>
  <si>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</si>
  <si>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</si>
  <si>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</si>
  <si>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</si>
  <si>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</si>
  <si>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</si>
  <si>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</si>
  <si>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</si>
  <si>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</si>
  <si>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</si>
  <si>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</si>
  <si>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</si>
  <si>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</si>
  <si>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</si>
  <si>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</si>
  <si>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</si>
  <si>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</si>
  <si>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</si>
  <si>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</si>
  <si>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</si>
  <si>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</si>
  <si>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</si>
  <si>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</si>
  <si>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</si>
  <si>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</si>
  <si>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</si>
  <si>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</si>
  <si>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</si>
  <si>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</si>
  <si>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</si>
  <si>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</si>
  <si>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</si>
  <si>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</si>
  <si>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</si>
  <si>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</si>
  <si>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</si>
  <si>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</si>
  <si>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</si>
  <si>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</si>
  <si>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</si>
  <si>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</si>
  <si>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</si>
  <si>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</si>
  <si>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</si>
  <si>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</si>
  <si>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</si>
  <si>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</si>
  <si>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</si>
  <si>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</si>
  <si>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</si>
  <si>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</si>
  <si>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</si>
  <si>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</si>
  <si>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</si>
  <si>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</si>
  <si>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</si>
  <si>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</si>
  <si>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</si>
  <si>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</si>
  <si>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</si>
  <si>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</si>
  <si>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</si>
  <si>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</si>
  <si>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</si>
  <si>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</si>
  <si>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</si>
  <si>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</si>
  <si>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</si>
  <si>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</si>
  <si>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</si>
  <si>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</si>
  <si>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</si>
  <si>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</si>
  <si>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</si>
  <si>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</si>
  <si>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</si>
  <si>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</si>
  <si>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</si>
  <si>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</si>
  <si>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</si>
  <si>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</si>
  <si>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</si>
  <si>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</si>
  <si>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</si>
  <si>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</si>
  <si>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</si>
  <si>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</si>
  <si>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</si>
  <si>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</si>
  <si>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</si>
  <si>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</si>
  <si>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</si>
  <si>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</si>
  <si>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</si>
  <si>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</si>
  <si>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</si>
  <si>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</si>
  <si>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</si>
  <si>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</si>
  <si>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</si>
  <si>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</si>
  <si>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</si>
  <si>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</si>
  <si>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</si>
  <si>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</si>
  <si>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</si>
  <si>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</si>
  <si>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</si>
  <si>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</si>
  <si>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</si>
  <si>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</si>
  <si>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</si>
  <si>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</si>
  <si>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</si>
  <si>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</si>
  <si>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</si>
  <si>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</si>
  <si>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</si>
  <si>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</si>
  <si>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</si>
  <si>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</si>
  <si>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</si>
  <si>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</si>
  <si>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</si>
  <si>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</si>
  <si>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</si>
  <si>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</si>
  <si>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</si>
  <si>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</si>
  <si>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</si>
  <si>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</si>
  <si>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</si>
  <si>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</si>
  <si>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</si>
  <si>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</si>
  <si>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</si>
  <si>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</si>
  <si>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</si>
  <si>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</si>
  <si>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</si>
  <si>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</si>
  <si>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</si>
  <si>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</si>
  <si>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</si>
  <si>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</si>
  <si>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</si>
  <si>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</si>
  <si>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</si>
  <si>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</si>
  <si>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</si>
  <si>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</si>
  <si>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</si>
  <si>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</si>
  <si>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</si>
  <si>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</si>
  <si>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</si>
  <si>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</si>
  <si>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</si>
  <si>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</si>
  <si>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</si>
  <si>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</si>
  <si>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</si>
  <si>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</si>
  <si>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</si>
  <si>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</si>
  <si>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</si>
  <si>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</si>
  <si>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</si>
  <si>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</si>
  <si>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</si>
  <si>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</si>
  <si>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</si>
  <si>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</si>
  <si>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</si>
  <si>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</si>
  <si>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</si>
  <si>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</si>
  <si>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</si>
  <si>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</si>
  <si>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</si>
  <si>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</si>
  <si>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</si>
  <si>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</si>
  <si>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</si>
  <si>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</si>
  <si>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</si>
  <si>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</si>
  <si>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</si>
  <si>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</si>
  <si>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</si>
  <si>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</si>
  <si>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</si>
  <si>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</si>
  <si>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</si>
  <si>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</si>
  <si>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</si>
  <si>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</si>
  <si>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</si>
  <si>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</si>
  <si>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</si>
  <si>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</si>
  <si>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</si>
  <si>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</si>
  <si>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</si>
  <si>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</si>
  <si>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</si>
  <si>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</si>
  <si>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</si>
  <si>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</si>
  <si>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</si>
  <si>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</si>
  <si>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</si>
  <si>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</si>
  <si>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</si>
  <si>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</si>
  <si>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</si>
  <si>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</si>
  <si>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</si>
  <si>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</si>
  <si>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</si>
  <si>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</si>
  <si>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</si>
  <si>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</si>
  <si>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</si>
  <si>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</si>
  <si>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</si>
  <si>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</si>
  <si>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</si>
  <si>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</si>
  <si>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</si>
  <si>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</si>
  <si>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</si>
  <si>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</si>
  <si>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</si>
  <si>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</si>
  <si>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</si>
  <si>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</si>
  <si>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</si>
  <si>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</si>
  <si>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</si>
  <si>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</si>
  <si>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</si>
  <si>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</si>
  <si>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</si>
  <si>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</si>
  <si>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</si>
  <si>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</si>
  <si>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</si>
  <si>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</si>
  <si>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</si>
  <si>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</si>
  <si>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</si>
  <si>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</si>
  <si>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</si>
  <si>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</si>
  <si>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</si>
  <si>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</si>
  <si>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</si>
  <si>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</si>
  <si>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</si>
  <si>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</si>
  <si>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</si>
  <si>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</si>
  <si>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</si>
  <si>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</si>
  <si>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</si>
  <si>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</si>
  <si>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</si>
  <si>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</si>
  <si>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</si>
  <si>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</si>
  <si>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</si>
  <si>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</si>
  <si>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</si>
  <si>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</si>
  <si>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</si>
  <si>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</si>
  <si>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</si>
  <si>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</si>
  <si>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</si>
  <si>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</si>
  <si>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</si>
  <si>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</si>
  <si>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</si>
  <si>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</si>
  <si>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</si>
  <si>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</si>
  <si>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</si>
  <si>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</si>
  <si>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</si>
  <si>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</si>
  <si>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</si>
  <si>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</si>
  <si>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</si>
  <si>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</si>
  <si>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</si>
  <si>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</si>
  <si>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</si>
  <si>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</si>
  <si>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</si>
  <si>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</si>
  <si>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</si>
  <si>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</si>
  <si>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</si>
  <si>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</si>
  <si>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</si>
  <si>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</si>
  <si>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</si>
  <si>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</si>
  <si>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</si>
  <si>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</si>
  <si>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</si>
  <si>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</si>
  <si>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</si>
  <si>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</si>
  <si>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</si>
  <si>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</si>
  <si>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</si>
  <si>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</si>
  <si>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</si>
  <si>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</si>
  <si>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</si>
  <si>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</si>
  <si>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</si>
  <si>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</si>
  <si>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</si>
  <si>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</si>
  <si>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</si>
  <si>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</si>
  <si>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</si>
  <si>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</si>
  <si>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</si>
  <si>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</si>
  <si>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</si>
  <si>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</si>
  <si>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</si>
  <si>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</si>
  <si>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</si>
  <si>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</si>
  <si>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</si>
  <si>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</si>
  <si>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</si>
  <si>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</si>
  <si>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</si>
  <si>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</si>
  <si>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</si>
  <si>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</si>
  <si>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</si>
  <si>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</si>
  <si>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</si>
  <si>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</si>
  <si>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</si>
  <si>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</si>
  <si>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</si>
  <si>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</si>
  <si>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</si>
  <si>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</si>
  <si>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</si>
  <si>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</si>
  <si>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</si>
  <si>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</si>
  <si>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</si>
  <si>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</si>
  <si>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</si>
  <si>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</si>
  <si>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</si>
  <si>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</si>
  <si>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</si>
  <si>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</si>
  <si>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</si>
  <si>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</si>
  <si>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</si>
  <si>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</si>
  <si>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</si>
  <si>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</si>
  <si>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</si>
  <si>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</si>
  <si>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</si>
  <si>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</si>
  <si>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</si>
  <si>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</si>
  <si>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</si>
  <si>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</si>
  <si>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</si>
  <si>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</si>
  <si>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</si>
  <si>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</si>
  <si>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</si>
  <si>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</si>
  <si>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</si>
  <si>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</si>
  <si>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</si>
  <si>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</si>
  <si>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</si>
  <si>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</si>
  <si>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</si>
  <si>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</si>
  <si>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</si>
  <si>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</si>
  <si>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</si>
  <si>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</si>
  <si>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</si>
  <si>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</si>
  <si>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</si>
  <si>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</si>
  <si>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</si>
  <si>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</si>
  <si>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</si>
  <si>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</si>
  <si>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</si>
  <si>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</si>
  <si>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</si>
  <si>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</si>
  <si>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</si>
  <si>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</si>
  <si>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</si>
  <si>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</si>
  <si>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</si>
  <si>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</si>
  <si>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</si>
  <si>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</si>
  <si>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</si>
  <si>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</si>
  <si>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</si>
  <si>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</si>
  <si>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</si>
  <si>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</si>
  <si>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</si>
  <si>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</si>
  <si>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</si>
  <si>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</si>
  <si>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</si>
  <si>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</si>
  <si>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</si>
  <si>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</si>
  <si>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</si>
  <si>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</si>
  <si>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</si>
  <si>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</si>
  <si>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</si>
  <si>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</si>
  <si>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</si>
  <si>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</si>
  <si>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</si>
  <si>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</si>
  <si>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</si>
  <si>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</si>
  <si>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</si>
  <si>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</si>
  <si>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</si>
  <si>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</si>
  <si>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</si>
  <si>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</si>
  <si>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</si>
  <si>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</si>
  <si>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</si>
  <si>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</si>
  <si>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</si>
  <si>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</si>
  <si>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</si>
  <si>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</si>
  <si>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</si>
  <si>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</si>
  <si>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</si>
  <si>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</si>
  <si>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</si>
  <si>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</si>
  <si>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</si>
  <si>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</si>
  <si>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</si>
  <si>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</si>
  <si>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</si>
  <si>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</si>
  <si>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</si>
  <si>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</si>
  <si>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</si>
  <si>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</si>
  <si>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</si>
  <si>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</si>
  <si>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</si>
  <si>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</si>
  <si>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</si>
  <si>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</si>
  <si>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</si>
  <si>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</si>
  <si>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</si>
  <si>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</si>
  <si>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</si>
  <si>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</si>
  <si>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</si>
  <si>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</si>
  <si>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</si>
  <si>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</si>
  <si>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</si>
  <si>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</si>
  <si>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</si>
  <si>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</si>
  <si>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</si>
  <si>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</si>
  <si>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</si>
  <si>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</si>
  <si>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</si>
  <si>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</si>
  <si>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</si>
  <si>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</si>
  <si>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</si>
  <si>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</si>
  <si>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</si>
  <si>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</si>
  <si>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</si>
  <si>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</si>
  <si>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</si>
  <si>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</si>
  <si>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</si>
  <si>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</si>
  <si>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</si>
  <si>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</si>
  <si>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</si>
  <si>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</si>
  <si>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</si>
  <si>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</si>
  <si>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</si>
  <si>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</si>
  <si>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</si>
  <si>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</si>
  <si>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</si>
  <si>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</si>
  <si>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</si>
  <si>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</si>
  <si>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</si>
  <si>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</si>
  <si>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</si>
  <si>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</si>
  <si>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</si>
  <si>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</si>
  <si>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</si>
  <si>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</si>
  <si>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</si>
  <si>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</si>
  <si>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</si>
  <si>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</si>
  <si>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</si>
  <si>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</si>
  <si>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</si>
  <si>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</si>
  <si>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</si>
  <si>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</si>
  <si>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</si>
  <si>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</si>
  <si>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</si>
  <si>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</si>
  <si>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</si>
  <si>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</si>
  <si>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</si>
  <si>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</si>
  <si>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</si>
  <si>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</si>
  <si>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</si>
  <si>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</si>
  <si>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</si>
  <si>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</si>
  <si>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</si>
  <si>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</si>
  <si>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</si>
  <si>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</si>
  <si>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</si>
  <si>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</si>
  <si>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</si>
  <si>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</si>
  <si>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</si>
  <si>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</si>
  <si>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</si>
  <si>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</si>
  <si>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</si>
  <si>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</si>
  <si>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</si>
  <si>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</si>
  <si>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</si>
  <si>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</si>
  <si>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</si>
  <si>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</si>
  <si>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</si>
  <si>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</si>
  <si>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</si>
  <si>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</si>
  <si>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</si>
  <si>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</si>
  <si>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</si>
  <si>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</si>
  <si>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</si>
  <si>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</si>
  <si>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</si>
  <si>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</si>
  <si>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</si>
  <si>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</si>
  <si>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</si>
  <si>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</si>
  <si>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</si>
  <si>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</si>
  <si>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</si>
  <si>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</si>
  <si>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</si>
  <si>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</si>
  <si>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</si>
  <si>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</si>
  <si>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</si>
  <si>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</si>
  <si>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</si>
  <si>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</si>
  <si>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</si>
  <si>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</si>
  <si>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</si>
  <si>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</si>
  <si>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</si>
  <si>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</si>
  <si>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</si>
  <si>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</si>
  <si>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</si>
  <si>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</si>
  <si>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</si>
  <si>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</si>
  <si>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</si>
  <si>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</si>
  <si>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</si>
  <si>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</si>
  <si>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</si>
  <si>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</si>
  <si>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</si>
  <si>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</si>
  <si>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</si>
  <si>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</si>
  <si>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</si>
  <si>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</si>
  <si>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</si>
  <si>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</si>
  <si>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</si>
  <si>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</si>
  <si>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</si>
  <si>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</si>
  <si>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</si>
  <si>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</si>
  <si>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</si>
  <si>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</si>
  <si>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</si>
  <si>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</si>
  <si>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</si>
  <si>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</si>
  <si>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</si>
  <si>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</si>
  <si>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</si>
  <si>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</si>
  <si>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</si>
  <si>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</si>
  <si>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</si>
  <si>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</si>
  <si>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</si>
  <si>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</si>
  <si>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</si>
  <si>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</si>
  <si>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</si>
  <si>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</si>
  <si>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</si>
  <si>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</si>
  <si>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</si>
  <si>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</si>
  <si>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</si>
  <si>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</si>
  <si>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</si>
  <si>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</si>
  <si>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</si>
  <si>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</si>
  <si>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</si>
  <si>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</si>
  <si>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</si>
  <si>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</si>
  <si>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</si>
  <si>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</si>
  <si>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</si>
  <si>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</si>
  <si>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</si>
  <si>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</si>
  <si>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</si>
  <si>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</si>
  <si>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</si>
  <si>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</si>
  <si>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</si>
  <si>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</si>
  <si>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</si>
  <si>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</si>
  <si>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</si>
  <si>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</si>
  <si>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</si>
  <si>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</si>
  <si>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</si>
  <si>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</si>
  <si>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</si>
  <si>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</si>
  <si>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</si>
  <si>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</si>
  <si>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</si>
  <si>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</si>
  <si>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</si>
  <si>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</si>
  <si>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</si>
  <si>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</si>
  <si>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</si>
  <si>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</si>
  <si>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</si>
  <si>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</si>
  <si>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</si>
  <si>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</si>
  <si>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</si>
  <si>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</si>
  <si>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</si>
  <si>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</si>
  <si>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</si>
  <si>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</si>
  <si>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</si>
  <si>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</si>
  <si>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</si>
  <si>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</si>
  <si>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</si>
  <si>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</si>
  <si>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</si>
  <si>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</si>
  <si>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</si>
  <si>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</si>
  <si>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</si>
  <si>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</si>
  <si>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</si>
  <si>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</si>
  <si>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</si>
  <si>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</si>
  <si>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</si>
  <si>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</si>
  <si>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</si>
  <si>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</si>
  <si>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</si>
  <si>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</si>
  <si>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</si>
  <si>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</si>
  <si>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</si>
  <si>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</si>
  <si>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</si>
  <si>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</si>
  <si>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</si>
  <si>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</si>
  <si>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</si>
  <si>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</si>
  <si>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</si>
  <si>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</si>
  <si>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</si>
  <si>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</si>
  <si>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</si>
  <si>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</si>
  <si>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</si>
  <si>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</si>
  <si>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</si>
  <si>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</si>
  <si>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</si>
  <si>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</si>
  <si>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</si>
  <si>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</si>
  <si>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</si>
  <si>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</si>
  <si>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</si>
  <si>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</si>
  <si>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</si>
  <si>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</si>
  <si>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</si>
  <si>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</si>
  <si>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</si>
  <si>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</si>
  <si>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</si>
  <si>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</si>
  <si>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</si>
  <si>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</si>
  <si>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</si>
  <si>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</si>
  <si>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</si>
  <si>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</si>
  <si>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</si>
  <si>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</si>
  <si>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</si>
  <si>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</si>
  <si>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</si>
  <si>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</si>
  <si>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</si>
  <si>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</si>
  <si>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</si>
  <si>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</si>
  <si>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</si>
  <si>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</si>
  <si>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</si>
  <si>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</si>
  <si>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</si>
  <si>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</si>
  <si>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</si>
  <si>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</si>
  <si>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</si>
  <si>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</si>
  <si>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</si>
  <si>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</si>
  <si>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</si>
  <si>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</si>
  <si>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</si>
  <si>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</si>
  <si>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</si>
  <si>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</si>
  <si>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</si>
  <si>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</si>
  <si>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</si>
  <si>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</si>
  <si>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</si>
  <si>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</si>
  <si>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</si>
  <si>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</si>
  <si>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</si>
  <si>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</si>
  <si>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</si>
  <si>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</si>
  <si>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</si>
  <si>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</si>
  <si>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</si>
  <si>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</si>
  <si>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</si>
  <si>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</si>
  <si>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</si>
  <si>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</si>
  <si>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</si>
  <si>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</si>
  <si>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</si>
  <si>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</si>
  <si>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</si>
  <si>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</si>
  <si>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</si>
  <si>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</si>
  <si>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</si>
  <si>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</si>
  <si>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</si>
  <si>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</si>
  <si>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</si>
  <si>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</si>
  <si>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</si>
  <si>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</si>
  <si>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</si>
  <si>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</si>
  <si>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</si>
  <si>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</si>
  <si>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</si>
  <si>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</si>
  <si>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</si>
  <si>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</si>
  <si>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</si>
  <si>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</si>
  <si>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</si>
  <si>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</si>
  <si>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</si>
  <si>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</si>
  <si>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</si>
  <si>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</si>
  <si>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</si>
  <si>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</si>
  <si>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</si>
  <si>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</si>
  <si>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</si>
  <si>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</si>
  <si>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</si>
  <si>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</si>
  <si>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</si>
  <si>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</si>
  <si>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</si>
  <si>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</si>
  <si>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</si>
  <si>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</si>
  <si>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</si>
  <si>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</si>
  <si>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</si>
  <si>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</si>
  <si>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</si>
  <si>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</si>
  <si>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</si>
  <si>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</si>
  <si>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</si>
  <si>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</si>
  <si>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</si>
  <si>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</si>
  <si>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</si>
  <si>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</si>
  <si>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</si>
  <si>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</si>
  <si>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</si>
  <si>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</si>
  <si>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</si>
  <si>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</si>
  <si>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</si>
  <si>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</si>
  <si>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</si>
  <si>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</si>
  <si>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</si>
  <si>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</si>
  <si>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</si>
  <si>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</si>
  <si>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</si>
  <si>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</si>
  <si>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</si>
  <si>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</si>
  <si>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</si>
  <si>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</si>
  <si>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</si>
  <si>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</si>
  <si>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</si>
  <si>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</si>
  <si>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</si>
  <si>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</si>
  <si>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</si>
  <si>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</si>
  <si>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</si>
  <si>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</si>
  <si>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</si>
  <si>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</si>
  <si>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</si>
  <si>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</si>
  <si>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</si>
  <si>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</si>
  <si>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</si>
  <si>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</si>
  <si>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</si>
  <si>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</si>
  <si>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</si>
  <si>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</si>
  <si>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</si>
  <si>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</si>
  <si>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</si>
  <si>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</si>
  <si>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</si>
  <si>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</si>
  <si>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</si>
  <si>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</si>
  <si>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</si>
  <si>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</si>
  <si>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</si>
  <si>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</si>
  <si>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</si>
  <si>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</si>
  <si>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</si>
  <si>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</si>
  <si>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</si>
  <si>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</si>
  <si>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</si>
  <si>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</si>
  <si>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</si>
  <si>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</si>
  <si>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</si>
  <si>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</si>
  <si>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</si>
  <si>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</si>
  <si>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</si>
  <si>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</si>
  <si>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</si>
  <si>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</si>
  <si>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</si>
  <si>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</si>
  <si>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</si>
  <si>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</si>
  <si>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</si>
  <si>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</si>
  <si>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</si>
  <si>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</si>
  <si>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</si>
  <si>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</si>
  <si>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</si>
  <si>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</si>
  <si>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</si>
  <si>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</si>
  <si>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</si>
  <si>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</si>
  <si>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</si>
  <si>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</si>
  <si>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</si>
  <si>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</si>
  <si>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</si>
  <si>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</si>
  <si>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</si>
  <si>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</si>
  <si>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</si>
  <si>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</si>
  <si>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</si>
  <si>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</si>
  <si>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</si>
  <si>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</si>
  <si>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</si>
  <si>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</si>
  <si>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</si>
  <si>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</si>
  <si>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</si>
  <si>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</si>
  <si>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</si>
  <si>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</si>
  <si>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</si>
  <si>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</si>
  <si>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</si>
  <si>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</si>
  <si>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</si>
  <si>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</si>
  <si>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</si>
  <si>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</si>
  <si>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</si>
  <si>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</si>
  <si>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</si>
  <si>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</si>
  <si>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</si>
  <si>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</si>
  <si>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</si>
  <si>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</si>
  <si>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</si>
  <si>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</si>
  <si>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</si>
  <si>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</si>
  <si>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</si>
  <si>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</si>
  <si>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</si>
  <si>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</si>
  <si>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</si>
  <si>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</si>
  <si>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</si>
  <si>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</si>
  <si>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</si>
  <si>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</si>
  <si>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</si>
  <si>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</si>
  <si>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</si>
  <si>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</si>
  <si>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</si>
  <si>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</si>
  <si>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</si>
  <si>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</si>
  <si>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</si>
  <si>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</si>
  <si>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</si>
  <si>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</si>
  <si>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</si>
  <si>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</si>
  <si>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</si>
  <si>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</si>
  <si>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</si>
  <si>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</si>
  <si>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</si>
  <si>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</si>
  <si>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</si>
  <si>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</si>
  <si>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</si>
  <si>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</si>
  <si>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</si>
  <si>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</si>
  <si>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</si>
  <si>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</si>
  <si>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</si>
  <si>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</si>
  <si>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</si>
  <si>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</si>
  <si>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</si>
  <si>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</si>
  <si>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</si>
  <si>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</si>
  <si>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</si>
  <si>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</si>
  <si>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</si>
  <si>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</si>
  <si>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</si>
  <si>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</si>
  <si>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</si>
  <si>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</si>
  <si>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</si>
  <si>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</si>
  <si>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</si>
  <si>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</si>
  <si>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</si>
  <si>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</si>
  <si>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</si>
  <si>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</si>
  <si>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</si>
  <si>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</si>
  <si>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</si>
  <si>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</si>
  <si>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</si>
  <si>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</si>
  <si>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</si>
  <si>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</si>
  <si>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</si>
  <si>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</si>
  <si>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</si>
  <si>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</si>
  <si>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</si>
  <si>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</si>
  <si>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</si>
  <si>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</si>
  <si>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</si>
  <si>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</si>
  <si>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</si>
  <si>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</si>
  <si>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</si>
  <si>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</si>
  <si>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</si>
  <si>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</si>
  <si>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</si>
  <si>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</si>
  <si>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</si>
  <si>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</si>
  <si>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</si>
  <si>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</si>
  <si>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</si>
  <si>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</si>
  <si>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</si>
  <si>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</si>
  <si>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</si>
  <si>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</si>
  <si>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</si>
  <si>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</si>
  <si>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</si>
  <si>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</si>
  <si>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</si>
  <si>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</si>
  <si>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</si>
  <si>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</si>
  <si>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</si>
  <si>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</si>
  <si>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</si>
  <si>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</si>
  <si>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</si>
  <si>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</si>
  <si>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</si>
  <si>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</si>
  <si>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</si>
  <si>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</si>
  <si>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</si>
  <si>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</si>
  <si>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</si>
  <si>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</si>
  <si>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</si>
  <si>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</si>
  <si>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</si>
  <si>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</si>
  <si>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</si>
  <si>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</si>
  <si>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</si>
  <si>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</si>
  <si>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</si>
  <si>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</si>
  <si>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</si>
  <si>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</si>
  <si>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</si>
  <si>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</si>
  <si>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</si>
  <si>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</si>
  <si>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</si>
  <si>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</si>
  <si>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</si>
  <si>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</si>
  <si>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</si>
  <si>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</si>
  <si>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</si>
  <si>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</si>
  <si>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</si>
  <si>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</si>
  <si>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</si>
  <si>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</si>
  <si>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</si>
  <si>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</si>
  <si>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</si>
  <si>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</si>
  <si>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</si>
  <si>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</si>
  <si>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</si>
  <si>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</si>
  <si>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</si>
  <si>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</si>
  <si>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</si>
  <si>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</si>
  <si>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</si>
  <si>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</si>
  <si>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</si>
  <si>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</si>
  <si>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</si>
  <si>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</si>
  <si>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</si>
  <si>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</si>
  <si>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</si>
  <si>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</si>
  <si>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</si>
  <si>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</si>
  <si>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</si>
  <si>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</si>
  <si>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</si>
  <si>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</si>
  <si>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</si>
  <si>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</si>
  <si>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</si>
  <si>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</si>
  <si>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</si>
  <si>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</si>
  <si>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</si>
  <si>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</si>
  <si>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</si>
  <si>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</si>
  <si>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</si>
  <si>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</si>
  <si>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</si>
  <si>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</si>
  <si>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</si>
  <si>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</si>
  <si>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</si>
  <si>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</si>
  <si>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</si>
  <si>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</si>
  <si>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</si>
  <si>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</si>
  <si>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</si>
  <si>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</si>
  <si>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</si>
  <si>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</si>
  <si>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</si>
  <si>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</si>
  <si>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</si>
  <si>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</si>
  <si>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</si>
  <si>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</si>
  <si>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</si>
  <si>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</si>
  <si>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</si>
  <si>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</si>
  <si>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</si>
  <si>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</si>
  <si>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</si>
  <si>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</si>
  <si>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</si>
  <si>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</si>
  <si>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</si>
  <si>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</si>
  <si>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</si>
  <si>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</si>
  <si>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</si>
  <si>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</si>
  <si>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</si>
  <si>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</si>
  <si>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</si>
  <si>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</si>
  <si>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</si>
  <si>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</si>
  <si>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</si>
  <si>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</si>
  <si>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</si>
  <si>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</si>
  <si>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</si>
  <si>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</si>
  <si>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</si>
  <si>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</si>
  <si>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</si>
  <si>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</si>
  <si>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</si>
  <si>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</si>
  <si>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</si>
  <si>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</si>
  <si>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</si>
  <si>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</si>
  <si>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</si>
  <si>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</si>
  <si>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</si>
  <si>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</si>
  <si>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</si>
  <si>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</si>
  <si>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</si>
  <si>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</si>
  <si>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</si>
  <si>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</si>
  <si>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</si>
  <si>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</si>
  <si>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</si>
  <si>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</si>
  <si>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</si>
  <si>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</si>
  <si>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</si>
  <si>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</si>
  <si>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</si>
  <si>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</si>
  <si>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</si>
  <si>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</si>
  <si>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</si>
  <si>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</si>
  <si>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</si>
  <si>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</si>
  <si>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</si>
  <si>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</si>
  <si>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</si>
  <si>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</si>
  <si>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</si>
  <si>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</si>
  <si>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</si>
  <si>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</si>
  <si>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</si>
  <si>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</si>
  <si>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</si>
  <si>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</si>
  <si>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</si>
  <si>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</si>
  <si>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</si>
  <si>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</si>
  <si>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</si>
  <si>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</si>
  <si>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</si>
  <si>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</si>
  <si>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</si>
  <si>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</si>
  <si>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</si>
  <si>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</si>
  <si>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</si>
  <si>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</si>
  <si>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</si>
  <si>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</si>
  <si>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</si>
  <si>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</si>
  <si>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</si>
  <si>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</si>
  <si>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</si>
  <si>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</si>
  <si>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</si>
  <si>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</si>
  <si>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</si>
  <si>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</si>
  <si>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</si>
  <si>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</si>
  <si>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</si>
  <si>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</si>
  <si>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</si>
  <si>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</si>
  <si>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</si>
  <si>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</si>
  <si>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</si>
  <si>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</si>
  <si>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</si>
  <si>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</si>
  <si>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</si>
  <si>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</si>
  <si>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</si>
  <si>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</si>
  <si>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</si>
  <si>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</si>
  <si>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</si>
  <si>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</si>
  <si>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</si>
  <si>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</si>
  <si>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</si>
  <si>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</si>
  <si>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</si>
  <si>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</si>
  <si>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</si>
  <si>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</si>
  <si>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</si>
  <si>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</si>
  <si>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</si>
  <si>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</si>
  <si>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</si>
  <si>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</si>
  <si>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</si>
  <si>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</si>
  <si>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</si>
  <si>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</si>
  <si>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</si>
  <si>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</si>
  <si>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</si>
  <si>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</si>
  <si>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</si>
  <si>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</si>
  <si>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</si>
  <si>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</si>
  <si>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</si>
  <si>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</si>
  <si>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</si>
  <si>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</si>
  <si>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</si>
  <si>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</si>
  <si>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</si>
  <si>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</si>
  <si>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</si>
  <si>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</si>
  <si>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</si>
  <si>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</si>
  <si>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</si>
  <si>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</si>
  <si>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</si>
  <si>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</si>
  <si>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</si>
  <si>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</si>
  <si>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</si>
  <si>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</si>
  <si>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</si>
  <si>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</si>
  <si>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</si>
  <si>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</si>
  <si>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</si>
  <si>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</si>
  <si>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</si>
  <si>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</si>
  <si>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</si>
  <si>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</si>
  <si>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</si>
  <si>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</si>
  <si>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</si>
  <si>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</si>
  <si>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</si>
  <si>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</si>
  <si>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</si>
  <si>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</si>
  <si>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</si>
  <si>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</si>
  <si>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</si>
  <si>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</si>
  <si>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</si>
  <si>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</si>
  <si>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</si>
  <si>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</si>
  <si>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</si>
  <si>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</si>
  <si>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</si>
  <si>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</si>
  <si>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</si>
  <si>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</si>
  <si>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</si>
  <si>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</si>
  <si>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</si>
  <si>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</si>
  <si>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</si>
  <si>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</si>
  <si>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</si>
  <si>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</si>
  <si>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</si>
  <si>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</si>
  <si>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</si>
  <si>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</si>
  <si>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</si>
  <si>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</si>
  <si>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</si>
  <si>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</si>
  <si>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</si>
  <si>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</si>
  <si>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</si>
  <si>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</si>
  <si>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</si>
  <si>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</si>
  <si>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</si>
  <si>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</si>
  <si>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</si>
  <si>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</si>
  <si>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</si>
  <si>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</si>
  <si>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</si>
  <si>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</si>
  <si>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</si>
  <si>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</si>
  <si>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</si>
  <si>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</si>
  <si>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</si>
  <si>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</si>
  <si>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</si>
  <si>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</si>
  <si>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</si>
  <si>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</si>
  <si>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</si>
  <si>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</si>
  <si>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</si>
  <si>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</si>
  <si>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</si>
  <si>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</si>
  <si>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</si>
  <si>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</si>
  <si>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</si>
  <si>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</si>
  <si>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</si>
  <si>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</si>
  <si>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</si>
  <si>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</si>
  <si>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</si>
  <si>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</si>
  <si>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</si>
  <si>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</si>
  <si>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</si>
  <si>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</si>
  <si>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</si>
  <si>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</si>
  <si>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</si>
  <si>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</si>
  <si>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</si>
  <si>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</si>
  <si>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</si>
  <si>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</si>
  <si>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</si>
  <si>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</si>
  <si>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</si>
  <si>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</si>
  <si>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</si>
  <si>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</si>
  <si>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</si>
  <si>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</si>
  <si>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</si>
  <si>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</si>
  <si>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</si>
  <si>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</si>
  <si>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</si>
  <si>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</si>
  <si>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</si>
  <si>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</si>
  <si>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</si>
  <si>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</si>
  <si>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</si>
  <si>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</si>
  <si>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</si>
  <si>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</si>
  <si>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</si>
  <si>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</si>
  <si>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</si>
  <si>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</si>
  <si>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</si>
  <si>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</si>
  <si>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</si>
  <si>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</si>
  <si>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</si>
  <si>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</si>
  <si>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</si>
  <si>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</si>
  <si>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</si>
  <si>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</si>
  <si>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</si>
  <si>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</si>
  <si>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</si>
  <si>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</si>
  <si>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</si>
  <si>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</si>
  <si>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</si>
  <si>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</si>
  <si>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</si>
  <si>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</si>
  <si>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</si>
  <si>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</si>
  <si>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</si>
  <si>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</si>
  <si>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</si>
  <si>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</si>
  <si>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</si>
  <si>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</si>
  <si>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</si>
  <si>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</si>
  <si>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</si>
  <si>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</si>
  <si>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</si>
  <si>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</si>
  <si>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</si>
  <si>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</si>
  <si>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</si>
  <si>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</si>
  <si>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</si>
  <si>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</si>
  <si>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</si>
  <si>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</si>
  <si>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</si>
  <si>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</si>
  <si>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</si>
  <si>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</si>
  <si>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</si>
  <si>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</si>
  <si>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</si>
  <si>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</si>
  <si>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</si>
  <si>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</si>
  <si>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</si>
  <si>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</si>
  <si>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</si>
  <si>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</si>
  <si>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</si>
  <si>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</si>
  <si>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</si>
  <si>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</si>
  <si>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</si>
  <si>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</si>
  <si>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</si>
  <si>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</si>
  <si>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</si>
  <si>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</si>
  <si>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</si>
  <si>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</si>
  <si>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</si>
  <si>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</si>
  <si>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</si>
  <si>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</si>
  <si>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</si>
  <si>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</si>
  <si>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</si>
  <si>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</si>
  <si>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</si>
  <si>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</si>
  <si>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</si>
  <si>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</si>
  <si>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</si>
  <si>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</si>
  <si>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</si>
  <si>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</si>
  <si>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</si>
  <si>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</si>
  <si>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</si>
  <si>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</si>
  <si>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</si>
  <si>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</si>
  <si>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</si>
  <si>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</si>
  <si>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</si>
  <si>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</si>
  <si>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</si>
  <si>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</si>
  <si>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</si>
  <si>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</si>
  <si>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</si>
  <si>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</si>
  <si>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</si>
  <si>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</si>
  <si>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</si>
  <si>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</si>
  <si>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</si>
  <si>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</si>
  <si>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</si>
  <si>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</si>
  <si>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</si>
  <si>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</si>
  <si>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</si>
  <si>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</si>
  <si>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</si>
  <si>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</si>
  <si>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</si>
  <si>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</si>
  <si>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</si>
  <si>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</si>
  <si>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</si>
  <si>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</si>
  <si>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</si>
  <si>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</si>
  <si>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</si>
  <si>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</si>
  <si>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</si>
  <si>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</si>
  <si>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</si>
  <si>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</si>
  <si>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</si>
  <si>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</si>
  <si>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</si>
  <si>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</si>
  <si>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</si>
  <si>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</si>
  <si>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</si>
  <si>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</si>
  <si>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</si>
  <si>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</si>
  <si>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</si>
  <si>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</si>
  <si>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</si>
  <si>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</si>
  <si>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</si>
  <si>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</si>
  <si>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</si>
  <si>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</si>
  <si>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</si>
  <si>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</si>
  <si>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</si>
  <si>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</si>
  <si>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</si>
  <si>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</si>
  <si>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</si>
  <si>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</si>
  <si>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</si>
  <si>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</si>
  <si>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</si>
  <si>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</si>
  <si>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</si>
  <si>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</si>
  <si>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</si>
  <si>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</si>
  <si>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</si>
  <si>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</si>
  <si>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</si>
  <si>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</si>
  <si>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</si>
  <si>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</si>
  <si>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</si>
  <si>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</si>
  <si>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</si>
  <si>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</si>
  <si>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</si>
  <si>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</si>
  <si>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</si>
  <si>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</si>
  <si>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</si>
  <si>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</si>
  <si>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</si>
  <si>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</si>
  <si>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</si>
  <si>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</si>
  <si>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</si>
  <si>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</si>
  <si>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</si>
  <si>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</si>
  <si>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</si>
  <si>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</si>
  <si>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</si>
  <si>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</si>
  <si>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</si>
  <si>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</si>
  <si>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</si>
  <si>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</si>
  <si>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</si>
  <si>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</si>
  <si>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</si>
  <si>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</si>
  <si>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</si>
  <si>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</si>
  <si>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</si>
  <si>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</si>
  <si>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</si>
  <si>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</si>
  <si>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</si>
  <si>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</si>
  <si>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</si>
  <si>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</si>
  <si>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</si>
  <si>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</si>
  <si>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</si>
  <si>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</si>
  <si>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</si>
  <si>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</si>
  <si>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</si>
  <si>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</si>
  <si>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</si>
  <si>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</si>
  <si>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</si>
  <si>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</si>
  <si>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</si>
  <si>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</si>
  <si>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</si>
  <si>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</si>
  <si>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</si>
  <si>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</si>
  <si>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</si>
  <si>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</si>
  <si>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</si>
  <si>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</si>
  <si>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</si>
  <si>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</si>
  <si>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</si>
  <si>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</si>
  <si>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</si>
  <si>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</si>
  <si>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</si>
  <si>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</si>
  <si>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</si>
  <si>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</si>
  <si>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</si>
  <si>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</si>
  <si>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</si>
  <si>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</si>
  <si>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</si>
  <si>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</si>
  <si>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</si>
  <si>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</si>
  <si>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</si>
  <si>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</si>
  <si>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</si>
  <si>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</si>
  <si>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</si>
  <si>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</si>
  <si>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</si>
  <si>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</si>
  <si>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</si>
  <si>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</si>
  <si>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</si>
  <si>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</si>
  <si>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</si>
  <si>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</si>
  <si>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</si>
  <si>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</si>
  <si>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</si>
  <si>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</si>
  <si>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</si>
  <si>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</si>
  <si>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</si>
  <si>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</si>
  <si>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</si>
  <si>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</si>
  <si>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</si>
  <si>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</si>
  <si>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</si>
  <si>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</si>
  <si>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</si>
  <si>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</si>
  <si>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</si>
  <si>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</si>
  <si>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</si>
  <si>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</si>
  <si>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</si>
  <si>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</si>
  <si>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</si>
  <si>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</si>
  <si>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</si>
  <si>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</si>
  <si>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</si>
  <si>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</si>
  <si>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</si>
  <si>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</si>
  <si>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</si>
  <si>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</si>
  <si>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</si>
  <si>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</si>
  <si>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</si>
  <si>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</si>
  <si>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</si>
  <si>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</si>
  <si>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</si>
  <si>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</si>
  <si>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</si>
  <si>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</si>
  <si>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</si>
  <si>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</si>
  <si>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</si>
  <si>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</si>
  <si>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</si>
  <si>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</si>
  <si>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</si>
  <si>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</si>
  <si>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</si>
  <si>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</si>
  <si>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</si>
  <si>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</si>
  <si>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</si>
  <si>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</si>
  <si>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</si>
  <si>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</si>
  <si>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</si>
  <si>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</si>
  <si>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</si>
  <si>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</si>
  <si>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</si>
  <si>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</si>
  <si>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</si>
  <si>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</si>
  <si>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</si>
  <si>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</si>
  <si>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</si>
  <si>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</si>
  <si>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</si>
  <si>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</si>
  <si>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</si>
  <si>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</si>
  <si>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</si>
  <si>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</si>
  <si>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</si>
  <si>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</si>
  <si>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</si>
  <si>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</si>
  <si>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</si>
  <si>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</si>
  <si>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</si>
  <si>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</si>
  <si>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</si>
  <si>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</si>
  <si>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</si>
  <si>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</si>
  <si>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</si>
  <si>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</si>
  <si>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</si>
  <si>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</si>
  <si>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</si>
  <si>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</si>
  <si>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</si>
  <si>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</si>
  <si>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</si>
  <si>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</si>
  <si>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</si>
  <si>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</si>
  <si>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</si>
  <si>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</si>
  <si>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</si>
  <si>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</si>
  <si>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</si>
  <si>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</si>
  <si>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</si>
  <si>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</si>
  <si>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</si>
  <si>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</si>
  <si>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</si>
  <si>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</si>
  <si>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</si>
  <si>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</si>
  <si>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</si>
  <si>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</si>
  <si>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</si>
  <si>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</si>
  <si>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</si>
  <si>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</si>
  <si>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</si>
  <si>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</si>
  <si>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</si>
  <si>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</si>
  <si>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</si>
  <si>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</si>
  <si>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</si>
  <si>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</si>
  <si>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</si>
  <si>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</si>
  <si>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</si>
  <si>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</si>
  <si>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</si>
  <si>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</si>
  <si>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</si>
  <si>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</si>
  <si>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</si>
  <si>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</si>
  <si>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</si>
  <si>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</si>
  <si>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</si>
  <si>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</si>
  <si>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</si>
  <si>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</si>
  <si>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</si>
  <si>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</si>
  <si>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</si>
  <si>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</si>
  <si>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</si>
  <si>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</si>
  <si>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</si>
  <si>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</si>
  <si>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</si>
  <si>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</si>
  <si>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</si>
  <si>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</si>
  <si>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</si>
  <si>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</si>
  <si>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</si>
  <si>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</si>
  <si>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</si>
  <si>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</si>
  <si>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</si>
  <si>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</si>
  <si>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</si>
  <si>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</si>
  <si>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</si>
  <si>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</si>
  <si>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</si>
  <si>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</si>
  <si>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</si>
  <si>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</si>
  <si>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</si>
  <si>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</si>
  <si>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</si>
  <si>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</si>
  <si>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</si>
  <si>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</si>
  <si>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</si>
  <si>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</si>
  <si>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</si>
  <si>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</si>
  <si>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</si>
  <si>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</si>
  <si>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</si>
  <si>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</si>
  <si>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</si>
  <si>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</si>
  <si>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</si>
  <si>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</si>
  <si>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</si>
  <si>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</si>
  <si>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</si>
  <si>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</si>
  <si>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</si>
  <si>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</si>
  <si>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</si>
  <si>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</si>
  <si>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</si>
  <si>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</si>
  <si>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</si>
  <si>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</si>
  <si>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</si>
  <si>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</si>
  <si>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</si>
  <si>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</si>
  <si>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</si>
  <si>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</si>
  <si>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</si>
  <si>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</si>
  <si>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</si>
  <si>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</si>
  <si>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</si>
  <si>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</si>
  <si>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</si>
  <si>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</si>
  <si>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</si>
  <si>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</si>
  <si>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</si>
  <si>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</si>
  <si>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</si>
  <si>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</si>
  <si>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</si>
  <si>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</si>
  <si>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</si>
  <si>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</si>
  <si>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</si>
  <si>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</si>
  <si>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</si>
  <si>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</si>
  <si>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</si>
  <si>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</si>
  <si>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</si>
  <si>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</si>
  <si>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</si>
  <si>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</si>
  <si>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</si>
  <si>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</si>
  <si>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</si>
  <si>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</si>
  <si>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</si>
  <si>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</si>
  <si>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</si>
  <si>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</si>
  <si>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</si>
  <si>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</si>
  <si>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</si>
  <si>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</si>
  <si>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</si>
  <si>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</si>
  <si>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</si>
  <si>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</si>
  <si>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</si>
  <si>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</si>
  <si>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</si>
  <si>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</si>
  <si>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</si>
  <si>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</si>
  <si>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</si>
  <si>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</si>
  <si>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</si>
  <si>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</si>
  <si>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</si>
  <si>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</si>
  <si>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</si>
  <si>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</si>
  <si>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</si>
  <si>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</si>
  <si>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</si>
  <si>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</si>
  <si>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</si>
  <si>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</si>
  <si>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</si>
  <si>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</si>
  <si>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</si>
  <si>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</si>
  <si>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</si>
  <si>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</si>
  <si>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</si>
  <si>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</si>
  <si>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</si>
  <si>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</si>
  <si>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</si>
  <si>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</si>
  <si>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</si>
  <si>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</si>
  <si>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</si>
  <si>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</si>
  <si>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</si>
  <si>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</si>
  <si>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</si>
  <si>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</si>
  <si>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</si>
  <si>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</si>
  <si>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</si>
  <si>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</si>
  <si>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</si>
  <si>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</si>
  <si>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</si>
  <si>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</si>
  <si>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</si>
  <si>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</si>
  <si>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</si>
  <si>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</si>
  <si>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</si>
  <si>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</si>
  <si>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</si>
  <si>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</si>
  <si>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</si>
  <si>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</si>
  <si>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</si>
  <si>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</si>
  <si>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</si>
  <si>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</si>
  <si>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</si>
  <si>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</si>
  <si>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</si>
  <si>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</si>
  <si>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</si>
  <si>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</si>
  <si>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</si>
  <si>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</si>
  <si>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</si>
  <si>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</si>
  <si>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</si>
  <si>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</si>
  <si>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</si>
  <si>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</si>
  <si>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</si>
  <si>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</si>
  <si>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</si>
  <si>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</si>
  <si>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</si>
  <si>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</si>
  <si>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</si>
  <si>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</si>
  <si>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</si>
  <si>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</si>
  <si>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</si>
  <si>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</si>
  <si>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</si>
  <si>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</si>
  <si>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</si>
  <si>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</si>
  <si>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</si>
  <si>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</si>
  <si>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</si>
  <si>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</si>
  <si>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</si>
  <si>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</si>
  <si>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</si>
  <si>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</si>
  <si>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</si>
  <si>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</si>
  <si>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</si>
  <si>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</si>
  <si>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</si>
  <si>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</si>
  <si>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</si>
  <si>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</si>
  <si>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</si>
  <si>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</si>
  <si>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</si>
  <si>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</si>
  <si>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</si>
  <si>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</si>
  <si>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</si>
  <si>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</si>
  <si>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</si>
  <si>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</si>
  <si>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</si>
  <si>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</si>
  <si>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</si>
  <si>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</si>
  <si>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</si>
  <si>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</si>
  <si>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</si>
  <si>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</si>
  <si>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</si>
  <si>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</si>
  <si>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</si>
  <si>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</si>
  <si>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</si>
  <si>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</si>
  <si>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</si>
  <si>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</si>
  <si>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</si>
  <si>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</si>
  <si>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</si>
  <si>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</si>
  <si>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</si>
  <si>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</si>
  <si>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</si>
  <si>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</si>
  <si>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</si>
  <si>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</si>
  <si>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</si>
  <si>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</si>
  <si>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</si>
  <si>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</si>
  <si>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</si>
  <si>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</si>
  <si>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</si>
  <si>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</si>
  <si>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</si>
  <si>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</si>
  <si>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</si>
  <si>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</si>
  <si>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</si>
  <si>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</si>
  <si>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</si>
  <si>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</si>
  <si>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</si>
  <si>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</si>
  <si>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</si>
  <si>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</si>
  <si>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</si>
  <si>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</si>
  <si>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</si>
  <si>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</si>
  <si>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</si>
  <si>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</si>
  <si>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</si>
  <si>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</si>
  <si>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</si>
  <si>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</si>
  <si>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</si>
  <si>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</si>
  <si>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</si>
  <si>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</si>
  <si>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</si>
  <si>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</si>
  <si>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</si>
  <si>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</si>
  <si>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</si>
  <si>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</si>
  <si>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</si>
  <si>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</si>
  <si>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</si>
  <si>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</si>
  <si>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</si>
  <si>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</si>
  <si>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</si>
  <si>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</si>
  <si>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</si>
  <si>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</si>
  <si>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</si>
  <si>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</si>
  <si>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</si>
  <si>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</si>
  <si>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</si>
  <si>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</si>
  <si>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</si>
  <si>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</si>
  <si>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</si>
  <si>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</si>
  <si>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</si>
  <si>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</si>
  <si>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</si>
  <si>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</si>
  <si>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</si>
  <si>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</si>
  <si>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</si>
  <si>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</si>
  <si>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</si>
  <si>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</si>
  <si>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</si>
  <si>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</si>
  <si>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</si>
  <si>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</si>
  <si>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</si>
  <si>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</si>
  <si>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</si>
  <si>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</si>
  <si>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</si>
  <si>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</si>
  <si>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</si>
  <si>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</si>
  <si>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</si>
  <si>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</si>
  <si>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</si>
  <si>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</si>
  <si>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</si>
  <si>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</si>
  <si>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</si>
  <si>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</si>
  <si>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</si>
  <si>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</si>
  <si>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</si>
  <si>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</si>
  <si>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</si>
  <si>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</si>
  <si>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</si>
  <si>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</si>
  <si>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</si>
  <si>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</si>
  <si>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</si>
  <si>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</si>
  <si>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</si>
  <si>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</si>
  <si>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</si>
  <si>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</si>
  <si>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</si>
  <si>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</si>
  <si>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</si>
  <si>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</si>
  <si>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</si>
  <si>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</si>
  <si>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</si>
  <si>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</si>
  <si>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</si>
  <si>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</si>
  <si>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</si>
  <si>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</si>
  <si>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</si>
  <si>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</si>
  <si>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</si>
  <si>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</si>
  <si>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</si>
  <si>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</si>
  <si>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</si>
  <si>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</si>
  <si>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</si>
  <si>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</si>
  <si>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</si>
  <si>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</si>
  <si>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</si>
  <si>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</si>
  <si>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</si>
  <si>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</si>
  <si>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</si>
  <si>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</si>
  <si>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</si>
  <si>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</si>
  <si>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</si>
  <si>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</si>
  <si>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</si>
  <si>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</si>
  <si>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</si>
  <si>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</si>
  <si>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</si>
  <si>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</si>
  <si>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</si>
  <si>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</si>
  <si>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</si>
  <si>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</si>
  <si>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</si>
  <si>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</si>
  <si>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</si>
  <si>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</si>
  <si>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</si>
  <si>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</si>
  <si>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</si>
  <si>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</si>
  <si>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</si>
  <si>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</si>
  <si>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</si>
  <si>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</si>
  <si>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</si>
  <si>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</si>
  <si>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</si>
  <si>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</si>
  <si>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</si>
  <si>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</si>
  <si>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</si>
  <si>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</si>
  <si>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</si>
  <si>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</si>
  <si>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</si>
  <si>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</si>
  <si>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</si>
  <si>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</si>
  <si>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</si>
  <si>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</si>
  <si>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</si>
  <si>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</si>
  <si>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</si>
  <si>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</si>
  <si>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</si>
  <si>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</si>
  <si>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</si>
  <si>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</si>
  <si>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</si>
  <si>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</si>
  <si>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</si>
  <si>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</si>
  <si>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</si>
  <si>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</si>
  <si>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</si>
  <si>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</si>
  <si>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</si>
  <si>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</si>
  <si>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</si>
  <si>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</si>
  <si>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</si>
  <si>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</si>
  <si>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</si>
  <si>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</si>
  <si>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</si>
  <si>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</si>
  <si>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</si>
  <si>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</si>
  <si>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</si>
  <si>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</si>
  <si>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</si>
  <si>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</si>
  <si>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</si>
  <si>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</si>
  <si>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</si>
  <si>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</si>
  <si>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</si>
  <si>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</si>
  <si>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</si>
  <si>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</si>
  <si>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</si>
  <si>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</si>
  <si>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</si>
  <si>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</si>
  <si>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</si>
  <si>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</si>
  <si>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</si>
  <si>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</si>
  <si>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</si>
  <si>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</si>
  <si>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</si>
  <si>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</si>
  <si>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</si>
  <si>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</si>
  <si>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</si>
  <si>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</si>
  <si>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</si>
  <si>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</si>
  <si>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</si>
  <si>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</si>
  <si>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</si>
  <si>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</si>
  <si>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</si>
  <si>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</si>
  <si>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</si>
  <si>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</si>
  <si>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</si>
  <si>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</si>
  <si>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</si>
  <si>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</si>
  <si>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</si>
  <si>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</si>
  <si>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</si>
  <si>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</si>
  <si>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</si>
  <si>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</si>
  <si>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</si>
  <si>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</si>
  <si>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</si>
  <si>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</si>
  <si>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</si>
  <si>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</si>
  <si>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</si>
  <si>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</si>
  <si>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</si>
  <si>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</si>
  <si>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</si>
  <si>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</si>
  <si>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</si>
  <si>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</si>
  <si>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</si>
  <si>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</si>
  <si>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</si>
  <si>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</si>
  <si>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</si>
  <si>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</si>
  <si>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</si>
  <si>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</si>
  <si>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</si>
  <si>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</si>
  <si>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</si>
  <si>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</si>
  <si>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</si>
  <si>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</si>
  <si>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</si>
  <si>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</si>
  <si>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</si>
  <si>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</si>
  <si>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</si>
  <si>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</si>
  <si>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</si>
  <si>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</si>
  <si>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</si>
  <si>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</si>
  <si>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</si>
  <si>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</si>
  <si>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</si>
  <si>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</si>
  <si>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</si>
  <si>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</si>
  <si>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</si>
  <si>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</si>
  <si>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</si>
  <si>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</si>
  <si>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</si>
  <si>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</si>
  <si>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</si>
  <si>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</si>
  <si>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</si>
  <si>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</si>
  <si>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</si>
  <si>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</si>
  <si>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</si>
  <si>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</si>
  <si>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</si>
  <si>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</si>
  <si>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</si>
  <si>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</si>
  <si>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</si>
  <si>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</si>
  <si>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</si>
  <si>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</si>
  <si>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</si>
  <si>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</si>
  <si>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</si>
  <si>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</si>
  <si>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</si>
  <si>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</si>
  <si>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</si>
  <si>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</si>
  <si>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</si>
  <si>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</si>
  <si>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</si>
  <si>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</si>
  <si>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</si>
  <si>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</si>
  <si>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</si>
  <si>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</si>
  <si>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</si>
  <si>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</si>
  <si>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</si>
  <si>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</si>
  <si>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</si>
  <si>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</si>
  <si>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</si>
  <si>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</si>
  <si>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</si>
  <si>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</si>
  <si>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</si>
  <si>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</si>
  <si>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</si>
  <si>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</si>
  <si>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</si>
  <si>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</si>
  <si>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</si>
  <si>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</si>
  <si>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</si>
  <si>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</si>
  <si>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</si>
  <si>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</si>
  <si>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</si>
  <si>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</si>
  <si>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</si>
  <si>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</si>
  <si>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</si>
  <si>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</si>
  <si>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</si>
  <si>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</si>
  <si>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</si>
  <si>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</si>
  <si>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</si>
  <si>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</si>
  <si>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</si>
  <si>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</si>
  <si>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</si>
  <si>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</si>
  <si>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</si>
  <si>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</si>
  <si>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</si>
  <si>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</si>
  <si>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</si>
  <si>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</si>
  <si>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</si>
  <si>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</si>
  <si>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</si>
  <si>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</si>
  <si>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</si>
  <si>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</si>
  <si>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</si>
  <si>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</si>
  <si>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</si>
  <si>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</si>
  <si>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</si>
  <si>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</si>
  <si>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</si>
  <si>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</si>
  <si>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</si>
  <si>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</si>
  <si>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</si>
  <si>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</si>
  <si>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</si>
  <si>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</si>
  <si>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</si>
  <si>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</si>
  <si>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</si>
  <si>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</si>
  <si>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</si>
  <si>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</si>
  <si>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</si>
  <si>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</si>
  <si>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</si>
  <si>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</si>
  <si>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</si>
  <si>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</si>
  <si>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</si>
  <si>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</si>
  <si>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</si>
  <si>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</si>
  <si>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</si>
  <si>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</si>
  <si>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</si>
  <si>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</si>
  <si>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</si>
  <si>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</si>
  <si>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</si>
  <si>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</si>
  <si>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</si>
  <si>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</si>
  <si>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</si>
  <si>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</si>
  <si>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</si>
  <si>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</si>
  <si>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</si>
  <si>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</si>
  <si>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</si>
  <si>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</si>
  <si>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</si>
  <si>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</si>
  <si>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</si>
  <si>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</si>
  <si>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</si>
  <si>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</si>
  <si>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</si>
  <si>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</si>
  <si>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</si>
  <si>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</si>
  <si>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</si>
  <si>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</si>
  <si>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</si>
  <si>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</si>
  <si>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</si>
  <si>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</si>
  <si>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</si>
  <si>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</si>
  <si>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</si>
  <si>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</si>
  <si>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</si>
  <si>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</si>
  <si>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</si>
  <si>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</si>
  <si>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</si>
  <si>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</si>
  <si>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</si>
  <si>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</si>
  <si>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</si>
  <si>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</si>
  <si>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</si>
  <si>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</si>
  <si>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</si>
  <si>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</si>
  <si>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</si>
  <si>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</si>
  <si>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</si>
  <si>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</si>
  <si>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</si>
  <si>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</si>
  <si>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</si>
  <si>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</si>
  <si>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</si>
  <si>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</si>
  <si>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</si>
  <si>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</si>
  <si>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</si>
  <si>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</si>
  <si>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</si>
  <si>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</si>
  <si>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</si>
  <si>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</si>
  <si>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</si>
  <si>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</si>
  <si>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</si>
  <si>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</si>
  <si>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</si>
  <si>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</si>
  <si>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</si>
  <si>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</si>
  <si>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</si>
  <si>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</si>
  <si>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</si>
  <si>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</si>
  <si>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</si>
  <si>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</si>
  <si>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</si>
  <si>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</si>
  <si>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</si>
  <si>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</si>
  <si>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</si>
  <si>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</si>
  <si>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</si>
  <si>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</si>
  <si>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</si>
  <si>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</si>
  <si>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</si>
  <si>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</si>
  <si>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</si>
  <si>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</si>
  <si>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</si>
  <si>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</si>
  <si>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</si>
  <si>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</si>
  <si>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</si>
  <si>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</si>
  <si>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</si>
  <si>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</si>
  <si>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</si>
  <si>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</si>
  <si>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</si>
  <si>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</si>
  <si>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</si>
  <si>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</si>
  <si>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</si>
  <si>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</si>
  <si>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</si>
  <si>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</si>
  <si>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</si>
  <si>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</si>
  <si>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</si>
  <si>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</si>
  <si>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</si>
  <si>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</si>
  <si>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</si>
  <si>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</si>
  <si>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</si>
  <si>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</si>
  <si>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</si>
  <si>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</si>
  <si>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</si>
  <si>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</si>
  <si>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</si>
  <si>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</si>
  <si>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</si>
  <si>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</si>
  <si>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</si>
  <si>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</si>
  <si>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</si>
  <si>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</si>
  <si>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</si>
  <si>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</si>
  <si>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</si>
  <si>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</si>
  <si>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</si>
  <si>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</si>
  <si>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</si>
  <si>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</si>
  <si>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</si>
  <si>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</si>
  <si>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</si>
  <si>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</si>
  <si>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</si>
  <si>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</si>
  <si>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</si>
  <si>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</si>
  <si>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</si>
  <si>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</si>
  <si>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</si>
  <si>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</si>
  <si>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</si>
  <si>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</si>
  <si>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</si>
  <si>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</si>
  <si>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</si>
  <si>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</si>
  <si>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</si>
  <si>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</si>
  <si>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</si>
  <si>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</si>
  <si>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</si>
  <si>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</si>
  <si>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</si>
  <si>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</si>
  <si>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</si>
  <si>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</si>
  <si>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</si>
  <si>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</si>
  <si>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</si>
  <si>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</si>
  <si>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</si>
  <si>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</si>
  <si>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</si>
  <si>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</si>
  <si>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</si>
  <si>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</si>
  <si>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</si>
  <si>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</si>
  <si>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</si>
  <si>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</si>
  <si>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</si>
  <si>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</si>
  <si>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</si>
  <si>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</si>
  <si>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</si>
  <si>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</si>
  <si>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</si>
  <si>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</si>
  <si>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</si>
  <si>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</si>
  <si>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</si>
  <si>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</si>
  <si>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</si>
  <si>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</si>
  <si>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</si>
  <si>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</si>
  <si>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</si>
  <si>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</si>
  <si>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</si>
  <si>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</si>
  <si>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</si>
  <si>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</si>
  <si>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</si>
  <si>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</si>
  <si>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</si>
  <si>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</si>
  <si>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</si>
  <si>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</si>
  <si>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</si>
  <si>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</si>
  <si>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</si>
  <si>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</si>
  <si>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</si>
  <si>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</si>
  <si>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</si>
  <si>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</si>
  <si>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</si>
  <si>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</si>
  <si>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</si>
  <si>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</si>
  <si>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</si>
  <si>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</si>
  <si>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</si>
  <si>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</si>
  <si>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</si>
  <si>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</si>
  <si>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</si>
  <si>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</si>
  <si>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</si>
  <si>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</si>
  <si>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</si>
  <si>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</si>
  <si>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</si>
  <si>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</si>
  <si>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</si>
  <si>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</si>
  <si>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</si>
  <si>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</si>
  <si>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</si>
  <si>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</si>
  <si>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</si>
  <si>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</si>
  <si>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</si>
  <si>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</si>
  <si>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</si>
  <si>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</si>
  <si>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</si>
  <si>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</si>
  <si>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</si>
  <si>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</si>
  <si>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</si>
  <si>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</si>
  <si>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</si>
  <si>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</si>
  <si>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</si>
  <si>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</si>
  <si>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</si>
  <si>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</si>
  <si>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</si>
  <si>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</si>
  <si>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</si>
  <si>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</si>
  <si>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</si>
  <si>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</si>
  <si>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</si>
  <si>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</si>
  <si>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</si>
  <si>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</si>
  <si>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</si>
  <si>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</si>
  <si>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</si>
  <si>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</si>
  <si>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</si>
  <si>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</si>
  <si>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</si>
  <si>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</si>
  <si>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</si>
  <si>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</si>
  <si>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</si>
  <si>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</si>
  <si>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</si>
  <si>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</si>
  <si>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</si>
  <si>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</si>
  <si>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</si>
  <si>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</si>
  <si>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</si>
  <si>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</si>
  <si>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</si>
  <si>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</si>
  <si>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</si>
  <si>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</si>
  <si>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</si>
  <si>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</si>
  <si>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</si>
  <si>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</si>
  <si>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</si>
  <si>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</si>
  <si>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</si>
  <si>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</si>
  <si>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</si>
  <si>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</si>
  <si>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</si>
  <si>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</si>
  <si>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</si>
  <si>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</si>
  <si>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</si>
  <si>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</si>
  <si>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</si>
  <si>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</si>
  <si>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</si>
  <si>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</si>
  <si>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</si>
  <si>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</si>
  <si>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</si>
  <si>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</si>
  <si>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</si>
  <si>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</si>
  <si>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</si>
  <si>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</si>
  <si>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</si>
  <si>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</si>
  <si>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</si>
  <si>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</si>
  <si>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</si>
  <si>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</si>
  <si>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</si>
  <si>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</si>
  <si>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</si>
  <si>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</si>
  <si>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</si>
  <si>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</si>
  <si>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</si>
  <si>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</si>
  <si>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</si>
  <si>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</si>
  <si>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</si>
  <si>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</si>
  <si>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</si>
  <si>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</si>
  <si>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</si>
  <si>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</si>
  <si>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</si>
  <si>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</si>
  <si>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</si>
  <si>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</si>
  <si>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</si>
  <si>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</si>
  <si>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</si>
  <si>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</si>
  <si>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</si>
  <si>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</si>
  <si>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</si>
  <si>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</si>
  <si>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</si>
  <si>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</si>
  <si>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</si>
  <si>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</si>
  <si>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</si>
  <si>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</si>
  <si>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</si>
  <si>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</si>
  <si>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</si>
  <si>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</si>
  <si>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</si>
  <si>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</si>
  <si>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</si>
  <si>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</si>
  <si>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</si>
  <si>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</si>
  <si>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</si>
  <si>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</si>
  <si>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</si>
  <si>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</si>
  <si>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</si>
  <si>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</si>
  <si>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</si>
  <si>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</si>
  <si>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</si>
  <si>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</si>
  <si>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</si>
  <si>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</si>
  <si>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</si>
  <si>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</si>
  <si>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</si>
  <si>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</si>
  <si>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</si>
  <si>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</si>
  <si>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</si>
  <si>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</si>
  <si>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</si>
  <si>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</si>
  <si>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</si>
  <si>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</si>
  <si>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</si>
  <si>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</si>
  <si>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</si>
  <si>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</si>
  <si>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</si>
  <si>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</si>
  <si>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</si>
  <si>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</si>
  <si>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</si>
  <si>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</si>
  <si>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</si>
  <si>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</si>
  <si>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</si>
  <si>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</si>
  <si>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</si>
  <si>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</si>
  <si>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</si>
  <si>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</si>
  <si>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</si>
  <si>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</si>
  <si>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</si>
  <si>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</si>
  <si>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</si>
  <si>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</si>
  <si>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</si>
  <si>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</si>
  <si>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</si>
  <si>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</si>
  <si>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</si>
  <si>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</si>
  <si>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</si>
  <si>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</si>
  <si>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</si>
  <si>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</si>
  <si>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</si>
  <si>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</si>
  <si>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</si>
  <si>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</si>
  <si>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</si>
  <si>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</si>
  <si>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</si>
  <si>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</si>
  <si>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</si>
  <si>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</si>
  <si>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</si>
  <si>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</si>
  <si>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</si>
  <si>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</si>
  <si>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</si>
  <si>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</si>
  <si>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</si>
  <si>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</si>
  <si>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</si>
  <si>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</si>
  <si>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</si>
  <si>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</si>
  <si>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</si>
  <si>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</si>
  <si>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</si>
  <si>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</si>
  <si>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</si>
  <si>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</si>
  <si>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</si>
  <si>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</si>
  <si>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</si>
  <si>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</si>
  <si>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</si>
  <si>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</si>
  <si>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</si>
  <si>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</si>
  <si>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</si>
  <si>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</si>
  <si>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</si>
  <si>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</si>
  <si>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</si>
  <si>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</si>
  <si>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</si>
  <si>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</si>
  <si>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</si>
  <si>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</si>
  <si>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</si>
  <si>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</si>
  <si>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</si>
  <si>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</si>
  <si>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</si>
  <si>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</si>
  <si>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</si>
  <si>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</si>
  <si>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</si>
  <si>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</si>
  <si>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</si>
  <si>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</si>
  <si>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</si>
  <si>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</si>
  <si>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</si>
  <si>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</si>
  <si>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</si>
  <si>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</si>
  <si>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</si>
  <si>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</si>
  <si>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</si>
  <si>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</si>
  <si>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</si>
  <si>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</si>
  <si>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</si>
  <si>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</si>
  <si>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</si>
  <si>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</si>
  <si>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</si>
  <si>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</si>
  <si>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</si>
  <si>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</si>
  <si>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</si>
  <si>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</si>
  <si>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</si>
  <si>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</si>
  <si>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</si>
  <si>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</si>
  <si>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</si>
  <si>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</si>
  <si>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</si>
  <si>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</si>
  <si>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</si>
  <si>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</si>
  <si>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</si>
  <si>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</si>
  <si>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</si>
  <si>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</si>
  <si>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</si>
  <si>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</si>
  <si>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</si>
  <si>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</si>
  <si>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</si>
  <si>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</si>
  <si>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</si>
  <si>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</si>
  <si>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</si>
  <si>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</si>
  <si>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</si>
  <si>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</si>
  <si>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</si>
  <si>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</si>
  <si>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</si>
  <si>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</si>
  <si>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</si>
  <si>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</si>
  <si>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</si>
  <si>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</si>
  <si>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</si>
  <si>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</si>
  <si>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</si>
  <si>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</si>
  <si>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</si>
  <si>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</si>
  <si>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</si>
  <si>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</si>
  <si>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</si>
  <si>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</si>
  <si>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</si>
  <si>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</si>
  <si>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</si>
  <si>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</si>
  <si>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</si>
  <si>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</si>
  <si>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</si>
  <si>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</si>
  <si>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</si>
  <si>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</si>
  <si>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</si>
  <si>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</si>
  <si>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</si>
  <si>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</si>
  <si>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</si>
  <si>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</si>
  <si>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</si>
  <si>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</si>
  <si>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</si>
  <si>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</si>
  <si>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</si>
  <si>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</si>
  <si>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</si>
  <si>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</si>
  <si>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</si>
  <si>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</si>
  <si>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</si>
  <si>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</si>
  <si>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</si>
  <si>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</si>
  <si>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</si>
  <si>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</si>
  <si>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</si>
  <si>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</si>
  <si>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</si>
  <si>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</si>
  <si>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</si>
  <si>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</si>
  <si>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</si>
  <si>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</si>
  <si>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</si>
  <si>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</si>
  <si>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</si>
  <si>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</si>
  <si>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</si>
  <si>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</si>
  <si>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</si>
  <si>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</si>
  <si>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</si>
  <si>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</si>
  <si>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</si>
  <si>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</si>
  <si>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</si>
  <si>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</si>
  <si>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</si>
  <si>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</si>
  <si>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</si>
  <si>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</si>
  <si>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</si>
  <si>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</si>
  <si>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</si>
  <si>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</si>
  <si>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</si>
  <si>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</si>
  <si>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</si>
  <si>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</si>
  <si>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</si>
  <si>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</si>
  <si>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</si>
  <si>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</si>
  <si>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</si>
  <si>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</si>
  <si>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</si>
  <si>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</si>
  <si>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</si>
  <si>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</si>
  <si>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</si>
  <si>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</si>
  <si>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</si>
  <si>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</si>
  <si>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</si>
  <si>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</si>
  <si>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</si>
  <si>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</si>
  <si>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</si>
  <si>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</si>
  <si>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</si>
  <si>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</si>
  <si>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</si>
  <si>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</si>
  <si>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</si>
  <si>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</si>
  <si>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</si>
  <si>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</si>
  <si>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</si>
  <si>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</si>
  <si>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</si>
  <si>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</si>
  <si>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</si>
  <si>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</si>
  <si>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</si>
  <si>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</si>
  <si>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</si>
  <si>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</si>
  <si>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</si>
  <si>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</si>
  <si>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</si>
  <si>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</si>
  <si>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</si>
  <si>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</si>
  <si>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</si>
  <si>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</si>
  <si>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</si>
  <si>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</si>
  <si>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</si>
  <si>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</si>
  <si>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</si>
  <si>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</si>
  <si>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</si>
  <si>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</si>
  <si>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</si>
  <si>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</si>
  <si>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</si>
  <si>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</si>
  <si>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</si>
  <si>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</si>
  <si>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</si>
  <si>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</si>
  <si>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</si>
  <si>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</si>
  <si>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</si>
  <si>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</si>
  <si>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</si>
  <si>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</si>
  <si>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</si>
  <si>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</si>
  <si>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</si>
  <si>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</si>
  <si>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</si>
  <si>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</si>
  <si>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</si>
  <si>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</si>
  <si>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</si>
  <si>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</si>
  <si>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</si>
  <si>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</si>
  <si>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</si>
  <si>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</si>
  <si>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</si>
  <si>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</si>
  <si>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</si>
  <si>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</si>
  <si>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</si>
  <si>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</si>
  <si>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</si>
  <si>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</si>
  <si>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</si>
  <si>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</si>
  <si>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</si>
  <si>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</si>
  <si>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</si>
  <si>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</si>
  <si>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</si>
  <si>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</si>
  <si>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</si>
  <si>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</si>
  <si>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</si>
  <si>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</si>
  <si>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</si>
  <si>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</si>
  <si>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</si>
  <si>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</si>
  <si>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</si>
  <si>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</si>
  <si>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</si>
  <si>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</si>
  <si>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</si>
  <si>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</si>
  <si>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</si>
  <si>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</si>
  <si>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</si>
  <si>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</si>
  <si>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</si>
  <si>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</si>
  <si>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</si>
  <si>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</si>
  <si>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</si>
  <si>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</si>
  <si>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</si>
  <si>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</si>
  <si>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</si>
  <si>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</si>
  <si>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</si>
  <si>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</si>
  <si>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</si>
  <si>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</si>
  <si>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</si>
  <si>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</si>
  <si>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</si>
  <si>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</si>
  <si>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</si>
  <si>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</si>
  <si>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</si>
  <si>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</si>
  <si>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</si>
  <si>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</si>
  <si>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</si>
  <si>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</si>
  <si>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</si>
  <si>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</si>
  <si>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</si>
  <si>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</si>
  <si>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</si>
  <si>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</si>
  <si>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</si>
  <si>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</si>
  <si>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</si>
  <si>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</si>
  <si>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</si>
  <si>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</si>
  <si>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</si>
  <si>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</si>
  <si>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</si>
  <si>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</si>
  <si>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</si>
  <si>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</si>
  <si>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</si>
  <si>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</si>
  <si>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</si>
  <si>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</si>
  <si>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</si>
  <si>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</si>
  <si>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</si>
  <si>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</si>
  <si>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</si>
  <si>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</si>
  <si>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</si>
  <si>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</si>
  <si>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</si>
  <si>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</si>
  <si>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</si>
  <si>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</si>
  <si>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</si>
  <si>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</si>
  <si>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</si>
  <si>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</si>
  <si>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</si>
  <si>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</si>
  <si>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</si>
  <si>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</si>
  <si>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</si>
  <si>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</si>
  <si>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</si>
  <si>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</si>
  <si>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</si>
  <si>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</si>
  <si>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</si>
  <si>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</si>
  <si>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</si>
  <si>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</si>
  <si>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</si>
  <si>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</si>
  <si>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</si>
  <si>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</si>
  <si>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</si>
  <si>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</si>
  <si>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</si>
  <si>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</si>
  <si>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</si>
  <si>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</si>
  <si>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</si>
  <si>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</si>
  <si>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</si>
  <si>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</si>
  <si>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</si>
  <si>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</si>
  <si>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</si>
  <si>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</si>
  <si>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</si>
  <si>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</si>
  <si>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</si>
  <si>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</si>
  <si>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</si>
  <si>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</si>
  <si>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</si>
  <si>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</si>
  <si>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</si>
  <si>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</si>
  <si>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</si>
  <si>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</si>
  <si>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</si>
  <si>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</si>
  <si>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</si>
  <si>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</si>
  <si>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</si>
  <si>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</si>
  <si>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</si>
  <si>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</si>
  <si>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</si>
  <si>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</si>
  <si>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</si>
  <si>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</si>
  <si>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</si>
  <si>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</si>
  <si>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</si>
  <si>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</si>
  <si>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</si>
  <si>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</si>
  <si>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</si>
  <si>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</si>
  <si>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</si>
  <si>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</si>
  <si>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</si>
  <si>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</si>
  <si>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</si>
  <si>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</si>
  <si>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</si>
  <si>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</si>
  <si>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</si>
  <si>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</si>
  <si>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</si>
  <si>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</si>
  <si>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</si>
  <si>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</si>
  <si>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</si>
  <si>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</si>
  <si>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</si>
  <si>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</si>
  <si>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</si>
  <si>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</si>
  <si>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</si>
  <si>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</si>
  <si>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</si>
  <si>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</si>
  <si>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</si>
  <si>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</si>
  <si>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</si>
  <si>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</si>
  <si>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</si>
  <si>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</si>
  <si>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</si>
  <si>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</si>
  <si>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</si>
  <si>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</si>
  <si>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</si>
  <si>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</si>
  <si>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</si>
  <si>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</si>
  <si>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</si>
  <si>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</si>
  <si>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</si>
  <si>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</si>
  <si>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</si>
  <si>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</si>
  <si>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</si>
  <si>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</si>
  <si>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</si>
  <si>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</si>
  <si>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</si>
  <si>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</si>
  <si>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</si>
  <si>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</si>
  <si>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</si>
  <si>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</si>
  <si>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</si>
  <si>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</si>
  <si>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</si>
  <si>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</si>
  <si>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</si>
  <si>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</si>
  <si>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</si>
  <si>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</si>
  <si>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</si>
  <si>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</si>
  <si>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</si>
  <si>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</si>
  <si>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</si>
  <si>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</si>
  <si>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</si>
  <si>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</si>
  <si>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</si>
  <si>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</si>
  <si>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</si>
  <si>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</si>
  <si>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</si>
  <si>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</si>
  <si>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</si>
  <si>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</si>
  <si>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</si>
  <si>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</si>
  <si>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</si>
  <si>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</si>
  <si>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</si>
  <si>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</si>
  <si>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</si>
  <si>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</si>
  <si>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</si>
  <si>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</si>
  <si>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</si>
  <si>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</si>
  <si>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</si>
  <si>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</si>
  <si>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</si>
  <si>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</si>
  <si>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</si>
  <si>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</si>
  <si>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</si>
  <si>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</si>
  <si>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</si>
  <si>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</si>
  <si>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</si>
  <si>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</si>
  <si>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</si>
  <si>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</si>
  <si>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</si>
  <si>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</si>
  <si>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</si>
  <si>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</si>
  <si>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</si>
  <si>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</si>
  <si>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</si>
  <si>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</si>
  <si>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</si>
  <si>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</si>
  <si>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</si>
  <si>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</si>
  <si>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</si>
  <si>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</si>
  <si>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</si>
  <si>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</si>
  <si>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</si>
  <si>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</si>
  <si>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</si>
  <si>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</si>
  <si>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</si>
  <si>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</si>
  <si>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</si>
  <si>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</si>
  <si>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</si>
  <si>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</si>
  <si>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</si>
  <si>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</si>
  <si>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</si>
  <si>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</si>
  <si>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</si>
  <si>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</si>
  <si>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</si>
  <si>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</si>
  <si>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</si>
  <si>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</si>
  <si>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</si>
  <si>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</si>
  <si>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</si>
  <si>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</si>
  <si>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</si>
  <si>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</si>
  <si>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</si>
  <si>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</si>
  <si>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</si>
  <si>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</si>
  <si>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</si>
  <si>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</si>
  <si>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</si>
  <si>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</si>
  <si>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</si>
  <si>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</si>
  <si>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</si>
  <si>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</si>
  <si>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</si>
  <si>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</si>
  <si>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</si>
  <si>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</si>
  <si>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</si>
  <si>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</si>
  <si>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</si>
  <si>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</si>
  <si>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</si>
  <si>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</si>
  <si>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</si>
  <si>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</si>
  <si>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</si>
  <si>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</si>
  <si>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</si>
  <si>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</si>
  <si>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</si>
  <si>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</si>
  <si>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</si>
  <si>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</si>
  <si>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</si>
  <si>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</si>
  <si>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</si>
  <si>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</si>
  <si>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</si>
  <si>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</si>
  <si>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</si>
  <si>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</si>
  <si>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</si>
  <si>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</si>
  <si>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</si>
  <si>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</si>
  <si>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</si>
  <si>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</si>
  <si>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</si>
  <si>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</si>
  <si>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</si>
  <si>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</si>
  <si>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</si>
  <si>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</si>
  <si>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</si>
  <si>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</si>
  <si>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</si>
  <si>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</si>
  <si>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</si>
  <si>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</si>
  <si>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</si>
  <si>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</si>
  <si>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</si>
  <si>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</si>
  <si>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</si>
  <si>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</si>
  <si>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</si>
  <si>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</si>
  <si>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</si>
  <si>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</si>
  <si>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</si>
  <si>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</si>
  <si>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</si>
  <si>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</si>
  <si>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</si>
  <si>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</si>
  <si>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</si>
  <si>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</si>
  <si>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</si>
  <si>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</si>
  <si>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</si>
  <si>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</si>
  <si>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</si>
  <si>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</si>
  <si>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</si>
  <si>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</si>
  <si>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</si>
  <si>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</si>
  <si>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</si>
  <si>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</si>
  <si>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</si>
  <si>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</si>
  <si>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</si>
  <si>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</si>
  <si>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</si>
  <si>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</si>
  <si>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</si>
  <si>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</si>
  <si>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</si>
  <si>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</si>
  <si>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</si>
  <si>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</si>
  <si>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</si>
  <si>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</si>
  <si>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</si>
  <si>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</si>
  <si>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</si>
  <si>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</si>
  <si>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</si>
  <si>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</si>
  <si>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</si>
  <si>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</si>
  <si>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</si>
  <si>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</si>
  <si>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</si>
  <si>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</si>
  <si>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</si>
  <si>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</si>
  <si>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</si>
  <si>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</si>
  <si>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</si>
  <si>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</si>
  <si>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</si>
  <si>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</si>
  <si>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</si>
  <si>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</si>
  <si>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</si>
  <si>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</si>
  <si>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</si>
  <si>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</si>
  <si>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</si>
  <si>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</si>
  <si>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</si>
  <si>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</si>
  <si>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</si>
  <si>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</si>
  <si>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</si>
  <si>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</si>
  <si>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</si>
  <si>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</si>
  <si>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</si>
  <si>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</si>
  <si>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</si>
  <si>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</si>
  <si>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</si>
  <si>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</si>
  <si>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</si>
  <si>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</si>
  <si>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</si>
  <si>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</si>
  <si>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</si>
  <si>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</si>
  <si>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</si>
  <si>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</si>
  <si>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</si>
  <si>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</si>
  <si>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</si>
  <si>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</si>
  <si>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</si>
  <si>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</si>
  <si>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</si>
  <si>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</si>
  <si>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</si>
  <si>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</si>
  <si>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</si>
  <si>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</si>
  <si>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</si>
  <si>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</si>
  <si>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</si>
  <si>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</si>
  <si>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</si>
  <si>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</si>
  <si>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</si>
  <si>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</si>
  <si>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</si>
  <si>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</si>
  <si>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</si>
  <si>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</si>
  <si>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</si>
  <si>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</si>
  <si>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</si>
  <si>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</si>
  <si>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</si>
  <si>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</si>
  <si>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</si>
  <si>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</si>
  <si>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</si>
  <si>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</si>
  <si>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</si>
  <si>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</si>
  <si>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</si>
  <si>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</si>
  <si>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</si>
  <si>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</si>
  <si>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</si>
  <si>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</si>
  <si>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</si>
  <si>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</si>
  <si>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</si>
  <si>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</si>
  <si>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</si>
  <si>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</si>
  <si>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</si>
  <si>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</si>
  <si>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</si>
  <si>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</si>
  <si>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</si>
  <si>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</si>
  <si>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</si>
  <si>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</si>
  <si>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</si>
  <si>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</si>
  <si>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</si>
  <si>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</si>
  <si>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</si>
  <si>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</si>
  <si>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</si>
  <si>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</si>
  <si>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</si>
  <si>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</si>
  <si>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</si>
  <si>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</si>
  <si>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</si>
  <si>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</si>
  <si>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</si>
  <si>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</si>
  <si>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</si>
  <si>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</si>
  <si>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</si>
  <si>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</si>
  <si>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</si>
  <si>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</si>
  <si>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</si>
  <si>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</si>
  <si>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</si>
  <si>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</si>
  <si>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</si>
  <si>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</si>
  <si>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</si>
  <si>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</si>
  <si>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</si>
  <si>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</si>
  <si>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</si>
  <si>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</si>
  <si>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</si>
  <si>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</si>
  <si>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</si>
  <si>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</si>
  <si>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</si>
  <si>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</si>
  <si>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</si>
  <si>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</si>
  <si>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</si>
  <si>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</si>
  <si>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</si>
  <si>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</si>
  <si>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</si>
  <si>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</si>
  <si>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</si>
  <si>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</si>
  <si>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</si>
  <si>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</si>
  <si>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</si>
  <si>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</si>
  <si>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</si>
  <si>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</si>
  <si>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</si>
  <si>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</si>
  <si>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</si>
  <si>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</si>
  <si>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</si>
  <si>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</si>
  <si>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</si>
  <si>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</si>
  <si>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</si>
  <si>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</si>
  <si>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</si>
  <si>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</si>
  <si>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</si>
  <si>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</si>
  <si>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</si>
  <si>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</si>
  <si>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</si>
  <si>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</si>
  <si>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</si>
  <si>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</si>
  <si>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</si>
  <si>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</si>
  <si>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</si>
  <si>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</si>
  <si>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</si>
  <si>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</si>
  <si>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</si>
  <si>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</si>
  <si>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</si>
  <si>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</si>
  <si>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</si>
  <si>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</si>
  <si>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</si>
  <si>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</si>
  <si>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</si>
  <si>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</si>
  <si>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</si>
  <si>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</si>
  <si>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</si>
  <si>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</si>
  <si>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</si>
  <si>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</si>
  <si>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</si>
  <si>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</si>
  <si>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</si>
  <si>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</si>
  <si>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</si>
  <si>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</si>
  <si>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</si>
  <si>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</si>
  <si>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</si>
  <si>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</si>
  <si>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</si>
  <si>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</si>
  <si>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</si>
  <si>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</si>
  <si>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</si>
  <si>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</si>
  <si>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</si>
  <si>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</si>
  <si>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</si>
  <si>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</si>
  <si>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</si>
  <si>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</si>
  <si>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</si>
  <si>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</si>
  <si>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</si>
  <si>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</si>
  <si>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</si>
  <si>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</si>
  <si>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</si>
  <si>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</si>
  <si>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</si>
  <si>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</si>
  <si>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</si>
  <si>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</si>
  <si>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</si>
  <si>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</si>
  <si>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</si>
  <si>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</si>
  <si>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</si>
  <si>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</si>
  <si>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</si>
  <si>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</si>
  <si>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</si>
  <si>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</si>
  <si>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</si>
  <si>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</si>
  <si>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</si>
  <si>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</si>
  <si>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</si>
  <si>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</si>
  <si>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</si>
  <si>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</si>
  <si>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</si>
  <si>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</si>
  <si>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</si>
  <si>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</si>
  <si>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</si>
  <si>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</si>
  <si>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</si>
  <si>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</si>
  <si>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</si>
  <si>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</si>
  <si>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</si>
  <si>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</si>
  <si>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</si>
  <si>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</si>
  <si>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</si>
  <si>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</si>
  <si>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</si>
  <si>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</si>
  <si>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</si>
  <si>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</si>
  <si>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</si>
  <si>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</si>
  <si>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</si>
  <si>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</si>
  <si>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</si>
  <si>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</si>
  <si>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</si>
  <si>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</si>
  <si>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</si>
  <si>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</si>
  <si>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</si>
  <si>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</si>
  <si>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</si>
  <si>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</si>
  <si>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</si>
  <si>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</si>
  <si>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</si>
  <si>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</si>
  <si>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</si>
  <si>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</si>
  <si>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</si>
  <si>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</si>
  <si>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</si>
  <si>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</si>
  <si>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</si>
  <si>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</si>
  <si>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</si>
  <si>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</si>
  <si>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</si>
  <si>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</si>
  <si>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</si>
  <si>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</si>
  <si>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</si>
  <si>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</si>
  <si>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</si>
  <si>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</si>
  <si>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</si>
  <si>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</si>
  <si>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</si>
  <si>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</si>
  <si>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</si>
  <si>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</si>
  <si>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</si>
  <si>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</si>
  <si>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</si>
  <si>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</si>
  <si>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</si>
  <si>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</si>
  <si>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</si>
  <si>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</si>
  <si>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</si>
  <si>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</si>
  <si>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</si>
  <si>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</si>
  <si>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</si>
  <si>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</si>
  <si>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</si>
  <si>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</si>
  <si>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</si>
  <si>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</si>
  <si>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</si>
  <si>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</si>
  <si>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</si>
  <si>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</si>
  <si>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</si>
  <si>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</si>
  <si>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</si>
  <si>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</si>
  <si>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</si>
  <si>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</si>
  <si>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</si>
  <si>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</si>
  <si>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</si>
  <si>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</si>
  <si>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</si>
  <si>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</si>
  <si>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</si>
  <si>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</si>
  <si>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</si>
  <si>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</si>
  <si>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</si>
  <si>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</si>
  <si>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</si>
  <si>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</si>
  <si>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</si>
  <si>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</si>
  <si>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</si>
  <si>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</si>
  <si>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</si>
  <si>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</si>
  <si>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</si>
  <si>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</si>
  <si>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</si>
  <si>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</si>
  <si>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</si>
  <si>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</si>
  <si>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</si>
  <si>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</si>
  <si>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</si>
  <si>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</si>
  <si>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</si>
  <si>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</si>
  <si>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</si>
  <si>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</si>
  <si>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</si>
  <si>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</si>
  <si>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</si>
  <si>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</si>
  <si>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</si>
  <si>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</si>
  <si>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</si>
  <si>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</si>
  <si>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</si>
  <si>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</si>
  <si>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</si>
  <si>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</si>
  <si>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</si>
  <si>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</si>
  <si>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</si>
  <si>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</si>
  <si>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</si>
  <si>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</si>
  <si>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</si>
  <si>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</si>
  <si>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</si>
  <si>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</si>
  <si>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</si>
  <si>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</si>
  <si>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</si>
  <si>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</si>
  <si>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</si>
  <si>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</si>
  <si>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</si>
  <si>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</si>
  <si>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</si>
  <si>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</si>
  <si>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</si>
  <si>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</si>
  <si>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</si>
  <si>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</si>
  <si>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</si>
  <si>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</si>
  <si>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</si>
  <si>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</si>
  <si>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</si>
  <si>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</si>
  <si>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</si>
  <si>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</si>
  <si>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</si>
  <si>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</si>
  <si>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</si>
  <si>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</si>
  <si>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</si>
  <si>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</si>
  <si>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</si>
  <si>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</si>
  <si>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</si>
  <si>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</si>
  <si>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</si>
  <si>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</si>
  <si>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</si>
  <si>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</si>
  <si>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</si>
  <si>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</si>
  <si>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</si>
  <si>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</si>
  <si>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</si>
  <si>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</si>
  <si>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</si>
  <si>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</si>
  <si>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</si>
  <si>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</si>
  <si>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</si>
  <si>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</si>
  <si>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</si>
  <si>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</si>
  <si>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</si>
  <si>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</si>
  <si>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</si>
  <si>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</si>
  <si>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</si>
  <si>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</si>
  <si>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</si>
  <si>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</si>
  <si>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</si>
  <si>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</si>
  <si>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</si>
  <si>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</si>
  <si>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</si>
  <si>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</si>
  <si>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</si>
  <si>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</si>
  <si>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</si>
  <si>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</si>
  <si>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</si>
  <si>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</si>
  <si>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</si>
  <si>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</si>
  <si>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</si>
  <si>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</si>
  <si>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</si>
  <si>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</si>
  <si>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</si>
  <si>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</si>
  <si>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</si>
  <si>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</si>
  <si>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</si>
  <si>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</si>
  <si>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</si>
  <si>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</si>
  <si>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</si>
  <si>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</si>
  <si>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</si>
  <si>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</si>
  <si>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</si>
  <si>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</si>
  <si>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</si>
  <si>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</si>
  <si>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</si>
  <si>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</si>
  <si>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</si>
  <si>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</si>
  <si>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</si>
  <si>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</si>
  <si>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</si>
  <si>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</si>
  <si>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</si>
  <si>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</si>
  <si>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</si>
  <si>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</si>
  <si>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</si>
  <si>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</si>
  <si>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</si>
  <si>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</si>
  <si>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</si>
  <si>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</si>
  <si>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</si>
  <si>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</si>
  <si>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</si>
  <si>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</si>
  <si>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</si>
  <si>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</si>
  <si>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</si>
  <si>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</si>
  <si>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</si>
  <si>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</si>
  <si>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</si>
  <si>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</si>
  <si>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</si>
  <si>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</si>
  <si>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</si>
  <si>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</si>
  <si>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</si>
  <si>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</si>
  <si>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</si>
  <si>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</si>
  <si>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</si>
  <si>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</si>
  <si>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</si>
  <si>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</si>
  <si>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</si>
  <si>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</si>
  <si>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</si>
  <si>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</si>
  <si>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</si>
  <si>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</si>
  <si>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</si>
  <si>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</si>
  <si>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</si>
  <si>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</si>
  <si>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</si>
  <si>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</si>
  <si>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</si>
  <si>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</si>
  <si>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</si>
  <si>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</si>
  <si>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</si>
  <si>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</si>
  <si>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</si>
  <si>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</si>
  <si>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</si>
  <si>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</si>
  <si>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</si>
  <si>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</si>
  <si>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</si>
  <si>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</si>
  <si>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</si>
  <si>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</si>
  <si>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</si>
  <si>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</si>
  <si>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</si>
  <si>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</si>
  <si>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</si>
  <si>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</si>
  <si>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</si>
  <si>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</si>
  <si>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</si>
  <si>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</si>
  <si>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</si>
  <si>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</si>
  <si>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</si>
  <si>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</si>
  <si>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</si>
  <si>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</si>
  <si>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</si>
  <si>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</si>
  <si>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</si>
  <si>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</si>
  <si>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</si>
  <si>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</si>
  <si>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</si>
  <si>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</si>
  <si>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</si>
  <si>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</si>
  <si>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</si>
  <si>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</si>
  <si>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</si>
  <si>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</si>
  <si>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</si>
  <si>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</si>
  <si>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</si>
  <si>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</si>
  <si>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</si>
  <si>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</si>
  <si>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</si>
  <si>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</si>
  <si>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</si>
  <si>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</si>
  <si>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</si>
  <si>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</si>
  <si>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</si>
  <si>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</si>
  <si>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</si>
  <si>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</si>
  <si>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</si>
  <si>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</si>
  <si>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</si>
  <si>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</si>
  <si>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</si>
  <si>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</si>
  <si>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</si>
  <si>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</si>
  <si>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</si>
  <si>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</si>
  <si>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</si>
  <si>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</si>
  <si>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</si>
  <si>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</si>
  <si>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</si>
  <si>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</si>
  <si>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</si>
  <si>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</si>
  <si>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</si>
  <si>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</si>
  <si>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</si>
  <si>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</si>
  <si>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</si>
  <si>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</si>
  <si>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</si>
  <si>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</si>
  <si>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</si>
  <si>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</si>
  <si>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</si>
  <si>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</si>
  <si>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</si>
  <si>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</si>
  <si>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</si>
  <si>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</si>
  <si>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</si>
  <si>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</si>
  <si>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</si>
  <si>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</si>
  <si>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</si>
  <si>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</si>
  <si>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</si>
  <si>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</si>
  <si>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</si>
  <si>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</si>
  <si>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</si>
  <si>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</si>
  <si>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</si>
  <si>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</si>
  <si>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</si>
  <si>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</si>
  <si>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</si>
  <si>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</si>
  <si>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</si>
  <si>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</si>
  <si>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</si>
  <si>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</si>
  <si>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</si>
  <si>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</si>
  <si>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</si>
  <si>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</si>
  <si>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</si>
  <si>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</si>
  <si>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</si>
  <si>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</si>
  <si>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</si>
  <si>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</si>
  <si>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</si>
  <si>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</si>
  <si>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</si>
  <si>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</si>
  <si>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</si>
  <si>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</si>
  <si>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</si>
  <si>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</si>
  <si>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</si>
  <si>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</si>
  <si>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</si>
  <si>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</si>
  <si>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</si>
  <si>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</si>
  <si>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</si>
  <si>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</si>
  <si>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</si>
  <si>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</si>
  <si>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</si>
  <si>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</si>
  <si>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</si>
  <si>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</si>
  <si>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</si>
  <si>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</si>
  <si>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</si>
  <si>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</si>
  <si>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</si>
  <si>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</si>
  <si>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</si>
  <si>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</si>
  <si>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</si>
  <si>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</si>
  <si>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</si>
  <si>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</si>
  <si>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</si>
  <si>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</si>
  <si>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</si>
  <si>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</si>
  <si>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</si>
  <si>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</si>
  <si>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</si>
  <si>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</si>
  <si>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</si>
  <si>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</si>
  <si>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</si>
  <si>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</si>
  <si>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</si>
  <si>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</si>
  <si>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</si>
  <si>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</si>
  <si>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</si>
  <si>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</si>
  <si>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</si>
  <si>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</si>
  <si>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</si>
  <si>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</si>
  <si>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</si>
  <si>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</si>
  <si>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</si>
  <si>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</si>
  <si>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</si>
  <si>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</si>
  <si>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</si>
  <si>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</si>
  <si>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</si>
  <si>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</si>
  <si>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</si>
  <si>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</si>
  <si>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</si>
  <si>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</si>
  <si>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</si>
  <si>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</si>
  <si>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</si>
  <si>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</si>
  <si>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</si>
  <si>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</si>
  <si>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</si>
  <si>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</si>
  <si>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</si>
  <si>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</si>
  <si>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</si>
  <si>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</si>
  <si>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</si>
  <si>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</si>
  <si>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</si>
  <si>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</si>
  <si>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</si>
  <si>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</si>
  <si>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</si>
  <si>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</si>
  <si>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</si>
  <si>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</si>
  <si>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</si>
  <si>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</si>
  <si>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</si>
  <si>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</si>
  <si>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</si>
  <si>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</si>
  <si>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</si>
  <si>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</si>
  <si>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</si>
  <si>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</si>
  <si>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</si>
  <si>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</si>
  <si>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</si>
  <si>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</si>
  <si>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</si>
  <si>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</si>
  <si>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</si>
  <si>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</si>
  <si>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</si>
  <si>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</si>
  <si>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</si>
  <si>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</si>
  <si>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</si>
  <si>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</si>
  <si>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</si>
  <si>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</si>
  <si>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</si>
  <si>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</si>
  <si>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</si>
  <si>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</si>
  <si>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</si>
  <si>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</si>
  <si>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</si>
  <si>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</si>
  <si>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</si>
  <si>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</si>
  <si>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</si>
  <si>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</si>
  <si>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</si>
  <si>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</si>
  <si>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</si>
  <si>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</si>
  <si>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</si>
  <si>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</si>
  <si>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</si>
  <si>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</si>
  <si>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</si>
  <si>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</si>
  <si>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</si>
  <si>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</si>
  <si>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</si>
  <si>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</si>
  <si>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</si>
  <si>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</si>
  <si>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</si>
  <si>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</si>
  <si>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</si>
  <si>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</si>
  <si>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</si>
  <si>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</si>
  <si>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</si>
  <si>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</si>
  <si>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</si>
  <si>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</si>
  <si>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</si>
  <si>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</si>
  <si>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</si>
  <si>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</si>
  <si>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</si>
  <si>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</si>
  <si>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</si>
  <si>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</si>
  <si>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</si>
  <si>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</si>
  <si>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</si>
  <si>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</si>
  <si>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</si>
  <si>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</si>
  <si>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</si>
  <si>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</si>
  <si>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</si>
  <si>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</si>
  <si>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</si>
  <si>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</si>
  <si>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</si>
  <si>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</si>
  <si>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</si>
  <si>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</si>
  <si>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</si>
  <si>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</si>
  <si>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</si>
  <si>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</si>
  <si>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</si>
  <si>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</si>
  <si>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</si>
  <si>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</si>
  <si>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</si>
  <si>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</si>
  <si>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</si>
  <si>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</si>
  <si>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</si>
  <si>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</si>
  <si>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</si>
  <si>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</si>
  <si>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</si>
  <si>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</si>
  <si>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</si>
  <si>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</si>
  <si>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</si>
  <si>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</si>
  <si>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</si>
  <si>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</si>
  <si>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</si>
  <si>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</si>
  <si>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</si>
  <si>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</si>
  <si>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</si>
  <si>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</si>
  <si>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</si>
  <si>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</si>
  <si>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</si>
  <si>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</si>
  <si>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</si>
  <si>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</si>
  <si>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</si>
  <si>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</si>
  <si>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</si>
  <si>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</si>
  <si>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</si>
  <si>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</si>
  <si>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</si>
  <si>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</si>
  <si>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</si>
  <si>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</si>
  <si>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</si>
  <si>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</si>
  <si>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</si>
  <si>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</si>
  <si>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</si>
  <si>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</si>
  <si>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</si>
  <si>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</si>
  <si>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</si>
  <si>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</si>
  <si>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</si>
  <si>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</si>
  <si>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</si>
  <si>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</si>
  <si>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</si>
  <si>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</si>
  <si>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</si>
  <si>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</si>
  <si>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</si>
  <si>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</si>
  <si>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</si>
  <si>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</si>
  <si>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</si>
  <si>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</si>
  <si>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</si>
  <si>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</si>
  <si>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</si>
  <si>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</si>
  <si>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</si>
  <si>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</si>
  <si>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</si>
  <si>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</si>
  <si>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</si>
  <si>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</si>
  <si>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</si>
  <si>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</si>
  <si>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</si>
  <si>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</si>
  <si>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</si>
  <si>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</si>
  <si>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</si>
  <si>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</si>
  <si>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</si>
  <si>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</si>
  <si>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</si>
  <si>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</si>
  <si>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</si>
  <si>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</si>
  <si>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</si>
  <si>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</si>
  <si>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</si>
  <si>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</si>
  <si>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</si>
  <si>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</si>
  <si>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</si>
  <si>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</si>
  <si>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</si>
  <si>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</si>
  <si>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</si>
  <si>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</si>
  <si>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</si>
  <si>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</si>
  <si>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</si>
  <si>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</si>
  <si>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</si>
  <si>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</si>
  <si>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</si>
  <si>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</si>
  <si>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</si>
  <si>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</si>
  <si>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</si>
  <si>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</si>
  <si>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</si>
  <si>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</si>
  <si>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</si>
  <si>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</si>
  <si>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</si>
  <si>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</si>
  <si>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</si>
  <si>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</si>
  <si>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</si>
  <si>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</si>
  <si>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</si>
  <si>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</si>
  <si>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</si>
  <si>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</si>
  <si>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</si>
  <si>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</si>
  <si>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</si>
  <si>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</si>
  <si>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</si>
  <si>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</si>
  <si>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</si>
  <si>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</si>
  <si>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</si>
  <si>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</si>
  <si>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</si>
  <si>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</si>
  <si>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</si>
  <si>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</si>
  <si>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</si>
  <si>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</si>
  <si>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</si>
  <si>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</si>
  <si>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</si>
  <si>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</si>
  <si>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</si>
  <si>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</si>
  <si>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</si>
  <si>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</si>
  <si>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</si>
  <si>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</si>
  <si>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</si>
  <si>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</si>
  <si>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</si>
  <si>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</si>
  <si>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</si>
  <si>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</si>
  <si>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</si>
  <si>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</si>
  <si>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</si>
  <si>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</si>
  <si>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</si>
  <si>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</si>
  <si>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</si>
  <si>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</si>
  <si>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</si>
  <si>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</si>
  <si>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</si>
  <si>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</si>
  <si>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</si>
  <si>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</si>
  <si>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</si>
  <si>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</si>
  <si>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</si>
  <si>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</si>
  <si>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</si>
  <si>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</si>
  <si>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</si>
  <si>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</si>
  <si>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</si>
  <si>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</si>
  <si>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</si>
  <si>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</si>
  <si>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</si>
  <si>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</si>
  <si>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</si>
  <si>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</si>
  <si>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</si>
  <si>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</si>
  <si>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</si>
  <si>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</si>
  <si>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</si>
  <si>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</si>
  <si>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</si>
  <si>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</si>
  <si>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</si>
  <si>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</si>
  <si>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</si>
  <si>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</si>
  <si>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</si>
  <si>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</si>
  <si>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</si>
  <si>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</si>
  <si>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</si>
  <si>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</si>
  <si>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</si>
  <si>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</si>
  <si>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</si>
  <si>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</si>
  <si>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</si>
  <si>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</si>
  <si>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</si>
  <si>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</si>
  <si>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</si>
  <si>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</si>
  <si>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</si>
  <si>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</si>
  <si>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</si>
  <si>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</si>
  <si>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</si>
  <si>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</si>
  <si>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</si>
  <si>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</si>
  <si>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</si>
  <si>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</si>
  <si>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</si>
  <si>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</si>
  <si>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</si>
  <si>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</si>
  <si>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</si>
  <si>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</si>
  <si>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</si>
  <si>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</si>
  <si>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</si>
  <si>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</si>
  <si>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</si>
  <si>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</si>
  <si>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</si>
  <si>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</si>
  <si>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</si>
  <si>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</si>
  <si>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</si>
  <si>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</si>
  <si>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</si>
  <si>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</si>
  <si>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</si>
  <si>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</si>
  <si>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</si>
  <si>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</si>
  <si>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</si>
  <si>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</si>
  <si>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</si>
  <si>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</si>
  <si>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</si>
  <si>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</si>
  <si>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</si>
  <si>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</si>
  <si>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</si>
  <si>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</si>
  <si>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</si>
  <si>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</si>
  <si>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</si>
  <si>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</si>
  <si>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</si>
  <si>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</si>
  <si>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</si>
  <si>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</si>
  <si>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</si>
  <si>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</si>
  <si>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</si>
  <si>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</si>
  <si>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</si>
  <si>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</si>
  <si>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</si>
  <si>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</si>
  <si>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</si>
  <si>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</si>
  <si>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</si>
  <si>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</si>
  <si>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</si>
  <si>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</si>
  <si>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</si>
  <si>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</si>
  <si>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</si>
  <si>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</si>
  <si>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</si>
  <si>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</si>
  <si>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</si>
  <si>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</si>
  <si>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</si>
  <si>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</si>
  <si>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</si>
  <si>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</si>
  <si>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</si>
  <si>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</si>
  <si>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</si>
  <si>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</si>
  <si>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</si>
  <si>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</si>
  <si>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</si>
  <si>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</si>
  <si>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</si>
  <si>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</si>
  <si>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</si>
  <si>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</si>
  <si>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</si>
  <si>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</si>
  <si>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</si>
  <si>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</si>
  <si>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</si>
  <si>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</si>
  <si>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</si>
  <si>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</si>
  <si>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</si>
  <si>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</si>
  <si>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</si>
  <si>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</si>
  <si>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</si>
  <si>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</si>
  <si>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</si>
  <si>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</si>
  <si>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</si>
  <si>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</si>
  <si>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</si>
  <si>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</si>
  <si>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</si>
  <si>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</si>
  <si>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</si>
  <si>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</si>
  <si>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</si>
  <si>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</si>
  <si>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</si>
  <si>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</si>
  <si>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</si>
  <si>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</si>
  <si>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</si>
  <si>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</si>
  <si>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</si>
  <si>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</si>
  <si>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</si>
  <si>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</si>
  <si>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</si>
  <si>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</si>
  <si>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</si>
  <si>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</si>
  <si>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</si>
  <si>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</si>
  <si>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</si>
  <si>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</si>
  <si>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</si>
  <si>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</si>
  <si>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</si>
  <si>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</si>
  <si>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</si>
  <si>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</si>
  <si>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</si>
  <si>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</si>
  <si>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</si>
  <si>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</si>
  <si>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</si>
  <si>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</si>
  <si>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</si>
  <si>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</si>
  <si>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</si>
  <si>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</si>
  <si>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</si>
  <si>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</si>
  <si>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</si>
  <si>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</si>
  <si>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</si>
  <si>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</si>
  <si>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</si>
  <si>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</si>
  <si>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</si>
  <si>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</si>
  <si>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</si>
  <si>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</si>
  <si>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</si>
  <si>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</si>
  <si>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</si>
  <si>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</si>
  <si>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</si>
  <si>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</si>
  <si>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</si>
  <si>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</si>
  <si>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</si>
  <si>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</si>
  <si>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</si>
  <si>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</si>
  <si>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</si>
  <si>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</si>
  <si>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</si>
  <si>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</si>
  <si>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</si>
  <si>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</si>
  <si>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</si>
  <si>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</si>
  <si>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</si>
  <si>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</si>
  <si>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</si>
  <si>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</si>
  <si>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</si>
  <si>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</si>
  <si>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</si>
  <si>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</si>
  <si>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</si>
  <si>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</si>
  <si>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</si>
  <si>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</si>
  <si>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</si>
  <si>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</si>
  <si>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</si>
  <si>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</si>
  <si>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</si>
  <si>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</si>
  <si>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</si>
  <si>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</si>
  <si>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</si>
  <si>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</si>
  <si>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</si>
  <si>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</si>
  <si>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</si>
  <si>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</si>
  <si>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</si>
  <si>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</si>
  <si>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</si>
  <si>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</si>
  <si>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</si>
  <si>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</si>
  <si>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</si>
  <si>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</si>
  <si>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</si>
  <si>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</si>
  <si>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</si>
  <si>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</si>
  <si>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</si>
  <si>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</si>
  <si>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</si>
  <si>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</si>
  <si>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</si>
  <si>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</si>
  <si>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</si>
  <si>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</si>
  <si>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</si>
  <si>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</si>
  <si>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</si>
  <si>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</si>
  <si>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</si>
  <si>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</si>
  <si>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</si>
  <si>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</si>
  <si>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</si>
  <si>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</si>
  <si>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</si>
  <si>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</si>
  <si>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</si>
  <si>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</si>
  <si>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</si>
  <si>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</si>
  <si>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</si>
  <si>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</si>
  <si>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</si>
  <si>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</si>
  <si>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</si>
  <si>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</si>
  <si>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</si>
  <si>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</si>
  <si>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</si>
  <si>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</si>
  <si>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</si>
  <si>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</si>
  <si>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</si>
  <si>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</si>
  <si>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</si>
  <si>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</si>
  <si>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</si>
  <si>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</si>
  <si>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</si>
  <si>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</si>
  <si>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</si>
  <si>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</si>
  <si>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</si>
  <si>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</si>
  <si>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</si>
  <si>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</si>
  <si>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</si>
  <si>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</si>
  <si>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</si>
  <si>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</si>
  <si>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</si>
  <si>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</si>
  <si>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</si>
  <si>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</si>
  <si>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</si>
  <si>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</si>
  <si>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</si>
  <si>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</si>
  <si>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</si>
  <si>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</si>
  <si>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</si>
  <si>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</si>
  <si>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</si>
  <si>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</si>
  <si>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</si>
  <si>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</si>
  <si>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</si>
  <si>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</si>
  <si>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</si>
  <si>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</si>
  <si>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</si>
  <si>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</si>
  <si>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</si>
  <si>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</si>
  <si>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</si>
  <si>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</si>
  <si>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</si>
  <si>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</si>
  <si>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</si>
  <si>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</si>
  <si>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</si>
  <si>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</si>
  <si>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</si>
  <si>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</si>
  <si>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</si>
  <si>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</si>
  <si>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</si>
  <si>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</si>
  <si>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</si>
  <si>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</si>
  <si>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</si>
  <si>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</si>
  <si>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</si>
  <si>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</si>
  <si>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</si>
  <si>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</si>
  <si>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</si>
  <si>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</si>
  <si>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</si>
  <si>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</si>
  <si>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</si>
  <si>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</si>
  <si>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</si>
  <si>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</si>
  <si>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</si>
  <si>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</si>
  <si>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</si>
  <si>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</si>
  <si>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</si>
  <si>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</si>
  <si>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</si>
  <si>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</si>
  <si>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</si>
  <si>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</si>
  <si>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</si>
  <si>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</si>
  <si>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</si>
  <si>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</si>
  <si>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</si>
  <si>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</si>
  <si>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</si>
  <si>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</si>
  <si>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</si>
  <si>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</si>
  <si>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</si>
  <si>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</si>
  <si>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</si>
  <si>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</si>
  <si>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</si>
  <si>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</si>
  <si>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</si>
  <si>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</si>
  <si>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</si>
  <si>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</si>
  <si>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</si>
  <si>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</si>
  <si>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</si>
  <si>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</si>
  <si>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</si>
  <si>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</si>
  <si>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</si>
  <si>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</si>
  <si>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</si>
  <si>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</si>
  <si>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</si>
  <si>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</si>
  <si>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</si>
  <si>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</si>
  <si>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</si>
  <si>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</si>
  <si>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</si>
  <si>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</si>
  <si>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</si>
  <si>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</si>
  <si>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</si>
  <si>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</si>
  <si>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</si>
  <si>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</si>
  <si>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</si>
  <si>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</si>
  <si>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</si>
  <si>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</si>
  <si>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</si>
  <si>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</si>
  <si>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</si>
  <si>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</si>
  <si>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</si>
  <si>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</si>
  <si>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</si>
  <si>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</si>
  <si>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</si>
  <si>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</si>
  <si>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</si>
  <si>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</si>
  <si>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</si>
  <si>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</si>
  <si>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</si>
  <si>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</si>
  <si>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</si>
  <si>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</si>
  <si>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</si>
  <si>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</si>
  <si>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</si>
  <si>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</si>
  <si>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</si>
  <si>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</si>
  <si>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</si>
  <si>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</si>
  <si>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</si>
  <si>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</si>
  <si>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</si>
  <si>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</si>
  <si>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</si>
  <si>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</si>
  <si>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</si>
  <si>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</si>
  <si>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</si>
  <si>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</si>
  <si>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</si>
  <si>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</si>
  <si>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</si>
  <si>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</si>
  <si>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</si>
  <si>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</si>
  <si>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</si>
  <si>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</si>
  <si>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</si>
  <si>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</si>
  <si>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</si>
  <si>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</si>
  <si>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</si>
  <si>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</si>
  <si>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</si>
  <si>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</si>
  <si>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</si>
  <si>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</si>
  <si>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</si>
  <si>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</si>
  <si>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</si>
  <si>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</si>
  <si>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</si>
  <si>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</si>
  <si>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</si>
  <si>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</si>
  <si>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</si>
  <si>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</si>
  <si>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</si>
  <si>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</si>
  <si>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</si>
  <si>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</si>
  <si>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</si>
  <si>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</si>
  <si>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</si>
  <si>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</si>
  <si>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</si>
  <si>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</si>
  <si>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</si>
  <si>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</si>
  <si>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</si>
  <si>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</si>
  <si>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</si>
  <si>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</si>
  <si>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</si>
  <si>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</si>
  <si>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</si>
  <si>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</si>
  <si>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</si>
  <si>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</si>
  <si>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</si>
  <si>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</si>
  <si>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</si>
  <si>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</si>
  <si>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</si>
  <si>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</si>
  <si>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</si>
  <si>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</si>
  <si>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</si>
  <si>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</si>
  <si>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</si>
  <si>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</si>
  <si>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</si>
  <si>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</si>
  <si>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</si>
  <si>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</si>
  <si>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</si>
  <si>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</si>
  <si>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</si>
  <si>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</si>
  <si>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</si>
  <si>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</si>
  <si>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</si>
  <si>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</si>
  <si>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</si>
  <si>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</si>
  <si>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</si>
  <si>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</si>
  <si>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</si>
  <si>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</si>
  <si>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</si>
  <si>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</si>
  <si>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</si>
  <si>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</si>
  <si>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</si>
  <si>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</si>
  <si>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</si>
  <si>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</si>
  <si>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</si>
  <si>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</si>
  <si>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</si>
  <si>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</si>
  <si>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</si>
  <si>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</si>
  <si>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</si>
  <si>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</si>
  <si>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</si>
  <si>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</si>
  <si>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</si>
  <si>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</si>
  <si>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</si>
  <si>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</si>
  <si>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</si>
  <si>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</si>
  <si>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</si>
  <si>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</si>
  <si>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</si>
  <si>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</si>
  <si>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</si>
  <si>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</si>
  <si>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</si>
  <si>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</si>
  <si>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</si>
  <si>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</si>
  <si>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</si>
  <si>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</si>
  <si>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</si>
  <si>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</si>
  <si>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</si>
  <si>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</si>
  <si>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</si>
  <si>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</si>
  <si>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</si>
  <si>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</si>
  <si>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</si>
  <si>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</si>
  <si>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</si>
  <si>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</si>
  <si>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</si>
  <si>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</si>
  <si>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</si>
  <si>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</si>
  <si>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</si>
  <si>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</si>
  <si>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</si>
  <si>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</si>
  <si>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</si>
  <si>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</si>
  <si>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</si>
  <si>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</si>
  <si>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</si>
  <si>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</si>
  <si>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</si>
  <si>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</si>
  <si>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</si>
  <si>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</si>
  <si>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</si>
  <si>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</si>
  <si>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</si>
  <si>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</si>
  <si>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</si>
  <si>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</si>
  <si>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</si>
  <si>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</si>
  <si>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</si>
  <si>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</si>
  <si>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</si>
  <si>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</si>
  <si>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</si>
  <si>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</si>
  <si>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</si>
  <si>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</si>
  <si>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</si>
  <si>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</si>
  <si>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</si>
  <si>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</si>
  <si>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</si>
  <si>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</si>
  <si>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</si>
  <si>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</si>
  <si>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</si>
  <si>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</si>
  <si>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</si>
  <si>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</si>
  <si>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</si>
  <si>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</si>
  <si>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</si>
  <si>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</si>
  <si>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</si>
  <si>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</si>
  <si>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</si>
  <si>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</si>
  <si>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</si>
  <si>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</si>
  <si>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</si>
  <si>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</si>
  <si>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</si>
  <si>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</si>
  <si>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</si>
  <si>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</si>
  <si>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</si>
  <si>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</si>
  <si>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</si>
  <si>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</si>
  <si>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</si>
  <si>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</si>
  <si>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</si>
  <si>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</si>
  <si>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</si>
  <si>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</si>
  <si>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</si>
  <si>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</si>
  <si>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</si>
  <si>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</si>
  <si>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</si>
  <si>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</si>
  <si>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</si>
  <si>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</si>
  <si>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</si>
  <si>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</si>
  <si>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</si>
  <si>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</si>
  <si>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</si>
  <si>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</si>
  <si>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</si>
  <si>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</si>
  <si>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</si>
  <si>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</si>
  <si>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</si>
  <si>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</si>
  <si>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</si>
  <si>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</si>
  <si>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</si>
  <si>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</si>
  <si>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</si>
  <si>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</si>
  <si>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</si>
  <si>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</si>
  <si>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</si>
  <si>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</si>
  <si>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</si>
  <si>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</si>
  <si>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</si>
  <si>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</si>
  <si>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</si>
  <si>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</si>
  <si>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</si>
  <si>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</si>
  <si>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</si>
  <si>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</si>
  <si>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</si>
  <si>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</si>
  <si>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</si>
  <si>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</si>
  <si>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</si>
  <si>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</si>
  <si>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</si>
  <si>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</si>
  <si>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</si>
  <si>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</si>
  <si>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</si>
  <si>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</si>
  <si>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</si>
  <si>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</si>
  <si>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</si>
  <si>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</si>
  <si>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</si>
  <si>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</si>
  <si>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</si>
  <si>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</si>
  <si>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</si>
  <si>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</si>
  <si>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</si>
  <si>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</si>
  <si>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</si>
  <si>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</si>
  <si>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</si>
  <si>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</si>
  <si>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</si>
  <si>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</si>
  <si>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</si>
  <si>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</si>
  <si>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</si>
  <si>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</si>
  <si>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</si>
  <si>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</si>
  <si>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</si>
  <si>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</si>
  <si>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</si>
  <si>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</si>
  <si>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</si>
  <si>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</si>
  <si>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</si>
  <si>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</si>
  <si>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</si>
  <si>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</si>
  <si>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</si>
  <si>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</si>
  <si>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</si>
  <si>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</si>
  <si>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</si>
  <si>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</si>
  <si>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</si>
  <si>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</si>
  <si>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</si>
  <si>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</si>
  <si>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</si>
  <si>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</si>
  <si>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</si>
  <si>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</si>
  <si>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</si>
  <si>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</si>
  <si>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</si>
  <si>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</si>
  <si>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</si>
  <si>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</si>
  <si>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</si>
  <si>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</si>
  <si>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</si>
  <si>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</si>
  <si>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</si>
  <si>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</si>
  <si>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</si>
  <si>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</si>
  <si>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</si>
  <si>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</si>
  <si>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</si>
  <si>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</si>
  <si>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</si>
  <si>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</si>
  <si>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</si>
  <si>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</si>
  <si>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</si>
  <si>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</si>
  <si>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</si>
  <si>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</si>
  <si>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</si>
  <si>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</si>
  <si>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</si>
  <si>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</si>
  <si>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</si>
  <si>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</si>
  <si>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</si>
  <si>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</si>
  <si>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</si>
  <si>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</si>
  <si>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</si>
  <si>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</si>
  <si>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</si>
  <si>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</si>
  <si>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</si>
  <si>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</si>
  <si>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</si>
  <si>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</si>
  <si>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</si>
  <si>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</si>
  <si>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</si>
  <si>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</si>
  <si>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</si>
  <si>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</si>
  <si>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</si>
  <si>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</si>
  <si>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</si>
  <si>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</si>
  <si>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</si>
  <si>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</si>
  <si>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</si>
  <si>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</si>
  <si>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</si>
  <si>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</si>
  <si>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</si>
  <si>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</si>
  <si>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</si>
  <si>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</si>
  <si>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</si>
  <si>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</si>
  <si>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</si>
  <si>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</si>
  <si>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</si>
  <si>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</si>
  <si>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</si>
  <si>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</si>
  <si>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</si>
  <si>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</si>
  <si>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</si>
  <si>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</si>
  <si>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</si>
  <si>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</si>
  <si>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</si>
  <si>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</si>
  <si>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</si>
  <si>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</si>
  <si>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</si>
  <si>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</si>
  <si>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</si>
  <si>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</si>
  <si>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</si>
  <si>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</si>
  <si>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</si>
  <si>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</si>
  <si>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</si>
  <si>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</si>
  <si>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</si>
  <si>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</si>
  <si>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</si>
  <si>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</si>
  <si>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</si>
  <si>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</si>
  <si>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</si>
  <si>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</si>
  <si>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</si>
  <si>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</si>
  <si>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</si>
  <si>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</si>
  <si>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</si>
  <si>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</si>
  <si>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</si>
  <si>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</si>
  <si>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</si>
  <si>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</si>
  <si>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</si>
  <si>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</si>
  <si>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</si>
  <si>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</si>
  <si>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</si>
  <si>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</si>
  <si>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</si>
  <si>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</si>
  <si>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</si>
  <si>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</si>
  <si>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</si>
  <si>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</si>
  <si>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</si>
  <si>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</si>
  <si>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</si>
  <si>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</si>
  <si>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</si>
  <si>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</si>
  <si>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</si>
  <si>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</si>
  <si>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</si>
  <si>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</si>
  <si>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</si>
  <si>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</si>
  <si>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</si>
  <si>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</si>
  <si>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</si>
  <si>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</si>
  <si>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</si>
  <si>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</si>
  <si>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</si>
  <si>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</si>
  <si>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</si>
  <si>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</si>
  <si>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</si>
  <si>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</si>
  <si>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</si>
  <si>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</si>
  <si>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</si>
  <si>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</si>
  <si>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</si>
  <si>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</si>
  <si>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</si>
  <si>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</si>
  <si>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</si>
  <si>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</si>
  <si>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</si>
  <si>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</si>
  <si>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</si>
  <si>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</si>
  <si>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</si>
  <si>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</si>
  <si>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</si>
  <si>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</si>
  <si>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</si>
  <si>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</si>
  <si>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</si>
  <si>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</si>
  <si>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</si>
  <si>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</si>
  <si>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</si>
  <si>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</si>
  <si>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</si>
  <si>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</si>
  <si>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</si>
  <si>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</si>
  <si>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</si>
  <si>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</si>
  <si>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</si>
  <si>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</si>
  <si>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</si>
  <si>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</si>
  <si>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</si>
  <si>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</si>
  <si>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</si>
  <si>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</si>
  <si>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</si>
  <si>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</si>
  <si>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</si>
  <si>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</si>
  <si>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</si>
  <si>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</si>
  <si>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</si>
  <si>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</si>
  <si>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</si>
  <si>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</si>
  <si>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</si>
  <si>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</si>
  <si>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</si>
  <si>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</si>
  <si>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</si>
  <si>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</si>
  <si>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</si>
  <si>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</si>
  <si>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</si>
  <si>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</si>
  <si>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</si>
  <si>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</si>
  <si>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</si>
  <si>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</si>
  <si>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</si>
  <si>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</si>
  <si>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</si>
  <si>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</si>
  <si>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</si>
  <si>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</si>
  <si>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</si>
  <si>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</si>
  <si>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</si>
  <si>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</si>
  <si>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</si>
  <si>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</si>
  <si>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</si>
  <si>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</si>
  <si>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</si>
  <si>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</si>
  <si>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</si>
  <si>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</si>
  <si>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</si>
  <si>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</si>
  <si>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</si>
  <si>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</si>
  <si>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</si>
  <si>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</si>
  <si>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</si>
  <si>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</si>
  <si>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</si>
  <si>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</si>
  <si>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</si>
  <si>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</si>
  <si>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</si>
  <si>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</si>
  <si>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</si>
  <si>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</si>
  <si>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</si>
  <si>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</si>
  <si>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</si>
  <si>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</si>
  <si>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</si>
  <si>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</si>
  <si>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</si>
  <si>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</si>
  <si>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</si>
  <si>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</si>
  <si>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</si>
  <si>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</si>
  <si>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</si>
  <si>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</si>
  <si>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</si>
  <si>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</si>
  <si>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</si>
  <si>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</si>
  <si>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</si>
  <si>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</si>
  <si>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</si>
  <si>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</si>
  <si>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</si>
  <si>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</si>
  <si>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</si>
  <si>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</si>
  <si>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</si>
  <si>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</si>
  <si>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</si>
  <si>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</si>
  <si>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</si>
  <si>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</si>
  <si>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</si>
  <si>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</si>
  <si>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</si>
  <si>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</si>
  <si>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</si>
  <si>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</si>
  <si>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</si>
  <si>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</si>
  <si>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</si>
  <si>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</si>
  <si>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</si>
  <si>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</si>
  <si>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</si>
  <si>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</si>
  <si>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</si>
  <si>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</si>
  <si>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</si>
  <si>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</si>
  <si>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</si>
  <si>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</si>
  <si>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</si>
  <si>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</si>
  <si>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</si>
  <si>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</si>
  <si>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</si>
  <si>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</si>
  <si>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</si>
  <si>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</si>
  <si>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</si>
  <si>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</si>
  <si>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</si>
  <si>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</si>
  <si>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</si>
  <si>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</si>
  <si>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</si>
  <si>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</si>
  <si>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</si>
  <si>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</si>
  <si>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</si>
  <si>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</si>
  <si>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</si>
  <si>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</si>
  <si>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</si>
  <si>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</si>
  <si>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</si>
  <si>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</si>
  <si>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</si>
  <si>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</si>
  <si>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</si>
  <si>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</si>
  <si>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</si>
  <si>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</si>
  <si>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</si>
  <si>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</si>
  <si>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</si>
  <si>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</si>
  <si>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</si>
  <si>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</si>
  <si>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</si>
  <si>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</si>
  <si>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</si>
  <si>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</si>
  <si>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</si>
  <si>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</si>
  <si>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</si>
  <si>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</si>
  <si>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</si>
  <si>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</si>
  <si>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</si>
  <si>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</si>
  <si>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</si>
  <si>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</si>
  <si>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</si>
  <si>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</si>
  <si>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</si>
  <si>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</si>
  <si>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</si>
  <si>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</si>
  <si>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</si>
  <si>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</si>
  <si>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</si>
  <si>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</si>
  <si>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</si>
  <si>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</si>
  <si>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</si>
  <si>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</si>
  <si>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</si>
  <si>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</si>
  <si>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</si>
  <si>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</si>
  <si>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</si>
  <si>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</si>
  <si>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</si>
  <si>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</si>
  <si>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</si>
  <si>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</si>
  <si>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</si>
  <si>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</si>
  <si>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</si>
  <si>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</si>
  <si>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</si>
  <si>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</si>
  <si>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</si>
  <si>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</si>
  <si>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</si>
  <si>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</si>
  <si>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</si>
  <si>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</si>
  <si>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</si>
  <si>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</si>
  <si>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</si>
  <si>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</si>
  <si>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</si>
  <si>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</si>
  <si>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</si>
  <si>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</si>
  <si>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</si>
  <si>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</si>
  <si>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</si>
  <si>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</si>
  <si>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</si>
  <si>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</si>
  <si>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</si>
  <si>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</si>
  <si>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</si>
  <si>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</si>
  <si>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</si>
  <si>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</si>
  <si>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</si>
  <si>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</si>
  <si>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</si>
  <si>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</si>
  <si>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</si>
  <si>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</si>
  <si>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</si>
  <si>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</si>
  <si>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</si>
  <si>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</si>
  <si>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</si>
  <si>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</si>
  <si>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</si>
  <si>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</si>
  <si>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</si>
  <si>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</si>
  <si>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</si>
  <si>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</si>
  <si>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</si>
  <si>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</si>
  <si>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</si>
  <si>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</si>
  <si>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</si>
  <si>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</si>
  <si>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</si>
  <si>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</si>
  <si>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</si>
  <si>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</si>
  <si>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</si>
  <si>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</si>
  <si>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</si>
  <si>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</si>
  <si>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</si>
  <si>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</si>
  <si>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</si>
  <si>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</si>
  <si>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</si>
  <si>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</si>
  <si>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</si>
  <si>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</si>
  <si>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</si>
  <si>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</si>
  <si>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</si>
  <si>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</si>
  <si>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</si>
  <si>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</si>
  <si>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</si>
  <si>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</si>
  <si>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</si>
  <si>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</si>
  <si>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</si>
  <si>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</si>
  <si>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</si>
  <si>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</si>
  <si>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</si>
  <si>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</si>
  <si>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</si>
  <si>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</si>
  <si>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</si>
  <si>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</si>
  <si>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</si>
  <si>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</si>
  <si>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</si>
  <si>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</si>
  <si>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</si>
  <si>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</si>
  <si>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</si>
  <si>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</si>
  <si>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</si>
  <si>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</si>
  <si>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</si>
  <si>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</si>
  <si>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</si>
  <si>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</si>
  <si>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</si>
  <si>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</si>
  <si>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</si>
  <si>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</si>
  <si>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</si>
  <si>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</si>
  <si>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</si>
  <si>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</si>
  <si>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</si>
  <si>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</si>
  <si>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</si>
  <si>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</si>
  <si>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</si>
  <si>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</si>
  <si>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</si>
  <si>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</si>
  <si>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</si>
  <si>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</si>
  <si>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</si>
  <si>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</si>
  <si>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</si>
  <si>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</si>
  <si>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</si>
  <si>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</si>
  <si>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</si>
  <si>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</si>
  <si>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</si>
  <si>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</si>
  <si>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</si>
  <si>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</si>
  <si>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</si>
  <si>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</si>
  <si>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</si>
  <si>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</si>
  <si>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</si>
  <si>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</si>
  <si>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</si>
  <si>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</si>
  <si>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</si>
  <si>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</si>
  <si>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</si>
  <si>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</si>
  <si>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</si>
  <si>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</si>
  <si>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</si>
  <si>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</si>
  <si>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</si>
  <si>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</si>
  <si>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</si>
  <si>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</si>
  <si>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</si>
  <si>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</si>
  <si>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</si>
  <si>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</si>
  <si>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</si>
  <si>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</si>
  <si>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</si>
  <si>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</si>
  <si>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</si>
  <si>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</si>
  <si>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</si>
  <si>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</si>
  <si>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</si>
  <si>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</si>
  <si>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</si>
  <si>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</si>
  <si>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</si>
  <si>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</si>
  <si>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</si>
  <si>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</si>
  <si>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</si>
  <si>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</si>
  <si>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</si>
  <si>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</si>
  <si>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</si>
  <si>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</si>
  <si>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</si>
  <si>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</si>
  <si>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</si>
  <si>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</si>
  <si>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</si>
  <si>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</si>
  <si>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</si>
  <si>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</si>
  <si>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</si>
  <si>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</si>
  <si>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</si>
  <si>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</si>
  <si>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</si>
  <si>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</si>
  <si>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</si>
  <si>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</si>
  <si>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</si>
  <si>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</si>
  <si>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</si>
  <si>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</si>
  <si>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</si>
  <si>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</si>
  <si>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</si>
  <si>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</si>
  <si>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</si>
  <si>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</si>
  <si>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</si>
  <si>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</si>
  <si>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</si>
  <si>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</si>
  <si>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</si>
  <si>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</si>
  <si>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</si>
  <si>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</si>
  <si>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</si>
  <si>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</si>
  <si>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</si>
  <si>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</si>
  <si>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</si>
  <si>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</si>
  <si>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</si>
  <si>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</si>
  <si>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</si>
  <si>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</si>
  <si>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</si>
  <si>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</si>
  <si>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</si>
  <si>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</si>
  <si>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</si>
  <si>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</si>
  <si>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</si>
  <si>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</si>
  <si>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</si>
  <si>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</si>
  <si>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</si>
  <si>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</si>
  <si>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</si>
  <si>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</si>
  <si>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</si>
  <si>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</si>
  <si>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</si>
  <si>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</si>
  <si>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</si>
  <si>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</si>
  <si>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</si>
  <si>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</si>
  <si>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</si>
  <si>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</si>
  <si>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</si>
  <si>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</si>
  <si>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</si>
  <si>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</si>
  <si>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</si>
  <si>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</si>
  <si>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</si>
  <si>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</si>
  <si>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</si>
  <si>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</si>
  <si>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</si>
  <si>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</si>
  <si>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</si>
  <si>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</si>
  <si>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</si>
  <si>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</si>
  <si>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</si>
  <si>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</si>
  <si>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</si>
  <si>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</si>
  <si>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</si>
  <si>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</si>
  <si>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</si>
  <si>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</si>
  <si>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</si>
  <si>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</si>
  <si>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</si>
  <si>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</si>
  <si>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</si>
  <si>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</si>
  <si>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</si>
  <si>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</si>
  <si>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</si>
  <si>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</si>
  <si>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</si>
  <si>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</si>
  <si>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</si>
  <si>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</si>
  <si>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</si>
  <si>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</si>
  <si>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</si>
  <si>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</si>
  <si>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</si>
  <si>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</si>
  <si>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</si>
  <si>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</si>
  <si>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</si>
  <si>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</si>
  <si>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</si>
  <si>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</si>
  <si>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</si>
  <si>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</si>
  <si>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</si>
  <si>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</si>
  <si>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</si>
  <si>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</si>
  <si>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</si>
  <si>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</si>
  <si>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</si>
  <si>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</si>
  <si>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</si>
  <si>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</si>
  <si>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</si>
  <si>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</si>
  <si>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</si>
  <si>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</si>
  <si>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</si>
  <si>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</si>
  <si>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</si>
  <si>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</si>
  <si>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</si>
  <si>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</si>
  <si>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</si>
  <si>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</si>
  <si>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</si>
  <si>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</si>
  <si>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</si>
  <si>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</si>
  <si>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</si>
  <si>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</si>
  <si>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</si>
  <si>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</si>
  <si>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</si>
  <si>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</si>
  <si>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</si>
  <si>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</si>
  <si>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</si>
  <si>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</si>
  <si>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</si>
  <si>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</si>
  <si>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</si>
  <si>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</si>
  <si>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</si>
  <si>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</si>
  <si>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</si>
  <si>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</si>
  <si>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</si>
  <si>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</si>
  <si>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</si>
  <si>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</si>
  <si>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</si>
  <si>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</si>
  <si>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</si>
  <si>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</si>
  <si>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</si>
  <si>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</si>
  <si>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</si>
  <si>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</si>
  <si>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</si>
  <si>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</si>
  <si>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</si>
  <si>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</si>
  <si>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</si>
  <si>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</si>
  <si>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</si>
  <si>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</si>
  <si>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</si>
  <si>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</si>
  <si>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</si>
  <si>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</si>
  <si>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</si>
  <si>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</si>
  <si>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</si>
  <si>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</si>
  <si>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</si>
  <si>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</si>
  <si>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</si>
  <si>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</si>
  <si>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</si>
  <si>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</si>
  <si>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</si>
  <si>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</si>
  <si>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</si>
  <si>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</si>
  <si>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</si>
  <si>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</si>
  <si>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</si>
  <si>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</si>
  <si>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</si>
  <si>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</si>
  <si>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</si>
  <si>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</si>
  <si>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</si>
  <si>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</si>
  <si>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</si>
  <si>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</si>
  <si>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</si>
  <si>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</si>
  <si>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</si>
  <si>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</si>
  <si>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</si>
  <si>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</si>
  <si>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</si>
  <si>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</si>
  <si>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</si>
  <si>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</si>
  <si>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</si>
  <si>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</si>
  <si>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</si>
  <si>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</si>
  <si>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</si>
  <si>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</si>
  <si>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</si>
  <si>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</si>
  <si>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</si>
  <si>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</si>
  <si>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</si>
  <si>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</si>
  <si>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</si>
  <si>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</si>
  <si>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</si>
  <si>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</si>
  <si>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</si>
  <si>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</si>
  <si>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</si>
  <si>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</si>
  <si>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</si>
  <si>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</si>
  <si>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</si>
  <si>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</si>
  <si>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</si>
  <si>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</si>
  <si>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</si>
  <si>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</si>
  <si>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</si>
  <si>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</si>
  <si>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</si>
  <si>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</si>
  <si>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</si>
  <si>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</si>
  <si>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</si>
  <si>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</si>
  <si>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</si>
  <si>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</si>
  <si>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</si>
  <si>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</si>
  <si>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</si>
  <si>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</si>
  <si>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</si>
  <si>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</si>
  <si>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</si>
  <si>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</si>
  <si>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</si>
  <si>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</si>
  <si>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</si>
  <si>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</si>
  <si>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</si>
  <si>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</si>
  <si>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</si>
  <si>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</si>
  <si>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</si>
  <si>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</si>
  <si>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</si>
  <si>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</si>
  <si>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</si>
  <si>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</si>
  <si>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</si>
  <si>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</si>
  <si>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</si>
  <si>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</si>
  <si>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</si>
  <si>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</si>
  <si>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</si>
  <si>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</si>
  <si>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</si>
  <si>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</si>
  <si>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</si>
  <si>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</si>
  <si>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</si>
  <si>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</si>
  <si>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</si>
  <si>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</si>
  <si>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</si>
  <si>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</si>
  <si>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</si>
  <si>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</si>
  <si>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</si>
  <si>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</si>
  <si>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</si>
  <si>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</si>
  <si>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</si>
  <si>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</si>
  <si>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</si>
  <si>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</si>
  <si>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</si>
  <si>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</si>
  <si>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</si>
  <si>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</si>
  <si>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</si>
  <si>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</si>
  <si>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</si>
  <si>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</si>
  <si>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</si>
  <si>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</si>
  <si>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</si>
  <si>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</si>
  <si>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</si>
  <si>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</si>
  <si>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</si>
  <si>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</si>
  <si>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</si>
  <si>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</si>
  <si>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</si>
  <si>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</si>
  <si>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</si>
  <si>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</si>
  <si>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</si>
  <si>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</si>
  <si>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</si>
  <si>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</si>
  <si>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</si>
  <si>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</si>
  <si>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</si>
  <si>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</si>
  <si>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</si>
  <si>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</si>
  <si>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</si>
  <si>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</si>
  <si>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</si>
  <si>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</si>
  <si>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</si>
  <si>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</si>
  <si>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</si>
  <si>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</si>
  <si>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</si>
  <si>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</si>
  <si>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</si>
  <si>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</si>
  <si>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</si>
  <si>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</si>
  <si>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</si>
  <si>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</si>
  <si>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</si>
  <si>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</si>
  <si>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</si>
  <si>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</si>
  <si>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</si>
  <si>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</si>
  <si>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</si>
  <si>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</si>
  <si>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</si>
  <si>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</si>
  <si>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</si>
  <si>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</si>
  <si>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</si>
  <si>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</si>
  <si>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</si>
  <si>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</si>
  <si>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</si>
  <si>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</si>
  <si>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</si>
  <si>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</si>
  <si>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</si>
  <si>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</si>
  <si>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</si>
  <si>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</si>
  <si>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</si>
  <si>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</si>
  <si>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</si>
  <si>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</si>
  <si>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</si>
  <si>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</si>
  <si>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</si>
  <si>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</si>
  <si>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</si>
  <si>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</si>
  <si>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</si>
  <si>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</si>
  <si>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</si>
  <si>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</si>
  <si>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</si>
  <si>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</si>
  <si>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</si>
  <si>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</si>
  <si>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</si>
  <si>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</si>
  <si>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</si>
  <si>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</si>
  <si>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</si>
  <si>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</si>
  <si>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</si>
  <si>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</si>
  <si>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</si>
  <si>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</si>
  <si>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</si>
  <si>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</si>
  <si>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</si>
  <si>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</si>
  <si>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</si>
  <si>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</si>
  <si>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</si>
  <si>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</si>
  <si>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</si>
  <si>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</si>
  <si>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</si>
  <si>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</si>
  <si>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</si>
  <si>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</si>
  <si>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</si>
  <si>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</si>
  <si>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</si>
  <si>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</si>
  <si>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</si>
  <si>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</si>
  <si>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</si>
  <si>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</si>
  <si>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</si>
  <si>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</si>
  <si>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</si>
  <si>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</si>
  <si>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</si>
  <si>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</si>
  <si>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</si>
  <si>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</si>
  <si>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</si>
  <si>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</si>
  <si>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</si>
  <si>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</si>
  <si>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</si>
  <si>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</si>
  <si>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</si>
  <si>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</si>
  <si>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</si>
  <si>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</si>
  <si>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</si>
  <si>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</si>
  <si>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</si>
  <si>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</si>
  <si>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</si>
  <si>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</si>
  <si>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</si>
  <si>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</si>
  <si>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</si>
  <si>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</si>
  <si>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</si>
  <si>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</si>
  <si>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</si>
  <si>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</si>
  <si>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</si>
  <si>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</si>
  <si>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</si>
  <si>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</si>
  <si>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</si>
  <si>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</si>
  <si>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</si>
  <si>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</si>
  <si>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</si>
  <si>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</si>
  <si>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</si>
  <si>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</si>
  <si>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</si>
  <si>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</si>
  <si>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</si>
  <si>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</si>
  <si>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</si>
  <si>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</si>
  <si>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</si>
  <si>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</si>
  <si>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</si>
  <si>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</si>
  <si>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</si>
  <si>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</si>
  <si>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</si>
  <si>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</si>
  <si>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</si>
  <si>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</si>
  <si>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</si>
  <si>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</si>
  <si>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</si>
  <si>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</si>
  <si>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</si>
  <si>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</si>
  <si>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</si>
  <si>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</si>
  <si>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</si>
  <si>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</si>
  <si>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</si>
  <si>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</si>
  <si>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</si>
  <si>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</si>
  <si>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</si>
  <si>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</si>
  <si>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</si>
  <si>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</si>
  <si>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</si>
  <si>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</si>
  <si>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</si>
  <si>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</si>
  <si>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</si>
  <si>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</si>
  <si>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</si>
  <si>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</si>
  <si>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</si>
  <si>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</si>
  <si>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</si>
  <si>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</si>
  <si>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</si>
  <si>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</si>
  <si>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</si>
  <si>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</si>
  <si>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</si>
  <si>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</si>
  <si>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</si>
  <si>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</si>
  <si>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</si>
  <si>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</si>
  <si>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</si>
  <si>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</si>
  <si>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</si>
  <si>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</si>
  <si>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</si>
  <si>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</si>
  <si>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</si>
  <si>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</si>
  <si>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</si>
  <si>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</si>
  <si>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</si>
  <si>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</si>
  <si>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</si>
  <si>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</si>
  <si>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</si>
  <si>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</si>
  <si>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</si>
  <si>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</si>
  <si>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</si>
  <si>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</si>
  <si>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</si>
  <si>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</si>
  <si>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</si>
  <si>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</si>
  <si>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</si>
  <si>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</si>
  <si>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</si>
  <si>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</si>
  <si>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</si>
  <si>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</si>
  <si>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</si>
  <si>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</si>
  <si>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</si>
  <si>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</si>
  <si>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</si>
  <si>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</si>
  <si>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</si>
  <si>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</si>
  <si>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</si>
  <si>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</si>
  <si>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</si>
  <si>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</si>
  <si>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</si>
  <si>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</si>
  <si>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</si>
  <si>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</si>
  <si>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</si>
  <si>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</si>
  <si>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</si>
  <si>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</si>
  <si>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</si>
  <si>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</si>
  <si>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</si>
  <si>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</si>
  <si>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</si>
  <si>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</si>
  <si>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</si>
  <si>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</si>
  <si>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</si>
  <si>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</si>
  <si>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</si>
  <si>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</si>
  <si>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</si>
  <si>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</si>
  <si>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</si>
  <si>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</si>
  <si>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</si>
  <si>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</si>
  <si>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</si>
  <si>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</si>
  <si>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</si>
  <si>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</si>
  <si>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</si>
  <si>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</si>
  <si>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</si>
  <si>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</si>
  <si>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</si>
  <si>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</si>
  <si>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</si>
  <si>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</si>
  <si>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</si>
  <si>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</si>
  <si>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</si>
  <si>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</si>
  <si>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</si>
  <si>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</si>
  <si>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</si>
  <si>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</si>
  <si>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</si>
  <si>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</si>
  <si>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</si>
  <si>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</si>
  <si>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</si>
  <si>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</si>
  <si>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</si>
  <si>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</si>
  <si>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</si>
  <si>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</si>
  <si>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</si>
  <si>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</si>
  <si>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</si>
  <si>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</si>
  <si>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</si>
  <si>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</si>
  <si>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</si>
  <si>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</si>
  <si>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</si>
  <si>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</si>
  <si>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</si>
  <si>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</si>
  <si>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</si>
  <si>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</si>
  <si>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</si>
  <si>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</si>
  <si>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</si>
  <si>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</si>
  <si>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</si>
  <si>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</si>
  <si>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</si>
  <si>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</si>
  <si>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</si>
  <si>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</si>
  <si>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</si>
  <si>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</si>
  <si>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</si>
  <si>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</si>
  <si>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</si>
  <si>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</si>
  <si>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</si>
  <si>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</si>
  <si>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</si>
  <si>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</si>
  <si>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</si>
  <si>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</si>
  <si>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</si>
  <si>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</si>
  <si>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</si>
  <si>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</si>
  <si>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</si>
  <si>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</si>
  <si>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</si>
  <si>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</si>
  <si>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</si>
  <si>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</si>
  <si>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</si>
  <si>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</si>
  <si>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</si>
  <si>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</si>
  <si>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</si>
  <si>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</si>
  <si>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</si>
  <si>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</si>
  <si>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</si>
  <si>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</si>
  <si>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</si>
  <si>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</si>
  <si>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</si>
  <si>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</si>
  <si>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</si>
  <si>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</si>
  <si>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</si>
  <si>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</si>
  <si>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</si>
  <si>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</si>
  <si>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</si>
  <si>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</si>
  <si>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</si>
  <si>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</si>
  <si>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</si>
  <si>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</si>
  <si>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</si>
  <si>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</si>
  <si>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</si>
  <si>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</si>
  <si>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</si>
  <si>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</si>
  <si>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</si>
  <si>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</si>
  <si>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</si>
  <si>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</si>
  <si>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</si>
  <si>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</si>
  <si>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</si>
  <si>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</si>
  <si>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</si>
  <si>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</si>
  <si>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</si>
  <si>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</si>
  <si>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</si>
  <si>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</si>
  <si>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</si>
  <si>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</si>
  <si>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</si>
  <si>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</si>
  <si>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</si>
  <si>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</si>
  <si>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</si>
  <si>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</si>
  <si>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</si>
  <si>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</si>
  <si>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</si>
  <si>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</si>
  <si>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</si>
  <si>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</si>
  <si>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</si>
  <si>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</si>
  <si>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</si>
  <si>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</si>
  <si>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</si>
  <si>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</si>
  <si>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</si>
  <si>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</si>
  <si>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</si>
  <si>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</si>
  <si>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</si>
  <si>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</si>
  <si>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</si>
  <si>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</si>
  <si>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</si>
  <si>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</si>
  <si>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</si>
  <si>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</si>
  <si>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</si>
  <si>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</si>
  <si>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</si>
  <si>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</si>
  <si>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</si>
  <si>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</si>
  <si>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</si>
  <si>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</si>
  <si>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</si>
  <si>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</si>
  <si>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</si>
  <si>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</si>
  <si>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</si>
  <si>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</si>
  <si>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</si>
  <si>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</si>
  <si>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</si>
  <si>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</si>
  <si>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</si>
  <si>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</si>
  <si>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</si>
  <si>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</si>
  <si>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</si>
  <si>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</si>
  <si>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</si>
  <si>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</si>
  <si>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</si>
  <si>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</si>
  <si>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</si>
  <si>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</si>
  <si>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</si>
  <si>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</si>
  <si>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</si>
  <si>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</si>
  <si>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</si>
  <si>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</si>
  <si>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</si>
  <si>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</si>
  <si>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</si>
  <si>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</si>
  <si>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</si>
  <si>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</si>
  <si>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</si>
  <si>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</si>
  <si>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</si>
  <si>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</si>
  <si>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</si>
  <si>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</si>
  <si>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</si>
  <si>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</si>
  <si>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</si>
  <si>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</si>
  <si>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</si>
  <si>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</si>
  <si>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</si>
  <si>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</si>
  <si>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</si>
  <si>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</si>
  <si>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</si>
  <si>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</si>
  <si>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</si>
  <si>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</si>
  <si>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</si>
  <si>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</si>
  <si>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</si>
  <si>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</si>
  <si>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</si>
  <si>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</si>
  <si>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</si>
  <si>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</si>
  <si>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</si>
  <si>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</si>
  <si>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</si>
  <si>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</si>
  <si>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</si>
  <si>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</si>
  <si>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</si>
  <si>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</si>
  <si>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</si>
  <si>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</si>
  <si>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</si>
  <si>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</si>
  <si>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</si>
  <si>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</si>
  <si>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</si>
  <si>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</si>
  <si>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</si>
  <si>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</si>
  <si>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</si>
  <si>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</si>
  <si>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</si>
  <si>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</si>
  <si>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</si>
  <si>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</si>
  <si>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</si>
  <si>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</si>
  <si>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</si>
  <si>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</si>
  <si>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</si>
  <si>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</si>
  <si>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</si>
  <si>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</si>
  <si>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</si>
  <si>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</si>
  <si>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</si>
  <si>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</si>
  <si>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</si>
  <si>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</si>
  <si>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</si>
  <si>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</si>
  <si>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</si>
  <si>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</si>
  <si>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</si>
  <si>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</si>
  <si>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</si>
  <si>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</si>
  <si>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</si>
  <si>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</si>
  <si>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</si>
  <si>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</si>
  <si>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</si>
  <si>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</si>
  <si>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</si>
  <si>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</si>
  <si>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</si>
  <si>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</si>
  <si>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</si>
  <si>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</si>
  <si>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</si>
  <si>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</si>
  <si>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</si>
  <si>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</si>
  <si>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</si>
  <si>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</si>
  <si>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</si>
  <si>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</si>
  <si>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</si>
  <si>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</si>
  <si>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</si>
  <si>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</si>
  <si>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</si>
  <si>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</si>
  <si>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</si>
  <si>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</si>
  <si>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</si>
  <si>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</si>
  <si>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</si>
  <si>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</si>
  <si>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</si>
  <si>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</si>
  <si>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</si>
  <si>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</si>
  <si>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</si>
  <si>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</si>
  <si>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</si>
  <si>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</si>
  <si>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</si>
  <si>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</si>
  <si>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</si>
  <si>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</si>
  <si>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</si>
  <si>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</si>
  <si>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</si>
  <si>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</si>
  <si>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</si>
  <si>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</si>
  <si>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</si>
  <si>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</si>
  <si>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</si>
  <si>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</si>
  <si>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</si>
  <si>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</si>
  <si>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</si>
  <si>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</si>
  <si>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</si>
  <si>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</si>
  <si>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</si>
  <si>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</si>
  <si>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</si>
  <si>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</si>
  <si>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</si>
  <si>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</si>
  <si>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</si>
  <si>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</si>
  <si>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</si>
  <si>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</si>
  <si>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</si>
  <si>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</si>
  <si>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</si>
  <si>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</si>
  <si>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</si>
  <si>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</si>
  <si>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</si>
  <si>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</si>
  <si>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</si>
  <si>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</si>
  <si>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</si>
  <si>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</si>
  <si>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</si>
  <si>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</si>
  <si>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</si>
  <si>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</si>
  <si>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</si>
  <si>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</si>
  <si>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</si>
  <si>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</si>
  <si>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</si>
  <si>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</si>
  <si>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</si>
  <si>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</si>
  <si>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</si>
  <si>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</si>
  <si>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</si>
  <si>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</si>
  <si>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</si>
  <si>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</si>
  <si>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</si>
  <si>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</si>
  <si>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</si>
  <si>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</si>
  <si>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</si>
  <si>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</si>
  <si>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</si>
  <si>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</si>
  <si>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</si>
  <si>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</si>
  <si>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</si>
  <si>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</si>
  <si>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</si>
  <si>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</si>
  <si>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</si>
  <si>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</si>
  <si>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</si>
  <si>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</si>
  <si>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</si>
  <si>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</si>
  <si>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</si>
  <si>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</si>
  <si>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</si>
  <si>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</si>
  <si>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</si>
  <si>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</si>
  <si>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</si>
  <si>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</si>
  <si>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</si>
  <si>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</si>
  <si>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</si>
  <si>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</si>
  <si>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</si>
  <si>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</si>
  <si>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</si>
  <si>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</si>
  <si>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</si>
  <si>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</si>
  <si>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</si>
  <si>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</si>
  <si>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</si>
  <si>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</si>
  <si>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</si>
  <si>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</si>
  <si>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</si>
  <si>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</si>
  <si>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</si>
  <si>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</si>
  <si>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</si>
  <si>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</si>
  <si>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</si>
  <si>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</si>
  <si>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</si>
  <si>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</si>
  <si>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</si>
  <si>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</si>
  <si>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</si>
  <si>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</si>
  <si>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</si>
  <si>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</si>
  <si>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</si>
  <si>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</si>
  <si>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</si>
  <si>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</si>
  <si>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</si>
  <si>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</si>
  <si>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</si>
  <si>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</si>
  <si>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</si>
  <si>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</si>
  <si>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</si>
  <si>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</si>
  <si>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</si>
  <si>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</si>
  <si>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</si>
  <si>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</si>
  <si>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</si>
  <si>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</si>
  <si>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</si>
  <si>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</si>
  <si>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</si>
  <si>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</si>
  <si>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</si>
  <si>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</si>
  <si>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</si>
  <si>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</si>
  <si>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</si>
  <si>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</si>
  <si>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</si>
  <si>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</si>
  <si>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</si>
  <si>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</si>
  <si>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</si>
  <si>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</si>
  <si>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</si>
  <si>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</si>
  <si>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</si>
  <si>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</si>
  <si>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</si>
  <si>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</si>
  <si>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</si>
  <si>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</si>
  <si>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</si>
  <si>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</si>
  <si>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</si>
  <si>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</si>
  <si>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</si>
  <si>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</si>
  <si>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</si>
  <si>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</si>
  <si>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</si>
  <si>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</si>
  <si>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</si>
  <si>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</si>
  <si>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</si>
  <si>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</si>
  <si>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</si>
  <si>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</si>
  <si>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</si>
  <si>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</si>
  <si>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</si>
  <si>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</si>
  <si>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</si>
  <si>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</si>
  <si>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</si>
  <si>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</si>
  <si>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</si>
  <si>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</si>
  <si>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</si>
  <si>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</si>
  <si>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</si>
  <si>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</si>
  <si>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</si>
  <si>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</si>
  <si>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</si>
  <si>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</si>
  <si>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</si>
  <si>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</si>
  <si>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</si>
  <si>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</si>
  <si>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</si>
  <si>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</si>
  <si>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</si>
  <si>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</si>
  <si>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</si>
  <si>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</si>
  <si>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</si>
  <si>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</si>
  <si>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</si>
  <si>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</si>
  <si>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</si>
  <si>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</si>
  <si>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</si>
  <si>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</si>
  <si>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</si>
  <si>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</si>
  <si>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</si>
  <si>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</si>
  <si>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</si>
  <si>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</si>
  <si>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</si>
  <si>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</si>
  <si>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</si>
  <si>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</si>
  <si>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</si>
  <si>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</si>
  <si>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</si>
  <si>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</si>
  <si>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</si>
  <si>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</si>
  <si>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</si>
  <si>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</si>
  <si>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</si>
  <si>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</si>
  <si>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</si>
  <si>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</si>
  <si>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</si>
  <si>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</si>
  <si>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</si>
  <si>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</si>
  <si>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</si>
  <si>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</si>
  <si>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</si>
  <si>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</si>
  <si>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</si>
  <si>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</si>
  <si>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</si>
  <si>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</si>
  <si>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</si>
  <si>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</si>
  <si>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</si>
  <si>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</si>
  <si>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</si>
  <si>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</si>
  <si>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</si>
  <si>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</si>
  <si>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</si>
  <si>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</si>
  <si>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</si>
  <si>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</si>
  <si>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</si>
  <si>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</si>
  <si>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</si>
  <si>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</si>
  <si>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</si>
  <si>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</si>
  <si>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</si>
  <si>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</si>
  <si>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</si>
  <si>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</si>
  <si>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</si>
  <si>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</si>
  <si>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</si>
  <si>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</si>
  <si>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</si>
  <si>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</si>
  <si>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</si>
  <si>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</si>
  <si>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</si>
  <si>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</si>
  <si>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</si>
  <si>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</si>
  <si>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</si>
  <si>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</si>
  <si>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</si>
  <si>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</si>
  <si>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</si>
  <si>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</si>
  <si>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</si>
  <si>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</si>
  <si>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</si>
  <si>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</si>
  <si>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</si>
  <si>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</si>
  <si>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</si>
  <si>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</si>
  <si>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</si>
  <si>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</si>
  <si>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</si>
  <si>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</si>
  <si>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</si>
  <si>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</si>
  <si>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</si>
  <si>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</si>
  <si>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</si>
  <si>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</si>
  <si>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</si>
  <si>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</si>
  <si>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</si>
  <si>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</si>
  <si>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</si>
  <si>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</si>
  <si>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</si>
  <si>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</si>
  <si>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</si>
  <si>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</si>
  <si>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</si>
  <si>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</si>
  <si>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</si>
  <si>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</si>
  <si>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</si>
  <si>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</si>
  <si>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</si>
  <si>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</si>
  <si>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</si>
  <si>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</si>
  <si>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</si>
  <si>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</si>
  <si>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</si>
  <si>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</si>
  <si>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</si>
  <si>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</si>
  <si>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</si>
  <si>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</si>
  <si>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</si>
  <si>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</si>
  <si>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</si>
  <si>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</si>
  <si>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</si>
  <si>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</si>
  <si>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</si>
  <si>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</si>
  <si>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</si>
  <si>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</si>
  <si>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</si>
  <si>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</si>
  <si>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</si>
  <si>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</si>
  <si>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</si>
  <si>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</si>
  <si>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</si>
  <si>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</si>
  <si>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</si>
  <si>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</si>
  <si>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</si>
  <si>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</si>
  <si>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</si>
  <si>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</si>
  <si>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</si>
  <si>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</si>
  <si>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</si>
  <si>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</si>
  <si>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</si>
  <si>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</si>
  <si>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</si>
  <si>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</si>
  <si>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</si>
  <si>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</si>
  <si>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</si>
  <si>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</si>
  <si>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</si>
  <si>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</si>
  <si>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</si>
  <si>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</si>
  <si>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</si>
  <si>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</si>
  <si>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</si>
  <si>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</si>
  <si>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</si>
  <si>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</si>
  <si>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</si>
  <si>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</si>
  <si>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</si>
  <si>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</si>
  <si>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</si>
  <si>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</si>
  <si>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</si>
  <si>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</si>
  <si>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</si>
  <si>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</si>
  <si>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</si>
  <si>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</si>
  <si>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</si>
  <si>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</si>
  <si>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</si>
  <si>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</si>
  <si>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</si>
  <si>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</si>
  <si>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</si>
  <si>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</si>
  <si>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</si>
  <si>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</si>
  <si>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</si>
  <si>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</si>
  <si>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</si>
  <si>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</si>
  <si>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</si>
  <si>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</si>
  <si>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</si>
  <si>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</si>
  <si>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</si>
  <si>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</si>
  <si>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</si>
  <si>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</si>
  <si>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</si>
  <si>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</si>
  <si>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</si>
  <si>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</si>
  <si>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</si>
  <si>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</si>
  <si>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</si>
  <si>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</si>
  <si>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</si>
  <si>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</si>
  <si>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</si>
  <si>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</si>
  <si>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</si>
  <si>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</si>
  <si>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</si>
  <si>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</si>
  <si>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</si>
  <si>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</si>
  <si>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</si>
  <si>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</si>
  <si>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</si>
  <si>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</si>
  <si>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</si>
  <si>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</si>
  <si>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</si>
  <si>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</si>
  <si>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</si>
  <si>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</si>
  <si>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</si>
  <si>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</si>
  <si>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</si>
  <si>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</si>
  <si>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</si>
  <si>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</si>
  <si>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</si>
  <si>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</si>
  <si>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</si>
  <si>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</si>
  <si>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</si>
  <si>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</si>
  <si>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</si>
  <si>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</si>
  <si>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</si>
  <si>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</si>
  <si>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</si>
  <si>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</si>
  <si>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</si>
  <si>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</si>
  <si>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</si>
  <si>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</si>
  <si>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</si>
  <si>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</si>
  <si>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</si>
  <si>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</si>
  <si>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</si>
  <si>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</si>
  <si>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</si>
  <si>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</si>
  <si>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</si>
  <si>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</si>
  <si>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</si>
  <si>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</si>
  <si>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</si>
  <si>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</si>
  <si>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</si>
  <si>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</si>
  <si>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</si>
  <si>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</si>
  <si>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</si>
  <si>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</si>
  <si>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</si>
  <si>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</si>
  <si>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</si>
  <si>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</si>
  <si>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</si>
  <si>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</si>
  <si>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</si>
  <si>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</si>
  <si>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</si>
  <si>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</si>
  <si>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</si>
  <si>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</si>
  <si>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</si>
  <si>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</si>
  <si>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</si>
  <si>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</si>
  <si>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</si>
  <si>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</si>
  <si>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</si>
  <si>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</si>
  <si>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</si>
  <si>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</si>
  <si>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</si>
  <si>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</si>
  <si>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</si>
  <si>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</si>
  <si>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</si>
  <si>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</si>
  <si>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</si>
  <si>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</si>
  <si>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</si>
  <si>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</si>
  <si>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</si>
  <si>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</si>
  <si>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</si>
  <si>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</si>
  <si>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</si>
  <si>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</si>
  <si>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</si>
  <si>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</si>
  <si>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</si>
  <si>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</si>
  <si>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</si>
  <si>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</si>
  <si>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</si>
  <si>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</si>
  <si>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</si>
  <si>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</si>
  <si>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</si>
  <si>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</si>
  <si>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</si>
  <si>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</si>
  <si>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</si>
  <si>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</si>
  <si>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</si>
  <si>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</si>
  <si>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</si>
  <si>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</si>
  <si>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</si>
  <si>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</si>
  <si>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</si>
  <si>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</si>
  <si>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</si>
  <si>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</si>
  <si>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</si>
  <si>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</si>
  <si>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</si>
  <si>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</si>
  <si>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</si>
  <si>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</si>
  <si>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</si>
  <si>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</si>
  <si>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</si>
  <si>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</si>
  <si>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</si>
  <si>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</si>
  <si>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</si>
  <si>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</si>
  <si>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</si>
  <si>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</si>
  <si>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</si>
  <si>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</si>
  <si>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</si>
  <si>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</si>
  <si>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</si>
  <si>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</si>
  <si>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</si>
  <si>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</si>
  <si>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</si>
  <si>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</si>
  <si>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</si>
  <si>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</si>
  <si>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</si>
  <si>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</si>
  <si>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</si>
  <si>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</si>
  <si>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</si>
  <si>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</si>
  <si>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</si>
  <si>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</si>
  <si>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</si>
  <si>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</si>
  <si>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</si>
  <si>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</si>
  <si>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</si>
  <si>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</si>
  <si>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</si>
  <si>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</si>
  <si>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</si>
  <si>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</si>
  <si>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</si>
  <si>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</si>
  <si>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</si>
  <si>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</si>
  <si>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</si>
  <si>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</si>
  <si>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</si>
  <si>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</si>
  <si>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</si>
  <si>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</si>
  <si>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</si>
  <si>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</si>
  <si>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</si>
  <si>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</si>
  <si>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</si>
  <si>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</si>
  <si>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</si>
  <si>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</si>
  <si>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</si>
  <si>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</si>
  <si>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</si>
  <si>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</si>
  <si>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</si>
  <si>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</si>
  <si>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</si>
  <si>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</si>
  <si>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</si>
  <si>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</si>
  <si>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</si>
  <si>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</si>
  <si>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</si>
  <si>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</si>
  <si>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</si>
  <si>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</si>
  <si>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</si>
  <si>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</si>
  <si>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</si>
  <si>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</si>
  <si>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</si>
  <si>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</si>
  <si>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</si>
  <si>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</si>
  <si>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</si>
  <si>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</si>
  <si>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</si>
  <si>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</si>
  <si>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</si>
  <si>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</si>
  <si>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</si>
  <si>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</si>
  <si>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</si>
  <si>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</si>
  <si>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</si>
  <si>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</si>
  <si>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</si>
  <si>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</si>
  <si>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</si>
  <si>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</si>
  <si>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</si>
  <si>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</si>
  <si>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</si>
  <si>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</si>
  <si>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</si>
  <si>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</si>
  <si>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</si>
  <si>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</si>
  <si>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</si>
  <si>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</si>
  <si>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</si>
  <si>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</si>
  <si>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</si>
  <si>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</si>
  <si>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</si>
  <si>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</si>
  <si>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</si>
  <si>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</si>
  <si>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</si>
  <si>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</si>
  <si>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</si>
  <si>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</si>
  <si>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</si>
  <si>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</si>
  <si>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</si>
  <si>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</si>
  <si>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</si>
  <si>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</si>
  <si>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</si>
  <si>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</si>
  <si>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</si>
  <si>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</si>
  <si>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</si>
  <si>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</si>
  <si>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</si>
  <si>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</si>
  <si>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</si>
  <si>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</si>
  <si>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</si>
  <si>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</si>
  <si>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</si>
  <si>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</si>
  <si>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</si>
  <si>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</si>
  <si>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</si>
  <si>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</si>
  <si>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</si>
  <si>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</si>
  <si>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</si>
  <si>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</si>
  <si>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</si>
  <si>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</si>
  <si>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</si>
  <si>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</si>
  <si>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</si>
  <si>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</si>
  <si>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</si>
  <si>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</si>
  <si>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</si>
  <si>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</si>
  <si>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</si>
  <si>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</si>
  <si>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</si>
  <si>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</si>
  <si>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</si>
  <si>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</si>
  <si>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</si>
  <si>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</si>
  <si>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</si>
  <si>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</si>
  <si>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</si>
  <si>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</si>
  <si>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</si>
  <si>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</si>
  <si>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</si>
  <si>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</si>
  <si>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</si>
  <si>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</si>
  <si>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</si>
  <si>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</si>
  <si>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</si>
  <si>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</si>
  <si>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</si>
  <si>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</si>
  <si>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</si>
  <si>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</si>
  <si>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</si>
  <si>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</si>
  <si>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</si>
  <si>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</si>
  <si>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</si>
  <si>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</si>
  <si>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</si>
  <si>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</si>
  <si>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</si>
  <si>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</si>
  <si>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</si>
  <si>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</si>
  <si>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</si>
  <si>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</si>
  <si>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</si>
  <si>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</si>
  <si>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</si>
  <si>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</si>
  <si>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</si>
  <si>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</si>
  <si>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</si>
  <si>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</si>
  <si>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</si>
  <si>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</si>
  <si>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</si>
  <si>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</si>
  <si>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</si>
  <si>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</si>
  <si>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</si>
  <si>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</si>
  <si>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</si>
  <si>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</si>
  <si>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</si>
  <si>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</si>
  <si>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</si>
  <si>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</si>
  <si>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</si>
  <si>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</si>
  <si>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</si>
  <si>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</si>
  <si>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</si>
  <si>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</si>
  <si>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</si>
  <si>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</si>
  <si>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</si>
  <si>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</si>
  <si>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</si>
  <si>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</si>
  <si>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</si>
  <si>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</si>
  <si>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</si>
  <si>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</si>
  <si>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</si>
  <si>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</si>
  <si>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</si>
  <si>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</si>
  <si>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</si>
  <si>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</si>
  <si>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</si>
  <si>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</si>
  <si>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</si>
  <si>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</si>
  <si>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</si>
  <si>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</si>
  <si>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</si>
  <si>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</si>
  <si>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</si>
  <si>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</si>
  <si>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</si>
  <si>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</si>
  <si>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</si>
  <si>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</si>
  <si>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</si>
  <si>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</si>
  <si>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</si>
  <si>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</si>
  <si>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</si>
  <si>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</si>
  <si>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</si>
  <si>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</si>
  <si>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</si>
  <si>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</si>
  <si>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</si>
  <si>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</si>
  <si>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</si>
  <si>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</si>
  <si>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</si>
  <si>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</si>
  <si>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</si>
  <si>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</si>
  <si>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</si>
  <si>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</si>
  <si>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</si>
  <si>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</si>
  <si>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</si>
  <si>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</si>
  <si>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</si>
  <si>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</si>
  <si>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</si>
  <si>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</si>
  <si>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</si>
  <si>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</si>
  <si>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</si>
  <si>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</si>
  <si>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</si>
  <si>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</si>
  <si>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</si>
  <si>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</si>
  <si>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</si>
  <si>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</si>
  <si>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</si>
  <si>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</si>
  <si>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</si>
  <si>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</si>
  <si>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</si>
  <si>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</si>
  <si>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</si>
  <si>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</si>
  <si>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</si>
  <si>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</si>
  <si>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</si>
  <si>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</si>
  <si>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</si>
  <si>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</si>
  <si>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</si>
  <si>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</si>
  <si>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</si>
  <si>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</si>
  <si>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</si>
  <si>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</si>
  <si>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</si>
  <si>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</si>
  <si>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</si>
  <si>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</si>
  <si>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</si>
  <si>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</si>
  <si>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</si>
  <si>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</si>
  <si>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</si>
  <si>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</si>
  <si>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</si>
  <si>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</si>
  <si>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</si>
  <si>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</si>
  <si>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</si>
  <si>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</si>
  <si>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</si>
  <si>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</si>
  <si>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</si>
  <si>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</si>
  <si>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</si>
  <si>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</si>
  <si>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</si>
  <si>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</si>
  <si>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</si>
  <si>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</si>
  <si>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</si>
  <si>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</si>
  <si>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</si>
  <si>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</si>
  <si>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</si>
  <si>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</si>
  <si>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</si>
  <si>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</si>
  <si>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</si>
  <si>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</si>
  <si>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</si>
  <si>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</si>
  <si>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</si>
  <si>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</si>
  <si>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</si>
  <si>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</si>
  <si>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</si>
  <si>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</si>
  <si>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</si>
  <si>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</si>
  <si>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</si>
  <si>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</si>
  <si>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</si>
  <si>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</si>
  <si>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</si>
  <si>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</si>
  <si>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</si>
  <si>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</si>
  <si>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</si>
  <si>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</si>
  <si>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</si>
  <si>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</si>
  <si>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</si>
  <si>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</si>
  <si>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</si>
  <si>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</si>
  <si>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</si>
  <si>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</si>
  <si>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</si>
  <si>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</si>
  <si>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</si>
  <si>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</si>
  <si>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</si>
  <si>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</si>
  <si>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</si>
  <si>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</si>
  <si>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</si>
  <si>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</si>
  <si>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</si>
  <si>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</si>
  <si>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</si>
  <si>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</si>
  <si>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</si>
  <si>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</si>
  <si>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</si>
  <si>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</si>
  <si>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</si>
  <si>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</si>
  <si>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</si>
  <si>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</si>
  <si>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</si>
  <si>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</si>
  <si>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</si>
  <si>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</si>
  <si>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</si>
  <si>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</si>
  <si>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</si>
  <si>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</si>
  <si>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</si>
  <si>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</si>
  <si>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</si>
  <si>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</si>
  <si>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</si>
  <si>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</si>
  <si>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</si>
  <si>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</si>
  <si>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</si>
  <si>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</si>
  <si>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</si>
  <si>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</si>
  <si>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</si>
  <si>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</si>
  <si>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</si>
  <si>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</si>
  <si>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</si>
  <si>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</si>
  <si>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</si>
  <si>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</si>
  <si>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</si>
  <si>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</si>
  <si>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</si>
  <si>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</si>
  <si>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</si>
  <si>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</si>
  <si>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</si>
  <si>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</si>
  <si>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</si>
  <si>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</si>
  <si>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</si>
  <si>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</si>
  <si>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</si>
  <si>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</si>
  <si>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</si>
  <si>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</si>
  <si>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</si>
  <si>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</si>
  <si>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</si>
  <si>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</si>
  <si>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</si>
  <si>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</si>
  <si>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</si>
  <si>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</si>
  <si>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</si>
  <si>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</si>
  <si>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</si>
  <si>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</si>
  <si>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</si>
  <si>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</si>
  <si>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</si>
  <si>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</si>
  <si>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</si>
  <si>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</si>
  <si>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</si>
  <si>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</si>
  <si>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</si>
  <si>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</si>
  <si>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</si>
  <si>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</si>
  <si>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</si>
  <si>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</si>
  <si>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</si>
  <si>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</si>
  <si>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</si>
  <si>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</si>
  <si>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</si>
  <si>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</si>
  <si>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</si>
  <si>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</si>
  <si>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</si>
  <si>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</si>
  <si>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</si>
  <si>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</si>
  <si>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</si>
  <si>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</si>
  <si>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</si>
  <si>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</si>
  <si>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</si>
  <si>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</si>
  <si>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</si>
  <si>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</si>
  <si>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</si>
  <si>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</si>
  <si>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</si>
  <si>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</si>
  <si>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</si>
  <si>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</si>
  <si>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</si>
  <si>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</si>
  <si>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</si>
  <si>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</si>
  <si>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</si>
  <si>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</si>
  <si>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</si>
  <si>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</si>
  <si>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</si>
  <si>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</si>
  <si>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</si>
  <si>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</si>
  <si>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</si>
  <si>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</si>
  <si>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</si>
  <si>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</si>
  <si>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</si>
  <si>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</si>
  <si>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</si>
  <si>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</si>
  <si>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</si>
  <si>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</si>
  <si>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</si>
  <si>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</si>
  <si>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</si>
  <si>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</si>
  <si>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</si>
  <si>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</si>
  <si>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</si>
  <si>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</si>
  <si>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</si>
  <si>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</si>
  <si>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</si>
  <si>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</si>
  <si>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</si>
  <si>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</si>
  <si>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</si>
  <si>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</si>
  <si>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</si>
  <si>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</si>
  <si>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</si>
  <si>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</si>
  <si>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</si>
  <si>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</si>
  <si>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</si>
  <si>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</si>
  <si>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</si>
  <si>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</si>
  <si>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</si>
  <si>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</si>
  <si>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</si>
  <si>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</si>
  <si>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</si>
  <si>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</si>
  <si>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</si>
  <si>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</si>
  <si>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</si>
  <si>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</si>
  <si>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</si>
  <si>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</si>
  <si>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</si>
  <si>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</si>
  <si>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</si>
  <si>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</si>
  <si>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</si>
  <si>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</si>
  <si>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</si>
  <si>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</si>
  <si>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</si>
  <si>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</si>
  <si>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</si>
  <si>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</si>
  <si>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</si>
  <si>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</si>
  <si>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</si>
  <si>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</si>
  <si>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</si>
  <si>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</si>
  <si>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</si>
  <si>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</si>
  <si>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</si>
  <si>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</si>
  <si>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</si>
  <si>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</si>
  <si>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</si>
  <si>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</si>
  <si>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</si>
  <si>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</si>
  <si>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</si>
  <si>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</si>
  <si>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</si>
  <si>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</si>
  <si>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</si>
  <si>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</si>
  <si>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</si>
  <si>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</si>
  <si>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</si>
  <si>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</si>
  <si>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</si>
  <si>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</si>
  <si>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</si>
  <si>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</si>
  <si>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</si>
  <si>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</si>
  <si>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</si>
  <si>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</si>
  <si>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</si>
  <si>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</si>
  <si>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</si>
  <si>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</si>
  <si>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</si>
  <si>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</si>
  <si>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</si>
  <si>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</si>
  <si>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</si>
  <si>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</si>
  <si>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</si>
  <si>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</si>
  <si>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</si>
  <si>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</si>
  <si>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</si>
  <si>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</si>
  <si>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</si>
  <si>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</si>
  <si>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</si>
  <si>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</si>
  <si>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</si>
  <si>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</si>
  <si>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</si>
  <si>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</si>
  <si>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</si>
  <si>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</si>
  <si>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</si>
  <si>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</si>
  <si>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</si>
  <si>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</si>
  <si>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</si>
  <si>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</si>
  <si>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</si>
  <si>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</si>
  <si>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</si>
  <si>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</si>
  <si>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</si>
  <si>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</si>
  <si>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</si>
  <si>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</si>
  <si>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</si>
  <si>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</si>
  <si>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</si>
  <si>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</si>
  <si>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</si>
  <si>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</si>
  <si>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</si>
  <si>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</si>
  <si>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</si>
  <si>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</si>
  <si>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</si>
  <si>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</si>
  <si>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</si>
  <si>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</si>
  <si>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</si>
  <si>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</si>
  <si>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</si>
  <si>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</si>
  <si>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</si>
  <si>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</si>
  <si>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</si>
  <si>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</si>
  <si>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</si>
  <si>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</si>
  <si>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</si>
  <si>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</si>
  <si>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</si>
  <si>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</si>
  <si>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</si>
  <si>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</si>
  <si>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</si>
  <si>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</si>
  <si>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</si>
  <si>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</si>
  <si>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</si>
  <si>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</si>
  <si>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</si>
  <si>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</si>
  <si>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</si>
  <si>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</si>
  <si>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</si>
  <si>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</si>
  <si>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</si>
  <si>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</si>
  <si>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</si>
  <si>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</si>
  <si>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</si>
  <si>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</si>
  <si>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</si>
  <si>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</si>
  <si>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</si>
  <si>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</si>
  <si>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</si>
  <si>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</si>
  <si>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</si>
  <si>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</si>
  <si>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</si>
  <si>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</si>
  <si>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</si>
  <si>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</si>
  <si>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</si>
  <si>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</si>
  <si>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</si>
  <si>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</si>
  <si>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</si>
  <si>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</si>
  <si>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</si>
  <si>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</si>
  <si>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</si>
  <si>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</si>
  <si>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</si>
  <si>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</si>
  <si>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</si>
  <si>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</si>
  <si>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</si>
  <si>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</si>
  <si>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</si>
  <si>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</si>
  <si>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</si>
  <si>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</si>
  <si>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</si>
  <si>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</si>
  <si>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</si>
  <si>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</si>
  <si>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</si>
  <si>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</si>
  <si>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</si>
  <si>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</si>
  <si>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</si>
  <si>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</si>
  <si>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</si>
  <si>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</si>
  <si>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</si>
  <si>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</si>
  <si>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</si>
  <si>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</si>
  <si>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</si>
  <si>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</si>
  <si>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</si>
  <si>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</si>
  <si>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</si>
  <si>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</si>
  <si>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</si>
  <si>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</si>
  <si>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</si>
  <si>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</si>
  <si>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</si>
  <si>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</si>
  <si>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</si>
  <si>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</si>
  <si>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</si>
  <si>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</si>
  <si>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</si>
  <si>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</si>
  <si>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</si>
  <si>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</si>
  <si>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</si>
  <si>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</si>
  <si>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</si>
  <si>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</si>
  <si>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</si>
  <si>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</si>
  <si>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</si>
  <si>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</si>
  <si>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</si>
  <si>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</si>
  <si>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</si>
  <si>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</si>
  <si>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</si>
  <si>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</si>
  <si>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</si>
  <si>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</si>
  <si>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</si>
  <si>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</si>
  <si>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</si>
  <si>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</si>
  <si>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</si>
  <si>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</si>
  <si>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</si>
  <si>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</si>
  <si>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</si>
  <si>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</si>
  <si>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</si>
  <si>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</si>
  <si>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</si>
  <si>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</si>
  <si>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</si>
  <si>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</si>
  <si>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</si>
  <si>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</si>
  <si>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</si>
  <si>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</si>
  <si>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</si>
  <si>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</si>
  <si>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</si>
  <si>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</si>
  <si>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</si>
  <si>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</si>
  <si>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</si>
  <si>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</si>
  <si>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</si>
  <si>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</si>
  <si>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</si>
  <si>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</si>
  <si>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</si>
  <si>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</si>
  <si>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</si>
  <si>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</si>
  <si>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</si>
  <si>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</si>
  <si>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</si>
  <si>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</si>
  <si>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</si>
  <si>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</si>
  <si>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</si>
  <si>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</si>
  <si>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</si>
  <si>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</si>
  <si>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</si>
  <si>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</si>
  <si>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</si>
  <si>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</si>
  <si>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</si>
  <si>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</si>
  <si>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</si>
  <si>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</si>
  <si>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</si>
  <si>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</si>
  <si>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</si>
  <si>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</si>
  <si>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</si>
  <si>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</si>
  <si>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</si>
  <si>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</si>
  <si>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</si>
  <si>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</si>
  <si>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</si>
  <si>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</si>
  <si>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</si>
  <si>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</si>
  <si>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</si>
  <si>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</si>
  <si>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</si>
  <si>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</si>
  <si>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</si>
  <si>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</si>
  <si>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</si>
  <si>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</si>
  <si>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</si>
  <si>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</si>
  <si>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</si>
  <si>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</si>
  <si>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</si>
  <si>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</si>
  <si>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</si>
  <si>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</si>
  <si>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</si>
  <si>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</si>
  <si>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</si>
  <si>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</si>
  <si>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</si>
  <si>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</si>
  <si>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</si>
  <si>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</si>
  <si>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</si>
  <si>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</si>
  <si>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</si>
  <si>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</si>
  <si>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</si>
  <si>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</si>
  <si>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</si>
  <si>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</si>
  <si>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</si>
  <si>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</si>
  <si>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</si>
  <si>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</si>
  <si>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</si>
  <si>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</si>
  <si>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</si>
  <si>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</si>
  <si>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</si>
  <si>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</si>
  <si>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</si>
  <si>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</si>
  <si>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</si>
  <si>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</si>
  <si>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</si>
  <si>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</si>
  <si>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</si>
  <si>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</si>
  <si>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</si>
  <si>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</si>
  <si>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</si>
  <si>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</si>
  <si>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</si>
  <si>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</si>
  <si>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</si>
  <si>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</si>
  <si>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</si>
  <si>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</si>
  <si>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</si>
  <si>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</si>
  <si>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</si>
  <si>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</si>
  <si>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</si>
  <si>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</si>
  <si>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</si>
  <si>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</si>
  <si>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</si>
  <si>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</si>
  <si>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</si>
  <si>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</si>
  <si>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</si>
  <si>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</si>
  <si>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</si>
  <si>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</si>
  <si>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</si>
  <si>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</si>
  <si>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</si>
  <si>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</si>
  <si>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</si>
  <si>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</si>
  <si>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</si>
  <si>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</si>
  <si>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</si>
  <si>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</si>
  <si>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</si>
  <si>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</si>
  <si>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</si>
  <si>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</si>
  <si>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</si>
  <si>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</si>
  <si>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</si>
  <si>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</si>
  <si>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</si>
  <si>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</si>
  <si>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</si>
  <si>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</si>
  <si>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</si>
  <si>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</si>
  <si>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</si>
  <si>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</si>
  <si>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</si>
  <si>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</si>
  <si>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</si>
  <si>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</si>
  <si>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</si>
  <si>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</si>
  <si>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</si>
  <si>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</si>
  <si>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</si>
  <si>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</si>
  <si>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</si>
  <si>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</si>
  <si>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</si>
  <si>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</si>
  <si>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</si>
  <si>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</si>
  <si>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</si>
  <si>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</si>
  <si>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</si>
  <si>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</si>
  <si>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</si>
  <si>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</si>
  <si>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</si>
  <si>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</si>
  <si>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</si>
  <si>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</si>
  <si>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</si>
  <si>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</si>
  <si>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</si>
  <si>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</si>
  <si>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</si>
  <si>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</si>
  <si>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</si>
  <si>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</si>
  <si>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</si>
  <si>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</si>
  <si>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</si>
  <si>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</si>
  <si>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</si>
  <si>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</si>
  <si>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</si>
  <si>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</si>
  <si>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</si>
  <si>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</si>
  <si>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</si>
  <si>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</si>
  <si>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</si>
  <si>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</si>
  <si>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</si>
  <si>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</si>
  <si>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</si>
  <si>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</si>
  <si>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</si>
  <si>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</si>
  <si>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</si>
  <si>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</si>
  <si>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</si>
  <si>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</si>
  <si>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</si>
  <si>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</si>
  <si>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</si>
  <si>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</si>
  <si>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</si>
  <si>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</si>
  <si>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</si>
  <si>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</si>
  <si>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</si>
  <si>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</si>
  <si>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</si>
  <si>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</si>
  <si>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</si>
  <si>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</si>
  <si>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</si>
  <si>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</si>
  <si>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</si>
  <si>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</si>
  <si>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</si>
  <si>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</si>
  <si>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</si>
  <si>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</si>
  <si>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</si>
  <si>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</si>
  <si>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</si>
  <si>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</si>
  <si>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</si>
  <si>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</si>
  <si>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</si>
  <si>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</si>
  <si>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</si>
  <si>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</si>
  <si>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</si>
  <si>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</si>
  <si>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</si>
  <si>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</si>
  <si>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</si>
  <si>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</si>
  <si>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</si>
  <si>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</si>
  <si>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</si>
  <si>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</si>
  <si>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</si>
  <si>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</si>
  <si>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</si>
  <si>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</si>
  <si>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</si>
  <si>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</si>
  <si>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</si>
  <si>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</si>
  <si>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</si>
  <si>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</si>
  <si>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</si>
  <si>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</si>
  <si>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</si>
  <si>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</si>
  <si>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</si>
  <si>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</si>
  <si>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</si>
  <si>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</si>
  <si>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</si>
  <si>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</si>
  <si>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</si>
  <si>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</si>
  <si>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</si>
  <si>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</si>
  <si>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</si>
  <si>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</si>
  <si>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</si>
  <si>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</si>
  <si>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</si>
  <si>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</si>
  <si>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</si>
  <si>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</si>
  <si>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</si>
  <si>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</si>
  <si>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</si>
  <si>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</si>
  <si>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</si>
  <si>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</si>
  <si>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</si>
  <si>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</si>
  <si>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</si>
  <si>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</si>
  <si>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</si>
  <si>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</si>
  <si>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</si>
  <si>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</si>
  <si>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</si>
  <si>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</si>
  <si>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</si>
  <si>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</si>
  <si>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</si>
  <si>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</si>
  <si>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</si>
  <si>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</si>
  <si>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</si>
  <si>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</si>
  <si>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</si>
  <si>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</si>
  <si>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</si>
  <si>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</si>
  <si>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</si>
  <si>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</si>
  <si>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</si>
  <si>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</si>
  <si>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</si>
  <si>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</si>
  <si>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</si>
  <si>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</si>
  <si>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</si>
  <si>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</si>
  <si>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</si>
  <si>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</si>
  <si>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</si>
  <si>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</si>
  <si>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</si>
  <si>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</si>
  <si>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</si>
  <si>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</si>
  <si>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</si>
  <si>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</si>
  <si>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</si>
  <si>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</si>
  <si>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</si>
  <si>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</si>
  <si>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</si>
  <si>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</si>
  <si>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</si>
  <si>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</si>
  <si>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</si>
  <si>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</si>
  <si>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</si>
  <si>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</si>
  <si>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</si>
  <si>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</si>
  <si>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</si>
  <si>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</si>
  <si>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</si>
  <si>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</si>
  <si>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</si>
  <si>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</si>
  <si>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</si>
  <si>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</si>
  <si>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</si>
  <si>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</si>
  <si>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</si>
  <si>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</si>
  <si>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</si>
  <si>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</si>
  <si>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</si>
  <si>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</si>
  <si>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</si>
  <si>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</si>
  <si>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</si>
  <si>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</si>
  <si>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</si>
  <si>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</si>
  <si>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</si>
  <si>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</si>
  <si>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</si>
  <si>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</si>
  <si>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</si>
  <si>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</si>
  <si>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</si>
  <si>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</si>
  <si>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</si>
  <si>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</si>
  <si>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</si>
  <si>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</si>
  <si>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</si>
  <si>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</si>
  <si>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</si>
  <si>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</si>
  <si>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</si>
  <si>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</si>
  <si>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</si>
  <si>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</si>
  <si>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</si>
  <si>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</si>
  <si>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</si>
  <si>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</si>
  <si>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</si>
  <si>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</si>
  <si>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</si>
  <si>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</si>
  <si>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</si>
  <si>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</si>
  <si>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</si>
  <si>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</si>
  <si>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</si>
  <si>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</si>
  <si>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</si>
  <si>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</si>
  <si>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</si>
  <si>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</si>
  <si>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</si>
  <si>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</si>
  <si>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</si>
  <si>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</si>
  <si>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</si>
  <si>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</si>
  <si>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</si>
  <si>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</si>
  <si>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</si>
  <si>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</si>
  <si>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</si>
  <si>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</si>
  <si>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</si>
  <si>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</si>
  <si>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</si>
  <si>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</si>
  <si>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</si>
  <si>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</si>
  <si>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</si>
  <si>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</si>
  <si>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</si>
  <si>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</si>
  <si>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</si>
  <si>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</si>
  <si>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</si>
  <si>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</si>
  <si>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</si>
  <si>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</si>
  <si>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</si>
  <si>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</si>
  <si>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</si>
  <si>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</si>
  <si>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</si>
  <si>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</si>
  <si>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</si>
  <si>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</si>
  <si>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</si>
  <si>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</si>
  <si>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</si>
  <si>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</si>
  <si>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</si>
  <si>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</si>
  <si>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</si>
  <si>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</si>
  <si>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</si>
  <si>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</si>
  <si>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</si>
  <si>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</si>
  <si>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</si>
  <si>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</si>
  <si>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</si>
  <si>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</si>
  <si>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</si>
  <si>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</si>
  <si>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</si>
  <si>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</si>
  <si>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</si>
  <si>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</si>
  <si>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</si>
  <si>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</si>
  <si>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</si>
  <si>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</si>
  <si>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</si>
  <si>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</si>
  <si>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</si>
  <si>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</si>
  <si>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</si>
  <si>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</si>
  <si>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</si>
  <si>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</si>
  <si>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</si>
  <si>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</si>
  <si>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</si>
  <si>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</si>
  <si>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</si>
  <si>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</si>
  <si>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</si>
  <si>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</si>
  <si>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</si>
  <si>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</si>
  <si>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</si>
  <si>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</si>
  <si>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</si>
  <si>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</si>
  <si>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</si>
  <si>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</si>
  <si>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</si>
  <si>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</si>
  <si>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</si>
  <si>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</si>
  <si>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</si>
  <si>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</si>
  <si>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</si>
  <si>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</si>
  <si>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</si>
  <si>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</si>
  <si>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</si>
  <si>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</si>
  <si>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</si>
  <si>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</si>
  <si>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</si>
  <si>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</si>
  <si>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</si>
  <si>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</si>
  <si>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</si>
  <si>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</si>
  <si>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</si>
  <si>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</si>
  <si>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</si>
  <si>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</si>
  <si>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</si>
  <si>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</si>
  <si>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</si>
  <si>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</si>
  <si>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</si>
  <si>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</si>
  <si>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</si>
  <si>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</si>
  <si>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</si>
  <si>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</si>
  <si>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</si>
  <si>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</si>
  <si>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</si>
  <si>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</si>
  <si>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</si>
  <si>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</si>
  <si>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</si>
  <si>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</si>
  <si>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</si>
  <si>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</si>
  <si>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</si>
  <si>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</si>
  <si>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</si>
  <si>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</si>
  <si>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</si>
  <si>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</si>
  <si>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</si>
  <si>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</si>
  <si>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</si>
  <si>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</si>
  <si>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</si>
  <si>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</si>
  <si>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</si>
  <si>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</si>
  <si>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</si>
  <si>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</si>
  <si>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</si>
  <si>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</si>
  <si>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</si>
  <si>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</si>
  <si>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</si>
  <si>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</si>
  <si>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</si>
  <si>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</si>
  <si>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</si>
  <si>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</si>
  <si>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</si>
  <si>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</si>
  <si>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</si>
  <si>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</si>
  <si>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</si>
  <si>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</si>
  <si>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</si>
  <si>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</si>
  <si>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</si>
  <si>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</si>
  <si>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</si>
  <si>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</si>
  <si>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</si>
  <si>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</si>
  <si>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</si>
  <si>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</si>
  <si>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</si>
  <si>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</si>
  <si>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</si>
  <si>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</si>
  <si>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</si>
  <si>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</si>
  <si>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</si>
  <si>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</si>
  <si>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</si>
  <si>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</si>
  <si>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</si>
  <si>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</si>
  <si>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</si>
  <si>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</si>
  <si>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</si>
  <si>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</si>
  <si>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</si>
  <si>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</si>
  <si>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</si>
  <si>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</si>
  <si>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</si>
  <si>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</si>
  <si>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</si>
  <si>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</si>
  <si>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</si>
  <si>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</si>
  <si>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</si>
  <si>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</si>
  <si>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</si>
  <si>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</si>
  <si>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</si>
  <si>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</si>
  <si>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</si>
  <si>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</si>
  <si>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</si>
  <si>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</si>
  <si>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</si>
  <si>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</si>
  <si>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</si>
  <si>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</si>
  <si>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</si>
  <si>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</si>
  <si>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</si>
  <si>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</si>
  <si>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</si>
  <si>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</si>
  <si>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</si>
  <si>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</si>
  <si>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</si>
  <si>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</si>
  <si>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</si>
  <si>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</si>
  <si>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</si>
  <si>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</si>
  <si>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</si>
  <si>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</si>
  <si>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</si>
  <si>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</si>
  <si>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</si>
  <si>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</si>
  <si>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</si>
  <si>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</si>
  <si>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</si>
  <si>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</si>
  <si>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</si>
  <si>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</si>
  <si>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</si>
  <si>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</si>
  <si>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</si>
  <si>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</si>
  <si>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</si>
  <si>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</si>
  <si>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</si>
  <si>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</si>
  <si>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</si>
  <si>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</si>
  <si>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</si>
  <si>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</si>
  <si>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</si>
  <si>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</si>
  <si>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</si>
  <si>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</si>
  <si>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</si>
  <si>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</si>
  <si>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</si>
  <si>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</si>
  <si>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</si>
  <si>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</si>
  <si>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</si>
  <si>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</si>
  <si>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</si>
  <si>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</si>
  <si>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</si>
  <si>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</si>
  <si>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</si>
  <si>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</si>
  <si>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</si>
  <si>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</si>
  <si>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</si>
  <si>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</si>
  <si>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</si>
  <si>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</si>
  <si>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</si>
  <si>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</si>
  <si>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</si>
  <si>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</si>
  <si>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</si>
  <si>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</si>
  <si>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</si>
  <si>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</si>
  <si>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</si>
  <si>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</si>
  <si>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</si>
  <si>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</si>
  <si>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</si>
  <si>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</si>
  <si>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</si>
  <si>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</si>
  <si>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</si>
  <si>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</si>
  <si>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</si>
  <si>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</si>
  <si>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</si>
  <si>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</si>
  <si>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</si>
  <si>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</si>
  <si>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</si>
  <si>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</si>
  <si>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</si>
  <si>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</si>
  <si>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</si>
  <si>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</si>
  <si>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</si>
  <si>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</si>
  <si>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</si>
  <si>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</si>
  <si>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</si>
  <si>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</si>
  <si>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</si>
  <si>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</si>
  <si>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</si>
  <si>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</si>
  <si>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</si>
  <si>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</si>
  <si>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</si>
  <si>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</si>
  <si>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</si>
  <si>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</si>
  <si>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</si>
  <si>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</si>
  <si>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</si>
  <si>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</si>
  <si>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</si>
  <si>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</si>
  <si>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</si>
  <si>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</si>
  <si>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</si>
  <si>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</si>
  <si>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</si>
  <si>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</si>
  <si>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</si>
  <si>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</si>
  <si>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</si>
  <si>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</si>
  <si>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</si>
  <si>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</si>
  <si>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</si>
  <si>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</si>
  <si>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</si>
  <si>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</si>
  <si>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</si>
  <si>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</si>
  <si>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</si>
  <si>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</si>
  <si>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</si>
  <si>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</si>
  <si>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</si>
  <si>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</si>
  <si>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</si>
  <si>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</si>
  <si>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</si>
  <si>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</si>
  <si>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</si>
  <si>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</si>
  <si>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</si>
  <si>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</si>
  <si>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</si>
  <si>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</si>
  <si>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</si>
  <si>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</si>
  <si>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</si>
  <si>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</si>
  <si>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</si>
  <si>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</si>
  <si>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</si>
  <si>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</si>
  <si>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</si>
  <si>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</si>
  <si>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</si>
  <si>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</si>
  <si>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</si>
  <si>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</si>
  <si>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</si>
  <si>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</si>
  <si>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</si>
  <si>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</si>
  <si>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</si>
  <si>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</si>
  <si>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</si>
  <si>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</si>
  <si>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</si>
  <si>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</si>
  <si>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</si>
  <si>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</si>
  <si>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</si>
  <si>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</si>
  <si>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</si>
  <si>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</si>
  <si>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</si>
  <si>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</si>
  <si>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</si>
  <si>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</si>
  <si>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</si>
  <si>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</si>
  <si>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</si>
  <si>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</si>
  <si>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</si>
  <si>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</si>
  <si>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</si>
  <si>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</si>
  <si>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</si>
  <si>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</si>
  <si>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</si>
  <si>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</si>
  <si>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</si>
  <si>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</si>
  <si>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</si>
  <si>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</si>
  <si>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</si>
  <si>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</si>
  <si>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</si>
  <si>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</si>
  <si>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</si>
  <si>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</si>
  <si>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</si>
  <si>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</si>
  <si>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</si>
  <si>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</si>
  <si>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</si>
  <si>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</si>
  <si>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</si>
  <si>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</si>
  <si>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</si>
  <si>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</si>
  <si>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</si>
  <si>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</si>
  <si>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</si>
  <si>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</si>
  <si>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</si>
  <si>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</si>
  <si>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</si>
  <si>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</si>
  <si>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</si>
  <si>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</si>
  <si>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</si>
  <si>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</si>
  <si>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</si>
  <si>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</si>
  <si>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</si>
  <si>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</si>
  <si>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</si>
  <si>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</si>
  <si>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</si>
  <si>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</si>
  <si>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</si>
  <si>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</si>
  <si>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</si>
  <si>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</si>
  <si>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</si>
  <si>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</si>
  <si>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</si>
  <si>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</si>
  <si>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</si>
  <si>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</si>
  <si>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</si>
  <si>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</si>
  <si>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</si>
  <si>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</si>
  <si>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</si>
  <si>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</si>
  <si>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</si>
  <si>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</si>
  <si>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</si>
  <si>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</si>
  <si>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</si>
  <si>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</si>
  <si>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</si>
  <si>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</si>
  <si>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</si>
  <si>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</si>
  <si>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</si>
  <si>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</si>
  <si>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</si>
  <si>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</si>
  <si>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</si>
  <si>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</si>
  <si>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</si>
  <si>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</si>
  <si>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</si>
  <si>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</si>
  <si>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</si>
  <si>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</si>
  <si>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</si>
  <si>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</si>
  <si>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</si>
  <si>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</si>
  <si>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</si>
  <si>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</si>
  <si>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</si>
  <si>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</si>
  <si>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</si>
  <si>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</si>
  <si>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</si>
  <si>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</si>
  <si>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</si>
  <si>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</si>
  <si>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</si>
  <si>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</si>
  <si>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</si>
  <si>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</si>
  <si>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</si>
  <si>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</si>
  <si>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</si>
  <si>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</si>
  <si>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</si>
  <si>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</si>
  <si>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</si>
  <si>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</si>
  <si>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</si>
  <si>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</si>
  <si>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</si>
  <si>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</si>
  <si>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</si>
  <si>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</si>
  <si>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</si>
  <si>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</si>
  <si>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</si>
  <si>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</si>
  <si>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</si>
  <si>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</si>
  <si>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</si>
  <si>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</si>
  <si>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</si>
  <si>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</si>
  <si>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</si>
  <si>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</si>
  <si>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</si>
  <si>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</si>
  <si>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</si>
  <si>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</si>
  <si>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</si>
  <si>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</si>
  <si>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</si>
  <si>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</si>
  <si>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</si>
  <si>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</si>
  <si>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</si>
  <si>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</si>
  <si>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</si>
  <si>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</si>
  <si>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</si>
  <si>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</si>
  <si>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</si>
  <si>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</si>
  <si>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</si>
  <si>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</si>
  <si>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</si>
  <si>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</si>
  <si>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</si>
  <si>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</si>
  <si>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</si>
  <si>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</si>
  <si>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</si>
  <si>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</si>
  <si>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</si>
  <si>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</si>
  <si>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</si>
  <si>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</si>
  <si>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</si>
  <si>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</si>
  <si>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</si>
  <si>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</si>
  <si>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</si>
  <si>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</si>
  <si>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</si>
  <si>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</si>
  <si>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</si>
  <si>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</si>
  <si>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</si>
  <si>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</si>
  <si>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</si>
  <si>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</si>
  <si>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</si>
  <si>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</si>
  <si>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</si>
  <si>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</si>
  <si>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</si>
  <si>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</si>
  <si>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</si>
  <si>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</si>
  <si>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</si>
  <si>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</si>
  <si>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</si>
  <si>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</si>
  <si>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</si>
  <si>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</si>
  <si>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</si>
  <si>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</si>
  <si>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</si>
  <si>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</si>
  <si>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</si>
  <si>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</si>
  <si>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</si>
  <si>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</si>
  <si>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</si>
  <si>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</si>
  <si>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</si>
  <si>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</si>
  <si>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</si>
  <si>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</si>
  <si>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</si>
  <si>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</si>
  <si>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</si>
  <si>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</si>
  <si>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</si>
  <si>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</si>
  <si>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</si>
  <si>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</si>
  <si>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</si>
  <si>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</si>
  <si>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</si>
  <si>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</si>
  <si>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</si>
  <si>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</si>
  <si>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</si>
  <si>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</si>
  <si>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</si>
  <si>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</si>
  <si>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</si>
  <si>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</si>
  <si>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</si>
  <si>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</si>
  <si>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</si>
  <si>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</si>
  <si>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</si>
  <si>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</si>
  <si>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</si>
  <si>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</si>
  <si>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</si>
  <si>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</si>
  <si>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</si>
  <si>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</si>
  <si>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</si>
  <si>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</si>
  <si>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</si>
  <si>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</si>
  <si>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</si>
  <si>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</si>
  <si>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</si>
  <si>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</si>
  <si>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</si>
  <si>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</si>
  <si>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</si>
  <si>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</si>
  <si>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</si>
  <si>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</si>
  <si>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</si>
  <si>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</si>
  <si>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</si>
  <si>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</si>
  <si>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</si>
  <si>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</si>
  <si>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</si>
  <si>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</si>
  <si>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</si>
  <si>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</si>
  <si>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</si>
  <si>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</si>
  <si>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</si>
  <si>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</si>
  <si>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</si>
  <si>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</si>
  <si>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</si>
  <si>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</si>
  <si>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</si>
  <si>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</si>
  <si>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</si>
  <si>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</si>
  <si>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</si>
  <si>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</si>
  <si>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</si>
  <si>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</si>
  <si>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</si>
  <si>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</si>
  <si>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</si>
  <si>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</si>
  <si>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</si>
  <si>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</si>
  <si>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</si>
  <si>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</si>
  <si>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</si>
  <si>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</si>
  <si>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</si>
  <si>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</si>
  <si>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</si>
  <si>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</si>
  <si>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</si>
  <si>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</si>
  <si>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</si>
  <si>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</si>
  <si>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</si>
  <si>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</si>
  <si>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</si>
  <si>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</si>
  <si>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</si>
  <si>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</si>
  <si>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</si>
  <si>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</si>
  <si>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</si>
  <si>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</si>
  <si>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</si>
  <si>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</si>
  <si>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</si>
  <si>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</si>
  <si>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</si>
  <si>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</si>
  <si>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</si>
  <si>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</si>
  <si>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</si>
  <si>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</si>
  <si>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</si>
  <si>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</si>
  <si>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</si>
  <si>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</si>
  <si>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</si>
  <si>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</si>
  <si>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</si>
  <si>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</si>
  <si>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</si>
  <si>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</si>
  <si>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</si>
  <si>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</si>
  <si>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</si>
  <si>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</si>
  <si>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</si>
  <si>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</si>
  <si>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</si>
  <si>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</si>
  <si>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</si>
  <si>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</si>
  <si>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</si>
  <si>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</si>
  <si>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</si>
  <si>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</si>
  <si>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</si>
  <si>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</si>
  <si>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</si>
  <si>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</si>
  <si>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</si>
  <si>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</si>
  <si>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</si>
  <si>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</si>
  <si>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</si>
  <si>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</si>
  <si>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</si>
  <si>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</si>
  <si>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</si>
  <si>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</si>
  <si>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</si>
  <si>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</si>
  <si>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</si>
  <si>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</si>
  <si>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</si>
  <si>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</si>
  <si>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</si>
  <si>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</si>
  <si>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</si>
  <si>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</si>
  <si>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</si>
  <si>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</si>
  <si>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</si>
  <si>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</si>
  <si>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</si>
  <si>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</si>
  <si>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</si>
  <si>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</si>
  <si>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</si>
  <si>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</si>
  <si>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</si>
  <si>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</si>
  <si>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</si>
  <si>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</si>
  <si>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</si>
  <si>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</si>
  <si>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</si>
  <si>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</si>
  <si>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</si>
  <si>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</si>
  <si>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</si>
  <si>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</si>
  <si>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</si>
  <si>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</si>
  <si>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</si>
  <si>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</si>
  <si>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</si>
  <si>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</si>
  <si>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</si>
  <si>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</si>
  <si>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</si>
  <si>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</si>
  <si>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</si>
  <si>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</si>
  <si>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</si>
  <si>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</si>
  <si>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</si>
  <si>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</si>
  <si>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</si>
  <si>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</si>
  <si>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</si>
  <si>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</si>
  <si>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</si>
  <si>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</si>
  <si>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</si>
  <si>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</si>
  <si>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</si>
  <si>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</si>
  <si>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</si>
  <si>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</si>
  <si>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</si>
  <si>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</si>
  <si>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</si>
  <si>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</si>
  <si>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</si>
  <si>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</si>
  <si>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</si>
  <si>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</si>
  <si>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</si>
  <si>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</si>
  <si>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</si>
  <si>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</si>
  <si>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</si>
  <si>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</si>
  <si>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</si>
  <si>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</si>
  <si>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</si>
  <si>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</si>
  <si>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</si>
  <si>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</si>
  <si>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</si>
  <si>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</si>
  <si>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</si>
  <si>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</si>
  <si>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</si>
  <si>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</si>
  <si>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</si>
  <si>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</si>
  <si>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</si>
  <si>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</si>
  <si>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</si>
  <si>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</si>
  <si>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</si>
  <si>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</si>
  <si>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</si>
  <si>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</si>
  <si>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</si>
  <si>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</si>
  <si>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</si>
  <si>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</si>
  <si>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</si>
  <si>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</si>
  <si>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</si>
  <si>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</si>
  <si>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</si>
  <si>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</si>
  <si>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</si>
  <si>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</si>
  <si>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</si>
  <si>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</si>
  <si>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</si>
  <si>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</si>
  <si>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</si>
  <si>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</si>
  <si>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</si>
  <si>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</si>
  <si>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</si>
  <si>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</si>
  <si>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</si>
  <si>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</si>
  <si>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</si>
  <si>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</si>
  <si>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</si>
  <si>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</si>
  <si>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</si>
  <si>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</si>
  <si>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</si>
  <si>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</si>
  <si>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</si>
  <si>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</si>
  <si>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</si>
  <si>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</si>
  <si>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</si>
  <si>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</si>
  <si>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</si>
  <si>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</si>
  <si>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</si>
  <si>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</si>
  <si>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</si>
  <si>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</si>
  <si>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</si>
  <si>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</si>
  <si>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</si>
  <si>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</si>
  <si>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</si>
  <si>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</si>
  <si>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</si>
  <si>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</si>
  <si>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</si>
  <si>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</si>
  <si>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</si>
  <si>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</si>
  <si>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</si>
  <si>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</si>
  <si>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</si>
  <si>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</si>
  <si>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</si>
  <si>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</si>
  <si>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</si>
  <si>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</si>
  <si>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</si>
  <si>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</si>
  <si>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</si>
  <si>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</si>
  <si>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</si>
  <si>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</si>
  <si>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</si>
  <si>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</si>
  <si>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</si>
  <si>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</si>
  <si>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</si>
  <si>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</si>
  <si>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</si>
  <si>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</si>
  <si>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</si>
  <si>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</si>
  <si>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</si>
  <si>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</si>
  <si>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</si>
  <si>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</si>
  <si>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</si>
  <si>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</si>
  <si>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</si>
  <si>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</si>
  <si>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</si>
  <si>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</si>
  <si>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</si>
  <si>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</si>
  <si>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</si>
  <si>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</si>
  <si>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</si>
  <si>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</si>
  <si>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</si>
  <si>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</si>
  <si>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</si>
  <si>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</si>
  <si>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</si>
  <si>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</si>
  <si>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</si>
  <si>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</si>
  <si>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</si>
  <si>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</si>
  <si>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</si>
  <si>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</si>
  <si>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</si>
  <si>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</si>
  <si>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</si>
  <si>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</si>
  <si>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</si>
  <si>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</si>
  <si>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</si>
  <si>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</si>
  <si>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</si>
  <si>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</si>
  <si>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</si>
  <si>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</si>
  <si>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</si>
  <si>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</si>
  <si>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</si>
  <si>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</si>
  <si>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</si>
  <si>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</si>
  <si>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</si>
  <si>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</si>
  <si>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</si>
  <si>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</si>
  <si>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</si>
  <si>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</si>
  <si>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</si>
  <si>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</si>
  <si>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</si>
  <si>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</si>
  <si>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</si>
  <si>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</si>
  <si>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</si>
  <si>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</si>
  <si>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</si>
  <si>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</si>
  <si>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</si>
  <si>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</si>
  <si>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</si>
  <si>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</si>
  <si>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</si>
  <si>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</si>
  <si>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</si>
  <si>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</si>
  <si>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</si>
  <si>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</si>
  <si>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</si>
  <si>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</si>
  <si>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</si>
  <si>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</si>
  <si>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</si>
  <si>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</si>
  <si>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</si>
  <si>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</si>
  <si>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</si>
  <si>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</si>
  <si>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</si>
  <si>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</si>
  <si>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</si>
  <si>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</si>
  <si>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</si>
  <si>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</si>
  <si>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</si>
  <si>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</si>
  <si>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</si>
  <si>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</si>
  <si>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</si>
  <si>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</si>
  <si>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</si>
  <si>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</si>
  <si>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</si>
  <si>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</si>
  <si>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</si>
  <si>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</si>
  <si>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</si>
  <si>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</si>
  <si>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</si>
  <si>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</si>
  <si>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</si>
  <si>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</si>
  <si>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</si>
  <si>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</si>
  <si>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</si>
  <si>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</si>
  <si>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</si>
  <si>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</si>
  <si>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</si>
  <si>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</si>
  <si>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</si>
  <si>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</si>
  <si>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</si>
  <si>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</si>
  <si>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</si>
  <si>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</si>
  <si>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</si>
  <si>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</si>
  <si>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</si>
  <si>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</si>
  <si>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</si>
  <si>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</si>
  <si>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</si>
  <si>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</si>
  <si>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</si>
  <si>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</si>
  <si>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</si>
  <si>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</si>
  <si>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</si>
  <si>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</si>
  <si>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</si>
  <si>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</si>
  <si>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</si>
  <si>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</si>
  <si>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</si>
  <si>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</si>
  <si>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</si>
  <si>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</si>
  <si>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</si>
  <si>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</si>
  <si>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</si>
  <si>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</si>
  <si>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</si>
  <si>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</si>
  <si>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</si>
  <si>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</si>
  <si>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</si>
  <si>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</si>
  <si>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</si>
  <si>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</si>
  <si>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</si>
  <si>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</si>
  <si>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</si>
  <si>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</si>
  <si>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</si>
  <si>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</si>
  <si>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</si>
  <si>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</si>
  <si>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</si>
  <si>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</si>
  <si>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</si>
  <si>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</si>
  <si>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</si>
  <si>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</si>
  <si>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</si>
  <si>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</si>
  <si>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</si>
  <si>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</si>
  <si>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</si>
  <si>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</si>
  <si>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</si>
  <si>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</si>
  <si>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</si>
  <si>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</si>
  <si>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</si>
  <si>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</si>
  <si>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</si>
  <si>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</si>
  <si>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</si>
  <si>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</si>
  <si>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</si>
  <si>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</si>
  <si>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</si>
  <si>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</si>
  <si>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</si>
  <si>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</si>
  <si>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</si>
  <si>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</si>
  <si>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</si>
  <si>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</si>
  <si>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</si>
  <si>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</si>
  <si>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</si>
  <si>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</si>
  <si>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</si>
  <si>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</si>
  <si>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</si>
  <si>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</si>
  <si>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</si>
  <si>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</si>
  <si>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</si>
  <si>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</si>
  <si>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</si>
  <si>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</si>
  <si>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</si>
  <si>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</si>
  <si>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</si>
  <si>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</si>
  <si>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</si>
  <si>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</si>
  <si>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</si>
  <si>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</si>
  <si>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</si>
  <si>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</si>
  <si>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</si>
  <si>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</si>
  <si>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</si>
  <si>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</si>
  <si>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</si>
  <si>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</si>
  <si>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</si>
  <si>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</si>
  <si>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</si>
  <si>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</si>
  <si>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</si>
  <si>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</si>
  <si>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</si>
  <si>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</si>
  <si>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</si>
  <si>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</si>
  <si>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</si>
  <si>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</si>
  <si>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</si>
  <si>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</si>
  <si>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</si>
  <si>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</si>
  <si>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</si>
  <si>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</si>
  <si>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</si>
  <si>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</si>
  <si>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</si>
  <si>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</si>
  <si>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</si>
  <si>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</si>
  <si>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</si>
  <si>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</si>
  <si>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</si>
  <si>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</si>
  <si>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</si>
  <si>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</si>
  <si>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</si>
  <si>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</si>
  <si>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</si>
  <si>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</si>
  <si>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</si>
  <si>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</si>
  <si>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</si>
  <si>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</si>
  <si>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</si>
  <si>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</si>
  <si>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</si>
  <si>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</si>
  <si>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</si>
  <si>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</si>
  <si>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</si>
  <si>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</si>
  <si>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</si>
  <si>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</si>
  <si>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</si>
  <si>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</si>
  <si>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</si>
  <si>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</si>
  <si>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</si>
  <si>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</si>
  <si>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</si>
  <si>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</si>
  <si>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</si>
  <si>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</si>
  <si>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</si>
  <si>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</si>
  <si>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</si>
  <si>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</si>
  <si>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</si>
  <si>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</si>
  <si>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</si>
  <si>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</si>
  <si>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</si>
  <si>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</si>
  <si>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</si>
  <si>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</si>
  <si>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</si>
  <si>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</si>
  <si>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</si>
  <si>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</si>
  <si>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</si>
  <si>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</si>
  <si>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</si>
  <si>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</si>
  <si>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</si>
  <si>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</si>
  <si>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</si>
  <si>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</si>
  <si>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</si>
  <si>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</si>
  <si>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</si>
  <si>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</si>
  <si>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</si>
  <si>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</si>
  <si>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</si>
  <si>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</si>
  <si>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</si>
  <si>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</si>
  <si>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</si>
  <si>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</si>
  <si>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</si>
  <si>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</si>
  <si>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</si>
  <si>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</si>
  <si>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</si>
  <si>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</si>
  <si>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</si>
  <si>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</si>
  <si>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</si>
  <si>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</si>
  <si>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</si>
  <si>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</si>
  <si>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</si>
  <si>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</si>
  <si>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</si>
  <si>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</si>
  <si>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</si>
  <si>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</si>
  <si>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</si>
  <si>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</si>
  <si>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</si>
  <si>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</si>
  <si>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</si>
  <si>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</si>
  <si>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</si>
  <si>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</si>
  <si>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</si>
  <si>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</si>
  <si>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</si>
  <si>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</si>
  <si>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</si>
  <si>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</si>
  <si>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</si>
  <si>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</si>
  <si>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</si>
  <si>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</si>
  <si>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</si>
  <si>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</si>
  <si>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</si>
  <si>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</si>
  <si>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</si>
  <si>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</si>
  <si>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</si>
  <si>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</si>
  <si>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</si>
  <si>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</si>
  <si>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</si>
  <si>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</si>
  <si>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</si>
  <si>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</si>
  <si>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</si>
  <si>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</si>
  <si>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</si>
  <si>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</si>
  <si>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</si>
  <si>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</si>
  <si>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</si>
  <si>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</si>
  <si>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</si>
  <si>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</si>
  <si>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</si>
  <si>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</si>
  <si>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</si>
  <si>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</si>
  <si>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</si>
  <si>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</si>
  <si>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</si>
  <si>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</si>
  <si>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</si>
  <si>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</si>
  <si>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</si>
  <si>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</si>
  <si>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</si>
  <si>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</si>
  <si>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</si>
  <si>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</si>
  <si>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</si>
  <si>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</si>
  <si>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</si>
  <si>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</si>
  <si>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</si>
  <si>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</si>
  <si>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</si>
  <si>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</si>
  <si>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</si>
  <si>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</si>
  <si>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</si>
  <si>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</si>
  <si>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</si>
  <si>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</si>
  <si>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</si>
  <si>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</si>
  <si>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</si>
  <si>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</si>
  <si>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</si>
  <si>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</si>
  <si>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</si>
  <si>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</si>
  <si>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</si>
  <si>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</si>
  <si>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</si>
  <si>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</si>
  <si>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</si>
  <si>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</si>
  <si>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</si>
  <si>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</si>
  <si>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</si>
  <si>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</si>
  <si>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</si>
  <si>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</si>
  <si>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</si>
  <si>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</si>
  <si>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</si>
  <si>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</si>
  <si>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</si>
  <si>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</si>
  <si>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</si>
  <si>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</si>
  <si>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</si>
  <si>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</si>
  <si>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</si>
  <si>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</si>
  <si>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</si>
  <si>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</si>
  <si>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</si>
  <si>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</si>
  <si>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</si>
  <si>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</si>
  <si>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</si>
  <si>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</si>
  <si>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</si>
  <si>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</si>
  <si>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</si>
  <si>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</si>
  <si>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</si>
  <si>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</si>
  <si>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</si>
  <si>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</si>
  <si>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</si>
  <si>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</si>
  <si>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</si>
  <si>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</si>
  <si>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</si>
  <si>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</si>
  <si>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</si>
  <si>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</si>
  <si>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</si>
  <si>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</si>
  <si>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</si>
  <si>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</si>
  <si>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</si>
  <si>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</si>
  <si>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</si>
  <si>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</si>
  <si>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</si>
  <si>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</si>
  <si>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</si>
  <si>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</si>
  <si>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</si>
  <si>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</si>
  <si>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</si>
  <si>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</si>
  <si>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</si>
  <si>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</si>
  <si>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</si>
  <si>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</si>
  <si>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</si>
  <si>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</si>
  <si>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</si>
  <si>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</si>
  <si>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</si>
  <si>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</si>
  <si>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</si>
  <si>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</si>
  <si>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</si>
  <si>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</si>
  <si>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</si>
  <si>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</si>
  <si>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</si>
  <si>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</si>
  <si>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</si>
  <si>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</si>
  <si>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</si>
  <si>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</si>
  <si>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</si>
  <si>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</si>
  <si>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</si>
  <si>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</si>
  <si>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</si>
  <si>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</si>
  <si>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</si>
  <si>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</si>
  <si>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</si>
  <si>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</si>
  <si>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</si>
  <si>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</si>
  <si>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</si>
  <si>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</si>
  <si>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</si>
  <si>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</si>
  <si>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</si>
  <si>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</si>
  <si>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</si>
  <si>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</si>
  <si>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</si>
  <si>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</si>
  <si>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</si>
  <si>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</si>
  <si>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</si>
  <si>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</si>
  <si>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</si>
  <si>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</si>
  <si>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</si>
  <si>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</si>
  <si>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</si>
  <si>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</si>
  <si>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</si>
  <si>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</si>
  <si>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</si>
  <si>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</si>
  <si>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</si>
  <si>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</si>
  <si>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</si>
  <si>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</si>
  <si>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</si>
  <si>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</si>
  <si>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</si>
  <si>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</si>
  <si>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</si>
  <si>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</si>
  <si>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</si>
  <si>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</si>
  <si>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</si>
  <si>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</si>
  <si>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</si>
  <si>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</si>
  <si>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</si>
  <si>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</si>
  <si>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</si>
  <si>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</si>
  <si>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</si>
  <si>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</si>
  <si>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</si>
  <si>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</si>
  <si>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</si>
  <si>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</si>
  <si>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</si>
  <si>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</si>
  <si>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</si>
  <si>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</si>
  <si>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</si>
  <si>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</si>
  <si>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</si>
  <si>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</si>
  <si>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</si>
  <si>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</si>
  <si>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</si>
  <si>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</si>
  <si>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</si>
  <si>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</si>
  <si>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</si>
  <si>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</si>
  <si>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</si>
  <si>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</si>
  <si>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</si>
  <si>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</si>
  <si>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</si>
  <si>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</si>
  <si>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</si>
  <si>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</si>
  <si>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</si>
  <si>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</si>
  <si>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</si>
  <si>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</si>
  <si>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</si>
  <si>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</si>
  <si>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</si>
  <si>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</si>
  <si>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</si>
  <si>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</si>
  <si>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</si>
  <si>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</si>
  <si>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</si>
  <si>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</si>
  <si>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</si>
  <si>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</si>
  <si>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</si>
  <si>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</si>
  <si>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</si>
  <si>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</si>
  <si>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</si>
  <si>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</si>
  <si>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</si>
  <si>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</si>
  <si>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</si>
  <si>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</si>
  <si>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</si>
  <si>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</si>
  <si>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</si>
  <si>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</si>
  <si>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</si>
  <si>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</si>
  <si>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</si>
  <si>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</si>
  <si>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</si>
  <si>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</si>
  <si>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</si>
  <si>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</si>
  <si>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</si>
  <si>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</si>
  <si>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</si>
  <si>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</si>
  <si>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</si>
  <si>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</si>
  <si>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</si>
  <si>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</si>
  <si>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</si>
  <si>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</si>
  <si>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</si>
  <si>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</si>
  <si>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</si>
  <si>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</si>
  <si>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</si>
  <si>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</si>
  <si>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</si>
  <si>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</si>
  <si>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</si>
  <si>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</si>
  <si>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</si>
  <si>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</si>
  <si>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</si>
  <si>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</si>
  <si>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</si>
  <si>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</si>
  <si>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</si>
  <si>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</si>
  <si>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</si>
  <si>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</si>
  <si>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</si>
  <si>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</si>
  <si>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</si>
  <si>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</si>
  <si>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</si>
  <si>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</si>
  <si>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</si>
  <si>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</si>
  <si>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</si>
  <si>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</si>
  <si>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</si>
  <si>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</si>
  <si>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</si>
  <si>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</si>
  <si>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</si>
  <si>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</si>
  <si>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</si>
  <si>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</si>
  <si>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</si>
  <si>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</si>
  <si>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</si>
  <si>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</si>
  <si>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</si>
  <si>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</si>
  <si>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</si>
  <si>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</si>
  <si>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</si>
  <si>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</si>
  <si>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</si>
  <si>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</si>
  <si>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</si>
  <si>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</si>
  <si>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</si>
  <si>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</si>
  <si>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</si>
  <si>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</si>
  <si>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</si>
  <si>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</si>
  <si>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</si>
  <si>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</si>
  <si>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</si>
  <si>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</si>
  <si>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</si>
  <si>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</si>
  <si>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</si>
  <si>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</si>
  <si>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</si>
  <si>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</si>
  <si>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</si>
  <si>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</si>
  <si>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</si>
  <si>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</si>
  <si>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</si>
  <si>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</si>
  <si>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</si>
  <si>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</si>
  <si>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</si>
  <si>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</si>
  <si>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</si>
  <si>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</si>
  <si>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</si>
  <si>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</si>
  <si>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</si>
  <si>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</si>
  <si>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</si>
  <si>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</si>
  <si>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</si>
  <si>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</si>
  <si>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</si>
  <si>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</si>
  <si>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</si>
  <si>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</si>
  <si>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</si>
  <si>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</si>
  <si>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</si>
  <si>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</si>
  <si>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</si>
  <si>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</si>
  <si>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</si>
  <si>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</si>
  <si>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</si>
  <si>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</si>
  <si>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</si>
  <si>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</si>
  <si>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</si>
  <si>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</si>
  <si>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</si>
  <si>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</si>
  <si>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</si>
  <si>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</si>
  <si>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</si>
  <si>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</si>
  <si>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</si>
  <si>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</si>
  <si>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</si>
  <si>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</si>
  <si>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</si>
  <si>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</si>
  <si>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</si>
  <si>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</si>
  <si>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</si>
  <si>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</si>
  <si>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</si>
  <si>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</si>
  <si>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</si>
  <si>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</si>
  <si>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</si>
  <si>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</si>
  <si>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</si>
  <si>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</si>
  <si>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</si>
  <si>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</si>
  <si>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</si>
  <si>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</si>
  <si>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</si>
  <si>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</si>
  <si>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</si>
  <si>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</si>
  <si>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</si>
  <si>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</si>
  <si>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</si>
  <si>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</si>
  <si>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</si>
  <si>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</si>
  <si>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</si>
  <si>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</si>
  <si>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</si>
  <si>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</si>
  <si>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</si>
  <si>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</si>
  <si>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</si>
  <si>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</si>
  <si>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</si>
  <si>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</si>
  <si>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</si>
  <si>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</si>
  <si>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</si>
  <si>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</si>
  <si>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</si>
  <si>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</si>
  <si>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</si>
  <si>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</si>
  <si>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</si>
  <si>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</si>
  <si>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</si>
  <si>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</si>
  <si>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</si>
  <si>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</si>
  <si>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</si>
  <si>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</si>
  <si>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</si>
  <si>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</si>
  <si>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</si>
  <si>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</si>
  <si>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</si>
  <si>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</si>
  <si>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</si>
  <si>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</si>
  <si>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</si>
  <si>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</si>
  <si>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</si>
  <si>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</si>
  <si>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</si>
  <si>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</si>
  <si>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</si>
  <si>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</si>
  <si>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</si>
  <si>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</si>
  <si>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</si>
  <si>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</si>
  <si>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</si>
  <si>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</si>
  <si>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</si>
  <si>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</si>
  <si>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</si>
  <si>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</si>
  <si>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</si>
  <si>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</si>
  <si>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</si>
  <si>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</si>
  <si>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</si>
  <si>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</si>
  <si>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</si>
  <si>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</si>
  <si>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</si>
  <si>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</si>
  <si>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</si>
  <si>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</si>
  <si>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</si>
  <si>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</si>
  <si>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</si>
  <si>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</si>
  <si>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</si>
  <si>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</si>
  <si>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</si>
  <si>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</si>
  <si>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</si>
  <si>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</si>
  <si>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</si>
  <si>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</si>
  <si>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</si>
  <si>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</si>
  <si>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</si>
  <si>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</si>
  <si>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</si>
  <si>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</si>
  <si>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</si>
  <si>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</si>
  <si>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</si>
  <si>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</si>
  <si>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</si>
  <si>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</si>
  <si>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</si>
  <si>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</si>
  <si>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</si>
  <si>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</si>
  <si>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</si>
  <si>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</si>
  <si>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</si>
  <si>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</si>
  <si>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</si>
  <si>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</si>
  <si>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</si>
  <si>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</si>
  <si>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</si>
  <si>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</si>
  <si>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</si>
  <si>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</si>
  <si>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</si>
  <si>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</si>
  <si>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</si>
  <si>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</si>
  <si>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</si>
  <si>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</si>
  <si>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</si>
  <si>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</si>
  <si>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</si>
  <si>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</si>
  <si>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</si>
  <si>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</si>
  <si>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</si>
  <si>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</si>
  <si>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</si>
  <si>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</si>
  <si>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</si>
  <si>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</si>
  <si>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</si>
  <si>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</si>
  <si>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</si>
  <si>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</si>
  <si>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</si>
  <si>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</si>
  <si>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</si>
  <si>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</si>
  <si>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</si>
  <si>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</si>
  <si>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</si>
  <si>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</si>
  <si>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</si>
  <si>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</si>
  <si>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</si>
  <si>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</si>
  <si>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</si>
  <si>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</si>
  <si>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</si>
  <si>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</si>
  <si>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</si>
  <si>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</si>
  <si>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</si>
  <si>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</si>
  <si>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</si>
  <si>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</si>
  <si>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</si>
  <si>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</si>
  <si>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</si>
  <si>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</si>
  <si>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</si>
  <si>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</si>
  <si>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</si>
  <si>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</si>
  <si>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</si>
  <si>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</si>
  <si>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</si>
  <si>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</si>
  <si>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</si>
  <si>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</si>
  <si>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</si>
  <si>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</si>
  <si>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</si>
  <si>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</si>
  <si>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</si>
  <si>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</si>
  <si>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</si>
  <si>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</si>
  <si>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</si>
  <si>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</si>
  <si>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</si>
  <si>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</si>
  <si>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</si>
  <si>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</si>
  <si>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</si>
  <si>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</si>
  <si>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</si>
  <si>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</si>
  <si>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</si>
  <si>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</si>
  <si>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</si>
  <si>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</si>
  <si>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</si>
  <si>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</si>
  <si>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</si>
  <si>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</si>
  <si>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</si>
  <si>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</si>
  <si>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</si>
  <si>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</si>
  <si>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</si>
  <si>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</si>
  <si>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</si>
  <si>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</si>
  <si>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</si>
  <si>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</si>
  <si>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</si>
  <si>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</si>
  <si>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</si>
  <si>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</si>
  <si>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</si>
  <si>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</si>
  <si>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</si>
  <si>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</si>
  <si>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</si>
  <si>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</si>
  <si>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</si>
  <si>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</si>
  <si>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</si>
  <si>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</si>
  <si>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</si>
  <si>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</si>
  <si>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</si>
  <si>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</si>
  <si>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</si>
  <si>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</si>
  <si>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</si>
  <si>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</si>
  <si>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</si>
  <si>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</si>
  <si>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</si>
  <si>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</si>
  <si>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</si>
  <si>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</si>
  <si>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</si>
  <si>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</si>
  <si>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</si>
  <si>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</si>
  <si>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</si>
  <si>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</si>
  <si>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</si>
  <si>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</si>
  <si>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</si>
  <si>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</si>
  <si>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</si>
  <si>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</si>
  <si>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</si>
  <si>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</si>
  <si>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</si>
  <si>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</si>
  <si>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</si>
  <si>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</si>
  <si>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</si>
  <si>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</si>
  <si>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</si>
  <si>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</si>
  <si>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</si>
  <si>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</si>
  <si>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</si>
  <si>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</si>
  <si>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</si>
  <si>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</si>
  <si>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</si>
  <si>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</si>
  <si>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</si>
  <si>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</si>
  <si>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</si>
  <si>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</si>
  <si>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</si>
  <si>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</si>
  <si>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</si>
  <si>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</si>
  <si>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</si>
  <si>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</si>
  <si>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</si>
  <si>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</si>
  <si>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</si>
  <si>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</si>
  <si>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</si>
  <si>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</si>
  <si>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</si>
  <si>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</si>
  <si>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</si>
  <si>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</si>
  <si>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</si>
  <si>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</si>
  <si>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</si>
  <si>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</si>
  <si>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</si>
  <si>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</si>
  <si>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</si>
  <si>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</si>
  <si>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</si>
  <si>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</si>
  <si>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</si>
  <si>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</si>
  <si>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</si>
  <si>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</si>
  <si>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</si>
  <si>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</si>
  <si>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</si>
  <si>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</si>
  <si>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</si>
  <si>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</si>
  <si>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</si>
  <si>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</si>
  <si>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</si>
  <si>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</si>
  <si>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</si>
  <si>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</si>
  <si>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</si>
  <si>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</si>
  <si>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</si>
  <si>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</si>
  <si>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</si>
  <si>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</si>
  <si>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</si>
  <si>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</si>
  <si>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</si>
  <si>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</si>
  <si>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</si>
  <si>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</si>
  <si>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</si>
  <si>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</si>
  <si>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</si>
  <si>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</si>
  <si>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</si>
  <si>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</si>
  <si>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</si>
  <si>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</si>
  <si>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</si>
  <si>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</si>
  <si>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</si>
  <si>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</si>
  <si>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</si>
  <si>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</si>
  <si>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</si>
  <si>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</si>
  <si>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</si>
  <si>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</si>
  <si>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</si>
  <si>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</si>
  <si>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</si>
  <si>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</si>
  <si>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</si>
  <si>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</si>
  <si>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</si>
  <si>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</si>
  <si>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</si>
  <si>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</si>
  <si>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</si>
  <si>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</si>
  <si>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</si>
  <si>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</si>
  <si>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</si>
  <si>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</si>
  <si>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</si>
  <si>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</si>
  <si>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</si>
  <si>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</si>
  <si>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</si>
  <si>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</si>
  <si>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</si>
  <si>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</si>
  <si>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</si>
  <si>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</si>
  <si>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</si>
  <si>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</si>
  <si>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</si>
  <si>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</si>
  <si>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</si>
  <si>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</si>
  <si>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</si>
  <si>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</si>
  <si>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</si>
  <si>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</si>
  <si>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</si>
  <si>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</si>
  <si>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</si>
  <si>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</si>
  <si>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</si>
  <si>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</si>
  <si>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</si>
  <si>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</si>
  <si>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</si>
  <si>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</si>
  <si>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</si>
  <si>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</si>
  <si>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</si>
  <si>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</si>
  <si>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</si>
  <si>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</si>
  <si>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</si>
  <si>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</si>
  <si>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</si>
  <si>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</si>
  <si>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</si>
  <si>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</si>
  <si>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</si>
  <si>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</si>
  <si>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</si>
  <si>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</si>
  <si>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</si>
  <si>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</si>
  <si>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</si>
  <si>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</si>
  <si>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</si>
  <si>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</si>
  <si>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</si>
  <si>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</si>
  <si>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</si>
  <si>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</si>
  <si>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</si>
  <si>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</si>
  <si>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</si>
  <si>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</si>
  <si>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</si>
  <si>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</si>
  <si>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</si>
  <si>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</si>
  <si>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</si>
  <si>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</si>
  <si>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</si>
  <si>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</si>
  <si>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</si>
  <si>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</si>
  <si>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</si>
  <si>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</si>
  <si>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</si>
  <si>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</si>
  <si>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</si>
  <si>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</si>
  <si>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</si>
  <si>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</si>
  <si>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</si>
  <si>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</si>
  <si>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</si>
  <si>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</si>
  <si>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</si>
  <si>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</si>
  <si>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</si>
  <si>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</si>
  <si>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</si>
  <si>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</si>
  <si>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</si>
  <si>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</si>
  <si>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</si>
  <si>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</si>
  <si>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</si>
  <si>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</si>
  <si>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</si>
  <si>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</si>
  <si>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</si>
  <si>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</si>
  <si>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</si>
  <si>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</si>
  <si>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</si>
  <si>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</si>
  <si>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</si>
  <si>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</si>
  <si>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</si>
  <si>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</si>
  <si>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</si>
  <si>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</si>
  <si>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</si>
  <si>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</si>
  <si>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</si>
  <si>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</si>
  <si>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</si>
  <si>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</si>
  <si>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</si>
  <si>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</si>
  <si>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</si>
  <si>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</si>
  <si>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</si>
  <si>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</si>
  <si>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</si>
  <si>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</si>
  <si>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</si>
  <si>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</si>
  <si>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</si>
  <si>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</si>
  <si>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</si>
  <si>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</si>
  <si>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</si>
  <si>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</si>
  <si>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</si>
  <si>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</si>
  <si>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</si>
  <si>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</si>
  <si>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</si>
  <si>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</si>
  <si>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</si>
  <si>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</si>
  <si>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</si>
  <si>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</si>
  <si>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</si>
  <si>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</si>
  <si>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</si>
  <si>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</si>
  <si>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</si>
  <si>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</si>
  <si>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</si>
  <si>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</si>
  <si>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</si>
  <si>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</si>
  <si>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</si>
  <si>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</si>
  <si>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</si>
  <si>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</si>
  <si>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</si>
  <si>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</si>
  <si>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</si>
  <si>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</si>
  <si>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</si>
  <si>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</si>
  <si>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</si>
  <si>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</si>
  <si>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</si>
  <si>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</si>
  <si>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</si>
  <si>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</si>
  <si>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</si>
  <si>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</si>
  <si>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</si>
  <si>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</si>
  <si>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</si>
  <si>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</si>
  <si>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</si>
  <si>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</si>
  <si>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</si>
  <si>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</si>
  <si>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</si>
  <si>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</si>
  <si>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</si>
  <si>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</si>
  <si>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</si>
  <si>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</si>
  <si>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</si>
  <si>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</si>
  <si>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</si>
  <si>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</si>
  <si>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</si>
  <si>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</si>
  <si>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</si>
  <si>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</si>
  <si>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</si>
  <si>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</si>
  <si>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</si>
  <si>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</si>
  <si>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</si>
  <si>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</si>
  <si>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</si>
  <si>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</si>
  <si>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</si>
  <si>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</si>
  <si>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</si>
  <si>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</si>
  <si>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</si>
  <si>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</si>
  <si>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</si>
  <si>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</si>
  <si>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</si>
  <si>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</si>
  <si>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</si>
  <si>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</si>
  <si>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</si>
  <si>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</si>
  <si>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</si>
  <si>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</si>
  <si>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</si>
  <si>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</si>
  <si>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</si>
  <si>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</si>
  <si>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</si>
  <si>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</si>
  <si>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</si>
  <si>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</si>
  <si>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</si>
  <si>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</si>
  <si>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</si>
  <si>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</si>
  <si>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</si>
  <si>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</si>
  <si>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</si>
  <si>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</si>
  <si>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</si>
  <si>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</si>
  <si>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</si>
  <si>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</si>
  <si>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</si>
  <si>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</si>
  <si>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</si>
  <si>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</si>
  <si>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</si>
  <si>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</si>
  <si>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</si>
  <si>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</si>
  <si>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</si>
  <si>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</si>
  <si>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</si>
  <si>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</si>
  <si>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</si>
  <si>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</si>
  <si>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</si>
  <si>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</si>
  <si>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</si>
  <si>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</si>
  <si>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</si>
  <si>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</si>
  <si>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</si>
  <si>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</si>
  <si>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</si>
  <si>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</si>
  <si>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</si>
  <si>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</si>
  <si>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</si>
  <si>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</si>
  <si>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</si>
  <si>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</si>
  <si>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</si>
  <si>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</si>
  <si>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</si>
  <si>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</si>
  <si>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</si>
  <si>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</si>
  <si>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</si>
  <si>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</si>
  <si>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</si>
  <si>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</si>
  <si>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</si>
  <si>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</si>
  <si>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</si>
  <si>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</si>
  <si>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</si>
  <si>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</si>
  <si>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</si>
  <si>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</si>
  <si>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</si>
  <si>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</si>
  <si>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</si>
  <si>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</si>
  <si>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</si>
  <si>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</si>
  <si>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</si>
  <si>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</si>
  <si>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</si>
  <si>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</si>
  <si>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</si>
  <si>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</si>
  <si>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</si>
  <si>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</si>
  <si>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</si>
  <si>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</si>
  <si>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</si>
  <si>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</si>
  <si>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</si>
  <si>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</si>
  <si>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</si>
  <si>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</si>
  <si>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</si>
  <si>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</si>
  <si>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</si>
  <si>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</si>
  <si>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</si>
  <si>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</si>
  <si>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</si>
  <si>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</si>
  <si>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</si>
  <si>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</si>
  <si>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</si>
  <si>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</si>
  <si>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</si>
  <si>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</si>
  <si>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</si>
  <si>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</si>
  <si>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</si>
  <si>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</si>
  <si>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</si>
  <si>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</si>
  <si>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</si>
  <si>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</si>
  <si>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</si>
  <si>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</si>
  <si>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</si>
  <si>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</si>
  <si>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</si>
  <si>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</si>
  <si>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</si>
  <si>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</si>
  <si>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</si>
  <si>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</si>
  <si>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</si>
  <si>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</si>
  <si>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</si>
  <si>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</si>
  <si>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</si>
  <si>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</si>
  <si>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</si>
  <si>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</si>
  <si>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</si>
  <si>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</si>
  <si>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</si>
  <si>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</si>
  <si>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</si>
  <si>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</si>
  <si>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</si>
  <si>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</si>
  <si>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</si>
  <si>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</si>
  <si>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</si>
  <si>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</si>
  <si>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</si>
  <si>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</si>
  <si>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</si>
  <si>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</si>
  <si>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</si>
  <si>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</si>
  <si>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</si>
  <si>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</si>
  <si>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</si>
  <si>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</si>
  <si>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</si>
  <si>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</si>
  <si>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</si>
  <si>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</si>
  <si>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</si>
  <si>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</si>
  <si>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</si>
  <si>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</si>
  <si>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</si>
  <si>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</si>
  <si>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</si>
  <si>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</si>
  <si>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</si>
  <si>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</si>
  <si>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</si>
  <si>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</si>
  <si>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</si>
  <si>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</si>
  <si>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</si>
  <si>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</si>
  <si>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</si>
  <si>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</si>
  <si>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</si>
  <si>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</si>
  <si>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</si>
  <si>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</si>
  <si>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</si>
  <si>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</si>
  <si>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</si>
  <si>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</si>
  <si>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</si>
  <si>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</si>
  <si>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</si>
  <si>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</si>
  <si>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</si>
  <si>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</si>
  <si>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</si>
  <si>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</si>
  <si>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</si>
  <si>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</si>
  <si>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</si>
  <si>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</si>
  <si>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</si>
  <si>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</si>
  <si>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</si>
  <si>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</si>
  <si>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</si>
  <si>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</si>
  <si>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</si>
  <si>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</si>
  <si>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</si>
  <si>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</si>
  <si>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</si>
  <si>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</si>
  <si>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</si>
  <si>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</si>
  <si>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</si>
  <si>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</si>
  <si>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</si>
  <si>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</si>
  <si>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</si>
  <si>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</si>
  <si>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</si>
  <si>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</si>
  <si>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</si>
  <si>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</si>
  <si>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</si>
  <si>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</si>
  <si>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</si>
  <si>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</si>
  <si>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</si>
  <si>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</si>
  <si>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</si>
  <si>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</si>
  <si>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</si>
  <si>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</si>
  <si>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</si>
  <si>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</si>
  <si>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</si>
  <si>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</si>
  <si>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</si>
  <si>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</si>
  <si>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</si>
  <si>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</si>
  <si>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</si>
  <si>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</si>
  <si>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</si>
  <si>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</si>
  <si>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</si>
  <si>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</si>
  <si>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</si>
  <si>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</si>
  <si>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</si>
  <si>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</si>
  <si>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</si>
  <si>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</si>
  <si>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</si>
  <si>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</si>
  <si>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</si>
  <si>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</si>
  <si>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</si>
  <si>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</si>
  <si>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</si>
  <si>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</si>
  <si>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</si>
  <si>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</si>
  <si>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</si>
  <si>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</si>
  <si>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</si>
  <si>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</si>
  <si>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</si>
  <si>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</si>
  <si>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</si>
  <si>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</si>
  <si>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</si>
  <si>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</si>
  <si>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</si>
  <si>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</si>
  <si>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</si>
  <si>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</si>
  <si>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</si>
  <si>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</si>
  <si>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</si>
  <si>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</si>
  <si>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</si>
  <si>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</si>
  <si>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</si>
  <si>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</si>
  <si>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</si>
  <si>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</si>
  <si>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</si>
  <si>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</si>
  <si>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</si>
  <si>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</si>
  <si>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</si>
  <si>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</si>
  <si>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</si>
  <si>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</si>
  <si>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</si>
  <si>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</si>
  <si>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</si>
  <si>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</si>
  <si>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</si>
  <si>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</si>
  <si>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</si>
  <si>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</si>
  <si>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</si>
  <si>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</si>
  <si>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</si>
  <si>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</si>
  <si>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</si>
  <si>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</si>
  <si>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</si>
  <si>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</si>
  <si>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</si>
  <si>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</si>
  <si>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</si>
  <si>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</si>
  <si>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</si>
  <si>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</si>
  <si>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</si>
  <si>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</si>
  <si>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</si>
  <si>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</si>
  <si>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</si>
  <si>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</si>
  <si>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</si>
  <si>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</si>
  <si>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</si>
  <si>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</si>
  <si>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</si>
  <si>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</si>
  <si>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</si>
  <si>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</si>
  <si>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</si>
  <si>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</si>
  <si>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</si>
  <si>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</si>
  <si>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</si>
  <si>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</si>
  <si>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</si>
  <si>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</si>
  <si>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</si>
  <si>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</si>
  <si>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</si>
  <si>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</si>
  <si>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</si>
  <si>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</si>
  <si>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</si>
  <si>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</si>
  <si>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</si>
  <si>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</si>
  <si>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</si>
  <si>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</si>
  <si>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</si>
  <si>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</si>
  <si>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</si>
  <si>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</si>
  <si>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</si>
  <si>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</si>
  <si>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</si>
  <si>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</si>
  <si>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</si>
  <si>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</si>
  <si>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</si>
  <si>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</si>
  <si>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</si>
  <si>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</si>
  <si>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</si>
  <si>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</si>
  <si>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</si>
  <si>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</si>
  <si>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</si>
  <si>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</si>
  <si>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</si>
  <si>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</si>
  <si>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</si>
  <si>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</si>
  <si>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</si>
  <si>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</si>
  <si>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</si>
  <si>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</si>
  <si>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</si>
  <si>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</si>
  <si>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</si>
  <si>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</si>
  <si>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</si>
  <si>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</si>
  <si>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</si>
  <si>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</si>
  <si>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</si>
  <si>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</si>
  <si>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</si>
  <si>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</si>
  <si>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</si>
  <si>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</si>
  <si>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</si>
  <si>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</si>
  <si>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</si>
  <si>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</si>
  <si>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</si>
  <si>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</si>
  <si>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</si>
  <si>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</si>
  <si>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</si>
  <si>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</si>
  <si>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</si>
  <si>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</si>
  <si>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</si>
  <si>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</si>
  <si>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</si>
  <si>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</si>
  <si>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</si>
  <si>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</si>
  <si>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</si>
  <si>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</si>
  <si>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</si>
  <si>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</si>
  <si>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</si>
  <si>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</si>
  <si>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</si>
  <si>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</si>
  <si>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</si>
  <si>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</si>
  <si>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</si>
  <si>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</si>
  <si>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</si>
  <si>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</si>
  <si>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</si>
  <si>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</si>
  <si>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</si>
  <si>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</si>
  <si>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</si>
  <si>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</si>
  <si>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</si>
  <si>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</si>
  <si>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</si>
  <si>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</si>
  <si>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</si>
  <si>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</si>
  <si>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</si>
  <si>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</si>
  <si>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</si>
  <si>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</si>
  <si>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</si>
  <si>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</si>
  <si>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</si>
  <si>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</si>
  <si>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</si>
  <si>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</si>
  <si>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</si>
  <si>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</si>
  <si>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</si>
  <si>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</si>
  <si>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</si>
  <si>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</si>
  <si>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</si>
  <si>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</si>
  <si>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</si>
  <si>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</si>
  <si>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</si>
  <si>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</si>
  <si>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</si>
  <si>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</si>
  <si>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</si>
  <si>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</si>
  <si>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</si>
  <si>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</si>
  <si>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</si>
  <si>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</si>
  <si>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</si>
  <si>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</si>
  <si>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</si>
  <si>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</si>
  <si>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</si>
  <si>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</si>
  <si>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</si>
  <si>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</si>
  <si>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</si>
  <si>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</si>
  <si>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</si>
  <si>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</si>
  <si>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</si>
  <si>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</si>
  <si>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</si>
  <si>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</si>
  <si>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</si>
  <si>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</si>
  <si>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</si>
  <si>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</si>
  <si>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</si>
  <si>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</si>
  <si>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</si>
  <si>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</si>
  <si>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</si>
  <si>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</si>
  <si>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</si>
  <si>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</si>
  <si>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</si>
  <si>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</si>
  <si>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</si>
  <si>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</si>
  <si>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</si>
  <si>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</si>
  <si>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</si>
  <si>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</si>
  <si>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</si>
  <si>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</si>
  <si>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</si>
  <si>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</si>
  <si>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</si>
  <si>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</si>
  <si>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</si>
  <si>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</si>
  <si>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</si>
  <si>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</si>
  <si>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</si>
  <si>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</si>
  <si>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</si>
  <si>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</si>
  <si>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</si>
  <si>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</si>
  <si>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</si>
  <si>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</si>
  <si>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</si>
  <si>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</si>
  <si>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</si>
  <si>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</si>
  <si>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</si>
  <si>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</si>
  <si>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</si>
  <si>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</si>
  <si>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</si>
  <si>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</si>
  <si>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</si>
  <si>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</si>
  <si>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</si>
  <si>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</si>
  <si>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</si>
  <si>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</si>
  <si>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</si>
  <si>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</si>
  <si>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</si>
  <si>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</si>
  <si>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</si>
  <si>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</si>
  <si>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</si>
  <si>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</si>
  <si>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</si>
  <si>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</si>
  <si>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</si>
  <si>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</si>
  <si>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</si>
  <si>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</si>
  <si>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</si>
  <si>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</si>
  <si>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</si>
  <si>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</si>
  <si>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</si>
  <si>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</si>
  <si>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</si>
  <si>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</si>
  <si>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</si>
  <si>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</si>
  <si>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</si>
  <si>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</si>
  <si>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</si>
  <si>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</si>
  <si>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</si>
  <si>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</si>
  <si>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</si>
  <si>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</si>
  <si>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</si>
  <si>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</si>
  <si>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</si>
  <si>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</si>
  <si>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</si>
  <si>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</si>
  <si>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</si>
  <si>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</si>
  <si>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</si>
  <si>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</si>
  <si>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</si>
  <si>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</si>
  <si>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</si>
  <si>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</si>
  <si>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</si>
  <si>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</si>
  <si>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</si>
  <si>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</si>
  <si>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</si>
  <si>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</si>
  <si>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</si>
  <si>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</si>
  <si>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</si>
  <si>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</si>
  <si>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</si>
  <si>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</si>
  <si>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</si>
  <si>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</si>
  <si>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</si>
  <si>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</si>
  <si>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</si>
  <si>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</si>
  <si>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</si>
  <si>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</si>
  <si>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</si>
  <si>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</si>
  <si>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</si>
  <si>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</si>
  <si>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</si>
  <si>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</si>
  <si>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</si>
  <si>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</si>
  <si>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</si>
  <si>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</si>
  <si>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</si>
  <si>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</si>
  <si>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</si>
  <si>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</si>
  <si>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</si>
  <si>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</si>
  <si>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</si>
  <si>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</si>
  <si>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</si>
  <si>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</si>
  <si>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</si>
  <si>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</si>
  <si>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</si>
  <si>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</si>
  <si>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</si>
  <si>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</si>
  <si>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</si>
  <si>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</si>
  <si>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</si>
  <si>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</si>
  <si>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</si>
  <si>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</si>
  <si>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</si>
  <si>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</si>
  <si>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</si>
  <si>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</si>
  <si>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</si>
  <si>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</si>
  <si>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</si>
  <si>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</si>
  <si>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</si>
  <si>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</si>
  <si>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</si>
  <si>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</si>
  <si>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</si>
  <si>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</si>
  <si>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</si>
  <si>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</si>
  <si>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</si>
  <si>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</si>
  <si>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</si>
  <si>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</si>
  <si>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</si>
  <si>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</si>
  <si>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</si>
  <si>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</si>
  <si>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</si>
  <si>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</si>
  <si>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</si>
  <si>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</si>
  <si>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</si>
  <si>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</si>
  <si>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</si>
  <si>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</si>
  <si>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</si>
  <si>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</si>
  <si>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</si>
  <si>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</si>
  <si>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</si>
  <si>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</si>
  <si>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</si>
  <si>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</si>
  <si>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</si>
  <si>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</si>
  <si>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</si>
  <si>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</si>
  <si>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</si>
  <si>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</si>
  <si>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</si>
  <si>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</si>
  <si>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</si>
  <si>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</si>
  <si>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</si>
  <si>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</si>
  <si>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</si>
  <si>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</si>
  <si>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</si>
  <si>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</si>
  <si>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</si>
  <si>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</si>
  <si>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</si>
  <si>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</si>
  <si>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</si>
  <si>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</si>
  <si>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</si>
  <si>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</si>
  <si>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</si>
  <si>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</si>
  <si>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</si>
  <si>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</si>
  <si>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</si>
  <si>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</si>
  <si>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</si>
  <si>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</si>
  <si>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</si>
  <si>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</si>
  <si>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</si>
  <si>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</si>
  <si>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</si>
  <si>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</si>
  <si>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</si>
  <si>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</si>
  <si>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</si>
  <si>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</si>
  <si>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</si>
  <si>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</si>
  <si>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</si>
  <si>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</si>
  <si>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</si>
  <si>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</si>
  <si>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</si>
  <si>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</si>
  <si>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</si>
  <si>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</si>
  <si>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</si>
  <si>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</si>
  <si>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</si>
  <si>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</si>
  <si>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</si>
  <si>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</si>
  <si>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</si>
  <si>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</si>
  <si>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</si>
  <si>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</si>
  <si>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</si>
  <si>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</si>
  <si>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</si>
  <si>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</si>
  <si>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</si>
  <si>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</si>
  <si>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</si>
  <si>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</si>
  <si>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</si>
  <si>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</si>
  <si>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</si>
  <si>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</si>
  <si>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</si>
  <si>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</si>
  <si>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</si>
  <si>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</si>
  <si>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</si>
  <si>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</si>
  <si>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</si>
  <si>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</si>
  <si>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</si>
  <si>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</si>
  <si>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</si>
  <si>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</si>
  <si>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</si>
  <si>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</si>
  <si>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</si>
  <si>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</si>
  <si>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</si>
  <si>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</si>
  <si>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</si>
  <si>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</si>
  <si>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</si>
  <si>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</si>
  <si>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</si>
  <si>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</si>
  <si>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</si>
  <si>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</si>
  <si>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</si>
  <si>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</si>
  <si>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</si>
  <si>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</si>
  <si>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</si>
  <si>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</si>
  <si>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</si>
  <si>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</si>
  <si>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</si>
  <si>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</si>
  <si>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</si>
  <si>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</si>
  <si>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</si>
  <si>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</si>
  <si>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</si>
  <si>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</si>
  <si>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</si>
  <si>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</si>
  <si>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</si>
  <si>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</si>
  <si>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</si>
  <si>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</si>
  <si>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</si>
  <si>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</si>
  <si>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</si>
  <si>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</si>
  <si>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</si>
  <si>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</si>
  <si>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</si>
  <si>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</si>
  <si>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</si>
  <si>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</si>
  <si>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</si>
  <si>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</si>
  <si>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</si>
  <si>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</si>
  <si>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</si>
  <si>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</si>
  <si>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</si>
  <si>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</si>
  <si>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</si>
  <si>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</si>
  <si>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</si>
  <si>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</si>
  <si>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</si>
  <si>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</si>
  <si>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</si>
  <si>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</si>
  <si>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</si>
  <si>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</si>
  <si>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</si>
  <si>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</si>
  <si>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</si>
  <si>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</si>
  <si>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</si>
  <si>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</si>
  <si>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</si>
  <si>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</si>
  <si>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</si>
  <si>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</si>
  <si>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</si>
  <si>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</si>
  <si>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</si>
  <si>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</si>
  <si>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</si>
  <si>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</si>
  <si>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</si>
  <si>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</si>
  <si>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</si>
  <si>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</si>
  <si>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</si>
  <si>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</si>
  <si>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</si>
  <si>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</si>
  <si>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</si>
  <si>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</si>
  <si>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</si>
  <si>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</si>
  <si>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</si>
  <si>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</si>
  <si>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</si>
  <si>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</si>
  <si>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</si>
  <si>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</si>
  <si>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</si>
  <si>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</si>
  <si>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</si>
  <si>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</si>
  <si>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</si>
  <si>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</si>
  <si>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</si>
  <si>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</si>
  <si>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</si>
  <si>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</si>
  <si>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</si>
  <si>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</si>
  <si>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</si>
  <si>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</si>
  <si>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</si>
  <si>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</si>
  <si>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</si>
  <si>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</si>
  <si>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</si>
  <si>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</si>
  <si>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</si>
  <si>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</si>
  <si>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</si>
  <si>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</si>
  <si>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</si>
  <si>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</si>
  <si>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</si>
  <si>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</si>
  <si>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</si>
  <si>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</si>
  <si>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</si>
  <si>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</si>
  <si>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</si>
  <si>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</si>
  <si>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</si>
  <si>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</si>
  <si>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</si>
  <si>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</si>
  <si>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</si>
  <si>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</si>
  <si>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</si>
  <si>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</si>
  <si>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</si>
  <si>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</si>
  <si>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</si>
  <si>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</si>
  <si>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</si>
  <si>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</si>
  <si>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</si>
  <si>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</si>
  <si>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</si>
  <si>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</si>
  <si>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</si>
  <si>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</si>
  <si>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</si>
  <si>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</si>
  <si>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</si>
  <si>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</si>
  <si>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</si>
  <si>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</si>
  <si>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</si>
  <si>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</si>
  <si>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</si>
  <si>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</si>
  <si>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</si>
  <si>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</si>
  <si>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</si>
  <si>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</si>
  <si>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</si>
  <si>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</si>
  <si>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</si>
  <si>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</si>
  <si>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</si>
  <si>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</si>
  <si>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</si>
  <si>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</si>
  <si>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</si>
  <si>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</si>
  <si>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</si>
  <si>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</si>
  <si>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</si>
  <si>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</si>
  <si>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</si>
  <si>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</si>
  <si>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</si>
  <si>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</si>
  <si>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</si>
  <si>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</si>
  <si>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</si>
  <si>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</si>
  <si>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</si>
  <si>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</si>
  <si>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</si>
  <si>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</si>
  <si>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</si>
  <si>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</si>
  <si>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</si>
  <si>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</si>
  <si>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</si>
  <si>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</si>
  <si>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</si>
  <si>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</si>
  <si>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</si>
  <si>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</si>
  <si>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</si>
  <si>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</si>
  <si>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</si>
  <si>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</si>
  <si>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</si>
  <si>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</si>
  <si>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</si>
  <si>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</si>
  <si>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</si>
  <si>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</si>
  <si>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</si>
  <si>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</si>
  <si>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</si>
  <si>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</si>
  <si>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</si>
  <si>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</si>
  <si>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</si>
  <si>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</si>
  <si>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</si>
  <si>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</si>
  <si>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</si>
  <si>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</si>
  <si>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</si>
  <si>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</si>
  <si>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</si>
  <si>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</si>
  <si>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</si>
  <si>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</si>
  <si>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</si>
  <si>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</si>
  <si>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</si>
  <si>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</si>
  <si>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</si>
  <si>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</si>
  <si>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</si>
  <si>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</si>
  <si>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</si>
  <si>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</si>
  <si>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</si>
  <si>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</si>
  <si>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</si>
  <si>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</si>
  <si>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</si>
  <si>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</si>
  <si>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</si>
  <si>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</si>
  <si>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</si>
  <si>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</si>
  <si>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</si>
  <si>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</si>
  <si>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</si>
  <si>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</si>
  <si>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</si>
  <si>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</si>
  <si>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</si>
  <si>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</si>
  <si>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</si>
  <si>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</si>
  <si>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</si>
  <si>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</si>
  <si>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</si>
  <si>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</si>
  <si>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</si>
  <si>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</si>
  <si>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</si>
  <si>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</si>
  <si>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</si>
  <si>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</si>
  <si>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</si>
  <si>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</si>
  <si>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</si>
  <si>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</si>
  <si>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</si>
  <si>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</si>
  <si>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</si>
  <si>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</si>
  <si>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</si>
  <si>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</si>
  <si>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</si>
  <si>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</si>
  <si>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</si>
  <si>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</si>
  <si>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</si>
  <si>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</si>
  <si>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</si>
  <si>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</si>
  <si>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</si>
  <si>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</si>
  <si>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</si>
  <si>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</si>
  <si>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</si>
  <si>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</si>
  <si>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</si>
  <si>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</si>
  <si>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</si>
  <si>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</si>
  <si>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</si>
  <si>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</si>
  <si>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</si>
  <si>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</si>
  <si>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</si>
  <si>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</si>
  <si>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</si>
  <si>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</si>
  <si>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</si>
  <si>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</si>
  <si>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</si>
  <si>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</si>
  <si>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</si>
  <si>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</si>
  <si>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</si>
  <si>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</si>
  <si>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</si>
  <si>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</si>
  <si>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</si>
  <si>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</si>
  <si>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</si>
  <si>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</si>
  <si>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</si>
  <si>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</si>
  <si>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</si>
  <si>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</si>
  <si>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</si>
  <si>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</si>
  <si>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</si>
  <si>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</si>
  <si>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</si>
  <si>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</si>
  <si>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</si>
  <si>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</si>
  <si>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</si>
  <si>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</si>
  <si>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</si>
  <si>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</si>
  <si>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</si>
  <si>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</si>
  <si>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</si>
  <si>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</si>
  <si>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</si>
  <si>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</si>
  <si>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</si>
  <si>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</si>
  <si>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</si>
  <si>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</si>
  <si>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</si>
  <si>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</si>
  <si>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</si>
  <si>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</si>
  <si>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</si>
  <si>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</si>
  <si>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</si>
  <si>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</si>
  <si>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</si>
  <si>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</si>
  <si>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</si>
  <si>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</si>
  <si>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</si>
  <si>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</si>
  <si>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</si>
  <si>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</si>
  <si>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</si>
  <si>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</si>
  <si>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</si>
  <si>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</si>
  <si>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</si>
  <si>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</si>
  <si>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</si>
  <si>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</si>
  <si>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</si>
  <si>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</si>
  <si>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</si>
  <si>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</si>
  <si>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</si>
  <si>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</si>
  <si>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</si>
  <si>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</si>
  <si>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</si>
  <si>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</si>
  <si>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</si>
  <si>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</si>
  <si>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</si>
  <si>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</si>
  <si>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</si>
  <si>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</si>
  <si>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</si>
  <si>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</si>
  <si>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</si>
  <si>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</si>
  <si>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</si>
  <si>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</si>
  <si>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</si>
  <si>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</si>
  <si>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</si>
  <si>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</si>
  <si>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</si>
  <si>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</si>
  <si>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</si>
  <si>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</si>
  <si>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</si>
  <si>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</si>
  <si>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</si>
  <si>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</si>
  <si>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</si>
  <si>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</si>
  <si>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</si>
  <si>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</si>
  <si>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</si>
  <si>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</si>
  <si>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</si>
  <si>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</si>
  <si>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</si>
  <si>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</si>
  <si>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</si>
  <si>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</si>
  <si>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</si>
  <si>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</si>
  <si>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</si>
  <si>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</si>
  <si>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</si>
  <si>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</si>
  <si>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</si>
  <si>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</si>
  <si>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</si>
  <si>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</si>
  <si>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</si>
  <si>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</si>
  <si>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</si>
  <si>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</si>
  <si>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</si>
  <si>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</si>
  <si>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</si>
  <si>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</si>
  <si>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</si>
  <si>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</si>
  <si>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</si>
  <si>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</si>
  <si>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</si>
  <si>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</si>
  <si>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</si>
  <si>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</si>
  <si>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</si>
  <si>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</si>
  <si>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</si>
  <si>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</si>
  <si>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</si>
  <si>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</si>
  <si>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</si>
  <si>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</si>
  <si>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</si>
  <si>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</si>
  <si>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</si>
  <si>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</si>
  <si>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</si>
  <si>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</si>
  <si>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</si>
  <si>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</si>
  <si>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</si>
  <si>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</si>
  <si>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</si>
  <si>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</si>
  <si>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</si>
  <si>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</si>
  <si>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</si>
  <si>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</si>
  <si>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</si>
  <si>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</si>
  <si>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</si>
  <si>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</si>
  <si>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</si>
  <si>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</si>
  <si>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</si>
  <si>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</si>
  <si>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</si>
  <si>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</si>
  <si>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</si>
  <si>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</si>
  <si>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</si>
  <si>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</si>
  <si>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</si>
  <si>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</si>
  <si>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</si>
  <si>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</si>
  <si>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</si>
  <si>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</si>
  <si>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</si>
  <si>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</si>
  <si>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</si>
  <si>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</si>
  <si>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</si>
  <si>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</si>
  <si>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</si>
  <si>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</si>
  <si>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</si>
  <si>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</si>
  <si>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</si>
  <si>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</si>
  <si>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</si>
  <si>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</si>
  <si>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</si>
  <si>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</si>
  <si>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</si>
  <si>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</si>
  <si>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</si>
  <si>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</si>
  <si>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</si>
  <si>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</si>
  <si>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</si>
  <si>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</si>
  <si>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</si>
  <si>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</si>
  <si>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</si>
  <si>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</si>
  <si>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</si>
  <si>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</si>
  <si>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</si>
  <si>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</si>
  <si>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</si>
  <si>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</si>
  <si>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</si>
  <si>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</si>
  <si>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</si>
  <si>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</si>
  <si>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</si>
  <si>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</si>
  <si>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</si>
  <si>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</si>
  <si>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</si>
  <si>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</si>
  <si>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</si>
  <si>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</si>
  <si>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</si>
  <si>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</si>
  <si>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</si>
  <si>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</si>
  <si>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</si>
  <si>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</si>
  <si>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</si>
  <si>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</si>
  <si>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</si>
  <si>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</si>
  <si>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</si>
  <si>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</si>
  <si>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</si>
  <si>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</si>
  <si>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</si>
  <si>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</si>
  <si>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</si>
  <si>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</si>
  <si>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</si>
  <si>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</si>
  <si>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</si>
  <si>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</si>
  <si>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</si>
  <si>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</si>
  <si>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</si>
  <si>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</si>
  <si>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</si>
  <si>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</si>
  <si>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</si>
  <si>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</si>
  <si>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</si>
  <si>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</si>
  <si>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</si>
  <si>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</si>
  <si>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</si>
  <si>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</si>
  <si>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</si>
  <si>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</si>
  <si>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</si>
  <si>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</si>
  <si>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</si>
  <si>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</si>
  <si>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</si>
  <si>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</si>
  <si>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</si>
  <si>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</si>
  <si>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</si>
  <si>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</si>
  <si>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</si>
  <si>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</si>
  <si>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</si>
  <si>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</si>
  <si>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</si>
  <si>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</si>
  <si>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</si>
  <si>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</si>
  <si>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</si>
  <si>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</si>
  <si>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</si>
  <si>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</si>
  <si>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</si>
  <si>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</si>
  <si>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</si>
  <si>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</si>
  <si>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</si>
  <si>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</si>
  <si>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</si>
  <si>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</si>
  <si>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</si>
  <si>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</si>
  <si>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</si>
  <si>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</si>
  <si>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</si>
  <si>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</si>
  <si>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</si>
  <si>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</si>
  <si>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</si>
  <si>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</si>
  <si>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</si>
  <si>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</si>
  <si>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</si>
  <si>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</si>
  <si>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</si>
  <si>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</si>
  <si>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</si>
  <si>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</si>
  <si>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</si>
  <si>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</si>
  <si>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</si>
  <si>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</si>
  <si>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</si>
  <si>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</si>
  <si>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</si>
  <si>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</si>
  <si>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</si>
  <si>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</si>
  <si>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</si>
  <si>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</si>
  <si>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</si>
  <si>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</si>
  <si>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</si>
  <si>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</si>
  <si>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</si>
  <si>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</si>
  <si>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</si>
  <si>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</si>
  <si>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</si>
  <si>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</si>
  <si>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</si>
  <si>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</si>
  <si>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</si>
  <si>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</si>
  <si>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</si>
  <si>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</si>
  <si>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</si>
  <si>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</si>
  <si>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</si>
  <si>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</si>
  <si>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</si>
  <si>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</si>
  <si>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</si>
  <si>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</si>
  <si>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</si>
  <si>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</si>
  <si>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</si>
  <si>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</si>
  <si>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</si>
  <si>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</si>
  <si>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</si>
  <si>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</si>
  <si>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</si>
  <si>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</si>
  <si>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</si>
  <si>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</si>
  <si>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</si>
  <si>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</si>
  <si>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</si>
  <si>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</si>
  <si>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</si>
  <si>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</si>
  <si>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</si>
  <si>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</si>
  <si>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</si>
  <si>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</si>
  <si>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</si>
  <si>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</si>
  <si>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</si>
  <si>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</si>
  <si>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</si>
  <si>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</si>
  <si>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</si>
  <si>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</si>
  <si>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</si>
  <si>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</si>
  <si>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</si>
  <si>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</si>
  <si>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</si>
  <si>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</si>
  <si>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</si>
  <si>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</si>
  <si>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</si>
  <si>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</si>
  <si>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</si>
  <si>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</si>
  <si>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</si>
  <si>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</si>
  <si>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</si>
  <si>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</si>
  <si>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</si>
  <si>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</si>
  <si>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</si>
  <si>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</si>
  <si>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</si>
  <si>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</si>
  <si>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</si>
  <si>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</si>
  <si>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</si>
  <si>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</si>
  <si>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</si>
  <si>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</si>
  <si>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</si>
  <si>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</si>
  <si>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</si>
  <si>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</si>
  <si>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</si>
  <si>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</si>
  <si>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</si>
  <si>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</si>
  <si>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</si>
  <si>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</si>
  <si>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</si>
  <si>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</si>
  <si>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</si>
  <si>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</si>
  <si>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</si>
  <si>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</si>
  <si>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</si>
  <si>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</si>
  <si>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</si>
  <si>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</si>
  <si>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</si>
  <si>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</si>
  <si>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</si>
  <si>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</si>
  <si>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</si>
  <si>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</si>
  <si>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</si>
  <si>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</si>
  <si>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</si>
  <si>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</si>
  <si>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</si>
  <si>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</si>
  <si>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</si>
  <si>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</si>
  <si>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</si>
  <si>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</si>
  <si>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</si>
  <si>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</si>
  <si>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</si>
  <si>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</si>
  <si>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</si>
  <si>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</si>
  <si>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</si>
  <si>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</si>
  <si>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</si>
  <si>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</si>
  <si>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</si>
  <si>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</si>
  <si>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</si>
  <si>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</si>
  <si>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</si>
  <si>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</si>
  <si>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</si>
  <si>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</si>
  <si>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</si>
  <si>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</si>
  <si>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</si>
  <si>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</si>
  <si>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</si>
  <si>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</si>
  <si>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</si>
  <si>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</si>
  <si>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</si>
  <si>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</si>
  <si>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</si>
  <si>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</si>
  <si>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</si>
  <si>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</si>
  <si>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</si>
  <si>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</si>
  <si>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</si>
  <si>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</si>
  <si>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</si>
  <si>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</si>
  <si>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</si>
  <si>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</si>
  <si>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</si>
  <si>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</si>
  <si>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</si>
  <si>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</si>
  <si>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</si>
  <si>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</si>
  <si>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</si>
  <si>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</si>
  <si>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</si>
  <si>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</si>
  <si>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</si>
  <si>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</si>
  <si>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</si>
  <si>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</si>
  <si>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</si>
  <si>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</si>
  <si>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</si>
  <si>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</si>
  <si>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</si>
  <si>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</si>
  <si>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</si>
  <si>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</si>
  <si>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</si>
  <si>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</si>
  <si>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</si>
  <si>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</si>
  <si>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</si>
  <si>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</si>
  <si>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</si>
  <si>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</si>
  <si>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</si>
  <si>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</si>
  <si>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</si>
  <si>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</si>
  <si>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</si>
  <si>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</si>
  <si>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</si>
  <si>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</si>
  <si>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</si>
  <si>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</si>
  <si>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</si>
  <si>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</si>
  <si>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</si>
  <si>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</si>
  <si>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</si>
  <si>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</si>
  <si>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</si>
  <si>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</si>
  <si>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</si>
  <si>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</si>
  <si>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</si>
  <si>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</si>
  <si>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</si>
  <si>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</si>
  <si>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</si>
  <si>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</si>
  <si>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</si>
  <si>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</si>
  <si>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</si>
  <si>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</si>
  <si>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</si>
  <si>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</si>
  <si>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</si>
  <si>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</si>
  <si>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</si>
  <si>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</si>
  <si>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</si>
  <si>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</si>
  <si>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</si>
  <si>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</si>
  <si>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</si>
  <si>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</si>
  <si>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</si>
  <si>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</si>
  <si>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</si>
  <si>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</si>
  <si>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</si>
  <si>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</si>
  <si>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</si>
  <si>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</si>
  <si>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</si>
  <si>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</si>
  <si>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</si>
  <si>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</si>
  <si>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</si>
  <si>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</si>
  <si>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</si>
  <si>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</si>
  <si>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</si>
  <si>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</si>
  <si>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</si>
  <si>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</si>
  <si>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</si>
  <si>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</si>
  <si>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</si>
  <si>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</si>
  <si>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</si>
  <si>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</si>
  <si>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</si>
  <si>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</si>
  <si>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</si>
  <si>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</si>
  <si>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</si>
  <si>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</si>
  <si>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</si>
  <si>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</si>
  <si>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</si>
  <si>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</si>
  <si>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</si>
  <si>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</si>
  <si>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</si>
  <si>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</si>
  <si>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</si>
  <si>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</si>
  <si>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</si>
  <si>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</si>
  <si>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</si>
  <si>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</si>
  <si>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</si>
  <si>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</si>
  <si>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</si>
  <si>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</si>
  <si>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</si>
  <si>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</si>
  <si>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</si>
  <si>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</si>
  <si>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</si>
  <si>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</si>
  <si>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</si>
  <si>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</si>
  <si>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</si>
  <si>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</si>
  <si>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</si>
  <si>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</si>
  <si>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</si>
  <si>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</si>
  <si>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</si>
  <si>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</si>
  <si>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</si>
  <si>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</si>
  <si>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</si>
  <si>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</si>
  <si>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</si>
  <si>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</si>
  <si>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</si>
  <si>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</si>
  <si>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</si>
  <si>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</si>
  <si>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</si>
  <si>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</si>
  <si>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</si>
  <si>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</si>
  <si>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</si>
  <si>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</si>
  <si>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</si>
  <si>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</si>
  <si>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</si>
  <si>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</si>
  <si>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</si>
  <si>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</si>
  <si>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</si>
  <si>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</si>
  <si>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</si>
  <si>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</si>
  <si>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</si>
  <si>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</si>
  <si>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</si>
  <si>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</si>
  <si>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</si>
  <si>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</si>
  <si>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</si>
  <si>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</si>
  <si>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</si>
  <si>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</si>
  <si>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</si>
  <si>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</si>
  <si>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</si>
  <si>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</si>
  <si>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</si>
  <si>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</si>
  <si>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</si>
  <si>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</si>
  <si>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</si>
  <si>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</si>
  <si>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</si>
  <si>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</si>
  <si>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</si>
  <si>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</si>
  <si>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</si>
  <si>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</si>
  <si>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</si>
  <si>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</si>
  <si>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</si>
  <si>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</si>
  <si>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</si>
  <si>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</si>
  <si>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</si>
  <si>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</si>
  <si>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</si>
  <si>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</si>
  <si>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</si>
  <si>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</si>
  <si>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</si>
  <si>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</si>
  <si>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</si>
  <si>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</si>
  <si>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</si>
  <si>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</si>
  <si>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</si>
  <si>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</si>
  <si>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</si>
  <si>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</si>
  <si>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</si>
  <si>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</si>
  <si>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</si>
  <si>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</si>
  <si>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</si>
  <si>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</si>
  <si>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</si>
  <si>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</si>
  <si>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</si>
  <si>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</si>
  <si>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</si>
  <si>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</si>
  <si>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</si>
  <si>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</si>
  <si>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</si>
  <si>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</si>
  <si>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</si>
  <si>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</si>
  <si>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</si>
  <si>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</si>
  <si>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</si>
  <si>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</si>
  <si>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</si>
  <si>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</si>
  <si>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</si>
  <si>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</si>
  <si>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</si>
  <si>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</si>
  <si>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</si>
  <si>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</si>
  <si>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</si>
  <si>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</si>
  <si>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</si>
  <si>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</si>
  <si>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</si>
  <si>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</si>
  <si>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</si>
  <si>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</si>
  <si>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</si>
  <si>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</si>
  <si>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</si>
  <si>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</si>
  <si>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</si>
  <si>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</si>
  <si>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</si>
  <si>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</si>
  <si>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</si>
  <si>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</si>
  <si>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</si>
  <si>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</si>
  <si>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</si>
  <si>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</si>
  <si>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</si>
  <si>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</si>
  <si>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</si>
  <si>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</si>
  <si>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</si>
  <si>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</si>
  <si>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</si>
  <si>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</si>
  <si>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</si>
  <si>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</si>
  <si>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</si>
  <si>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</si>
  <si>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</si>
  <si>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</si>
  <si>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</si>
  <si>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</si>
  <si>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</si>
  <si>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</si>
  <si>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</si>
  <si>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</si>
  <si>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</si>
  <si>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</si>
  <si>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</si>
  <si>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</si>
  <si>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</si>
  <si>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</si>
  <si>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</si>
  <si>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</si>
  <si>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</si>
  <si>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</si>
  <si>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</si>
  <si>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</si>
  <si>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</si>
  <si>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</si>
  <si>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</si>
  <si>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</si>
  <si>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</si>
  <si>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</si>
  <si>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</si>
  <si>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</si>
  <si>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</si>
  <si>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</si>
  <si>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</si>
  <si>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</si>
  <si>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</si>
  <si>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</si>
  <si>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</si>
  <si>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</si>
  <si>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</si>
  <si>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</si>
  <si>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</si>
  <si>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</si>
  <si>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</si>
  <si>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</si>
  <si>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</si>
  <si>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</si>
  <si>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</si>
  <si>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</si>
  <si>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</si>
  <si>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</si>
  <si>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</si>
  <si>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</si>
  <si>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</si>
  <si>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</si>
  <si>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</si>
  <si>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</si>
  <si>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</si>
  <si>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</si>
  <si>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</si>
  <si>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</si>
  <si>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</si>
  <si>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</si>
  <si>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</si>
  <si>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</si>
  <si>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</si>
  <si>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</si>
  <si>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</si>
  <si>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</si>
  <si>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</si>
  <si>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</si>
  <si>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</si>
  <si>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</si>
  <si>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</si>
  <si>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</si>
  <si>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</si>
  <si>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</si>
  <si>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</si>
  <si>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</si>
  <si>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</si>
  <si>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</si>
  <si>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</si>
  <si>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</si>
  <si>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</si>
  <si>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</si>
  <si>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</si>
  <si>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</si>
  <si>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</si>
  <si>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</si>
  <si>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</si>
  <si>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</si>
  <si>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</si>
  <si>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</si>
  <si>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</si>
  <si>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</si>
  <si>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</si>
  <si>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</si>
  <si>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</si>
  <si>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</si>
  <si>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</si>
  <si>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</si>
  <si>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</si>
  <si>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</si>
  <si>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</si>
  <si>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</si>
  <si>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</si>
  <si>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</si>
  <si>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</si>
  <si>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</si>
  <si>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</si>
  <si>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</si>
  <si>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</si>
  <si>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</si>
  <si>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</si>
  <si>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</si>
  <si>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</si>
  <si>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</si>
  <si>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</si>
  <si>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</si>
  <si>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</si>
  <si>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</si>
  <si>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</si>
  <si>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</si>
  <si>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</si>
  <si>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</si>
  <si>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</si>
  <si>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</si>
  <si>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</si>
  <si>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</si>
  <si>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</si>
  <si>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</si>
  <si>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</si>
  <si>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</si>
  <si>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</si>
  <si>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</si>
  <si>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</si>
  <si>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</si>
  <si>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</si>
  <si>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</si>
  <si>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</si>
  <si>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</si>
  <si>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</si>
  <si>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</si>
  <si>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</si>
  <si>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</si>
  <si>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</si>
  <si>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</si>
  <si>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</si>
  <si>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</si>
  <si>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</si>
  <si>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</si>
  <si>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</si>
  <si>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</si>
  <si>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</si>
  <si>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</si>
  <si>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</si>
  <si>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</si>
  <si>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</si>
  <si>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</si>
  <si>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</si>
  <si>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</si>
  <si>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</si>
  <si>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</si>
  <si>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</si>
  <si>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</si>
  <si>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</si>
  <si>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</si>
  <si>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</si>
  <si>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</si>
  <si>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</si>
  <si>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</si>
  <si>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</si>
  <si>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</si>
  <si>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</si>
  <si>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</si>
  <si>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</si>
  <si>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</si>
  <si>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</si>
  <si>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</si>
  <si>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</si>
  <si>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</si>
  <si>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</si>
  <si>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</si>
  <si>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</si>
  <si>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</si>
  <si>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</si>
  <si>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</si>
  <si>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</si>
  <si>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</si>
  <si>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</si>
  <si>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</si>
  <si>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</si>
  <si>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</si>
  <si>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</si>
  <si>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</si>
  <si>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</si>
  <si>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</si>
  <si>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</si>
  <si>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</si>
  <si>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</si>
  <si>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</si>
  <si>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</si>
  <si>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</si>
  <si>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</si>
  <si>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</si>
  <si>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</si>
  <si>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</si>
  <si>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</si>
  <si>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</si>
  <si>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</si>
  <si>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</si>
  <si>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</si>
  <si>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</si>
  <si>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</si>
  <si>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</si>
  <si>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</si>
  <si>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</si>
  <si>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</si>
  <si>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</si>
  <si>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</si>
  <si>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</si>
  <si>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</si>
  <si>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</si>
  <si>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</si>
  <si>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</si>
  <si>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</si>
  <si>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</si>
  <si>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</si>
  <si>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</si>
  <si>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</si>
  <si>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</si>
  <si>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</si>
  <si>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</si>
  <si>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</si>
  <si>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</si>
  <si>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</si>
  <si>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</si>
  <si>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</si>
  <si>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</si>
  <si>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</si>
  <si>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</si>
  <si>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</si>
  <si>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</si>
  <si>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</si>
  <si>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</si>
  <si>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</si>
  <si>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</si>
  <si>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</si>
  <si>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</si>
  <si>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</si>
  <si>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</si>
  <si>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</si>
  <si>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</si>
  <si>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</si>
  <si>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</si>
  <si>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</si>
  <si>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</si>
  <si>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</si>
  <si>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</si>
  <si>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</si>
  <si>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</si>
  <si>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</si>
  <si>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</si>
  <si>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</si>
  <si>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</si>
  <si>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</si>
  <si>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</si>
  <si>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</si>
  <si>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</si>
  <si>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</si>
  <si>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</si>
  <si>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</si>
  <si>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</si>
  <si>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</si>
  <si>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</si>
  <si>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</si>
  <si>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</si>
  <si>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</si>
  <si>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</si>
  <si>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</si>
  <si>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</si>
  <si>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</si>
  <si>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</si>
  <si>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</si>
  <si>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</si>
  <si>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</si>
  <si>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</si>
  <si>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</si>
  <si>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</si>
  <si>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</si>
  <si>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</si>
  <si>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</si>
  <si>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</si>
  <si>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</si>
  <si>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</si>
  <si>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</si>
  <si>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</si>
  <si>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</si>
  <si>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</si>
  <si>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</si>
  <si>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</si>
  <si>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</si>
  <si>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</si>
  <si>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</si>
  <si>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</si>
  <si>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</si>
  <si>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</si>
  <si>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</si>
  <si>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</si>
  <si>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</si>
  <si>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</si>
  <si>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</si>
  <si>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</si>
  <si>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</si>
  <si>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</si>
  <si>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</si>
  <si>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</si>
  <si>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</si>
  <si>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</si>
  <si>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</si>
  <si>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</si>
  <si>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</si>
  <si>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</si>
  <si>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</si>
  <si>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</si>
  <si>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</si>
  <si>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</si>
  <si>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</si>
  <si>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</si>
  <si>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</si>
  <si>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</si>
  <si>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</si>
  <si>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</si>
  <si>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</si>
  <si>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</si>
  <si>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</si>
  <si>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</si>
  <si>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</si>
  <si>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</si>
  <si>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</si>
  <si>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</si>
  <si>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</si>
  <si>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</si>
  <si>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</si>
  <si>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</si>
  <si>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</si>
  <si>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</si>
  <si>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</si>
  <si>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</si>
  <si>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</si>
  <si>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</si>
  <si>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</si>
  <si>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</si>
  <si>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</si>
  <si>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</si>
  <si>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</si>
  <si>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</si>
  <si>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</si>
  <si>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</si>
  <si>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</si>
  <si>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</si>
  <si>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</si>
  <si>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</si>
  <si>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</si>
  <si>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</si>
  <si>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</si>
  <si>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</si>
  <si>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</si>
  <si>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</si>
  <si>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</si>
  <si>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</si>
  <si>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</si>
  <si>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</si>
  <si>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</si>
  <si>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</si>
  <si>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</si>
  <si>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</si>
  <si>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</si>
  <si>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</si>
  <si>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</si>
  <si>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</si>
  <si>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</si>
  <si>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</si>
  <si>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</si>
  <si>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</si>
  <si>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</si>
  <si>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</si>
  <si>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</si>
  <si>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</si>
  <si>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</si>
  <si>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</si>
  <si>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</si>
  <si>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</si>
  <si>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</si>
  <si>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</si>
  <si>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</si>
  <si>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</si>
  <si>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</si>
  <si>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</si>
  <si>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</si>
  <si>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</si>
  <si>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</si>
  <si>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</si>
  <si>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</si>
  <si>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</si>
  <si>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</si>
  <si>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</si>
  <si>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</si>
  <si>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</si>
  <si>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</si>
  <si>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</si>
  <si>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</si>
  <si>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</si>
  <si>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</si>
  <si>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</si>
  <si>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</si>
  <si>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</si>
  <si>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</si>
  <si>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</si>
  <si>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</si>
  <si>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</si>
  <si>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</si>
  <si>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</si>
  <si>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</si>
  <si>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</si>
  <si>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</si>
  <si>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</si>
  <si>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</si>
  <si>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</si>
  <si>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</si>
  <si>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</si>
  <si>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</si>
  <si>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</si>
  <si>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</si>
  <si>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</si>
  <si>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</si>
  <si>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</si>
  <si>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</si>
  <si>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</si>
  <si>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</si>
  <si>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</si>
  <si>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</si>
  <si>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</si>
  <si>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</si>
  <si>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</si>
  <si>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</si>
  <si>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</si>
  <si>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</si>
  <si>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</si>
  <si>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</si>
  <si>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</si>
  <si>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</si>
  <si>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</si>
  <si>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</si>
  <si>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</si>
  <si>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</si>
  <si>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</si>
  <si>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</si>
  <si>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</si>
  <si>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</si>
  <si>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</si>
  <si>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</si>
  <si>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</si>
  <si>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</si>
  <si>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</si>
  <si>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</si>
  <si>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</si>
  <si>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</si>
  <si>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</si>
  <si>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</si>
  <si>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</si>
  <si>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</si>
  <si>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</si>
  <si>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</si>
  <si>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</si>
  <si>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</si>
  <si>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</si>
  <si>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</si>
  <si>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</si>
  <si>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</si>
  <si>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</si>
  <si>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</si>
  <si>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</si>
  <si>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</si>
  <si>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</si>
  <si>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</si>
  <si>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</si>
  <si>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</si>
  <si>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</si>
  <si>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</si>
  <si>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</si>
  <si>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</si>
  <si>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</si>
  <si>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</si>
  <si>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</si>
  <si>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</si>
  <si>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</si>
  <si>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</si>
  <si>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</si>
  <si>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</si>
  <si>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</si>
  <si>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</si>
  <si>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</si>
  <si>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</si>
  <si>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</si>
  <si>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</si>
  <si>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</si>
  <si>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</si>
  <si>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</si>
  <si>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</si>
  <si>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</si>
  <si>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</si>
  <si>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</si>
  <si>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</si>
  <si>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</si>
  <si>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</si>
  <si>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</si>
  <si>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</si>
  <si>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</si>
  <si>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</si>
  <si>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</si>
  <si>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</si>
  <si>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</si>
  <si>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</si>
  <si>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</si>
  <si>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</si>
  <si>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</si>
  <si>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</si>
  <si>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</si>
  <si>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</si>
  <si>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</si>
  <si>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</si>
  <si>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</si>
  <si>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</si>
  <si>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</si>
  <si>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</si>
  <si>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</si>
  <si>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</si>
  <si>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</si>
  <si>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</si>
  <si>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</si>
  <si>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</si>
  <si>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</si>
  <si>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</si>
  <si>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</si>
  <si>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</si>
  <si>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</si>
  <si>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</si>
  <si>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</si>
  <si>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</si>
  <si>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</si>
  <si>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</si>
  <si>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</si>
  <si>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</si>
  <si>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</si>
  <si>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</si>
  <si>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</si>
  <si>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</si>
  <si>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</si>
  <si>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</si>
  <si>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</si>
  <si>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</si>
  <si>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</si>
  <si>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</si>
  <si>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</si>
  <si>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</si>
  <si>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</si>
  <si>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</si>
  <si>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</si>
  <si>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</si>
  <si>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</si>
  <si>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</si>
  <si>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</si>
  <si>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</si>
  <si>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</si>
  <si>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</si>
  <si>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</si>
  <si>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</si>
  <si>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</si>
  <si>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</si>
  <si>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</si>
  <si>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</si>
  <si>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</si>
  <si>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</si>
  <si>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</si>
  <si>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</si>
  <si>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</si>
  <si>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</si>
  <si>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</si>
  <si>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</si>
  <si>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</si>
  <si>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</si>
  <si>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</si>
  <si>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</si>
  <si>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</si>
  <si>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</si>
  <si>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</si>
  <si>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</si>
  <si>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</si>
  <si>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</si>
  <si>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</si>
  <si>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</si>
  <si>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</si>
  <si>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</si>
  <si>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</si>
  <si>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</si>
  <si>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</si>
  <si>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</si>
  <si>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</si>
  <si>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</si>
  <si>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</si>
  <si>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</si>
  <si>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</si>
  <si>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</si>
  <si>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</si>
  <si>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</si>
  <si>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</si>
  <si>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</si>
  <si>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</si>
  <si>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</si>
  <si>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</si>
  <si>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</si>
  <si>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</si>
  <si>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</si>
  <si>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</si>
  <si>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</si>
  <si>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</si>
  <si>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</si>
  <si>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</si>
  <si>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</si>
  <si>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</si>
  <si>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</si>
  <si>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</si>
  <si>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</si>
  <si>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</si>
  <si>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</si>
  <si>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</si>
  <si>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</si>
  <si>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</si>
  <si>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</si>
  <si>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</si>
  <si>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</si>
  <si>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</si>
  <si>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</si>
  <si>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</si>
  <si>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</si>
  <si>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</si>
  <si>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</si>
  <si>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</si>
  <si>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</si>
  <si>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</si>
  <si>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</si>
  <si>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</si>
  <si>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</si>
  <si>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</si>
  <si>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</si>
  <si>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</si>
  <si>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</si>
  <si>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</si>
  <si>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</si>
  <si>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</si>
  <si>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</si>
  <si>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</si>
  <si>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</si>
  <si>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</si>
  <si>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</si>
  <si>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</si>
  <si>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</si>
  <si>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</si>
  <si>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</si>
  <si>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</si>
  <si>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</si>
  <si>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</si>
  <si>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</si>
  <si>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</si>
  <si>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</si>
  <si>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</si>
  <si>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</si>
  <si>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</si>
  <si>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</si>
  <si>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</si>
  <si>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</si>
  <si>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</si>
  <si>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</si>
  <si>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</si>
  <si>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</si>
  <si>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</si>
  <si>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</si>
  <si>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</si>
  <si>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</si>
  <si>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</si>
  <si>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</si>
  <si>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</si>
  <si>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</si>
  <si>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</si>
  <si>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</si>
  <si>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</si>
  <si>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</si>
  <si>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</si>
  <si>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</si>
  <si>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</si>
  <si>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</si>
  <si>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</si>
  <si>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</si>
  <si>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</si>
  <si>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</si>
  <si>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</si>
  <si>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</si>
  <si>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</si>
  <si>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</si>
  <si>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</si>
  <si>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</si>
  <si>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</si>
  <si>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</si>
  <si>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</si>
  <si>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</si>
  <si>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</si>
  <si>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</si>
  <si>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</si>
  <si>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</si>
  <si>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</si>
  <si>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</si>
  <si>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</si>
  <si>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</si>
  <si>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</si>
  <si>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</si>
  <si>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</si>
  <si>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</si>
  <si>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</si>
  <si>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</si>
  <si>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</si>
  <si>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</si>
  <si>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</si>
  <si>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</si>
  <si>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</si>
  <si>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</si>
  <si>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</si>
  <si>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</si>
  <si>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</si>
  <si>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</si>
  <si>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</si>
  <si>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</si>
  <si>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</si>
  <si>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</si>
  <si>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</si>
  <si>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</si>
  <si>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</si>
  <si>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</si>
  <si>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</si>
  <si>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</si>
  <si>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</si>
  <si>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</si>
  <si>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</si>
  <si>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</si>
  <si>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</si>
  <si>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</si>
  <si>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</si>
  <si>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</si>
  <si>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</si>
  <si>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</si>
  <si>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</si>
  <si>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</si>
  <si>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</si>
  <si>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</si>
  <si>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</si>
  <si>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</si>
  <si>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</si>
  <si>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</si>
  <si>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</si>
  <si>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</si>
  <si>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</si>
  <si>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</si>
  <si>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</si>
  <si>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</si>
  <si>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</si>
  <si>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</si>
  <si>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</si>
  <si>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</si>
  <si>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</si>
  <si>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</si>
  <si>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</si>
  <si>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</si>
  <si>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</si>
  <si>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</si>
  <si>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</si>
  <si>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</si>
  <si>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</si>
  <si>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</si>
  <si>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</si>
  <si>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</si>
  <si>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</si>
  <si>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</si>
  <si>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</si>
  <si>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</si>
  <si>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</si>
  <si>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</si>
  <si>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</si>
  <si>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</si>
  <si>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</si>
  <si>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</si>
  <si>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</si>
  <si>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</si>
  <si>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</si>
  <si>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</si>
  <si>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</si>
  <si>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</si>
  <si>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</si>
  <si>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</si>
  <si>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</si>
  <si>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</si>
  <si>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</si>
  <si>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</si>
  <si>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</si>
  <si>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</si>
  <si>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</si>
  <si>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</si>
  <si>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</si>
  <si>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</si>
  <si>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</si>
  <si>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</si>
  <si>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</si>
  <si>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</si>
  <si>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</si>
  <si>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</si>
  <si>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</si>
  <si>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</si>
  <si>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</si>
  <si>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</si>
  <si>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</si>
  <si>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</si>
  <si>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</si>
  <si>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</si>
  <si>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</si>
  <si>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</si>
  <si>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</si>
  <si>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</si>
  <si>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</si>
  <si>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</si>
  <si>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</si>
  <si>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</si>
  <si>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</si>
  <si>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</si>
  <si>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</si>
  <si>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</si>
  <si>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</si>
  <si>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</si>
  <si>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</si>
  <si>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</si>
  <si>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</si>
  <si>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</si>
  <si>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</si>
  <si>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</si>
  <si>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</si>
  <si>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</si>
  <si>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</si>
  <si>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</si>
  <si>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</si>
  <si>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</si>
  <si>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</si>
  <si>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</si>
  <si>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</si>
  <si>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</si>
  <si>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</si>
  <si>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</si>
  <si>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</si>
  <si>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</si>
  <si>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</si>
  <si>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</si>
  <si>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</si>
  <si>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</si>
  <si>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</si>
  <si>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</si>
  <si>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</si>
  <si>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</si>
  <si>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</si>
  <si>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</si>
  <si>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</si>
  <si>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</si>
  <si>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</si>
  <si>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</si>
  <si>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</si>
  <si>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</si>
  <si>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</si>
  <si>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</si>
  <si>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</si>
  <si>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</si>
  <si>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</si>
  <si>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</si>
  <si>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</si>
  <si>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</si>
  <si>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</si>
  <si>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</si>
  <si>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</si>
  <si>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</si>
  <si>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</si>
  <si>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</si>
  <si>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</si>
  <si>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</si>
  <si>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</si>
  <si>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</si>
  <si>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</si>
  <si>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</si>
  <si>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</si>
  <si>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</si>
  <si>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</si>
  <si>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</si>
  <si>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</si>
  <si>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</si>
  <si>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</si>
  <si>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</si>
  <si>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</si>
  <si>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</si>
  <si>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</si>
  <si>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</si>
  <si>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</si>
  <si>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</si>
  <si>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</si>
  <si>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</si>
  <si>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</si>
  <si>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</si>
  <si>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</si>
  <si>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</si>
  <si>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</si>
  <si>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</si>
  <si>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</si>
  <si>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</si>
  <si>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</si>
  <si>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</si>
  <si>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</si>
  <si>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</si>
  <si>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</si>
  <si>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</si>
  <si>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</si>
  <si>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</si>
  <si>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</si>
  <si>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</si>
  <si>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</si>
  <si>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</si>
  <si>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</si>
  <si>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</si>
  <si>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</si>
  <si>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</si>
  <si>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</si>
  <si>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</si>
  <si>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</si>
  <si>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</si>
  <si>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</si>
  <si>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</si>
  <si>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</si>
  <si>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</si>
  <si>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</si>
  <si>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</si>
  <si>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</si>
  <si>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</si>
  <si>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</si>
  <si>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</si>
  <si>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</si>
  <si>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</si>
  <si>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</si>
  <si>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</si>
  <si>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</si>
  <si>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</si>
  <si>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</si>
  <si>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</si>
  <si>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</si>
  <si>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</si>
  <si>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</si>
  <si>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</si>
  <si>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</si>
  <si>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</si>
  <si>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</si>
  <si>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</si>
  <si>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</si>
  <si>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</si>
  <si>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</si>
  <si>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</si>
  <si>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</si>
  <si>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</si>
  <si>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</si>
  <si>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</si>
  <si>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</si>
  <si>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</si>
  <si>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</si>
  <si>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</si>
  <si>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</si>
  <si>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</si>
  <si>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</si>
  <si>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</si>
  <si>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</si>
  <si>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</si>
  <si>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</si>
  <si>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</si>
  <si>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</si>
  <si>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</si>
  <si>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</si>
  <si>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</si>
  <si>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</si>
  <si>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</si>
  <si>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</si>
  <si>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</si>
  <si>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</si>
  <si>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</si>
  <si>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</si>
  <si>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</si>
  <si>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</si>
  <si>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</si>
  <si>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</si>
  <si>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</si>
  <si>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</si>
  <si>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</si>
  <si>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</si>
  <si>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</si>
  <si>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</si>
  <si>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</si>
  <si>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</si>
  <si>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</si>
  <si>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</si>
  <si>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</si>
  <si>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</si>
  <si>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</si>
  <si>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</si>
  <si>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</si>
  <si>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</si>
  <si>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</si>
  <si>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</si>
  <si>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</si>
  <si>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</si>
  <si>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</si>
  <si>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</si>
  <si>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</si>
  <si>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</si>
  <si>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</si>
  <si>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</si>
  <si>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</si>
  <si>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</si>
  <si>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</si>
  <si>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</si>
  <si>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</si>
  <si>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</si>
  <si>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</si>
  <si>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</si>
  <si>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</si>
  <si>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</si>
  <si>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</si>
  <si>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</si>
  <si>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</si>
  <si>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</si>
  <si>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</si>
  <si>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</si>
  <si>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</si>
  <si>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</si>
  <si>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</si>
  <si>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</si>
  <si>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</si>
  <si>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</si>
  <si>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</si>
  <si>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</si>
  <si>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</si>
  <si>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</si>
  <si>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</si>
  <si>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</si>
  <si>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</si>
  <si>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</si>
  <si>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</si>
  <si>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</si>
  <si>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</si>
  <si>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</si>
  <si>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</si>
  <si>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</si>
  <si>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</si>
  <si>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</si>
  <si>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</si>
  <si>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</si>
  <si>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</si>
  <si>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</si>
  <si>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</si>
  <si>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</si>
  <si>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</si>
  <si>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</si>
  <si>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</si>
  <si>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</si>
  <si>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</si>
  <si>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</si>
  <si>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</si>
  <si>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</si>
  <si>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</si>
  <si>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</si>
  <si>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</si>
  <si>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</si>
  <si>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</si>
  <si>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</si>
  <si>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</si>
  <si>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</si>
  <si>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</si>
  <si>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</si>
  <si>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</si>
  <si>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</si>
  <si>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</si>
  <si>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</si>
  <si>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</si>
  <si>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</si>
  <si>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</si>
  <si>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</si>
  <si>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</si>
  <si>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</si>
  <si>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</si>
  <si>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</si>
  <si>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</si>
  <si>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</si>
  <si>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</si>
  <si>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</si>
  <si>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</si>
  <si>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</si>
  <si>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</si>
  <si>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</si>
  <si>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</si>
  <si>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</si>
  <si>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</si>
  <si>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</si>
  <si>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</si>
  <si>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</si>
  <si>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</si>
  <si>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</si>
  <si>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</si>
  <si>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</si>
  <si>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</si>
  <si>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</si>
  <si>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</si>
  <si>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</si>
  <si>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</si>
  <si>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</si>
  <si>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</si>
  <si>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</si>
  <si>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</si>
  <si>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</si>
  <si>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</si>
  <si>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</si>
  <si>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</si>
  <si>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</si>
  <si>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</si>
  <si>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</si>
  <si>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</si>
  <si>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</si>
  <si>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</si>
  <si>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</si>
  <si>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</si>
  <si>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</si>
  <si>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</si>
  <si>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</si>
  <si>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</si>
  <si>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</si>
  <si>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</si>
  <si>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</si>
  <si>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</si>
  <si>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</si>
  <si>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</si>
  <si>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</si>
  <si>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</si>
  <si>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</si>
  <si>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</si>
  <si>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</si>
  <si>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</si>
  <si>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</si>
  <si>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</si>
  <si>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</si>
  <si>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</si>
  <si>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</si>
  <si>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</si>
  <si>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</si>
  <si>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</si>
  <si>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</si>
  <si>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</si>
  <si>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</si>
  <si>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</si>
  <si>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</si>
  <si>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</si>
  <si>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</si>
  <si>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</si>
  <si>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</si>
  <si>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</si>
  <si>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</si>
  <si>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</si>
  <si>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</si>
  <si>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</si>
  <si>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</si>
  <si>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</si>
  <si>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</si>
  <si>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</si>
  <si>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</si>
  <si>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</si>
  <si>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</si>
  <si>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</si>
  <si>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</si>
  <si>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</si>
  <si>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</si>
  <si>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</si>
  <si>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</si>
  <si>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</si>
  <si>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</si>
  <si>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</si>
  <si>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</si>
  <si>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</si>
  <si>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</si>
  <si>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</si>
  <si>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</si>
  <si>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</si>
  <si>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</si>
  <si>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</si>
  <si>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</si>
  <si>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</si>
  <si>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</si>
  <si>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</si>
  <si>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</si>
  <si>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</si>
  <si>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</si>
  <si>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</si>
  <si>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</si>
  <si>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</si>
  <si>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</si>
  <si>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</si>
  <si>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</si>
  <si>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</si>
  <si>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</si>
  <si>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</si>
  <si>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</si>
  <si>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</si>
  <si>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</si>
  <si>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</si>
  <si>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</si>
  <si>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</si>
  <si>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</si>
  <si>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</si>
  <si>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</si>
  <si>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</si>
  <si>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</si>
  <si>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</si>
  <si>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</si>
  <si>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</si>
  <si>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</si>
  <si>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</si>
  <si>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</si>
  <si>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</si>
  <si>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</si>
  <si>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</si>
  <si>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</si>
  <si>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</si>
  <si>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</si>
  <si>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</si>
  <si>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</si>
  <si>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</si>
  <si>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</si>
  <si>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</si>
  <si>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</si>
  <si>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</si>
  <si>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</si>
  <si>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</si>
  <si>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</si>
  <si>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</si>
  <si>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</si>
  <si>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</si>
  <si>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</si>
  <si>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</si>
  <si>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</si>
  <si>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</si>
  <si>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</si>
  <si>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</si>
  <si>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</si>
  <si>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</si>
  <si>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</si>
  <si>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</si>
  <si>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</si>
  <si>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</si>
  <si>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</si>
  <si>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</si>
  <si>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</si>
  <si>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</si>
  <si>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</si>
  <si>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</si>
  <si>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</si>
  <si>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</si>
  <si>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</si>
  <si>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</si>
  <si>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</si>
  <si>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</si>
  <si>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</si>
  <si>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</si>
  <si>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</si>
  <si>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</si>
  <si>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</si>
  <si>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</si>
  <si>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</si>
  <si>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</si>
  <si>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</si>
  <si>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</si>
  <si>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</si>
  <si>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</si>
  <si>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</si>
  <si>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</si>
  <si>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</si>
  <si>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</si>
  <si>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</si>
  <si>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</si>
  <si>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</si>
  <si>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</si>
  <si>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</si>
  <si>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</si>
  <si>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</si>
  <si>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</si>
  <si>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</si>
  <si>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</si>
  <si>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</si>
  <si>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</si>
  <si>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</si>
  <si>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</si>
  <si>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</si>
  <si>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</si>
  <si>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</si>
  <si>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</si>
  <si>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</si>
  <si>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</si>
  <si>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</si>
  <si>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</si>
  <si>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</si>
  <si>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</si>
  <si>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</si>
  <si>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</si>
  <si>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</si>
  <si>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</si>
  <si>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</si>
  <si>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</si>
  <si>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</si>
  <si>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</si>
  <si>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</si>
  <si>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</si>
  <si>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</si>
  <si>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</si>
  <si>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</si>
  <si>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</si>
  <si>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</si>
  <si>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</si>
  <si>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</si>
  <si>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</si>
  <si>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</si>
  <si>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</si>
  <si>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</si>
  <si>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</si>
  <si>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</si>
  <si>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</si>
  <si>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</si>
  <si>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</si>
  <si>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</si>
  <si>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</si>
  <si>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</si>
  <si>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</si>
  <si>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</si>
  <si>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</si>
  <si>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</si>
  <si>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</si>
  <si>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</si>
  <si>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</si>
  <si>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</si>
  <si>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</si>
  <si>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</si>
  <si>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</si>
  <si>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</si>
  <si>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</si>
  <si>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</si>
  <si>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</si>
  <si>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</si>
  <si>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</si>
  <si>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</si>
  <si>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</si>
  <si>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</si>
  <si>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</si>
  <si>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</si>
  <si>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</si>
  <si>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</si>
  <si>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</si>
  <si>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</si>
  <si>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</si>
  <si>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</si>
  <si>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</si>
  <si>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</si>
  <si>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</si>
  <si>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</si>
  <si>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</si>
  <si>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</si>
  <si>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</si>
  <si>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</si>
  <si>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</si>
  <si>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</si>
  <si>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</si>
  <si>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</si>
  <si>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</si>
  <si>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</si>
  <si>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</si>
  <si>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</si>
  <si>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</si>
  <si>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</si>
  <si>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</si>
  <si>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</si>
  <si>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</si>
  <si>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</si>
  <si>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</si>
  <si>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</si>
  <si>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</si>
  <si>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</si>
  <si>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</si>
  <si>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</si>
  <si>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</si>
  <si>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</si>
  <si>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</si>
  <si>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</si>
  <si>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</si>
  <si>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</si>
  <si>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</si>
  <si>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</si>
  <si>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</si>
  <si>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</si>
  <si>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</si>
  <si>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</si>
  <si>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</si>
  <si>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</si>
  <si>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</si>
  <si>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</si>
  <si>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</si>
  <si>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</si>
  <si>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</si>
  <si>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</si>
  <si>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</si>
  <si>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</si>
  <si>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</si>
  <si>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</si>
  <si>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</si>
  <si>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</si>
  <si>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</si>
  <si>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</si>
  <si>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</si>
  <si>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</si>
  <si>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</si>
  <si>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</si>
  <si>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</si>
  <si>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</si>
  <si>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</si>
  <si>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</si>
  <si>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</si>
  <si>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</si>
  <si>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</si>
  <si>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</si>
  <si>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</si>
  <si>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</si>
  <si>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</si>
  <si>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</si>
  <si>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</si>
  <si>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</si>
  <si>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</si>
  <si>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</si>
  <si>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</si>
  <si>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</si>
  <si>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</si>
  <si>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</si>
  <si>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</si>
  <si>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</si>
  <si>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</si>
  <si>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</si>
  <si>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</si>
  <si>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</si>
  <si>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</si>
  <si>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</si>
  <si>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</si>
  <si>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</si>
  <si>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</si>
  <si>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</si>
  <si>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</si>
  <si>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</si>
  <si>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</si>
  <si>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</si>
  <si>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</si>
  <si>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</si>
  <si>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</si>
  <si>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</si>
  <si>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</si>
  <si>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</si>
  <si>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</si>
  <si>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</si>
  <si>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</si>
  <si>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</si>
  <si>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</si>
  <si>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</si>
  <si>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</si>
  <si>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</si>
  <si>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</si>
  <si>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</si>
  <si>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</si>
  <si>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</si>
  <si>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</si>
  <si>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</si>
  <si>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</si>
  <si>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</si>
  <si>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</si>
  <si>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</si>
  <si>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</si>
  <si>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</si>
  <si>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</si>
  <si>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</si>
  <si>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</si>
  <si>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</si>
  <si>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</si>
  <si>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</si>
  <si>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</si>
  <si>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</si>
  <si>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</si>
  <si>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</si>
  <si>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</si>
  <si>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</si>
  <si>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</si>
  <si>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</si>
  <si>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</si>
  <si>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</si>
  <si>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</si>
  <si>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</si>
  <si>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</si>
  <si>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</si>
  <si>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</si>
  <si>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</si>
  <si>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</si>
  <si>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</si>
  <si>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</si>
  <si>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</si>
  <si>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</si>
  <si>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</si>
  <si>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</si>
  <si>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</si>
  <si>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</si>
  <si>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</si>
  <si>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</si>
  <si>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</si>
  <si>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</si>
  <si>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</si>
  <si>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</si>
  <si>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</si>
  <si>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</si>
  <si>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</si>
  <si>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</si>
  <si>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</si>
  <si>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</si>
  <si>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</si>
  <si>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</si>
  <si>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</si>
  <si>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</si>
  <si>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</si>
  <si>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</si>
  <si>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</si>
  <si>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</si>
  <si>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</si>
  <si>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</si>
  <si>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</si>
  <si>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</si>
  <si>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</si>
  <si>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</si>
  <si>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</si>
  <si>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</si>
  <si>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</si>
  <si>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</si>
  <si>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</si>
  <si>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</si>
  <si>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</si>
  <si>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</si>
  <si>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</si>
  <si>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</si>
  <si>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</si>
  <si>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</si>
  <si>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</si>
  <si>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</si>
  <si>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</si>
  <si>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</si>
  <si>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</si>
  <si>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</si>
  <si>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</si>
  <si>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</si>
  <si>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</si>
  <si>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</si>
  <si>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</si>
  <si>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</si>
  <si>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</si>
  <si>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</si>
  <si>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</si>
  <si>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</si>
  <si>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</si>
  <si>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</si>
  <si>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</si>
  <si>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</si>
  <si>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</si>
  <si>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</si>
  <si>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</si>
  <si>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</si>
  <si>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</si>
  <si>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</si>
  <si>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</si>
  <si>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</si>
  <si>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</si>
  <si>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</si>
  <si>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</si>
  <si>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</si>
  <si>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</si>
  <si>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</si>
  <si>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</si>
  <si>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</si>
  <si>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</si>
  <si>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</si>
  <si>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</si>
  <si>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</si>
  <si>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</si>
  <si>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</si>
  <si>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</si>
  <si>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</si>
  <si>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</si>
  <si>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</si>
  <si>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</si>
  <si>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</si>
  <si>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</si>
  <si>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</si>
  <si>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</si>
  <si>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</si>
  <si>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</si>
  <si>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</si>
  <si>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</si>
  <si>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</si>
  <si>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</si>
  <si>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</si>
  <si>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</si>
  <si>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</si>
  <si>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</si>
  <si>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</si>
  <si>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</si>
  <si>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</si>
  <si>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</si>
  <si>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</si>
  <si>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</si>
  <si>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</si>
  <si>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</si>
  <si>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</si>
  <si>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</si>
  <si>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</si>
  <si>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</si>
  <si>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</si>
  <si>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</si>
  <si>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</si>
  <si>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</si>
  <si>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</si>
  <si>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</si>
  <si>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</si>
  <si>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</si>
  <si>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</si>
  <si>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</si>
  <si>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</si>
  <si>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</si>
  <si>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</si>
  <si>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</si>
  <si>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</si>
  <si>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</si>
  <si>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</si>
  <si>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</si>
  <si>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</si>
  <si>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</si>
  <si>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</si>
  <si>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</si>
  <si>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</si>
  <si>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</si>
  <si>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</si>
  <si>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</si>
  <si>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</si>
  <si>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</si>
  <si>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</si>
  <si>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</si>
  <si>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</si>
  <si>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</si>
  <si>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</si>
  <si>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</si>
  <si>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</si>
  <si>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</si>
  <si>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</si>
  <si>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</si>
  <si>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</si>
  <si>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</si>
  <si>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</si>
  <si>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</si>
  <si>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</si>
  <si>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</si>
  <si>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</si>
  <si>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</si>
  <si>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</si>
  <si>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</si>
  <si>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</si>
  <si>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</si>
  <si>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</si>
  <si>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</si>
  <si>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</si>
  <si>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</si>
  <si>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</si>
  <si>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</si>
  <si>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</si>
  <si>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</si>
  <si>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</si>
  <si>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</si>
  <si>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</si>
  <si>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</si>
  <si>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</si>
  <si>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</si>
  <si>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</si>
  <si>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</si>
  <si>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</si>
  <si>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</si>
  <si>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</si>
  <si>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</si>
  <si>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</si>
  <si>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</si>
  <si>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</si>
  <si>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</si>
  <si>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</si>
  <si>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</si>
  <si>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</si>
  <si>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</si>
  <si>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</si>
  <si>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</si>
  <si>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</si>
  <si>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</si>
  <si>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</si>
  <si>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</si>
  <si>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</si>
  <si>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</si>
  <si>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</si>
  <si>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</si>
  <si>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</si>
  <si>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</si>
  <si>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</si>
  <si>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</si>
  <si>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</si>
  <si>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</si>
  <si>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</si>
  <si>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</si>
  <si>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</si>
  <si>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</si>
  <si>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</si>
  <si>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</si>
  <si>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</si>
  <si>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</si>
  <si>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</si>
  <si>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</si>
  <si>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</si>
  <si>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</si>
  <si>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</si>
  <si>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</si>
  <si>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</si>
  <si>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</si>
  <si>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</si>
  <si>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</si>
  <si>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</si>
  <si>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</si>
  <si>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</si>
  <si>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</si>
  <si>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</si>
  <si>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</si>
  <si>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</si>
  <si>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</si>
  <si>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</si>
  <si>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</si>
  <si>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</si>
  <si>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</si>
  <si>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</si>
  <si>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</si>
  <si>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</si>
  <si>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</si>
  <si>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</si>
  <si>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</si>
  <si>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</si>
  <si>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</si>
  <si>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</si>
  <si>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</si>
  <si>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</si>
  <si>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</si>
  <si>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</si>
  <si>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</si>
  <si>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</si>
  <si>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</si>
  <si>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</si>
  <si>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</si>
  <si>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</si>
  <si>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</si>
  <si>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</si>
  <si>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</si>
  <si>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</si>
  <si>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</si>
  <si>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</si>
  <si>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</si>
  <si>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</si>
  <si>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</si>
  <si>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</si>
  <si>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</si>
  <si>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</si>
  <si>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</si>
  <si>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</si>
  <si>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</si>
  <si>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</si>
  <si>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</si>
  <si>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</si>
  <si>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</si>
  <si>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</si>
  <si>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</si>
  <si>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</si>
  <si>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</si>
  <si>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</si>
  <si>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</si>
  <si>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</si>
  <si>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</si>
  <si>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</si>
  <si>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</si>
  <si>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</si>
  <si>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</si>
  <si>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</si>
  <si>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</si>
  <si>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</si>
  <si>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</si>
  <si>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</si>
  <si>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</si>
  <si>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</si>
  <si>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</si>
  <si>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</si>
  <si>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</si>
  <si>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</si>
  <si>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</si>
  <si>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</si>
  <si>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</si>
  <si>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</si>
  <si>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</si>
  <si>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</si>
  <si>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</si>
  <si>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</si>
  <si>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</si>
  <si>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</si>
  <si>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</si>
  <si>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</si>
  <si>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</si>
  <si>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</si>
  <si>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</si>
  <si>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</si>
  <si>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</si>
  <si>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</si>
  <si>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</si>
  <si>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</si>
  <si>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</si>
  <si>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</si>
  <si>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</si>
  <si>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</si>
  <si>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</si>
  <si>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</si>
  <si>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</si>
  <si>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</si>
  <si>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</si>
  <si>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</si>
  <si>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</si>
  <si>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</si>
  <si>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</si>
  <si>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</si>
  <si>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</si>
  <si>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</si>
  <si>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</si>
  <si>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</si>
  <si>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</si>
  <si>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</si>
  <si>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</si>
  <si>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</si>
  <si>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</si>
  <si>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</si>
  <si>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</si>
  <si>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</si>
  <si>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</si>
  <si>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</si>
  <si>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</si>
  <si>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</si>
  <si>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</si>
  <si>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</si>
  <si>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</si>
  <si>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</si>
  <si>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</si>
  <si>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</si>
  <si>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</si>
  <si>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</si>
  <si>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</si>
  <si>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</si>
  <si>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</si>
  <si>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</si>
  <si>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</si>
  <si>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</si>
  <si>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</si>
  <si>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</si>
  <si>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</si>
  <si>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</si>
  <si>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</si>
  <si>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</si>
  <si>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</si>
  <si>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</si>
  <si>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</si>
  <si>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</si>
  <si>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</si>
  <si>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</si>
  <si>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</si>
  <si>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</si>
  <si>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</si>
  <si>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</si>
  <si>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</si>
  <si>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</si>
  <si>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</si>
  <si>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</si>
  <si>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</si>
  <si>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</si>
  <si>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</si>
  <si>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</si>
  <si>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</si>
  <si>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</si>
  <si>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</si>
  <si>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</si>
  <si>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</si>
  <si>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</si>
  <si>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</si>
  <si>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</si>
  <si>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</si>
  <si>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</si>
  <si>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</si>
  <si>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</si>
  <si>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</si>
  <si>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</si>
  <si>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</si>
  <si>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</si>
  <si>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</si>
  <si>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</si>
  <si>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</si>
  <si>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</si>
  <si>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</si>
  <si>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</si>
  <si>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</si>
  <si>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</si>
  <si>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</si>
  <si>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</si>
  <si>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</si>
  <si>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</si>
  <si>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</si>
  <si>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</si>
  <si>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</si>
  <si>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</si>
  <si>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</si>
  <si>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</si>
  <si>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</si>
  <si>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</si>
  <si>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</si>
  <si>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</si>
  <si>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</si>
  <si>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</si>
  <si>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</si>
  <si>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</si>
  <si>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</si>
  <si>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</si>
  <si>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</si>
  <si>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</si>
  <si>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</si>
  <si>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</si>
  <si>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</si>
  <si>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</si>
  <si>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</si>
  <si>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</si>
  <si>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</si>
  <si>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</si>
  <si>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</si>
  <si>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</si>
  <si>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</si>
  <si>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</si>
  <si>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</si>
  <si>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</si>
  <si>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</si>
  <si>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</si>
  <si>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</si>
  <si>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</si>
  <si>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</si>
  <si>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</si>
  <si>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</si>
  <si>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</si>
  <si>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</si>
  <si>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</si>
  <si>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</si>
  <si>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</si>
  <si>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</si>
  <si>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</si>
  <si>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</si>
  <si>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</si>
  <si>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</si>
  <si>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</si>
  <si>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</si>
  <si>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</si>
  <si>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</si>
  <si>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</si>
  <si>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</si>
  <si>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</si>
  <si>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</si>
  <si>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</si>
  <si>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</si>
  <si>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</si>
  <si>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</si>
  <si>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</si>
  <si>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</si>
  <si>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</si>
  <si>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</si>
  <si>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</si>
  <si>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</si>
  <si>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</si>
  <si>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</si>
  <si>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</si>
  <si>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</si>
  <si>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</si>
  <si>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</si>
  <si>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</si>
  <si>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</si>
  <si>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</si>
  <si>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</si>
  <si>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</si>
  <si>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</si>
  <si>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</si>
  <si>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</si>
  <si>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</si>
  <si>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</si>
  <si>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</si>
  <si>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</si>
  <si>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</si>
  <si>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</si>
  <si>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</si>
  <si>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</si>
  <si>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</si>
  <si>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</si>
  <si>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</si>
  <si>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</si>
  <si>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</si>
  <si>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</si>
  <si>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</si>
  <si>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</si>
  <si>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</si>
  <si>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</si>
  <si>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</si>
  <si>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</si>
  <si>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</si>
  <si>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</si>
  <si>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</si>
  <si>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</si>
  <si>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</si>
  <si>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</si>
  <si>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</si>
  <si>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</si>
  <si>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</si>
  <si>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</si>
  <si>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</si>
  <si>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</si>
  <si>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</si>
  <si>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</si>
  <si>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</si>
  <si>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</si>
  <si>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</si>
  <si>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</si>
  <si>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</si>
  <si>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</si>
  <si>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</si>
  <si>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</si>
  <si>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</si>
  <si>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</si>
  <si>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</si>
  <si>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</si>
  <si>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</si>
  <si>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</si>
  <si>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</si>
  <si>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</si>
  <si>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</si>
  <si>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</si>
  <si>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</si>
  <si>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</si>
  <si>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</si>
  <si>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</si>
  <si>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</si>
  <si>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</si>
  <si>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</si>
  <si>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</si>
  <si>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</si>
  <si>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</si>
  <si>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</si>
  <si>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</si>
  <si>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</si>
  <si>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</si>
  <si>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</si>
  <si>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</si>
  <si>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</si>
  <si>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</si>
  <si>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</si>
  <si>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</si>
  <si>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</si>
  <si>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</si>
  <si>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</si>
  <si>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</si>
  <si>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</si>
  <si>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</si>
  <si>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</si>
  <si>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</si>
  <si>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</si>
  <si>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</si>
  <si>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</si>
  <si>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</si>
  <si>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</si>
  <si>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</si>
  <si>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</si>
  <si>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</si>
  <si>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</si>
  <si>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</si>
  <si>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</si>
  <si>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</si>
  <si>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</si>
  <si>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</si>
  <si>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</si>
  <si>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</si>
  <si>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</si>
  <si>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</si>
  <si>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</si>
  <si>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</si>
  <si>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</si>
  <si>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</si>
  <si>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</si>
  <si>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</si>
  <si>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</si>
  <si>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</si>
  <si>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</si>
  <si>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</si>
  <si>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</si>
  <si>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</si>
  <si>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</si>
  <si>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</si>
  <si>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</si>
  <si>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</si>
  <si>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</si>
  <si>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</si>
  <si>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</si>
  <si>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</si>
  <si>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</si>
  <si>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</si>
  <si>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</si>
  <si>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</si>
  <si>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</si>
  <si>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</si>
  <si>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</si>
  <si>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</si>
  <si>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</si>
  <si>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</si>
  <si>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</si>
  <si>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</si>
  <si>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</si>
  <si>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</si>
  <si>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</si>
  <si>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</si>
  <si>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</si>
  <si>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</si>
  <si>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</si>
  <si>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</si>
  <si>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</si>
  <si>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</si>
  <si>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</si>
  <si>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</si>
  <si>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</si>
  <si>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</si>
  <si>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</si>
  <si>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</si>
  <si>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</si>
  <si>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</si>
  <si>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</si>
  <si>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</si>
  <si>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</si>
  <si>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</si>
  <si>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</si>
  <si>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</si>
  <si>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</si>
  <si>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</si>
  <si>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</si>
  <si>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</si>
  <si>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</si>
  <si>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</si>
  <si>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</si>
  <si>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</si>
  <si>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</si>
  <si>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</si>
  <si>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</si>
  <si>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</si>
  <si>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</si>
  <si>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</si>
  <si>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</si>
  <si>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</si>
  <si>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</si>
  <si>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</si>
  <si>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</si>
  <si>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</si>
  <si>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</si>
  <si>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</si>
  <si>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</si>
  <si>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</si>
  <si>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</si>
  <si>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</si>
  <si>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</si>
  <si>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</si>
  <si>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</si>
  <si>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</si>
  <si>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</si>
  <si>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</si>
  <si>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</si>
  <si>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</si>
  <si>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</si>
  <si>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</si>
  <si>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</si>
  <si>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</si>
  <si>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</si>
  <si>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</si>
  <si>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</si>
  <si>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</si>
  <si>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</si>
  <si>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</si>
  <si>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</si>
  <si>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</si>
  <si>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</si>
  <si>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</si>
  <si>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</si>
  <si>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</si>
  <si>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</si>
  <si>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</si>
  <si>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</si>
  <si>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</si>
  <si>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</si>
  <si>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</si>
  <si>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</si>
  <si>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</si>
  <si>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</si>
  <si>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</si>
  <si>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</si>
  <si>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</si>
  <si>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</si>
  <si>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</si>
  <si>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</si>
  <si>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</si>
  <si>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</si>
  <si>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</si>
  <si>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</si>
  <si>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</si>
  <si>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</si>
  <si>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</si>
  <si>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</si>
  <si>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</si>
  <si>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</si>
  <si>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</si>
  <si>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</si>
  <si>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</si>
  <si>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</si>
  <si>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</si>
  <si>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</si>
  <si>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</si>
  <si>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</si>
  <si>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</si>
  <si>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</si>
  <si>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</si>
  <si>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</si>
  <si>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</si>
  <si>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</si>
  <si>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</si>
  <si>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</si>
  <si>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</si>
  <si>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</si>
  <si>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</si>
  <si>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</si>
  <si>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</si>
  <si>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</si>
  <si>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</si>
  <si>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</si>
  <si>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</si>
  <si>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</si>
  <si>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</si>
  <si>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</si>
  <si>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</si>
  <si>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</si>
  <si>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</si>
  <si>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</si>
  <si>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</si>
  <si>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</si>
  <si>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</si>
  <si>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</si>
  <si>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</si>
  <si>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</si>
  <si>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</si>
  <si>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</si>
  <si>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</si>
  <si>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</si>
  <si>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</si>
  <si>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</si>
  <si>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</si>
  <si>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</si>
  <si>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</si>
  <si>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</si>
  <si>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</si>
  <si>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</si>
  <si>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</si>
  <si>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</si>
  <si>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</si>
  <si>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</si>
  <si>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</si>
  <si>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</si>
  <si>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</si>
  <si>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</si>
  <si>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</si>
  <si>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</si>
  <si>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</si>
  <si>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</si>
  <si>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</si>
  <si>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</si>
  <si>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</si>
  <si>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</si>
  <si>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</si>
  <si>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</si>
  <si>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</si>
  <si>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</si>
  <si>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</si>
  <si>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</si>
  <si>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</si>
  <si>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</si>
  <si>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</si>
  <si>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</si>
  <si>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</si>
  <si>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</si>
  <si>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</si>
  <si>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</si>
  <si>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</si>
  <si>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</si>
  <si>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</si>
  <si>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</si>
  <si>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</si>
  <si>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</si>
  <si>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</si>
  <si>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</si>
  <si>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</si>
  <si>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</si>
  <si>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</si>
  <si>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</si>
  <si>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</si>
  <si>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</si>
  <si>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</si>
  <si>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</si>
  <si>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</si>
  <si>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</si>
  <si>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</si>
  <si>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</si>
  <si>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</si>
  <si>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</si>
  <si>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</si>
  <si>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</si>
  <si>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</si>
  <si>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</si>
  <si>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</si>
  <si>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</si>
  <si>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</si>
  <si>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</si>
  <si>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</si>
  <si>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</si>
  <si>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</si>
  <si>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</si>
  <si>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</si>
  <si>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</si>
  <si>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</si>
  <si>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</si>
  <si>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</si>
  <si>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</si>
  <si>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</si>
  <si>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</si>
  <si>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</si>
  <si>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</si>
  <si>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</si>
  <si>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</si>
  <si>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</si>
  <si>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</si>
  <si>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</si>
  <si>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</si>
  <si>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</si>
  <si>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</si>
  <si>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</si>
  <si>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</si>
  <si>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</si>
  <si>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</si>
  <si>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</si>
  <si>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</si>
  <si>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</si>
  <si>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</si>
  <si>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</si>
  <si>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</si>
  <si>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</si>
  <si>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</si>
  <si>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</si>
  <si>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</si>
  <si>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</si>
  <si>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</si>
  <si>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</si>
  <si>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</si>
  <si>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</si>
  <si>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</si>
  <si>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</si>
  <si>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</si>
  <si>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</si>
  <si>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</si>
  <si>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</si>
  <si>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</si>
  <si>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</si>
  <si>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</si>
  <si>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</si>
  <si>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</si>
  <si>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</si>
  <si>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</si>
  <si>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</si>
  <si>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</si>
  <si>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</si>
  <si>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</si>
  <si>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</si>
  <si>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</si>
  <si>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</si>
  <si>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</si>
  <si>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</si>
  <si>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</si>
  <si>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</si>
  <si>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</si>
  <si>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</si>
  <si>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</si>
  <si>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</si>
  <si>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</si>
  <si>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</si>
  <si>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</si>
  <si>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</si>
  <si>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</si>
  <si>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</si>
  <si>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</si>
  <si>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</si>
  <si>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</si>
  <si>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</si>
  <si>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</si>
  <si>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</si>
  <si>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</si>
  <si>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</si>
  <si>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</si>
  <si>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</si>
  <si>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</si>
  <si>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</si>
  <si>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</si>
  <si>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</si>
  <si>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</si>
  <si>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</si>
  <si>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</si>
  <si>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</si>
  <si>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</si>
  <si>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</si>
  <si>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</si>
  <si>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</si>
  <si>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</si>
  <si>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</si>
  <si>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</si>
  <si>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</si>
  <si>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</si>
  <si>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</si>
  <si>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</si>
  <si>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</si>
  <si>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</si>
  <si>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</si>
  <si>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</si>
  <si>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</si>
  <si>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</si>
  <si>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</si>
  <si>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</si>
  <si>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</si>
  <si>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</si>
  <si>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</si>
  <si>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</si>
  <si>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</si>
  <si>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</si>
  <si>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</si>
  <si>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</si>
  <si>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</si>
  <si>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</si>
  <si>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</si>
  <si>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</si>
  <si>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</si>
  <si>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</si>
  <si>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</si>
  <si>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</si>
  <si>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</si>
  <si>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</si>
  <si>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</si>
  <si>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</si>
  <si>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</si>
  <si>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</si>
  <si>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</si>
  <si>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</si>
  <si>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</si>
  <si>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</si>
  <si>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</si>
  <si>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</si>
  <si>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</si>
  <si>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</si>
  <si>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</si>
  <si>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</si>
  <si>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</si>
  <si>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</si>
  <si>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</si>
  <si>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</si>
  <si>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</si>
  <si>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</si>
  <si>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</si>
  <si>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</si>
  <si>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</si>
  <si>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</si>
  <si>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</si>
  <si>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</si>
  <si>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</si>
  <si>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</si>
  <si>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</si>
  <si>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</si>
  <si>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</si>
  <si>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</si>
  <si>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</si>
  <si>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</si>
  <si>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</si>
  <si>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</si>
  <si>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</si>
  <si>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</si>
  <si>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</si>
  <si>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</si>
  <si>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</si>
  <si>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</si>
  <si>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</si>
  <si>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</si>
  <si>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</si>
  <si>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</si>
  <si>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</si>
  <si>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</si>
  <si>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</si>
  <si>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</si>
  <si>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</si>
  <si>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</si>
  <si>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</si>
  <si>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</si>
  <si>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</si>
  <si>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</si>
  <si>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</si>
  <si>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</si>
  <si>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</si>
  <si>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</si>
  <si>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</si>
  <si>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</si>
  <si>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</si>
  <si>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</si>
  <si>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</si>
  <si>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</si>
  <si>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</si>
  <si>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</si>
  <si>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</si>
  <si>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</si>
  <si>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</si>
  <si>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</si>
  <si>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</si>
  <si>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</si>
  <si>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</si>
  <si>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</si>
  <si>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</si>
  <si>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</si>
  <si>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</si>
  <si>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</si>
  <si>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</si>
  <si>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</si>
  <si>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</si>
  <si>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</si>
  <si>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</si>
  <si>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</si>
  <si>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</si>
  <si>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</si>
  <si>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</si>
  <si>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</si>
  <si>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</si>
  <si>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</si>
  <si>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</si>
  <si>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</si>
  <si>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</si>
  <si>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</si>
  <si>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</si>
  <si>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</si>
  <si>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</si>
  <si>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</si>
  <si>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</si>
  <si>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</si>
  <si>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</si>
  <si>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</si>
  <si>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</si>
  <si>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</si>
  <si>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</si>
  <si>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</si>
  <si>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</si>
  <si>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</si>
  <si>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</si>
  <si>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</si>
  <si>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</si>
  <si>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</si>
  <si>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</si>
  <si>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</si>
  <si>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</si>
  <si>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</si>
  <si>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</si>
  <si>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</si>
  <si>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</si>
  <si>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</si>
  <si>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</si>
  <si>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</si>
  <si>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</si>
  <si>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</si>
  <si>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</si>
  <si>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</si>
  <si>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</si>
  <si>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</si>
  <si>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</si>
  <si>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</si>
  <si>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</si>
  <si>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</si>
  <si>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</si>
  <si>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</si>
  <si>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</si>
  <si>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</si>
  <si>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</si>
  <si>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</si>
  <si>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</si>
  <si>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</si>
  <si>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</si>
  <si>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</si>
  <si>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</si>
  <si>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</si>
  <si>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</si>
  <si>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</si>
  <si>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</si>
  <si>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</si>
  <si>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</si>
  <si>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</si>
  <si>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</si>
  <si>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</si>
  <si>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</si>
  <si>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</si>
  <si>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</si>
  <si>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</si>
  <si>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</si>
  <si>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</si>
  <si>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</si>
  <si>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</si>
  <si>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</si>
  <si>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</si>
  <si>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</si>
  <si>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</si>
  <si>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</si>
  <si>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</si>
  <si>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</si>
  <si>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</si>
  <si>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</si>
  <si>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</si>
  <si>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</si>
  <si>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</si>
  <si>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</si>
  <si>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</si>
  <si>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</si>
  <si>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</si>
  <si>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</si>
  <si>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</si>
  <si>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</si>
  <si>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</si>
  <si>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</si>
  <si>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</si>
  <si>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</si>
  <si>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</si>
  <si>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</si>
  <si>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</si>
  <si>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</si>
  <si>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</si>
  <si>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</si>
  <si>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</si>
  <si>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</si>
  <si>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</si>
  <si>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</si>
  <si>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</si>
  <si>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</si>
  <si>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</si>
  <si>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</si>
  <si>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</si>
  <si>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</si>
  <si>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</si>
  <si>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</si>
  <si>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</si>
  <si>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</si>
  <si>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</si>
  <si>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</si>
  <si>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</si>
  <si>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</si>
  <si>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</si>
  <si>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</si>
  <si>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</si>
  <si>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</si>
  <si>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</si>
  <si>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</si>
  <si>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</si>
  <si>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</si>
  <si>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</si>
  <si>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</si>
  <si>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</si>
  <si>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</si>
  <si>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</si>
  <si>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</si>
  <si>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</si>
  <si>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</si>
  <si>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</si>
  <si>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</si>
  <si>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</si>
  <si>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</si>
  <si>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</si>
  <si>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</si>
  <si>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</si>
  <si>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</si>
  <si>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</si>
  <si>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</si>
  <si>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</si>
  <si>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</si>
  <si>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</si>
  <si>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</si>
  <si>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</si>
  <si>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</si>
  <si>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</si>
  <si>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</si>
  <si>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</si>
  <si>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</si>
  <si>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</si>
  <si>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</si>
  <si>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</si>
  <si>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</si>
  <si>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</si>
  <si>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</si>
  <si>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</si>
  <si>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</si>
  <si>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</si>
  <si>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</si>
  <si>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</si>
  <si>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</si>
  <si>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</si>
  <si>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</si>
  <si>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</si>
  <si>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</si>
  <si>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</si>
  <si>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</si>
  <si>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</si>
  <si>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</si>
  <si>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</si>
  <si>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</si>
  <si>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</si>
  <si>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</si>
  <si>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</si>
  <si>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</si>
  <si>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</si>
  <si>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</si>
  <si>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</si>
  <si>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</si>
  <si>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</si>
  <si>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</si>
  <si>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</si>
  <si>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</si>
  <si>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</si>
  <si>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</si>
  <si>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</si>
  <si>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</si>
  <si>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</si>
  <si>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</si>
  <si>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</si>
  <si>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</si>
  <si>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</si>
  <si>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</si>
  <si>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</si>
  <si>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</si>
  <si>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</si>
  <si>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</si>
  <si>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</si>
  <si>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</si>
  <si>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</si>
  <si>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</si>
  <si>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</si>
  <si>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</si>
  <si>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</si>
  <si>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</si>
  <si>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</si>
  <si>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</si>
  <si>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</si>
  <si>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</si>
  <si>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</si>
  <si>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</si>
  <si>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</si>
  <si>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</si>
  <si>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</si>
  <si>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</si>
  <si>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</si>
  <si>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</si>
  <si>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</si>
  <si>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</si>
  <si>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</si>
  <si>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</si>
  <si>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</si>
  <si>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</si>
  <si>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</si>
  <si>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</si>
  <si>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</si>
  <si>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</si>
  <si>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</si>
  <si>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</si>
  <si>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</si>
  <si>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</si>
  <si>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</si>
  <si>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</si>
  <si>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</si>
  <si>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</si>
  <si>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</si>
  <si>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</si>
  <si>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</si>
  <si>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</si>
  <si>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</si>
  <si>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</si>
  <si>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</si>
  <si>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</si>
  <si>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</si>
  <si>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</si>
  <si>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</si>
  <si>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</si>
  <si>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</si>
  <si>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</si>
  <si>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</si>
  <si>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</si>
  <si>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</si>
  <si>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</si>
  <si>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</si>
  <si>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</si>
  <si>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</si>
  <si>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</si>
  <si>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</si>
  <si>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</si>
  <si>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</si>
  <si>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</si>
  <si>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</si>
  <si>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</si>
  <si>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</si>
  <si>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</si>
  <si>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</si>
  <si>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</si>
  <si>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</si>
  <si>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</si>
  <si>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</si>
  <si>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</si>
  <si>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</si>
  <si>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</si>
  <si>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</si>
  <si>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</si>
  <si>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</si>
  <si>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</si>
  <si>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</si>
  <si>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</si>
  <si>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</si>
  <si>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</si>
  <si>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</si>
  <si>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</si>
  <si>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</si>
  <si>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</si>
  <si>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</si>
  <si>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</si>
  <si>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</si>
  <si>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</si>
  <si>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</si>
  <si>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</si>
  <si>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</si>
  <si>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</si>
  <si>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</si>
  <si>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</si>
  <si>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</si>
  <si>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</si>
  <si>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</si>
  <si>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</si>
  <si>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</si>
  <si>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</si>
  <si>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</si>
  <si>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</si>
  <si>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</si>
  <si>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</si>
  <si>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</si>
  <si>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</si>
  <si>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</si>
  <si>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</si>
  <si>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</si>
  <si>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</si>
  <si>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</si>
  <si>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</si>
  <si>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</si>
  <si>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</si>
  <si>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</si>
  <si>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</si>
  <si>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</si>
  <si>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</si>
  <si>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</si>
  <si>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</si>
  <si>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</si>
  <si>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</si>
  <si>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</si>
  <si>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</si>
  <si>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</si>
  <si>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</si>
  <si>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</si>
  <si>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</si>
  <si>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</si>
  <si>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</si>
  <si>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</si>
  <si>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</si>
  <si>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</si>
  <si>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</si>
  <si>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</si>
  <si>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</si>
  <si>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</si>
  <si>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</si>
  <si>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</si>
  <si>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</si>
  <si>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</si>
  <si>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</si>
  <si>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</si>
  <si>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</si>
  <si>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</si>
  <si>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</si>
  <si>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</si>
  <si>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</si>
  <si>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</si>
  <si>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</si>
  <si>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</si>
  <si>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</si>
  <si>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</si>
  <si>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</si>
  <si>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</si>
  <si>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</si>
  <si>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</si>
  <si>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</si>
  <si>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</si>
  <si>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</si>
  <si>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</si>
  <si>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</si>
  <si>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</si>
  <si>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</si>
  <si>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</si>
  <si>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</si>
  <si>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</si>
  <si>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</si>
  <si>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</si>
  <si>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</si>
  <si>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</si>
  <si>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</si>
  <si>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</si>
  <si>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</si>
  <si>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</si>
  <si>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</si>
  <si>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</si>
  <si>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</si>
  <si>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</si>
  <si>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</si>
  <si>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</si>
  <si>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</si>
  <si>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</si>
  <si>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</si>
  <si>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</si>
  <si>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</si>
  <si>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</si>
  <si>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</si>
  <si>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</si>
  <si>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</si>
  <si>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</si>
  <si>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</si>
  <si>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</si>
  <si>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</si>
  <si>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</si>
  <si>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</si>
  <si>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</si>
  <si>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</si>
  <si>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</si>
  <si>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</si>
  <si>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</si>
  <si>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</si>
  <si>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</si>
  <si>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</si>
  <si>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</si>
  <si>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</si>
  <si>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</si>
  <si>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</si>
  <si>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</si>
  <si>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</si>
  <si>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</si>
  <si>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</si>
  <si>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</si>
  <si>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</si>
  <si>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</si>
  <si>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</si>
  <si>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</si>
  <si>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</si>
  <si>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</si>
  <si>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</si>
  <si>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</si>
  <si>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</si>
  <si>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</si>
  <si>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</si>
  <si>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</si>
  <si>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</si>
  <si>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</si>
  <si>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</si>
  <si>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</si>
  <si>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</si>
  <si>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</si>
  <si>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</si>
  <si>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</si>
  <si>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</si>
  <si>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</si>
  <si>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</si>
  <si>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</si>
  <si>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</si>
  <si>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</si>
  <si>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</si>
  <si>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</si>
  <si>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</si>
  <si>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</si>
  <si>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</si>
  <si>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</si>
  <si>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</si>
  <si>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</si>
  <si>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</si>
  <si>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</si>
  <si>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</si>
  <si>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</si>
  <si>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</si>
  <si>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</si>
  <si>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</si>
  <si>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</si>
  <si>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</si>
  <si>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</si>
  <si>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</si>
  <si>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</si>
  <si>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</si>
  <si>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</si>
  <si>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</si>
  <si>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</si>
  <si>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</si>
  <si>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</si>
  <si>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</si>
  <si>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</si>
  <si>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</si>
  <si>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</si>
  <si>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</si>
  <si>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</si>
  <si>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</si>
  <si>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</si>
  <si>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</si>
  <si>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</si>
  <si>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</si>
  <si>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</si>
  <si>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</si>
  <si>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</si>
  <si>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</si>
  <si>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</si>
  <si>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</si>
  <si>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</si>
  <si>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</si>
  <si>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</si>
  <si>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</si>
  <si>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</si>
  <si>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</si>
  <si>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</si>
  <si>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</si>
  <si>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</si>
  <si>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</si>
  <si>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</si>
  <si>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</si>
  <si>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</si>
  <si>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</si>
  <si>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</si>
  <si>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</si>
  <si>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</si>
  <si>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</si>
  <si>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</si>
  <si>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</si>
  <si>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</si>
  <si>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</si>
  <si>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</si>
  <si>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</si>
  <si>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</si>
  <si>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</si>
  <si>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</si>
  <si>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</si>
  <si>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</si>
  <si>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</si>
  <si>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</si>
  <si>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</si>
  <si>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</si>
  <si>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</si>
  <si>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</si>
  <si>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</si>
  <si>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</si>
  <si>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</si>
  <si>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</si>
  <si>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</si>
  <si>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</si>
  <si>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</si>
  <si>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</si>
  <si>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</si>
  <si>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</si>
  <si>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</si>
  <si>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</si>
  <si>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</si>
  <si>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</si>
  <si>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</si>
  <si>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</si>
  <si>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</si>
  <si>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</si>
  <si>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</si>
  <si>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</si>
  <si>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</si>
  <si>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</si>
  <si>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</si>
  <si>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</si>
  <si>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</si>
  <si>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</si>
  <si>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</si>
  <si>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</si>
  <si>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</si>
  <si>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</si>
  <si>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</si>
  <si>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</si>
  <si>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</si>
  <si>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</si>
  <si>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</si>
  <si>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</si>
  <si>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</si>
  <si>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</si>
  <si>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</si>
  <si>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</si>
  <si>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</si>
  <si>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</si>
  <si>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</si>
  <si>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</si>
  <si>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</si>
  <si>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</si>
  <si>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</si>
  <si>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</si>
  <si>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</si>
  <si>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</si>
  <si>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</si>
  <si>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</si>
  <si>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</si>
  <si>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</si>
  <si>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</si>
  <si>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</si>
  <si>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</si>
  <si>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</si>
  <si>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</si>
  <si>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</si>
  <si>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</si>
  <si>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</si>
  <si>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</si>
  <si>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</si>
  <si>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</si>
  <si>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</si>
  <si>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</si>
  <si>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</si>
  <si>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</si>
  <si>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</si>
  <si>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</si>
  <si>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</si>
  <si>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</si>
  <si>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</si>
  <si>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</si>
  <si>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</si>
  <si>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</si>
  <si>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</si>
  <si>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</si>
  <si>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</si>
  <si>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</si>
  <si>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</si>
  <si>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</si>
  <si>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</si>
  <si>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</si>
  <si>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</si>
  <si>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</si>
  <si>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</si>
  <si>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</si>
  <si>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</si>
  <si>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</si>
  <si>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</si>
  <si>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</si>
  <si>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</si>
  <si>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</si>
  <si>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</si>
  <si>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</si>
  <si>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</si>
  <si>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</si>
  <si>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</si>
  <si>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</si>
  <si>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</si>
  <si>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</si>
  <si>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</si>
  <si>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</si>
  <si>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</si>
  <si>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</si>
  <si>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</si>
  <si>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</si>
  <si>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</si>
  <si>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</si>
  <si>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</si>
  <si>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</si>
  <si>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</si>
  <si>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</si>
  <si>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</si>
  <si>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</si>
  <si>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</si>
  <si>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</si>
  <si>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</si>
  <si>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</si>
  <si>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</si>
  <si>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</si>
  <si>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</si>
  <si>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</si>
  <si>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</si>
  <si>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</si>
  <si>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</si>
  <si>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</si>
  <si>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</si>
  <si>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</si>
  <si>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</si>
  <si>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</si>
  <si>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</si>
  <si>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</si>
  <si>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</si>
  <si>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</si>
  <si>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</si>
  <si>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</si>
  <si>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</si>
  <si>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</si>
  <si>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</si>
  <si>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</si>
  <si>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</si>
  <si>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</si>
  <si>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</si>
  <si>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</si>
  <si>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</si>
  <si>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</si>
  <si>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</si>
  <si>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</si>
  <si>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</si>
  <si>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</si>
  <si>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</si>
  <si>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</si>
  <si>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</si>
  <si>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</si>
  <si>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</si>
  <si>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</si>
  <si>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</si>
  <si>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</si>
  <si>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</si>
  <si>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</si>
  <si>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</si>
  <si>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</si>
  <si>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</si>
  <si>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</si>
  <si>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</si>
  <si>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</si>
  <si>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</si>
  <si>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</si>
  <si>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</si>
  <si>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</si>
  <si>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</si>
  <si>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</si>
  <si>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</si>
  <si>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</si>
  <si>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</si>
  <si>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</si>
  <si>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</si>
  <si>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</si>
  <si>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</si>
  <si>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</si>
  <si>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</si>
  <si>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</si>
  <si>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</si>
  <si>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</si>
  <si>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</si>
  <si>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</si>
  <si>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</si>
  <si>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</si>
  <si>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</si>
  <si>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</si>
  <si>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</si>
  <si>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</si>
  <si>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</si>
  <si>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</si>
  <si>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</si>
  <si>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</si>
  <si>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</si>
  <si>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</si>
  <si>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</si>
  <si>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</si>
  <si>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</si>
  <si>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</si>
  <si>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</si>
  <si>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</si>
  <si>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</si>
  <si>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</si>
  <si>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</si>
  <si>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</si>
  <si>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</si>
  <si>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</si>
  <si>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</si>
  <si>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</si>
  <si>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</si>
  <si>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</si>
  <si>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</si>
  <si>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</si>
  <si>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</si>
  <si>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</si>
  <si>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</si>
  <si>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</si>
  <si>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</si>
  <si>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</si>
  <si>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</si>
  <si>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</si>
  <si>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</si>
  <si>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</si>
  <si>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</si>
  <si>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</si>
  <si>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</si>
  <si>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</si>
  <si>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</si>
  <si>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</si>
  <si>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</si>
  <si>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</si>
  <si>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</si>
  <si>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</si>
  <si>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</si>
  <si>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</si>
  <si>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</si>
  <si>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</si>
  <si>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</si>
  <si>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</si>
  <si>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</si>
  <si>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</si>
  <si>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</si>
  <si>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</si>
  <si>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</si>
  <si>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</si>
  <si>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</si>
  <si>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</si>
  <si>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</si>
  <si>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</si>
  <si>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</si>
  <si>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</si>
  <si>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</si>
  <si>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</si>
  <si>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</si>
  <si>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</si>
  <si>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</si>
  <si>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</si>
  <si>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</si>
  <si>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</si>
  <si>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</si>
  <si>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</si>
  <si>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</si>
  <si>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</si>
  <si>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</si>
  <si>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</si>
  <si>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</si>
  <si>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</si>
  <si>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</si>
  <si>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</si>
  <si>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</si>
  <si>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</si>
  <si>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</si>
  <si>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</si>
  <si>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</si>
  <si>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</si>
  <si>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</si>
  <si>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</si>
  <si>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</si>
  <si>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</si>
  <si>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</si>
  <si>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</si>
  <si>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</si>
  <si>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</si>
  <si>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</si>
  <si>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</si>
  <si>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</si>
  <si>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</si>
  <si>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</si>
  <si>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</si>
  <si>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</si>
  <si>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</si>
  <si>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</si>
  <si>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</si>
  <si>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</si>
  <si>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</si>
  <si>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</si>
  <si>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</si>
  <si>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</si>
  <si>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</si>
  <si>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</si>
  <si>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</si>
  <si>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</si>
  <si>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</si>
  <si>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</si>
  <si>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</si>
  <si>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</si>
  <si>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</si>
  <si>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</si>
  <si>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</si>
  <si>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</si>
  <si>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</si>
  <si>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</si>
  <si>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</si>
  <si>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</si>
  <si>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</si>
  <si>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</si>
  <si>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</si>
  <si>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</si>
  <si>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</si>
  <si>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</si>
  <si>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</si>
  <si>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</si>
  <si>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</si>
  <si>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</si>
  <si>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</si>
  <si>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</si>
  <si>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</si>
  <si>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</si>
  <si>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</si>
  <si>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</si>
  <si>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</si>
  <si>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</si>
  <si>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</si>
  <si>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</si>
  <si>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</si>
  <si>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</si>
  <si>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</si>
  <si>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</si>
  <si>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</si>
  <si>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</si>
  <si>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</si>
  <si>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</si>
  <si>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</si>
  <si>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</si>
  <si>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</si>
  <si>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</si>
  <si>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</si>
  <si>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</si>
  <si>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</si>
  <si>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</si>
  <si>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</si>
  <si>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</si>
  <si>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</si>
  <si>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</si>
  <si>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</si>
  <si>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</si>
  <si>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</si>
  <si>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</si>
  <si>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</si>
  <si>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</si>
  <si>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</si>
  <si>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</si>
  <si>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</si>
  <si>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</si>
  <si>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</si>
  <si>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</si>
  <si>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</si>
  <si>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</si>
  <si>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</si>
  <si>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</si>
  <si>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</si>
  <si>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</si>
  <si>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</si>
  <si>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</si>
  <si>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</si>
  <si>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</si>
  <si>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</si>
  <si>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</si>
  <si>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</si>
  <si>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</si>
  <si>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</si>
  <si>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</si>
  <si>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</si>
  <si>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</si>
  <si>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</si>
  <si>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</si>
  <si>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</si>
  <si>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</si>
  <si>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</si>
  <si>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</si>
  <si>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</si>
  <si>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</si>
  <si>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</si>
  <si>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</si>
  <si>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</si>
  <si>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</si>
  <si>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</si>
  <si>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</si>
  <si>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</si>
  <si>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</si>
  <si>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</si>
  <si>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</si>
  <si>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</si>
  <si>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</si>
  <si>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</si>
  <si>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</si>
  <si>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</si>
  <si>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</si>
  <si>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</si>
  <si>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</si>
  <si>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</si>
  <si>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</si>
  <si>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</si>
  <si>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</si>
  <si>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</si>
  <si>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</si>
  <si>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</si>
  <si>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</si>
  <si>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</si>
  <si>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</si>
  <si>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</si>
  <si>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</si>
  <si>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</si>
  <si>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</si>
  <si>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</si>
  <si>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</si>
  <si>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</si>
  <si>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</si>
  <si>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</si>
  <si>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</si>
  <si>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</si>
  <si>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</si>
  <si>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</si>
  <si>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</si>
  <si>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</si>
  <si>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</si>
  <si>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</si>
  <si>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</si>
  <si>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</si>
  <si>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</si>
  <si>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</si>
  <si>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</si>
  <si>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</si>
  <si>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</si>
  <si>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</si>
  <si>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</si>
  <si>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</si>
  <si>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</si>
  <si>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</si>
  <si>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</si>
  <si>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</si>
  <si>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</si>
  <si>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</si>
  <si>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</si>
  <si>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</si>
  <si>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</si>
  <si>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</si>
  <si>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</si>
  <si>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</si>
  <si>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</si>
  <si>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</si>
  <si>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</si>
  <si>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</si>
  <si>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</si>
  <si>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</si>
  <si>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</si>
  <si>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</si>
  <si>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</si>
  <si>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</si>
  <si>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</si>
  <si>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</si>
  <si>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</si>
  <si>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</si>
  <si>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</si>
  <si>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</si>
  <si>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</si>
  <si>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</si>
  <si>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</si>
  <si>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</si>
  <si>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</si>
  <si>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</si>
  <si>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</si>
  <si>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</si>
  <si>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</si>
  <si>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</si>
  <si>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</si>
  <si>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</si>
  <si>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</si>
  <si>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</si>
  <si>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</si>
  <si>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</si>
  <si>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</si>
  <si>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</si>
  <si>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</si>
  <si>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</si>
  <si>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</si>
  <si>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</si>
  <si>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</si>
  <si>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</si>
  <si>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</si>
  <si>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</si>
  <si>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</si>
  <si>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</si>
  <si>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</si>
  <si>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</si>
  <si>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</si>
  <si>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</si>
  <si>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</si>
  <si>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</si>
  <si>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</si>
  <si>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</si>
  <si>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</si>
  <si>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</si>
  <si>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</si>
  <si>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</si>
  <si>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</si>
  <si>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</si>
  <si>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</si>
  <si>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</si>
  <si>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</si>
  <si>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</si>
  <si>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</si>
  <si>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</si>
  <si>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</si>
  <si>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</si>
  <si>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</si>
  <si>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</si>
  <si>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</si>
  <si>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</si>
  <si>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</si>
  <si>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</si>
  <si>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</si>
  <si>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</si>
  <si>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</si>
  <si>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</si>
  <si>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</si>
  <si>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</si>
  <si>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</si>
  <si>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</si>
  <si>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</si>
  <si>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</si>
  <si>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</si>
  <si>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</si>
  <si>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</si>
  <si>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</si>
  <si>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</si>
  <si>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</si>
  <si>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</si>
  <si>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</si>
  <si>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</si>
  <si>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</si>
  <si>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</si>
  <si>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</si>
  <si>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</si>
  <si>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</si>
  <si>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</si>
  <si>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</si>
  <si>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</si>
  <si>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</si>
  <si>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</si>
  <si>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</si>
  <si>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</si>
  <si>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</si>
  <si>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</si>
  <si>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</si>
  <si>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</si>
  <si>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</si>
  <si>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</si>
  <si>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</si>
  <si>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</si>
  <si>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</si>
  <si>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</si>
  <si>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</si>
  <si>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</si>
  <si>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</si>
  <si>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</si>
  <si>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</si>
  <si>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</si>
  <si>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</si>
  <si>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</si>
  <si>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</si>
  <si>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</si>
  <si>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</si>
  <si>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</si>
  <si>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</si>
  <si>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</si>
  <si>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</si>
  <si>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</si>
  <si>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</si>
  <si>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</si>
  <si>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</si>
  <si>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</si>
  <si>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</si>
  <si>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</si>
  <si>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</si>
  <si>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</si>
  <si>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</si>
  <si>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</si>
  <si>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</si>
  <si>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</si>
  <si>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</si>
  <si>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</si>
  <si>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</si>
  <si>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</si>
  <si>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</si>
  <si>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</si>
  <si>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</si>
  <si>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</si>
  <si>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</si>
  <si>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</si>
  <si>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</si>
  <si>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</si>
  <si>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</si>
  <si>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</si>
  <si>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</si>
  <si>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</si>
  <si>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</si>
  <si>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</si>
  <si>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</si>
  <si>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</si>
  <si>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</si>
  <si>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</si>
  <si>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</si>
  <si>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</si>
  <si>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</si>
  <si>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</si>
  <si>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</si>
  <si>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</si>
  <si>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</si>
  <si>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</si>
  <si>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</si>
  <si>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</si>
  <si>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</si>
  <si>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</si>
  <si>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</si>
  <si>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</si>
  <si>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</si>
  <si>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</si>
  <si>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</si>
  <si>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</si>
  <si>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</si>
  <si>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</si>
  <si>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</si>
  <si>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</si>
  <si>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</si>
  <si>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</si>
  <si>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</si>
  <si>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</si>
  <si>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</si>
  <si>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</si>
  <si>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</si>
  <si>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</si>
  <si>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</si>
  <si>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</si>
  <si>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</si>
  <si>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</si>
  <si>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</si>
  <si>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</si>
  <si>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</si>
  <si>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</si>
  <si>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</si>
  <si>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</si>
  <si>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</si>
  <si>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</si>
  <si>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</si>
  <si>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</si>
  <si>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</si>
  <si>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</si>
  <si>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</si>
  <si>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</si>
  <si>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</si>
  <si>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</si>
  <si>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</si>
  <si>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</si>
  <si>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</si>
  <si>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</si>
  <si>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</si>
  <si>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</si>
  <si>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</si>
  <si>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</si>
  <si>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</si>
  <si>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</si>
  <si>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</si>
  <si>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</si>
  <si>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</si>
  <si>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</si>
  <si>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</si>
  <si>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</si>
  <si>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</si>
  <si>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</si>
  <si>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</si>
  <si>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</si>
  <si>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</si>
  <si>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</si>
  <si>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</si>
  <si>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</si>
  <si>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</si>
  <si>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</si>
  <si>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</si>
  <si>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</si>
  <si>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</si>
  <si>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</si>
  <si>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</si>
  <si>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</si>
  <si>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</si>
  <si>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</si>
  <si>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</si>
  <si>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</si>
  <si>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</si>
  <si>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</si>
  <si>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</si>
  <si>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</si>
  <si>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</si>
  <si>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</si>
  <si>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</si>
  <si>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</si>
  <si>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</si>
  <si>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</si>
  <si>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</si>
  <si>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</si>
  <si>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</si>
  <si>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</si>
  <si>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</si>
  <si>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</si>
  <si>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</si>
  <si>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</si>
  <si>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</si>
  <si>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</si>
  <si>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</si>
  <si>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</si>
  <si>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</si>
  <si>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</si>
  <si>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</si>
  <si>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</si>
  <si>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</si>
  <si>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</si>
  <si>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</si>
  <si>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</si>
  <si>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</si>
  <si>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</si>
  <si>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</si>
  <si>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</si>
  <si>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</si>
  <si>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</si>
  <si>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</si>
  <si>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</si>
  <si>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</si>
  <si>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</si>
  <si>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</si>
  <si>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</si>
  <si>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</si>
  <si>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</si>
  <si>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</si>
  <si>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</si>
  <si>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</si>
  <si>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</si>
  <si>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</si>
  <si>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</si>
  <si>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</si>
  <si>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</si>
  <si>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</si>
  <si>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</si>
  <si>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</si>
  <si>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</si>
  <si>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</si>
  <si>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</si>
  <si>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</si>
  <si>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</si>
  <si>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</si>
  <si>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</si>
  <si>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</si>
  <si>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</si>
  <si>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</si>
  <si>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</si>
  <si>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</si>
  <si>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</si>
  <si>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</si>
  <si>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</si>
  <si>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</si>
  <si>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</si>
  <si>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</si>
  <si>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</si>
  <si>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</si>
  <si>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</si>
  <si>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</si>
  <si>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</si>
  <si>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</si>
  <si>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</si>
  <si>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</si>
  <si>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</si>
  <si>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</si>
  <si>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</si>
  <si>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</si>
  <si>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</si>
  <si>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</si>
  <si>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</si>
  <si>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</si>
  <si>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</si>
  <si>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</si>
  <si>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</si>
  <si>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</si>
  <si>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</si>
  <si>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</si>
  <si>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</si>
  <si>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</si>
  <si>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</si>
  <si>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</si>
  <si>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</si>
  <si>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</si>
  <si>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</si>
  <si>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</si>
  <si>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</si>
  <si>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</si>
  <si>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</si>
  <si>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</si>
  <si>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</si>
  <si>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</si>
  <si>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</si>
  <si>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</si>
  <si>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</si>
  <si>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</si>
  <si>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</si>
  <si>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</si>
  <si>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</si>
  <si>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</si>
  <si>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</si>
  <si>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</si>
  <si>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</si>
  <si>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</si>
  <si>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</si>
  <si>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</si>
  <si>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</si>
  <si>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</si>
  <si>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</si>
  <si>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</si>
  <si>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</si>
  <si>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</si>
  <si>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</si>
  <si>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</si>
  <si>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</si>
  <si>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</si>
  <si>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</si>
  <si>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</si>
  <si>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</si>
  <si>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</si>
  <si>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</si>
  <si>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</si>
  <si>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</si>
  <si>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</si>
  <si>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</si>
  <si>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</si>
  <si>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</si>
  <si>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</si>
  <si>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</si>
  <si>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</si>
  <si>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</si>
  <si>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</si>
  <si>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</si>
  <si>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</si>
  <si>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</si>
  <si>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</si>
  <si>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</si>
  <si>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</si>
  <si>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</si>
  <si>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</si>
  <si>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</si>
  <si>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</si>
  <si>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</si>
  <si>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</si>
  <si>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</si>
  <si>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</si>
  <si>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</si>
  <si>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</si>
  <si>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</si>
  <si>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</si>
  <si>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</si>
  <si>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</si>
  <si>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</si>
  <si>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</si>
  <si>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</si>
  <si>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</si>
  <si>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</si>
  <si>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</si>
  <si>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</si>
  <si>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</si>
  <si>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</si>
  <si>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</si>
  <si>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</si>
  <si>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</si>
  <si>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</si>
  <si>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</si>
  <si>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</si>
  <si>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</si>
  <si>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</si>
  <si>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</si>
  <si>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</si>
  <si>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</si>
  <si>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</si>
  <si>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</si>
  <si>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</si>
  <si>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</si>
  <si>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</si>
  <si>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</si>
  <si>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</si>
  <si>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</si>
  <si>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</si>
  <si>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</si>
  <si>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</si>
  <si>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</si>
  <si>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</si>
  <si>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</si>
  <si>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</si>
  <si>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</si>
  <si>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</si>
  <si>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</si>
  <si>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</si>
  <si>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</si>
  <si>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</si>
  <si>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</si>
  <si>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</si>
  <si>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</si>
  <si>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</si>
  <si>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</si>
  <si>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</si>
  <si>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</si>
  <si>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</si>
  <si>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</si>
  <si>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</si>
  <si>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</si>
  <si>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</si>
  <si>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</si>
  <si>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</si>
  <si>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</si>
  <si>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</si>
  <si>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</si>
  <si>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</si>
  <si>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</si>
  <si>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</si>
  <si>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</si>
  <si>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</si>
  <si>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</si>
  <si>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</si>
  <si>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</si>
  <si>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</si>
  <si>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</si>
  <si>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</si>
  <si>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</si>
  <si>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</si>
  <si>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</si>
  <si>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</si>
  <si>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</si>
  <si>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</si>
  <si>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</si>
  <si>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</si>
  <si>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</si>
  <si>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</si>
  <si>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</si>
  <si>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</si>
  <si>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</si>
  <si>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</si>
  <si>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</si>
  <si>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</si>
  <si>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</si>
  <si>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</si>
  <si>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</si>
  <si>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</si>
  <si>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</si>
  <si>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</si>
  <si>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</si>
  <si>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</si>
  <si>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</si>
  <si>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</si>
  <si>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</si>
  <si>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</si>
  <si>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</si>
  <si>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</si>
  <si>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</si>
  <si>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</si>
  <si>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</si>
  <si>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</si>
  <si>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</si>
  <si>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</si>
  <si>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</si>
  <si>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</si>
  <si>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</si>
  <si>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</si>
  <si>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</si>
  <si>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</si>
  <si>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</si>
  <si>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</si>
  <si>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</si>
  <si>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</si>
  <si>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</si>
  <si>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</si>
  <si>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</si>
  <si>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</si>
  <si>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</si>
  <si>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</si>
  <si>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</si>
  <si>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</si>
  <si>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</si>
  <si>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</si>
  <si>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</si>
  <si>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</si>
  <si>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</si>
  <si>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</si>
  <si>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</si>
  <si>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</si>
  <si>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</si>
  <si>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</si>
  <si>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</si>
  <si>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</si>
  <si>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</si>
  <si>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</si>
  <si>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</si>
  <si>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</si>
  <si>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</si>
  <si>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</si>
  <si>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</si>
  <si>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</si>
  <si>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</si>
  <si>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</si>
  <si>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</si>
  <si>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</si>
  <si>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</si>
  <si>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</si>
  <si>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</si>
  <si>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</si>
  <si>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</si>
  <si>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</si>
  <si>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</si>
  <si>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</si>
  <si>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</si>
  <si>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</si>
  <si>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</si>
  <si>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</si>
  <si>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</si>
  <si>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</si>
  <si>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</si>
  <si>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</si>
  <si>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</si>
  <si>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</si>
  <si>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</si>
  <si>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</si>
  <si>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</si>
  <si>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</si>
  <si>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</si>
  <si>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</si>
  <si>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</si>
  <si>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</si>
  <si>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</si>
  <si>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</si>
  <si>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</si>
  <si>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</si>
  <si>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</si>
  <si>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</si>
  <si>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</si>
  <si>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</si>
  <si>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</si>
  <si>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</si>
  <si>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</si>
  <si>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</si>
  <si>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</si>
  <si>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</si>
  <si>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</si>
  <si>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</si>
  <si>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</si>
  <si>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</si>
  <si>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</si>
  <si>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</si>
  <si>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</si>
  <si>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</si>
  <si>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</si>
  <si>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</si>
  <si>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</si>
  <si>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</si>
  <si>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</si>
  <si>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</si>
  <si>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</si>
  <si>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</si>
  <si>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</si>
  <si>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</si>
  <si>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</si>
  <si>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</si>
  <si>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</si>
  <si>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</si>
  <si>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</si>
  <si>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</si>
  <si>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</si>
  <si>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</si>
  <si>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</si>
  <si>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</si>
  <si>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</si>
  <si>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</si>
  <si>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</si>
  <si>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</si>
  <si>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</si>
  <si>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</si>
  <si>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</si>
  <si>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</si>
  <si>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</si>
  <si>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</si>
  <si>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</si>
  <si>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</si>
  <si>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</si>
  <si>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</si>
  <si>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</si>
  <si>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</si>
  <si>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</si>
  <si>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</si>
  <si>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</si>
  <si>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</si>
  <si>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</si>
  <si>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</si>
  <si>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</si>
  <si>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</si>
  <si>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</si>
  <si>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</si>
  <si>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</si>
  <si>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</si>
  <si>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</si>
  <si>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</si>
  <si>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</si>
  <si>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</si>
  <si>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</si>
  <si>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</si>
  <si>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</si>
  <si>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</si>
  <si>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</si>
  <si>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</si>
  <si>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</si>
  <si>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</si>
  <si>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</si>
  <si>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</si>
  <si>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</si>
  <si>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</si>
  <si>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</si>
  <si>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</si>
  <si>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</si>
  <si>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</si>
  <si>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</si>
  <si>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</si>
  <si>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</si>
  <si>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</si>
  <si>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</si>
  <si>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</si>
  <si>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</si>
  <si>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</si>
  <si>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</si>
  <si>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</si>
  <si>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</si>
  <si>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</si>
  <si>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</si>
  <si>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</si>
  <si>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</si>
  <si>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</si>
  <si>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</si>
  <si>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</si>
  <si>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</si>
  <si>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</si>
  <si>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</si>
  <si>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</si>
  <si>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</si>
  <si>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</si>
  <si>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</si>
  <si>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</si>
  <si>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</si>
  <si>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</si>
  <si>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</si>
  <si>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</si>
  <si>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</si>
  <si>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</si>
  <si>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</si>
  <si>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</si>
  <si>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</si>
  <si>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</si>
  <si>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</si>
  <si>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</si>
  <si>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</si>
  <si>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</si>
  <si>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</si>
  <si>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</si>
  <si>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</si>
  <si>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</si>
  <si>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</si>
  <si>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</si>
  <si>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</si>
  <si>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</si>
  <si>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</si>
  <si>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</si>
  <si>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</si>
  <si>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</si>
  <si>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</si>
  <si>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</si>
  <si>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</si>
  <si>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</si>
  <si>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</si>
  <si>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</si>
  <si>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</si>
  <si>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</si>
  <si>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</si>
  <si>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</si>
  <si>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</si>
  <si>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</si>
  <si>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</si>
  <si>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</si>
  <si>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</si>
  <si>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</si>
  <si>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</si>
  <si>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</si>
  <si>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</si>
  <si>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</si>
  <si>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</si>
  <si>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</si>
  <si>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</si>
  <si>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</si>
  <si>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</si>
  <si>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</si>
  <si>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</si>
  <si>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</si>
  <si>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</si>
  <si>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</si>
  <si>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</si>
  <si>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</si>
  <si>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</si>
  <si>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</si>
  <si>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</si>
  <si>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</si>
  <si>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</si>
  <si>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</si>
  <si>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</si>
  <si>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</si>
  <si>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</si>
  <si>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</si>
  <si>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</si>
  <si>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</si>
  <si>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</si>
  <si>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</si>
  <si>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</si>
  <si>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</si>
  <si>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</si>
  <si>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</si>
  <si>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</si>
  <si>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</si>
  <si>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</si>
  <si>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</si>
  <si>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</si>
  <si>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</si>
  <si>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</si>
  <si>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</si>
  <si>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</si>
  <si>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</si>
  <si>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</si>
  <si>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</si>
  <si>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</si>
  <si>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</si>
  <si>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</si>
  <si>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</si>
  <si>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</si>
  <si>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</si>
  <si>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</si>
  <si>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</si>
  <si>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</si>
  <si>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</si>
  <si>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</si>
  <si>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</si>
  <si>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</si>
  <si>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</si>
  <si>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</si>
  <si>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</si>
  <si>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</si>
  <si>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</si>
  <si>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</si>
  <si>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</si>
  <si>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</si>
  <si>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</si>
  <si>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</si>
  <si>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</si>
  <si>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</si>
  <si>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</si>
  <si>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</si>
  <si>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</si>
  <si>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</si>
  <si>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</si>
  <si>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</si>
  <si>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</si>
  <si>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</si>
  <si>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</si>
  <si>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</si>
  <si>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</si>
  <si>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</si>
  <si>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</si>
  <si>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</si>
  <si>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</si>
  <si>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</si>
  <si>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</si>
  <si>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</si>
  <si>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</si>
  <si>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</si>
  <si>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</si>
  <si>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</si>
  <si>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</si>
  <si>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</si>
  <si>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</si>
  <si>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</si>
  <si>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</si>
  <si>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</si>
  <si>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</si>
  <si>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</si>
  <si>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</si>
  <si>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</si>
  <si>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</si>
  <si>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</si>
  <si>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</si>
  <si>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</si>
  <si>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</si>
  <si>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</si>
  <si>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</si>
  <si>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</si>
  <si>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</si>
  <si>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</si>
  <si>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</si>
  <si>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</si>
  <si>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</si>
  <si>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</si>
  <si>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</si>
  <si>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</si>
  <si>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</si>
  <si>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</si>
  <si>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</si>
  <si>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</si>
  <si>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</si>
  <si>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</si>
  <si>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</si>
  <si>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</si>
  <si>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</si>
  <si>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</si>
  <si>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</si>
  <si>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</si>
  <si>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</si>
  <si>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</si>
  <si>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</si>
  <si>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</si>
  <si>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</si>
  <si>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</si>
  <si>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</si>
  <si>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</si>
  <si>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</si>
  <si>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</si>
  <si>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</si>
  <si>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</si>
  <si>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</si>
  <si>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</si>
  <si>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</si>
  <si>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</si>
  <si>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</si>
  <si>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</si>
  <si>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</si>
  <si>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</si>
  <si>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</si>
  <si>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</si>
  <si>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</si>
  <si>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</si>
  <si>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</si>
  <si>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</si>
  <si>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</si>
  <si>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</si>
  <si>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</si>
  <si>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</si>
  <si>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</si>
  <si>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</si>
  <si>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</si>
  <si>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</si>
  <si>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</si>
  <si>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</si>
  <si>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</si>
  <si>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</si>
  <si>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</si>
  <si>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</si>
  <si>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</si>
  <si>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</si>
  <si>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</si>
  <si>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</si>
  <si>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</si>
  <si>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</si>
  <si>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</si>
  <si>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</si>
  <si>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</si>
  <si>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</si>
  <si>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</si>
  <si>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</si>
  <si>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</si>
  <si>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</si>
  <si>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</si>
  <si>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</si>
  <si>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</si>
  <si>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</si>
  <si>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</si>
  <si>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</si>
  <si>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</si>
  <si>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</si>
  <si>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</si>
  <si>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</si>
  <si>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</si>
  <si>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</si>
  <si>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</si>
  <si>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</si>
  <si>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</si>
  <si>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</si>
  <si>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</si>
  <si>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</si>
  <si>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</si>
  <si>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</si>
  <si>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</si>
  <si>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</si>
  <si>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</si>
  <si>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</si>
  <si>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</si>
  <si>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</si>
  <si>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</si>
  <si>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</si>
  <si>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</si>
  <si>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</si>
  <si>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</si>
  <si>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</si>
  <si>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</si>
  <si>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</si>
  <si>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</si>
  <si>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</si>
  <si>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</si>
  <si>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</si>
  <si>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</si>
  <si>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</si>
  <si>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</si>
  <si>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</si>
  <si>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</si>
  <si>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</si>
  <si>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</si>
  <si>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</si>
  <si>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</si>
  <si>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</si>
  <si>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</si>
  <si>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</si>
  <si>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</si>
  <si>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</si>
  <si>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</si>
  <si>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</si>
  <si>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</si>
  <si>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</si>
  <si>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</si>
  <si>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</si>
  <si>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</si>
  <si>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</si>
  <si>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</si>
  <si>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</si>
  <si>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</si>
  <si>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</si>
  <si>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</si>
  <si>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</si>
  <si>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</si>
  <si>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</si>
  <si>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</si>
  <si>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</si>
  <si>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</si>
  <si>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</si>
  <si>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</si>
  <si>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</si>
  <si>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</si>
  <si>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</si>
  <si>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</si>
  <si>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</si>
  <si>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</si>
  <si>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</si>
  <si>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</si>
  <si>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</si>
  <si>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</si>
  <si>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</si>
  <si>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</si>
  <si>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</si>
  <si>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</si>
  <si>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</si>
  <si>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</si>
  <si>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</si>
  <si>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</si>
  <si>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</si>
  <si>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</si>
  <si>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</si>
  <si>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</si>
  <si>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</si>
  <si>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</si>
  <si>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</si>
  <si>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</si>
  <si>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</si>
  <si>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</si>
  <si>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</si>
  <si>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</si>
  <si>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</si>
  <si>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</si>
  <si>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</si>
  <si>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</si>
  <si>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</si>
  <si>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</si>
  <si>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</si>
  <si>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</si>
  <si>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</si>
  <si>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</si>
  <si>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</si>
  <si>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</si>
  <si>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</si>
  <si>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</si>
  <si>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</si>
  <si>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</si>
  <si>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</si>
  <si>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</si>
  <si>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</si>
  <si>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</si>
  <si>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</si>
  <si>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</si>
  <si>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</si>
  <si>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</si>
  <si>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</si>
  <si>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</si>
  <si>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</si>
  <si>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</si>
  <si>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</si>
  <si>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</si>
  <si>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</si>
  <si>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</si>
  <si>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</si>
  <si>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</si>
  <si>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</si>
  <si>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</si>
  <si>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</si>
  <si>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</si>
  <si>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</si>
  <si>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</si>
  <si>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</si>
  <si>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</si>
  <si>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</si>
  <si>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</si>
  <si>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</si>
  <si>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</si>
  <si>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</si>
  <si>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</si>
  <si>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</si>
  <si>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</si>
  <si>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</si>
  <si>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</si>
  <si>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</si>
  <si>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</si>
  <si>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</si>
  <si>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</si>
  <si>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</si>
  <si>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</si>
  <si>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</si>
  <si>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</si>
  <si>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</si>
  <si>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</si>
  <si>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</si>
  <si>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</si>
  <si>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</si>
  <si>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</si>
  <si>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</si>
  <si>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</si>
  <si>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</si>
  <si>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</si>
  <si>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</si>
  <si>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</si>
  <si>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</si>
  <si>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</si>
  <si>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</si>
  <si>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</si>
  <si>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</si>
  <si>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</si>
  <si>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</si>
  <si>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</si>
  <si>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</si>
  <si>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</si>
  <si>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</si>
  <si>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</si>
  <si>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</si>
  <si>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</si>
  <si>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</si>
  <si>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</si>
  <si>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</si>
  <si>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</si>
  <si>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</si>
  <si>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</si>
  <si>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</si>
  <si>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</si>
  <si>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</si>
  <si>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</si>
  <si>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</si>
  <si>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</si>
  <si>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</si>
  <si>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</si>
  <si>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</si>
  <si>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</si>
  <si>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</si>
  <si>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</si>
  <si>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</si>
  <si>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</si>
  <si>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</si>
  <si>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</si>
  <si>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</si>
  <si>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</si>
  <si>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</si>
  <si>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</si>
  <si>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</si>
  <si>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</si>
  <si>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</si>
  <si>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</si>
  <si>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</si>
  <si>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</si>
  <si>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</si>
  <si>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</si>
  <si>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</si>
  <si>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</si>
  <si>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</si>
  <si>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</si>
  <si>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</si>
  <si>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</si>
  <si>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</si>
  <si>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</si>
  <si>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</si>
  <si>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</si>
  <si>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</si>
  <si>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</si>
  <si>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</si>
  <si>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</si>
  <si>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</si>
  <si>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</si>
  <si>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</si>
  <si>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</si>
  <si>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</si>
  <si>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</si>
  <si>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</si>
  <si>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</si>
  <si>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</si>
  <si>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</si>
  <si>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</si>
  <si>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</si>
  <si>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</si>
  <si>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</si>
  <si>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</si>
  <si>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</si>
  <si>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</si>
  <si>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</si>
  <si>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</si>
  <si>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</si>
  <si>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</si>
  <si>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</si>
  <si>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</si>
  <si>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</si>
  <si>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</si>
  <si>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</si>
  <si>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</si>
  <si>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</si>
  <si>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</si>
  <si>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</si>
  <si>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</si>
  <si>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</si>
  <si>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</si>
  <si>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</si>
  <si>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</si>
  <si>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</si>
  <si>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</si>
  <si>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</si>
  <si>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</si>
  <si>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</si>
  <si>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</si>
  <si>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</si>
  <si>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</si>
  <si>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</si>
  <si>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</si>
  <si>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</si>
  <si>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</si>
  <si>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</si>
  <si>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</si>
  <si>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</si>
  <si>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</si>
  <si>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</si>
  <si>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</si>
  <si>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</si>
  <si>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</si>
  <si>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</si>
  <si>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</si>
  <si>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</si>
  <si>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</si>
  <si>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</si>
  <si>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</si>
  <si>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</si>
  <si>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</si>
  <si>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</si>
  <si>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</si>
  <si>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</si>
  <si>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</si>
  <si>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</si>
  <si>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</si>
  <si>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</si>
  <si>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</si>
  <si>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</si>
  <si>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</si>
  <si>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</si>
  <si>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</si>
  <si>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</si>
  <si>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</si>
  <si>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</si>
  <si>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</si>
  <si>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</si>
  <si>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</si>
  <si>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</si>
  <si>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</si>
  <si>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</si>
  <si>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</si>
  <si>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</si>
  <si>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</si>
  <si>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</si>
  <si>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</si>
  <si>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</si>
  <si>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</si>
  <si>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</si>
  <si>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</si>
  <si>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</si>
  <si>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</si>
  <si>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</si>
  <si>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</si>
  <si>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</si>
  <si>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</si>
  <si>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</si>
  <si>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</si>
  <si>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</si>
  <si>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</si>
  <si>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</si>
  <si>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</si>
  <si>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</si>
  <si>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</si>
  <si>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</si>
  <si>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</si>
  <si>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</si>
  <si>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</si>
  <si>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</si>
  <si>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</si>
  <si>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</si>
  <si>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</si>
  <si>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</si>
  <si>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</si>
  <si>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</si>
  <si>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</si>
  <si>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</si>
  <si>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</si>
  <si>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</si>
  <si>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</si>
  <si>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</si>
  <si>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</si>
  <si>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</si>
  <si>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</si>
  <si>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</si>
  <si>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</si>
  <si>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</si>
  <si>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</si>
  <si>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</si>
  <si>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</si>
  <si>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</si>
  <si>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</si>
  <si>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</si>
  <si>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</si>
  <si>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</si>
  <si>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</si>
  <si>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</si>
  <si>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</si>
  <si>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</si>
  <si>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</si>
  <si>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</si>
  <si>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</si>
  <si>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</si>
  <si>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</si>
  <si>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</si>
  <si>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</si>
  <si>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</si>
  <si>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</si>
  <si>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</si>
  <si>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</si>
  <si>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</si>
  <si>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</si>
  <si>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</si>
  <si>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</si>
  <si>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</si>
  <si>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</si>
  <si>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</si>
  <si>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</si>
  <si>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</si>
  <si>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</si>
  <si>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</si>
  <si>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</si>
  <si>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</si>
  <si>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</si>
  <si>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</si>
  <si>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</si>
  <si>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</si>
  <si>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</si>
  <si>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</si>
  <si>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</si>
  <si>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</si>
  <si>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</si>
  <si>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</si>
  <si>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</si>
  <si>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</si>
  <si>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</si>
  <si>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</si>
  <si>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</si>
  <si>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</si>
  <si>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</si>
  <si>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</si>
  <si>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</si>
  <si>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</si>
  <si>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</si>
  <si>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</si>
  <si>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</si>
  <si>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</si>
  <si>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</si>
  <si>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</si>
  <si>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</si>
  <si>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</si>
  <si>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</si>
  <si>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</si>
  <si>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</si>
  <si>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</si>
  <si>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</si>
  <si>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</si>
  <si>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</si>
  <si>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</si>
  <si>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</si>
  <si>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</si>
  <si>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</si>
  <si>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</si>
  <si>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</si>
  <si>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</si>
  <si>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</si>
  <si>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</si>
  <si>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</si>
  <si>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</si>
  <si>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</si>
  <si>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</si>
  <si>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</si>
  <si>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</si>
  <si>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</si>
  <si>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</si>
  <si>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</si>
  <si>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</si>
  <si>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</si>
  <si>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</si>
  <si>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</si>
  <si>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</si>
  <si>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</si>
  <si>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</si>
  <si>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</si>
  <si>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</si>
  <si>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</si>
  <si>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</si>
  <si>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</si>
  <si>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</si>
  <si>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</si>
  <si>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</si>
  <si>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</si>
  <si>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</si>
  <si>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</si>
  <si>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</si>
  <si>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</si>
  <si>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</si>
  <si>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</si>
  <si>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</si>
  <si>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</si>
  <si>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</si>
  <si>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</si>
  <si>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</si>
  <si>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</si>
  <si>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</si>
  <si>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</si>
  <si>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</si>
  <si>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</si>
  <si>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</si>
  <si>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</si>
  <si>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</si>
  <si>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</si>
  <si>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</si>
  <si>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</si>
  <si>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</si>
  <si>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</si>
  <si>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</si>
  <si>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</si>
  <si>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</si>
  <si>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</si>
  <si>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</si>
  <si>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</si>
  <si>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</si>
  <si>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</si>
  <si>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</si>
  <si>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</si>
  <si>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</si>
  <si>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</si>
  <si>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</si>
  <si>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</si>
  <si>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</si>
  <si>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</si>
  <si>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</si>
  <si>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</si>
  <si>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</si>
  <si>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</si>
  <si>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</si>
  <si>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</si>
  <si>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</si>
  <si>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</si>
  <si>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</si>
  <si>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</si>
  <si>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</si>
  <si>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</si>
  <si>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</si>
  <si>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</si>
  <si>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</si>
  <si>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</si>
  <si>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</si>
  <si>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</si>
  <si>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</si>
  <si>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</si>
  <si>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</si>
  <si>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</si>
  <si>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</si>
  <si>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</si>
  <si>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</si>
  <si>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</si>
  <si>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</si>
  <si>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</si>
  <si>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</si>
  <si>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</si>
  <si>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</si>
  <si>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</si>
  <si>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</si>
  <si>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</si>
  <si>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</si>
  <si>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</si>
  <si>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</si>
  <si>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</si>
  <si>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</si>
  <si>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</si>
  <si>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</si>
  <si>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</si>
  <si>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</si>
  <si>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</si>
  <si>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</si>
  <si>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</si>
  <si>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</si>
  <si>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</si>
  <si>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</si>
  <si>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</si>
  <si>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</si>
  <si>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</si>
  <si>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</si>
  <si>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</si>
  <si>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</si>
  <si>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</si>
  <si>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</si>
  <si>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</si>
  <si>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</si>
  <si>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</si>
  <si>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</si>
  <si>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</si>
  <si>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</si>
  <si>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</si>
  <si>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</si>
  <si>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</si>
  <si>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</si>
  <si>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</si>
  <si>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</si>
  <si>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</si>
  <si>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</si>
  <si>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</si>
  <si>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</si>
  <si>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</si>
  <si>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</si>
  <si>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</si>
  <si>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</si>
  <si>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</si>
  <si>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</si>
  <si>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</si>
  <si>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</si>
  <si>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</si>
  <si>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</si>
  <si>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</si>
  <si>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</si>
  <si>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</si>
  <si>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</si>
  <si>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</si>
  <si>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</si>
  <si>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</si>
  <si>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</si>
  <si>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</si>
  <si>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</si>
  <si>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</si>
  <si>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</si>
  <si>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</si>
  <si>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</si>
  <si>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</si>
  <si>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</si>
  <si>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</si>
  <si>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</si>
  <si>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</si>
  <si>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</si>
  <si>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</si>
  <si>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</si>
  <si>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</si>
  <si>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</si>
  <si>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</si>
  <si>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</si>
  <si>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</si>
  <si>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</si>
  <si>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</si>
  <si>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</si>
  <si>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</si>
  <si>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</si>
  <si>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</si>
  <si>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</si>
  <si>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</si>
  <si>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</si>
  <si>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</si>
  <si>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</si>
  <si>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</si>
  <si>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</si>
  <si>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</si>
  <si>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</si>
  <si>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</si>
  <si>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</si>
  <si>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</si>
  <si>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</si>
  <si>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</si>
  <si>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</si>
  <si>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</si>
  <si>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</si>
  <si>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</si>
  <si>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</si>
  <si>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</si>
  <si>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</si>
  <si>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</si>
  <si>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</si>
  <si>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</si>
  <si>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</si>
  <si>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</si>
  <si>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</si>
  <si>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</si>
  <si>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</si>
  <si>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</si>
  <si>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</si>
  <si>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</si>
  <si>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</si>
  <si>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</si>
  <si>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</si>
  <si>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</si>
  <si>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</si>
  <si>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</si>
  <si>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</si>
  <si>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</si>
  <si>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</si>
  <si>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</si>
  <si>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</si>
  <si>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</si>
  <si>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</si>
  <si>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</si>
  <si>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</si>
  <si>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</si>
  <si>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</si>
  <si>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</si>
  <si>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</si>
  <si>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</si>
  <si>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</si>
  <si>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</si>
  <si>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</si>
  <si>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</si>
  <si>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</si>
  <si>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</si>
  <si>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</si>
  <si>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</si>
  <si>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</si>
  <si>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</si>
  <si>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</si>
  <si>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</si>
  <si>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</si>
  <si>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</si>
  <si>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</si>
  <si>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</si>
  <si>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</si>
  <si>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</si>
  <si>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</si>
  <si>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</si>
  <si>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</si>
  <si>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</si>
  <si>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</si>
  <si>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</si>
  <si>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</si>
  <si>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</si>
  <si>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</si>
  <si>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</si>
  <si>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</si>
  <si>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</si>
  <si>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</si>
  <si>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</si>
  <si>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</si>
  <si>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</si>
  <si>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</si>
  <si>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</si>
  <si>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</si>
  <si>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</si>
  <si>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</si>
  <si>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</si>
  <si>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</si>
  <si>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</si>
  <si>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</si>
  <si>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</si>
  <si>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</si>
  <si>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</si>
  <si>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</si>
  <si>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</si>
  <si>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</si>
  <si>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</si>
  <si>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</si>
  <si>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</si>
  <si>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</si>
  <si>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</si>
  <si>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</si>
  <si>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</si>
  <si>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</si>
  <si>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</si>
  <si>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</si>
  <si>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</si>
  <si>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</si>
  <si>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</si>
  <si>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</si>
  <si>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</si>
  <si>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</si>
  <si>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</si>
  <si>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</si>
  <si>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</si>
  <si>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</si>
  <si>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</si>
  <si>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</si>
  <si>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</si>
  <si>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</si>
  <si>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</si>
  <si>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</si>
  <si>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</si>
  <si>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</si>
  <si>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</si>
  <si>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</si>
  <si>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</si>
  <si>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</si>
  <si>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</si>
  <si>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</si>
  <si>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</si>
  <si>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</si>
  <si>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</si>
  <si>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</si>
  <si>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</si>
  <si>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</si>
  <si>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</si>
  <si>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</si>
  <si>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</si>
  <si>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</si>
  <si>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</si>
  <si>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</si>
  <si>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</si>
  <si>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</si>
  <si>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</si>
  <si>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</si>
  <si>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</si>
  <si>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</si>
  <si>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</si>
  <si>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</si>
  <si>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</si>
  <si>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</si>
  <si>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</si>
  <si>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</si>
  <si>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</si>
  <si>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</si>
  <si>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</si>
  <si>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</si>
  <si>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</si>
  <si>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</si>
  <si>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</si>
  <si>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</si>
  <si>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</si>
  <si>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</si>
  <si>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</si>
  <si>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</si>
  <si>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</si>
  <si>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</si>
  <si>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</si>
  <si>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</si>
  <si>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</si>
  <si>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</si>
  <si>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</si>
  <si>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</si>
  <si>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</si>
  <si>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</si>
  <si>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</si>
  <si>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</si>
  <si>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</si>
  <si>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</si>
  <si>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</si>
  <si>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</si>
  <si>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</si>
  <si>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</si>
  <si>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</si>
  <si>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</si>
  <si>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</si>
  <si>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</si>
  <si>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</si>
  <si>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</si>
  <si>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</si>
  <si>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</si>
  <si>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</si>
  <si>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</si>
  <si>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</si>
  <si>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</si>
  <si>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</si>
  <si>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</si>
  <si>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</si>
  <si>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</si>
  <si>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</si>
  <si>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</si>
  <si>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</si>
  <si>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</si>
  <si>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</si>
  <si>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</si>
  <si>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</si>
  <si>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</si>
  <si>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</si>
  <si>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</si>
  <si>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</si>
  <si>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</si>
  <si>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</si>
  <si>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</si>
  <si>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</si>
  <si>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</si>
  <si>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</si>
  <si>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</si>
  <si>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</si>
  <si>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</si>
  <si>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</si>
  <si>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</si>
  <si>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</si>
  <si>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</si>
  <si>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</si>
  <si>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</si>
  <si>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</si>
  <si>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</si>
  <si>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</si>
  <si>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</si>
  <si>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</si>
  <si>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</si>
  <si>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</si>
  <si>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</si>
  <si>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</si>
  <si>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</si>
  <si>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</si>
  <si>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</si>
  <si>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</si>
  <si>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</si>
  <si>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</si>
  <si>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</si>
  <si>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</si>
  <si>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</si>
  <si>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</si>
  <si>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</si>
  <si>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</si>
  <si>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</si>
  <si>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</si>
  <si>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</si>
  <si>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</si>
  <si>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</si>
  <si>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</si>
  <si>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</si>
  <si>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</si>
  <si>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</si>
  <si>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</si>
  <si>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</si>
  <si>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</si>
  <si>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</si>
  <si>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</si>
  <si>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</si>
  <si>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</si>
  <si>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</si>
  <si>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</si>
  <si>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</si>
  <si>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</si>
  <si>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</si>
  <si>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</si>
  <si>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</si>
  <si>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</si>
  <si>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</si>
  <si>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</si>
  <si>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</si>
  <si>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</si>
  <si>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</si>
  <si>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</si>
  <si>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</si>
  <si>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</si>
  <si>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</si>
  <si>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</si>
  <si>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</si>
  <si>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</si>
  <si>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</si>
  <si>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</si>
  <si>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</si>
  <si>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</si>
  <si>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</si>
  <si>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</si>
  <si>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</si>
  <si>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</si>
  <si>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</si>
  <si>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</si>
  <si>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</si>
  <si>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</si>
  <si>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</si>
  <si>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</si>
  <si>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</si>
  <si>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</si>
  <si>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</si>
  <si>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</si>
  <si>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</si>
  <si>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</si>
  <si>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</si>
  <si>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</si>
  <si>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</si>
  <si>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</si>
  <si>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</si>
  <si>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</si>
  <si>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</si>
  <si>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</si>
  <si>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</si>
  <si>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</si>
  <si>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</si>
  <si>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</si>
  <si>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</si>
  <si>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</si>
  <si>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</si>
  <si>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</si>
  <si>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</si>
  <si>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</si>
  <si>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</si>
  <si>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</si>
  <si>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</si>
  <si>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</si>
  <si>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</si>
  <si>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</si>
  <si>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</si>
  <si>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</si>
  <si>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</si>
  <si>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</si>
  <si>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</si>
  <si>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</si>
  <si>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</si>
  <si>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</si>
  <si>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</si>
  <si>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</si>
  <si>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</si>
  <si>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</si>
  <si>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</si>
  <si>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</si>
  <si>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</si>
  <si>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</si>
  <si>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</si>
  <si>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</si>
  <si>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</si>
  <si>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</si>
  <si>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</si>
  <si>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</si>
  <si>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</si>
  <si>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</si>
  <si>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</si>
  <si>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</si>
  <si>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</si>
  <si>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</si>
  <si>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</si>
  <si>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</si>
  <si>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</si>
  <si>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</si>
  <si>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</si>
  <si>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</si>
  <si>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</si>
  <si>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</si>
  <si>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</si>
  <si>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</si>
  <si>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</si>
  <si>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</si>
  <si>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</si>
  <si>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</si>
  <si>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</si>
  <si>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</si>
  <si>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</si>
  <si>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</si>
  <si>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</si>
  <si>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</si>
  <si>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</si>
  <si>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</si>
  <si>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</si>
  <si>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</si>
  <si>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</si>
  <si>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</si>
  <si>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</si>
  <si>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</si>
  <si>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</si>
  <si>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</si>
  <si>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</si>
  <si>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</si>
  <si>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</si>
  <si>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</si>
  <si>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</si>
  <si>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</si>
  <si>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</si>
  <si>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</si>
  <si>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</si>
  <si>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</si>
  <si>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</si>
  <si>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</si>
  <si>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</si>
  <si>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</si>
  <si>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</si>
  <si>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</si>
  <si>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</si>
  <si>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</si>
  <si>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</si>
  <si>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</si>
  <si>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</si>
  <si>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</si>
  <si>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</si>
  <si>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</si>
  <si>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</si>
  <si>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</si>
  <si>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</si>
  <si>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</si>
  <si>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</si>
  <si>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</si>
  <si>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</si>
  <si>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</si>
  <si>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</si>
  <si>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</si>
  <si>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</si>
  <si>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</si>
  <si>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</si>
  <si>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</si>
  <si>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</si>
  <si>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</si>
  <si>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</si>
  <si>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</si>
  <si>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</si>
  <si>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</si>
  <si>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</si>
  <si>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</si>
  <si>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</si>
  <si>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</si>
  <si>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</si>
  <si>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</si>
  <si>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</si>
  <si>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</si>
  <si>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</si>
  <si>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</si>
  <si>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</si>
  <si>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</si>
  <si>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</si>
  <si>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</si>
  <si>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</si>
  <si>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</si>
  <si>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</si>
  <si>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</si>
  <si>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</si>
  <si>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</si>
  <si>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</si>
  <si>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</si>
  <si>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</si>
  <si>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</si>
  <si>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</si>
  <si>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</si>
  <si>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</si>
  <si>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</si>
  <si>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</si>
  <si>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</si>
  <si>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</si>
  <si>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</si>
  <si>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</si>
  <si>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</si>
  <si>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</si>
  <si>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</si>
  <si>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</si>
  <si>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</si>
  <si>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</si>
  <si>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</si>
  <si>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</si>
  <si>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</si>
  <si>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</si>
  <si>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</si>
  <si>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</si>
  <si>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</si>
  <si>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</si>
  <si>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</si>
  <si>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</si>
  <si>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</si>
  <si>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</si>
  <si>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</si>
  <si>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</si>
  <si>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</si>
  <si>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</si>
  <si>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</si>
  <si>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</si>
  <si>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</si>
  <si>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</si>
  <si>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</si>
  <si>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</si>
  <si>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</si>
  <si>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</si>
  <si>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</si>
  <si>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</si>
  <si>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</si>
  <si>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</si>
  <si>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</si>
  <si>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</si>
  <si>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</si>
  <si>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</si>
  <si>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</si>
  <si>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</si>
  <si>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</si>
  <si>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</si>
  <si>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</si>
  <si>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</si>
  <si>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</si>
  <si>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</si>
  <si>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</si>
  <si>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</si>
  <si>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</si>
  <si>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</si>
  <si>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</si>
  <si>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</si>
  <si>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</si>
  <si>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</si>
  <si>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</si>
  <si>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</si>
  <si>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</si>
  <si>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</si>
  <si>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</si>
  <si>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</si>
  <si>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</si>
  <si>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</si>
  <si>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</si>
  <si>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</si>
  <si>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</si>
  <si>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</si>
  <si>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</si>
  <si>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</si>
  <si>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</si>
  <si>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</si>
  <si>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</si>
  <si>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</si>
  <si>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</si>
  <si>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</si>
  <si>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</si>
  <si>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</si>
  <si>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</si>
  <si>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</si>
  <si>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</si>
  <si>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</si>
  <si>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</si>
  <si>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</si>
  <si>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</si>
  <si>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</si>
  <si>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</si>
  <si>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</si>
  <si>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</si>
  <si>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</si>
  <si>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</si>
  <si>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</si>
  <si>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</si>
  <si>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</si>
  <si>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</si>
  <si>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</si>
  <si>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</si>
  <si>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</si>
  <si>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</si>
  <si>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</si>
  <si>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</si>
  <si>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</si>
  <si>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</si>
  <si>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</si>
  <si>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</si>
  <si>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</si>
  <si>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</si>
  <si>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</si>
  <si>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</si>
  <si>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</si>
  <si>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</si>
  <si>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</si>
  <si>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</si>
  <si>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</si>
  <si>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</si>
  <si>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</si>
  <si>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</si>
  <si>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</si>
  <si>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</si>
  <si>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</si>
  <si>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</si>
  <si>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</si>
  <si>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</si>
  <si>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</si>
  <si>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</si>
  <si>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</si>
  <si>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</si>
  <si>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</si>
  <si>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</si>
  <si>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</si>
  <si>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</si>
  <si>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</si>
  <si>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</si>
  <si>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</si>
  <si>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</si>
  <si>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</si>
  <si>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</si>
  <si>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</si>
  <si>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</si>
  <si>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</si>
  <si>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</si>
  <si>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</si>
  <si>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</si>
  <si>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</si>
  <si>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</si>
  <si>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</si>
  <si>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</si>
  <si>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</si>
  <si>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</si>
  <si>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</si>
  <si>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</si>
  <si>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</si>
  <si>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</si>
  <si>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</si>
  <si>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</si>
  <si>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</si>
  <si>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</si>
  <si>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</si>
  <si>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</si>
  <si>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</si>
  <si>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</si>
  <si>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</si>
  <si>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</si>
  <si>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</si>
  <si>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</si>
  <si>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</si>
  <si>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</si>
  <si>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</si>
  <si>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</si>
  <si>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</si>
  <si>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</si>
  <si>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</si>
  <si>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</si>
  <si>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</si>
  <si>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</si>
  <si>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</si>
  <si>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</si>
  <si>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</si>
  <si>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</si>
  <si>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</si>
  <si>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</si>
  <si>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</si>
  <si>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</si>
  <si>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</si>
  <si>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</si>
  <si>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</si>
  <si>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</si>
  <si>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</si>
  <si>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</si>
  <si>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</si>
  <si>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</si>
  <si>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</si>
  <si>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</si>
  <si>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</si>
  <si>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</si>
  <si>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</si>
  <si>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</si>
  <si>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</si>
  <si>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</si>
  <si>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</si>
  <si>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</si>
  <si>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</si>
  <si>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</si>
  <si>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</si>
  <si>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</si>
  <si>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</si>
  <si>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</si>
  <si>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</si>
  <si>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</si>
  <si>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</si>
  <si>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</si>
  <si>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</si>
  <si>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</si>
  <si>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</si>
  <si>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</si>
  <si>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</si>
  <si>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</si>
  <si>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</si>
  <si>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</si>
  <si>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</si>
  <si>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</si>
  <si>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</si>
  <si>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</si>
  <si>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</si>
  <si>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</si>
  <si>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</si>
  <si>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</si>
  <si>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</si>
  <si>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</si>
  <si>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</si>
  <si>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</si>
  <si>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</si>
  <si>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</si>
  <si>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</si>
  <si>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</si>
  <si>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</si>
  <si>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</si>
  <si>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</si>
  <si>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</si>
  <si>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</si>
  <si>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</si>
  <si>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</si>
  <si>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</si>
  <si>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</si>
  <si>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</si>
  <si>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</si>
  <si>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</si>
  <si>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</si>
  <si>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</si>
  <si>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</si>
  <si>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</si>
  <si>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</si>
  <si>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</si>
  <si>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</si>
  <si>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</si>
  <si>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</si>
  <si>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</si>
  <si>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</si>
  <si>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</si>
  <si>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</si>
  <si>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</si>
  <si>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</si>
  <si>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</si>
  <si>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</si>
  <si>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</si>
  <si>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</si>
  <si>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</si>
  <si>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</si>
  <si>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</si>
  <si>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</si>
  <si>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</si>
  <si>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</si>
  <si>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</si>
  <si>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</si>
  <si>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</si>
  <si>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</si>
  <si>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</si>
  <si>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</si>
  <si>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</si>
  <si>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</si>
  <si>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</si>
  <si>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</si>
  <si>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</si>
  <si>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</si>
  <si>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</si>
  <si>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</si>
  <si>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</si>
  <si>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</si>
  <si>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</si>
  <si>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</si>
  <si>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</si>
  <si>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</si>
  <si>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</si>
  <si>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</si>
  <si>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</si>
  <si>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</si>
  <si>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</si>
  <si>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</si>
  <si>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</si>
  <si>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</si>
  <si>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</si>
  <si>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</si>
  <si>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</si>
  <si>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</si>
  <si>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</si>
  <si>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</si>
  <si>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</si>
  <si>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</si>
  <si>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</si>
  <si>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</si>
  <si>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</si>
  <si>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</si>
  <si>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</si>
  <si>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</si>
  <si>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</si>
  <si>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</si>
  <si>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</si>
  <si>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</si>
  <si>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</si>
  <si>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</si>
  <si>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</si>
  <si>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</si>
  <si>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</si>
  <si>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</si>
  <si>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</si>
  <si>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</si>
  <si>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</si>
  <si>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</si>
  <si>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</si>
  <si>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</si>
  <si>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</si>
  <si>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</si>
  <si>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</si>
  <si>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</si>
  <si>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</si>
  <si>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</si>
  <si>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</si>
  <si>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</si>
  <si>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</si>
  <si>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</si>
  <si>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</si>
  <si>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</si>
  <si>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</si>
  <si>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</si>
  <si>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</si>
  <si>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</si>
  <si>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</si>
  <si>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</si>
  <si>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</si>
  <si>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</si>
  <si>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</si>
  <si>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</si>
  <si>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</si>
  <si>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</si>
  <si>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</si>
  <si>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</si>
  <si>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</si>
  <si>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</si>
  <si>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</si>
  <si>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</si>
  <si>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</si>
  <si>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</si>
  <si>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</si>
  <si>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</si>
  <si>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</si>
  <si>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</si>
  <si>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</si>
  <si>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</si>
  <si>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</si>
  <si>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</si>
  <si>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</si>
  <si>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</si>
  <si>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</si>
  <si>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</si>
  <si>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</si>
  <si>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</si>
  <si>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</si>
  <si>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</si>
  <si>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</si>
  <si>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</si>
  <si>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</si>
  <si>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</si>
  <si>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</si>
  <si>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</si>
  <si>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</si>
  <si>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</si>
  <si>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</si>
  <si>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</si>
  <si>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</si>
  <si>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</si>
  <si>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</si>
  <si>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</si>
  <si>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</si>
  <si>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</si>
  <si>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</si>
  <si>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</si>
  <si>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</si>
  <si>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</si>
  <si>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</si>
  <si>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</si>
  <si>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</si>
  <si>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</si>
  <si>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</si>
  <si>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</si>
  <si>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</si>
  <si>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</si>
  <si>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</si>
  <si>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</si>
  <si>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</si>
  <si>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</si>
  <si>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</si>
  <si>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</si>
  <si>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</si>
  <si>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</si>
  <si>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</si>
  <si>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</si>
  <si>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</si>
  <si>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</si>
  <si>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</si>
  <si>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</si>
  <si>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</si>
  <si>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</si>
  <si>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</si>
  <si>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</si>
  <si>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</si>
  <si>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</si>
  <si>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</si>
  <si>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</si>
  <si>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</si>
  <si>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</si>
  <si>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</si>
  <si>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</si>
  <si>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</si>
  <si>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</si>
  <si>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</si>
  <si>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</si>
  <si>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</si>
  <si>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</si>
  <si>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</si>
  <si>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</si>
  <si>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</si>
  <si>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</si>
  <si>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</si>
  <si>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</si>
  <si>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</si>
  <si>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</si>
  <si>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</si>
  <si>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</si>
  <si>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</si>
  <si>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</si>
  <si>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</si>
  <si>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</si>
  <si>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</si>
  <si>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</si>
  <si>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</si>
  <si>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</si>
  <si>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</si>
  <si>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</si>
  <si>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</si>
  <si>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</si>
  <si>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</si>
  <si>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</si>
  <si>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</si>
  <si>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</si>
  <si>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</si>
  <si>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</si>
  <si>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</si>
  <si>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</si>
  <si>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</si>
  <si>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</si>
  <si>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</si>
  <si>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</si>
  <si>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</si>
  <si>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</si>
  <si>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</si>
  <si>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</si>
  <si>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</si>
  <si>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</si>
  <si>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</si>
  <si>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</si>
  <si>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</si>
  <si>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</si>
  <si>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</si>
  <si>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</si>
  <si>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</si>
  <si>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</si>
  <si>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</si>
  <si>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</si>
  <si>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</si>
  <si>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</si>
  <si>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</si>
  <si>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</si>
  <si>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</si>
  <si>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</si>
  <si>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</si>
  <si>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</si>
  <si>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</si>
  <si>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</si>
  <si>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</si>
  <si>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</si>
  <si>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</si>
  <si>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</si>
  <si>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</si>
  <si>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</si>
  <si>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</si>
  <si>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</si>
  <si>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</si>
  <si>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</si>
  <si>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</si>
  <si>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</si>
  <si>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</si>
  <si>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</si>
  <si>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</si>
  <si>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</si>
  <si>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</si>
  <si>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</si>
  <si>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</si>
  <si>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</si>
  <si>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</si>
  <si>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</si>
  <si>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</si>
  <si>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</si>
  <si>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</si>
  <si>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</si>
  <si>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</si>
  <si>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</si>
  <si>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</si>
  <si>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</si>
  <si>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</si>
  <si>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</si>
  <si>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</si>
  <si>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</si>
  <si>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</si>
  <si>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</si>
  <si>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</si>
  <si>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</si>
  <si>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</si>
  <si>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</si>
  <si>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</si>
  <si>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</si>
  <si>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</si>
  <si>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</si>
  <si>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</si>
  <si>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</si>
  <si>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</si>
  <si>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</si>
  <si>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</si>
  <si>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</si>
  <si>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</si>
  <si>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</si>
  <si>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</si>
  <si>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</si>
  <si>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</si>
  <si>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</si>
  <si>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</si>
  <si>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</si>
  <si>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</si>
  <si>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</si>
  <si>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</si>
  <si>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</si>
  <si>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</si>
  <si>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</si>
  <si>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</si>
  <si>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</si>
  <si>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</si>
  <si>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</si>
  <si>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</si>
  <si>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</si>
  <si>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</si>
  <si>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</si>
  <si>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</si>
  <si>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</si>
  <si>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</si>
  <si>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</si>
  <si>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</si>
  <si>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</si>
  <si>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</si>
  <si>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</si>
  <si>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</si>
  <si>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</si>
  <si>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</si>
  <si>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</si>
  <si>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</si>
  <si>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</si>
  <si>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</si>
  <si>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</si>
  <si>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</si>
  <si>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</si>
  <si>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</si>
  <si>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</si>
  <si>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</si>
  <si>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</si>
  <si>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</si>
  <si>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</si>
  <si>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</si>
  <si>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</si>
  <si>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</si>
  <si>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</si>
  <si>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</si>
  <si>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</si>
  <si>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</si>
  <si>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</si>
  <si>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</si>
  <si>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</si>
  <si>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</si>
  <si>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</si>
  <si>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</si>
  <si>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</si>
  <si>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</si>
  <si>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</si>
  <si>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</si>
  <si>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</si>
  <si>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</si>
  <si>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</si>
  <si>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</si>
  <si>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</si>
  <si>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</si>
  <si>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</si>
  <si>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</si>
  <si>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</si>
  <si>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</si>
  <si>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</si>
  <si>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</si>
  <si>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</si>
  <si>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</si>
  <si>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</si>
  <si>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</si>
  <si>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</si>
  <si>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</si>
  <si>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</si>
  <si>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</si>
  <si>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</si>
  <si>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</si>
  <si>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</si>
  <si>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</si>
  <si>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</si>
  <si>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</si>
  <si>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</si>
  <si>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</si>
  <si>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</si>
  <si>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</si>
  <si>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</si>
  <si>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</si>
  <si>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</si>
  <si>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</si>
  <si>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</si>
  <si>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</si>
  <si>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</si>
  <si>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</si>
  <si>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</si>
  <si>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</si>
  <si>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</si>
  <si>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</si>
  <si>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</si>
  <si>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</si>
  <si>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</si>
  <si>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</si>
  <si>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</si>
  <si>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</si>
  <si>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</si>
  <si>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</si>
  <si>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</si>
  <si>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</si>
  <si>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</si>
  <si>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</si>
  <si>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</si>
  <si>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</si>
  <si>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</si>
  <si>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</si>
  <si>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</si>
  <si>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</si>
  <si>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</si>
  <si>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</si>
  <si>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</si>
  <si>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</si>
  <si>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</si>
  <si>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</si>
  <si>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</si>
  <si>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</si>
  <si>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</si>
  <si>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</si>
  <si>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</si>
  <si>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</si>
  <si>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</si>
  <si>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</si>
  <si>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</si>
  <si>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</si>
  <si>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</si>
  <si>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</si>
  <si>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</si>
  <si>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</si>
  <si>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</si>
  <si>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</si>
  <si>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</si>
  <si>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</si>
  <si>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</si>
  <si>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</si>
  <si>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</si>
  <si>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</si>
  <si>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</si>
  <si>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</si>
  <si>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</si>
  <si>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</si>
  <si>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</si>
  <si>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</si>
  <si>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</si>
  <si>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</si>
  <si>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</si>
  <si>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</si>
  <si>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</si>
  <si>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</si>
  <si>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</si>
  <si>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</si>
  <si>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</si>
  <si>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</si>
  <si>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</si>
  <si>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</si>
  <si>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</si>
  <si>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</si>
  <si>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</si>
  <si>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</si>
  <si>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</si>
  <si>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</si>
  <si>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</si>
  <si>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</si>
  <si>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</si>
  <si>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</si>
  <si>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</si>
  <si>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</si>
  <si>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</si>
  <si>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</si>
  <si>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</si>
  <si>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</si>
  <si>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</si>
  <si>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</si>
  <si>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</si>
  <si>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</si>
  <si>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</si>
  <si>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</si>
  <si>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</si>
  <si>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</si>
  <si>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</si>
  <si>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</si>
  <si>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</si>
  <si>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</si>
  <si>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</si>
  <si>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</si>
  <si>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</si>
  <si>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</si>
  <si>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</si>
  <si>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</si>
  <si>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</si>
  <si>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</si>
  <si>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</si>
  <si>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</si>
  <si>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</si>
  <si>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</si>
  <si>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</si>
  <si>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</si>
  <si>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</si>
  <si>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</si>
  <si>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</si>
  <si>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</si>
  <si>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</si>
  <si>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</si>
  <si>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</si>
  <si>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</si>
  <si>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</si>
  <si>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</si>
  <si>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</si>
  <si>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</si>
  <si>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</si>
  <si>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</si>
  <si>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</si>
  <si>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</si>
  <si>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</si>
  <si>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</si>
  <si>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</si>
  <si>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</si>
  <si>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</si>
  <si>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</si>
  <si>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</si>
  <si>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</si>
  <si>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</si>
  <si>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</si>
  <si>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</si>
  <si>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</si>
  <si>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</si>
  <si>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</si>
  <si>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</si>
  <si>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</si>
  <si>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</si>
  <si>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</si>
  <si>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</si>
  <si>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</si>
  <si>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</si>
  <si>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</si>
  <si>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</si>
  <si>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</si>
  <si>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</si>
  <si>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</si>
  <si>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</si>
  <si>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</si>
  <si>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</si>
  <si>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</si>
  <si>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</si>
  <si>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</si>
  <si>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</si>
  <si>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</si>
  <si>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</si>
  <si>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</si>
  <si>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</si>
  <si>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</si>
  <si>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</si>
  <si>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</si>
  <si>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</si>
  <si>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</si>
  <si>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</si>
  <si>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</si>
  <si>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</si>
  <si>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</si>
  <si>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</si>
  <si>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</si>
  <si>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</si>
  <si>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</si>
  <si>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</si>
  <si>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</si>
  <si>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</si>
  <si>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</si>
  <si>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</si>
  <si>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</si>
  <si>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</si>
  <si>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</si>
  <si>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</si>
  <si>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</si>
  <si>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</si>
  <si>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</si>
  <si>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</si>
  <si>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</si>
  <si>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</si>
  <si>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</si>
  <si>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</si>
  <si>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</si>
  <si>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</si>
  <si>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</si>
  <si>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</si>
  <si>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</si>
  <si>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</si>
  <si>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</si>
  <si>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</si>
  <si>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</si>
  <si>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</si>
  <si>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</si>
  <si>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</si>
  <si>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</si>
  <si>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</si>
  <si>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</si>
  <si>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</si>
  <si>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</si>
  <si>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</si>
  <si>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</si>
  <si>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</si>
  <si>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</si>
  <si>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</si>
  <si>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</si>
  <si>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</si>
  <si>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</si>
  <si>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</si>
  <si>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</si>
  <si>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</si>
  <si>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</si>
  <si>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</si>
  <si>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</si>
  <si>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</si>
  <si>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</si>
  <si>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</si>
  <si>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</si>
  <si>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</si>
  <si>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</si>
  <si>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</si>
  <si>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</si>
  <si>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</si>
  <si>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</si>
  <si>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</si>
  <si>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</si>
  <si>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</si>
  <si>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</si>
  <si>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</si>
  <si>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</si>
  <si>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</si>
  <si>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</si>
  <si>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</si>
  <si>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</si>
  <si>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</si>
  <si>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</si>
  <si>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</si>
  <si>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</si>
  <si>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</si>
  <si>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</si>
  <si>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</si>
  <si>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</si>
  <si>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</si>
  <si>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</si>
  <si>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</si>
  <si>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</si>
  <si>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</si>
  <si>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</si>
  <si>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</si>
  <si>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</si>
  <si>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</si>
  <si>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</si>
  <si>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</si>
  <si>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</si>
  <si>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</si>
  <si>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</si>
  <si>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</si>
  <si>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</si>
  <si>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</si>
  <si>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</si>
  <si>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</si>
  <si>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</si>
  <si>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</si>
  <si>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</si>
  <si>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</si>
  <si>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</si>
  <si>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</si>
  <si>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</si>
  <si>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</si>
  <si>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</si>
  <si>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</si>
  <si>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</si>
  <si>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</si>
  <si>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</si>
  <si>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</si>
  <si>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</si>
  <si>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</si>
  <si>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</si>
  <si>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</si>
  <si>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</si>
  <si>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</si>
  <si>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</si>
  <si>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</si>
  <si>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</si>
  <si>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</si>
  <si>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</si>
  <si>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</si>
  <si>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</si>
  <si>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</si>
  <si>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</si>
  <si>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</si>
  <si>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</si>
  <si>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</si>
  <si>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</si>
  <si>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</si>
  <si>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</si>
  <si>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</si>
  <si>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</si>
  <si>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</si>
  <si>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</si>
  <si>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</si>
  <si>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</si>
  <si>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</si>
  <si>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</si>
  <si>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</si>
  <si>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</si>
  <si>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</si>
  <si>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</si>
  <si>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</si>
  <si>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</si>
  <si>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</si>
  <si>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</si>
  <si>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</si>
  <si>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</si>
  <si>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</si>
  <si>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</si>
  <si>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</si>
  <si>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</si>
  <si>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</si>
  <si>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</si>
  <si>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</si>
  <si>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</si>
  <si>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</si>
  <si>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</si>
  <si>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</si>
  <si>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</si>
  <si>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</si>
  <si>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</si>
  <si>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</si>
  <si>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</si>
  <si>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</si>
  <si>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</si>
  <si>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</si>
  <si>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</si>
  <si>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</si>
  <si>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</si>
  <si>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</si>
  <si>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</si>
  <si>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</si>
  <si>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</si>
  <si>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</si>
  <si>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</si>
  <si>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</si>
  <si>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</si>
  <si>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</si>
  <si>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</si>
  <si>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</si>
  <si>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</si>
  <si>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</si>
  <si>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</si>
  <si>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</si>
  <si>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</si>
  <si>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</si>
  <si>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</si>
  <si>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</si>
  <si>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</si>
  <si>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</si>
  <si>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</si>
  <si>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</si>
  <si>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</si>
  <si>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</si>
  <si>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</si>
  <si>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</si>
  <si>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</si>
  <si>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</si>
  <si>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</si>
  <si>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</si>
  <si>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</si>
  <si>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</si>
  <si>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</si>
  <si>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</si>
  <si>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</si>
  <si>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</si>
  <si>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</si>
  <si>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</si>
  <si>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</si>
  <si>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</si>
  <si>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</si>
  <si>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</si>
  <si>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</si>
  <si>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</si>
  <si>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</si>
  <si>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</si>
  <si>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</si>
  <si>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</si>
  <si>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</si>
  <si>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</si>
  <si>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</si>
  <si>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</si>
  <si>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</si>
  <si>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</si>
  <si>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</si>
  <si>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</si>
  <si>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</si>
  <si>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</si>
  <si>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</si>
  <si>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</si>
  <si>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</si>
  <si>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</si>
  <si>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</si>
  <si>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</si>
  <si>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</si>
  <si>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</si>
  <si>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</si>
  <si>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</si>
  <si>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</si>
  <si>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</si>
  <si>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</si>
  <si>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</si>
  <si>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</si>
  <si>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</si>
  <si>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</si>
  <si>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</si>
  <si>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</si>
  <si>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</si>
  <si>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</si>
  <si>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</si>
  <si>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</si>
  <si>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</si>
  <si>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</si>
  <si>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</si>
  <si>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</si>
  <si>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</si>
  <si>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</si>
  <si>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</si>
  <si>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</si>
  <si>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</si>
  <si>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</si>
  <si>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</si>
  <si>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</si>
  <si>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</si>
  <si>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</si>
  <si>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</si>
  <si>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</si>
  <si>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</si>
  <si>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</si>
  <si>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</si>
  <si>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</si>
  <si>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</si>
  <si>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</si>
  <si>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</si>
  <si>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</si>
  <si>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</si>
  <si>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</si>
  <si>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</si>
  <si>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</si>
  <si>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</si>
  <si>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</si>
  <si>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</si>
  <si>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</si>
  <si>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</si>
  <si>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</si>
  <si>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</si>
  <si>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</si>
  <si>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</si>
  <si>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</si>
  <si>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</si>
  <si>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</si>
  <si>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</si>
  <si>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</si>
  <si>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</si>
  <si>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</si>
  <si>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</si>
  <si>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</si>
  <si>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</si>
  <si>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</si>
  <si>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</si>
  <si>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</si>
  <si>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</si>
  <si>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</si>
  <si>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</si>
  <si>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</si>
  <si>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</si>
  <si>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</si>
  <si>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</si>
  <si>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</si>
  <si>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</si>
  <si>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</si>
  <si>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</si>
  <si>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</si>
  <si>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</si>
  <si>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</si>
  <si>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</si>
  <si>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</si>
  <si>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</si>
  <si>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</si>
  <si>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</si>
  <si>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</si>
  <si>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</si>
  <si>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</si>
  <si>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</si>
  <si>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</si>
  <si>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</si>
  <si>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</si>
  <si>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</si>
  <si>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</si>
  <si>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</si>
  <si>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</si>
  <si>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</si>
  <si>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</si>
  <si>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</si>
  <si>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</si>
  <si>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</si>
  <si>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</si>
  <si>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</si>
  <si>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</si>
  <si>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</si>
  <si>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</si>
  <si>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</si>
  <si>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</si>
  <si>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</si>
  <si>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</si>
  <si>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</si>
  <si>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</si>
  <si>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</si>
  <si>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</si>
  <si>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</si>
  <si>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</si>
  <si>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</si>
  <si>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</si>
  <si>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</si>
  <si>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</si>
  <si>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</si>
  <si>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</si>
  <si>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</si>
  <si>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</si>
  <si>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</si>
  <si>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</si>
  <si>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</si>
  <si>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</si>
  <si>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</si>
  <si>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</si>
  <si>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</si>
  <si>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</si>
  <si>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</si>
  <si>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</si>
  <si>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</si>
  <si>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</si>
  <si>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</si>
  <si>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</si>
  <si>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</si>
  <si>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</si>
  <si>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</si>
  <si>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</si>
  <si>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</si>
  <si>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</si>
  <si>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</si>
  <si>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</si>
  <si>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</si>
  <si>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</si>
  <si>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</si>
  <si>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</si>
  <si>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</si>
  <si>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</si>
  <si>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</si>
  <si>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</si>
  <si>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</si>
  <si>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</si>
  <si>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</si>
  <si>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</si>
  <si>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</si>
  <si>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</si>
  <si>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</si>
  <si>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</si>
  <si>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</si>
  <si>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</si>
  <si>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</si>
  <si>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</si>
  <si>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</si>
  <si>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</si>
  <si>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</si>
  <si>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</si>
  <si>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</si>
  <si>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</si>
  <si>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</si>
  <si>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</si>
  <si>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</si>
  <si>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</si>
  <si>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</si>
  <si>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</si>
  <si>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</si>
  <si>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</si>
  <si>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</si>
  <si>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</si>
  <si>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</si>
  <si>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</si>
  <si>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</si>
  <si>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</si>
  <si>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</si>
  <si>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</si>
  <si>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</si>
  <si>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</si>
  <si>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</si>
  <si>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</si>
  <si>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</si>
  <si>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</si>
  <si>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</si>
  <si>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</si>
  <si>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</si>
  <si>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</si>
  <si>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</si>
  <si>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</si>
  <si>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</si>
  <si>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</si>
  <si>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</si>
  <si>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</si>
  <si>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</si>
  <si>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</si>
  <si>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</si>
  <si>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</si>
  <si>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</si>
  <si>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</si>
  <si>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</si>
  <si>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</si>
  <si>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</si>
  <si>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</si>
  <si>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</si>
  <si>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</si>
  <si>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</si>
  <si>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</si>
  <si>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</si>
  <si>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</si>
  <si>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</si>
  <si>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</si>
  <si>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</si>
  <si>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</si>
  <si>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</si>
  <si>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</si>
  <si>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</si>
  <si>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</si>
  <si>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</si>
  <si>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</si>
  <si>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</si>
  <si>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</si>
  <si>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</si>
  <si>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</si>
  <si>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</si>
  <si>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</si>
  <si>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</si>
  <si>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</si>
  <si>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</si>
  <si>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</si>
  <si>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</si>
  <si>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</si>
  <si>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</si>
  <si>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</si>
  <si>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</si>
  <si>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</si>
  <si>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</si>
  <si>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</si>
  <si>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</si>
  <si>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</si>
  <si>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</si>
  <si>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</si>
  <si>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</si>
  <si>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</si>
  <si>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</si>
  <si>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</si>
  <si>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</si>
  <si>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</si>
  <si>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</si>
  <si>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</si>
  <si>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</si>
  <si>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</si>
  <si>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</si>
  <si>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</si>
  <si>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</si>
  <si>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</si>
  <si>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</si>
  <si>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</si>
  <si>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</si>
  <si>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</si>
  <si>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</si>
  <si>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</si>
  <si>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</si>
  <si>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</si>
  <si>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</si>
  <si>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</si>
  <si>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</si>
  <si>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</si>
  <si>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</si>
  <si>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</si>
  <si>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</si>
  <si>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</si>
  <si>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</si>
  <si>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</si>
  <si>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</si>
  <si>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</si>
  <si>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</si>
  <si>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</si>
  <si>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</si>
  <si>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</si>
  <si>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</si>
  <si>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</si>
  <si>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</si>
  <si>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</si>
  <si>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</si>
  <si>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</si>
  <si>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</si>
  <si>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</si>
  <si>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</si>
  <si>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</si>
  <si>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</si>
  <si>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</si>
  <si>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</si>
  <si>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</si>
  <si>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</si>
  <si>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</si>
  <si>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</si>
  <si>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</si>
  <si>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</si>
  <si>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</si>
  <si>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</si>
  <si>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</si>
  <si>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</si>
  <si>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</si>
  <si>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</si>
  <si>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</si>
  <si>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</si>
  <si>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</si>
  <si>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</si>
  <si>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</si>
  <si>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</si>
  <si>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</si>
  <si>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</si>
  <si>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</si>
  <si>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</si>
  <si>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</si>
  <si>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</si>
  <si>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</si>
  <si>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</si>
  <si>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</si>
  <si>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</si>
  <si>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</si>
  <si>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</si>
  <si>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</si>
  <si>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</si>
  <si>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</si>
  <si>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</si>
  <si>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</si>
  <si>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</si>
  <si>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</si>
  <si>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</si>
  <si>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</si>
  <si>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</si>
  <si>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</si>
  <si>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</si>
  <si>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</si>
  <si>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</si>
  <si>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</si>
  <si>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</si>
  <si>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</si>
  <si>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</si>
  <si>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</si>
  <si>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</si>
  <si>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</si>
  <si>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</si>
  <si>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</si>
  <si>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</si>
  <si>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</si>
  <si>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</si>
  <si>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</si>
  <si>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</si>
  <si>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</si>
  <si>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</si>
  <si>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</si>
  <si>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</si>
  <si>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</si>
  <si>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</si>
  <si>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</si>
  <si>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</si>
  <si>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</si>
  <si>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</si>
  <si>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</si>
  <si>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</si>
  <si>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</si>
  <si>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</si>
  <si>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</si>
  <si>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</si>
  <si>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</si>
  <si>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</si>
  <si>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</si>
  <si>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</si>
  <si>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</si>
  <si>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</si>
  <si>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</si>
  <si>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</si>
  <si>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</si>
  <si>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</si>
  <si>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</si>
  <si>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</si>
  <si>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</si>
  <si>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</si>
  <si>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</si>
  <si>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</si>
  <si>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</si>
  <si>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</si>
  <si>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</si>
  <si>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</si>
  <si>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</si>
  <si>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</si>
  <si>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</si>
  <si>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</si>
  <si>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</si>
  <si>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</si>
  <si>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</si>
  <si>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</si>
  <si>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</si>
  <si>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</si>
  <si>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</si>
  <si>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</si>
  <si>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</si>
  <si>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</si>
  <si>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</si>
  <si>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</si>
  <si>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</si>
  <si>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</si>
  <si>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</si>
  <si>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</si>
  <si>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</si>
  <si>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</si>
  <si>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</si>
  <si>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</si>
  <si>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</si>
  <si>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</si>
  <si>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</si>
  <si>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</si>
  <si>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</si>
  <si>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</si>
  <si>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</si>
  <si>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</si>
  <si>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</si>
  <si>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</si>
  <si>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</si>
  <si>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</si>
  <si>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</si>
  <si>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</si>
  <si>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</si>
  <si>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</si>
  <si>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</si>
  <si>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</si>
  <si>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</si>
  <si>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</si>
  <si>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</si>
  <si>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</si>
  <si>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</si>
  <si>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</si>
  <si>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</si>
  <si>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</si>
  <si>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</si>
  <si>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</si>
  <si>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</si>
  <si>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</si>
  <si>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</si>
  <si>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</si>
  <si>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</si>
  <si>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</si>
  <si>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</si>
  <si>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</si>
  <si>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</si>
  <si>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</si>
  <si>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</si>
  <si>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</si>
  <si>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</si>
  <si>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</si>
  <si>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</si>
  <si>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</si>
  <si>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</si>
  <si>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</si>
  <si>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</si>
  <si>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</si>
  <si>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</si>
  <si>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</si>
  <si>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</si>
  <si>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</si>
  <si>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</si>
  <si>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</si>
  <si>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</si>
  <si>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</si>
  <si>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</si>
  <si>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</si>
  <si>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</si>
  <si>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</si>
  <si>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</si>
  <si>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</si>
  <si>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</si>
  <si>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</si>
  <si>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</si>
  <si>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</si>
  <si>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</si>
  <si>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</si>
  <si>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</si>
  <si>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</si>
  <si>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</si>
  <si>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</si>
  <si>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</si>
  <si>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</si>
  <si>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</si>
  <si>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</si>
  <si>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</si>
  <si>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</si>
  <si>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</si>
  <si>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</si>
  <si>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</si>
  <si>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</si>
  <si>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</si>
  <si>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</si>
  <si>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</si>
  <si>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</si>
  <si>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</si>
  <si>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</si>
  <si>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</si>
  <si>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</si>
  <si>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</si>
  <si>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</si>
  <si>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</si>
  <si>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</si>
  <si>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</si>
  <si>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</si>
  <si>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</si>
  <si>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</si>
  <si>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</si>
  <si>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</si>
  <si>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</si>
  <si>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</si>
  <si>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</si>
  <si>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</si>
  <si>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</si>
  <si>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</si>
  <si>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</si>
  <si>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</si>
  <si>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</si>
  <si>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</si>
  <si>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</si>
  <si>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</si>
  <si>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</si>
  <si>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</si>
  <si>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</si>
  <si>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</si>
  <si>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</si>
  <si>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</si>
  <si>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</si>
  <si>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</si>
  <si>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</si>
  <si>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</si>
  <si>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</si>
  <si>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</si>
  <si>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</si>
  <si>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</si>
  <si>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</si>
  <si>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</si>
  <si>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</si>
  <si>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</si>
  <si>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</si>
  <si>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</si>
  <si>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</si>
  <si>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</si>
  <si>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</si>
  <si>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</si>
  <si>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</si>
  <si>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</si>
  <si>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</si>
  <si>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</si>
  <si>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</si>
  <si>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</si>
  <si>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</si>
  <si>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</si>
  <si>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</si>
  <si>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</si>
  <si>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</si>
  <si>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</si>
  <si>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</si>
  <si>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</si>
  <si>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</si>
  <si>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</si>
  <si>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</si>
  <si>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</si>
  <si>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</si>
  <si>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</si>
  <si>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</si>
  <si>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</si>
  <si>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</si>
  <si>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</si>
  <si>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</si>
  <si>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</si>
  <si>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</si>
  <si>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</si>
  <si>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</si>
  <si>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</si>
  <si>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</si>
  <si>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</si>
  <si>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</si>
  <si>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</si>
  <si>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</si>
  <si>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</si>
  <si>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</si>
  <si>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</si>
  <si>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</si>
  <si>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</si>
  <si>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</si>
  <si>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</si>
  <si>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</si>
  <si>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</si>
  <si>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</si>
  <si>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</si>
  <si>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</si>
  <si>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</si>
  <si>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</si>
  <si>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</si>
  <si>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</si>
  <si>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</si>
  <si>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</si>
  <si>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</si>
  <si>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</si>
  <si>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</si>
  <si>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</si>
  <si>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</si>
  <si>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</si>
  <si>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</si>
  <si>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</si>
  <si>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</si>
  <si>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</si>
  <si>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</si>
  <si>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</si>
  <si>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</si>
  <si>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</si>
  <si>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</si>
  <si>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</si>
  <si>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</si>
  <si>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</si>
  <si>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</si>
  <si>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</si>
  <si>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</si>
  <si>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</si>
  <si>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</si>
  <si>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</si>
  <si>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</si>
  <si>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</si>
  <si>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</si>
  <si>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</si>
  <si>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</si>
  <si>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</si>
  <si>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</si>
  <si>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</si>
  <si>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</si>
  <si>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</si>
  <si>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</si>
  <si>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</si>
  <si>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</si>
  <si>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</si>
  <si>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</si>
  <si>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</si>
  <si>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</si>
  <si>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</si>
  <si>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</si>
  <si>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</si>
  <si>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</si>
  <si>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</si>
  <si>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</si>
  <si>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</si>
  <si>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</si>
  <si>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</si>
  <si>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</si>
  <si>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</si>
  <si>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</si>
  <si>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</si>
  <si>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</si>
  <si>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</si>
  <si>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</si>
  <si>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</si>
  <si>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</si>
  <si>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</si>
  <si>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</si>
  <si>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</si>
  <si>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</si>
  <si>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</si>
  <si>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</si>
  <si>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</si>
  <si>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</si>
  <si>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</si>
  <si>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</si>
  <si>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</si>
  <si>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</si>
  <si>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</si>
  <si>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</si>
  <si>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</si>
  <si>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</si>
  <si>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</si>
  <si>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</si>
  <si>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</si>
  <si>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</si>
  <si>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</si>
  <si>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</si>
  <si>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</si>
  <si>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</si>
  <si>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</si>
  <si>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</si>
  <si>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</si>
  <si>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</si>
  <si>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</si>
  <si>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</si>
  <si>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</si>
  <si>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</si>
  <si>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</si>
  <si>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</si>
  <si>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</si>
  <si>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</si>
  <si>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</si>
  <si>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</si>
  <si>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</si>
  <si>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</si>
  <si>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</si>
  <si>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</si>
  <si>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</si>
  <si>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</si>
  <si>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</si>
  <si>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</si>
  <si>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</si>
  <si>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</si>
  <si>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</si>
  <si>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</si>
  <si>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</si>
  <si>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</si>
  <si>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</si>
  <si>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</si>
  <si>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</si>
  <si>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</si>
  <si>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</si>
  <si>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</si>
  <si>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</si>
  <si>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</si>
  <si>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</si>
  <si>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</si>
  <si>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</si>
  <si>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</si>
  <si>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</si>
  <si>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</si>
  <si>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</si>
  <si>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</si>
  <si>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</si>
  <si>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</si>
  <si>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</si>
  <si>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</si>
  <si>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</si>
  <si>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</si>
  <si>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</si>
  <si>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</si>
  <si>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</si>
  <si>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</si>
  <si>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</si>
  <si>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</si>
  <si>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</si>
  <si>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</si>
  <si>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</si>
  <si>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</si>
  <si>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</si>
  <si>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</si>
  <si>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</si>
  <si>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</si>
  <si>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</si>
  <si>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</si>
  <si>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</si>
  <si>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</si>
  <si>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</si>
  <si>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</si>
  <si>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</si>
  <si>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</si>
  <si>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</si>
  <si>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</si>
  <si>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</si>
  <si>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</si>
  <si>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</si>
  <si>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</si>
  <si>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</si>
  <si>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</si>
  <si>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</si>
  <si>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</si>
  <si>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</si>
  <si>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</si>
  <si>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</si>
  <si>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</si>
  <si>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</si>
  <si>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</si>
  <si>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</si>
  <si>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</si>
  <si>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</si>
  <si>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</si>
  <si>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</si>
  <si>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</si>
  <si>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</si>
  <si>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</si>
  <si>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</si>
  <si>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</si>
  <si>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</si>
  <si>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</si>
  <si>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</si>
  <si>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</si>
  <si>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</si>
  <si>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</si>
  <si>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</si>
  <si>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</si>
  <si>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</si>
  <si>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</si>
  <si>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</si>
  <si>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</si>
  <si>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</si>
  <si>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</si>
  <si>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</si>
  <si>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</si>
  <si>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</si>
  <si>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</si>
  <si>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</si>
  <si>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</si>
  <si>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</si>
  <si>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</si>
  <si>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</si>
  <si>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</si>
  <si>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</si>
  <si>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</si>
  <si>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</si>
  <si>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</si>
  <si>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</si>
  <si>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</si>
  <si>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</si>
  <si>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</si>
  <si>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</si>
  <si>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</si>
  <si>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</si>
  <si>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</si>
  <si>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</si>
  <si>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</si>
  <si>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</si>
  <si>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</si>
  <si>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</si>
  <si>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</si>
  <si>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</si>
  <si>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</si>
  <si>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</si>
  <si>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</si>
  <si>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</si>
  <si>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</si>
  <si>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</si>
  <si>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</si>
  <si>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</si>
  <si>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</si>
  <si>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</si>
  <si>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</si>
  <si>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</si>
  <si>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</si>
  <si>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</si>
  <si>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</si>
  <si>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</si>
  <si>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</si>
  <si>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</si>
  <si>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</si>
  <si>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</si>
  <si>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</si>
  <si>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</si>
  <si>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</si>
  <si>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</si>
  <si>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</si>
  <si>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</si>
  <si>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</si>
  <si>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</si>
  <si>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</si>
  <si>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</si>
  <si>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</si>
  <si>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</si>
  <si>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</si>
  <si>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</si>
  <si>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</si>
  <si>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</si>
  <si>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</si>
  <si>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</si>
  <si>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</si>
  <si>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</si>
  <si>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</si>
  <si>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</si>
  <si>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</si>
  <si>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</si>
  <si>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</si>
  <si>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</si>
  <si>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</si>
  <si>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</si>
  <si>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</si>
  <si>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</si>
  <si>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</si>
  <si>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</si>
  <si>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</si>
  <si>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</si>
  <si>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</si>
  <si>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</si>
  <si>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</si>
  <si>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</si>
  <si>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</si>
  <si>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</si>
  <si>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</si>
  <si>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</si>
  <si>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</si>
  <si>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</si>
  <si>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</si>
  <si>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</si>
  <si>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</si>
  <si>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</si>
  <si>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</si>
  <si>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</si>
  <si>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</si>
  <si>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</si>
  <si>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</si>
  <si>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</si>
  <si>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</si>
  <si>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</si>
  <si>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</si>
  <si>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</si>
  <si>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</si>
  <si>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</si>
  <si>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</si>
  <si>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</si>
  <si>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</si>
  <si>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</si>
  <si>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</si>
  <si>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</si>
  <si>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</si>
  <si>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</si>
  <si>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</si>
  <si>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</si>
  <si>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</si>
  <si>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</si>
  <si>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</si>
  <si>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</si>
  <si>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</si>
  <si>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</si>
  <si>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</si>
  <si>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</si>
  <si>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</si>
  <si>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</si>
  <si>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</si>
  <si>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</si>
  <si>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</si>
  <si>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</si>
  <si>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</si>
  <si>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</si>
  <si>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</si>
  <si>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</si>
  <si>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</si>
  <si>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</si>
  <si>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</si>
  <si>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</si>
  <si>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</si>
  <si>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</si>
  <si>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</si>
  <si>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</si>
  <si>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</si>
  <si>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</si>
  <si>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</si>
  <si>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</si>
  <si>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</si>
  <si>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</si>
  <si>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</si>
  <si>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</si>
  <si>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</si>
  <si>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</si>
  <si>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</si>
  <si>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</si>
  <si>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</si>
  <si>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</si>
  <si>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</si>
  <si>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</si>
  <si>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</si>
  <si>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</si>
  <si>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</si>
  <si>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</si>
  <si>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</si>
  <si>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</si>
  <si>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</si>
  <si>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</si>
  <si>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</si>
  <si>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</si>
  <si>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</si>
  <si>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</si>
  <si>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</si>
  <si>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</si>
  <si>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</si>
  <si>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</si>
  <si>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</si>
  <si>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</si>
  <si>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</si>
  <si>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</si>
  <si>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</si>
  <si>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</si>
  <si>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</si>
  <si>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</si>
  <si>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</si>
  <si>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</si>
  <si>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</si>
  <si>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</si>
  <si>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</si>
  <si>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</si>
  <si>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</si>
  <si>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</si>
  <si>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</si>
  <si>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</si>
  <si>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</si>
  <si>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</si>
  <si>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</si>
  <si>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</si>
  <si>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</si>
  <si>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</si>
  <si>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</si>
  <si>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</si>
  <si>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</si>
  <si>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</si>
  <si>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</si>
  <si>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</si>
  <si>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</si>
  <si>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</si>
  <si>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</si>
  <si>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</si>
  <si>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</si>
  <si>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</si>
  <si>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</si>
  <si>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</si>
  <si>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</si>
  <si>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</si>
  <si>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</si>
  <si>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</si>
  <si>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</si>
  <si>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</si>
  <si>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</si>
  <si>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</si>
  <si>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</si>
  <si>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</si>
  <si>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</si>
  <si>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</si>
  <si>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</si>
  <si>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</si>
  <si>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</si>
  <si>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</si>
  <si>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</si>
  <si>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</si>
  <si>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</si>
  <si>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</si>
  <si>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</si>
  <si>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</si>
  <si>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</si>
  <si>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</si>
  <si>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</si>
  <si>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</si>
  <si>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</si>
  <si>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</si>
  <si>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</si>
  <si>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</si>
  <si>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</si>
  <si>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</si>
  <si>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</si>
  <si>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</si>
  <si>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</si>
  <si>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</si>
  <si>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</si>
  <si>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</si>
  <si>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</si>
  <si>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</si>
  <si>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</si>
  <si>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</si>
  <si>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</si>
  <si>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</si>
  <si>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</si>
  <si>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</si>
  <si>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</si>
  <si>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</si>
  <si>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</si>
  <si>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</si>
  <si>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</si>
  <si>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</si>
  <si>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</si>
  <si>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</si>
  <si>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</si>
  <si>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</si>
  <si>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</si>
  <si>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</si>
  <si>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</si>
  <si>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</si>
  <si>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</si>
  <si>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</si>
  <si>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</si>
  <si>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</si>
  <si>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</si>
  <si>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</si>
  <si>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</si>
  <si>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</si>
  <si>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</si>
  <si>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</si>
  <si>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</si>
  <si>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</si>
  <si>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</si>
  <si>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</si>
  <si>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</si>
  <si>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</si>
  <si>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</si>
  <si>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</si>
  <si>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</si>
  <si>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</si>
  <si>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</si>
  <si>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</si>
  <si>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</si>
  <si>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</si>
  <si>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</si>
  <si>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</si>
  <si>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</si>
  <si>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</si>
  <si>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</si>
  <si>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</si>
  <si>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</si>
  <si>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</si>
  <si>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</si>
  <si>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</si>
  <si>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</si>
  <si>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</si>
  <si>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</si>
  <si>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</si>
  <si>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</si>
  <si>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</si>
  <si>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</si>
  <si>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</si>
  <si>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</si>
  <si>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</si>
  <si>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</si>
  <si>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</si>
  <si>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</si>
  <si>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</si>
  <si>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</si>
  <si>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</si>
  <si>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</si>
  <si>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</si>
  <si>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</si>
  <si>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</si>
  <si>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</si>
  <si>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</si>
  <si>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</si>
  <si>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</si>
  <si>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</si>
  <si>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</si>
  <si>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</si>
  <si>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</si>
  <si>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</si>
  <si>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</si>
  <si>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</si>
  <si>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</si>
  <si>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</si>
  <si>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</si>
  <si>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</si>
  <si>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</si>
  <si>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</si>
  <si>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</si>
  <si>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</si>
  <si>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</si>
  <si>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</si>
  <si>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</si>
  <si>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</si>
  <si>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</si>
  <si>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</si>
  <si>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</si>
  <si>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</si>
  <si>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</si>
  <si>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</si>
  <si>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</si>
  <si>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</si>
  <si>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</si>
  <si>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</si>
  <si>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</si>
  <si>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</si>
  <si>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</si>
  <si>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</si>
  <si>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</si>
  <si>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</si>
  <si>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</si>
  <si>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</si>
  <si>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</si>
  <si>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</si>
  <si>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</si>
  <si>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</si>
  <si>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</si>
  <si>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</si>
  <si>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</si>
  <si>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</si>
  <si>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</si>
  <si>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</si>
  <si>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</si>
  <si>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</si>
  <si>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</si>
  <si>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</si>
  <si>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</si>
  <si>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</si>
  <si>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</si>
  <si>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</si>
  <si>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</si>
  <si>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</si>
  <si>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</si>
  <si>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</si>
  <si>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</si>
  <si>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</si>
  <si>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</si>
  <si>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</si>
  <si>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</si>
  <si>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</si>
  <si>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</si>
  <si>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</si>
  <si>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</si>
  <si>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</si>
  <si>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</si>
  <si>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</si>
  <si>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</si>
  <si>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</si>
  <si>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</si>
  <si>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</si>
  <si>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</si>
  <si>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</si>
  <si>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</si>
  <si>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</si>
  <si>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</si>
  <si>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</si>
  <si>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</si>
  <si>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</si>
  <si>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</si>
  <si>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</si>
  <si>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</si>
  <si>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</si>
  <si>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</si>
  <si>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</si>
  <si>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</si>
  <si>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</si>
  <si>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</si>
  <si>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</si>
  <si>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</si>
  <si>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</si>
  <si>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</si>
  <si>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</si>
  <si>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</si>
  <si>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</si>
  <si>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</si>
  <si>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</si>
  <si>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</si>
  <si>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</si>
  <si>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</si>
  <si>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</si>
  <si>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</si>
  <si>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</si>
  <si>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</si>
  <si>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</si>
  <si>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</si>
  <si>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</si>
  <si>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</si>
  <si>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</si>
  <si>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</si>
  <si>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</si>
  <si>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</si>
  <si>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</si>
  <si>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</si>
  <si>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</si>
  <si>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</si>
  <si>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</si>
  <si>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</si>
  <si>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</si>
  <si>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</si>
  <si>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</si>
  <si>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</si>
  <si>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</si>
  <si>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</si>
  <si>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</si>
  <si>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</si>
  <si>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</si>
  <si>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</si>
  <si>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</si>
  <si>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</si>
  <si>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</si>
  <si>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</si>
  <si>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</si>
  <si>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</si>
  <si>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</si>
  <si>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</si>
  <si>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</si>
  <si>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</si>
  <si>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</si>
  <si>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</si>
  <si>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</si>
  <si>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</si>
  <si>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</si>
  <si>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</si>
  <si>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</si>
  <si>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</si>
  <si>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</si>
  <si>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</si>
  <si>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</si>
  <si>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</si>
  <si>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</si>
  <si>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</si>
  <si>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</si>
  <si>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</si>
  <si>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</si>
  <si>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</si>
  <si>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</si>
  <si>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</si>
  <si>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</si>
  <si>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</si>
  <si>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</si>
  <si>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</si>
  <si>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</si>
  <si>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</si>
  <si>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</si>
  <si>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</si>
  <si>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</si>
  <si>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</si>
  <si>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</si>
  <si>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</si>
  <si>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</si>
  <si>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</si>
  <si>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</si>
  <si>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</si>
  <si>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</si>
  <si>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</si>
  <si>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</si>
  <si>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</si>
  <si>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</si>
  <si>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</si>
  <si>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</si>
  <si>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</si>
  <si>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</si>
  <si>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</si>
  <si>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</si>
  <si>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</si>
  <si>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</si>
  <si>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</si>
  <si>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</si>
  <si>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</si>
  <si>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</si>
  <si>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</si>
  <si>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</si>
  <si>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</si>
  <si>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</si>
  <si>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</si>
  <si>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</si>
  <si>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</si>
  <si>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</si>
  <si>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</si>
  <si>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</si>
  <si>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</si>
  <si>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</si>
  <si>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</si>
  <si>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</si>
  <si>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</si>
  <si>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</si>
  <si>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</si>
  <si>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</si>
  <si>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</si>
  <si>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</si>
  <si>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</si>
  <si>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</si>
  <si>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</si>
  <si>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</si>
  <si>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</si>
  <si>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</si>
  <si>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</si>
  <si>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</si>
  <si>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</si>
  <si>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</si>
  <si>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</si>
  <si>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</si>
  <si>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</si>
  <si>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</si>
  <si>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</si>
  <si>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</si>
  <si>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</si>
  <si>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</si>
  <si>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</si>
  <si>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</si>
  <si>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</si>
  <si>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</si>
  <si>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</si>
  <si>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</si>
  <si>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</si>
  <si>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</si>
  <si>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</si>
  <si>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</si>
  <si>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</si>
  <si>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</si>
  <si>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</si>
  <si>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</si>
  <si>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</si>
  <si>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</si>
  <si>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</si>
  <si>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</si>
  <si>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</si>
  <si>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</si>
  <si>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</si>
  <si>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</si>
  <si>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</si>
  <si>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</si>
  <si>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</si>
  <si>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</si>
  <si>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</si>
  <si>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</si>
  <si>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</si>
  <si>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</si>
  <si>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</si>
  <si>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</si>
  <si>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</si>
  <si>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</si>
  <si>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</si>
  <si>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</si>
  <si>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</si>
  <si>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</si>
  <si>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</si>
  <si>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</si>
  <si>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</si>
  <si>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</si>
  <si>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</si>
  <si>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</si>
  <si>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</si>
  <si>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</si>
  <si>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</si>
  <si>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</si>
  <si>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</si>
  <si>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</si>
  <si>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</si>
  <si>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</si>
  <si>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</si>
  <si>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</si>
  <si>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</si>
  <si>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</si>
  <si>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</si>
  <si>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</si>
  <si>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</si>
  <si>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</si>
  <si>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</si>
  <si>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</si>
  <si>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</si>
  <si>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</si>
  <si>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</si>
  <si>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</si>
  <si>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</si>
  <si>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</si>
  <si>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</si>
  <si>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</si>
  <si>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</si>
  <si>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</si>
  <si>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</si>
  <si>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</si>
  <si>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</si>
  <si>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</si>
  <si>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</si>
  <si>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</si>
  <si>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</si>
  <si>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</si>
  <si>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</si>
  <si>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</si>
  <si>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</si>
  <si>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</si>
  <si>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</si>
  <si>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</si>
  <si>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</si>
  <si>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</si>
  <si>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</si>
  <si>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</si>
  <si>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</si>
  <si>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</si>
  <si>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</si>
  <si>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</si>
  <si>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</si>
  <si>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</si>
  <si>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</si>
  <si>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</si>
  <si>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</si>
  <si>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</si>
  <si>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</si>
  <si>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</si>
  <si>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</si>
  <si>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</si>
  <si>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</si>
  <si>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</si>
  <si>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</si>
  <si>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</si>
  <si>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</si>
  <si>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</si>
  <si>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</si>
  <si>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</si>
  <si>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</si>
  <si>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</si>
  <si>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</si>
  <si>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</si>
  <si>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</si>
  <si>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</si>
  <si>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</si>
  <si>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</si>
  <si>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</si>
  <si>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</si>
  <si>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</si>
  <si>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</si>
  <si>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</si>
  <si>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</si>
  <si>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</si>
  <si>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</si>
  <si>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</si>
  <si>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</si>
  <si>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</si>
  <si>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</si>
  <si>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</si>
  <si>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</si>
  <si>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</si>
  <si>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</si>
  <si>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</si>
  <si>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</si>
  <si>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</si>
  <si>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</si>
  <si>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</si>
  <si>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</si>
  <si>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</si>
  <si>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</si>
  <si>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</si>
  <si>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</si>
  <si>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</si>
  <si>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</si>
  <si>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</si>
  <si>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</si>
  <si>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</si>
  <si>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</si>
  <si>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</si>
  <si>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</si>
  <si>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</si>
  <si>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</si>
  <si>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</si>
  <si>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</si>
  <si>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</si>
  <si>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</si>
  <si>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</si>
  <si>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</si>
  <si>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</si>
  <si>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</si>
  <si>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</si>
  <si>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</si>
  <si>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</si>
  <si>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</si>
  <si>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</si>
  <si>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</si>
  <si>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</si>
  <si>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</si>
  <si>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</si>
  <si>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</si>
  <si>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</si>
  <si>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</si>
  <si>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</si>
  <si>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</si>
  <si>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</si>
  <si>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</si>
  <si>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</si>
  <si>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</si>
  <si>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</si>
  <si>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</si>
  <si>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</si>
  <si>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</si>
  <si>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</si>
  <si>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</si>
  <si>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</si>
  <si>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</si>
  <si>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</si>
  <si>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</si>
  <si>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</si>
  <si>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</si>
  <si>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</si>
  <si>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</si>
  <si>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</si>
  <si>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</si>
  <si>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</si>
  <si>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</si>
  <si>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</si>
  <si>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</si>
  <si>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</si>
  <si>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</si>
  <si>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</si>
  <si>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</si>
  <si>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</si>
  <si>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</si>
  <si>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</si>
  <si>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</si>
  <si>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</si>
  <si>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</si>
  <si>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</si>
  <si>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</si>
  <si>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</si>
  <si>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</si>
  <si>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</si>
  <si>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</si>
  <si>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</si>
  <si>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</si>
  <si>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</si>
  <si>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</si>
  <si>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</si>
  <si>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</si>
  <si>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</si>
  <si>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</si>
  <si>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</si>
  <si>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</si>
  <si>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</si>
  <si>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</si>
  <si>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</si>
  <si>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</si>
  <si>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</si>
  <si>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</si>
  <si>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</si>
  <si>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</si>
  <si>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</si>
  <si>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</si>
  <si>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</si>
  <si>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</si>
  <si>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</si>
  <si>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</si>
  <si>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</si>
  <si>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</si>
  <si>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</si>
  <si>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</si>
  <si>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</si>
  <si>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</si>
  <si>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</si>
  <si>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</si>
  <si>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</si>
  <si>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</si>
  <si>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</si>
  <si>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</si>
  <si>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</si>
  <si>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</si>
  <si>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</si>
  <si>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</si>
  <si>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</si>
  <si>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</si>
  <si>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</si>
  <si>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</si>
  <si>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</si>
  <si>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</si>
  <si>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</si>
  <si>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</si>
  <si>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</si>
  <si>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</si>
  <si>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</si>
  <si>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</si>
  <si>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</si>
  <si>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</si>
  <si>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</si>
  <si>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</si>
  <si>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</si>
  <si>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</si>
  <si>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</si>
  <si>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</si>
  <si>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</si>
  <si>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</si>
  <si>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</si>
  <si>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</si>
  <si>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</si>
  <si>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</si>
  <si>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</si>
  <si>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</si>
  <si>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</si>
  <si>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</si>
  <si>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</si>
  <si>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</si>
  <si>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</si>
  <si>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</si>
  <si>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</si>
  <si>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</si>
  <si>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</si>
  <si>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</si>
  <si>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</si>
  <si>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</si>
  <si>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</si>
  <si>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</si>
  <si>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</si>
  <si>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</si>
  <si>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</si>
  <si>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</si>
  <si>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</si>
  <si>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</si>
  <si>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</si>
  <si>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</si>
  <si>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</si>
  <si>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</si>
  <si>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</si>
  <si>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</si>
  <si>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</si>
  <si>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</si>
  <si>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</si>
  <si>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</si>
  <si>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</si>
  <si>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</si>
  <si>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</si>
  <si>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</si>
  <si>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</si>
  <si>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</si>
  <si>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</si>
  <si>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</si>
  <si>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</si>
  <si>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</si>
  <si>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</si>
  <si>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</si>
  <si>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</si>
  <si>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</si>
  <si>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</si>
  <si>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</si>
  <si>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</si>
  <si>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</si>
  <si>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</si>
  <si>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</si>
  <si>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</si>
  <si>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</si>
  <si>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</si>
  <si>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</si>
  <si>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</si>
  <si>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</si>
  <si>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</si>
  <si>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</si>
  <si>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</si>
  <si>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</si>
  <si>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</si>
  <si>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</si>
  <si>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</si>
  <si>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</si>
  <si>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</si>
  <si>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</si>
  <si>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</si>
  <si>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</si>
  <si>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</si>
  <si>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</si>
  <si>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</si>
  <si>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</si>
  <si>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</si>
  <si>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</si>
  <si>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</si>
  <si>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</si>
  <si>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</si>
  <si>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</si>
  <si>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</si>
  <si>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</si>
  <si>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</si>
  <si>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</si>
  <si>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</si>
  <si>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</si>
  <si>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</si>
  <si>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</si>
  <si>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</si>
  <si>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</si>
  <si>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</si>
  <si>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</si>
  <si>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</si>
  <si>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</si>
  <si>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</si>
  <si>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</si>
  <si>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</si>
  <si>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</si>
  <si>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</si>
  <si>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</si>
  <si>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</si>
  <si>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</si>
  <si>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</si>
  <si>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</si>
  <si>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</si>
  <si>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</si>
  <si>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</si>
  <si>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</si>
  <si>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</si>
  <si>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</si>
  <si>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</si>
  <si>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</si>
  <si>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</si>
  <si>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</si>
  <si>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</si>
  <si>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</si>
  <si>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</si>
  <si>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</si>
  <si>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</si>
  <si>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</si>
  <si>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</si>
  <si>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</si>
  <si>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</si>
  <si>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</si>
  <si>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</si>
  <si>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</si>
  <si>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</si>
  <si>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</si>
  <si>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</si>
  <si>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</si>
  <si>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</si>
  <si>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</si>
  <si>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</si>
  <si>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</si>
  <si>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</si>
  <si>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</si>
  <si>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</si>
  <si>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</si>
  <si>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</si>
  <si>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</si>
  <si>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</si>
  <si>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</si>
  <si>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</si>
  <si>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</si>
  <si>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</si>
  <si>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</si>
  <si>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</si>
  <si>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</si>
  <si>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</si>
  <si>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</si>
  <si>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</si>
  <si>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</si>
  <si>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</si>
  <si>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</si>
  <si>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</si>
  <si>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</si>
  <si>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</si>
  <si>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</si>
  <si>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</si>
  <si>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</si>
  <si>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</si>
  <si>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</si>
  <si>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</si>
  <si>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</si>
  <si>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</si>
  <si>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</si>
  <si>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</si>
  <si>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</si>
  <si>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</si>
  <si>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</si>
  <si>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</si>
  <si>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</si>
  <si>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</si>
  <si>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</si>
  <si>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</si>
  <si>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</si>
  <si>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</si>
  <si>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</si>
  <si>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</si>
  <si>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</si>
  <si>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</si>
  <si>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</si>
  <si>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</si>
  <si>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</si>
  <si>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</si>
  <si>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</si>
  <si>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</si>
  <si>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</si>
  <si>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</si>
  <si>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</si>
  <si>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</si>
  <si>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</si>
  <si>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</si>
  <si>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</si>
  <si>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</si>
  <si>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</si>
  <si>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</si>
  <si>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</si>
  <si>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</si>
  <si>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</si>
  <si>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</si>
  <si>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</si>
  <si>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</si>
  <si>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</si>
  <si>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</si>
  <si>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</si>
  <si>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</si>
  <si>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</si>
  <si>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</si>
  <si>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</si>
  <si>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</si>
  <si>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</si>
  <si>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</si>
  <si>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</si>
  <si>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</si>
  <si>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</si>
  <si>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</si>
  <si>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</si>
  <si>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</si>
  <si>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</si>
  <si>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</si>
  <si>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</si>
  <si>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</si>
  <si>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</si>
  <si>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</si>
  <si>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</si>
  <si>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</si>
  <si>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</si>
  <si>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</si>
  <si>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</si>
  <si>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</si>
  <si>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</si>
  <si>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</si>
  <si>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</si>
  <si>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</si>
  <si>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</si>
  <si>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</si>
  <si>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</si>
  <si>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</si>
  <si>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</si>
  <si>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</si>
  <si>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</si>
  <si>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</si>
  <si>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</si>
  <si>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</si>
  <si>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</si>
  <si>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</si>
  <si>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</si>
  <si>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</si>
  <si>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</si>
  <si>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</si>
  <si>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</si>
  <si>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</si>
  <si>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</si>
  <si>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</si>
  <si>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</si>
  <si>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</si>
  <si>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</si>
  <si>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</si>
  <si>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</si>
  <si>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</si>
  <si>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</si>
  <si>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</si>
  <si>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</si>
  <si>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</si>
  <si>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</si>
  <si>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</si>
  <si>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</si>
  <si>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</si>
  <si>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</si>
  <si>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</si>
  <si>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</si>
  <si>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</si>
  <si>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</si>
  <si>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</si>
  <si>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</si>
  <si>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</si>
  <si>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</si>
  <si>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</si>
  <si>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</si>
  <si>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</si>
  <si>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</si>
  <si>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</si>
  <si>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</si>
  <si>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</si>
  <si>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</si>
  <si>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</si>
  <si>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</si>
  <si>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</si>
  <si>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</si>
  <si>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</si>
  <si>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</si>
  <si>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</si>
  <si>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</si>
  <si>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</si>
  <si>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</si>
  <si>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</si>
  <si>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</si>
  <si>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</si>
  <si>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</si>
  <si>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</si>
  <si>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</si>
  <si>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</si>
  <si>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</si>
  <si>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</si>
  <si>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</si>
  <si>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</si>
  <si>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</si>
  <si>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</si>
  <si>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</si>
  <si>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</si>
  <si>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</si>
  <si>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</si>
  <si>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</si>
  <si>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</si>
  <si>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</si>
  <si>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</si>
  <si>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</si>
  <si>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</si>
  <si>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</si>
  <si>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</si>
  <si>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</si>
  <si>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</si>
  <si>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</si>
  <si>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</si>
  <si>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</si>
  <si>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</si>
  <si>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</si>
  <si>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</si>
  <si>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</si>
  <si>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</si>
  <si>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</si>
  <si>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</si>
  <si>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</si>
  <si>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</si>
  <si>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</si>
  <si>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</si>
  <si>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</si>
  <si>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</si>
  <si>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</si>
  <si>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</si>
  <si>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</si>
  <si>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</si>
  <si>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</si>
  <si>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</si>
  <si>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</si>
  <si>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</si>
  <si>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</si>
  <si>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</si>
  <si>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</si>
  <si>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</si>
  <si>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</si>
  <si>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</si>
  <si>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</si>
  <si>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</si>
  <si>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</si>
  <si>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</si>
  <si>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</si>
  <si>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</si>
  <si>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</si>
  <si>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</si>
  <si>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</si>
  <si>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</si>
  <si>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</si>
  <si>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</si>
  <si>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</si>
  <si>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</si>
  <si>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</si>
  <si>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</si>
  <si>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</si>
  <si>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</si>
  <si>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</si>
  <si>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</si>
  <si>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</si>
  <si>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</si>
  <si>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</si>
  <si>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</si>
  <si>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</si>
  <si>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</si>
  <si>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</si>
  <si>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</si>
  <si>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</si>
  <si>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</si>
  <si>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</si>
  <si>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</si>
  <si>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</si>
  <si>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</si>
  <si>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</si>
  <si>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</si>
  <si>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</si>
  <si>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</si>
  <si>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</si>
  <si>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</si>
  <si>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</si>
  <si>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</si>
  <si>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</si>
  <si>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</si>
  <si>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</si>
  <si>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</si>
  <si>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</si>
  <si>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</si>
  <si>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</si>
  <si>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</si>
  <si>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</si>
  <si>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</si>
  <si>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</si>
  <si>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</si>
  <si>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</si>
  <si>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</si>
  <si>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</si>
  <si>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</si>
  <si>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</si>
  <si>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</si>
  <si>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</si>
  <si>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</si>
  <si>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</si>
  <si>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</si>
  <si>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</si>
  <si>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</si>
  <si>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</si>
  <si>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</si>
  <si>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</si>
  <si>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</si>
  <si>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</si>
  <si>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</si>
  <si>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</si>
  <si>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</si>
  <si>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</si>
  <si>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</si>
  <si>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</si>
  <si>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</si>
  <si>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</si>
  <si>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</si>
  <si>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</si>
  <si>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</si>
  <si>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</si>
  <si>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</si>
  <si>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</si>
  <si>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</si>
  <si>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</si>
  <si>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</si>
  <si>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</si>
  <si>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</si>
  <si>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</si>
  <si>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</si>
  <si>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</si>
  <si>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</si>
  <si>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</si>
  <si>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</si>
  <si>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</si>
  <si>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</si>
  <si>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</si>
  <si>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</si>
  <si>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</si>
  <si>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</si>
  <si>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</si>
  <si>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</si>
  <si>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</si>
  <si>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</si>
  <si>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</si>
  <si>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</si>
  <si>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</si>
  <si>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</si>
  <si>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</si>
  <si>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</si>
  <si>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</si>
  <si>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</si>
  <si>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</si>
  <si>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</si>
  <si>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</si>
  <si>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</si>
  <si>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</si>
  <si>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</si>
  <si>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</si>
  <si>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</si>
  <si>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</si>
  <si>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</si>
  <si>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</si>
  <si>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</si>
  <si>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</si>
  <si>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</si>
  <si>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</si>
  <si>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</si>
  <si>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</si>
  <si>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</si>
  <si>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</si>
  <si>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</si>
  <si>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</si>
  <si>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</si>
  <si>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</si>
  <si>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</si>
  <si>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</si>
  <si>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</si>
  <si>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</si>
  <si>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</si>
  <si>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</si>
  <si>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</si>
  <si>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</si>
  <si>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</si>
  <si>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</si>
  <si>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</si>
  <si>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</si>
  <si>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</si>
  <si>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</si>
  <si>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</si>
  <si>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</si>
  <si>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</si>
  <si>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</si>
  <si>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</si>
  <si>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</si>
  <si>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</si>
  <si>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</si>
  <si>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</si>
  <si>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</si>
  <si>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</si>
  <si>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</si>
  <si>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</si>
  <si>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</si>
  <si>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</si>
  <si>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</si>
  <si>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</si>
  <si>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</si>
  <si>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</si>
  <si>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</si>
  <si>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</si>
  <si>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</si>
  <si>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</si>
  <si>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</si>
  <si>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</si>
  <si>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</si>
  <si>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</si>
  <si>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</si>
  <si>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</si>
  <si>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</si>
  <si>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</si>
  <si>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</si>
  <si>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</si>
  <si>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</si>
  <si>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</si>
  <si>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</si>
  <si>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</si>
  <si>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</si>
  <si>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</si>
  <si>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</si>
  <si>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</si>
  <si>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</si>
  <si>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</si>
  <si>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</si>
  <si>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</si>
  <si>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</si>
  <si>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</si>
  <si>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</si>
  <si>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</si>
  <si>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</si>
  <si>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</si>
  <si>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</si>
  <si>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</si>
  <si>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</si>
  <si>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</si>
  <si>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</si>
  <si>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</si>
  <si>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</si>
  <si>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</si>
  <si>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</si>
  <si>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</si>
  <si>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</si>
  <si>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</si>
  <si>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</si>
  <si>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</si>
  <si>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</si>
  <si>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</si>
  <si>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</si>
  <si>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</si>
  <si>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</si>
  <si>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</si>
  <si>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</si>
  <si>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</si>
  <si>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</si>
  <si>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</si>
  <si>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</si>
  <si>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</si>
  <si>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</si>
  <si>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</si>
  <si>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</si>
  <si>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</si>
  <si>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</si>
  <si>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</si>
  <si>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</si>
  <si>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</si>
  <si>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</si>
  <si>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</si>
  <si>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</si>
  <si>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</si>
  <si>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</si>
  <si>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</si>
  <si>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</si>
  <si>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</si>
  <si>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</si>
  <si>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</si>
  <si>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</si>
  <si>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</si>
  <si>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</si>
  <si>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</si>
  <si>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</si>
  <si>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</si>
  <si>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</si>
  <si>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</si>
  <si>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</si>
  <si>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</si>
  <si>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</si>
  <si>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</si>
  <si>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</si>
  <si>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</si>
  <si>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</si>
  <si>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</si>
  <si>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</si>
  <si>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</si>
  <si>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</si>
  <si>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</si>
  <si>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</si>
  <si>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</si>
  <si>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</si>
  <si>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</si>
  <si>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</si>
  <si>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</si>
  <si>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</si>
  <si>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</si>
  <si>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</si>
  <si>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</si>
  <si>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</si>
  <si>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</si>
  <si>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</si>
  <si>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</si>
  <si>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</si>
  <si>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</si>
  <si>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</si>
  <si>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</si>
  <si>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</si>
  <si>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</si>
  <si>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</si>
  <si>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</si>
  <si>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</si>
  <si>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</si>
  <si>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</si>
  <si>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</si>
  <si>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</si>
  <si>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</si>
  <si>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</si>
  <si>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</si>
  <si>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</si>
  <si>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</si>
  <si>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</si>
  <si>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</si>
  <si>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</si>
  <si>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</si>
  <si>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</si>
  <si>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</si>
  <si>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</si>
  <si>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</si>
  <si>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</si>
  <si>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</si>
  <si>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</si>
  <si>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</si>
  <si>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</si>
  <si>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</si>
  <si>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</si>
  <si>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</si>
  <si>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</si>
  <si>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</si>
  <si>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</si>
  <si>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</si>
  <si>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</si>
  <si>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</si>
  <si>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</si>
  <si>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</si>
  <si>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</si>
  <si>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</si>
  <si>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</si>
  <si>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</si>
  <si>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</si>
  <si>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</si>
  <si>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</si>
  <si>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</si>
  <si>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</si>
  <si>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</si>
  <si>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</si>
  <si>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</si>
  <si>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</si>
  <si>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</si>
  <si>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</si>
  <si>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</si>
  <si>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</si>
  <si>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</si>
  <si>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</si>
  <si>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</si>
  <si>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</si>
  <si>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</si>
  <si>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</si>
  <si>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</si>
  <si>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</si>
  <si>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</si>
  <si>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</si>
  <si>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</si>
  <si>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</si>
  <si>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</si>
  <si>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</si>
  <si>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</si>
  <si>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</si>
  <si>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</si>
  <si>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</si>
  <si>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</si>
  <si>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</si>
  <si>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</si>
  <si>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</si>
  <si>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</si>
  <si>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</si>
  <si>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</si>
  <si>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</si>
  <si>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</si>
  <si>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</si>
  <si>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</si>
  <si>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</si>
  <si>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</si>
  <si>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</si>
  <si>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</si>
  <si>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</si>
  <si>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</si>
  <si>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</si>
  <si>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</si>
  <si>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</si>
  <si>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</si>
  <si>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</si>
  <si>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</si>
  <si>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</si>
  <si>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</si>
  <si>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</si>
  <si>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</si>
  <si>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</si>
  <si>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</si>
  <si>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</si>
  <si>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</si>
  <si>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</si>
  <si>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</si>
  <si>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</si>
  <si>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</si>
  <si>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</si>
  <si>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</si>
  <si>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</si>
  <si>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</si>
  <si>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</si>
  <si>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</si>
  <si>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</si>
  <si>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</si>
  <si>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</si>
  <si>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</si>
  <si>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</si>
  <si>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</si>
  <si>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</si>
  <si>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</si>
  <si>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</si>
  <si>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</si>
  <si>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</si>
  <si>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</si>
  <si>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</si>
  <si>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</si>
  <si>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</si>
  <si>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</si>
  <si>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</si>
  <si>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</si>
  <si>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</si>
  <si>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</si>
  <si>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</si>
  <si>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</si>
  <si>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</si>
  <si>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</si>
  <si>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</si>
  <si>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</si>
  <si>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</si>
  <si>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</si>
  <si>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</si>
  <si>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</si>
  <si>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</si>
  <si>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</si>
  <si>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</si>
  <si>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</si>
  <si>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</si>
  <si>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</si>
  <si>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</si>
  <si>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</si>
  <si>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</si>
  <si>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</si>
  <si>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</si>
  <si>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</si>
  <si>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</si>
  <si>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</si>
  <si>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</si>
  <si>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</si>
  <si>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</si>
  <si>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</si>
  <si>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</si>
  <si>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</si>
  <si>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</si>
  <si>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</si>
  <si>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</si>
  <si>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</si>
  <si>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</si>
  <si>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</si>
  <si>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</si>
  <si>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</si>
  <si>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</si>
  <si>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</si>
  <si>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</si>
  <si>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</si>
  <si>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</si>
  <si>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</si>
  <si>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</si>
  <si>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</si>
  <si>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</si>
  <si>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</si>
  <si>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</si>
  <si>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</si>
  <si>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</si>
  <si>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</si>
  <si>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</si>
  <si>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</si>
  <si>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</si>
  <si>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</si>
  <si>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</si>
  <si>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</si>
  <si>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</si>
  <si>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</si>
  <si>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</si>
  <si>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</si>
  <si>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</si>
  <si>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</si>
  <si>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</si>
  <si>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</si>
  <si>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</si>
  <si>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</si>
  <si>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</si>
  <si>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</si>
  <si>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</si>
  <si>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</si>
  <si>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</si>
  <si>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</si>
  <si>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</si>
  <si>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</si>
  <si>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</si>
  <si>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</si>
  <si>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</si>
  <si>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</si>
  <si>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</si>
  <si>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</si>
  <si>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</si>
  <si>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</si>
  <si>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</si>
  <si>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</si>
  <si>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</si>
  <si>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</si>
  <si>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</si>
  <si>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</si>
  <si>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</si>
  <si>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</si>
  <si>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</si>
  <si>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</si>
  <si>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</si>
  <si>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</si>
  <si>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</si>
  <si>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</si>
  <si>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</si>
  <si>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</si>
  <si>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</si>
  <si>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</si>
  <si>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</si>
  <si>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</si>
  <si>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</si>
  <si>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</si>
  <si>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</si>
  <si>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</si>
  <si>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</si>
  <si>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</si>
  <si>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</si>
  <si>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</si>
  <si>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</si>
  <si>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</si>
  <si>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</si>
  <si>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</si>
  <si>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</si>
  <si>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</si>
  <si>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</si>
  <si>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</si>
  <si>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</si>
  <si>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</si>
  <si>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</si>
  <si>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</si>
  <si>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</si>
  <si>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</si>
  <si>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</si>
  <si>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</si>
  <si>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</si>
  <si>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</si>
  <si>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</si>
  <si>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</si>
  <si>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</si>
  <si>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</si>
  <si>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</si>
  <si>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</si>
  <si>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</si>
  <si>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</si>
  <si>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</si>
  <si>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</si>
  <si>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</si>
  <si>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</si>
  <si>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</si>
  <si>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</si>
  <si>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</si>
  <si>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</si>
  <si>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</si>
  <si>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</si>
  <si>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</si>
  <si>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</si>
  <si>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</si>
  <si>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</si>
  <si>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</si>
  <si>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</si>
  <si>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</si>
  <si>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</si>
  <si>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</si>
  <si>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</si>
  <si>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</si>
  <si>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</si>
  <si>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</si>
  <si>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</si>
  <si>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</si>
  <si>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</si>
  <si>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</si>
  <si>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</si>
  <si>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</si>
  <si>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</si>
  <si>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</si>
  <si>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</si>
  <si>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</si>
  <si>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</si>
  <si>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</si>
  <si>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</si>
  <si>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</si>
  <si>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</si>
  <si>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</si>
  <si>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</si>
  <si>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</si>
  <si>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</si>
  <si>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</si>
  <si>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</si>
  <si>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</si>
  <si>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</si>
  <si>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</si>
  <si>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</si>
  <si>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</si>
  <si>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</si>
  <si>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</si>
  <si>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</si>
  <si>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</si>
  <si>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</si>
  <si>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</si>
  <si>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</si>
  <si>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</si>
  <si>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</si>
  <si>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</si>
  <si>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</si>
  <si>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</si>
  <si>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</si>
  <si>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</si>
  <si>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</si>
  <si>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</si>
  <si>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</si>
  <si>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</si>
  <si>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</si>
  <si>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</si>
  <si>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</si>
  <si>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</si>
  <si>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</si>
  <si>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</si>
  <si>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</si>
  <si>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</si>
  <si>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</si>
  <si>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</si>
  <si>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</si>
  <si>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</si>
  <si>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</si>
  <si>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</si>
  <si>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</si>
  <si>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</si>
  <si>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</si>
  <si>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</si>
  <si>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</si>
  <si>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</si>
  <si>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</si>
  <si>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</si>
  <si>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</si>
  <si>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</si>
  <si>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</si>
  <si>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</si>
  <si>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</si>
  <si>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</si>
  <si>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</si>
  <si>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</si>
  <si>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</si>
  <si>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</si>
  <si>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</si>
  <si>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</si>
  <si>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</si>
  <si>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</si>
  <si>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</si>
  <si>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</si>
  <si>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</si>
  <si>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</si>
  <si>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</si>
  <si>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</si>
  <si>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</si>
  <si>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</si>
  <si>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</si>
  <si>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</si>
  <si>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</si>
  <si>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</si>
  <si>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</si>
  <si>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</si>
  <si>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</si>
  <si>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</si>
  <si>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</si>
  <si>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</si>
  <si>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</si>
  <si>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</si>
  <si>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</si>
  <si>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</si>
  <si>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</si>
  <si>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</si>
  <si>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</si>
  <si>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</si>
  <si>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</si>
  <si>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</si>
  <si>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</si>
  <si>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</si>
  <si>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</si>
  <si>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</si>
  <si>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</si>
  <si>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</si>
  <si>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</si>
  <si>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</si>
  <si>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</si>
  <si>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</si>
  <si>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</si>
  <si>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</si>
  <si>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</si>
  <si>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</si>
  <si>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</si>
  <si>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</si>
  <si>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</si>
  <si>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</si>
  <si>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</si>
  <si>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</si>
  <si>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</si>
  <si>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</si>
  <si>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</si>
  <si>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</si>
  <si>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</si>
  <si>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</si>
  <si>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</si>
  <si>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</si>
  <si>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</si>
  <si>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</si>
  <si>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</si>
  <si>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</si>
  <si>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</si>
  <si>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</si>
  <si>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</si>
  <si>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</si>
  <si>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</si>
  <si>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</si>
  <si>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</si>
  <si>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</si>
  <si>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</si>
  <si>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</si>
  <si>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</si>
  <si>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</si>
  <si>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</si>
  <si>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</si>
  <si>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</si>
  <si>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</si>
  <si>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</si>
  <si>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</si>
  <si>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</si>
  <si>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</si>
  <si>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</si>
  <si>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</si>
  <si>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</si>
  <si>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</si>
  <si>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</si>
  <si>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</si>
  <si>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</si>
  <si>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</si>
  <si>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</si>
  <si>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</si>
  <si>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</si>
  <si>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</si>
  <si>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</si>
  <si>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</si>
  <si>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</si>
  <si>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</si>
  <si>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</si>
  <si>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</si>
  <si>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</si>
  <si>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</si>
  <si>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</si>
  <si>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</si>
  <si>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</si>
  <si>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</si>
  <si>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</si>
  <si>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</si>
  <si>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</si>
  <si>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</si>
  <si>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</si>
  <si>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</si>
  <si>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</si>
  <si>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</si>
  <si>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</si>
  <si>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</si>
  <si>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</si>
  <si>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</si>
  <si>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</si>
  <si>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</si>
  <si>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</si>
  <si>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</si>
  <si>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</si>
  <si>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</si>
  <si>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</si>
  <si>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</si>
  <si>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</si>
  <si>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</si>
  <si>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</si>
  <si>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</si>
  <si>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</si>
  <si>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</si>
  <si>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</si>
  <si>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</si>
  <si>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</si>
  <si>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</si>
  <si>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</si>
  <si>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</si>
  <si>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</si>
  <si>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</si>
  <si>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</si>
  <si>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</si>
  <si>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</si>
  <si>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</si>
  <si>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</si>
  <si>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</si>
  <si>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</si>
  <si>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</si>
  <si>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</si>
  <si>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</si>
  <si>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</si>
  <si>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</si>
  <si>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</si>
  <si>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</si>
  <si>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</si>
  <si>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</si>
  <si>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</si>
  <si>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</si>
  <si>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</si>
  <si>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</si>
  <si>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</si>
  <si>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</si>
  <si>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</si>
  <si>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</si>
  <si>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</si>
  <si>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</si>
  <si>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</si>
  <si>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</si>
  <si>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</si>
  <si>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</si>
  <si>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</si>
  <si>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</si>
  <si>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</si>
  <si>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</si>
  <si>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</si>
  <si>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</si>
  <si>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</si>
  <si>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</si>
  <si>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</si>
  <si>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</si>
  <si>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</si>
  <si>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</si>
  <si>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</si>
  <si>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</si>
  <si>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</si>
  <si>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</si>
  <si>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</si>
  <si>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</si>
  <si>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</si>
  <si>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</si>
  <si>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</si>
  <si>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</si>
  <si>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</si>
  <si>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</si>
  <si>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</si>
  <si>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</si>
  <si>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</si>
  <si>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</si>
  <si>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</si>
  <si>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</si>
  <si>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</si>
  <si>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</si>
  <si>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</si>
  <si>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</si>
  <si>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</si>
  <si>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</si>
  <si>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</si>
  <si>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</si>
  <si>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</si>
  <si>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</si>
  <si>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</si>
  <si>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</si>
  <si>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</si>
  <si>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</si>
  <si>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</si>
  <si>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</si>
  <si>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</si>
  <si>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</si>
  <si>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</si>
  <si>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</si>
  <si>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</si>
  <si>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</si>
  <si>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</si>
  <si>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</si>
  <si>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</si>
  <si>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</si>
  <si>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</si>
  <si>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</si>
  <si>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</si>
  <si>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</si>
  <si>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</si>
  <si>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</si>
  <si>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</si>
  <si>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</si>
  <si>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</si>
  <si>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</si>
  <si>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</si>
  <si>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</si>
  <si>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</si>
  <si>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</si>
  <si>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</si>
  <si>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</si>
  <si>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</si>
  <si>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</si>
  <si>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</si>
  <si>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</si>
  <si>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</si>
  <si>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</si>
  <si>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</si>
  <si>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</si>
  <si>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</si>
  <si>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</si>
  <si>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</si>
  <si>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</si>
  <si>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</si>
  <si>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</si>
  <si>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</si>
  <si>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</si>
  <si>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</si>
  <si>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</si>
  <si>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</si>
  <si>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</si>
  <si>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</si>
  <si>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</si>
  <si>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</si>
  <si>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</si>
  <si>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</si>
  <si>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</si>
  <si>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</si>
  <si>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</si>
  <si>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</si>
  <si>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</si>
  <si>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</si>
  <si>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</si>
  <si>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</si>
  <si>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</si>
  <si>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</si>
  <si>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</si>
  <si>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</si>
  <si>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</si>
  <si>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</si>
  <si>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</si>
  <si>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</si>
  <si>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</si>
  <si>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</si>
  <si>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</si>
  <si>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</si>
  <si>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</si>
  <si>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</si>
  <si>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</si>
  <si>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</si>
  <si>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</si>
  <si>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</si>
  <si>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</si>
  <si>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</si>
  <si>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</si>
  <si>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</si>
  <si>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</si>
  <si>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</si>
  <si>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</si>
  <si>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</si>
  <si>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</si>
  <si>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</si>
  <si>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</si>
  <si>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</si>
  <si>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</si>
  <si>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</si>
  <si>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</si>
  <si>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</si>
  <si>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</si>
  <si>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</si>
  <si>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</si>
  <si>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</si>
  <si>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</si>
  <si>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</si>
  <si>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</si>
  <si>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</si>
  <si>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</si>
  <si>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</si>
  <si>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</si>
  <si>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</si>
  <si>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</si>
  <si>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</si>
  <si>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</si>
  <si>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</si>
  <si>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</si>
  <si>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</si>
  <si>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</si>
  <si>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</si>
  <si>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</si>
  <si>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</si>
  <si>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</si>
  <si>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</si>
  <si>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</si>
  <si>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</si>
  <si>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</si>
  <si>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</si>
  <si>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</si>
  <si>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</si>
  <si>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</si>
  <si>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</si>
  <si>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</si>
  <si>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</si>
  <si>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</si>
  <si>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</si>
  <si>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</si>
  <si>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</si>
  <si>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</si>
  <si>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</si>
  <si>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</si>
  <si>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</si>
  <si>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</si>
  <si>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</si>
  <si>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</si>
  <si>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</si>
  <si>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</si>
  <si>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</si>
  <si>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</si>
  <si>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</si>
  <si>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</si>
  <si>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</si>
  <si>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</si>
  <si>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</si>
  <si>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</si>
  <si>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</si>
  <si>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</si>
  <si>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</si>
  <si>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</si>
  <si>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</si>
  <si>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</si>
  <si>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</si>
  <si>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</si>
  <si>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</si>
  <si>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</si>
  <si>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</si>
  <si>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</si>
  <si>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</si>
  <si>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</si>
  <si>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</si>
  <si>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</si>
  <si>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</si>
  <si>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</si>
  <si>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</si>
  <si>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</si>
  <si>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</si>
  <si>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</si>
  <si>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</si>
  <si>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</si>
  <si>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</si>
  <si>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</si>
  <si>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</si>
  <si>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</si>
  <si>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</si>
  <si>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</si>
  <si>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</si>
  <si>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</si>
  <si>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</si>
  <si>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</si>
  <si>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</si>
  <si>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</si>
  <si>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</si>
  <si>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</si>
  <si>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</si>
  <si>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</si>
  <si>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</si>
  <si>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</si>
  <si>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</si>
  <si>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</si>
  <si>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</si>
  <si>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</si>
  <si>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</si>
  <si>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</si>
  <si>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</si>
  <si>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</si>
  <si>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</si>
  <si>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</si>
  <si>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</si>
  <si>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</si>
  <si>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</si>
  <si>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</si>
  <si>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</si>
  <si>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</si>
  <si>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</si>
  <si>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</si>
  <si>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</si>
  <si>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</si>
  <si>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</si>
  <si>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</si>
  <si>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</si>
  <si>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</si>
  <si>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</si>
  <si>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</si>
  <si>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</si>
  <si>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</si>
  <si>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</si>
  <si>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</si>
  <si>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</si>
  <si>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</si>
  <si>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</si>
  <si>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</si>
  <si>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</si>
  <si>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</si>
  <si>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</si>
  <si>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</si>
  <si>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</si>
  <si>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</si>
  <si>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</si>
  <si>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</si>
  <si>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</si>
  <si>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</si>
  <si>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</si>
  <si>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</si>
  <si>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</si>
  <si>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</si>
  <si>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</si>
  <si>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</si>
  <si>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</si>
  <si>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</si>
  <si>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</si>
  <si>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</si>
  <si>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</si>
  <si>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</si>
  <si>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</si>
  <si>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</si>
  <si>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</si>
  <si>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</si>
  <si>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</si>
  <si>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</si>
  <si>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</si>
  <si>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</si>
  <si>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</si>
  <si>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</si>
  <si>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</si>
  <si>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</si>
  <si>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</si>
  <si>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</si>
  <si>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</si>
  <si>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</si>
  <si>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</si>
  <si>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</si>
  <si>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</si>
  <si>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</si>
  <si>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</si>
  <si>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</si>
  <si>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</si>
  <si>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</si>
  <si>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</si>
  <si>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</si>
  <si>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</si>
  <si>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</si>
  <si>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</si>
  <si>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</si>
  <si>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</si>
  <si>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</si>
  <si>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</si>
  <si>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</si>
  <si>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</si>
  <si>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</si>
  <si>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</si>
  <si>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</si>
  <si>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</si>
  <si>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</si>
  <si>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</si>
  <si>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</si>
  <si>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</si>
  <si>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</si>
  <si>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</si>
  <si>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</si>
  <si>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</si>
  <si>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</si>
  <si>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</si>
  <si>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</si>
  <si>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</si>
  <si>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</si>
  <si>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</si>
  <si>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</si>
  <si>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</si>
  <si>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</si>
  <si>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</si>
  <si>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</si>
  <si>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</si>
  <si>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</si>
  <si>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</si>
  <si>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</si>
  <si>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</si>
  <si>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</si>
  <si>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</si>
  <si>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</si>
  <si>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</si>
  <si>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</si>
  <si>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</si>
  <si>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</si>
  <si>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</si>
  <si>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</si>
  <si>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</si>
  <si>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</si>
  <si>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</si>
  <si>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</si>
  <si>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</si>
  <si>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</si>
  <si>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</si>
  <si>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</si>
  <si>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</si>
  <si>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</si>
  <si>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</si>
  <si>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</si>
  <si>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</si>
  <si>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</si>
  <si>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</si>
  <si>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</si>
  <si>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</si>
  <si>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</si>
  <si>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</si>
  <si>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</si>
  <si>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</si>
  <si>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</si>
  <si>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</si>
  <si>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</si>
  <si>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</si>
  <si>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</si>
  <si>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</si>
  <si>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</si>
  <si>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Officers responded to the Sunoco Gas Station for a gun call around 12:30 a.m. When they arrived, police were met by a 33-year-old man who was armed with a gun. A Syracuse officer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</si>
  <si>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</si>
  <si>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</si>
  <si>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</si>
  <si>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</si>
  <si>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</si>
  <si>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</si>
  <si>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</si>
  <si>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</si>
  <si>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</si>
  <si>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</si>
  <si>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</si>
  <si>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</si>
  <si>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</si>
  <si>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</si>
  <si>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</si>
  <si>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</si>
  <si>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</si>
  <si>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</si>
  <si>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</si>
  <si>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</si>
  <si>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</si>
  <si>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</si>
  <si>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</si>
  <si>
    <t>Rony Parras-Mendez</t>
  </si>
  <si>
    <t>Albert Ramon Dorsey</t>
  </si>
  <si>
    <t>Fernando Cruz</t>
  </si>
  <si>
    <t>https://da.lacounty.gov/sites/default/files/pdf/JSID-OIS-1202019-HerreraCruz.pdf</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</si>
  <si>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</si>
  <si>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Elizabeth Michele Tollison</t>
  </si>
  <si>
    <t>Rodney Lee Hunter</t>
  </si>
  <si>
    <t>Guillermo Perez</t>
  </si>
  <si>
    <t>Police shot a man who held a knife to a woman's throat at a Van Nuys homeless services center, killing both the man and the woman.</t>
  </si>
  <si>
    <t>Jose Chavez</t>
  </si>
  <si>
    <t>https://www.lapdonline.org/home/news_view/63937</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</si>
  <si>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</si>
  <si>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4400 Towne Avenue</t>
  </si>
  <si>
    <t>Omar Magana</t>
  </si>
  <si>
    <t>1720 East Cesar E Chavez Avenue</t>
  </si>
  <si>
    <t>https://da.lacounty.gov/sites/default/files/pdf/JSID_OIS_11_2019_Magana.pdf</t>
  </si>
  <si>
    <t>Magana was receiving treatment at White Memorial Medical Center when he allegedly tried to grab an officer's gun and the police shot him.</t>
  </si>
  <si>
    <t>Cesar Bautista</t>
  </si>
  <si>
    <t>Santos Eris Nunez-Garcia</t>
  </si>
  <si>
    <t>Vahram Kesablyan</t>
  </si>
  <si>
    <t>10308 Horse Haven St.</t>
  </si>
  <si>
    <t>https://homicide.latimes.com/post/vahram-kesablyan/</t>
  </si>
  <si>
    <t>Vahram was fatally shot by an FBI agent.</t>
  </si>
  <si>
    <t>Sun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</si>
</sst>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7">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4479</xdr:row>
      <xdr:rowOff>0</xdr:rowOff>
    </xdr:from>
    <xdr:to>
      <xdr:col>9</xdr:col>
      <xdr:colOff>1104900</xdr:colOff>
      <xdr:row>4479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2828" Type="http://schemas.openxmlformats.org/officeDocument/2006/relationships/hyperlink" Target="http://www.fatalencounters.org/wp-content/uploads/2013/10/ChadRobertson.png" TargetMode="External"/><Relationship Id="rId5234" Type="http://schemas.openxmlformats.org/officeDocument/2006/relationships/hyperlink" Target="https://www.fatalencounters.org/wp-content/uploads/2018/10/Lajuana-Phillips.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wtva.com/news/Traffic_Stop_Ends_in_Death_After_Suspect_Flees_From_Officer_and_K9.html"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059" Type="http://schemas.openxmlformats.org/officeDocument/2006/relationships/hyperlink" Target="https://www.record-bee.com/2019/12/29/clearlake-oaks-man-shot-and-killed-by-lake-county-sheriffs-deputy/" TargetMode="External"/><Relationship Id="rId7473" Type="http://schemas.openxmlformats.org/officeDocument/2006/relationships/hyperlink" Target="https://fatalencounters.org/wp-content/uploads/2020/02/RudyArenas.jpg"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7126" Type="http://schemas.openxmlformats.org/officeDocument/2006/relationships/hyperlink" Target="http://www.chron.com/news/houston-texas/houston/article/HPD-officer-wounded-suspect-killed-in-shootout-4362891.php" TargetMode="External"/><Relationship Id="rId7540" Type="http://schemas.openxmlformats.org/officeDocument/2006/relationships/hyperlink" Target="https://fatalencounters.org/wp-content/uploads/2020/03/Ian-Austin-Wilson.jpg"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3736" Type="http://schemas.openxmlformats.org/officeDocument/2006/relationships/hyperlink" Target="http://www.kfyrtv.com/content/news/Man-killed-in-officer-involved-shooting-on-Standing-Rock-Reservation-453136573.html" TargetMode="External"/><Relationship Id="rId657" Type="http://schemas.openxmlformats.org/officeDocument/2006/relationships/hyperlink" Target="http://www.killedbypolice.net/victims/151005.jpg" TargetMode="External"/><Relationship Id="rId2338" Type="http://schemas.openxmlformats.org/officeDocument/2006/relationships/hyperlink" Target="http://www.peninsuladailynews.com/news/beaver-area-man-killed-in-police-standoff-at-trailer/"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724" Type="http://schemas.openxmlformats.org/officeDocument/2006/relationships/hyperlink" Target="http://abc7.com/news/suspect-holding-knife-killed-in-west-covina-officer-involved-shooting/828284/" TargetMode="External"/><Relationship Id="rId1354" Type="http://schemas.openxmlformats.org/officeDocument/2006/relationships/hyperlink" Target="http://www.insidebayarea.com/breaking-news/ci_29460692/newark-officer-fatally-shoots-apparently-suicidal-man" TargetMode="External"/><Relationship Id="rId2405" Type="http://schemas.openxmlformats.org/officeDocument/2006/relationships/hyperlink" Target="http://www.fatalencounters.org/wp-content/uploads/2013/10/Luke-Smith.jpg"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3179" Type="http://schemas.openxmlformats.org/officeDocument/2006/relationships/hyperlink" Target="http://www.nbcmiami.com/news/local/Miami-Beach-Police-Investigating-Officer-Involved-Shooting-425028794.html" TargetMode="External"/><Relationship Id="rId3593" Type="http://schemas.openxmlformats.org/officeDocument/2006/relationships/hyperlink" Target="http://www.wkyt.com/content/news/KSP-Troopers-are-investigating-a-standoff-in-Laurel-County-414775403.html"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246" Type="http://schemas.openxmlformats.org/officeDocument/2006/relationships/hyperlink" Target="http://www.fatalencounters.org/wp-content/uploads/2013/10/BrianPatrickAllen.jpg"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2.jpg" TargetMode="External"/><Relationship Id="rId2262" Type="http://schemas.openxmlformats.org/officeDocument/2006/relationships/hyperlink" Target="http://www.fatalencounters.org/wp-content/uploads/2013/10/Chaz-York.jpg" TargetMode="External"/><Relationship Id="rId3660" Type="http://schemas.openxmlformats.org/officeDocument/2006/relationships/hyperlink" Target="http://woodtv.com/2017/01/24/officers-responding-to-shooting-north-of-rockford/"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6469" Type="http://schemas.openxmlformats.org/officeDocument/2006/relationships/hyperlink" Target="https://www.witn.com/content/news/BREAKING-OVERNIGHT-Shooting-under-investigation-512458491.html" TargetMode="External"/><Relationship Id="rId6883" Type="http://schemas.openxmlformats.org/officeDocument/2006/relationships/hyperlink" Target="https://www.idahostatejournal.com/news/local/police-fatally-shoot-man-in-east-idaho-city/article_1a63cb95-21a0-55b3-8b7b-6a226dd2e4a7.html" TargetMode="External"/><Relationship Id="rId5485" Type="http://schemas.openxmlformats.org/officeDocument/2006/relationships/hyperlink" Target="https://sanfrancisco.cbslocal.com/2018/12/06/man-shot-dead-by-sheriffs-deputy-near-martinez-identified/" TargetMode="External"/><Relationship Id="rId6536" Type="http://schemas.openxmlformats.org/officeDocument/2006/relationships/hyperlink" Target="https://fox61.com/2019/07/29/body-cam-footage-of-friday-nights-fatal-officer-involved-shooting-has-been-released/"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fatalencounters.org/wp-content/uploads/2018/02/JeffreyBurleson.jpg" TargetMode="External"/><Relationship Id="rId5138" Type="http://schemas.openxmlformats.org/officeDocument/2006/relationships/hyperlink" Target="https://www.click2houston.com/news/houston-swat-responds-to-man-barricaded-inside-apartment"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5205" Type="http://schemas.openxmlformats.org/officeDocument/2006/relationships/hyperlink" Target="https://www.nj.com/essex/index.ssf/2018/09/police_shoot_kill_man_who_held_gun_to_head_of_bus.html" TargetMode="External"/><Relationship Id="rId3170" Type="http://schemas.openxmlformats.org/officeDocument/2006/relationships/hyperlink" Target="http://krqe.com/2017/06/26/state-police-investigate-fatal-officer-involved-shooting-near-pecos/"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6393" Type="http://schemas.openxmlformats.org/officeDocument/2006/relationships/hyperlink" Target="https://www.wcvb.com/article/19-year-old-killed-in-officer-involved-shooting-in-dorchester-boston-police-say/28173912"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2589" Type="http://schemas.openxmlformats.org/officeDocument/2006/relationships/hyperlink" Target="http://www.ajc.com/news/news/local/coweta-man-dies-after-being-tasered-by-deputies/npSZB/" TargetMode="External"/><Relationship Id="rId6460" Type="http://schemas.openxmlformats.org/officeDocument/2006/relationships/hyperlink" Target="https://nypost.com/2019/07/07/suspect-critically-injured-during-police-involved-shooting-in-the-bronx/" TargetMode="External"/><Relationship Id="rId7511" Type="http://schemas.openxmlformats.org/officeDocument/2006/relationships/hyperlink" Target="https://fatalencounters.org/wp-content/uploads/2020/04/Dylan-John-Olmeda.jpg" TargetMode="External"/><Relationship Id="rId975" Type="http://schemas.openxmlformats.org/officeDocument/2006/relationships/hyperlink" Target="http://www.miamiherald.com/news/local/community/miami-dade/little-havana/article26604022.html" TargetMode="External"/><Relationship Id="rId2656" Type="http://schemas.openxmlformats.org/officeDocument/2006/relationships/hyperlink" Target="http://www.fatalencounters.org/wp-content/uploads/2013/10/Kareem-Ali-Nadir-Jones.png" TargetMode="External"/><Relationship Id="rId3707" Type="http://schemas.openxmlformats.org/officeDocument/2006/relationships/hyperlink" Target="http://wric.com/2017/10/18/officer-involved-shooting-investigation-underway-at-hampton-convenience-store/"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28" Type="http://schemas.openxmlformats.org/officeDocument/2006/relationships/hyperlink" Target="http://www.killedbypolice.net/victims/151067.jpg" TargetMode="External"/><Relationship Id="rId1258" Type="http://schemas.openxmlformats.org/officeDocument/2006/relationships/hyperlink" Target="http://ww2.hdnux.com/photos/43/64/26/9389457/13/920x920.jp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325" Type="http://schemas.openxmlformats.org/officeDocument/2006/relationships/hyperlink" Target="http://www.mailtribune.com/article/20160118/NEWS/160119595/101033/NEWS?rssfeed=true"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946" Type="http://schemas.openxmlformats.org/officeDocument/2006/relationships/hyperlink" Target="https://www.woodtv.com/news/officer-involved-shooting-in-pennfield-township/1837266398"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962" Type="http://schemas.openxmlformats.org/officeDocument/2006/relationships/hyperlink" Target="http://www.toledoblade.com/Police-Fire/2018/07/27/Toledo-police-on-scene-of-an-officer-involved-shooting.html" TargetMode="External"/><Relationship Id="rId7021" Type="http://schemas.openxmlformats.org/officeDocument/2006/relationships/hyperlink" Target="https://fatalencounters.org/wp-content/uploads/2019/12/Jayson-A-Colvin.jpg" TargetMode="External"/><Relationship Id="rId3564" Type="http://schemas.openxmlformats.org/officeDocument/2006/relationships/hyperlink" Target="http://www.kiro7.com/news/local/one-dead-in-officer-involved-shooting-at-fife-motel-6-parking-lot/502598856" TargetMode="External"/><Relationship Id="rId4615" Type="http://schemas.openxmlformats.org/officeDocument/2006/relationships/hyperlink" Target="https://www.clickorlando.com/news/names-of-suspect-officers-in-orlando-police-involved-shooting-released"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kansas.com/news/local/crime/article99215797.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233" Type="http://schemas.openxmlformats.org/officeDocument/2006/relationships/hyperlink" Target="http://www.journalgazette.net/news/local/police-fire/Suspect-in-fatal-police-action-shooting-identified-15658742" TargetMode="External"/><Relationship Id="rId5389" Type="http://schemas.openxmlformats.org/officeDocument/2006/relationships/hyperlink" Target="https://www.sacbee.com/news/state/california/article221549670.html"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Brandon-Wayne-Millard.jpg" TargetMode="External"/><Relationship Id="rId5456" Type="http://schemas.openxmlformats.org/officeDocument/2006/relationships/hyperlink" Target="https://kdvr.com/2018/11/28/man-killed-in-shootout-with-douglas-county-deputies-identified/"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870" Type="http://schemas.openxmlformats.org/officeDocument/2006/relationships/hyperlink" Target="https://www.fatalencounters.org/wp-content/uploads/2019/02/Clayton-Joseph.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1719" Type="http://schemas.openxmlformats.org/officeDocument/2006/relationships/hyperlink" Target="http://www.kmov.com/story/32010068/suspect-wounded-in-officer-involved-shooting-in-crawford-county-mo"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762" Type="http://schemas.openxmlformats.org/officeDocument/2006/relationships/hyperlink" Target="https://fatalencounters.org/wp-content/uploads/2020/04/LuanAgoli.jpg" TargetMode="External"/><Relationship Id="rId3958" Type="http://schemas.openxmlformats.org/officeDocument/2006/relationships/hyperlink" Target="http://wtnh.com/2017/12/14/state-police-investigating-officer-involved-shooting-in-new-britain/" TargetMode="External"/><Relationship Id="rId6364" Type="http://schemas.openxmlformats.org/officeDocument/2006/relationships/hyperlink" Target="https://q13fox.com/2019/06/16/1-killed-in-officer-involved-shooting-stabbing-in-downtown-renton/" TargetMode="External"/><Relationship Id="rId7415" Type="http://schemas.openxmlformats.org/officeDocument/2006/relationships/hyperlink" Target="https://fatalencounters.org/wp-content/uploads/2020/02/Shawn-Michael-Taylor.jpg" TargetMode="External"/><Relationship Id="rId879" Type="http://schemas.openxmlformats.org/officeDocument/2006/relationships/hyperlink" Target="http://www.wfaa.com/story/news/crime/2015/09/24/mckinney-police-violence-shooting-officers-joseph-khammash/72761076/"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431" Type="http://schemas.openxmlformats.org/officeDocument/2006/relationships/hyperlink" Target="https://nbc25news.com/news/local/one-dead-after-officer-involved-shooting-in-otsego-county"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5033" Type="http://schemas.openxmlformats.org/officeDocument/2006/relationships/hyperlink" Target="https://www.news5cleveland.com/news/local-news/akron-canton-news/man-who-allegedly-shot-wife-killed-in-officer-involved-shooting-in-akron"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5100" Type="http://schemas.openxmlformats.org/officeDocument/2006/relationships/hyperlink" Target="https://dspnewsroom.com/2018/08/29/update-3-search-warrants-lead-to-multiple-drug-and-weapon-arrests/" TargetMode="External"/><Relationship Id="rId1643" Type="http://schemas.openxmlformats.org/officeDocument/2006/relationships/hyperlink" Target="http://assets.nydailynews.com/polopoly_fs/1.2575134.1458763114!/img/httpImage/image.jpg_gen/derivatives/article_635/axe24n-4-web.jpg" TargetMode="External"/><Relationship Id="rId4799" Type="http://schemas.openxmlformats.org/officeDocument/2006/relationships/hyperlink" Target="http://www.wlwt.com/article/chief-officer-shoots-kills-man-who-fatally-stabbed-woman-in-fairfield/21761061" TargetMode="External"/><Relationship Id="rId1710" Type="http://schemas.openxmlformats.org/officeDocument/2006/relationships/hyperlink" Target="http://www.fatalencounters.org/wp-content/uploads/2013/10/Macomber.png"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933" Type="http://schemas.openxmlformats.org/officeDocument/2006/relationships/hyperlink" Target="https://www.pe.com/2018/07/23/man-dies-after-being-shot-by-campus-police-near-uc-riverside/"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3535" Type="http://schemas.openxmlformats.org/officeDocument/2006/relationships/hyperlink" Target="http://www.wusa9.com/news/local/police-investigate-fatal-officer-involved-shooting-in-montgomery-village/426068530"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2137" Type="http://schemas.openxmlformats.org/officeDocument/2006/relationships/hyperlink" Target="http://www.coloradoan.com/story/news/2016/08/26/suspect-police-shooting-had-troubled-past/89409334/"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7809" Type="http://schemas.openxmlformats.org/officeDocument/2006/relationships/hyperlink" Target="https://fatalencounters.org/wp-content/uploads/2020/05/Justin-Charland.jpg" TargetMode="External"/><Relationship Id="rId5774" Type="http://schemas.openxmlformats.org/officeDocument/2006/relationships/hyperlink" Target="https://www.fatalencounters.org/wp-content/uploads/2019/02/Gregory-Griffin.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841" Type="http://schemas.openxmlformats.org/officeDocument/2006/relationships/hyperlink" Target="https://www.toledoblade.com/local/police-fire/2019/02/12/person-killed-in-defiance-officer-involved-shooting/stories/20190212101"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443" Type="http://schemas.openxmlformats.org/officeDocument/2006/relationships/hyperlink" Target="http://www.fatalencounters.org/wp-content/uploads/2018/04/Nicolas-Sedano.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4510" Type="http://schemas.openxmlformats.org/officeDocument/2006/relationships/hyperlink" Target="http://www.wral.com/machete-wielding-man-killed-after-lunging-at-deputy-at-nc-sheriff-s-office/17482744/" TargetMode="External"/><Relationship Id="rId7666" Type="http://schemas.openxmlformats.org/officeDocument/2006/relationships/hyperlink" Target="https://q13fox.com/2020/03/25/police-mason-county-deputy-shoots-kills-woman-trying-to-run-him-over/"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5284" Type="http://schemas.openxmlformats.org/officeDocument/2006/relationships/hyperlink" Target="https://www.fatalencounters.org/wp-content/uploads/2018/10/James-Lyle-Kuehn.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7800" Type="http://schemas.openxmlformats.org/officeDocument/2006/relationships/hyperlink" Target="https://fatalencounters.org/wp-content/uploads/2020/06/WilliamDebose.png" TargetMode="External"/><Relationship Id="rId1894" Type="http://schemas.openxmlformats.org/officeDocument/2006/relationships/hyperlink" Target="http://www.13wmaz.com/news/local/bleckley-deputy-shoots-kills-suspect/257286657"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961" Type="http://schemas.openxmlformats.org/officeDocument/2006/relationships/hyperlink" Target="http://newsok.com/article/5509407" TargetMode="External"/><Relationship Id="rId5004" Type="http://schemas.openxmlformats.org/officeDocument/2006/relationships/hyperlink" Target="https://cbs12.com/news/local/fatal-officer-involved-shooting-in-delray-beach" TargetMode="External"/><Relationship Id="rId1614" Type="http://schemas.openxmlformats.org/officeDocument/2006/relationships/hyperlink" Target="http://www.stamfordadvocate.com/policereports/article/Officers-in-fatal-shooting-in-Stamford-identified-6998011.php" TargetMode="External"/><Relationship Id="rId4020" Type="http://schemas.openxmlformats.org/officeDocument/2006/relationships/hyperlink" Target="http://wsbt.com/news/local/breaking-suspect-fatally-shot-by-officer-following-elkhart-bank-robbery" TargetMode="External"/><Relationship Id="rId7176" Type="http://schemas.openxmlformats.org/officeDocument/2006/relationships/hyperlink" Target="https://usgunviolence.files.wordpress.com/2014/01/robert-hensley.jpg?w=625" TargetMode="External"/><Relationship Id="rId7590" Type="http://schemas.openxmlformats.org/officeDocument/2006/relationships/hyperlink" Target="https://fatalencounters.org/wp-content/uploads/2020/04/Joshua-Robert-Kessing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243" Type="http://schemas.openxmlformats.org/officeDocument/2006/relationships/hyperlink" Target="http://exclusive.multibriefs.com/content/gunfight-anatomy-the-richard-mendoza-incident/law-enforcement-defense-security" TargetMode="External"/><Relationship Id="rId2388" Type="http://schemas.openxmlformats.org/officeDocument/2006/relationships/hyperlink" Target="http://www.stjoechannel.com/news/local-news/man-dies-after-being-tased-by-strike-force-investigators" TargetMode="External"/><Relationship Id="rId3439" Type="http://schemas.openxmlformats.org/officeDocument/2006/relationships/hyperlink" Target="http://www.ktuu.com/content/news/Man-dies-after-shooting-in-Fairbanks-involving-law-enforcement-424487033.html" TargetMode="External"/><Relationship Id="rId4837" Type="http://schemas.openxmlformats.org/officeDocument/2006/relationships/hyperlink" Target="https://www.fatalencounters.org/wp-content/uploads/2018/07/Joshua-Blake-Reed.jpg" TargetMode="External"/><Relationship Id="rId7310" Type="http://schemas.openxmlformats.org/officeDocument/2006/relationships/hyperlink" Target="https://fatalencounters.org/wp-content/uploads/2020/01/Aaron_Phillips.jpg"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3506" Type="http://schemas.openxmlformats.org/officeDocument/2006/relationships/hyperlink" Target="http://wkrn.com/2017/04/17/wife-says-husband-killed-in-officer-involved-shooting-was-shot-in-head/" TargetMode="External"/><Relationship Id="rId3920" Type="http://schemas.openxmlformats.org/officeDocument/2006/relationships/hyperlink" Target="http://wset.com/news/local/police-officer-involved-shooting-leaves-man-dead-in-henry-co"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verpost.com/news/ci_28818708/robbery-suspect-shot-friday-by-broomfield-pd-died"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6729" Type="http://schemas.openxmlformats.org/officeDocument/2006/relationships/hyperlink" Target="https://fatalencounters.org/wp-content/uploads/2019/09/Caleb-Daniel-Peterson.png"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4694" Type="http://schemas.openxmlformats.org/officeDocument/2006/relationships/hyperlink" Target="http://www.ky3.com/content/news/Suicidal-man-shot-and-killed-after-confronting-deputy-with-knife-483997471.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761" Type="http://schemas.openxmlformats.org/officeDocument/2006/relationships/hyperlink" Target="https://www.fatalencounters.org/wp-content/uploads/2018/06/Ashley-Simonetti.jpg" TargetMode="External"/><Relationship Id="rId3363" Type="http://schemas.openxmlformats.org/officeDocument/2006/relationships/hyperlink" Target="http://www.fatalencounters.org/wp-content/uploads/2013/10/Tina-Renee-Medli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wibw.com/content/news/Four-dead-including-suspect-in-Newton-officer-involved-shooting-414582423.html"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7637" Type="http://schemas.openxmlformats.org/officeDocument/2006/relationships/hyperlink" Target="https://fatalencounters.org/wp-content/uploads/2020/04/Allen-F.-Boehnlei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6239" Type="http://schemas.openxmlformats.org/officeDocument/2006/relationships/hyperlink" Target="https://www.courier-tribune.com/news/20190520/suspect-killed-in-officer-involved-shooting" TargetMode="External"/><Relationship Id="rId6653" Type="http://schemas.openxmlformats.org/officeDocument/2006/relationships/hyperlink" Target="https://www.koat.com/article/officer-involved-shooting-in-ne-abq/28790095" TargetMode="External"/><Relationship Id="rId7704" Type="http://schemas.openxmlformats.org/officeDocument/2006/relationships/hyperlink" Target="http://www.wboc.com/story/41988404/wicomico-county-man-threatening-suicide-fatally-wounded-by-troopers-during-standoff"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255" Type="http://schemas.openxmlformats.org/officeDocument/2006/relationships/hyperlink" Target="https://www.keyt.com/news/crime/suspect-killed-in-thousand-oaks-officer-involved-shooting-identified/805481374" TargetMode="External"/><Relationship Id="rId6306" Type="http://schemas.openxmlformats.org/officeDocument/2006/relationships/hyperlink" Target="https://www.krqe.com/news/new-mexico/suspect-injured-following-officer-involved-shooting-in-bernalillo/2054894300" TargetMode="External"/><Relationship Id="rId6720" Type="http://schemas.openxmlformats.org/officeDocument/2006/relationships/hyperlink" Target="https://tdn.com/news/local/one-dead-in-officer-involved-shooting-in-longview/article_cb9465e7-17d9-5617-9739-e9e290732321.html" TargetMode="External"/><Relationship Id="rId1865" Type="http://schemas.openxmlformats.org/officeDocument/2006/relationships/hyperlink" Target="http://www.fatalencounters.org/wp-content/uploads/2013/10/Hutson.jpg" TargetMode="External"/><Relationship Id="rId4271" Type="http://schemas.openxmlformats.org/officeDocument/2006/relationships/hyperlink" Target="http://triblive.com/local/westmoreland/13340479-74/suspect-in-greensburg-salem-middle-school-break-in-died-as-officers-attempted-to"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7494" Type="http://schemas.openxmlformats.org/officeDocument/2006/relationships/hyperlink" Target="https://kvia.com/news/new-mexico/2020/02/22/new-mexico-state-police-officer-shoots-wounds-criminal-suspect-in-deming/"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6163" Type="http://schemas.openxmlformats.org/officeDocument/2006/relationships/hyperlink" Target="https://abc7.com/man-killed-in-officer-involved-shooting-in-south-los-angeles/5279335/" TargetMode="External"/><Relationship Id="rId7561" Type="http://schemas.openxmlformats.org/officeDocument/2006/relationships/hyperlink" Target="https://triblive.com/local/pittsburgh-allegheny/pittsburgh-police-officer-shot-at-traffic-stop-suspect-also-shot/" TargetMode="External"/><Relationship Id="rId3757" Type="http://schemas.openxmlformats.org/officeDocument/2006/relationships/hyperlink" Target="http://www.localmemphis.com/news/local-news/officer-involved-standoff-shut-down-i-55-near-senatobia-in-como-mississippi/846965072" TargetMode="External"/><Relationship Id="rId4808" Type="http://schemas.openxmlformats.org/officeDocument/2006/relationships/hyperlink" Target="https://www.9news.com/article/news/crime/suspect-shot-killed-after-firing-at-deputies-in-centennial/73-566937137" TargetMode="External"/><Relationship Id="rId7214" Type="http://schemas.openxmlformats.org/officeDocument/2006/relationships/hyperlink" Target="https://www.fatalencounters.org/wp-content/uploads/2018/12/Jeffrey-Paul-Watts-9-23-2013.jpg" TargetMode="External"/><Relationship Id="rId678" Type="http://schemas.openxmlformats.org/officeDocument/2006/relationships/hyperlink" Target="http://www.denverpost.com/news/ci_29154811/denver-police-fatally-shoot-gunman-during-standoff" TargetMode="External"/><Relationship Id="rId2359" Type="http://schemas.openxmlformats.org/officeDocument/2006/relationships/hyperlink" Target="http://www.philly.com/philly/news/20161108_Phila__police_fatally_shoot_armed_suspect_in_confrontation.html" TargetMode="External"/><Relationship Id="rId2773" Type="http://schemas.openxmlformats.org/officeDocument/2006/relationships/hyperlink" Target="http://www.fatalencounters.org/wp-content/uploads/2013/10/Rodney-James-Hess.png" TargetMode="External"/><Relationship Id="rId3824" Type="http://schemas.openxmlformats.org/officeDocument/2006/relationships/hyperlink" Target="http://www.denverpost.com/2017/11/10/officer-involved-shooting-downtown-denver/" TargetMode="External"/><Relationship Id="rId6230" Type="http://schemas.openxmlformats.org/officeDocument/2006/relationships/hyperlink" Target="https://azdailysun.com/news/local/one-killed-in-navajo-nation-officer-involved-shooting/article_2bd8ac8b-b0f0-5f7d-96bd-668858c3fc97.html" TargetMode="External"/><Relationship Id="rId745" Type="http://schemas.openxmlformats.org/officeDocument/2006/relationships/hyperlink" Target="http://funds.gfmcdn.com/5696790_1439869229.992.jpg" TargetMode="External"/><Relationship Id="rId1375" Type="http://schemas.openxmlformats.org/officeDocument/2006/relationships/hyperlink" Target="http://news10.com/2016/02/11/police-neighbors-still-asking-why-in-colonie-officer-murder-suicide/" TargetMode="External"/><Relationship Id="rId2426" Type="http://schemas.openxmlformats.org/officeDocument/2006/relationships/hyperlink" Target="http://www.tucsonnewsnow.com/story/33792494/suspect-shot-by-police-officer-in-south-tucson"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5716" Type="http://schemas.openxmlformats.org/officeDocument/2006/relationships/hyperlink" Target="https://www.fatalencounters.org/wp-content/uploads/2019/01/Esmond-Trimble.pn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3334" Type="http://schemas.openxmlformats.org/officeDocument/2006/relationships/hyperlink" Target="http://www.cbs46.com/story/35943824/gbi-detective-shoots-kills-man-on-his-property"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6557" Type="http://schemas.openxmlformats.org/officeDocument/2006/relationships/hyperlink" Target="https://fatalencounters.org/wp-content/uploads/2019/08/Maggie-Brooks.jpg"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5159" Type="http://schemas.openxmlformats.org/officeDocument/2006/relationships/hyperlink" Target="https://www.dailyherald.com/news/20180917/man-killed-by-police-in-vernon-hills-identified" TargetMode="External"/><Relationship Id="rId5573" Type="http://schemas.openxmlformats.org/officeDocument/2006/relationships/hyperlink" Target="https://www.wjhg.com/content/news/Springfield-officer-involved-shooting-503358181.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5226" Type="http://schemas.openxmlformats.org/officeDocument/2006/relationships/hyperlink" Target="http://www.unionleader.com/crime/AG-Man-killed-in-encounter-with-police-had-gun-in-his-hand-10012018" TargetMode="External"/><Relationship Id="rId1769" Type="http://schemas.openxmlformats.org/officeDocument/2006/relationships/hyperlink" Target="http://www.abc15.com/news/region-central-southern-az/tucson/man-osee-calix-shot-by-tucson-police-dies-from-his-injuries" TargetMode="External"/><Relationship Id="rId3191" Type="http://schemas.openxmlformats.org/officeDocument/2006/relationships/hyperlink" Target="http://www.denverpost.com/2017/05/10/westminster-standoff-suspect-killed/"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836" Type="http://schemas.openxmlformats.org/officeDocument/2006/relationships/hyperlink" Target="http://krqe.com/2016/06/17/bcso-identifies-suspect-in-fatal-carjack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7465" Type="http://schemas.openxmlformats.org/officeDocument/2006/relationships/hyperlink" Target="https://www.wwaytv3.com/2020/02/15/sheriff-deputy-shoots-kills-armed-suspect-after-chase-in-anson-county/" TargetMode="External"/><Relationship Id="rId6067" Type="http://schemas.openxmlformats.org/officeDocument/2006/relationships/hyperlink" Target="https://www.fatalencounters.org/wp-content/uploads/2019/04/MarzuesScott.jp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532" Type="http://schemas.openxmlformats.org/officeDocument/2006/relationships/hyperlink" Target="https://fatalencounters.org/wp-content/uploads/2020/04/Antonio-R.-Tony-Valenzuela.jpg"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6134" Type="http://schemas.openxmlformats.org/officeDocument/2006/relationships/hyperlink" Target="https://www.ctpost.com/local/article/Police-ID-cops-in-teen-s-fatal-shooting-13794102.php" TargetMode="External"/><Relationship Id="rId649" Type="http://schemas.openxmlformats.org/officeDocument/2006/relationships/hyperlink" Target="http://www.killedbypolice.net/victims/151018.jpg" TargetMode="External"/><Relationship Id="rId1279" Type="http://schemas.openxmlformats.org/officeDocument/2006/relationships/hyperlink" Target="http://kbmt.images.worldnow.com/images/10044845_G.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716" Type="http://schemas.openxmlformats.org/officeDocument/2006/relationships/hyperlink" Target="http://www.kivitv.com/news/idaho-state-police-investigating-officer-involved-shooting"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9news.com/news/crime/3-deputies-shot-1-killed-in-bailey/54667695" TargetMode="External"/><Relationship Id="rId4569" Type="http://schemas.openxmlformats.org/officeDocument/2006/relationships/hyperlink" Target="http://www.fatalencounters.org/wp-content/uploads/2018/05/Jese-Paul-Schlegel.jpg" TargetMode="External"/><Relationship Id="rId4983" Type="http://schemas.openxmlformats.org/officeDocument/2006/relationships/hyperlink" Target="https://sanfrancisco.cbslocal.com/2018/08/02/man-who-died-in-pleasanton-police-custody-identified/" TargetMode="External"/><Relationship Id="rId3585" Type="http://schemas.openxmlformats.org/officeDocument/2006/relationships/hyperlink" Target="http://www.wcnc.com/news/crime/suspect-killed-by-shelby-officer-police-say/415355405" TargetMode="External"/><Relationship Id="rId4636" Type="http://schemas.openxmlformats.org/officeDocument/2006/relationships/hyperlink" Target="http://www.santacruzsentinel.com/general-news/20180514/authorities-driver-shoots-deputy-dies-amid-police-gunfire" TargetMode="External"/><Relationship Id="rId7042" Type="http://schemas.openxmlformats.org/officeDocument/2006/relationships/hyperlink" Target="https://www.abc15.com/news/region-west-valley/officer-involved-in-shooting-at-desert-sky-mall" TargetMode="External"/><Relationship Id="rId2187" Type="http://schemas.openxmlformats.org/officeDocument/2006/relationships/hyperlink" Target="http://wvmetronews.com/2016/09/06/1-killed-in-officer-involved-shooting-in-roane-county/" TargetMode="External"/><Relationship Id="rId3238" Type="http://schemas.openxmlformats.org/officeDocument/2006/relationships/hyperlink" Target="http://www.nbcconnecticut.com/news/local/State-Police-Responding-to-Incident-in-Montville-41209364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trbimg.com/img-50e7a90e/turbine/peter-jourdan-of-allentown.jpg-20130104/600" TargetMode="External"/><Relationship Id="rId2254" Type="http://schemas.openxmlformats.org/officeDocument/2006/relationships/hyperlink" Target="http://www.fatalencounters.org/wp-content/uploads/2013/10/Blaine-Justin-Beason.jpg" TargetMode="External"/><Relationship Id="rId3305" Type="http://schemas.openxmlformats.org/officeDocument/2006/relationships/hyperlink" Target="http://mynews4.com/news/local/suspect-dead-after-officer-involved-shooting-involving-washoe-county-sheriffs-deputy"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media.cmgdigital.com/shared/img/photos/2016/02/23/57/fc/Loch.jpg"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942" Type="http://schemas.openxmlformats.org/officeDocument/2006/relationships/hyperlink" Target="https://www.mypanhandle.com/news/man-identified-in-jackson-county-officer-involved-shooting/"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544" Type="http://schemas.openxmlformats.org/officeDocument/2006/relationships/hyperlink" Target="https://www.fatalencounters.org/wp-content/uploads/2018/12/Jacob-Mohow.jpg"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560" Type="http://schemas.openxmlformats.org/officeDocument/2006/relationships/hyperlink" Target="https://www.courier-journal.com/story/news/2018/04/23/officers-killed-man-sunday-west-buechel-identified/542822002/"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213" Type="http://schemas.openxmlformats.org/officeDocument/2006/relationships/hyperlink" Target="http://www.palmbeachpost.com/news/breaking-news/breaking-pbso-deputy-shot-person-lantana-lanes-closed/d2K8F5BxGK0yC1wwBbjbzM/" TargetMode="External"/><Relationship Id="rId7369" Type="http://schemas.openxmlformats.org/officeDocument/2006/relationships/hyperlink" Target="https://www.kusi.com/officer-involved-shooting-in-oak-park-leaves-one-suspect-dead/" TargetMode="External"/><Relationship Id="rId7783" Type="http://schemas.openxmlformats.org/officeDocument/2006/relationships/hyperlink" Target="https://fatalencounters.org/wp-content/uploads/2020/05/Malcolm-Xavier-Ray-Williams.png" TargetMode="External"/><Relationship Id="rId6385" Type="http://schemas.openxmlformats.org/officeDocument/2006/relationships/hyperlink" Target="https://fatalencounters.org/wp-content/uploads/2019/06/JuanCarlosChapa.jpg" TargetMode="External"/><Relationship Id="rId7436" Type="http://schemas.openxmlformats.org/officeDocument/2006/relationships/hyperlink" Target="https://wgxa.tv/news/local/houston-county-man-dies-of-injuries-after-previous-shootout-with-deputies"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6038" Type="http://schemas.openxmlformats.org/officeDocument/2006/relationships/hyperlink" Target="https://fatalencounters.org/wp-content/uploads/2019/05/KevinMcEnulty.jpg"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995" Type="http://schemas.openxmlformats.org/officeDocument/2006/relationships/hyperlink" Target="http://bakersfieldnow.com/news/local/police-involved-in-south-bakersfield-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1664" Type="http://schemas.openxmlformats.org/officeDocument/2006/relationships/hyperlink" Target="http://myvalleynews.com/local/temecula-officer-involved-shooting-leaves-one-man-dead/" TargetMode="External"/><Relationship Id="rId2715" Type="http://schemas.openxmlformats.org/officeDocument/2006/relationships/hyperlink" Target="http://www.oregonlive.com/portland/index.ssf/2017/05/one_person_dead_in_officer-inv.html"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7360" Type="http://schemas.openxmlformats.org/officeDocument/2006/relationships/hyperlink" Target="https://www.adn.com/alaska-news/crime-courts/2020/01/23/wasilla-police-shoot-and-kill-man-after-brief-car-chase-in-palmer/"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3209"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891" Type="http://schemas.openxmlformats.org/officeDocument/2006/relationships/hyperlink" Target="http://www.nbclosangeles.com/news/local/Ontario-Police-Shooting-324830551.html" TargetMode="External"/><Relationship Id="rId2572" Type="http://schemas.openxmlformats.org/officeDocument/2006/relationships/hyperlink" Target="http://www.fatalencounters.org/wp-content/uploads/2013/10/James-Craig-Simpson.jpg" TargetMode="External"/><Relationship Id="rId3623" Type="http://schemas.openxmlformats.org/officeDocument/2006/relationships/hyperlink" Target="http://wspa.com/2017/02/11/suspect-dead-after-officer-involved-shooting-in-greenville-co/" TargetMode="External"/><Relationship Id="rId6779" Type="http://schemas.openxmlformats.org/officeDocument/2006/relationships/hyperlink" Target="https://www.wtva.com/content/news/Lee-County-Sheriff-Two-dead-after-Shannon-shooting-560767381.html" TargetMode="External"/><Relationship Id="rId544" Type="http://schemas.openxmlformats.org/officeDocument/2006/relationships/hyperlink" Target="http://www.huffingtonpost.com/2013/08/08/james-lee-dimaggio_n_3724734.html" TargetMode="External"/><Relationship Id="rId1174" Type="http://schemas.openxmlformats.org/officeDocument/2006/relationships/hyperlink" Target="http://www.dallasnews.com/news/metro/20150903-dallas-police-man-killed-by-officer-had-pellet-gun.ece" TargetMode="External"/><Relationship Id="rId2225" Type="http://schemas.openxmlformats.org/officeDocument/2006/relationships/hyperlink" Target="http://www.fatalencounters.org/wp-content/uploads/2013/10/Lucas-Felkel.png" TargetMode="External"/><Relationship Id="rId5795" Type="http://schemas.openxmlformats.org/officeDocument/2006/relationships/hyperlink" Target="https://www.azfamily.com/news/pd-dead-following-officer-involved-shooting-in-flagstaff/article_a3d78bca-27e4-11e9-a73b-bf43b4ce9cb4.html" TargetMode="External"/><Relationship Id="rId6846" Type="http://schemas.openxmlformats.org/officeDocument/2006/relationships/hyperlink" Target="https://www.news9.com/story/41161620/1-dead-after-an-officerinvolved-shooting-at-apartments-in-nw-okc" TargetMode="External"/><Relationship Id="rId611" Type="http://schemas.openxmlformats.org/officeDocument/2006/relationships/hyperlink" Target="http://www.killedbypolice.net/victims/150923.jpg"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862" Type="http://schemas.openxmlformats.org/officeDocument/2006/relationships/hyperlink" Target="https://www.fatalencounters.org/wp-content/uploads/2019/02/RginaldBursey.png" TargetMode="External"/><Relationship Id="rId6913" Type="http://schemas.openxmlformats.org/officeDocument/2006/relationships/hyperlink" Target="https://www.ajc.com/news/crime--law/breaking-gbi-called-deputy-involved-shooting-forsyth-county/bRudoX0LFnAXCYE8CQHMkN/" TargetMode="External"/><Relationship Id="rId4464" Type="http://schemas.openxmlformats.org/officeDocument/2006/relationships/hyperlink" Target="http://www.11alive.com/article/news/local/suspect-in-deputy-involved-shooting-in-pike-county-dies/85-535164461" TargetMode="External"/><Relationship Id="rId5515" Type="http://schemas.openxmlformats.org/officeDocument/2006/relationships/hyperlink" Target="https://www.fatalencounters.org/wp-content/uploads/2018/12/ToriKaneshiro.jpg" TargetMode="External"/><Relationship Id="rId3066" Type="http://schemas.openxmlformats.org/officeDocument/2006/relationships/hyperlink" Target="http://www.fatalencounters.org/wp-content/uploads/2013/10/Jose-Antonio-Fernandez-Ventura.png"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atalencounters.org/wp-content/uploads/2013/10/HectorGamboa.jpg"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423" Type="http://schemas.openxmlformats.org/officeDocument/2006/relationships/hyperlink" Target="https://www.denverpost.com/2019/07/01/officer-involved-shooting-11th-lincoln-denver/"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2619" Type="http://schemas.openxmlformats.org/officeDocument/2006/relationships/hyperlink" Target="http://www.app.com/story/news/2017/08/20/one-dead-police-involved-shooting-brick-domestic-dispute/584226001/" TargetMode="External"/><Relationship Id="rId5025" Type="http://schemas.openxmlformats.org/officeDocument/2006/relationships/hyperlink" Target="https://www.10news.com/news/police-investigating-officer-involved-shooting-in-southcrest"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3874" Type="http://schemas.openxmlformats.org/officeDocument/2006/relationships/hyperlink" Target="http://www.fatalencounters.org/wp-content/uploads/2013/10/Steve-Steenhard.jpg"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795" Type="http://schemas.openxmlformats.org/officeDocument/2006/relationships/hyperlink" Target="https://spokane-news.com/2015/08/26/sirr-team-update-stevens-county-deputys-officer-involved-shooting-in-hunters-wa/" TargetMode="External"/><Relationship Id="rId2476" Type="http://schemas.openxmlformats.org/officeDocument/2006/relationships/hyperlink" Target="http://www.fatalencounters.org/wp-content/uploads/2013/10/Dorsey.jp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941" Type="http://schemas.openxmlformats.org/officeDocument/2006/relationships/hyperlink" Target="http://wkrg.com/2017/12/11/breaking-mobile-police-holds-press-conference-on-officer-involved-shootin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543" Type="http://schemas.openxmlformats.org/officeDocument/2006/relationships/hyperlink" Target="http://sacramento.cbslocal.com/2016/12/27/grass-valley-man-35-shot-and-killed-by-deputies/"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s://localtvwtvr.files.wordpress.com/2015/08/shooter.jpg?w=770&amp;h=433" TargetMode="External"/><Relationship Id="rId5766" Type="http://schemas.openxmlformats.org/officeDocument/2006/relationships/hyperlink" Target="https://dfw.cbslocal.com/2019/01/26/garland-officers-involved-death-man-parking-lot-shootin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5419" Type="http://schemas.openxmlformats.org/officeDocument/2006/relationships/hyperlink" Target="https://www.fatalencounters.org/wp-content/uploads/2018/11/Billy-G.-Heeter.jpg" TargetMode="External"/><Relationship Id="rId6817" Type="http://schemas.openxmlformats.org/officeDocument/2006/relationships/hyperlink" Target="https://fatalencounters.org/wp-content/uploads/2019/10/RaphaelTorres.jpg" TargetMode="External"/><Relationship Id="rId4782" Type="http://schemas.openxmlformats.org/officeDocument/2006/relationships/hyperlink" Target="https://www.fatalencounters.org/wp-content/uploads/2018/06/Tahaji-Wells.jpeg"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4435" Type="http://schemas.openxmlformats.org/officeDocument/2006/relationships/hyperlink" Target="http://abc13.com/pasadena-officer-involved-in-shooting-police-say-/3279641/" TargetMode="External"/><Relationship Id="rId5900" Type="http://schemas.openxmlformats.org/officeDocument/2006/relationships/hyperlink" Target="https://www.fatalencounters.org/wp-content/uploads/2019/03/James-Scott-Reed.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3104" Type="http://schemas.openxmlformats.org/officeDocument/2006/relationships/hyperlink" Target="http://q13fox.com/2017/09/18/island-county-deputy-shoots-man-after-standoff-struggle/" TargetMode="External"/><Relationship Id="rId6674" Type="http://schemas.openxmlformats.org/officeDocument/2006/relationships/hyperlink" Target="https://www.theadvocate.com/baton_rouge/news/crime_police/article_2d1197f4-c8ea-11e9-b17e-6378bd4c1267.html" TargetMode="External"/><Relationship Id="rId7725" Type="http://schemas.openxmlformats.org/officeDocument/2006/relationships/hyperlink" Target="https://www.wjtv.com/news/burglary-suspect-wielding-screwdriver-killed-in-officer-involved-shooting-in-jackson/" TargetMode="External"/><Relationship Id="rId2120" Type="http://schemas.openxmlformats.org/officeDocument/2006/relationships/hyperlink" Target="http://www.desertsun.com/story/news/crime_courts/2016/08/21/man-dies-after-officer-involved-shooting-indio/89071120/" TargetMode="External"/><Relationship Id="rId5276" Type="http://schemas.openxmlformats.org/officeDocument/2006/relationships/hyperlink" Target="https://www.recordherald.com/news/32019/officer-shot-suspect-killed-in-sunday-shootout-at-quality-innamerihost"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741" Type="http://schemas.openxmlformats.org/officeDocument/2006/relationships/hyperlink" Target="https://fatalencounters.org/wp-content/uploads/2019/09/Nick-N.-Walker.jpg" TargetMode="External"/><Relationship Id="rId4292" Type="http://schemas.openxmlformats.org/officeDocument/2006/relationships/hyperlink" Target="https://www.nbcdfw.com/news/local/Police-Responding-to-Shooting-in-Downtown-Dallas-475296993.html"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1606" Type="http://schemas.openxmlformats.org/officeDocument/2006/relationships/hyperlink" Target="http://www.kktv.com/home/headlines/1-Injured-In-Officer-Involved-Shooting-373341071.html"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699" Type="http://schemas.openxmlformats.org/officeDocument/2006/relationships/hyperlink" Target="http://www.krcrtv.com/news/local/shooting-in-chico-leaves-one-dead/36369296" TargetMode="External"/><Relationship Id="rId2794" Type="http://schemas.openxmlformats.org/officeDocument/2006/relationships/hyperlink" Target="http://www.sacbee.com/news/local/crime/article135013504.html" TargetMode="External"/><Relationship Id="rId3845" Type="http://schemas.openxmlformats.org/officeDocument/2006/relationships/hyperlink" Target="http://www.fatalencounters.org/wp-content/uploads/2013/10/Thomas-Barclay.png"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766" Type="http://schemas.openxmlformats.org/officeDocument/2006/relationships/hyperlink" Target="https://localtvwghp.files.wordpress.com/2015/08/untitled-213.jpg?w=77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ktla.com/2015/04/05/armed-man-is-fatally-shot-by-anaheim-police-1-day-after-posting-bail/" TargetMode="External"/><Relationship Id="rId2861" Type="http://schemas.openxmlformats.org/officeDocument/2006/relationships/hyperlink" Target="http://www.chicagotribune.com/news/local/breaking/ct-violence-officer-involved-shooting-20170115-story.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2514" Type="http://schemas.openxmlformats.org/officeDocument/2006/relationships/hyperlink" Target="http://www.fatalencounters.org/wp-content/uploads/2013/10/Lavar-Montray-Douglas.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530" Type="http://schemas.openxmlformats.org/officeDocument/2006/relationships/hyperlink" Target="http://www.wcvb.com/news/knifewielding-man-killed-in-officerinvolved-shooting-identified/39171770" TargetMode="External"/><Relationship Id="rId4686" Type="http://schemas.openxmlformats.org/officeDocument/2006/relationships/hyperlink" Target="https://www.fatalencounters.org/wp-content/uploads/2018/05/AugustineOliva.jpg" TargetMode="External"/><Relationship Id="rId5737" Type="http://schemas.openxmlformats.org/officeDocument/2006/relationships/hyperlink" Target="https://www.oregonlive.com/pacific-northwest-news/2019/01/four-killed-in-domestic-violence-incident-near-canby.html" TargetMode="External"/><Relationship Id="rId3288" Type="http://schemas.openxmlformats.org/officeDocument/2006/relationships/hyperlink" Target="http://www.arkansasonline.com/news/2017/aug/20/man-killed-shooting-involving-least-one-arkansas-o/" TargetMode="External"/><Relationship Id="rId4339" Type="http://schemas.openxmlformats.org/officeDocument/2006/relationships/hyperlink" Target="https://www.abc15.com/news/region-phoenix-metro/west-phoenix/authorities-investigating-officer-involved-shooting-in-west-phoenix" TargetMode="External"/><Relationship Id="rId4753" Type="http://schemas.openxmlformats.org/officeDocument/2006/relationships/hyperlink" Target="https://kdvr.com/2018/06/18/police-identify-suspect-who-died-officer-wounded-in-officer-involved-shooting-on-colfax/" TargetMode="External"/><Relationship Id="rId5804" Type="http://schemas.openxmlformats.org/officeDocument/2006/relationships/hyperlink" Target="https://www.fatalencounters.org/wp-content/uploads/2019/02/AnthonyChilds.jpg" TargetMode="External"/><Relationship Id="rId3355" Type="http://schemas.openxmlformats.org/officeDocument/2006/relationships/hyperlink" Target="http://www.wisn.com/article/deputies-respond-to-reports-of-armed-naked-man-at-johnson-creek-outlet-mall/10290690" TargetMode="External"/><Relationship Id="rId4406" Type="http://schemas.openxmlformats.org/officeDocument/2006/relationships/hyperlink" Target="http://www.fatalencounters.org/wp-content/uploads/2018/03/Michael-Leroy-McGinnis.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e.com/articles/riverside-786361-area-deputies.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7629" Type="http://schemas.openxmlformats.org/officeDocument/2006/relationships/hyperlink" Target="https://www.local10.com/news/local/2020/03/17/police-involved-shooting-under-investigation-in-miami-dade-county/"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kimatv.com/news/local/authorities-investigating-officer-involved-shooting-in-wapato" TargetMode="External"/><Relationship Id="rId6992" Type="http://schemas.openxmlformats.org/officeDocument/2006/relationships/hyperlink" Target="https://fatalencounters.org/wp-content/uploads/2019/12/Louis-Patrick-Veal.jpg"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abc7news.com/police-standoff-escalates-to-deadly-shooting-near-fresno-state/5021824/"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5314" Type="http://schemas.openxmlformats.org/officeDocument/2006/relationships/hyperlink" Target="https://www.fatalencounters.org/wp-content/uploads/2018/10/Robert-R.-Bobby-Mitchell.jpg" TargetMode="External"/><Relationship Id="rId1924" Type="http://schemas.openxmlformats.org/officeDocument/2006/relationships/hyperlink" Target="http://www.fatalencounters.org/wp-content/uploads/2013/10/William-Tracy-Patterson.jpg" TargetMode="External"/><Relationship Id="rId4330" Type="http://schemas.openxmlformats.org/officeDocument/2006/relationships/hyperlink" Target="http://www.fatalencounters.org/wp-content/uploads/2018/03/Donald-McFarlane.jpg" TargetMode="External"/><Relationship Id="rId7486" Type="http://schemas.openxmlformats.org/officeDocument/2006/relationships/hyperlink" Target="https://www.dispatch.com/news/20200220/teen-suspect-fatally-shot-by-columbus-police-swat-on-north-side" TargetMode="External"/><Relationship Id="rId6088" Type="http://schemas.openxmlformats.org/officeDocument/2006/relationships/hyperlink" Target="https://www.fatalencounters.org/wp-content/uploads/2019/04/Luc-Ciel.jpg" TargetMode="External"/><Relationship Id="rId7139" Type="http://schemas.openxmlformats.org/officeDocument/2006/relationships/hyperlink" Target="http://i0.huffpost.com/gen/1053207/images/s-EVAN-SPENCER-EBEL-large.jpg"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7206" Type="http://schemas.openxmlformats.org/officeDocument/2006/relationships/hyperlink" Target="https://whatzenalotionbar.files.wordpress.com/2014/09/rene-amaro.jpg?w=90&amp;h=90&amp;crop=1" TargetMode="External"/><Relationship Id="rId3749" Type="http://schemas.openxmlformats.org/officeDocument/2006/relationships/hyperlink" Target="http://www.goerie.com/news/20171027/news-conference-set-in-officer-involved-shooting-in-erie" TargetMode="External"/><Relationship Id="rId5171" Type="http://schemas.openxmlformats.org/officeDocument/2006/relationships/hyperlink" Target="https://www.fatalencounters.org/wp-content/uploads/2018/09/Jose-Alvarez.jpg"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2765" Type="http://schemas.openxmlformats.org/officeDocument/2006/relationships/hyperlink" Target="http://www.wptv.com/news/region-indian-river-county/person-killed-deputy-injured-in-gifford-as-swat-team-attempts-to-serve-warrant"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1367" Type="http://schemas.openxmlformats.org/officeDocument/2006/relationships/hyperlink" Target="http://theadvocate.com/news/police/14799518-123/state-police-identify-addis-reserve-officer-involved-in-wifes-fatal-shooting"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832" Type="http://schemas.openxmlformats.org/officeDocument/2006/relationships/hyperlink" Target="http://www.fatalencounters.org/wp-content/uploads/2013/10/Jerome-Keith-Allen.pn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434" Type="http://schemas.openxmlformats.org/officeDocument/2006/relationships/hyperlink" Target="http://ktla.com/2016/03/06/police-shoot-kill-man-who-opened-fire-on-them-in-south-gate-sheriffs-department/"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4657" Type="http://schemas.openxmlformats.org/officeDocument/2006/relationships/hyperlink" Target="https://www.detroitnews.com/story/news/local/wayne-county/2018/05/18/armed-man-fatally-shot-livonia-police/35097887/"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3259" Type="http://schemas.openxmlformats.org/officeDocument/2006/relationships/hyperlink" Target="http://naplesherald.com/2017/08/31/officer-involved-shooting-fort-myers-beach/" TargetMode="External"/><Relationship Id="rId7130" Type="http://schemas.openxmlformats.org/officeDocument/2006/relationships/hyperlink" Target="http://www.laweekly.com/news/david-martinez-was-unarmed-when-shot-by-lapd-in-echo-park-family-says-video-4177612" TargetMode="External"/><Relationship Id="rId594" Type="http://schemas.openxmlformats.org/officeDocument/2006/relationships/hyperlink" Target="http://www.osagecountyonline.com/archives/18642" TargetMode="External"/><Relationship Id="rId2275" Type="http://schemas.openxmlformats.org/officeDocument/2006/relationships/hyperlink" Target="http://www.wtvq.com/2016/10/19/paris-police-officer-shot-vest-suspect-barricaded-home/"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4724" Type="http://schemas.openxmlformats.org/officeDocument/2006/relationships/hyperlink" Target="https://www.fatalencounters.org/wp-content/uploads/2018/06/Abraham-Noe-Flores.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fatalencounters.org/wp-content/uploads/2013/10/Sean-Bohinski.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342" Type="http://schemas.openxmlformats.org/officeDocument/2006/relationships/hyperlink" Target="http://www.fatalencounters.org/wp-content/uploads/2013/10/Joshua-Beal.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963" Type="http://schemas.openxmlformats.org/officeDocument/2006/relationships/hyperlink" Target="https://fatalencounters.org/wp-content/uploads/2019/12/Terrence-Edward-White-Jr.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fatalencounters.org/wp-content/uploads/2018/12/LondynStrawn.jpg" TargetMode="External"/><Relationship Id="rId6616" Type="http://schemas.openxmlformats.org/officeDocument/2006/relationships/hyperlink" Target="https://fatalencounters.org/wp-content/uploads/2019/08/Charles-Roy-Pearson.jpg" TargetMode="External"/><Relationship Id="rId1011" Type="http://schemas.openxmlformats.org/officeDocument/2006/relationships/hyperlink" Target="http://newyork.cbslocal.com/2015/05/29/lyndhurst-library-police-shooting/" TargetMode="External"/><Relationship Id="rId4167" Type="http://schemas.openxmlformats.org/officeDocument/2006/relationships/hyperlink" Target="https://www.theindychannel.com/news/local-news/cass-county/breaking-man-dead-after-police-involved-shooting-in-cass-county"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4234" Type="http://schemas.openxmlformats.org/officeDocument/2006/relationships/hyperlink" Target="https://www.local10.com/news/florida/miami-dade/police-burglar-shot-killed-by-us-customs-and-border-protection-agent" TargetMode="External"/><Relationship Id="rId1828" Type="http://schemas.openxmlformats.org/officeDocument/2006/relationships/hyperlink" Target="http://www.nbcsandiego.com/news/local/Chula-Vista-Police-Searching-for-Suspect-in-Eastlake-Shooting-383023971.html" TargetMode="External"/><Relationship Id="rId3250" Type="http://schemas.openxmlformats.org/officeDocument/2006/relationships/hyperlink" Target="http://www.newschannel10.com/story/36325843/suspect-dead-k-9-injured-after-swat-standoff"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7871" Type="http://schemas.openxmlformats.org/officeDocument/2006/relationships/hyperlink" Target="https://fatalencounters.org/wp-content/uploads/2020/06/Rasheed-Mathew-Moorman.jpg" TargetMode="External"/><Relationship Id="rId6473" Type="http://schemas.openxmlformats.org/officeDocument/2006/relationships/hyperlink" Target="https://fatalencounters.org/wp-content/uploads/2019/07/Frankie-Feliciano.jpg" TargetMode="External"/><Relationship Id="rId7524" Type="http://schemas.openxmlformats.org/officeDocument/2006/relationships/hyperlink" Target="https://www.news4jax.com/news/local/2020/02/27/jso-suspect-dead-in-arlington-officer-involved-shooting/"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5075" Type="http://schemas.openxmlformats.org/officeDocument/2006/relationships/hyperlink" Target="https://www.fatalencounters.org/wp-content/uploads/2018/08/JamesCLay.jpg" TargetMode="External"/><Relationship Id="rId6126" Type="http://schemas.openxmlformats.org/officeDocument/2006/relationships/hyperlink" Target="http://www.fatalencounters.org/wp-content/uploads/2019/04/John-Duane-Fairbanks.jpeg" TargetMode="External"/><Relationship Id="rId6540" Type="http://schemas.openxmlformats.org/officeDocument/2006/relationships/hyperlink" Target="https://www.wfaa.com/article/news/local/dallas-police-shoot-kill-man-after-altercation-in-south-dallas/287-9cbfa3a9-08c1-4913-a6e1-6608a873b859" TargetMode="External"/><Relationship Id="rId1685" Type="http://schemas.openxmlformats.org/officeDocument/2006/relationships/hyperlink" Target="http://www.chicagotribune.com/news/local/breaking/ct-chicago-police-shoot-robbery-suspect-on-southwest-side-20160509-story.html"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708" Type="http://schemas.openxmlformats.org/officeDocument/2006/relationships/hyperlink" Target="http://www.kmov.com/story/30452751/police-open-fire-on-suspect-charging-at-them-with-weapon" TargetMode="External"/><Relationship Id="rId1338" Type="http://schemas.openxmlformats.org/officeDocument/2006/relationships/hyperlink" Target="http://koin.com/2016/01/26/malheur-militia-law-enforcement-01262016/"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Skyler-Martin.jpe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2593" Type="http://schemas.openxmlformats.org/officeDocument/2006/relationships/hyperlink" Target="http://www.abc10.com/news/local/wanted-marysville-man-killed-in-shootout-with-yuba-city-police/433330674" TargetMode="External"/><Relationship Id="rId3644" Type="http://schemas.openxmlformats.org/officeDocument/2006/relationships/hyperlink" Target="http://www.charlotteobserver.com/news/local/article130526329.html"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565" Type="http://schemas.openxmlformats.org/officeDocument/2006/relationships/hyperlink" Target="http://articles.sun-sentinel.com/2013-03-12/news/fl-boca-officer-involved-named-20130311_1_boca-raton-police-police-officers-facebook-profile" TargetMode="External"/><Relationship Id="rId1195" Type="http://schemas.openxmlformats.org/officeDocument/2006/relationships/hyperlink" Target="http://www.local10.com/news/policeinvolved-shooting-in-miami/35454894" TargetMode="External"/><Relationship Id="rId2246" Type="http://schemas.openxmlformats.org/officeDocument/2006/relationships/hyperlink" Target="http://www.ocregister.com/articles/officer-731773-shot-killed.html" TargetMode="External"/><Relationship Id="rId2660" Type="http://schemas.openxmlformats.org/officeDocument/2006/relationships/hyperlink" Target="http://www.fatalencounters.org/wp-content/uploads/2013/10/DeJuan-Guillory.png"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2.jpg" TargetMode="External"/><Relationship Id="rId1262" Type="http://schemas.openxmlformats.org/officeDocument/2006/relationships/hyperlink" Target="http://www.fatalencounters.org/wp-content/uploads/2013/10/BrandonLeeWitth-1.png" TargetMode="External"/><Relationship Id="rId2313" Type="http://schemas.openxmlformats.org/officeDocument/2006/relationships/hyperlink" Target="http://www.fatalencounters.org/wp-content/uploads/2013/10/Yun.jpg" TargetMode="External"/><Relationship Id="rId5469" Type="http://schemas.openxmlformats.org/officeDocument/2006/relationships/hyperlink" Target="https://www.sltrib.com/news/2018/12/02/man-killed-shootout-with/" TargetMode="External"/><Relationship Id="rId4485" Type="http://schemas.openxmlformats.org/officeDocument/2006/relationships/hyperlink" Target="http://krcrtv.com/news/butte-county/suspect-dead-after-swat-team-responds-to-oroville-shooting"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5950" Type="http://schemas.openxmlformats.org/officeDocument/2006/relationships/hyperlink" Target="http://www.newschannel6now.com/2019/03/10/dps-investigation-underway-following-officer-involved-shooting-quanah/"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3154" Type="http://schemas.openxmlformats.org/officeDocument/2006/relationships/hyperlink" Target="http://www.nbc12.com/story/35861349/police-suspect-takes-his-own-life-during-standoff-at-henrico-walgreens" TargetMode="External"/><Relationship Id="rId4205" Type="http://schemas.openxmlformats.org/officeDocument/2006/relationships/hyperlink" Target="http://www.wlox.com/story/37427902/lizana-gunned-down-after-reportedly-shooting-at-deputies" TargetMode="External"/><Relationship Id="rId7775" Type="http://schemas.openxmlformats.org/officeDocument/2006/relationships/hyperlink" Target="https://www.macon.com/news/local/crime/article242340331.html" TargetMode="External"/><Relationship Id="rId2170" Type="http://schemas.openxmlformats.org/officeDocument/2006/relationships/hyperlink" Target="http://www.stltoday.com/news/local/metro/one-person-is-shot-by-st-louis-police-officer/article_f0582caa-de7f-5a9e-b715-478ac9a61ca2.html"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toc.com/story/35204463/two-officers-involved-in-shooting-in-sanders-subdivision-in-hardeeville"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444" Type="http://schemas.openxmlformats.org/officeDocument/2006/relationships/hyperlink" Target="https://kdvr.com/2019/07/04/officer-involved-in-shooting-near-colorado-mills-mall/"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460" Type="http://schemas.openxmlformats.org/officeDocument/2006/relationships/hyperlink" Target="https://www.fatalencounters.org/wp-content/uploads/2018/12/david-villagran.jpg" TargetMode="External"/><Relationship Id="rId6511" Type="http://schemas.openxmlformats.org/officeDocument/2006/relationships/hyperlink" Target="https://www.kdrv.com/content/news/Road-512938861.html"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1656" Type="http://schemas.openxmlformats.org/officeDocument/2006/relationships/hyperlink" Target="http://i.dailymail.co.uk/i/pix/2016/03/14/14/322E742500000578-3491555-image-m-28_1457964318089.jpg" TargetMode="External"/><Relationship Id="rId2707" Type="http://schemas.openxmlformats.org/officeDocument/2006/relationships/hyperlink" Target="http://www.abc15.com/news/region-west-valley/glendale/glendale-police-investigating-shooting-near-63rd-avenue-and-bethany-home" TargetMode="External"/><Relationship Id="rId1309" Type="http://schemas.openxmlformats.org/officeDocument/2006/relationships/hyperlink" Target="http://wate.com/2016/01/13/shooting-involving-sevier-county-deputy-reported-near-sevierville-restaurant/" TargetMode="External"/><Relationship Id="rId1723" Type="http://schemas.openxmlformats.org/officeDocument/2006/relationships/hyperlink" Target="http://www.kcra.com/news/local-news/news-sacramento/citrus-heights-standoff-suspect-shot-killed-by-police-identified/39662410"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hq.com/story/36939682/yakima-armed-robbery-suspect-killed-in-officer-involved-shooting" TargetMode="External"/><Relationship Id="rId4946" Type="http://schemas.openxmlformats.org/officeDocument/2006/relationships/hyperlink" Target="https://www.fatalencounters.org/wp-content/uploads/2018/07/Jose-Luis-Rodriguez.jpg"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7005" Type="http://schemas.openxmlformats.org/officeDocument/2006/relationships/hyperlink" Target="https://fatalencounters.org/wp-content/uploads/2019/12/DustinSpencer.jpg"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564" Type="http://schemas.openxmlformats.org/officeDocument/2006/relationships/hyperlink" Target="http://wsbt.com/news/local/breaking-indiana-state-police-investigating-officer-involved-shooting-in-knox"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2217" Type="http://schemas.openxmlformats.org/officeDocument/2006/relationships/hyperlink" Target="http://upnorthlive.com/news/local/state-police-man-dies-after-trooper-involved-shooting" TargetMode="External"/><Relationship Id="rId950" Type="http://schemas.openxmlformats.org/officeDocument/2006/relationships/hyperlink" Target="http://kwtv.images.worldnow.com/images/9448900_G.jpg" TargetMode="External"/><Relationship Id="rId1580" Type="http://schemas.openxmlformats.org/officeDocument/2006/relationships/hyperlink" Target="http://www.necn.com/news/new-england/PD-Man-Shot-Killed-by-Officer-Had-BB-Gun-373844941.html"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1233" Type="http://schemas.openxmlformats.org/officeDocument/2006/relationships/hyperlink" Target="http://wbrc.images.worldnow.com/images/9670245_G.jpg"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4456" Type="http://schemas.openxmlformats.org/officeDocument/2006/relationships/hyperlink" Target="http://www.al.com/news/huntsville/index.ssf/2018/04/man_dies_after_officer-involve.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523" Type="http://schemas.openxmlformats.org/officeDocument/2006/relationships/hyperlink" Target="http://www.fatalencounters.org/wp-content/uploads/2018/04/Bruce-Allee.png" TargetMode="External"/><Relationship Id="rId7679" Type="http://schemas.openxmlformats.org/officeDocument/2006/relationships/hyperlink" Target="https://www.greensboro.com/news/crime/driver-identified-in--county-chase-that-ended-with-a/article_2f8742fc-0f29-5608-a868-f6b533c9b849.html"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3125" Type="http://schemas.openxmlformats.org/officeDocument/2006/relationships/hyperlink" Target="http://www.miamiherald.com/news/local/crime/article166972892.html" TargetMode="External"/><Relationship Id="rId6695" Type="http://schemas.openxmlformats.org/officeDocument/2006/relationships/hyperlink" Target="https://www.idahopress.com/news/local/one-man-dead-after-caldwell-officer-involved-shooting/article_33833f8c-a5f2-5fcf-b1b7-e87e372327b7.html" TargetMode="External"/><Relationship Id="rId7746" Type="http://schemas.openxmlformats.org/officeDocument/2006/relationships/hyperlink" Target="https://bakersfieldnow.com/news/local/deputies-shoot-kill-one-suspect-arrest-another-following-pursuit"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nypost.com/2019/09/17/female-nypd-officer-shot-on-staten-island/"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6415" Type="http://schemas.openxmlformats.org/officeDocument/2006/relationships/hyperlink" Target="https://www.pahomepage.com/top-stories/man-dies-in-shootout-with-police/" TargetMode="External"/><Relationship Id="rId1974" Type="http://schemas.openxmlformats.org/officeDocument/2006/relationships/hyperlink" Target="http://www.theadvocate.com/article_e58f9caa-4d2c-11e6-bde7-d71748661d32.html" TargetMode="External"/><Relationship Id="rId4380" Type="http://schemas.openxmlformats.org/officeDocument/2006/relationships/hyperlink" Target="http://www.sacbee.com/news/local/crime/article205818424.html" TargetMode="External"/><Relationship Id="rId5431" Type="http://schemas.openxmlformats.org/officeDocument/2006/relationships/hyperlink" Target="https://www.fatalencounters.org/wp-content/uploads/2018/11/EJBradford.jpeg" TargetMode="External"/><Relationship Id="rId1627" Type="http://schemas.openxmlformats.org/officeDocument/2006/relationships/hyperlink" Target="http://ansonrecord.com/top-stories/2255/anson-deputies-shoot-kill-suspect-in-blewett-falls-gunfight"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7189" Type="http://schemas.openxmlformats.org/officeDocument/2006/relationships/hyperlink" Target="http://www.galvnews.com/news/local_news/article_bffa4190-b3a9-11e2-bdeb-001a4bcf6878.html"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256" Type="http://schemas.openxmlformats.org/officeDocument/2006/relationships/hyperlink" Target="https://fatalencounters.org/wp-content/uploads/2020/02/Michael-Gregory.jpg" TargetMode="External"/><Relationship Id="rId7670" Type="http://schemas.openxmlformats.org/officeDocument/2006/relationships/hyperlink" Target="https://www.elpasotimes.com/story/news/crime/2020/03/25/el-paso-county-sheriff-deputies-shooting-fugitive-montana-vista/5078820002/" TargetMode="External"/><Relationship Id="rId6272" Type="http://schemas.openxmlformats.org/officeDocument/2006/relationships/hyperlink" Target="https://fatalencounters.org/wp-content/uploads/2019/06/Curtis-Stagger.jpg"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787" Type="http://schemas.openxmlformats.org/officeDocument/2006/relationships/hyperlink" Target="http://www.courant.com/breaking-news/hc-bolton-chase-update-0818-20150817-story.html" TargetMode="External"/><Relationship Id="rId2468" Type="http://schemas.openxmlformats.org/officeDocument/2006/relationships/hyperlink" Target="http://abcnews.go.com/US/wireStory/latest-man-crowbar-shot-officer-church-43938368"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933" Type="http://schemas.openxmlformats.org/officeDocument/2006/relationships/hyperlink" Target="http://www.fatalencounters.org/wp-content/uploads/2013/10/Kyler-Grabbingbear.jpg" TargetMode="External"/><Relationship Id="rId854" Type="http://schemas.openxmlformats.org/officeDocument/2006/relationships/hyperlink" Target="http://www.latimes.com/local/lanow/la-me-ln-in-custody-death-long-beach-20150906-story.html" TargetMode="External"/><Relationship Id="rId1484" Type="http://schemas.openxmlformats.org/officeDocument/2006/relationships/hyperlink" Target="http://www.delcotimes.com/article/DC/20160208/NEWS/160209713" TargetMode="External"/><Relationship Id="rId2535" Type="http://schemas.openxmlformats.org/officeDocument/2006/relationships/hyperlink" Target="http://www.nwahomepage.com/news/fox-24/washington-county-deputy-involved-in-shooting-on-school-ave/624619207"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6809" Type="http://schemas.openxmlformats.org/officeDocument/2006/relationships/hyperlink" Target="https://fatalencounters.org/wp-content/uploads/2019/10/JamaalTaylor.jpg" TargetMode="External"/><Relationship Id="rId1204" Type="http://schemas.openxmlformats.org/officeDocument/2006/relationships/hyperlink" Target="http://www.cdispatch.com/news/article.asp?aid=45542" TargetMode="External"/><Relationship Id="rId4774" Type="http://schemas.openxmlformats.org/officeDocument/2006/relationships/hyperlink" Target="https://www.azcentral.com/story/news/local/mesa-breaking/2018/06/17/man-found-dead-after-police-shooting-mesa/708580002/"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376" Type="http://schemas.openxmlformats.org/officeDocument/2006/relationships/hyperlink" Target="http://wtkr.com/2017/07/03/norfolk-police-officer-shot-suspect-killed-in-ocean-view-shooting/" TargetMode="External"/><Relationship Id="rId4427" Type="http://schemas.openxmlformats.org/officeDocument/2006/relationships/hyperlink" Target="http://www.fatalencounters.org/wp-content/uploads/2018/04/Robert-B.-Shaw.pn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790" Type="http://schemas.openxmlformats.org/officeDocument/2006/relationships/hyperlink" Target="https://www.wthr.com/article/update-suspect-identified-in-owen-county-standoff"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510" Type="http://schemas.openxmlformats.org/officeDocument/2006/relationships/hyperlink" Target="http://www.azcentral.com/story/news/local/southwest-valley/2017/04/12/police-scene-officer-involved-shooting-avondale/100402584/" TargetMode="External"/><Relationship Id="rId6666" Type="http://schemas.openxmlformats.org/officeDocument/2006/relationships/hyperlink" Target="https://www.14news.com/2019/08/29/man-dies-after-spencer-co-arrest/"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733" Type="http://schemas.openxmlformats.org/officeDocument/2006/relationships/hyperlink" Target="https://ktla.com/2019/09/12/man-struck-by-gunfire-in-deputy-involved-shooting-in-santa-clarita-l-a-sheriffs-department/"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284" Type="http://schemas.openxmlformats.org/officeDocument/2006/relationships/hyperlink" Target="http://nbc4i.com/2018/02/27/man-killed-during-officer-involved-shooting-in-crawford-county/" TargetMode="External"/><Relationship Id="rId5335" Type="http://schemas.openxmlformats.org/officeDocument/2006/relationships/hyperlink" Target="https://www.baltimoresun.com/news/maryland/crime/bs-md-officer-fatal-shooting-20181101-story.htm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4004" Type="http://schemas.openxmlformats.org/officeDocument/2006/relationships/hyperlink" Target="http://www.jacksonsun.com/story/news/crime/2017/12/26/kentucky-man-killed-officer-involved-shooting-weakley-co/982560001/"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6590" Type="http://schemas.openxmlformats.org/officeDocument/2006/relationships/hyperlink" Target="https://whotv.com/2019/08/08/police-deceased-gunman-and-hostage-in-wednesday-shootout-in-council-bluffs-accused-of-two-murders/" TargetMode="External"/><Relationship Id="rId7641" Type="http://schemas.openxmlformats.org/officeDocument/2006/relationships/hyperlink" Target="https://sanangelolive.com/news/crime/2020-03-18/texas-rangers-investigating-officer-involved-shooting-after-officers-were" TargetMode="External"/><Relationship Id="rId2786" Type="http://schemas.openxmlformats.org/officeDocument/2006/relationships/hyperlink" Target="http://klfy.com/2017/03/21/man-accused-of-shooting-killing-ebrso-deputy-dies-in-hospital/"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758" Type="http://schemas.openxmlformats.org/officeDocument/2006/relationships/hyperlink" Target="http://media.ksat.com/photo/2015/09/02/Roger-Albrecht-shot-by-SAPD_1441236920219_158947_ver1.0_1280_720.jpg" TargetMode="External"/><Relationship Id="rId1388" Type="http://schemas.openxmlformats.org/officeDocument/2006/relationships/hyperlink" Target="http://ktla.com/2016/02/14/los-angeles-police-open-fire-during-incident-in-van-nuys-1-person-hospitalized-in-unknown-condition-officials/" TargetMode="External"/><Relationship Id="rId2439" Type="http://schemas.openxmlformats.org/officeDocument/2006/relationships/hyperlink" Target="http://chicago.suntimes.com/news/person-shot-by-chicago-police-in-west-garfield-park/"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startribune.com/man-fatally-shot-by-itasca-county-deputy-is-id-d/322626551/" TargetMode="External"/><Relationship Id="rId1455" Type="http://schemas.openxmlformats.org/officeDocument/2006/relationships/hyperlink" Target="http://kool.corrections.ky.gov/Content/OffenderPhotos/0290437.jpg" TargetMode="External"/><Relationship Id="rId2506" Type="http://schemas.openxmlformats.org/officeDocument/2006/relationships/hyperlink" Target="http://www.wdtv.com/content/news/Suspect-dead-in-White-Hall-Walmart-shooting--405948655.html" TargetMode="External"/><Relationship Id="rId1108" Type="http://schemas.openxmlformats.org/officeDocument/2006/relationships/hyperlink" Target="http://whns.images.worldnow.com/images/9218557_G.jpg"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1522" Type="http://schemas.openxmlformats.org/officeDocument/2006/relationships/hyperlink" Target="http://www.blueridgenow.com/article/20160426/ARTICLES/160429873/1151?Title=Shooting-victim-s-name-released-had-threatened-suicide-by-cop-" TargetMode="External"/><Relationship Id="rId5729" Type="http://schemas.openxmlformats.org/officeDocument/2006/relationships/hyperlink" Target="https://www.fatalencounters.org/wp-content/uploads/2019/01/MikyasTegegne.jpg" TargetMode="External"/><Relationship Id="rId7151" Type="http://schemas.openxmlformats.org/officeDocument/2006/relationships/hyperlink" Target="http://archive.azcentral.com/community/swvalley/articles/20130326dps-investigating-buckeye-police-involved-shooting-brk.html" TargetMode="External"/><Relationship Id="rId3694" Type="http://schemas.openxmlformats.org/officeDocument/2006/relationships/hyperlink" Target="http://www.fatalencounters.org/wp-content/uploads/2013/10/Sean-Hake.jpg" TargetMode="External"/><Relationship Id="rId4745" Type="http://schemas.openxmlformats.org/officeDocument/2006/relationships/hyperlink" Target="http://ktla.com/2018/06/11/whittier-police-shoot-suspect-while-responding-to-domestic-incident/"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761" Type="http://schemas.openxmlformats.org/officeDocument/2006/relationships/hyperlink" Target="http://abc7ny.com/2-fatally-shot-by-off-duty-officer-during-robbery-attempt-in-newark/2582986/" TargetMode="External"/><Relationship Id="rId4812" Type="http://schemas.openxmlformats.org/officeDocument/2006/relationships/hyperlink" Target="https://www.fatalencounters.org/wp-content/uploads/2018/06/Luis-Argueta.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ktla.com/2015/11/20/fontana-officer-fatally-shoots-allegedly-armed-man/" TargetMode="External"/><Relationship Id="rId2363" Type="http://schemas.openxmlformats.org/officeDocument/2006/relationships/hyperlink" Target="http://www.thedenverchannel.com/news/front-range/denver/denver-police-investigating-officer-involved-shooting-on-east-46th-avenue-in-denver" TargetMode="External"/><Relationship Id="rId3414" Type="http://schemas.openxmlformats.org/officeDocument/2006/relationships/hyperlink" Target="http://www.wsoctv.com/news/local/caldwell-co-authorities-investigating-deadly-officer-involved-shooting/531177132" TargetMode="External"/><Relationship Id="rId6984" Type="http://schemas.openxmlformats.org/officeDocument/2006/relationships/hyperlink" Target="https://www.kmov.com/news/second-officer-involved-shooting-in-hours-leaves-suspect-dead-in/article_6396dd1e-1d5b-11ea-8637-e380aa3165a7.html"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rgj.com/story/news/crime/2016/07/28/police-respond-incident-northeast-sparks/87667398/" TargetMode="External"/><Relationship Id="rId2430" Type="http://schemas.openxmlformats.org/officeDocument/2006/relationships/hyperlink" Target="http://www.fatalencounters.org/wp-content/uploads/2013/10/Adame.jpg" TargetMode="External"/><Relationship Id="rId5586" Type="http://schemas.openxmlformats.org/officeDocument/2006/relationships/hyperlink" Target="https://www.theledger.com/news/20181226/lakeland-police-release-video-of-shooting-that-killed-haven-teen" TargetMode="External"/><Relationship Id="rId6637" Type="http://schemas.openxmlformats.org/officeDocument/2006/relationships/hyperlink" Target="https://dfw.cbslocal.com/2019/08/18/troopers-fatally-shoot-driver-who-pulled-out-gun-after-fleeing-traffic-stop-in-dalla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5239" Type="http://schemas.openxmlformats.org/officeDocument/2006/relationships/hyperlink" Target="http://deltadailynews.com/greenville-officer-shoots-and-kills-stabbing-suspect/"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6704" Type="http://schemas.openxmlformats.org/officeDocument/2006/relationships/hyperlink" Target="https://fatalencounters.org/wp-content/uploads/2019/09/Attilio.jpg" TargetMode="External"/><Relationship Id="rId1849" Type="http://schemas.openxmlformats.org/officeDocument/2006/relationships/hyperlink" Target="http://pix11.com/2016/06/19/man-killed-in-police-involved-shooting-at-bronx-housing-complex/"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892" Type="http://schemas.openxmlformats.org/officeDocument/2006/relationships/hyperlink" Target="https://tucson.com/news/local/officer-involved-shooting-reported-on-tucsons-south-side/article_597c722c-e7da-11ea-a05b-1feb226dd09a.html"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545" Type="http://schemas.openxmlformats.org/officeDocument/2006/relationships/hyperlink" Target="https://www.houstonchronicle.com/news/houston-texas/houston/article/Man-shot-and-killed-by-Harris-County-deputies-15096710.php"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561" Type="http://schemas.openxmlformats.org/officeDocument/2006/relationships/hyperlink" Target="https://fatalencounters.org/wp-content/uploads/2019/08/deshon_downing.jpg" TargetMode="External"/><Relationship Id="rId7612" Type="http://schemas.openxmlformats.org/officeDocument/2006/relationships/hyperlink" Target="https://fox40.com/news/local-news/suspect-killed-in-deputy-involved-shooting-san-joaquin-county-sheriffs-office-says/" TargetMode="External"/><Relationship Id="rId5163" Type="http://schemas.openxmlformats.org/officeDocument/2006/relationships/hyperlink" Target="https://www.fatalencounters.org/wp-content/uploads/2018/10/AntonBlack.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3808" Type="http://schemas.openxmlformats.org/officeDocument/2006/relationships/hyperlink" Target="http://www.fatalencounters.org/wp-content/uploads/2013/10/Jason-Ike-Pero.png" TargetMode="External"/><Relationship Id="rId5230" Type="http://schemas.openxmlformats.org/officeDocument/2006/relationships/hyperlink" Target="https://www.kare11.com/article/news/family-identifies-man-killed-by-police-in-hastings/89-600189911" TargetMode="External"/><Relationship Id="rId1773" Type="http://schemas.openxmlformats.org/officeDocument/2006/relationships/hyperlink" Target="http://www.oregonlive.com/pacific-northwest-news/index.ssf/2016/06/man_killed_by_police_at_bend_m.html" TargetMode="External"/><Relationship Id="rId2824" Type="http://schemas.openxmlformats.org/officeDocument/2006/relationships/hyperlink" Target="http://www.fatalencounters.org/wp-content/uploads/2013/10/Darryl-L.-Fuqua.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840" Type="http://schemas.openxmlformats.org/officeDocument/2006/relationships/hyperlink" Target="http://www.fatalencounters.org/wp-content/uploads/2013/10/William-Thomas-Hennessey.jpg" TargetMode="External"/><Relationship Id="rId4996" Type="http://schemas.openxmlformats.org/officeDocument/2006/relationships/hyperlink" Target="https://5newsonline.com/2018/08/03/arkansas-police-chief-shot-before-returning-fire-killing-suspect/"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7055" Type="http://schemas.openxmlformats.org/officeDocument/2006/relationships/hyperlink" Target="https://www.newscentermaine.com/article/news/crime/york-county-officer-involved-in-deadly-shooting/97-55f7e825-4a30-4d26-b484-5962bf5565c7" TargetMode="External"/><Relationship Id="rId3665" Type="http://schemas.openxmlformats.org/officeDocument/2006/relationships/hyperlink" Target="http://www.delawareonline.com/story/news/crime/2017/01/23/wilmington-police-fatally-shoot-armed-man-near-trolley-square/96974292/"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586" Type="http://schemas.openxmlformats.org/officeDocument/2006/relationships/hyperlink" Target="http://www.killedbypolice.net/victims/150970.jpg" TargetMode="External"/><Relationship Id="rId2267" Type="http://schemas.openxmlformats.org/officeDocument/2006/relationships/hyperlink" Target="http://wrbl.com/2016/10/15/woman-shot-and-killed-at-home-in-lee-county-multiple-law-enforcement-agencies-investigating-murder/"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1.jpg" TargetMode="External"/><Relationship Id="rId1283" Type="http://schemas.openxmlformats.org/officeDocument/2006/relationships/hyperlink" Target="http://www.fatalencounters.org/wp-content/uploads/2013/10/Byron.pn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CurtisFrench.jpg"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1003" Type="http://schemas.openxmlformats.org/officeDocument/2006/relationships/hyperlink" Target="http://www.cincinnati.com/story/news/crime/2015/06/09/officer-involved-shooting-northside/28778129/" TargetMode="External"/><Relationship Id="rId4573" Type="http://schemas.openxmlformats.org/officeDocument/2006/relationships/hyperlink" Target="https://www.timesrecordnews.com/story/news/crime/2018/04/26/high-speed-chase-oklahoma-north-texas/553819002/" TargetMode="External"/><Relationship Id="rId5624" Type="http://schemas.openxmlformats.org/officeDocument/2006/relationships/hyperlink" Target="https://www.news-leader.com/story/news/crime/2018/05/07/father-woman-shot-aurora-police-says-wound-fatal/586815002/" TargetMode="External"/><Relationship Id="rId3175" Type="http://schemas.openxmlformats.org/officeDocument/2006/relationships/hyperlink" Target="http://komonews.com/news/local/person-killed-on-officer-involved-shooting-in-aurbun" TargetMode="External"/><Relationship Id="rId4226" Type="http://schemas.openxmlformats.org/officeDocument/2006/relationships/hyperlink" Target="http://nbc4i.com/2018/02/10/one-dead-after-police-involved-shooting-in-hilltop/" TargetMode="External"/><Relationship Id="rId4640" Type="http://schemas.openxmlformats.org/officeDocument/2006/relationships/hyperlink" Target="http://www.nola.com/northshore/index.ssf/2018/05/suspect_shot_to_death_by_polic.html"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242" Type="http://schemas.openxmlformats.org/officeDocument/2006/relationships/hyperlink" Target="http://www.fatalencounters.org/wp-content/uploads/2013/10/31-year-old-Jesse-VanSipe-.jpg"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sacbee.com/news/local/crime/article232536522.html"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6118" Type="http://schemas.openxmlformats.org/officeDocument/2006/relationships/hyperlink" Target="https://www.wyff4.com/article/police-officer-fatally-shoots-motorist-on-wall-street-in-fountain-inn-near-bojangles-sled-says/27166865"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2728" Type="http://schemas.openxmlformats.org/officeDocument/2006/relationships/hyperlink" Target="http://www.wxyz.com/news/detroit-police-officer-shot-on-citys-west-side" TargetMode="External"/><Relationship Id="rId5134" Type="http://schemas.openxmlformats.org/officeDocument/2006/relationships/hyperlink" Target="http://www.providencejournal.com/news/20180907/local-man-28-killed-in-pawtucket-officer-involved-shooting" TargetMode="External"/><Relationship Id="rId1744" Type="http://schemas.openxmlformats.org/officeDocument/2006/relationships/hyperlink" Target="http://www.kmbc.com/news/man-shot-killed-by-cass-county-deputy-on-i49/39715442"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www.knoe.com/content/news/Man-dead-after-officer-involved-shooting-in-Rapides-Parish-489438451.html" TargetMode="External"/><Relationship Id="rId7373" Type="http://schemas.openxmlformats.org/officeDocument/2006/relationships/hyperlink" Target="https://www.wkrg.com/mobile-county/mcso-woman-fires-at-deputies/"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7026" Type="http://schemas.openxmlformats.org/officeDocument/2006/relationships/hyperlink" Target="http://herald-citizen.com/stories/tbi-investigates-officer-involved-shooting-in-smith-co,39267" TargetMode="External"/><Relationship Id="rId7440" Type="http://schemas.openxmlformats.org/officeDocument/2006/relationships/hyperlink" Target="http://wgntv.com/2020/02/09/armed-man-killed-in-police-involved-shooting-in-lakeview/" TargetMode="External"/><Relationship Id="rId3983" Type="http://schemas.openxmlformats.org/officeDocument/2006/relationships/hyperlink" Target="http://www.mysanantonio.com/news/local/crime/article/Schertz-junior-high-school-on-lockout-during-12448095.php"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3636" Type="http://schemas.openxmlformats.org/officeDocument/2006/relationships/hyperlink" Target="http://www.lex18.com/story/34527731/man-shot-by-state-trooper-has-died" TargetMode="External"/><Relationship Id="rId557" Type="http://schemas.openxmlformats.org/officeDocument/2006/relationships/hyperlink" Target="http://www.post-gazette.com/stories/local/neighborhoods-north/man-shot-to-death-in-sewickley-694786/"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38" Type="http://schemas.openxmlformats.org/officeDocument/2006/relationships/hyperlink" Target="http://www.fatalencounters.org/wp-content/uploads/2013/10/Charles-E.-Antrup.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6859" Type="http://schemas.openxmlformats.org/officeDocument/2006/relationships/hyperlink" Target="https://www.kiiitv.com/article/news/local/man-shot-killed-by-ccpd-officers-on-brentwood-drive-identified/503-73ce29f8-dee0-4609-9aba-bd162392f6fe" TargetMode="External"/><Relationship Id="rId624" Type="http://schemas.openxmlformats.org/officeDocument/2006/relationships/hyperlink" Target="http://www.killedbypolice.net/victims/151075.jpg" TargetMode="External"/><Relationship Id="rId1254" Type="http://schemas.openxmlformats.org/officeDocument/2006/relationships/hyperlink" Target="https://localtvwjw.files.wordpress.com/2016/02/thomas-hirko.jpg?w=338&amp;h=450" TargetMode="External"/><Relationship Id="rId2305" Type="http://schemas.openxmlformats.org/officeDocument/2006/relationships/hyperlink" Target="http://www.fatalencounters.org/wp-content/uploads/2013/10/Kyle-W.-Killough.jpg" TargetMode="External"/><Relationship Id="rId5875" Type="http://schemas.openxmlformats.org/officeDocument/2006/relationships/hyperlink" Target="https://www.fatalencounters.org/wp-content/uploads/2019/02/Bradley-Blackshire.png" TargetMode="External"/><Relationship Id="rId6926" Type="http://schemas.openxmlformats.org/officeDocument/2006/relationships/hyperlink" Target="https://whnt.com/2019/10/27/officer-involved-shooting-at-planet-fitness-in-madison/"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3079" Type="http://schemas.openxmlformats.org/officeDocument/2006/relationships/hyperlink" Target="http://www.krtv.com/story/36342884/officer-involved-shooting-in-great-falls" TargetMode="External"/><Relationship Id="rId3493" Type="http://schemas.openxmlformats.org/officeDocument/2006/relationships/hyperlink" Target="http://wjactv.com/news/local/2-who-died-in-richland-township-murder-suicide-identified"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560" Type="http://schemas.openxmlformats.org/officeDocument/2006/relationships/hyperlink" Target="http://www.fatalencounters.org/wp-content/uploads/2013/10/Shawn-Anthony-Dumitras.jpg"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6783" Type="http://schemas.openxmlformats.org/officeDocument/2006/relationships/hyperlink" Target="https://fatalencounters.org/wp-content/uploads/2019/09/Fernando-Rodriquez.jpg" TargetMode="External"/><Relationship Id="rId7834" Type="http://schemas.openxmlformats.org/officeDocument/2006/relationships/hyperlink" Target="https://fatalencounters.org/wp-content/uploads/2020/05/Joshua-Blessed.jpg" TargetMode="External"/><Relationship Id="rId2979" Type="http://schemas.openxmlformats.org/officeDocument/2006/relationships/hyperlink" Target="http://www.courant.com/breaking-news/hc-bridgeport-officer-involved-shooting-0510-20170509-story.html" TargetMode="External"/><Relationship Id="rId5385" Type="http://schemas.openxmlformats.org/officeDocument/2006/relationships/hyperlink" Target="https://www.fatalencounters.org/wp-content/uploads/2018/11/Daniel-Ayala.jpg" TargetMode="External"/><Relationship Id="rId6436" Type="http://schemas.openxmlformats.org/officeDocument/2006/relationships/hyperlink" Target="http://www.chroniclet.com/cops-and-courts/2019/07/03/Susp.html?fbclid=IwAR0DrCXzM3FN8D92qbC0d28-Kbs2lMe8Yn6TjWhxzfRoB3w62eIbVz4syVo"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s://fatalencounters.org/wp-content/uploads/2020/09/AlbertWheeler.jpg"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fatalencounters.org/wp-content/uploads/2013/10/Anthony-Michael-Edwards.jpg" TargetMode="External"/><Relationship Id="rId5038" Type="http://schemas.openxmlformats.org/officeDocument/2006/relationships/hyperlink" Target="https://abc7.com/victim-of-east-la-deputy-involved-shooting-identified/3946045/"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5105" Type="http://schemas.openxmlformats.org/officeDocument/2006/relationships/hyperlink" Target="https://breaking911.com/just-in-woman-killed-2-others-injured-in-beverly-hills-fla-swat-operation/"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1715" Type="http://schemas.openxmlformats.org/officeDocument/2006/relationships/hyperlink" Target="http://www.fatalencounters.org/wp-content/uploads/2013/10/Santos-Banos.jpg" TargetMode="External"/><Relationship Id="rId6293" Type="http://schemas.openxmlformats.org/officeDocument/2006/relationships/hyperlink" Target="https://fatalencounters.org/wp-content/uploads/2019/06/TravisJamesEckstein.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2489" Type="http://schemas.openxmlformats.org/officeDocument/2006/relationships/hyperlink" Target="http://www.khou.com/news/local/hpd-officer-shot-wounded-suspected-robbery-suspect/365102468" TargetMode="External"/><Relationship Id="rId3954" Type="http://schemas.openxmlformats.org/officeDocument/2006/relationships/hyperlink" Target="http://www.fatalencounters.org/wp-content/uploads/2013/10/CliffordKeller.jpg"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411" Type="http://schemas.openxmlformats.org/officeDocument/2006/relationships/hyperlink" Target="https://fatalencounters.org/wp-content/uploads/2020/04/Thomas-Barbosa.jpeg" TargetMode="External"/><Relationship Id="rId875" Type="http://schemas.openxmlformats.org/officeDocument/2006/relationships/hyperlink" Target="http://crimeblog.dallasnews.com/2015/09/police-investigating-officer-involved-shooting-in-north-dallas.html/" TargetMode="External"/><Relationship Id="rId2556" Type="http://schemas.openxmlformats.org/officeDocument/2006/relationships/hyperlink" Target="http://www.nbclosangeles.com/news/local/Suspected-DUI-Driver-Fatally-Shot-by-El-Monte-Police-408140675.html"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6013" Type="http://schemas.openxmlformats.org/officeDocument/2006/relationships/hyperlink" Target="https://www.fatalencounters.org/wp-content/uploads/2019/03/Abraham-Arellano.jpg" TargetMode="External"/><Relationship Id="rId528" Type="http://schemas.openxmlformats.org/officeDocument/2006/relationships/hyperlink" Target="http://www.myfoxmemphis.com/story/24329596/medical-examiner-rules-cause-of-death-aaron-dumas"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225" Type="http://schemas.openxmlformats.org/officeDocument/2006/relationships/hyperlink" Target="http://www.fatalencounters.org/wp-content/uploads/2013/10/FRANCO-ARMENTA.png"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4448" Type="http://schemas.openxmlformats.org/officeDocument/2006/relationships/hyperlink" Target="http://www.nola.com/crime/index.ssf/2018/04/st_tammany_parish_deputy_shot.html"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13" Type="http://schemas.openxmlformats.org/officeDocument/2006/relationships/hyperlink" Target="https://www.fatalencounters.org/wp-content/uploads/2019/03/Larry-Todd-Hoover.png" TargetMode="External"/><Relationship Id="rId3464" Type="http://schemas.openxmlformats.org/officeDocument/2006/relationships/hyperlink" Target="http://www.fatalencounters.org/wp-content/uploads/2013/10/Jonathan-David-Victor.jpg" TargetMode="External"/><Relationship Id="rId4515" Type="http://schemas.openxmlformats.org/officeDocument/2006/relationships/hyperlink" Target="https://www.twincities.com/2018/04/12/sheriffs-deputy-fatally-shoots-armed-man-in-lake-elmo-after-responding-to-suicide-cal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latimes.com/local/lanow/la-me-ln-shooting-boyle-heights-20160810-snap-story.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7738" Type="http://schemas.openxmlformats.org/officeDocument/2006/relationships/hyperlink" Target="https://fatalencounters.org/wp-content/uploads/2020/04/Jasman-Washington.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5289" Type="http://schemas.openxmlformats.org/officeDocument/2006/relationships/hyperlink" Target="https://www.fatalencounters.org/wp-content/uploads/2018/10/JacobServais.jpg"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Gregory-Frazier.jpg" TargetMode="External"/><Relationship Id="rId5356" Type="http://schemas.openxmlformats.org/officeDocument/2006/relationships/hyperlink" Target="https://www.freep.com/story/news/local/michigan/macomb/2018/11/05/man-identified-st-clair-shores-shooting-dog/1890421002/" TargetMode="External"/><Relationship Id="rId6407" Type="http://schemas.openxmlformats.org/officeDocument/2006/relationships/hyperlink" Target="https://www.wbko.com/content/news/Coroner-identifies-man-shot-and-killed-by-state-troopers-in-Wolfe-County-511955322.html" TargetMode="External"/><Relationship Id="rId1899" Type="http://schemas.openxmlformats.org/officeDocument/2006/relationships/hyperlink" Target="http://www.presstelegram.com/general-news/20160628/long-beach-police-shoot-and-kill-suspect-k9-dies-near-orizaba-park"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770" Type="http://schemas.openxmlformats.org/officeDocument/2006/relationships/hyperlink" Target="https://www.fatalencounters.org/wp-content/uploads/2019/02/David-Michael-Bosiljevac.jpg" TargetMode="External"/><Relationship Id="rId6821" Type="http://schemas.openxmlformats.org/officeDocument/2006/relationships/hyperlink" Target="https://fatalencounters.org/wp-content/uploads/2019/10/Joseph-Jesk.jpg" TargetMode="External"/><Relationship Id="rId1966" Type="http://schemas.openxmlformats.org/officeDocument/2006/relationships/hyperlink" Target="https://yourdailyjournal.com/news/41128/man-dies-following-confrontation-with-anson-county-deputies-1"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1619" Type="http://schemas.openxmlformats.org/officeDocument/2006/relationships/hyperlink" Target="http://www.wbko.com/content/news/KSP-Trooper-involved-in-a-shooting-in-Hopkins-County-372752062.html"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264" Type="http://schemas.openxmlformats.org/officeDocument/2006/relationships/hyperlink" Target="https://fatalencounters.org/wp-content/uploads/2019/05/Ryan-Brett-Thomas.jpg" TargetMode="External"/><Relationship Id="rId7315" Type="http://schemas.openxmlformats.org/officeDocument/2006/relationships/hyperlink" Target="https://www.ajc.com/news/crime--law/breaking-gbi-investigating-officer-involved-shooting-near-wendy-lawrenceville/HYvd6UQHFhoINlGLhyF4AJ/" TargetMode="External"/><Relationship Id="rId779" Type="http://schemas.openxmlformats.org/officeDocument/2006/relationships/hyperlink" Target="http://www.pe.com/articles/vallejo-776889-convicted-shot.html" TargetMode="External"/><Relationship Id="rId5280" Type="http://schemas.openxmlformats.org/officeDocument/2006/relationships/hyperlink" Target="https://www.ksat.com/news/sapd-investigating-whether-man-shot-by-officer-reached-for-his-own-weapon" TargetMode="External"/><Relationship Id="rId6331" Type="http://schemas.openxmlformats.org/officeDocument/2006/relationships/hyperlink" Target="https://fatalencounters.org/wp-content/uploads/2019/06/Brent-Durbin-Daniel.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913" Type="http://schemas.openxmlformats.org/officeDocument/2006/relationships/hyperlink" Target="http://www.oaoa.com/news/article_56304b5e-70eb-11e5-b3b8-73e54f868fb5.html" TargetMode="External"/><Relationship Id="rId1543" Type="http://schemas.openxmlformats.org/officeDocument/2006/relationships/hyperlink" Target="http://fox59.com/2016/04/15/coronor-releases-name-of-man-killed-in-police-action-shooting-in-muncie/" TargetMode="External"/><Relationship Id="rId4699" Type="http://schemas.openxmlformats.org/officeDocument/2006/relationships/hyperlink" Target="https://www.fatalencounters.org/wp-content/uploads/2018/06/Zane-Anthony-James.jpg" TargetMode="External"/><Relationship Id="rId1610" Type="http://schemas.openxmlformats.org/officeDocument/2006/relationships/hyperlink" Target="http://www.fresnobee.com/news/local/crime/article68036527.html" TargetMode="External"/><Relationship Id="rId4766" Type="http://schemas.openxmlformats.org/officeDocument/2006/relationships/hyperlink" Target="https://www.fatalencounters.org/wp-content/uploads/2018/06/Robert-White.jpg"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833" Type="http://schemas.openxmlformats.org/officeDocument/2006/relationships/hyperlink" Target="https://www.newschannel5.com/news/man-killed-in-officer-involved-shooting-after-armed-robbery"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click2houston.com/news/officers-shoot-man-to-death-in-motel-parking-lot-police-say" TargetMode="External"/><Relationship Id="rId3435" Type="http://schemas.openxmlformats.org/officeDocument/2006/relationships/hyperlink" Target="http://www.fatalencounters.org/wp-content/uploads/2013/10/Ron-Harlan-Lewallen.jpg"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timesleader.com/news/local/376876/disabled-man-waving-gun-killed-by-police-in-pittston" TargetMode="External"/><Relationship Id="rId2037" Type="http://schemas.openxmlformats.org/officeDocument/2006/relationships/hyperlink" Target="http://www.fatalencounters.org/wp-content/uploads/2013/10/Matthew-David-Conrad.jpg"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7709" Type="http://schemas.openxmlformats.org/officeDocument/2006/relationships/hyperlink" Target="https://whnt.com/news/alabama-news/birmingham-police-detective-charged-in-love-triangle-murder-victim-identified/"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6725" Type="http://schemas.openxmlformats.org/officeDocument/2006/relationships/hyperlink" Target="https://fatalencounters.org/wp-content/uploads/2019/09/Kristopher-Fitzpatrick.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292" Type="http://schemas.openxmlformats.org/officeDocument/2006/relationships/hyperlink" Target="http://www.denverpost.com/2017/08/15/colorado-springs-shoplifter-shooting/" TargetMode="External"/><Relationship Id="rId4343" Type="http://schemas.openxmlformats.org/officeDocument/2006/relationships/hyperlink" Target="https://www.pe.com/2018/03/10/1-dead-after-officer-involved-shooting-in-fontana/" TargetMode="External"/><Relationship Id="rId7499" Type="http://schemas.openxmlformats.org/officeDocument/2006/relationships/hyperlink" Target="https://www.tmj4.com/news/local-news/one-man-is-dead-after-officer-involved-shooting-in-milwaukee" TargetMode="External"/><Relationship Id="rId4410" Type="http://schemas.openxmlformats.org/officeDocument/2006/relationships/hyperlink" Target="http://nbc4i.com/2018/03/24/columbus-police-shoot-kill-woman-during-swat-standoff/" TargetMode="External"/><Relationship Id="rId7566" Type="http://schemas.openxmlformats.org/officeDocument/2006/relationships/hyperlink" Target="https://fatalencounters.org/wp-content/uploads/2020/03/Tyler-Jone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5184" Type="http://schemas.openxmlformats.org/officeDocument/2006/relationships/hyperlink" Target="https://www.fatalencounters.org/wp-content/uploads/2018/09/patrick-shaun-dowdell.jpeg"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2778" Type="http://schemas.openxmlformats.org/officeDocument/2006/relationships/hyperlink" Target="http://www.startribune.com/authorities-investigate-officer-involved-shooting-in-st-paul/416202434/" TargetMode="External"/><Relationship Id="rId3829" Type="http://schemas.openxmlformats.org/officeDocument/2006/relationships/hyperlink" Target="http://www.desmoinesregister.com/story/news/2017/11/11/dakota-city-department-natural-resources-officer-shoots-armed-ma/855737001/" TargetMode="External"/><Relationship Id="rId7700" Type="http://schemas.openxmlformats.org/officeDocument/2006/relationships/hyperlink" Target="https://fatalencounters.org/wp-content/uploads/2020/04/Idris-Abdus-Salaam.jpg" TargetMode="External"/><Relationship Id="rId1794" Type="http://schemas.openxmlformats.org/officeDocument/2006/relationships/hyperlink" Target="http://www.modbee.com/news/local/crime/article83107557.html"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861" Type="http://schemas.openxmlformats.org/officeDocument/2006/relationships/hyperlink" Target="http://www.fatalencounters.org/wp-content/uploads/2013/10/Ismael-Miranda.jpg" TargetMode="External"/><Relationship Id="rId2912" Type="http://schemas.openxmlformats.org/officeDocument/2006/relationships/hyperlink" Target="http://www.fatalencounters.org/wp-content/uploads/2013/10/Ismael-Lopez-Rodriquez.png" TargetMode="External"/><Relationship Id="rId1514" Type="http://schemas.openxmlformats.org/officeDocument/2006/relationships/hyperlink" Target="http://www.times-standard.com/general-news/20160214/virginia-police-investigating-deadly-force-incident" TargetMode="External"/><Relationship Id="rId7076" Type="http://schemas.openxmlformats.org/officeDocument/2006/relationships/hyperlink" Target="https://www.azfamily.com/news/phoenix-man-armed-with-kitchen-knife-shot-killed-by-globe/article_97121636-2daa-11ea-8116-074893fe7e9b.html" TargetMode="External"/><Relationship Id="rId7490" Type="http://schemas.openxmlformats.org/officeDocument/2006/relationships/hyperlink" Target="https://www.thedenverchannel.com/news/local-news/arvada-police-involved-in-shooting-early-friday-morni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2288" Type="http://schemas.openxmlformats.org/officeDocument/2006/relationships/hyperlink" Target="http://www.pe.com/articles/fatally-816599-sustained-officer.html" TargetMode="External"/><Relationship Id="rId3339" Type="http://schemas.openxmlformats.org/officeDocument/2006/relationships/hyperlink" Target="http://www.fatalencounters.org/wp-content/uploads/2013/10/Daniel-Thomas-Reid.jpg"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7210" Type="http://schemas.openxmlformats.org/officeDocument/2006/relationships/hyperlink" Target="http://komonews.com/news/local/deputy-cleared-in-fatal-shooting-of-fugitive-at-buckley-motel" TargetMode="External"/><Relationship Id="rId3753" Type="http://schemas.openxmlformats.org/officeDocument/2006/relationships/hyperlink" Target="http://www.fatalencounters.org/wp-content/uploads/2013/10/Danny-Sanchez.pn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2355" Type="http://schemas.openxmlformats.org/officeDocument/2006/relationships/hyperlink" Target="http://www.wbko.com/content/news/Bowling-Green-man-dead-after-officer-involved-shooting-in-Butler-County-400165321.html" TargetMode="External"/><Relationship Id="rId3406" Type="http://schemas.openxmlformats.org/officeDocument/2006/relationships/hyperlink" Target="http://www.miamiherald.com/news/local/crime/article155472114.html" TargetMode="External"/><Relationship Id="rId3820" Type="http://schemas.openxmlformats.org/officeDocument/2006/relationships/hyperlink" Target="http://www.wwltv.com/news/local/lafourche-terrebonne/man-shot-killed-during-standoff-in-terrebonne-parish-state-police-say/491066293"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trbimg.com/img-55d2252a/turbine/hc-bolton-chase-update-0818-20150817-001/900/900x506"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1024" Type="http://schemas.openxmlformats.org/officeDocument/2006/relationships/hyperlink" Target="http://www.wfaa.com/story/news/crime/2015/05/11/fort-worth-police-report-officer-involved-shooting/27141917/" TargetMode="External"/><Relationship Id="rId4594" Type="http://schemas.openxmlformats.org/officeDocument/2006/relationships/hyperlink" Target="http://www.alicetx.com/news/20180503/knife-wielding-man-fatally-shot-by-deputy" TargetMode="External"/><Relationship Id="rId5645" Type="http://schemas.openxmlformats.org/officeDocument/2006/relationships/hyperlink" Target="https://www.alabamanews.net/2019/01/03/one-dead-after-officer-involved-shooting-in-elmore-county/"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661" Type="http://schemas.openxmlformats.org/officeDocument/2006/relationships/hyperlink" Target="https://www.chieftain.com/news/pueblo/man-killed-in-pueblo-officer-involved-shooting-id-d/article_39487c61-a2c9-5f08-9818-2d9bfacaf7a0.html" TargetMode="External"/><Relationship Id="rId3263" Type="http://schemas.openxmlformats.org/officeDocument/2006/relationships/hyperlink" Target="http://www.star-telegram.com/news/local/community/northeast-tarrant/article170160702.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newschannel9.com/news/local/gbi-investigates-officer-involved-shooting-in-bartow-county"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7537" Type="http://schemas.openxmlformats.org/officeDocument/2006/relationships/hyperlink" Target="https://www.8newsnow.com/news/local-news/police-investigate-officer-involved-shooting-in-henderson/" TargetMode="External"/><Relationship Id="rId6553" Type="http://schemas.openxmlformats.org/officeDocument/2006/relationships/hyperlink" Target="https://ktla.com/2019/08/01/1-hurt-in-hyde-park-after-shooting-breaks-out-during-deputys-encounter-with-motorist-lasd/" TargetMode="External"/><Relationship Id="rId7604" Type="http://schemas.openxmlformats.org/officeDocument/2006/relationships/hyperlink" Target="https://www.newson6.com/story/41894720/authorities-report-officerinvolved-shooting"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5155" Type="http://schemas.openxmlformats.org/officeDocument/2006/relationships/hyperlink" Target="https://www.fatalencounters.org/wp-content/uploads/2018/09/JohnnyLoyd.jpg" TargetMode="External"/><Relationship Id="rId6206" Type="http://schemas.openxmlformats.org/officeDocument/2006/relationships/hyperlink" Target="https://fatalencounters.org/wp-content/uploads/2019/05/Jeremy-Potwin.jpg" TargetMode="External"/><Relationship Id="rId6620" Type="http://schemas.openxmlformats.org/officeDocument/2006/relationships/hyperlink" Target="https://fatalencounters.org/wp-content/uploads/2019/08/David-Tyler-Ingle.jpg" TargetMode="External"/><Relationship Id="rId1765" Type="http://schemas.openxmlformats.org/officeDocument/2006/relationships/hyperlink" Target="http://abc11.com/news/1-dead-after-deputy-involved-shooting-in-rockingham-co/1361749/" TargetMode="External"/><Relationship Id="rId4171" Type="http://schemas.openxmlformats.org/officeDocument/2006/relationships/hyperlink" Target="http://baltimore.cbslocal.com/2018/01/28/officer-involved-shooting/"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2816" Type="http://schemas.openxmlformats.org/officeDocument/2006/relationships/hyperlink" Target="http://www.fatalencounters.org/wp-content/uploads/2013/10/RaynardBurton.jpg" TargetMode="External"/><Relationship Id="rId7394" Type="http://schemas.openxmlformats.org/officeDocument/2006/relationships/hyperlink" Target="https://www.ktva.com/story/41633204/kasilof-man-killed-in-trooperinvolved-shooting"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3657" Type="http://schemas.openxmlformats.org/officeDocument/2006/relationships/hyperlink" Target="http://www.weau.com/content/news/One-dead-after-officer-involved-shooting-near-Black-River-Falls-411886355.html" TargetMode="External"/><Relationship Id="rId4708" Type="http://schemas.openxmlformats.org/officeDocument/2006/relationships/hyperlink" Target="https://www.fatalencounters.org/wp-content/uploads/2018/06/Jerick-Raheem-Gray.jpg" TargetMode="External"/><Relationship Id="rId7114" Type="http://schemas.openxmlformats.org/officeDocument/2006/relationships/hyperlink" Target="http://www.troybsmith.com/sitemaker/memsol_data/1628/925756/925756_profile_pic.jpeg" TargetMode="External"/><Relationship Id="rId578" Type="http://schemas.openxmlformats.org/officeDocument/2006/relationships/hyperlink" Target="http://www.kgw.com/story/news/local/2015/10/29/police-chase-hwy-26-ends-crash-man-hospitalized/74787522/"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673" Type="http://schemas.openxmlformats.org/officeDocument/2006/relationships/hyperlink" Target="http://www.fatalencounters.org/wp-content/uploads/2013/10/Aaron-Bailey2.jpg" TargetMode="External"/><Relationship Id="rId3724" Type="http://schemas.openxmlformats.org/officeDocument/2006/relationships/hyperlink" Target="http://www.pressdemocrat.com/news/local/7549301-181/cloverdale-officers-kill-suspected-prowler"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645" Type="http://schemas.openxmlformats.org/officeDocument/2006/relationships/hyperlink" Target="http://www.killedbypolice.net/victims/151024.jpg" TargetMode="External"/><Relationship Id="rId1275" Type="http://schemas.openxmlformats.org/officeDocument/2006/relationships/hyperlink" Target="http://wbrc.images.worldnow.com/images/9993596_G.jpg" TargetMode="External"/><Relationship Id="rId2326" Type="http://schemas.openxmlformats.org/officeDocument/2006/relationships/hyperlink" Target="http://www.enidnews.com/news/new-suspect-in-early-morning-shooting-now-in-custody/article_3a879272-a05b-11e6-81b1-e38d7bf882c9.html" TargetMode="External"/><Relationship Id="rId2740" Type="http://schemas.openxmlformats.org/officeDocument/2006/relationships/hyperlink" Target="http://www.cbs46.com/story/35248353/man-shot-killed-by-deputies-after-fatal-incident-south-of-atlanta"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712" Type="http://schemas.openxmlformats.org/officeDocument/2006/relationships/hyperlink" Target="http://www.sandiegouniontribune.com/news/2015/nov/04/officer-involved-shooting-pacific-beach/"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5963" Type="http://schemas.openxmlformats.org/officeDocument/2006/relationships/hyperlink" Target="https://www.mlive.com/news/kalamazoo/2019/03/employee-killed-after-shooting-at-police-inside-kalamazoo-plasma-center.html"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5616" Type="http://schemas.openxmlformats.org/officeDocument/2006/relationships/hyperlink" Target="http://www.thestarpress.com/story/news/local/2017/11/07/new-castle-man-shot-police-dies-injuries/839250001/"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3234" Type="http://schemas.openxmlformats.org/officeDocument/2006/relationships/hyperlink" Target="http://inforney.com/crime/item/5268-police-shoot-kill-alleged-burglary-suspect-another-at-large"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6457" Type="http://schemas.openxmlformats.org/officeDocument/2006/relationships/hyperlink" Target="https://baltimore.cbslocal.com/2019/07/06/baltimore-county-police-investigating-police-involved-shooting-at-the-dukes-motel/"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fatalencounters.org/wp-content/uploads/2018/08/ChristopherOkamoto.jpg" TargetMode="External"/><Relationship Id="rId5473" Type="http://schemas.openxmlformats.org/officeDocument/2006/relationships/hyperlink" Target="https://weartv.com/news/local/authorities-identify-man-killed-in-escambia-county-officer-involved-shooting"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5126" Type="http://schemas.openxmlformats.org/officeDocument/2006/relationships/hyperlink" Target="https://www.kcra.com/article/masked-man-shot-killed-by-sacramento-swat-officers/23006948" TargetMode="External"/><Relationship Id="rId1669" Type="http://schemas.openxmlformats.org/officeDocument/2006/relationships/hyperlink" Target="http://www.orlandosentinel.com/news/breaking-news/os-deputy-involved-shooting-delhi-street-20160505-story.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736" Type="http://schemas.openxmlformats.org/officeDocument/2006/relationships/hyperlink" Target="http://www.sun-sentinel.com/local/broward/hallandale/fl-hallandale-beach-police-shooting-20160522-story.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959" Type="http://schemas.openxmlformats.org/officeDocument/2006/relationships/hyperlink" Target="https://www.nbclosangeles.com/news/local/Man-Wounded-in-Redondo-Beach-Officer-Involved-Shooting-489303661.html" TargetMode="External"/><Relationship Id="rId7365" Type="http://schemas.openxmlformats.org/officeDocument/2006/relationships/hyperlink" Target="https://fatalencounters.org/wp-content/uploads/2020/01/Deandre-Lee-Seaborough-Patterson.jpg" TargetMode="External"/><Relationship Id="rId3975" Type="http://schemas.openxmlformats.org/officeDocument/2006/relationships/hyperlink" Target="http://wdtn.com/2017/12/20/man-killed-in-officer-involved-shooting-2/"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432" Type="http://schemas.openxmlformats.org/officeDocument/2006/relationships/hyperlink" Target="https://www.al.com/news/birmingham/2020/02/many-fatally-shot-by-vestavia-hills-police-near-liberty-park.html"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3628" Type="http://schemas.openxmlformats.org/officeDocument/2006/relationships/hyperlink" Target="http://www.columbian.com/news/2017/feb/10/officer-involved-shooting-clark-vancouver-sheriff-mall/" TargetMode="External"/><Relationship Id="rId6034" Type="http://schemas.openxmlformats.org/officeDocument/2006/relationships/hyperlink" Target="https://www.miamiherald.com/news/local/crime/article228681769.html" TargetMode="External"/><Relationship Id="rId549" Type="http://schemas.openxmlformats.org/officeDocument/2006/relationships/hyperlink" Target="http://www.nola.com/crime/index.ssf/2014/04/report_doj_drops_probe_of_fbi-.html" TargetMode="External"/><Relationship Id="rId1179" Type="http://schemas.openxmlformats.org/officeDocument/2006/relationships/hyperlink" Target="http://www.sfgate.com/bayarea/article/Calls-for-justice-at-vigil-for-man-killed-by-6445927.php" TargetMode="External"/><Relationship Id="rId1593" Type="http://schemas.openxmlformats.org/officeDocument/2006/relationships/hyperlink" Target="http://www.fatalencounters.org/wp-content/uploads/2013/10/Allen.jpg" TargetMode="External"/><Relationship Id="rId2991" Type="http://schemas.openxmlformats.org/officeDocument/2006/relationships/hyperlink" Target="http://www.fatalencounters.org/wp-content/uploads/2013/10/Michael-Alcaraz.jp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963" Type="http://schemas.openxmlformats.org/officeDocument/2006/relationships/hyperlink" Target="http://www.wmcactionnews5.com/story/29578116/man-dead-after-struggle-with-mpd-officer"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616" Type="http://schemas.openxmlformats.org/officeDocument/2006/relationships/hyperlink" Target="http://www.killedbypolice.net/victims/150908.jpg" TargetMode="External"/><Relationship Id="rId1660" Type="http://schemas.openxmlformats.org/officeDocument/2006/relationships/hyperlink" Target="http://www.jacksonsun.com/story/news/local/2016/05/01/one-dies-officer-involved-shooting-crockett-co/83802870/"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1313" Type="http://schemas.openxmlformats.org/officeDocument/2006/relationships/hyperlink" Target="http://www.times-standard.com/general-news/20160116/police-man-killed-after-pointing-shotgun-at-troopers" TargetMode="External"/><Relationship Id="rId4469" Type="http://schemas.openxmlformats.org/officeDocument/2006/relationships/hyperlink" Target="http://www.fatalencounters.org/wp-content/uploads/2018/04/Saheed-Vassell.jpg" TargetMode="External"/><Relationship Id="rId4883" Type="http://schemas.openxmlformats.org/officeDocument/2006/relationships/hyperlink" Target="https://www.fatalencounters.org/wp-content/uploads/2018/07/Salome-Ramirez.jpg" TargetMode="External"/><Relationship Id="rId5934" Type="http://schemas.openxmlformats.org/officeDocument/2006/relationships/hyperlink" Target="https://www.fatalencounters.org/wp-content/uploads/2019/03/Donqualeagray.jpg" TargetMode="External"/><Relationship Id="rId3485" Type="http://schemas.openxmlformats.org/officeDocument/2006/relationships/hyperlink" Target="http://www.fatalencounters.org/wp-content/uploads/2013/10/Peter-Selis.jpg" TargetMode="External"/><Relationship Id="rId4536" Type="http://schemas.openxmlformats.org/officeDocument/2006/relationships/hyperlink" Target="https://www.sltrib.com/news/2018/04/17/unified-police-officer-shot-and-killed-a-person-in-magna-early-tuesday/" TargetMode="External"/><Relationship Id="rId4950" Type="http://schemas.openxmlformats.org/officeDocument/2006/relationships/hyperlink" Target="http://www.spokesman.com/stories/2018/jul/26/medical-examiner-identifies-man-shot-while-trying-/" TargetMode="External"/><Relationship Id="rId2087" Type="http://schemas.openxmlformats.org/officeDocument/2006/relationships/hyperlink" Target="http://www.fatalencounters.org/wp-content/uploads/2013/10/Sylville_Smith.jpg" TargetMode="External"/><Relationship Id="rId3138" Type="http://schemas.openxmlformats.org/officeDocument/2006/relationships/hyperlink" Target="http://www.koat.com/article/deputy-involved-in-shooting-with-carjacking-suspect/10375696"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dn.com/alaska-news/crime-courts/2016/08/30/streets-shut-down-as-fairbanks-police-respond-to-officer-involved-shooting/" TargetMode="External"/><Relationship Id="rId3205" Type="http://schemas.openxmlformats.org/officeDocument/2006/relationships/hyperlink" Target="http://abc7.com/news/wild-police-chase-ends-in-bellflower;-1-suspect-in-custody-1-dead/1914715/"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7826" Type="http://schemas.openxmlformats.org/officeDocument/2006/relationships/hyperlink" Target="https://patersontimes.com/2020/05/23/man-killed-in-paterson-police-involved-shooting/" TargetMode="External"/><Relationship Id="rId5791" Type="http://schemas.openxmlformats.org/officeDocument/2006/relationships/hyperlink" Target="https://abc7ny.com/1-shot-1-suspect-sought-in-apparent-passaic-police-involved-shooting/5116039/" TargetMode="External"/><Relationship Id="rId6842" Type="http://schemas.openxmlformats.org/officeDocument/2006/relationships/hyperlink" Target="https://kfdm.com/news/local/beaumont-officer-shoots-kills-man-who-assaulted-him-after-attacking-robbing-motel-clerk"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444" Type="http://schemas.openxmlformats.org/officeDocument/2006/relationships/hyperlink" Target="https://foxrio2.com/laredo-authorities-investigate-fatal-officer-involved-shooting/" TargetMode="External"/><Relationship Id="rId4046" Type="http://schemas.openxmlformats.org/officeDocument/2006/relationships/hyperlink" Target="http://www.idahostatesman.com/news/local/article193102999.html" TargetMode="External"/><Relationship Id="rId4460" Type="http://schemas.openxmlformats.org/officeDocument/2006/relationships/hyperlink" Target="http://www.kristv.com/story/37875421/suspect-dead-following-officer-involved-shootin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683" Type="http://schemas.openxmlformats.org/officeDocument/2006/relationships/hyperlink" Target="https://spectrumlocalnews.com/nys/hudson-valley/news/2020/03/28/1-man-dead-following-newburgh-officers-involved-shooting" TargetMode="External"/><Relationship Id="rId6285" Type="http://schemas.openxmlformats.org/officeDocument/2006/relationships/hyperlink" Target="https://www.wric.com/news/virginia-news/-the-most-devastating-day-12-killed-several-injured-in-virginia-beach-shooting/2042830579" TargetMode="External"/><Relationship Id="rId7336" Type="http://schemas.openxmlformats.org/officeDocument/2006/relationships/hyperlink" Target="https://fatalencounters.org/wp-content/uploads/2020/01/Dustin-Matthew-Furr.png" TargetMode="External"/><Relationship Id="rId3879" Type="http://schemas.openxmlformats.org/officeDocument/2006/relationships/hyperlink" Target="https://www.wimberleyview.com/articles/2017/11/24/wimberley-man-dead-after-officer-involved-shooting"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895" Type="http://schemas.openxmlformats.org/officeDocument/2006/relationships/hyperlink" Target="http://www.rrobserver.com/news/article_66b640a6-8790-11e7-b07a-67ed9fc091ed.html" TargetMode="External"/><Relationship Id="rId3946" Type="http://schemas.openxmlformats.org/officeDocument/2006/relationships/hyperlink" Target="http://abc7.com/suspect-dies-after-deputy-involved-shooting-in-artesia/2767422/"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962" Type="http://schemas.openxmlformats.org/officeDocument/2006/relationships/hyperlink" Target="http://www.fatalencounters.org/wp-content/uploads/2013/10/Francisco-Suarez-Madonado.png" TargetMode="External"/><Relationship Id="rId934" Type="http://schemas.openxmlformats.org/officeDocument/2006/relationships/hyperlink" Target="http://www.adn.com/article/20151025/man-shot-killed-confrontation-trooper-kenai-peninsula" TargetMode="External"/><Relationship Id="rId1564" Type="http://schemas.openxmlformats.org/officeDocument/2006/relationships/hyperlink" Target="http://patch.com/california/san-francisco/alleged-knife-wielding-homeless-man-shot-police-identified-0" TargetMode="External"/><Relationship Id="rId2615" Type="http://schemas.openxmlformats.org/officeDocument/2006/relationships/hyperlink" Target="http://abc7ny.com/police-fatally-shoot-bank-robbery-suspect-in-orange/2339091/" TargetMode="External"/><Relationship Id="rId5021" Type="http://schemas.openxmlformats.org/officeDocument/2006/relationships/hyperlink" Target="https://www.fatalencounters.org/wp-content/uploads/2018/08/Leu-Freycinet.jpeg" TargetMode="External"/><Relationship Id="rId1217" Type="http://schemas.openxmlformats.org/officeDocument/2006/relationships/hyperlink" Target="http://www.click2houston.com/news/breaking-3-shot-in-northwest-harris-county-life-flight-on-scene/36144374"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7260" Type="http://schemas.openxmlformats.org/officeDocument/2006/relationships/hyperlink" Target="https://fatalencounters.org/wp-content/uploads/2020/02/tinadavis.jpg"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abc27.com/2016/08/07/man-is-dead-following-officer-involved-shooting-in-uptown-harrisburg/" TargetMode="External"/><Relationship Id="rId3109" Type="http://schemas.openxmlformats.org/officeDocument/2006/relationships/hyperlink" Target="http://www.nbcnewyork.com/news/local/Police-Involved-Shooting-Bronx-NYPD-442944273.html"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921" Type="http://schemas.openxmlformats.org/officeDocument/2006/relationships/hyperlink" Target="https://www.pe.com/2018/07/20/riverside-police-block-off-part-of-arlington-avenue-after-apparent-pursuti/"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523" Type="http://schemas.openxmlformats.org/officeDocument/2006/relationships/hyperlink" Target="http://6abc.com/news/deadly-police-involved-shooting-at-nj-turnpike-service-area-/1826497/" TargetMode="External"/><Relationship Id="rId6679" Type="http://schemas.openxmlformats.org/officeDocument/2006/relationships/hyperlink" Target="http://www.kake.com/story/40975578/kbi-investigates-officer-involved-shooting-in-salina"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fatalencounters.org/wp-content/uploads/2013/10/FOrte.jpg" TargetMode="External"/><Relationship Id="rId5695" Type="http://schemas.openxmlformats.org/officeDocument/2006/relationships/hyperlink" Target="https://www.kesq.com/news/police-investigating-shooting-incident-in-cathedral-city/974669084" TargetMode="External"/><Relationship Id="rId6746" Type="http://schemas.openxmlformats.org/officeDocument/2006/relationships/hyperlink" Target="https://minnesota.cbslocal.com/2019/09/16/its-our-harsh-reality-bca-investigates-st-paul-officer-involved-shootin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62" Type="http://schemas.openxmlformats.org/officeDocument/2006/relationships/hyperlink" Target="https://weartv.com/news/local/breaking-office-involved-shooting-reported-on-highway-97" TargetMode="External"/><Relationship Id="rId6813" Type="http://schemas.openxmlformats.org/officeDocument/2006/relationships/hyperlink" Target="https://fatalencounters.org/wp-content/uploads/2019/10/brian-mulkeen.jpg" TargetMode="External"/><Relationship Id="rId4364" Type="http://schemas.openxmlformats.org/officeDocument/2006/relationships/hyperlink" Target="http://www.kvrr.com/2018/03/12/chase-suspect-killed-during-gunfire-exchange/" TargetMode="External"/><Relationship Id="rId5415" Type="http://schemas.openxmlformats.org/officeDocument/2006/relationships/hyperlink" Target="https://www.fatalencounters.org/wp-content/uploads/2018/11/danielcedars.jpg"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3033" Type="http://schemas.openxmlformats.org/officeDocument/2006/relationships/hyperlink" Target="http://www.latimes.com/local/lanow/la-me-ln-santa-monica-ois-20170206-story.html" TargetMode="External"/><Relationship Id="rId6189" Type="http://schemas.openxmlformats.org/officeDocument/2006/relationships/hyperlink" Target="https://www.kotatv.com/content/news/Man-dies-after-rampage-and-being-Tasered-by-Rapid-City-police-509566571.html" TargetMode="External"/><Relationship Id="rId7654" Type="http://schemas.openxmlformats.org/officeDocument/2006/relationships/hyperlink" Target="https://www.abc4.com/news/top-stories/taylorsville-officer-involved-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272" Type="http://schemas.openxmlformats.org/officeDocument/2006/relationships/hyperlink" Target="https://abc30.com/family-grieving-after-17-year-old-shot-and-killed-by-deputies/4491509/" TargetMode="External"/><Relationship Id="rId6323" Type="http://schemas.openxmlformats.org/officeDocument/2006/relationships/hyperlink" Target="https://www.arkansasonline.com/news/2019/jun/10/arkansas-man-41-killed-shootout-deputies-officials/"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7164" Type="http://schemas.openxmlformats.org/officeDocument/2006/relationships/hyperlink" Target="http://fox59.com/2013/04/03/officer-recovering-suspect-killed-had-long-criminal-past/"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3774" Type="http://schemas.openxmlformats.org/officeDocument/2006/relationships/hyperlink" Target="http://www.fatalencounters.org/wp-content/uploads/2013/10/Wallace-Jory.jpg"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695" Type="http://schemas.openxmlformats.org/officeDocument/2006/relationships/hyperlink" Target="http://www.live5news.com/story/30496764/sled-investigating-deputy-involved-shooting-in-aiken" TargetMode="External"/><Relationship Id="rId2376" Type="http://schemas.openxmlformats.org/officeDocument/2006/relationships/hyperlink" Target="http://www.denverpost.com/2016/11/15/loveland-man-suspect-killed-deputy-shooting/"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841" Type="http://schemas.openxmlformats.org/officeDocument/2006/relationships/hyperlink" Target="http://www.abc15.com/news/region-phoenix-metro/west-phoenix/police-involved-in-shooting-in-west-phoenix"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443" Type="http://schemas.openxmlformats.org/officeDocument/2006/relationships/hyperlink" Target="http://www.fatalencounters.org/wp-content/uploads/2013/10/Abdul-Razak-Ali-Artan.jpg" TargetMode="External"/><Relationship Id="rId5599" Type="http://schemas.openxmlformats.org/officeDocument/2006/relationships/hyperlink" Target="https://www.wfsb.com/news/police-one-dead-one-injured-in-officer-involved-shooting-in/article_479ac1f4-0be9-11e9-9a8c-73a417f7180f.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indystar.com/story/news/crime/2015/04/12/officer-involved-shooting-reported-indys-eastside/25678213/" TargetMode="External"/><Relationship Id="rId2510" Type="http://schemas.openxmlformats.org/officeDocument/2006/relationships/hyperlink" Target="http://www.fatalencounters.org/wp-content/uploads/2013/10/Kenneth-Robledo.jpg"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5319" Type="http://schemas.openxmlformats.org/officeDocument/2006/relationships/hyperlink" Target="https://www.fatalencounters.org/wp-content/uploads/2018/11/Langley-J-portrait-final.jpg" TargetMode="External"/><Relationship Id="rId6717" Type="http://schemas.openxmlformats.org/officeDocument/2006/relationships/hyperlink" Target="https://fatalencounters.org/wp-content/uploads/2019/09/BrianQuinones.jpg" TargetMode="External"/><Relationship Id="rId3284" Type="http://schemas.openxmlformats.org/officeDocument/2006/relationships/hyperlink" Target="http://www.koaa.com/story/36185520/officer-involved-shooting-reported-in-colorado-city" TargetMode="External"/><Relationship Id="rId4682" Type="http://schemas.openxmlformats.org/officeDocument/2006/relationships/hyperlink" Target="http://www.gainesville.com/news/20180524/deputy-fatally-shoots-man-at-phoenix-house-in-citra"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1929" Type="http://schemas.openxmlformats.org/officeDocument/2006/relationships/hyperlink" Target="http://www.fatalencounters.org/wp-content/uploads/2013/10/AltonSterling.jpg" TargetMode="External"/><Relationship Id="rId4335" Type="http://schemas.openxmlformats.org/officeDocument/2006/relationships/hyperlink" Target="http://www.star-telegram.com/news/local/community/arlington/article204225524.html" TargetMode="External"/><Relationship Id="rId5800" Type="http://schemas.openxmlformats.org/officeDocument/2006/relationships/hyperlink" Target="https://www.azcentral.com/story/news/local/phoenix-breaking/2019/02/10/naked-man-tased-phoenix-police-dies-six-days-later/2831458002/"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13/orange-police-shoot-man-suspected-of-traffic-violation-after-using-fire-hoses-to-force-him-from-van/" TargetMode="External"/><Relationship Id="rId6574" Type="http://schemas.openxmlformats.org/officeDocument/2006/relationships/hyperlink" Target="https://boston.cbslocal.com/2019/08/04/police-officer-involved-shooting-revere-everett-washington-ave/" TargetMode="External"/><Relationship Id="rId7625" Type="http://schemas.openxmlformats.org/officeDocument/2006/relationships/hyperlink" Target="https://fatalencounters.org/wp-content/uploads/2020/04/DakotaYancy.jpg"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641" Type="http://schemas.openxmlformats.org/officeDocument/2006/relationships/hyperlink" Target="https://www.wisn.com/article/report-officer-involved-shooting-being-investigated-in-caledonia/28739150" TargetMode="External"/><Relationship Id="rId4192" Type="http://schemas.openxmlformats.org/officeDocument/2006/relationships/hyperlink" Target="http://www.dispatch.com/news/20180201/person-fatally-shot-by-deputy-in-pike-county" TargetMode="External"/><Relationship Id="rId5243" Type="http://schemas.openxmlformats.org/officeDocument/2006/relationships/hyperlink" Target="https://www.fatalencounters.org/wp-content/uploads/2018/10/Sershawn-Martez-Dillon.jpg" TargetMode="External"/><Relationship Id="rId1786" Type="http://schemas.openxmlformats.org/officeDocument/2006/relationships/hyperlink" Target="http://www.al.com/news/montgomery/index.ssf/2016/06/officer-involved_shooting_unde.html" TargetMode="External"/><Relationship Id="rId2837" Type="http://schemas.openxmlformats.org/officeDocument/2006/relationships/hyperlink" Target="http://abc11.com/news/murder-suspect-killed-in-shootout-with-troopers-on-i-95/1735795/"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920" Type="http://schemas.openxmlformats.org/officeDocument/2006/relationships/hyperlink" Target="http://abc7.com/news/1-killed-1-arrested-in-fullerton-officer-involved-shooting/1412501/"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4729" Type="http://schemas.openxmlformats.org/officeDocument/2006/relationships/hyperlink" Target="https://www.newsday.com/long-island/crime/police-shooting-merrick-1.19005608"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7135" Type="http://schemas.openxmlformats.org/officeDocument/2006/relationships/hyperlink" Target="http://latimesblogs.latimes.com/lanow/2013/03/man-with-replica-pistol-killed-by-huntington-beach-police.html" TargetMode="External"/><Relationship Id="rId599" Type="http://schemas.openxmlformats.org/officeDocument/2006/relationships/hyperlink" Target="http://www.killedbypolice.net/victims/150953.jpg" TargetMode="External"/><Relationship Id="rId2694" Type="http://schemas.openxmlformats.org/officeDocument/2006/relationships/hyperlink" Target="http://www.chicagotribune.com/news/local/breaking/ct-washington-park-police-shooting-20170603-story.html"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666" Type="http://schemas.openxmlformats.org/officeDocument/2006/relationships/hyperlink" Target="http://www.kshb.com/news/crime/man-dead-in-officer-involved-shooting-in-dekalb-county-missouri"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kansascity.com/news/local/crime/article58853333.html" TargetMode="External"/><Relationship Id="rId2761" Type="http://schemas.openxmlformats.org/officeDocument/2006/relationships/hyperlink" Target="http://www.thv11.com/news/local/nlr-police-chase-ends-in-officer-involved-shooting-suspect-dead/424989517"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1016" Type="http://schemas.openxmlformats.org/officeDocument/2006/relationships/hyperlink" Target="http://www.wsvn.com/story/29128211/man-dead-after-barricading-himself-inside-fort-lauderdale-home" TargetMode="External"/><Relationship Id="rId2414" Type="http://schemas.openxmlformats.org/officeDocument/2006/relationships/hyperlink" Target="http://www.pasadenastarnews.com/general-news/20161122/la-mirada-standoff-ends-after-robbery-suspect-is-shot-and-killed-by-deputies" TargetMode="External"/><Relationship Id="rId5984" Type="http://schemas.openxmlformats.org/officeDocument/2006/relationships/hyperlink" Target="https://ktla.com/2019/03/18/man-fatally-shot-at-end-of-standoff-in-palmdale-identified/" TargetMode="External"/><Relationship Id="rId800" Type="http://schemas.openxmlformats.org/officeDocument/2006/relationships/hyperlink" Target="http://www.nj.com/ocean/index.ssf/2015/08/family_says_emotional_goodbye_to_brick_man_shot_by.html" TargetMode="External"/><Relationship Id="rId1430" Type="http://schemas.openxmlformats.org/officeDocument/2006/relationships/hyperlink" Target="http://www.beaumontenterprise.com/news/article/Investigation-into-Beaumont-officer-involved-6872717.php" TargetMode="External"/><Relationship Id="rId4586" Type="http://schemas.openxmlformats.org/officeDocument/2006/relationships/hyperlink" Target="http://www.azfamily.com/story/38095071/dps-1-officer-shot-suspect-dead-in-quartzsite-officer-involved-shooting" TargetMode="External"/><Relationship Id="rId5637" Type="http://schemas.openxmlformats.org/officeDocument/2006/relationships/hyperlink" Target="https://www.fatalencounters.org/wp-content/uploads/2019/01/BrandonWebster.jpg" TargetMode="External"/><Relationship Id="rId3188" Type="http://schemas.openxmlformats.org/officeDocument/2006/relationships/hyperlink" Target="http://www.ktvq.com/story/35419232/several-billings-officers-on-leave-after-shooting-suicidal-man" TargetMode="External"/><Relationship Id="rId4239" Type="http://schemas.openxmlformats.org/officeDocument/2006/relationships/hyperlink" Target="http://kron4.com/2018/02/14/1-shot-killed-during-struggle-with-vallejo-police-officer/" TargetMode="External"/><Relationship Id="rId4653" Type="http://schemas.openxmlformats.org/officeDocument/2006/relationships/hyperlink" Target="http://www.orlandosentinel.com/news/breaking-news/os-david-romansky-dead-lake-mary-20180516-story.html" TargetMode="External"/><Relationship Id="rId5704" Type="http://schemas.openxmlformats.org/officeDocument/2006/relationships/hyperlink" Target="https://www.denverpost.com/2019/01/17/pueblo-county-officer-involved-shooting/" TargetMode="External"/><Relationship Id="rId3255" Type="http://schemas.openxmlformats.org/officeDocument/2006/relationships/hyperlink" Target="https://www.ohio.com/akron/breaking-news/man-being-taken-to-akron-homeless-shelter-dies-in-officer-involved-shooting" TargetMode="External"/><Relationship Id="rId4306" Type="http://schemas.openxmlformats.org/officeDocument/2006/relationships/hyperlink" Target="http://www.kansascity.com/news/local/article203371824.html" TargetMode="External"/><Relationship Id="rId4720" Type="http://schemas.openxmlformats.org/officeDocument/2006/relationships/hyperlink" Target="http://www.ozarksfirst.com/news/breaking-officer-involved-shooting/1218326115"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ristv.com/story/30317738/man-dies-in-corpus-christi-pd-custody" TargetMode="External"/><Relationship Id="rId2271" Type="http://schemas.openxmlformats.org/officeDocument/2006/relationships/hyperlink" Target="http://www.fatalencounters.org/wp-content/uploads/2013/10/Keagan-Schweikle.jpg"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wptv.com/news/region-st-lucie-county/fort-pierce/suspect-dead-in-officer-involved-shooting-in-fort-pierce-police-say" TargetMode="External"/><Relationship Id="rId6892" Type="http://schemas.openxmlformats.org/officeDocument/2006/relationships/hyperlink" Target="https://www.ktvb.com/article/news/crime/person-dead-after-police-involved-shooting-state-street/277-92e18448-8894-4db8-af47-3211bbd714ed"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5214" Type="http://schemas.openxmlformats.org/officeDocument/2006/relationships/hyperlink" Target="https://www.actionnewsjax.com/news/local/officer-involved-shooting-in-palatka-police-say/842275550"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16749-presscdn-0-94.pagely.netdna-cdn.com/wp-content/uploads/2016/06/Kenneth-Allen-Pointer.jpg" TargetMode="External"/><Relationship Id="rId4230" Type="http://schemas.openxmlformats.org/officeDocument/2006/relationships/hyperlink" Target="http://www.wtae.com/article/suspect-shot-killed-by-police-after-chase-in-homewood-south/17011066" TargetMode="External"/><Relationship Id="rId7386" Type="http://schemas.openxmlformats.org/officeDocument/2006/relationships/hyperlink" Target="https://fatalencounters.org/wp-content/uploads/2020/01/JoshGreenleaf.jpg" TargetMode="External"/><Relationship Id="rId7039" Type="http://schemas.openxmlformats.org/officeDocument/2006/relationships/hyperlink" Target="https://fatalencounters.org/wp-content/uploads/2019/12/Romir-Talley.jpg" TargetMode="External"/><Relationship Id="rId7453" Type="http://schemas.openxmlformats.org/officeDocument/2006/relationships/hyperlink" Target="https://fatalencounters.org/wp-content/uploads/2020/02/Dakota-Chlarson.jpg"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7106" Type="http://schemas.openxmlformats.org/officeDocument/2006/relationships/hyperlink" Target="http://fox4kc.com/2013/01/03/one-person-dead-following-east-side-wreck-shooting/" TargetMode="External"/><Relationship Id="rId3649" Type="http://schemas.openxmlformats.org/officeDocument/2006/relationships/hyperlink" Target="http://www.fatalencounters.org/wp-content/uploads/2013/10/KrisKristi.jpg"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984" Type="http://schemas.openxmlformats.org/officeDocument/2006/relationships/hyperlink" Target="http://www.post-gazette.com/image/2015/06/23/420x_q90_cMC_z_ca0,37,614,753/HarrisTyrone.jpg" TargetMode="External"/><Relationship Id="rId2665" Type="http://schemas.openxmlformats.org/officeDocument/2006/relationships/hyperlink" Target="http://www.whio.com/news/breaking-news/cincinnati-man-suspect-hamilton-homicide-shot-and-killed-trooper-vandalia/PhXay1FI9rxD3gtm71b0CN/" TargetMode="External"/><Relationship Id="rId3716" Type="http://schemas.openxmlformats.org/officeDocument/2006/relationships/hyperlink" Target="http://www.kalb.com/content/news/APSO-Suspect-dies-after-struggle-with-deputies-451918333.html" TargetMode="External"/><Relationship Id="rId637" Type="http://schemas.openxmlformats.org/officeDocument/2006/relationships/hyperlink" Target="http://www.killedbypolice.net/victims/151038.jpg" TargetMode="External"/><Relationship Id="rId1267" Type="http://schemas.openxmlformats.org/officeDocument/2006/relationships/hyperlink" Target="http://wlbt.images.worldnow.com/images/9927736_G.jpg"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1334" Type="http://schemas.openxmlformats.org/officeDocument/2006/relationships/hyperlink" Target="http://thepolicenews.net/default.aspx?act=Newsletter.aspx&amp;category=News+1-2&amp;newsletterid=58872&amp;menugroup=Home"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4557" Type="http://schemas.openxmlformats.org/officeDocument/2006/relationships/hyperlink" Target="https://kdminer.com/news/2018/apr/24/89-year-old-man-fatally-shot-hualapai-police-grand/" TargetMode="External"/><Relationship Id="rId5608" Type="http://schemas.openxmlformats.org/officeDocument/2006/relationships/hyperlink" Target="https://www.northcentralpa.com/news/one-dead-after-standoff-in-waterville/article_a002b6be-0d45-11e9-a0a8-07ec099847e9.html" TargetMode="External"/><Relationship Id="rId3159" Type="http://schemas.openxmlformats.org/officeDocument/2006/relationships/hyperlink" Target="http://whnt.com/2017/07/07/heavy-police-presence-at-governors-drive-and-i-565/" TargetMode="External"/><Relationship Id="rId3573" Type="http://schemas.openxmlformats.org/officeDocument/2006/relationships/hyperlink" Target="http://www.wbtv.com/story/34698301/man-dead-in-officer-involved-shooting-in-north-charlotte" TargetMode="External"/><Relationship Id="rId4971" Type="http://schemas.openxmlformats.org/officeDocument/2006/relationships/hyperlink" Target="https://www.thedenverchannel.com/news/crime/police-man-killed-in-home-by-aurora-pd-monday-morning-had-fatally-shot-intruder-minutes-earlier" TargetMode="External"/><Relationship Id="rId7030" Type="http://schemas.openxmlformats.org/officeDocument/2006/relationships/hyperlink" Target="https://myfox8.com/2019/12/20/shooter-deceased-victim-identified-in-shooting-at-winston-salem-sanitation-departm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3226" Type="http://schemas.openxmlformats.org/officeDocument/2006/relationships/hyperlink" Target="http://www.pe.com/articles/riverside-827068-area-sheriff.html" TargetMode="External"/><Relationship Id="rId4624" Type="http://schemas.openxmlformats.org/officeDocument/2006/relationships/hyperlink" Target="http://www.fatalencounters.org/wp-content/uploads/2018/05/Thomas-Junior-Garcia.jpe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wowktv.com/story/30144266/wv-turnpike-shut-down-following-shots-fired-near-north-beckley" TargetMode="External"/><Relationship Id="rId3640" Type="http://schemas.openxmlformats.org/officeDocument/2006/relationships/hyperlink" Target="http://www.fatalencounters.org/wp-content/uploads/2013/10/Richard-Latimer.pn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863" Type="http://schemas.openxmlformats.org/officeDocument/2006/relationships/hyperlink" Target="https://fatalencounters.org/wp-content/uploads/2019/10/Victor-Ervin-Jarvis.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bangordailynews.com/2018/11/29/news/bangor/old-town-police-close-stillwater-avenue-after-incident/" TargetMode="External"/><Relationship Id="rId6516" Type="http://schemas.openxmlformats.org/officeDocument/2006/relationships/hyperlink" Target="https://www.rlsmedia.com/article/man-armed-scythe-fatally-shot-pemberton-police" TargetMode="External"/><Relationship Id="rId6930" Type="http://schemas.openxmlformats.org/officeDocument/2006/relationships/hyperlink" Target="https://ktul.com/news/local/police-investigate-possible-officer-involved-shooting" TargetMode="External"/><Relationship Id="rId4067" Type="http://schemas.openxmlformats.org/officeDocument/2006/relationships/hyperlink" Target="http://www.fatalencounters.org/wp-content/uploads/2018/01/henry_carden.jpg"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532" Type="http://schemas.openxmlformats.org/officeDocument/2006/relationships/hyperlink" Target="https://sacramento.cbslocal.com/2018/12/13/yuba-county-officer-involved-shooting/" TargetMode="External"/><Relationship Id="rId3083" Type="http://schemas.openxmlformats.org/officeDocument/2006/relationships/hyperlink" Target="http://www.fatalencounters.org/wp-content/uploads/2013/10/Zachary-N.-Bearheels.jpg" TargetMode="External"/><Relationship Id="rId4134" Type="http://schemas.openxmlformats.org/officeDocument/2006/relationships/hyperlink" Target="http://krcrtv.com/north-coast-news/eureka-local-news/two-deputies-and-suspect-in-hospital-after-officer-involved-shootingstabbing" TargetMode="External"/><Relationship Id="rId1728" Type="http://schemas.openxmlformats.org/officeDocument/2006/relationships/hyperlink" Target="http://www.wtvq.com/2016/05/20/ksp-troopers-involved-in-fatal-knott-county-shooting/"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7357" Type="http://schemas.openxmlformats.org/officeDocument/2006/relationships/hyperlink" Target="https://fatalencounters.org/wp-content/uploads/2020/01/MarquisGolden.jpg"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7424" Type="http://schemas.openxmlformats.org/officeDocument/2006/relationships/hyperlink" Target="https://fatalencounters.org/wp-content/uploads/2020/02/Juston-Root.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983" Type="http://schemas.openxmlformats.org/officeDocument/2006/relationships/hyperlink" Target="http://kxan.com/2017/05/02/officer-involved-shooting-happening-in-northeast-austin/" TargetMode="External"/><Relationship Id="rId6026" Type="http://schemas.openxmlformats.org/officeDocument/2006/relationships/hyperlink" Target="http://www.news9.com/story/40209211/1-dead-in-chickasha-officerinvolved-shooting" TargetMode="External"/><Relationship Id="rId6440" Type="http://schemas.openxmlformats.org/officeDocument/2006/relationships/hyperlink" Target="https://fatalencounters.org/wp-content/uploads/2019/07/Christine-Soto-Venegas.jpg" TargetMode="External"/><Relationship Id="rId955" Type="http://schemas.openxmlformats.org/officeDocument/2006/relationships/hyperlink" Target="http://www.courier-journal.com/story/news/local/2015/09/14/ky-trooper-shot-western-kentucky-after-chase/72241764/" TargetMode="External"/><Relationship Id="rId1585" Type="http://schemas.openxmlformats.org/officeDocument/2006/relationships/hyperlink" Target="http://www.fatalencounters.org/wp-content/uploads/2013/10/Beaty.png" TargetMode="External"/><Relationship Id="rId2636" Type="http://schemas.openxmlformats.org/officeDocument/2006/relationships/hyperlink" Target="http://www.nbcsandiego.com/news/local/Deputy-Involved-Shooting-San-Diego-Second-Avenue--438544133.html" TargetMode="External"/><Relationship Id="rId5042" Type="http://schemas.openxmlformats.org/officeDocument/2006/relationships/hyperlink" Target="https://padailypost.com/2018/08/15/domestic-violence-suspect-dies-after-police-fired-taser-at-him/" TargetMode="External"/><Relationship Id="rId608" Type="http://schemas.openxmlformats.org/officeDocument/2006/relationships/hyperlink" Target="http://www.killedbypolice.net/victims/150934.jpg" TargetMode="External"/><Relationship Id="rId1238" Type="http://schemas.openxmlformats.org/officeDocument/2006/relationships/hyperlink" Target="http://www.fatalencounters.org/wp-content/uploads/2013/10/EricProvost.png"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5859" Type="http://schemas.openxmlformats.org/officeDocument/2006/relationships/hyperlink" Target="https://www.clarionledger.com/story/news/2019/02/17/hostage-standoff-4-dead-clinton-ms-domestic-dispute/2899009002/" TargetMode="External"/><Relationship Id="rId7281" Type="http://schemas.openxmlformats.org/officeDocument/2006/relationships/hyperlink" Target="https://fatalencounters.org/wp-content/uploads/2020/01/Dustin-Michael-Lynn-Eaton.jpg" TargetMode="External"/><Relationship Id="rId4875" Type="http://schemas.openxmlformats.org/officeDocument/2006/relationships/hyperlink" Target="https://www.fatalencounters.org/wp-content/uploads/2018/07/Leonardo-Cano.jpg" TargetMode="External"/><Relationship Id="rId5926" Type="http://schemas.openxmlformats.org/officeDocument/2006/relationships/hyperlink" Target="https://www.fatalencounters.org/wp-content/uploads/2019/03/StephieQuiroz.pn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942" Type="http://schemas.openxmlformats.org/officeDocument/2006/relationships/hyperlink" Target="https://wdef.com/2018/07/24/tbi-investigates-officer-involved-shooting/" TargetMode="External"/><Relationship Id="rId2493" Type="http://schemas.openxmlformats.org/officeDocument/2006/relationships/hyperlink" Target="http://www.wect.com/story/34019895/officer-shot-suspect-killed-in-leland-shooting" TargetMode="External"/><Relationship Id="rId3544" Type="http://schemas.openxmlformats.org/officeDocument/2006/relationships/hyperlink" Target="http://www.fatalencounters.org/wp-content/uploads/2013/10/Alex-Dold.jpg" TargetMode="External"/><Relationship Id="rId7001" Type="http://schemas.openxmlformats.org/officeDocument/2006/relationships/hyperlink" Target="http://www.wtmj.com/news/purusit-leads-to-officer-involved-shooting-near-47th-and-hampton/1151646086"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560" Type="http://schemas.openxmlformats.org/officeDocument/2006/relationships/hyperlink" Target="http://www.news9.com/story/34104435/officers-shoot-chase-suspect-in-burns-flat"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213" Type="http://schemas.openxmlformats.org/officeDocument/2006/relationships/hyperlink" Target="https://www.bostonglobe.com/metro/2016/10/03/deadly-force-investigation-underway-lynn/jn82Z7uSn1UW38WWTZoJdI/story.html" TargetMode="External"/><Relationship Id="rId5369" Type="http://schemas.openxmlformats.org/officeDocument/2006/relationships/hyperlink" Target="https://www.deseretnews.com/article/900041434/police-release-identity-of-man-killed-in-officer-involved-shooting.html" TargetMode="External"/><Relationship Id="rId5783" Type="http://schemas.openxmlformats.org/officeDocument/2006/relationships/hyperlink" Target="https://www.mysanantonio.com/news/houston-texas/article/We-are-so-sorry-Family-of-man-killed-in-drug-13571054.php" TargetMode="External"/><Relationship Id="rId4385" Type="http://schemas.openxmlformats.org/officeDocument/2006/relationships/hyperlink" Target="http://www.fatalencounters.org/wp-content/uploads/2018/03/RuebenRuffin.png" TargetMode="External"/><Relationship Id="rId5436" Type="http://schemas.openxmlformats.org/officeDocument/2006/relationships/hyperlink" Target="https://www.fatalencounters.org/wp-content/uploads/2018/11/Martez-Webb.png"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4038" Type="http://schemas.openxmlformats.org/officeDocument/2006/relationships/hyperlink" Target="http://news4sanantonio.com/news/local/woman-killed-in-shootout-with-deputy-in-real-county"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4105" Type="http://schemas.openxmlformats.org/officeDocument/2006/relationships/hyperlink" Target="http://kron4.com/2018/01/17/suspect-dies-after-being-tased-by-police-in-daly-city/"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742" Type="http://schemas.openxmlformats.org/officeDocument/2006/relationships/hyperlink" Target="https://www.wyff4.com/article/man-wielding-knife-shot-killed-by-deputy-coroner-says/32193812" TargetMode="External"/><Relationship Id="rId2887" Type="http://schemas.openxmlformats.org/officeDocument/2006/relationships/hyperlink" Target="http://www.fatalencounters.org/wp-content/uploads/2013/10/ReubenGallindo.jpg" TargetMode="External"/><Relationship Id="rId5293" Type="http://schemas.openxmlformats.org/officeDocument/2006/relationships/hyperlink" Target="https://www.channel3000.com/news/crime/medical-examiner-arrives-in-elkhorn-at-scene-of-apparent-shooting/811516286" TargetMode="External"/><Relationship Id="rId6344" Type="http://schemas.openxmlformats.org/officeDocument/2006/relationships/hyperlink" Target="https://fatalencounters.org/wp-content/uploads/2019/08/Jimmy-De-Odell.jpg"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3938" Type="http://schemas.openxmlformats.org/officeDocument/2006/relationships/hyperlink" Target="http://www.delawareonline.com/story/news/crime/2017/12/09/trooper-involved-shooting-kills-16-year-old-dover/937157001/" TargetMode="External"/><Relationship Id="rId5360" Type="http://schemas.openxmlformats.org/officeDocument/2006/relationships/hyperlink" Target="https://www.fatalencounters.org/wp-content/uploads/2018/11/George-Lyman-Smith.jpg" TargetMode="External"/><Relationship Id="rId6411" Type="http://schemas.openxmlformats.org/officeDocument/2006/relationships/hyperlink" Target="https://fatalencounters.org/wp-content/uploads/2019/07/Benjamin-Ray-Smith.jpg"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7185" Type="http://schemas.openxmlformats.org/officeDocument/2006/relationships/hyperlink" Target="http://d3trabu2dfbdfb.cloudfront.net/2/5/2524755_300x300_1.jpeg" TargetMode="External"/><Relationship Id="rId1209" Type="http://schemas.openxmlformats.org/officeDocument/2006/relationships/hyperlink" Target="http://www.sandiegouniontribune.com/news/2015/oct/20/officer-involved-shooting-downtown-san-diego/" TargetMode="External"/><Relationship Id="rId1623" Type="http://schemas.openxmlformats.org/officeDocument/2006/relationships/hyperlink" Target="http://www.baynews9.com/content/news/baynews9/news/article.html/content/news/articles/bn9/2016/3/17/police_officers_were.html" TargetMode="External"/><Relationship Id="rId4779" Type="http://schemas.openxmlformats.org/officeDocument/2006/relationships/hyperlink" Target="https://www.abc15.com/news/region-phoenix-metro/north-phoenix/police-suspect-injured-during-officer-involved-shooting-in-north-phoenix" TargetMode="External"/><Relationship Id="rId3795" Type="http://schemas.openxmlformats.org/officeDocument/2006/relationships/hyperlink" Target="https://chicago.suntimes.com/news/rockford-officer-killed-another-hurt-in-crash-possible-shooting/" TargetMode="External"/><Relationship Id="rId4846" Type="http://schemas.openxmlformats.org/officeDocument/2006/relationships/hyperlink" Target="http://weartv.com/news/local/man-linked-to-panama-city-shootout-kills-ex-wifes-boyfriend"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862" Type="http://schemas.openxmlformats.org/officeDocument/2006/relationships/hyperlink" Target="http://www.fatalencounters.org/wp-content/uploads/2013/10/Michaellevy.jp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spokesman.com/stories/2015/aug/11/man-dies-after-police-shooting-sandpoint/" TargetMode="External"/><Relationship Id="rId2464" Type="http://schemas.openxmlformats.org/officeDocument/2006/relationships/hyperlink" Target="http://www.fatalencounters.org/wp-content/uploads/2013/10/Joseph-Edward-Turner-Jr..png"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kfor.com/2015/01/17/update-on-off-duty-officer-shooting-at-garth-brooks-concert-in-tulsa/"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wthr.com/article/northern-indiana-man-identified-after-deadly-police-shooting"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356" Type="http://schemas.openxmlformats.org/officeDocument/2006/relationships/hyperlink" Target="http://www.wilx.com/content/news/Vehicle-break-in-suspect-fatally-shot-by-mid-Michigan-police-476572663.htm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821" Type="http://schemas.openxmlformats.org/officeDocument/2006/relationships/hyperlink" Target="https://www.nydailynews.com/new-york/nyc-crime/ny-metro-police-shooting-lower-east-side-20190208-story.html"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423" Type="http://schemas.openxmlformats.org/officeDocument/2006/relationships/hyperlink" Target="http://www.wdrb.com/story/37830148/police-shoot-and-kill-suspect-behind-elizabethtown-school" TargetMode="External"/><Relationship Id="rId7579" Type="http://schemas.openxmlformats.org/officeDocument/2006/relationships/hyperlink" Target="https://fatalencounters.org/wp-content/uploads/2020/03/AaronTolen.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Sergio-Reyes.png" TargetMode="External"/><Relationship Id="rId6595" Type="http://schemas.openxmlformats.org/officeDocument/2006/relationships/hyperlink" Target="http://www.newstribune.com/news/local/story/2019/aug/09/police-identify-driver-who-died-gunshot-wound-thursdays-chase/789986/" TargetMode="External"/><Relationship Id="rId7646" Type="http://schemas.openxmlformats.org/officeDocument/2006/relationships/hyperlink" Target="https://www.njherald.com/news/20200320/port-jervis-police-involved-shooting-leaves-one-dea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5264" Type="http://schemas.openxmlformats.org/officeDocument/2006/relationships/hyperlink" Target="https://www.ksl.com/article/46405342/police-identify-man-killed-in-west-jordan-officer-involved-shooting" TargetMode="External"/><Relationship Id="rId6662" Type="http://schemas.openxmlformats.org/officeDocument/2006/relationships/hyperlink" Target="https://fatalencounters.org/wp-content/uploads/2019/09/Dennis-Carolino.jpg"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6315" Type="http://schemas.openxmlformats.org/officeDocument/2006/relationships/hyperlink" Target="https://fatalencounters.org/wp-content/uploads/2019/06/Harry_Gipson.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abc3340.com/news/local/two-county-chase-leads-deputies-to-stolen-vehicle-and-stolen-weapon"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941" Type="http://schemas.openxmlformats.org/officeDocument/2006/relationships/hyperlink" Target="http://patch.com/california/southgate-lynwood/knife-wielding-suspect-killed-police-idd-vinson-lee-ramos" TargetMode="External"/><Relationship Id="rId7089" Type="http://schemas.openxmlformats.org/officeDocument/2006/relationships/hyperlink" Target="http://www.wftv.com/news/news/local/crash-heavy-law-enforcement-presence-causes-delays/npJ6S/"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570" Type="http://schemas.openxmlformats.org/officeDocument/2006/relationships/hyperlink" Target="https://kvoa.com/breaking-news/2020/03/07/eastside-barricade-situation-ends-with-officer-involved-shooting/" TargetMode="External"/><Relationship Id="rId6172" Type="http://schemas.openxmlformats.org/officeDocument/2006/relationships/hyperlink" Target="https://www.heraldcourier.com/news/bristol-man-fatally-shot-after-multi-agency-manhunt/article_6990a9ac-acad-5a83-a06b-cd86ca48952f.html" TargetMode="External"/><Relationship Id="rId7223" Type="http://schemas.openxmlformats.org/officeDocument/2006/relationships/hyperlink" Target="https://www.fatalencounters.org/wp-content/uploads/2018/12/10-14-2013-shannon-Spencer.png"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4817" Type="http://schemas.openxmlformats.org/officeDocument/2006/relationships/hyperlink" Target="http://www.wtva.com/content/news/Man-dies-following-officer-involved-shooting-in-Grenada-County--486701871.html"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754" Type="http://schemas.openxmlformats.org/officeDocument/2006/relationships/hyperlink" Target="http://www.reviewjournal.com/sites/default/files/styles/large/public/field/media/1003395444%20OISBRIEFING_0815.jpg?itok=K0Dq-QFt" TargetMode="External"/><Relationship Id="rId1384" Type="http://schemas.openxmlformats.org/officeDocument/2006/relationships/hyperlink" Target="http://www.santacruzsentinel.com/general-news/20160212/man-allegedly-wielding-ax-shot-in-north-los-angeles-county" TargetMode="External"/><Relationship Id="rId2435" Type="http://schemas.openxmlformats.org/officeDocument/2006/relationships/hyperlink" Target="http://www.wcsh6.com/news/local/windham/deputies-shoot-and-kill-man-in-naples-after-exchange-of-gunfire/356211728" TargetMode="External"/><Relationship Id="rId3900" Type="http://schemas.openxmlformats.org/officeDocument/2006/relationships/hyperlink" Target="http://www.wsbtv.com/news/local/gbi-called-to-investigate-jasper-county-officer-involved-shooting/65841937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6709" Type="http://schemas.openxmlformats.org/officeDocument/2006/relationships/hyperlink" Target="https://fatalencounters.org/wp-content/uploads/2019/09/fares_t1200.jpg" TargetMode="External"/><Relationship Id="rId1104" Type="http://schemas.openxmlformats.org/officeDocument/2006/relationships/hyperlink" Target="http://www.wsvn.com/story/30546376/police-involved-shooting-in-opa-locka-1-dead" TargetMode="External"/><Relationship Id="rId4674" Type="http://schemas.openxmlformats.org/officeDocument/2006/relationships/hyperlink" Target="http://www.wctv.tv/content/news/Homeowner-holds-suspect-at-gun-point-during-burglary-suspect-in-critical-condition-483519581.html"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276" Type="http://schemas.openxmlformats.org/officeDocument/2006/relationships/hyperlink" Target="http://www.fatalencounters.org/wp-content/uploads/2013/10/Mark-Aaron-Jense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koaa.com/story/33454346/search-for-murder-suspects-leads-to-deadly-officer-involved-shooting"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coloradoan.com/story/news/2017/06/09/1-dead-loveland-police-involved-shooting/383405001/" TargetMode="External"/><Relationship Id="rId6566" Type="http://schemas.openxmlformats.org/officeDocument/2006/relationships/hyperlink" Target="https://www.koaa.com/news/covering-colorado/officer-involved-shooting-in-colorado-springs"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1778" Type="http://schemas.openxmlformats.org/officeDocument/2006/relationships/hyperlink" Target="http://www.kentucky.com/news/local/crime/article81140062.html"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5235" Type="http://schemas.openxmlformats.org/officeDocument/2006/relationships/hyperlink" Target="https://ktla.com/2018/10/03/officials-id-woman-fatally-shot-by-deputy-outside-car-dealership-in-victorville/" TargetMode="External"/><Relationship Id="rId6700" Type="http://schemas.openxmlformats.org/officeDocument/2006/relationships/hyperlink" Target="http://www.kkoh.com/2019/09/03/officer-involved-shooting-under-investigation-in-lyon-county/"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7474" Type="http://schemas.openxmlformats.org/officeDocument/2006/relationships/hyperlink" Target="https://www.providencejournal.com/news/20200217/florida-sheriff-criticizes-ri-authorities-after-swat-team-fatally-shoots-murder-suspect"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541" Type="http://schemas.openxmlformats.org/officeDocument/2006/relationships/hyperlink" Target="https://myfox8.com/news/man-dies-after-officer-involved-shooting-in-mocksville-police-say/"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abc13.com/suspect-wounded--in-officer-involved-shooting/2561444/"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58" Type="http://schemas.openxmlformats.org/officeDocument/2006/relationships/hyperlink" Target="http://www.killedbypolice.net/victims/151003.jpg"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2339" Type="http://schemas.openxmlformats.org/officeDocument/2006/relationships/hyperlink" Target="http://www.nydailynews.com/new-york/nyc-crime/nypd-sergeant-shot-dead-wounded-bronx-gunman-ambush-article-1.2858556" TargetMode="External"/><Relationship Id="rId2753" Type="http://schemas.openxmlformats.org/officeDocument/2006/relationships/hyperlink" Target="http://www.click2houston.com/news/officer-involved-in-nw-houston-shooting" TargetMode="External"/><Relationship Id="rId3804" Type="http://schemas.openxmlformats.org/officeDocument/2006/relationships/hyperlink" Target="http://www.lasvegasnow.com/news/metro-officers-shoot-kill-man-following-standoff/852787779" TargetMode="External"/><Relationship Id="rId6210" Type="http://schemas.openxmlformats.org/officeDocument/2006/relationships/hyperlink" Target="https://www.baltimoresun.com/news/maryland/crime/bs-md-officer-shooting-cecil-20190514-story.html" TargetMode="External"/><Relationship Id="rId725" Type="http://schemas.openxmlformats.org/officeDocument/2006/relationships/hyperlink" Target="http://www.nbcsandiego.com/news/local/Man-with-Knife-Shot-Killed-by-San-Diego-Police-Officer-Identified-311679131.html" TargetMode="External"/><Relationship Id="rId1355" Type="http://schemas.openxmlformats.org/officeDocument/2006/relationships/hyperlink" Target="http://bakersfieldnow.com/news/local/chp-involved-in-an-officer-involved-shooting-on-weedpatch-hwy" TargetMode="External"/><Relationship Id="rId2406" Type="http://schemas.openxmlformats.org/officeDocument/2006/relationships/hyperlink" Target="http://www.santacruzsentinel.com/general-news/20161119/sheriffs-deputy-shoots-kills-knife-wielding-teen-after-two-stabbed-outside-watsonville" TargetMode="External"/><Relationship Id="rId1008" Type="http://schemas.openxmlformats.org/officeDocument/2006/relationships/hyperlink" Target="http://www.killedbypolice.net/victims/150478.jpg"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645" Type="http://schemas.openxmlformats.org/officeDocument/2006/relationships/hyperlink" Target="https://pgpolice.blogspot.ca/2018/05/pgpd-fatal-officer-involved-shooting-in.html"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661" Type="http://schemas.openxmlformats.org/officeDocument/2006/relationships/hyperlink" Target="http://www.fatalencounters.org/wp-content/uploads/2013/10/Dakota-A.-Lukecart.png"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582" Type="http://schemas.openxmlformats.org/officeDocument/2006/relationships/hyperlink" Target="http://www.killedbypolice.net/victims/150979.jpg" TargetMode="External"/><Relationship Id="rId2263" Type="http://schemas.openxmlformats.org/officeDocument/2006/relationships/hyperlink" Target="http://www.12newsnow.com/news/local/one-person-shot-dead-following-disturbance-in-parking-lot-outside-of-madisons-bar-and-grill/335953492" TargetMode="External"/><Relationship Id="rId3314" Type="http://schemas.openxmlformats.org/officeDocument/2006/relationships/hyperlink" Target="http://www.kob.com/albuquerque-news/albuquerque-police-apd-officer-involved-shooting/4559828/" TargetMode="External"/><Relationship Id="rId6884" Type="http://schemas.openxmlformats.org/officeDocument/2006/relationships/hyperlink" Target="https://www.wndu.com/content/news/Bristol-police-officer-on-administrative-leave-following--563369502.html"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nydailynews.com/new-york/bronx/man-critical-condition-cops-taser-bronx-clash-article-1.2855934" TargetMode="External"/><Relationship Id="rId5486" Type="http://schemas.openxmlformats.org/officeDocument/2006/relationships/hyperlink" Target="https://www.turnto23.com/news/local-news/man-identified-in-officer-involved-shooting-in-arvin" TargetMode="External"/><Relationship Id="rId6537" Type="http://schemas.openxmlformats.org/officeDocument/2006/relationships/hyperlink" Target="https://fatalencounters.org/wp-content/uploads/2019/08/todd-messnerp.pn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5139" Type="http://schemas.openxmlformats.org/officeDocument/2006/relationships/hyperlink" Target="https://www.fatalencounters.org/wp-content/uploads/2018/09/brandonjoyner.jpg"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4155" Type="http://schemas.openxmlformats.org/officeDocument/2006/relationships/hyperlink" Target="https://www.dallasnews.com/news/texas/2018/01/25/fbi-agent-kills-kidnapping-victim-houston-raid-reports-say" TargetMode="External"/><Relationship Id="rId5206" Type="http://schemas.openxmlformats.org/officeDocument/2006/relationships/hyperlink" Target="https://www.fatalencounters.org/wp-content/uploads/2018/10/Dravious-Burch.jpg" TargetMode="External"/><Relationship Id="rId6604" Type="http://schemas.openxmlformats.org/officeDocument/2006/relationships/hyperlink" Target="https://vtstatepolice.blogspot.com/2019/08/update-vermont-state-police-investigate_9.html" TargetMode="External"/><Relationship Id="rId1749" Type="http://schemas.openxmlformats.org/officeDocument/2006/relationships/hyperlink" Target="http://ktla.com/2016/05/26/missing-bay-area-teen-was-last-seen-bleeding-screaming-for-help-man-sought-authorities/" TargetMode="External"/><Relationship Id="rId3171" Type="http://schemas.openxmlformats.org/officeDocument/2006/relationships/hyperlink" Target="http://www.al.com/news/index.ssf/2017/06/sbi_investigating_fatal_office.html" TargetMode="External"/><Relationship Id="rId5620" Type="http://schemas.openxmlformats.org/officeDocument/2006/relationships/hyperlink" Target="http://www.tucsonnewsnow.com/story/37628699/man-shot-by-probation-officer-while-being-served-a-warrant"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792" Type="http://schemas.openxmlformats.org/officeDocument/2006/relationships/hyperlink" Target="https://losangeles.cbslocal.com/2020/05/01/1-suspect-injured-2-at-large-in-south-la-after-officer-involved-shooting/" TargetMode="External"/><Relationship Id="rId3988" Type="http://schemas.openxmlformats.org/officeDocument/2006/relationships/hyperlink" Target="http://www.fatalencounters.org/wp-content/uploads/2013/10/jeffrey-john-golnick-mug.jpg" TargetMode="External"/><Relationship Id="rId6394" Type="http://schemas.openxmlformats.org/officeDocument/2006/relationships/hyperlink" Target="https://fatalencounters.org/wp-content/uploads/2019/06/Peter-Alexander-Bohning.png" TargetMode="External"/><Relationship Id="rId7445" Type="http://schemas.openxmlformats.org/officeDocument/2006/relationships/hyperlink" Target="http://wreg.com/2020/02/10/two-forrest-city-officers-shot-suspect-dead-in-walmart-shooting/"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461" Type="http://schemas.openxmlformats.org/officeDocument/2006/relationships/hyperlink" Target="https://www.starexponent.com/news/rockingham-man-fatally-shot-by-police/article_8bea3bdd-1958-5bdb-9c4d-fe677b1a8693.html" TargetMode="External"/><Relationship Id="rId7512" Type="http://schemas.openxmlformats.org/officeDocument/2006/relationships/hyperlink" Target="https://www.kxan.com/news/local/williamson-county/2-georgetown-pd-officers-shot-suspect-killed/" TargetMode="External"/><Relationship Id="rId976" Type="http://schemas.openxmlformats.org/officeDocument/2006/relationships/hyperlink" Target="http://kwtv.images.worldnow.com/images/8241047_G.jp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6114" Type="http://schemas.openxmlformats.org/officeDocument/2006/relationships/hyperlink" Target="https://www.wate.com/news/tennessee/tbi-investigating-officer-involved-shooting-in-pigeon-forge/1927058031"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3708" Type="http://schemas.openxmlformats.org/officeDocument/2006/relationships/hyperlink" Target="http://www.kgun9.com/news/local-news/police-are-in-pursuit-of-a-suspect-after-an-incident-near-pantano-and-wrightstown-" TargetMode="External"/><Relationship Id="rId5130" Type="http://schemas.openxmlformats.org/officeDocument/2006/relationships/hyperlink" Target="https://www.cincinnati.com/story/news/2018/09/07/cincinnati-shooting-victim-after-surgery-manager-now-recovering/1226031002/" TargetMode="External"/><Relationship Id="rId1673" Type="http://schemas.openxmlformats.org/officeDocument/2006/relationships/hyperlink" Target="http://wtov9.com/news/local/police-release-name-of-man-killed-in-weirton-shooting" TargetMode="External"/><Relationship Id="rId2724" Type="http://schemas.openxmlformats.org/officeDocument/2006/relationships/hyperlink" Target="http://www.fatalencounters.org/wp-content/uploads/2013/10/Malik-Carey.jpg" TargetMode="External"/><Relationship Id="rId1326" Type="http://schemas.openxmlformats.org/officeDocument/2006/relationships/hyperlink" Target="http://www.orlandosentinel.com/news/breaking-news/os-eric-provost-opd-officer-shootings-20160119-story.html"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963" Type="http://schemas.openxmlformats.org/officeDocument/2006/relationships/hyperlink" Target="https://www.fatalencounters.org/wp-content/uploads/2018/07/Arthur-Kenzie-Garner.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4616" Type="http://schemas.openxmlformats.org/officeDocument/2006/relationships/hyperlink" Target="http://www.fatalencounters.org/wp-content/uploads/2018/05/David-J.-Robinson.jpg" TargetMode="External"/><Relationship Id="rId7022" Type="http://schemas.openxmlformats.org/officeDocument/2006/relationships/hyperlink" Target="https://www.foxnews.com/us/florida-man-on-run-killed-standoff-shooting-police-captain"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toledoblade.com/Police-Fire/2016/09/01/Police-investigate-early-morning-incident-in-Sylvania-Township.html"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explorevenango.com/vigil-rally-held-for-oil-city-woman-fatally-shot-by-police/" TargetMode="External"/><Relationship Id="rId1183" Type="http://schemas.openxmlformats.org/officeDocument/2006/relationships/hyperlink" Target="http://theadvocate.com/news/acadiana/13551773-123/east-baton-rouge-deputies-investigating" TargetMode="External"/><Relationship Id="rId2234" Type="http://schemas.openxmlformats.org/officeDocument/2006/relationships/hyperlink" Target="http://www.fatalencounters.org/wp-content/uploads/2013/10/EddieCollins.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922" Type="http://schemas.openxmlformats.org/officeDocument/2006/relationships/hyperlink" Target="https://fatalencounters.org/wp-content/uploads/2019/10/Anthony-John-Michael-Zappier.png" TargetMode="External"/><Relationship Id="rId4473" Type="http://schemas.openxmlformats.org/officeDocument/2006/relationships/hyperlink" Target="https://www.mercurynews.com/2018/04/05/gunfire-erupts-in-fremont-eyewitnesses-report-casualties/" TargetMode="External"/><Relationship Id="rId5524" Type="http://schemas.openxmlformats.org/officeDocument/2006/relationships/hyperlink" Target="http://www.wrcbtv.com/story/39624965/update-officer-shot-suspect-killed-in-shootout-at-calhoun-georgia-gas-station" TargetMode="External"/><Relationship Id="rId3075" Type="http://schemas.openxmlformats.org/officeDocument/2006/relationships/hyperlink" Target="http://www.nbcnewyork.com/news/local/NYC-Police-Involved-Shooting-Prospect-Heights-Man-Critical-Gun-Recovered-409623155.html" TargetMode="External"/><Relationship Id="rId4126" Type="http://schemas.openxmlformats.org/officeDocument/2006/relationships/hyperlink" Target="https://www.news-journal.com/news/2018/jan/20/family-man-mental-issues-shot-harrison-county-depu/" TargetMode="External"/><Relationship Id="rId4540" Type="http://schemas.openxmlformats.org/officeDocument/2006/relationships/hyperlink" Target="http://www.fatalencounters.org/wp-content/uploads/2018/04/David-Gino-Teneyuque.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763" Type="http://schemas.openxmlformats.org/officeDocument/2006/relationships/hyperlink" Target="https://www.nj.com/passaic-county/2020/04/paterson-police-fatally-shoot-man-on-city-street-state-ag-says.html" TargetMode="External"/><Relationship Id="rId6365" Type="http://schemas.openxmlformats.org/officeDocument/2006/relationships/hyperlink" Target="https://fatalencounters.org/wp-content/uploads/2019/06/alfredo-chino.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7830" Type="http://schemas.openxmlformats.org/officeDocument/2006/relationships/hyperlink" Target="https://www.app.com/story/news/crime/2020/05/24/police-id-man-killed-officer-involved-shooting-parkway/5254318002/" TargetMode="External"/><Relationship Id="rId2975" Type="http://schemas.openxmlformats.org/officeDocument/2006/relationships/hyperlink" Target="http://www.latimes.com/local/lanow/la-me-ln-van-pursuit-officer-involved-shooting-live-tv-20170515-story.html"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1644" Type="http://schemas.openxmlformats.org/officeDocument/2006/relationships/hyperlink" Target="http://www.fatalencounters.org/wp-content/uploads/2013/10/edward-gorinski.jpg"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273" Type="http://schemas.openxmlformats.org/officeDocument/2006/relationships/hyperlink" Target="https://fatalencounters.org/wp-content/uploads/2020/01/Orlando-Abeyta.jpg" TargetMode="External"/><Relationship Id="rId3469" Type="http://schemas.openxmlformats.org/officeDocument/2006/relationships/hyperlink" Target="http://www.thestate.com/news/local/crime/article149497259.html" TargetMode="External"/><Relationship Id="rId5918" Type="http://schemas.openxmlformats.org/officeDocument/2006/relationships/hyperlink" Target="https://fatalencounters.org/wp-content/uploads/2019/08/Shamikle-Jackson.jpg" TargetMode="External"/><Relationship Id="rId7340" Type="http://schemas.openxmlformats.org/officeDocument/2006/relationships/hyperlink" Target="https://fatalencounters.org/wp-content/uploads/2020/02/RoryBehling.jpg" TargetMode="External"/><Relationship Id="rId2485" Type="http://schemas.openxmlformats.org/officeDocument/2006/relationships/hyperlink" Target="http://www.fatalencounters.org/wp-content/uploads/2013/10/Steven-Garrett-Ward.jpg" TargetMode="External"/><Relationship Id="rId3883" Type="http://schemas.openxmlformats.org/officeDocument/2006/relationships/hyperlink" Target="http://www.fatalencounters.org/wp-content/uploads/2013/10/Ian-Thomas-Little.jpg"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2138" Type="http://schemas.openxmlformats.org/officeDocument/2006/relationships/hyperlink" Target="http://lasvegassun.com/news/2016/aug/28/man-fatally-shot-in-gunfight-with-nevada-trooper-i/" TargetMode="External"/><Relationship Id="rId3536" Type="http://schemas.openxmlformats.org/officeDocument/2006/relationships/hyperlink" Target="http://www.fatalencounters.org/wp-content/uploads/2013/10/pryor-spencer-bailey-iv.jpg" TargetMode="External"/><Relationship Id="rId3950" Type="http://schemas.openxmlformats.org/officeDocument/2006/relationships/hyperlink" Target="http://wsav.com/2017/12/12/rincon-officer-involved-shooting/" TargetMode="External"/><Relationship Id="rId871" Type="http://schemas.openxmlformats.org/officeDocument/2006/relationships/hyperlink" Target="http://www.latimes.com/local/lanow/la-me-ln-lapd-homicide-suspect-dies-20150917-story.html"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6759" Type="http://schemas.openxmlformats.org/officeDocument/2006/relationships/hyperlink" Target="https://fatalencounters.org/wp-content/uploads/2019/09/Edward-Mathew-Guerrero-Cruz.jpg"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cbssanfran.files.wordpress.com/2015/08/nathaniel_wilks_081415.jpg" TargetMode="External"/><Relationship Id="rId2205" Type="http://schemas.openxmlformats.org/officeDocument/2006/relationships/hyperlink" Target="http://www.sbsun.com/general-news/20160912/colton-police-shoot-kill-man-following-pursuit" TargetMode="External"/><Relationship Id="rId5775" Type="http://schemas.openxmlformats.org/officeDocument/2006/relationships/hyperlink" Target="https://www.nj.com/essex/2019/01/2-men-shot-by-newark-police-after-car-chase-remain-in-critical-condition.html" TargetMode="External"/><Relationship Id="rId6826" Type="http://schemas.openxmlformats.org/officeDocument/2006/relationships/hyperlink" Target="https://www.wowktv.com/news/local/state-police-fatally-shoots-suspect-in-nicholas-county/"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842" Type="http://schemas.openxmlformats.org/officeDocument/2006/relationships/hyperlink" Target="https://www.khou.com/article/news/crime/violent-robbery-suspects-in-cinco-ranch-shootout-identified/285-9e195196-7cca-410a-b399-94a18e3436c7" TargetMode="External"/><Relationship Id="rId3393" Type="http://schemas.openxmlformats.org/officeDocument/2006/relationships/hyperlink" Target="http://www.msnewsnow.com/story/35682977/one-dead-deputy-wounded-in-officer-involved-shooting-in-yalobusha-co" TargetMode="External"/><Relationship Id="rId4444" Type="http://schemas.openxmlformats.org/officeDocument/2006/relationships/hyperlink" Target="http://www.kolotv.com/content/news/WCSO-investigates-officer-involved-shooting-in-Reno-478480723.html" TargetMode="External"/><Relationship Id="rId3046" Type="http://schemas.openxmlformats.org/officeDocument/2006/relationships/hyperlink" Target="http://www.fatalencounters.org/wp-content/uploads/2013/10/Josue-Javier-Diaz.png" TargetMode="External"/><Relationship Id="rId3460" Type="http://schemas.openxmlformats.org/officeDocument/2006/relationships/hyperlink" Target="http://kfor.com/2017/05/15/man-dead-after-hostage-situation-turned-into-standoff-in-wewoka/"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6336" Type="http://schemas.openxmlformats.org/officeDocument/2006/relationships/hyperlink" Target="http://myjcpress.com/Law-Enforcement/2019/06/10/Officer-involved-shooting-in-Sullivan-County.html"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krqe.com/2016/07/01/state-police-identify-suspect-that-was-shot-killed-on-laguna-pueblo/" TargetMode="External"/><Relationship Id="rId2946" Type="http://schemas.openxmlformats.org/officeDocument/2006/relationships/hyperlink" Target="http://www.fatalencounters.org/wp-content/uploads/2013/10/HectorSoria.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5005" Type="http://schemas.openxmlformats.org/officeDocument/2006/relationships/hyperlink" Target="https://www.fatalencounters.org/wp-content/uploads/2018/08/JohnnyFisher.jpg" TargetMode="External"/><Relationship Id="rId1962" Type="http://schemas.openxmlformats.org/officeDocument/2006/relationships/hyperlink" Target="http://www.fatalencounters.org/wp-content/uploads/2013/10/Isaiah-Joseph-Soehngen.jpeg"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591" Type="http://schemas.openxmlformats.org/officeDocument/2006/relationships/hyperlink" Target="https://www.stltoday.com/news/local/crime-and-courts/man-dies-after-he-s-stunned-by-taser-used-by/article_fdc8b25d-c20a-5912-a063-bda42eee787d.html" TargetMode="External"/><Relationship Id="rId1615" Type="http://schemas.openxmlformats.org/officeDocument/2006/relationships/hyperlink" Target="http://www.burlingtonfreepress.com/story/news/2016/03/22/officer-involved-shooting-update/82126210/" TargetMode="External"/><Relationship Id="rId6193" Type="http://schemas.openxmlformats.org/officeDocument/2006/relationships/hyperlink" Target="https://fox6now.com/2019/05/13/officials-identify-34-year-old-man-killed-in-officer-involved-shooting-during-search-for-victor-cintron-jr/"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2389" Type="http://schemas.openxmlformats.org/officeDocument/2006/relationships/hyperlink" Target="http://abc7.com/news/man-armed-with-machete-fatally-shot-by-whittier-police/1610061/"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311" Type="http://schemas.openxmlformats.org/officeDocument/2006/relationships/hyperlink" Target="https://www.baynews9.com/fl/tampa/news/2020/01/15/police-search-for-suspected-carjacker-who-ran-over-officer" TargetMode="External"/><Relationship Id="rId775" Type="http://schemas.openxmlformats.org/officeDocument/2006/relationships/hyperlink" Target="http://foxct.com/2015/08/08/combative-man-hit-by-taser-in-hartford-dies/" TargetMode="External"/><Relationship Id="rId2456" Type="http://schemas.openxmlformats.org/officeDocument/2006/relationships/hyperlink" Target="http://www.fatalencounters.org/wp-content/uploads/2013/10/Quinton-Phillips.jpg"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921" Type="http://schemas.openxmlformats.org/officeDocument/2006/relationships/hyperlink" Target="http://www.sun-sentinel.com/news/fl-reg-miami-dade-officer-shot-20171206-story.html"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523" Type="http://schemas.openxmlformats.org/officeDocument/2006/relationships/hyperlink" Target="http://www.commercialappeal.com/story/news/crime/2016/12/18/tbi-investigates-fatal-officer-involved-shooting/95584864/" TargetMode="External"/><Relationship Id="rId5679" Type="http://schemas.openxmlformats.org/officeDocument/2006/relationships/hyperlink" Target="http://www.kfvs12.com/2019/01/09/dead-after-officer-involved-shooting-st-francois-county-mo/" TargetMode="External"/><Relationship Id="rId1125" Type="http://schemas.openxmlformats.org/officeDocument/2006/relationships/hyperlink" Target="http://www.killedbypolice.net/victims/151072.jpg" TargetMode="External"/><Relationship Id="rId4695" Type="http://schemas.openxmlformats.org/officeDocument/2006/relationships/hyperlink" Target="http://fox13now.com/2018/05/28/police-respond-to-officer-involved-critical-incident-in-west-jordan/"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4762" Type="http://schemas.openxmlformats.org/officeDocument/2006/relationships/hyperlink" Target="http://fox4kc.com/2018/06/15/police-identify-woman-shot-killed-while-armed-with-a-sword-during-northland-standoff/"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4415" Type="http://schemas.openxmlformats.org/officeDocument/2006/relationships/hyperlink" Target="http://www.fatalencounters.org/wp-content/uploads/2018/04/EvanBashir.jpg"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7638" Type="http://schemas.openxmlformats.org/officeDocument/2006/relationships/hyperlink" Target="https://wsbt.com/news/local/victim-officer-identified-in-wednesdays-police-involved-incident-that-led-to-mans-death"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5189" Type="http://schemas.openxmlformats.org/officeDocument/2006/relationships/hyperlink" Target="https://www.local10.com/news/crime/gunman-wanted-in-hate-crime-killed-in-shootout-with-police" TargetMode="External"/><Relationship Id="rId6654" Type="http://schemas.openxmlformats.org/officeDocument/2006/relationships/hyperlink" Target="https://www.currentargus.com/story/news/2019/08/26/police-shooting-man-killed-carlsbad-hobbs-new-mexico/2120145001/" TargetMode="External"/><Relationship Id="rId7705" Type="http://schemas.openxmlformats.org/officeDocument/2006/relationships/hyperlink" Target="https://fatalencounters.org/wp-content/uploads/2020/06/Joshua-Ruffin.jpg"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4272" Type="http://schemas.openxmlformats.org/officeDocument/2006/relationships/hyperlink" Target="https://www.abc15.com/news/region-phoenix-metro/south-phoenix/police-release-name-of-man-killed-in-shooting-involving-officers-in-south-phoenix"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1519" Type="http://schemas.openxmlformats.org/officeDocument/2006/relationships/hyperlink" Target="http://www.ksla.com/story/31172316/jp-deputies-fatally-shoot-suspect-in-orleans-after-incident-at-oakwood-mall"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7148" Type="http://schemas.openxmlformats.org/officeDocument/2006/relationships/hyperlink" Target="http://investigations.myajc.com/overtheline/database/"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679" Type="http://schemas.openxmlformats.org/officeDocument/2006/relationships/hyperlink" Target="http://www.kolotv.com/home/headlines/Reno-Police-One-Person-Shot-on-Grove-St-352960401.html" TargetMode="External"/><Relationship Id="rId2774" Type="http://schemas.openxmlformats.org/officeDocument/2006/relationships/hyperlink" Target="http://www.jacksonsun.com/story/news/crime/2017/03/16/officer-involved-shooting-alamo/99271940/" TargetMode="External"/><Relationship Id="rId5180" Type="http://schemas.openxmlformats.org/officeDocument/2006/relationships/hyperlink" Target="https://triblive.com/local/regional/14094941-74/butler-county-man-shot-by-trooper-dies" TargetMode="External"/><Relationship Id="rId6231" Type="http://schemas.openxmlformats.org/officeDocument/2006/relationships/hyperlink" Target="https://losangeles.cbslocal.com/2019/05/18/garden-grove-shooting/" TargetMode="External"/><Relationship Id="rId746" Type="http://schemas.openxmlformats.org/officeDocument/2006/relationships/hyperlink" Target="http://whns.images.worldnow.com/images/8617596_G.jpg" TargetMode="External"/><Relationship Id="rId1376" Type="http://schemas.openxmlformats.org/officeDocument/2006/relationships/hyperlink" Target="http://westhawaiitoday.com/news/local-news/police-investigate-2nd-fatal-officer-involved-shooting-less-week" TargetMode="External"/><Relationship Id="rId2427" Type="http://schemas.openxmlformats.org/officeDocument/2006/relationships/hyperlink" Target="http://www.fatalencounters.org/wp-content/uploads/2013/10/Cleotha-Mitchell.jpg" TargetMode="External"/><Relationship Id="rId3825" Type="http://schemas.openxmlformats.org/officeDocument/2006/relationships/hyperlink" Target="http://www.clarionledger.com/story/news/local/2017/11/10/authorities-scene-officer-involved-shooting-edwards/852505001/" TargetMode="External"/><Relationship Id="rId1029" Type="http://schemas.openxmlformats.org/officeDocument/2006/relationships/hyperlink" Target="http://www.wfaa.com/story/news/local/2015/05/03/garland-curtis-culwell-center-swat/26848435/" TargetMode="External"/><Relationship Id="rId1790" Type="http://schemas.openxmlformats.org/officeDocument/2006/relationships/hyperlink" Target="http://woodtv.com/2016/06/05/calhoun-co-deputy-spouse-killed-in-emmett-twp/"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4599" Type="http://schemas.openxmlformats.org/officeDocument/2006/relationships/hyperlink" Target="http://www.mywabashvalley.com/news/suspect-named-in-probable-cause/1164631290" TargetMode="External"/><Relationship Id="rId7072" Type="http://schemas.openxmlformats.org/officeDocument/2006/relationships/hyperlink" Target="https://krcgtv.com/news/local/victim-of-officer-involved-shooting-dies-in-hospital" TargetMode="External"/><Relationship Id="rId1510" Type="http://schemas.openxmlformats.org/officeDocument/2006/relationships/hyperlink" Target="http://www.farmvilleherald.com/wp-content/uploads/2016/02/DSC_1171-e1455497533904-681x1024.jpg" TargetMode="External"/><Relationship Id="rId4666" Type="http://schemas.openxmlformats.org/officeDocument/2006/relationships/hyperlink" Target="http://www.arkansasonline.com/news/2018/may/21/state-police-driver-who-struck-patrol-cars-dies-af/" TargetMode="External"/><Relationship Id="rId5717" Type="http://schemas.openxmlformats.org/officeDocument/2006/relationships/hyperlink" Target="https://www.thedenverchannel.com/news/local-news/coroner-identifies-two-men-killed-in-aurora-shooting" TargetMode="External"/><Relationship Id="rId3268" Type="http://schemas.openxmlformats.org/officeDocument/2006/relationships/hyperlink" Target="http://www.fatalencounters.org/wp-content/uploads/2013/10/Kristen-Ambury.jpg"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733" Type="http://schemas.openxmlformats.org/officeDocument/2006/relationships/hyperlink" Target="https://www.kxly.com/news/sheriff-sniper-fatally-shoots-man-holding-woman-hostage-in-benton-city/750559214"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Renee-Davis.jpg" TargetMode="External"/><Relationship Id="rId3335" Type="http://schemas.openxmlformats.org/officeDocument/2006/relationships/hyperlink" Target="http://www.fatalencounters.org/wp-content/uploads/2013/10/Anthony-Benavidez.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y3.com/news/local/man-shot-dead-in-confrontation-with-stone-county-deputies/21048998_36683524"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azcentral.com/story/news/local/tempe-breaking/2016/07/27/tempe-police-active-shooter-guadalupe-rural/87616946/"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6625" Type="http://schemas.openxmlformats.org/officeDocument/2006/relationships/hyperlink" Target="https://www.wvlt.tv/content/news/TBI-investigating-officer-involved-shooting-in-Clinton--540618721.html" TargetMode="External"/><Relationship Id="rId1020" Type="http://schemas.openxmlformats.org/officeDocument/2006/relationships/hyperlink" Target="http://www.wgal.com/news/breaking-news-officer-shot-in-lancaster/33104470"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243" Type="http://schemas.openxmlformats.org/officeDocument/2006/relationships/hyperlink" Target="http://abc57.com/news/a-kokomo-man-is-dead-after-a-police-involved-shooting" TargetMode="External"/><Relationship Id="rId7399" Type="http://schemas.openxmlformats.org/officeDocument/2006/relationships/hyperlink" Target="https://abc6onyourside.com/news/local/columbus-police-responding-to-officer-involved-shooting-on-east-side" TargetMode="External"/><Relationship Id="rId4310" Type="http://schemas.openxmlformats.org/officeDocument/2006/relationships/hyperlink" Target="http://www.wsbtv.com/news/local/gbi-investigates-deputy-involved-shooting-in-carroll-county/711635069" TargetMode="External"/><Relationship Id="rId7466" Type="http://schemas.openxmlformats.org/officeDocument/2006/relationships/hyperlink" Target="https://fatalencounters.org/wp-content/uploads/2020/04/Christopher-Brian-Gutierrez.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533" Type="http://schemas.openxmlformats.org/officeDocument/2006/relationships/hyperlink" Target="https://www.lcsun-news.com/story/news/2020/02/29/las-cruces-tasing-leads-death-3-crosses-avenue/4921012002/" TargetMode="External"/><Relationship Id="rId5084" Type="http://schemas.openxmlformats.org/officeDocument/2006/relationships/hyperlink" Target="https://www.pennlive.com/news/2018/08/coroner_releases_id_of_man_kil_1.html" TargetMode="External"/><Relationship Id="rId6135" Type="http://schemas.openxmlformats.org/officeDocument/2006/relationships/hyperlink" Target="https://wgxa.tv/news/local/1-person-dead-in-officer-involved-shooting-in-athens-clarke-county-gbi-investigatin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3729" Type="http://schemas.openxmlformats.org/officeDocument/2006/relationships/hyperlink" Target="http://www.newspressnow.com/news/local_news/update-woman-killed-after-shooting-at-police/article_90c7513d-8980-5440-80f3-4a12442e110a.html"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1694" Type="http://schemas.openxmlformats.org/officeDocument/2006/relationships/hyperlink" Target="http://www.denverpost.com/news/ci_29877532/aurora-police-officer-shot-and-killed-carjacking-suspect" TargetMode="External"/><Relationship Id="rId2745" Type="http://schemas.openxmlformats.org/officeDocument/2006/relationships/hyperlink" Target="http://www.fatalencounters.org/wp-content/uploads/2013/10/Keith-Price.png"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1347" Type="http://schemas.openxmlformats.org/officeDocument/2006/relationships/hyperlink" Target="http://www.ketv.com/news/officerinvolved-shooting-suspect-wouldve-chose-gun-battle-before-handcuffs-family-agrees/37709926" TargetMode="External"/><Relationship Id="rId1761" Type="http://schemas.openxmlformats.org/officeDocument/2006/relationships/hyperlink" Target="http://www.mysanantonio.com/news/local/crime/article/Man-tasered-by-SAPD-officers-while-resisting-7951532.php" TargetMode="External"/><Relationship Id="rId2812" Type="http://schemas.openxmlformats.org/officeDocument/2006/relationships/hyperlink" Target="http://abc7ny.com/news/suspect-dead-officer-hurt-in-police-involved-shooting-in-brooklyn/1758358/"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kctv5.com/story/31301061/troopers-teen-shot-killed-by-blue-springs-police-was-on-suicide-mission" TargetMode="External"/><Relationship Id="rId4984" Type="http://schemas.openxmlformats.org/officeDocument/2006/relationships/hyperlink" Target="https://www.fatalencounters.org/wp-content/uploads/2018/08/Bobby-Wallace.jpg" TargetMode="External"/><Relationship Id="rId7390" Type="http://schemas.openxmlformats.org/officeDocument/2006/relationships/hyperlink" Target="https://fatalencounters.org/wp-content/uploads/2020/01/Light.jpg" TargetMode="External"/><Relationship Id="rId3586" Type="http://schemas.openxmlformats.org/officeDocument/2006/relationships/hyperlink" Target="http://www.winknews.com/2017/02/26/suspect-killed-in-charlotte-county-deputy-involved-shooting/"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2188" Type="http://schemas.openxmlformats.org/officeDocument/2006/relationships/hyperlink" Target="http://www.fatalencounters.org/wp-content/uploads/2013/10/Donald-Degraw.png"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10" Type="http://schemas.openxmlformats.org/officeDocument/2006/relationships/hyperlink" Target="http://www.northescambia.com/2013/01/burglary-suspect-shot-by-deputies-is-identified" TargetMode="External"/><Relationship Id="rId574" Type="http://schemas.openxmlformats.org/officeDocument/2006/relationships/hyperlink" Target="http://www.tricitytribuneusa.com/wp-content/uploads/Chavez_Mug0642-300x300.jpg"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4704" Type="http://schemas.openxmlformats.org/officeDocument/2006/relationships/hyperlink" Target="https://www.fatalencounters.org/wp-content/uploads/2018/06/Katherine-Brazeau.jpg"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ww.fatalencounters.org/wp-content/uploads/2013/10/Garrell-Byrd.jpg" TargetMode="External"/><Relationship Id="rId3720" Type="http://schemas.openxmlformats.org/officeDocument/2006/relationships/hyperlink" Target="http://5newsonline.com/2017/10/20/sequoyah-county-deputy-taken-to-hospital-with-stab-wounds/" TargetMode="External"/><Relationship Id="rId6876" Type="http://schemas.openxmlformats.org/officeDocument/2006/relationships/hyperlink" Target="https://ktla.com/2019/10/17/murder-and-robbery-suspect-killed-in-van-nuys-police-shooting-identified/" TargetMode="External"/><Relationship Id="rId641" Type="http://schemas.openxmlformats.org/officeDocument/2006/relationships/hyperlink" Target="http://www.killedbypolice.net/victims/151030.jpg" TargetMode="External"/><Relationship Id="rId1271" Type="http://schemas.openxmlformats.org/officeDocument/2006/relationships/hyperlink" Target="http://extras.mnginteractive.com/live/media/site36/2016/0224/20160224_031631_Alfonso_Padill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943" Type="http://schemas.openxmlformats.org/officeDocument/2006/relationships/hyperlink" Target="https://www.walb.com/2019/10/31/gbi-responds-officer-involved-shooting-atkinson-co/" TargetMode="External"/><Relationship Id="rId4494" Type="http://schemas.openxmlformats.org/officeDocument/2006/relationships/hyperlink" Target="https://www.clickondetroit.com/news/man-fatally-shot-while-trying-to-attack-troy-police-officers-with-knives" TargetMode="External"/><Relationship Id="rId5545" Type="http://schemas.openxmlformats.org/officeDocument/2006/relationships/hyperlink" Target="https://kfor.com/2018/12/17/more-details-released-in-fatal-officer-involved-shooting-in-oklahoma-city/"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561" Type="http://schemas.openxmlformats.org/officeDocument/2006/relationships/hyperlink" Target="https://www.dallasnews.com/news/grand-prairie/2018/04/23/police-responding-standoff-armed-person-grand-prairie-ikea" TargetMode="External"/><Relationship Id="rId5612" Type="http://schemas.openxmlformats.org/officeDocument/2006/relationships/hyperlink" Target="https://www.dallasnews.com/news/investigations/2019/07/30/gonna-kill-dallas-police-body-cam-footage-reveals-final-minutes-tony-timpas-life" TargetMode="External"/><Relationship Id="rId3163" Type="http://schemas.openxmlformats.org/officeDocument/2006/relationships/hyperlink" Target="http://www.13wmaz.com/news/local/gbi-investigating-officer-involved-shooting-in-bonaire/453969732" TargetMode="External"/><Relationship Id="rId4214" Type="http://schemas.openxmlformats.org/officeDocument/2006/relationships/hyperlink" Target="http://www.fatalencounters.org/wp-content/uploads/2018/02/Lloyd-Harris-Jr.jpg" TargetMode="External"/><Relationship Id="rId1808" Type="http://schemas.openxmlformats.org/officeDocument/2006/relationships/hyperlink" Target="http://gazette.com/man-shot-by-pueblo-police-idd-as-colorado-springs-resident/article/1578192"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6039" Type="http://schemas.openxmlformats.org/officeDocument/2006/relationships/hyperlink" Target="https://www.adn.com/alaska-news/crime-courts/2019/04/01/suspect-killed-in-troopers-involved-shooting-in-fairbanks/" TargetMode="External"/><Relationship Id="rId7437" Type="http://schemas.openxmlformats.org/officeDocument/2006/relationships/hyperlink" Target="https://fatalencounters.org/wp-content/uploads/2020/02/Gordon-Whitaker.jpg" TargetMode="External"/><Relationship Id="rId7851" Type="http://schemas.openxmlformats.org/officeDocument/2006/relationships/hyperlink" Target="https://fatalencounters.org/wp-content/uploads/2020/06/Kellen-Fortune.jpg" TargetMode="External"/><Relationship Id="rId2996" Type="http://schemas.openxmlformats.org/officeDocument/2006/relationships/hyperlink" Target="http://wspa.com/2017/04/03/officer-involved-shooting-in-pendleton-sled-responding/" TargetMode="External"/><Relationship Id="rId6453" Type="http://schemas.openxmlformats.org/officeDocument/2006/relationships/hyperlink" Target="https://fatalencounters.org/wp-content/uploads/2019/07/Jim-Pinkston.jpg" TargetMode="External"/><Relationship Id="rId7504" Type="http://schemas.openxmlformats.org/officeDocument/2006/relationships/hyperlink" Target="https://abc7ny.com/1-person-dead-after-police-shooting-chase-in-nyc-police-sources/5967215/5968873/"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5055" Type="http://schemas.openxmlformats.org/officeDocument/2006/relationships/hyperlink" Target="https://abc7.com/suspect-wounded-in-culver-city-officer-involved-shooting/3994678/" TargetMode="External"/><Relationship Id="rId6106" Type="http://schemas.openxmlformats.org/officeDocument/2006/relationships/hyperlink" Target="http://www.fatalencounters.org/wp-content/uploads/2019/04/Clarence-Isadore-Leading-Fighter.jpg" TargetMode="External"/><Relationship Id="rId6520" Type="http://schemas.openxmlformats.org/officeDocument/2006/relationships/hyperlink" Target="https://fatalencounters.org/wp-content/uploads/2019/07/John-David-Brown-Jr.jpg" TargetMode="External"/><Relationship Id="rId1665" Type="http://schemas.openxmlformats.org/officeDocument/2006/relationships/hyperlink" Target="http://b-townblog.com/2016/05/04/followup-burien-man-shot-by-police-wed-morning-identified-as-cayce-ditullio/"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573" Type="http://schemas.openxmlformats.org/officeDocument/2006/relationships/hyperlink" Target="http://news3lv.com/news/local/suspect-in-fatal-shootings-that-involved-k-9-nicky-dies-from-wounds" TargetMode="External"/><Relationship Id="rId3624" Type="http://schemas.openxmlformats.org/officeDocument/2006/relationships/hyperlink" Target="http://www.fatalencounters.org/wp-content/uploads/2013/10/Ambroshia-Fagre.png" TargetMode="External"/><Relationship Id="rId6030" Type="http://schemas.openxmlformats.org/officeDocument/2006/relationships/hyperlink" Target="https://www.lubbockonline.com/news/20190328/1-dead-after-pursuit-officer-involved-shooting-in-cochran-county" TargetMode="External"/><Relationship Id="rId545" Type="http://schemas.openxmlformats.org/officeDocument/2006/relationships/hyperlink" Target="http://hamptonroads.com/2013/08/man-killed-deputyinvolved-isle-wight-shooting" TargetMode="External"/><Relationship Id="rId1175" Type="http://schemas.openxmlformats.org/officeDocument/2006/relationships/hyperlink" Target="http://www.mercurynews.com/crime-courts/ci_28734820/oakland-police-release-name-suspect-officer-fatal-shooting" TargetMode="External"/><Relationship Id="rId2226" Type="http://schemas.openxmlformats.org/officeDocument/2006/relationships/hyperlink" Target="http://www.live5news.com/story/33331129/officials-man-shot-in-exchange-with-deputies-has-died" TargetMode="External"/><Relationship Id="rId2640" Type="http://schemas.openxmlformats.org/officeDocument/2006/relationships/hyperlink" Target="http://www.wsbtv.com/news/local/dekalb-county/police-officer-suspect-both-shot-during-incident-in-dekalb-county/580039870"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612" Type="http://schemas.openxmlformats.org/officeDocument/2006/relationships/hyperlink" Target="http://www.killedbypolice.net/victims/150922.jpg" TargetMode="External"/><Relationship Id="rId1242" Type="http://schemas.openxmlformats.org/officeDocument/2006/relationships/hyperlink" Target="http://ww3.hdnux.com/photos/43/31/54/9280262/7/460x1240.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4465" Type="http://schemas.openxmlformats.org/officeDocument/2006/relationships/hyperlink" Target="http://www.azfamily.com/story/37892790/mesa-pd-suspect-idd-now-dead-after-officer-involved-shooting?autostart=true"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4118" Type="http://schemas.openxmlformats.org/officeDocument/2006/relationships/hyperlink" Target="http://www.wisn.com/article/racine-police-investigate-shooting-at-14th-street-park-avenue/15349537"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930" Type="http://schemas.openxmlformats.org/officeDocument/2006/relationships/hyperlink" Target="https://www.ky3.com/content/news/Police-arrest-man-in-deadly-shooting-at-Springfield-motel-506714731.html" TargetMode="External"/><Relationship Id="rId3481" Type="http://schemas.openxmlformats.org/officeDocument/2006/relationships/hyperlink" Target="http://www.fatalencounters.org/wp-content/uploads/2013/10/Nicholas-Flusche.png"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2083" Type="http://schemas.openxmlformats.org/officeDocument/2006/relationships/hyperlink" Target="http://www.swtimes.com/news/20160816/man-dies-after-monticello-police-officer-subdues-him-with-taser" TargetMode="External"/><Relationship Id="rId3134" Type="http://schemas.openxmlformats.org/officeDocument/2006/relationships/hyperlink" Target="https://limaohio.com/news/253996/allen-county-swat-officer-shoots-kills-man-during-search-warrant" TargetMode="External"/><Relationship Id="rId7755" Type="http://schemas.openxmlformats.org/officeDocument/2006/relationships/hyperlink" Target="https://abc13.com/police-shoot-and-kill-man-they-say-charged-at-them-in-e-houston/6121143/"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kare11.com/article/news/local/man-dead-after-officer-involved-shooting-in-shakopee/89-613248378" TargetMode="External"/><Relationship Id="rId6424" Type="http://schemas.openxmlformats.org/officeDocument/2006/relationships/hyperlink" Target="https://heavy.com/news/2019/07/ben-fields/"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5026" Type="http://schemas.openxmlformats.org/officeDocument/2006/relationships/hyperlink" Target="https://philadelphia.cbslocal.com/2018/08/10/charles-meadows-philadelphia-police-identify-suspect-fatal-officer-involved-shooting/"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983" Type="http://schemas.openxmlformats.org/officeDocument/2006/relationships/hyperlink" Target="http://www.hawaiinewsnow.com/story/32503835/hilo-police-fatally-shoot-man-during-struggle-over-a-gun"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636" Type="http://schemas.openxmlformats.org/officeDocument/2006/relationships/hyperlink" Target="http://nativenewsonline.net/wp-content/uploads/2016/03/Loreal-Tsingine-1.jp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3875" Type="http://schemas.openxmlformats.org/officeDocument/2006/relationships/hyperlink" Target="http://www.abc15.com/news/region-central-southern-az/yuma/yuma-police-investigating-officer-involved-shooting-suspect-hurt" TargetMode="External"/><Relationship Id="rId4926" Type="http://schemas.openxmlformats.org/officeDocument/2006/relationships/hyperlink" Target="http://abc7.com/silver-lake-trader-joes-suspect-idd-booked-for-murder/3804545/" TargetMode="External"/><Relationship Id="rId6281" Type="http://schemas.openxmlformats.org/officeDocument/2006/relationships/hyperlink" Target="https://fatalencounters.org/wp-content/uploads/2019/06/Kyle-Needham.jpg" TargetMode="External"/><Relationship Id="rId7332" Type="http://schemas.openxmlformats.org/officeDocument/2006/relationships/hyperlink" Target="https://fatalencounters.org/wp-content/uploads/2020/02/Jonathan-David-Messare.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3528" Type="http://schemas.openxmlformats.org/officeDocument/2006/relationships/hyperlink" Target="http://www.nbcdfw.com/news/local/Chase-Ends-With-Officer-Involved-Shooting-in-Fannin-County-417599723.html" TargetMode="External"/><Relationship Id="rId449" Type="http://schemas.openxmlformats.org/officeDocument/2006/relationships/hyperlink" Target="https://www.facebook.com/curtise.welford"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493" Type="http://schemas.openxmlformats.org/officeDocument/2006/relationships/hyperlink" Target="http://wtkr.com/2016/03/11/police-investigate-officer-involved-shooting-in-bayview-area-of-norfolk/"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930" Type="http://schemas.openxmlformats.org/officeDocument/2006/relationships/hyperlink" Target="http://www.fresnobee.com/news/local/crime/article40741638.html" TargetMode="External"/><Relationship Id="rId1560" Type="http://schemas.openxmlformats.org/officeDocument/2006/relationships/hyperlink" Target="http://www.jsonline.com/news/crime/developmentally-disabled-woman-fatally-shot-by-police-at-wal-mart-b99703419z1-375141081.html"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4369" Type="http://schemas.openxmlformats.org/officeDocument/2006/relationships/hyperlink" Target="http://www.fatalencounters.org/wp-content/uploads/2018/03/Shermichael-Ezeff.png" TargetMode="External"/><Relationship Id="rId4783" Type="http://schemas.openxmlformats.org/officeDocument/2006/relationships/hyperlink" Target="http://www.nj.com/mercer/index.ssf/2018/06/heres_what_we_know_about_the_shooting_at_art_all_n.html" TargetMode="External"/><Relationship Id="rId5834" Type="http://schemas.openxmlformats.org/officeDocument/2006/relationships/hyperlink" Target="https://krcrtv.com/news/shasta-county/one-dead-after-officer-involved-shooting-in-redding" TargetMode="External"/><Relationship Id="rId3385" Type="http://schemas.openxmlformats.org/officeDocument/2006/relationships/hyperlink" Target="http://www.wlwt.com/article/officer-involved-shooting-reported-in-butler-county/10199029" TargetMode="External"/><Relationship Id="rId4436" Type="http://schemas.openxmlformats.org/officeDocument/2006/relationships/hyperlink" Target="http://www.fatalencounters.org/wp-content/uploads/2018/04/Rodney-Toler.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3038" Type="http://schemas.openxmlformats.org/officeDocument/2006/relationships/hyperlink" Target="http://mynews4.com/news/local/chp-police-activity-shuts-down-sr-89-from-w-river-rd-to-squaw-valley-rd"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7659" Type="http://schemas.openxmlformats.org/officeDocument/2006/relationships/hyperlink" Target="https://www.ksdk.com/article/news/local/franklin-county-shooting-missouri/63-f8d4e5b7-85d4-48de-8223-926bd30eb0c2"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wiscnews.com/bdc/news/local/article_fc679203-6725-58f8-81f9-b7d94cb136c1.html" TargetMode="External"/><Relationship Id="rId3105" Type="http://schemas.openxmlformats.org/officeDocument/2006/relationships/hyperlink" Target="http://www.miamiherald.com/news/local/community/broward/article173495421.html" TargetMode="External"/><Relationship Id="rId6675" Type="http://schemas.openxmlformats.org/officeDocument/2006/relationships/hyperlink" Target="https://www.kmov.com/news/suspect-tased-by-officers-in-overland-dies/article_94d0ed34-cc25-11e9-93f0-47d392759fbd.html"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6328" Type="http://schemas.openxmlformats.org/officeDocument/2006/relationships/hyperlink" Target="https://fatalencounters.org/wp-content/uploads/2019/06/JaQuavion-Slaton.jpg" TargetMode="External"/><Relationship Id="rId7726" Type="http://schemas.openxmlformats.org/officeDocument/2006/relationships/hyperlink" Target="https://fatalencounters.org/wp-content/uploads/2020/04/Thomas-A.-Powell-III.jpg" TargetMode="External"/><Relationship Id="rId5691" Type="http://schemas.openxmlformats.org/officeDocument/2006/relationships/hyperlink" Target="https://ktla.com/2019/01/13/man-killed-in-police-shooting-following-pursuit-standoff-on-101-freeway-in-calabasas-identified/"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1954" Type="http://schemas.openxmlformats.org/officeDocument/2006/relationships/hyperlink" Target="http://www.freep.com/story/news/local/michigan/2016/07/11/reports-shots-fired-berrien-county-courthouse-st-joseph/86953034/" TargetMode="External"/><Relationship Id="rId4360" Type="http://schemas.openxmlformats.org/officeDocument/2006/relationships/hyperlink" Target="http://gazette.com/hours-long-standoff-with-colorado-springs-police-ends-with-ambulance-ride/article/1622546" TargetMode="External"/><Relationship Id="rId5411" Type="http://schemas.openxmlformats.org/officeDocument/2006/relationships/hyperlink" Target="https://cbs12.com/news/local/st-lucie-county-sheriff-identified-man-killed-by-deputies" TargetMode="External"/><Relationship Id="rId1607" Type="http://schemas.openxmlformats.org/officeDocument/2006/relationships/hyperlink" Target="http://www.nbclosangeles.com/news/local/Gunman-Holds-Ex-Girlfriend-Hostage-Redlands-Shooting-373430791.html?_osource=SocialFlowFB_LABrand" TargetMode="External"/><Relationship Id="rId4013" Type="http://schemas.openxmlformats.org/officeDocument/2006/relationships/hyperlink" Target="http://www.fatalencounters.org/wp-content/uploads/2013/10/Dennis-Plowden.png" TargetMode="External"/><Relationship Id="rId7169" Type="http://schemas.openxmlformats.org/officeDocument/2006/relationships/hyperlink" Target="http://www.kplctv.com/story/21908625/suspect-killed-deputy-wounded-in-shooting" TargetMode="External"/><Relationship Id="rId7583" Type="http://schemas.openxmlformats.org/officeDocument/2006/relationships/hyperlink" Target="https://fatalencounters.org/wp-content/uploads/2020/03/Keith-P.-Haux.jp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7236" Type="http://schemas.openxmlformats.org/officeDocument/2006/relationships/hyperlink" Target="http://www.star-telegram.com/news/local/crime/article3837531.html" TargetMode="External"/><Relationship Id="rId7650" Type="http://schemas.openxmlformats.org/officeDocument/2006/relationships/hyperlink" Target="https://www.ajc.com/news/crime--law/breaking-gbi-investigating-officer-involved-shooting-south-georgia/mYPUDraZ0oYijjTYgopTVP/"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846" Type="http://schemas.openxmlformats.org/officeDocument/2006/relationships/hyperlink" Target="http://www.ktuu.com/content/news/1-dead-in-officer-involved-shooting--457946493.html" TargetMode="External"/><Relationship Id="rId767" Type="http://schemas.openxmlformats.org/officeDocument/2006/relationships/hyperlink" Target="http://cdn.abclocal.go.com/content/kabc/images/cms/automation/vod/951884_630x354.jpg" TargetMode="External"/><Relationship Id="rId2448" Type="http://schemas.openxmlformats.org/officeDocument/2006/relationships/hyperlink" Target="http://www.fatalencounters.org/wp-content/uploads/2013/10/Alexander-Chance-Partain.jpg" TargetMode="External"/><Relationship Id="rId2862" Type="http://schemas.openxmlformats.org/officeDocument/2006/relationships/hyperlink" Target="http://www.nbcnewyork.com/news/local/Cops-Shoot-Kill-Man-Who-Threatened-Mom-With-Screwdriver-in-Queens-NYPD-410718035.html" TargetMode="External"/><Relationship Id="rId3913" Type="http://schemas.openxmlformats.org/officeDocument/2006/relationships/hyperlink" Target="http://www.fatalencounters.org/wp-content/uploads/2013/10/Jonathan-Maldonado.png" TargetMode="External"/><Relationship Id="rId834" Type="http://schemas.openxmlformats.org/officeDocument/2006/relationships/hyperlink" Target="http://www.latimes.com/local/lanow/la-me-ln-san-diego-police-fatal-shooting-20150928-story.html" TargetMode="External"/><Relationship Id="rId1464" Type="http://schemas.openxmlformats.org/officeDocument/2006/relationships/hyperlink" Target="http://www.fatalencounters.org/wp-content/uploads/2013/10/Calvin.png" TargetMode="External"/><Relationship Id="rId2515" Type="http://schemas.openxmlformats.org/officeDocument/2006/relationships/hyperlink" Target="http://baltimore.cbslocal.com/2016/12/13/police-involved-shooting-near-coppin-stat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5738" Type="http://schemas.openxmlformats.org/officeDocument/2006/relationships/hyperlink" Target="https://www.fatalencounters.org/wp-content/uploads/2019/01/Jason-Minnick.jp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289" Type="http://schemas.openxmlformats.org/officeDocument/2006/relationships/hyperlink" Target="http://www.fatalencounters.org/wp-content/uploads/2013/10/Clarence-Belsar-III.jpg"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3356" Type="http://schemas.openxmlformats.org/officeDocument/2006/relationships/hyperlink" Target="http://www.fatalencounters.org/wp-content/uploads/2013/10/Cody-Mitchell.jpg" TargetMode="External"/><Relationship Id="rId4407" Type="http://schemas.openxmlformats.org/officeDocument/2006/relationships/hyperlink" Target="http://www.bigcountryhomepage.com/news/main-news/shots-fired-in-abilene-apartment-heavy-police-presence-at-scene-ambulance-en-route/1073717756" TargetMode="External"/><Relationship Id="rId5805" Type="http://schemas.openxmlformats.org/officeDocument/2006/relationships/hyperlink" Target="http://www.ksla.com/2019/02/05/shooting-reported-near-intersection-hollywood-kennedy/"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abc15.com/news/region-phoenix-metro/central-phoenix/officer-involved-shooting-reported-near-sky-harbor" TargetMode="External"/><Relationship Id="rId3770" Type="http://schemas.openxmlformats.org/officeDocument/2006/relationships/hyperlink" Target="http://www.fatalencounters.org/wp-content/uploads/2013/10/Jamee-Almarez.jpg" TargetMode="External"/><Relationship Id="rId4821" Type="http://schemas.openxmlformats.org/officeDocument/2006/relationships/hyperlink" Target="https://www.fatalencounters.org/wp-content/uploads/2018/07/Johnny-Edward-Hall-Jr-1.jpg"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6579" Type="http://schemas.openxmlformats.org/officeDocument/2006/relationships/hyperlink" Target="https://www.rifleco.org/CivicAlerts.aspx?aid=291&amp;utm_source=dlvr.it&amp;utm_medium=twitter" TargetMode="External"/><Relationship Id="rId6993" Type="http://schemas.openxmlformats.org/officeDocument/2006/relationships/hyperlink" Target="https://www.detroitnews.com/story/news/local/wayne-county/2019/12/16/police-id-suspect-redford-homicide-killed-shootout-cops/2661987001/" TargetMode="External"/><Relationship Id="rId5595" Type="http://schemas.openxmlformats.org/officeDocument/2006/relationships/hyperlink" Target="https://www.fatalencounters.org/wp-content/uploads/2018/12/Glenn-A.-Rightsell.jpg" TargetMode="External"/><Relationship Id="rId6646" Type="http://schemas.openxmlformats.org/officeDocument/2006/relationships/hyperlink" Target="https://chicago.suntimes.com/crime/2019/8/22/20827893/north-aurora-police-officer-fatally-shoots-armed-man"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662" Type="http://schemas.openxmlformats.org/officeDocument/2006/relationships/hyperlink" Target="http://www.riversidesheriff.org/press/chu19-0105.asp" TargetMode="External"/><Relationship Id="rId6713" Type="http://schemas.openxmlformats.org/officeDocument/2006/relationships/hyperlink" Target="https://wgxa.tv/news/local/gbi-2-dogs-brother-sister-die-in-south-georgia-officer-involved-shooting" TargetMode="External"/><Relationship Id="rId1858" Type="http://schemas.openxmlformats.org/officeDocument/2006/relationships/hyperlink" Target="http://www.fatalencounters.org/wp-content/uploads/2013/10/Brown.jpg" TargetMode="External"/><Relationship Id="rId4264" Type="http://schemas.openxmlformats.org/officeDocument/2006/relationships/hyperlink" Target="http://www.newschannel10.com/story/37562469/stratford-community-reacts-to-fatal-officer-involved-shooting" TargetMode="External"/><Relationship Id="rId5315" Type="http://schemas.openxmlformats.org/officeDocument/2006/relationships/hyperlink" Target="https://wqad.com/2018/10/23/police-investigating-scene-of-shooting/" TargetMode="External"/><Relationship Id="rId2909" Type="http://schemas.openxmlformats.org/officeDocument/2006/relationships/hyperlink" Target="http://www.fresnobee.com/news/local/crime/article164132172.html" TargetMode="External"/><Relationship Id="rId3280" Type="http://schemas.openxmlformats.org/officeDocument/2006/relationships/hyperlink" Target="http://www.ocregister.com/2017/08/22/man-shot-killed-by-police-in-encino-believed-to-be-suspect-in-murder-child-abduction/"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1925" Type="http://schemas.openxmlformats.org/officeDocument/2006/relationships/hyperlink" Target="http://counton2.com/2016/07/05/suspect-in-north-charleston-standoff-with-police-dies-in-hospital/" TargetMode="External"/><Relationship Id="rId6089" Type="http://schemas.openxmlformats.org/officeDocument/2006/relationships/hyperlink" Target="https://www.eastbaytimes.com/2019/04/12/he-threatened-my-life-while-holding-knives-in-both-hands-man-killed-by-east-bay-cops-had-history-of-abuse/"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621" Type="http://schemas.openxmlformats.org/officeDocument/2006/relationships/hyperlink" Target="https://myfox8.com/news/suspect-dies-after-officer-involved-shooting-in-high-point-no-officers-injured-police-say/" TargetMode="External"/><Relationship Id="rId2766" Type="http://schemas.openxmlformats.org/officeDocument/2006/relationships/hyperlink" Target="http://www.fatalencounters.org/wp-content/uploads/2013/10/Trevor-Allen-Brice-Gingras.jp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223" Type="http://schemas.openxmlformats.org/officeDocument/2006/relationships/hyperlink" Target="https://www.pasadenastarnews.com/2019/05/18/police-open-fire-on-armed-man-wearing-bullet-proof-vest/"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68" Type="http://schemas.openxmlformats.org/officeDocument/2006/relationships/hyperlink" Target="http://www.cnn.com/2016/02/06/us/oregon-police-shooting/index.html?sr=fbnewday0206oregoncopkill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833" Type="http://schemas.openxmlformats.org/officeDocument/2006/relationships/hyperlink" Target="http://www.news4jax.com/news/local/jacksonville/jso-investigating-police-involved-incident-in-northwest-jacksonville"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2900" Type="http://schemas.openxmlformats.org/officeDocument/2006/relationships/hyperlink" Target="http://www.chron.com/neighborhood/pasadena/news/article/Harris-County-deputies-on-scene-of-11750103.php" TargetMode="External"/><Relationship Id="rId7064" Type="http://schemas.openxmlformats.org/officeDocument/2006/relationships/hyperlink" Target="https://fatalencounters.org/wp-content/uploads/2019/12/Albert-Benjamin.jpg"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5709" Type="http://schemas.openxmlformats.org/officeDocument/2006/relationships/hyperlink" Target="https://www.oaoa.com/news/crime_justice/law_enforcement/article_0d11e5e4-1a94-11e9-afc7-23daa14fa97c.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674" Type="http://schemas.openxmlformats.org/officeDocument/2006/relationships/hyperlink" Target="http://www.fatalencounters.org/wp-content/uploads/2013/10/stoney-mcjunkin.jpg" TargetMode="External"/><Relationship Id="rId4725" Type="http://schemas.openxmlformats.org/officeDocument/2006/relationships/hyperlink" Target="http://krcrtv.com/news/tehama-county/tehama-co-shasta-college-campus-on-lockdown-due-to-man-with-weapon"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0996.jpg" TargetMode="External"/><Relationship Id="rId1292" Type="http://schemas.openxmlformats.org/officeDocument/2006/relationships/hyperlink" Target="http://www.redding.com/news/local/Police-called-to-reported-shooting-in-Redding-364320701.html?d=mobile" TargetMode="External"/><Relationship Id="rId2343" Type="http://schemas.openxmlformats.org/officeDocument/2006/relationships/hyperlink" Target="http://wgntv.com/2016/11/05/man-killed-in-police-involved-shooting-in-mount-greenwood-family-says/" TargetMode="External"/><Relationship Id="rId5499" Type="http://schemas.openxmlformats.org/officeDocument/2006/relationships/hyperlink" Target="https://www.fatalencounters.org/wp-content/uploads/2018/12/James-Robertson.png"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stltoday.com/news/local/crime-and-courts/st-louis-police-officer-shot/article_e119c0eb-d2a1-5fd0-9600-cc252d77fed1.html"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980" Type="http://schemas.openxmlformats.org/officeDocument/2006/relationships/hyperlink" Target="https://www.fatalencounters.org/wp-content/uploads/2019/03/Cohen_Michael.jpg" TargetMode="External"/><Relationship Id="rId3184" Type="http://schemas.openxmlformats.org/officeDocument/2006/relationships/hyperlink" Target="http://www.abc15.com/news/region-phoenix-metro/central-phoenix/phoenix-police-investigating-officer-involved-shooting-near-downtown"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1829" Type="http://schemas.openxmlformats.org/officeDocument/2006/relationships/hyperlink" Target="http://fox4kc.com/2016/06/14/lafayette-county-deputy-shoots-kills-armed-man-officials-report/"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wokv.com/news/local/jso-officer-involved-lavilla-shooting-was-cleared-prior-fatal-shooting/hgkAsj8SrX6PebSeDl8TVM/" TargetMode="External"/><Relationship Id="rId7525" Type="http://schemas.openxmlformats.org/officeDocument/2006/relationships/hyperlink" Target="https://redrocknews.com/news/115383-suspect-dead-after-officer-involved-shooting-in-clarkdale" TargetMode="External"/><Relationship Id="rId989" Type="http://schemas.openxmlformats.org/officeDocument/2006/relationships/hyperlink" Target="http://www.tuscaloosanews.com/article/20150622/news/150629934?p=1&amp;tc=p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541" Type="http://schemas.openxmlformats.org/officeDocument/2006/relationships/hyperlink" Target="https://fatalencounters.org/wp-content/uploads/2019/08/Adalberto-Wolmar-Rodriguez.jpg" TargetMode="External"/><Relationship Id="rId1686" Type="http://schemas.openxmlformats.org/officeDocument/2006/relationships/hyperlink" Target="http://www.fatalencounters.org/wp-content/uploads/2013/10/ArthurWilliams.jpg"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1339" Type="http://schemas.openxmlformats.org/officeDocument/2006/relationships/hyperlink" Target="http://www.brownsvilleherald.com/news/local/article_a931ce06-c4e5-11e5-a085-53905371b4e3.html" TargetMode="External"/><Relationship Id="rId2737" Type="http://schemas.openxmlformats.org/officeDocument/2006/relationships/hyperlink" Target="http://www.fatalencounters.org/wp-content/uploads/2013/10/Selwyn-Hall.pn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1753" Type="http://schemas.openxmlformats.org/officeDocument/2006/relationships/hyperlink" Target="http://abc7chicago.com/news/officer-injured-suspect-killed-in-shootout-in-lansing-mall-parking-lot/1357848/"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820" Type="http://schemas.openxmlformats.org/officeDocument/2006/relationships/hyperlink" Target="http://www.fatalencounters.org/wp-content/uploads/2013/10/Joshua-Sciscm.jpg"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7035" Type="http://schemas.openxmlformats.org/officeDocument/2006/relationships/hyperlink" Target="https://13wham.com/news/local/police-man-shot-and-killed-after-attacking-officer-with-large-knife-in-ithaca-12-21-2019"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iberianet.com/breaking_news/officer-involved-shooting-on-spencer-loop/article_e5b596ae-1724-11e7-9ae5-0320449111ea.html" TargetMode="External"/><Relationship Id="rId3645" Type="http://schemas.openxmlformats.org/officeDocument/2006/relationships/hyperlink" Target="http://www.wdtv.com/content/news/Another-possible-shooting-in-Grafton-412700043.html"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263" Type="http://schemas.openxmlformats.org/officeDocument/2006/relationships/hyperlink" Target="http://www.fatalencounters.org/wp-content/uploads/2013/10/Christopher.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5884" Type="http://schemas.openxmlformats.org/officeDocument/2006/relationships/hyperlink" Target="https://www.denverpost.com/2019/02/23/weld-county-police-death/"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5537" Type="http://schemas.openxmlformats.org/officeDocument/2006/relationships/hyperlink" Target="https://www.wfla.com/news/local-news/citrus-county/deadly-love-triangle-man-drives-to-citrus-county-to-kill-ex-wife-s-new-lover/1659702929" TargetMode="External"/><Relationship Id="rId5951" Type="http://schemas.openxmlformats.org/officeDocument/2006/relationships/hyperlink" Target="https://www.yourbasin.com/news/neighbor-reactions-to-officer-involved-shooting/1838208276" TargetMode="External"/><Relationship Id="rId4139" Type="http://schemas.openxmlformats.org/officeDocument/2006/relationships/hyperlink" Target="http://newsok.com/article/5580373" TargetMode="External"/><Relationship Id="rId4553" Type="http://schemas.openxmlformats.org/officeDocument/2006/relationships/hyperlink" Target="http://www.fatalencounters.org/wp-content/uploads/2018/04/Matthew-G.-Brown.jpg" TargetMode="External"/><Relationship Id="rId5604" Type="http://schemas.openxmlformats.org/officeDocument/2006/relationships/hyperlink" Target="https://www.wifr.com/content/news/Suspect-killed-in-police-stand-off-officer-injured-503699181.html" TargetMode="External"/><Relationship Id="rId3155" Type="http://schemas.openxmlformats.org/officeDocument/2006/relationships/hyperlink" Target="http://kstp.com/news/suspect-dead-child-safe-north-branch-carjacking/4538090/" TargetMode="External"/><Relationship Id="rId4206" Type="http://schemas.openxmlformats.org/officeDocument/2006/relationships/hyperlink" Target="http://ktla.com/2018/02/06/man-fatally-shot-by-deputies-in-east-l-a/"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776" Type="http://schemas.openxmlformats.org/officeDocument/2006/relationships/hyperlink" Target="https://patch.com/texas/houston/houston-pd-investigation-incident-7910-lane-street"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7429" Type="http://schemas.openxmlformats.org/officeDocument/2006/relationships/hyperlink" Target="https://fatalencounters.org/wp-content/uploads/2020/03/TimothyDeBell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al.com/news/2018/11/man-shot-killed-by-police-in-lowndes-county.html"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461" Type="http://schemas.openxmlformats.org/officeDocument/2006/relationships/hyperlink" Target="https://katu.com/news/local/deputies-identify-suspected-pickup-thief-killed-in-vancouver-officer-involved-shooting" TargetMode="External"/><Relationship Id="rId6512" Type="http://schemas.openxmlformats.org/officeDocument/2006/relationships/hyperlink" Target="https://fatalencounters.org/wp-content/uploads/2019/07/Markeyvion-Devonte-Cannon.jpg" TargetMode="External"/><Relationship Id="rId1657" Type="http://schemas.openxmlformats.org/officeDocument/2006/relationships/hyperlink" Target="http://www.wftv.com/news/local/man-armed-with-gun-killed-by-orlando-police/251456157" TargetMode="External"/><Relationship Id="rId2708" Type="http://schemas.openxmlformats.org/officeDocument/2006/relationships/hyperlink" Target="http://wjhl.com/2017/05/15/suspect-shot-and-killed-after-police-pursuit-in-carter-county-and-johnson-city/" TargetMode="External"/><Relationship Id="rId4063" Type="http://schemas.openxmlformats.org/officeDocument/2006/relationships/hyperlink" Target="http://www.fatalencounters.org/wp-content/uploads/2018/01/Gregory-Stough.png" TargetMode="External"/><Relationship Id="rId5114" Type="http://schemas.openxmlformats.org/officeDocument/2006/relationships/hyperlink" Target="https://www.kob.com/albuquerque-news/bernalillo-officer-involved-shooting/5056977/"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286" Type="http://schemas.openxmlformats.org/officeDocument/2006/relationships/hyperlink" Target="https://wtov9.com/news/local/oshp-confirms-chase-officer-involved-shooting-in-belmont-county"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hq.com/story/36948116/man-killed-after-shooting-at-police-responding-to-domestic-violence-call-in-hillyard" TargetMode="External"/><Relationship Id="rId7353" Type="http://schemas.openxmlformats.org/officeDocument/2006/relationships/hyperlink" Target="https://fatalencounters.org/wp-content/uploads/2020/04/Adam-Ray-Hernandez.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7006" Type="http://schemas.openxmlformats.org/officeDocument/2006/relationships/hyperlink" Target="https://www.khon2.com/local-news/heavy-police-presence-after-shots-fired-near-car-dealership/" TargetMode="External"/><Relationship Id="rId7420" Type="http://schemas.openxmlformats.org/officeDocument/2006/relationships/hyperlink" Target="https://fatalencounters.org/wp-content/uploads/2020/02/DanielMurillo.jpg" TargetMode="External"/><Relationship Id="rId3963" Type="http://schemas.openxmlformats.org/officeDocument/2006/relationships/hyperlink" Target="http://www.killedbypolice.net/victims/171140.jpg"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3616" Type="http://schemas.openxmlformats.org/officeDocument/2006/relationships/hyperlink" Target="http://nbc4i.com/2017/02/15/one-person-in-critical-condition-after-officer-involved-shooting-on-s-powell-avenue/" TargetMode="External"/><Relationship Id="rId537" Type="http://schemas.openxmlformats.org/officeDocument/2006/relationships/hyperlink" Target="http://triblive.com/news/allegheny/4669466-74/officer-police-victim"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6839" Type="http://schemas.openxmlformats.org/officeDocument/2006/relationships/hyperlink" Target="https://kfdm.com/news/local/sheriff-says-deputy-forced-to-kill-a-man-who-confronted-him-with-a-knife-and-tree-limb" TargetMode="External"/><Relationship Id="rId604" Type="http://schemas.openxmlformats.org/officeDocument/2006/relationships/hyperlink" Target="http://www.killedbypolice.net/victims/150944.jpg" TargetMode="External"/><Relationship Id="rId1234" Type="http://schemas.openxmlformats.org/officeDocument/2006/relationships/hyperlink" Target="http://www.fatalencounters.org/wp-content/uploads/2013/10/DanielSweet.png"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4457" Type="http://schemas.openxmlformats.org/officeDocument/2006/relationships/hyperlink" Target="http://www.fatalencounters.org/wp-content/uploads/2018/04/Luis-Alberto-Garcia-Vara.jpg" TargetMode="External"/><Relationship Id="rId5508" Type="http://schemas.openxmlformats.org/officeDocument/2006/relationships/hyperlink" Target="https://www.fatalencounters.org/wp-content/uploads/2018/12/ShaneWentling1.jpg" TargetMode="External"/><Relationship Id="rId3059" Type="http://schemas.openxmlformats.org/officeDocument/2006/relationships/hyperlink" Target="http://www.fatalencounters.org/wp-content/uploads/2013/10/Christopher-Garza.jpg" TargetMode="External"/><Relationship Id="rId3473" Type="http://schemas.openxmlformats.org/officeDocument/2006/relationships/hyperlink" Target="http://www.10news.com/news/san-diego-police-investigate-officer-involved-shooting-at-torrey-pines-high-school"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3126" Type="http://schemas.openxmlformats.org/officeDocument/2006/relationships/hyperlink" Target="http://www.dailynews.com/general-news/20170812/west-hollywood-man-found-dead-after-pacific-palisades-standoff-identified" TargetMode="External"/><Relationship Id="rId1091" Type="http://schemas.openxmlformats.org/officeDocument/2006/relationships/hyperlink" Target="http://www.news4jax.com/news/policeinvolved-shooting-in-east-arlington/36098444"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6349" Type="http://schemas.openxmlformats.org/officeDocument/2006/relationships/hyperlink" Target="https://fatalencounters.org/wp-content/uploads/2019/06/Juan-Moreno-Jr.jpg" TargetMode="External"/><Relationship Id="rId6763" Type="http://schemas.openxmlformats.org/officeDocument/2006/relationships/hyperlink" Target="https://fatalencounters.org/wp-content/uploads/2019/09/BrianRodden.jpg" TargetMode="External"/><Relationship Id="rId7814" Type="http://schemas.openxmlformats.org/officeDocument/2006/relationships/hyperlink" Target="https://fatalencounters.org/wp-content/uploads/2020/05/David-Urrea.jpg" TargetMode="External"/><Relationship Id="rId2959" Type="http://schemas.openxmlformats.org/officeDocument/2006/relationships/hyperlink" Target="https://www.abqjournal.com/1012327/apd-man-dies-after-police-use-less-lethal-force-during-arrest.html" TargetMode="External"/><Relationship Id="rId5365" Type="http://schemas.openxmlformats.org/officeDocument/2006/relationships/hyperlink" Target="https://www.clickorlando.com/news/authorities-respond-to-barricaded-person-in-kissimmee" TargetMode="External"/><Relationship Id="rId6416" Type="http://schemas.openxmlformats.org/officeDocument/2006/relationships/hyperlink" Target="https://fatalencounters.org/wp-content/uploads/2019/07/Darren-Williams.jpg"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4034"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88" Type="http://schemas.openxmlformats.org/officeDocument/2006/relationships/hyperlink" Target="http://www.mysanantonio.com/news/local/article/Man-brandishes-gun-at-Boerne-police-is-shot-and-6446247.php" TargetMode="External"/><Relationship Id="rId2469" Type="http://schemas.openxmlformats.org/officeDocument/2006/relationships/hyperlink" Target="http://www.fatalencounters.org/wp-content/uploads/2013/10/Josh-Dunne.jpg" TargetMode="External"/><Relationship Id="rId2883" Type="http://schemas.openxmlformats.org/officeDocument/2006/relationships/hyperlink" Target="http://chicago.suntimes.com/news/person-shot-by-chicago-police-officer-hit-by-car-on-northwest-side/" TargetMode="External"/><Relationship Id="rId3934" Type="http://schemas.openxmlformats.org/officeDocument/2006/relationships/hyperlink" Target="http://www.9news.com/news/crime/deputy-fatally-shoots-suspect-after-foot-chase-fight/497580039" TargetMode="External"/><Relationship Id="rId6340" Type="http://schemas.openxmlformats.org/officeDocument/2006/relationships/hyperlink" Target="https://www.eastbaytimes.com/2019/06/11/san-leandro-police-investigate-officer-involved-shooting/" TargetMode="External"/><Relationship Id="rId855" Type="http://schemas.openxmlformats.org/officeDocument/2006/relationships/hyperlink" Target="http://www.mitchellrepublic.com/news/local/3832217-authorities-mitchell-man-fatally-shot-own-gun-police-officer" TargetMode="External"/><Relationship Id="rId1485" Type="http://schemas.openxmlformats.org/officeDocument/2006/relationships/hyperlink" Target="http://www.nbcwashington.com/news/national-international/Multiple-Suspects-Injured-in-Officer-Involved-Shooting-368615471.html" TargetMode="External"/><Relationship Id="rId2536" Type="http://schemas.openxmlformats.org/officeDocument/2006/relationships/hyperlink" Target="https://usgunviolence.files.wordpress.com/2013/09/charles-eugene-porter-ii.jpg?w=625"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hyperlink" Target="http://ktla.com/2018/06/16/police-shoot-suspect-in-van-nuys-3-people-hospitalized/" TargetMode="Externa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 Id="rId1984" Type="http://schemas.openxmlformats.org/officeDocument/2006/relationships/hyperlink" Target="http://www.chicagotribune.com/news/local/breaking/ct-officer-shot-south-loop-20160721-story.html" TargetMode="External"/><Relationship Id="rId4390" Type="http://schemas.openxmlformats.org/officeDocument/2006/relationships/hyperlink" Target="http://abc11.com/person-dies-after-officer-involved-shooting-in-timberlake/3242185/" TargetMode="External"/><Relationship Id="rId5441" Type="http://schemas.openxmlformats.org/officeDocument/2006/relationships/hyperlink" Target="https://www.fatalencounters.org/wp-content/uploads/2018/10/Nikki-Enriquez.jpg" TargetMode="External"/><Relationship Id="rId1637" Type="http://schemas.openxmlformats.org/officeDocument/2006/relationships/hyperlink" Target="http://www.fatalencounters.org/wp-content/uploads/2013/10/Lanahan.png" TargetMode="External"/><Relationship Id="rId4043" Type="http://schemas.openxmlformats.org/officeDocument/2006/relationships/hyperlink" Target="http://www.fatalencounters.org/wp-content/uploads/2018/01/Shaleem-Tindle.jpg"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266" Type="http://schemas.openxmlformats.org/officeDocument/2006/relationships/hyperlink" Target="https://fatalencounters.org/wp-content/uploads/2020/01/Kwame-Jones.jpg" TargetMode="External"/><Relationship Id="rId7680" Type="http://schemas.openxmlformats.org/officeDocument/2006/relationships/hyperlink" Target="https://www.koin.com/local/marion-county/police-activity-shuts-down-i-5-in-marion-county/" TargetMode="External"/><Relationship Id="rId6282" Type="http://schemas.openxmlformats.org/officeDocument/2006/relationships/hyperlink" Target="https://www.centralmaine.com/2019/06/01/standish-man-32-identified-as-victim-in-police-shooting/" TargetMode="External"/><Relationship Id="rId7333" Type="http://schemas.openxmlformats.org/officeDocument/2006/relationships/hyperlink" Target="http://www.redrocknews.com/news/13-top-news/113931-man-reportedly-shot-and-killed-near-newcastle-lane-in-sedon"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545" Type="http://schemas.openxmlformats.org/officeDocument/2006/relationships/hyperlink" Target="http://www.fatalencounters.org/wp-content/uploads/2013/10/James-Tylka.png"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561" Type="http://schemas.openxmlformats.org/officeDocument/2006/relationships/hyperlink" Target="http://www.freep.com/story/news/local/michigan/2016/04/09/domestic-dispute-kentwood-michigan/82829620/"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6819" Type="http://schemas.openxmlformats.org/officeDocument/2006/relationships/hyperlink" Target="https://fatalencounters.org/wp-content/uploads/2019/10/Angela-Perkins.jpg"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784" Type="http://schemas.openxmlformats.org/officeDocument/2006/relationships/hyperlink" Target="https://www.fatalencounters.org/wp-content/uploads/2018/07/Ryan-C.-Angerstien.jpg"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386" Type="http://schemas.openxmlformats.org/officeDocument/2006/relationships/hyperlink" Target="http://www.nbcdfw.com/news/local/Dallas-Police-Investigating-Officer-Involved-Shooting-429520973.html" TargetMode="External"/><Relationship Id="rId4437" Type="http://schemas.openxmlformats.org/officeDocument/2006/relationships/hyperlink" Target="http://www.fatalencounters.org/wp-content/uploads/2018/04/Timothy-Breckenridge.jpg" TargetMode="External"/><Relationship Id="rId3039" Type="http://schemas.openxmlformats.org/officeDocument/2006/relationships/hyperlink" Target="http://www.nbcchicago.com/news/local/Officer-Involved-Shooting-Reported-near-Oak-Park--412755723.html"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Jawari-Porter.jpg" TargetMode="External"/><Relationship Id="rId3106" Type="http://schemas.openxmlformats.org/officeDocument/2006/relationships/hyperlink" Target="http://www.wsaz.com/content/news/WVSP-Person-dead-after-officer-involved-shooting-in-Braxton-County-444446453.html" TargetMode="External"/><Relationship Id="rId4504" Type="http://schemas.openxmlformats.org/officeDocument/2006/relationships/hyperlink" Target="http://www.fatalencounters.org/wp-content/uploads/2018/04/Grechario-Mack.jpg" TargetMode="External"/><Relationship Id="rId3520" Type="http://schemas.openxmlformats.org/officeDocument/2006/relationships/hyperlink" Target="http://www.fatalencounters.org/wp-content/uploads/2013/10/Stephen-Connard-Ferry.png" TargetMode="External"/><Relationship Id="rId6676" Type="http://schemas.openxmlformats.org/officeDocument/2006/relationships/hyperlink" Target="https://fatalencounters.org/wp-content/uploads/2019/09/Wallace-Wilder.jpg"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743" Type="http://schemas.openxmlformats.org/officeDocument/2006/relationships/hyperlink" Target="https://fatalencounters.org/wp-content/uploads/2019/09/Jose-Orona.jpg"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294" Type="http://schemas.openxmlformats.org/officeDocument/2006/relationships/hyperlink" Target="http://wavy.com/2018/03/01/suspect-shot-killed-by-police-after-chase-on-i-64-in-henrico-county/" TargetMode="External"/><Relationship Id="rId5345" Type="http://schemas.openxmlformats.org/officeDocument/2006/relationships/hyperlink" Target="https://www.fatalencounters.org/wp-content/uploads/2018/11/JesseQuinton.jpg" TargetMode="External"/><Relationship Id="rId6810" Type="http://schemas.openxmlformats.org/officeDocument/2006/relationships/hyperlink" Target="https://www.baltimoresun.com/news/crime/bs-md-co-cr-hunt-valley-stabbing-20190928-sw2nwxf4x5ecpo7nvp2ukdbg5m-story.html" TargetMode="External"/><Relationship Id="rId4361" Type="http://schemas.openxmlformats.org/officeDocument/2006/relationships/hyperlink" Target="http://www.fatalencounters.org/wp-content/uploads/2018/03/Jontell-Reedom.png"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4014" Type="http://schemas.openxmlformats.org/officeDocument/2006/relationships/hyperlink" Target="https://www.nbcphiladelphia.com/news/local/Plainclothes-Police-Officer-Shoots-Unarmed-Man-to-Death-Philadelphia-466983653.html"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7237" Type="http://schemas.openxmlformats.org/officeDocument/2006/relationships/hyperlink" Target="http://whnt.com/2013/12/02/grand-jury-to-review-shooting-involving-corrections-officer/" TargetMode="External"/><Relationship Id="rId7651" Type="http://schemas.openxmlformats.org/officeDocument/2006/relationships/hyperlink" Target="https://www.wtkr.com/news/suspect-dead-after-officer-involved-shooting-at-oceanfront"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7304" Type="http://schemas.openxmlformats.org/officeDocument/2006/relationships/hyperlink" Target="https://fatalencounters.org/wp-content/uploads/2020/01/Keenan-McCain.jpg" TargetMode="External"/><Relationship Id="rId768" Type="http://schemas.openxmlformats.org/officeDocument/2006/relationships/hyperlink" Target="http://www.trbimg.com/img-55d4fdaf/turbine/la-me-inmate-killed-by-guards-in-third-prison--002/550/309x550"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863" Type="http://schemas.openxmlformats.org/officeDocument/2006/relationships/hyperlink" Target="http://www.fatalencounters.org/wp-content/uploads/2013/10/Darrion-M.-Barnhill.png" TargetMode="External"/><Relationship Id="rId3914" Type="http://schemas.openxmlformats.org/officeDocument/2006/relationships/hyperlink" Target="http://newyork.cbslocal.com/2017/11/30/shoplifting-suspect-dies-greenburgh/" TargetMode="External"/><Relationship Id="rId6320" Type="http://schemas.openxmlformats.org/officeDocument/2006/relationships/hyperlink" Target="https://www.clickorlando.com/news/1-dead-after-officer-involved-shooting-in-clearwater" TargetMode="External"/><Relationship Id="rId835" Type="http://schemas.openxmlformats.org/officeDocument/2006/relationships/hyperlink" Target="http://www.wrcbtv.com/story/30127734/suspect-dead-in-officer-involved-shooting-in-walker-county"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2516" Type="http://schemas.openxmlformats.org/officeDocument/2006/relationships/hyperlink" Target="http://www.sgvtribune.com/general-news/20161216/suspect-killed-in-hacienda-heights-deputy-involved-shooting" TargetMode="External"/><Relationship Id="rId1118" Type="http://schemas.openxmlformats.org/officeDocument/2006/relationships/hyperlink" Target="http://www.homefacts.com/images/offenders/michigan/thumb/2013445.jpg"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5739" Type="http://schemas.openxmlformats.org/officeDocument/2006/relationships/hyperlink" Target="https://www.knoxnews.com/story/news/crime/2019/01/20/officer-involved-shooting-knoxville-police-jason-minnick/2634704002/" TargetMode="External"/><Relationship Id="rId7161" Type="http://schemas.openxmlformats.org/officeDocument/2006/relationships/hyperlink" Target="http://www.fox16.com/media/lib/9/f/2/d/f2d656db-2121-41b8-a4a3-67022bf37caf/Story.jpg" TargetMode="External"/><Relationship Id="rId4755" Type="http://schemas.openxmlformats.org/officeDocument/2006/relationships/hyperlink" Target="http://www.nbc4i.com/news/local-news/franklin-co-sheriff-confirms-two-dead-after-deputy-involved-shooting-in-pike-county/1238945342" TargetMode="External"/><Relationship Id="rId5806" Type="http://schemas.openxmlformats.org/officeDocument/2006/relationships/hyperlink" Target="https://www.fatalencounters.org/wp-content/uploads/2019/02/SethMALLARD.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692" Type="http://schemas.openxmlformats.org/officeDocument/2006/relationships/hyperlink" Target="http://www.pe.com/articles/responding-786289-involved-sheriff.html" TargetMode="External"/><Relationship Id="rId2373" Type="http://schemas.openxmlformats.org/officeDocument/2006/relationships/hyperlink" Target="http://www.idahostatesman.com/news/local/crime/article114217323.html" TargetMode="External"/><Relationship Id="rId3424" Type="http://schemas.openxmlformats.org/officeDocument/2006/relationships/hyperlink" Target="http://www.sandiegouniontribune.com/news/public-safety/sd-me-deputy-fatalshot-20170605-story.html" TargetMode="External"/><Relationship Id="rId6994" Type="http://schemas.openxmlformats.org/officeDocument/2006/relationships/hyperlink" Target="https://www.yaktrinews.com/news/man-killed-in-pasco-officer-involved-shooting-identified-as-18-year-old/115155709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Korryn-Gaines.jpg"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663" Type="http://schemas.openxmlformats.org/officeDocument/2006/relationships/hyperlink" Target="http://www.cbs8.com/story/39740142/san-diego-deputies-fatally-wound-armed-suspect-inside-lemon-grove-eatery" TargetMode="External"/><Relationship Id="rId4265" Type="http://schemas.openxmlformats.org/officeDocument/2006/relationships/hyperlink" Target="http://www.azfamily.com/story/37561165/no-officers-hurt-in-officer-involved-shooting-in-west-phoenix" TargetMode="External"/><Relationship Id="rId5316" Type="http://schemas.openxmlformats.org/officeDocument/2006/relationships/hyperlink" Target="https://www.fatalencounters.org/wp-content/uploads/2018/10/ShaundayMullins2.png" TargetMode="External"/><Relationship Id="rId6714" Type="http://schemas.openxmlformats.org/officeDocument/2006/relationships/hyperlink" Target="https://fatalencounters.org/wp-content/uploads/2019/09/CortezShepherd.jpg" TargetMode="External"/><Relationship Id="rId1859" Type="http://schemas.openxmlformats.org/officeDocument/2006/relationships/hyperlink" Target="http://www.fatalencounters.org/wp-content/uploads/2013/10/Deravis-Caine-Rogers.jpg" TargetMode="External"/><Relationship Id="rId5730" Type="http://schemas.openxmlformats.org/officeDocument/2006/relationships/hyperlink" Target="https://wjla.com/news/local/silver-spring-bank-robbery-suspect-killed-police-identified"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555" Type="http://schemas.openxmlformats.org/officeDocument/2006/relationships/hyperlink" Target="https://fatalencounters.org/wp-content/uploads/2020/06/ManuelEllis.jpg" TargetMode="External"/><Relationship Id="rId3001" Type="http://schemas.openxmlformats.org/officeDocument/2006/relationships/hyperlink" Target="http://www.fatalencounters.org/wp-content/uploads/2013/10/MarioBSimoes-1.jpg" TargetMode="External"/><Relationship Id="rId6157" Type="http://schemas.openxmlformats.org/officeDocument/2006/relationships/hyperlink" Target="https://www.abc15.com/news/region-phoenix-metro/central-phoenix/suspect-hurt-in-officer-involved-shooting-near-40th-and-van-buren-streets"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622" Type="http://schemas.openxmlformats.org/officeDocument/2006/relationships/hyperlink" Target="https://abc7.com/woman-killed-in-officer-involved-shooting-in-long-beach/6017379/"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6224" Type="http://schemas.openxmlformats.org/officeDocument/2006/relationships/hyperlink" Target="https://fatalencounters.org/wp-content/uploads/2019/05/Luis-Lomante.jpg"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3818" Type="http://schemas.openxmlformats.org/officeDocument/2006/relationships/hyperlink" Target="http://www.wsaz.com/content/news/Large-police-presence-at-Flatwoods-Ky-incident-456544353.html" TargetMode="External"/><Relationship Id="rId5240" Type="http://schemas.openxmlformats.org/officeDocument/2006/relationships/hyperlink" Target="http://www.columbiadailyherald.com/news/20181004/tbi-investigates-officer-involved-shooting-in-bartlett" TargetMode="External"/><Relationship Id="rId1783" Type="http://schemas.openxmlformats.org/officeDocument/2006/relationships/hyperlink" Target="http://www.parkerliveonline.com/2016/06/04/officer-involved-shooting-at-100-homes-one-dead/" TargetMode="External"/><Relationship Id="rId2834" Type="http://schemas.openxmlformats.org/officeDocument/2006/relationships/hyperlink" Target="http://www.whio.com/news/local/suspect-shot-englewood-officer-died-multiple-gunshot-wounds/tzxNLkzR6txCkXFQBmykUO/"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4659" Type="http://schemas.openxmlformats.org/officeDocument/2006/relationships/hyperlink" Target="http://katu.com/news/local/gresham-police-identify-man-dmitri-bullard-shot-by-officers-after-he-charged-them-with-a-hatchet"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4726" Type="http://schemas.openxmlformats.org/officeDocument/2006/relationships/hyperlink" Target="https://www.fatalencounters.org/wp-content/uploads/2018/06/Brian-Puskas.jpg"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denverpost.com/news/ci_29182697/aurora-accident-triggers-officer-involved-shooting-closes-roads" TargetMode="External"/><Relationship Id="rId1293" Type="http://schemas.openxmlformats.org/officeDocument/2006/relationships/hyperlink" Target="http://www.modbee.com/news/local/crime/article53316480.html" TargetMode="External"/><Relationship Id="rId2344" Type="http://schemas.openxmlformats.org/officeDocument/2006/relationships/hyperlink" Target="http://www.fatalencounters.org/wp-content/uploads/2013/10/Russell-Elswick.jpg"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local.nixle.com/alert/7698405/"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4583" Type="http://schemas.openxmlformats.org/officeDocument/2006/relationships/hyperlink" Target="https://www.10tv.com/article/police-officer-shoots-kills-suspect-deadly-northeast-columbus-stabbing" TargetMode="External"/><Relationship Id="rId5634" Type="http://schemas.openxmlformats.org/officeDocument/2006/relationships/hyperlink" Target="https://www.star-telegram.com/news/local/fort-worth/article219303070.html" TargetMode="External"/><Relationship Id="rId3185" Type="http://schemas.openxmlformats.org/officeDocument/2006/relationships/hyperlink" Target="http://www.cbs8.com/story/35435395/deputy-involved-shooting-reported-in-solana-beach" TargetMode="External"/><Relationship Id="rId4236" Type="http://schemas.openxmlformats.org/officeDocument/2006/relationships/hyperlink" Target="http://kfor.com/2018/02/13/armed-person-shot-to-death-at-southern-oklahoma-travel-plaza/"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7459" Type="http://schemas.openxmlformats.org/officeDocument/2006/relationships/hyperlink" Target="https://gephardtdaily.com/local/fugitive-shot-killed-in-salt-lake-city-officer-involved-shooting-police-k-9-believed-wounded/"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6128" Type="http://schemas.openxmlformats.org/officeDocument/2006/relationships/hyperlink" Target="http://www.fatalencounters.org/wp-content/uploads/2019/04/Luis-Leizado.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1687" Type="http://schemas.openxmlformats.org/officeDocument/2006/relationships/hyperlink" Target="http://www.kvia.com/news/suspect-in-officerinvolved-shooting-dies-police-release-idenity/39471430" TargetMode="External"/><Relationship Id="rId2738" Type="http://schemas.openxmlformats.org/officeDocument/2006/relationships/hyperlink" Target="http://www.fatalencounters.org/wp-content/uploads/2013/10/Hakim-McNair.jpg" TargetMode="External"/><Relationship Id="rId1754" Type="http://schemas.openxmlformats.org/officeDocument/2006/relationships/hyperlink" Target="http://krqe.com/2016/05/30/police-identify-suspect-shot-killed-by-officers-on-i-25/"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821" Type="http://schemas.openxmlformats.org/officeDocument/2006/relationships/hyperlink" Target="http://news10.com/2016/06/13/police-investigating-officer-involved-shooting-in-schenectady/" TargetMode="External"/><Relationship Id="rId4977" Type="http://schemas.openxmlformats.org/officeDocument/2006/relationships/hyperlink" Target="https://www.fatalencounters.org/wp-content/uploads/2018/08/david_hall.jpg" TargetMode="External"/><Relationship Id="rId7383" Type="http://schemas.openxmlformats.org/officeDocument/2006/relationships/hyperlink" Target="https://smnewsnet.com/archives/468954/barricade-situation-in-lexington-park-ends-with-suspect-being-shot-and-killed/" TargetMode="External"/><Relationship Id="rId3579" Type="http://schemas.openxmlformats.org/officeDocument/2006/relationships/hyperlink" Target="http://www.fatalencounters.org/wp-content/uploads/2013/10/Michael-Kocher.jpg" TargetMode="External"/><Relationship Id="rId7036" Type="http://schemas.openxmlformats.org/officeDocument/2006/relationships/hyperlink" Target="https://kutv.com/news/local/one-deputy-one-trooper-involved-in-emery-county-shooting" TargetMode="External"/><Relationship Id="rId7450" Type="http://schemas.openxmlformats.org/officeDocument/2006/relationships/hyperlink" Target="https://www.wtkr.com/news/police-responding-to-officer-involved-shooting-in-virginia-beach" TargetMode="External"/><Relationship Id="rId2595" Type="http://schemas.openxmlformats.org/officeDocument/2006/relationships/hyperlink" Target="http://www.fatalencounters.org/wp-content/uploads/2013/10/Nengmy-Vang.png" TargetMode="External"/><Relationship Id="rId3993" Type="http://schemas.openxmlformats.org/officeDocument/2006/relationships/hyperlink" Target="http://www.wcax.com/content/news/Officer-involved-shooting-in-NH-466184083.html"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981" Type="http://schemas.openxmlformats.org/officeDocument/2006/relationships/hyperlink" Target="http://www.baltimoresun.com/news/maryland/crime/blog/bs-md-baltimore-county-0628-20150627-story.html" TargetMode="External"/><Relationship Id="rId2662" Type="http://schemas.openxmlformats.org/officeDocument/2006/relationships/hyperlink" Target="http://www.fatalencounters.org/wp-content/uploads/2013/10/AlexanderBonds.jpg" TargetMode="External"/><Relationship Id="rId3713" Type="http://schemas.openxmlformats.org/officeDocument/2006/relationships/hyperlink" Target="http://www.fatalencounters.org/wp-content/uploads/2013/10/Matthew-Alan-Whitley.jpg" TargetMode="External"/><Relationship Id="rId6869" Type="http://schemas.openxmlformats.org/officeDocument/2006/relationships/hyperlink" Target="https://www.ajc.com/news/crime--law/dekalb-has-successful-surgery-after-being-shot-another-procedure-scheduled/lNNPOvBCpdieLP1cOJpnLI/" TargetMode="External"/><Relationship Id="rId634" Type="http://schemas.openxmlformats.org/officeDocument/2006/relationships/hyperlink" Target="http://www.killedbypolice.net/victims/151058.jpg" TargetMode="External"/><Relationship Id="rId1264" Type="http://schemas.openxmlformats.org/officeDocument/2006/relationships/hyperlink" Target="https://cbsdallas.files.wordpress.com/2016/02/padron_ronnie_lee.jpg?w=625&amp;h=352&amp;crop=1" TargetMode="External"/><Relationship Id="rId2315" Type="http://schemas.openxmlformats.org/officeDocument/2006/relationships/hyperlink" Target="http://www.fatalencounters.org/wp-content/uploads/2013/10/Jason-King.jpg" TargetMode="External"/><Relationship Id="rId5885" Type="http://schemas.openxmlformats.org/officeDocument/2006/relationships/hyperlink" Target="https://www.wrcbtv.com/story/40017356/tennessee-officer-fatally-shoots-man-during-foot-pursuit"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5538" Type="http://schemas.openxmlformats.org/officeDocument/2006/relationships/hyperlink" Target="https://www.nj.com/essex/2018/12/authorities-name-man-shot-dead-by-police-during-standoff.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4554" Type="http://schemas.openxmlformats.org/officeDocument/2006/relationships/hyperlink" Target="http://www.pjstar.com/news/20180420/tazewell-co-deputy-shoots-kills-gun-wielding-man-at-rural-mackinaw-home"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4207" Type="http://schemas.openxmlformats.org/officeDocument/2006/relationships/hyperlink" Target="http://www.fatalencounters.org/wp-content/uploads/2018/02/alex-duran.jp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wowktv.com/news/local/huntington-police-on-scene-of-shooting/" TargetMode="External"/><Relationship Id="rId7844" Type="http://schemas.openxmlformats.org/officeDocument/2006/relationships/hyperlink" Target="https://fatalencounters.org/wp-content/uploads/2020/06/Eric-Anthony-Galvan.jpg"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446" Type="http://schemas.openxmlformats.org/officeDocument/2006/relationships/hyperlink" Target="https://www.keyt.com/news/ventura-county/chp-officer-involved-shooting-leaves-one-dead-in-ventura-county/1092374696" TargetMode="External"/><Relationship Id="rId6860" Type="http://schemas.openxmlformats.org/officeDocument/2006/relationships/hyperlink" Target="https://www.ajc.com/news/crime--law/breaking-gbi-investigating-officer-involved-shooting-athens/r6cavC3efadgrSKYcjWl0K/"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fatalencounters.org/wp-content/uploads/2018/08/OscarGurrola.jpg" TargetMode="External"/><Relationship Id="rId5462" Type="http://schemas.openxmlformats.org/officeDocument/2006/relationships/hyperlink" Target="https://www.thedenverchannel.com/news/crime/police-man-shooting-off-rounds-near-lakewood-park-shot-and-killed-by-agent" TargetMode="External"/><Relationship Id="rId6513" Type="http://schemas.openxmlformats.org/officeDocument/2006/relationships/hyperlink" Target="https://www.dallasnews.com/news/fort-worth/2019/07/18/officers-responding-active-shooter-situation-fort-worth-police-say" TargetMode="External"/><Relationship Id="rId1658" Type="http://schemas.openxmlformats.org/officeDocument/2006/relationships/hyperlink" Target="http://www.fatalencounters.org/wp-content/uploads/2013/10/Clinkscales.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5115" Type="http://schemas.openxmlformats.org/officeDocument/2006/relationships/hyperlink" Target="https://www.fatalencounters.org/wp-content/uploads/2018/09/Steve_Anderson.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1725" Type="http://schemas.openxmlformats.org/officeDocument/2006/relationships/hyperlink" Target="http://www.miamiherald.com/news/local/crime/article78685602.html"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7007" Type="http://schemas.openxmlformats.org/officeDocument/2006/relationships/hyperlink" Target="https://fatalencounters.org/wp-content/uploads/2019/12/CLYDE-JACOB-SULLIVAN.jpg" TargetMode="External"/><Relationship Id="rId2499" Type="http://schemas.openxmlformats.org/officeDocument/2006/relationships/hyperlink" Target="http://www.theindychannel.com/news/local-news/greenwood-police-shoot-kill-man" TargetMode="External"/><Relationship Id="rId3964" Type="http://schemas.openxmlformats.org/officeDocument/2006/relationships/hyperlink" Target="https://www.seattletimes.com/seattle-news/crime/2-police-officers-shot-suspect-killed-in-bremerton/"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gazette.com/fountain-police-officer-who-fatally-shot-teen-is-identified/article/1560162" TargetMode="External"/><Relationship Id="rId2566" Type="http://schemas.openxmlformats.org/officeDocument/2006/relationships/hyperlink" Target="http://www.fresnobee.com/news/local/crime/article122278694.html"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6023" Type="http://schemas.openxmlformats.org/officeDocument/2006/relationships/hyperlink" Target="https://www.nola.com/crime/2019/03/after-bullets-fly-during-terrytown-drug-bust-families-question-jpso-use-of-force.html" TargetMode="External"/><Relationship Id="rId538" Type="http://schemas.openxmlformats.org/officeDocument/2006/relationships/hyperlink" Target="http://www.wtva.com/news/national/story/Grand-jury-no-indictments-in-officer-involved/EE5Am7KlmUmIECC8X0k4Wg.cspx"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605" Type="http://schemas.openxmlformats.org/officeDocument/2006/relationships/hyperlink" Target="http://www.ajc.com/news/news/crime-law/gbi-murder-suspect-believed-killed-by-hall-county-/nn5PY/" TargetMode="External"/><Relationship Id="rId1235" Type="http://schemas.openxmlformats.org/officeDocument/2006/relationships/hyperlink" Target="http://www.fatalencounters.org/wp-content/uploads/2013/10/CoryLHenderson.png"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923" Type="http://schemas.openxmlformats.org/officeDocument/2006/relationships/hyperlink" Target="https://www.ksat.com/news/second-sapd-officer-involved-in-shooting-in-12-hours"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4525" Type="http://schemas.openxmlformats.org/officeDocument/2006/relationships/hyperlink" Target="http://www.fatalencounters.org/wp-content/uploads/2018/04/Kenneth-Warren-Resendez.jp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5299" Type="http://schemas.openxmlformats.org/officeDocument/2006/relationships/hyperlink" Target="https://www.scnow.com/townnews/weaponry/article_ecfd1c0a-d4a3-11e8-acbc-a3a6e17af672.html" TargetMode="External"/><Relationship Id="rId6764" Type="http://schemas.openxmlformats.org/officeDocument/2006/relationships/hyperlink" Target="https://patch.com/new-york/longbeach/nassau-officers-kill-man-who-attacked-them-sword"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turnto23.com/news/local-news/suspect-involved-in-sundays-machete-incident-dies-at-hospital?autoplay=true" TargetMode="External"/><Relationship Id="rId5366" Type="http://schemas.openxmlformats.org/officeDocument/2006/relationships/hyperlink" Target="https://www.ksat.com/news/gunfire-during-officer-involved-shooting-also-hits-window-of-popular-downtown-restaurant" TargetMode="External"/><Relationship Id="rId6417" Type="http://schemas.openxmlformats.org/officeDocument/2006/relationships/hyperlink" Target="https://www.inquirer.com/news/shooting-district-court-linwood-delaware-county-20190628.html"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4035" Type="http://schemas.openxmlformats.org/officeDocument/2006/relationships/hyperlink" Target="http://www.thv11.com/news/crime/three-dead-in-white-county-shooting-authorities-investigating/504008189" TargetMode="External"/><Relationship Id="rId1629" Type="http://schemas.openxmlformats.org/officeDocument/2006/relationships/hyperlink" Target="http://www.wsmv.com/story/31475336/1-killed-3-shot-in-officer-involved-shooting-in-russellville-ky" TargetMode="External"/><Relationship Id="rId5500" Type="http://schemas.openxmlformats.org/officeDocument/2006/relationships/hyperlink" Target="https://www.ksl.com/article/46443596/police-1-dead-in-west-wendover-officer-involved-shooting"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274" Type="http://schemas.openxmlformats.org/officeDocument/2006/relationships/hyperlink" Target="https://www.starnewsonline.com/news/20190531/wilmington-police-id-victim-officers-in-fatal-officer-involved-shooting" TargetMode="External"/><Relationship Id="rId7325" Type="http://schemas.openxmlformats.org/officeDocument/2006/relationships/hyperlink" Target="https://fatalencounters.org/wp-content/uploads/2020/01/Samuel-David-Mallard.jpg" TargetMode="External"/><Relationship Id="rId789" Type="http://schemas.openxmlformats.org/officeDocument/2006/relationships/hyperlink" Target="http://www.latimes.com/local/lanow/la-me-ln-kern-county-shooting-20150815-story.html" TargetMode="External"/><Relationship Id="rId2884" Type="http://schemas.openxmlformats.org/officeDocument/2006/relationships/hyperlink" Target="http://www.fatalencounters.org/wp-content/uploads/2013/10/Erick-Perez.jpg" TargetMode="External"/><Relationship Id="rId5290" Type="http://schemas.openxmlformats.org/officeDocument/2006/relationships/hyperlink" Target="https://www.courierpostonline.com/story/news/crime/2018/10/18/traffic-snarled-delsea-drive-and-boulevard/1688014002/" TargetMode="External"/><Relationship Id="rId6341" Type="http://schemas.openxmlformats.org/officeDocument/2006/relationships/hyperlink" Target="https://fatalencounters.org/wp-content/uploads/2019/06/EddieSegura.jpg" TargetMode="External"/><Relationship Id="rId856" Type="http://schemas.openxmlformats.org/officeDocument/2006/relationships/hyperlink" Target="http://timesleader.com/news/local/380612/schuylkill-county-man-dies-after-being-tased-by-police"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2604" Type="http://schemas.openxmlformats.org/officeDocument/2006/relationships/hyperlink" Target="http://www.wmbfnews.com/story/36294574/update-victim-in-myrtle-beach-police-officer-involved-shooting-has-died" TargetMode="External"/><Relationship Id="rId1206" Type="http://schemas.openxmlformats.org/officeDocument/2006/relationships/hyperlink" Target="http://archive.ydr.com/local/ci_28983263/police-respond-saturday-afternoon-shooting-york" TargetMode="External"/><Relationship Id="rId1620" Type="http://schemas.openxmlformats.org/officeDocument/2006/relationships/hyperlink" Target="http://www.nola.com/crime/index.ssf/2016/03/st_tammany_coroner_identifies_2.html" TargetMode="External"/><Relationship Id="rId4776" Type="http://schemas.openxmlformats.org/officeDocument/2006/relationships/hyperlink" Target="http://mountvernon.dailyvoice.com/police-fire/man-wielding-knife-killed-in-police-involved-shooting-in-hudson-valley/738676/"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843" Type="http://schemas.openxmlformats.org/officeDocument/2006/relationships/hyperlink" Target="http://abc7.com/1-dead-in-santa-ana-officer-involved-shooting/3690595/"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fatalencounters.org/wp-content/uploads/2013/10/DontrellCarter.jpg" TargetMode="External"/><Relationship Id="rId3445" Type="http://schemas.openxmlformats.org/officeDocument/2006/relationships/hyperlink" Target="http://www.local8now.com/content/news/KCSO-responding-to-an-incident-at-Woodhaven-subdivision-423945073.html"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461" Type="http://schemas.openxmlformats.org/officeDocument/2006/relationships/hyperlink" Target="http://www.kiro7.com/news/local/reports-gunman-on-loose-after-tacoma-shooting/471880730"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2114" Type="http://schemas.openxmlformats.org/officeDocument/2006/relationships/hyperlink" Target="http://www.azfamily.com/story/32796225/suspect-dead-after-officer-involved-shooting-in-phoenix" TargetMode="External"/><Relationship Id="rId7719" Type="http://schemas.openxmlformats.org/officeDocument/2006/relationships/hyperlink" Target="https://www.columbiabasinherald.com/news/2020/apr/12/person-dies-in-ritzville-officer-involved-2/"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6735" Type="http://schemas.openxmlformats.org/officeDocument/2006/relationships/hyperlink" Target="https://abc13.com/teen-who-shot-hpd-officer-was-out-on-bond-police/5536540/"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4353" Type="http://schemas.openxmlformats.org/officeDocument/2006/relationships/hyperlink" Target="http://www.fatalencounters.org/wp-content/uploads/2018/03/michael-ward.jpg" TargetMode="External"/><Relationship Id="rId5404" Type="http://schemas.openxmlformats.org/officeDocument/2006/relationships/hyperlink" Target="https://www.fatalencounters.org/wp-content/uploads/2018/11/GDHendrix.jpg" TargetMode="External"/><Relationship Id="rId4006" Type="http://schemas.openxmlformats.org/officeDocument/2006/relationships/hyperlink" Target="https://www.kxly.com/news/spokane-police-shoot-and-kill-suspected-armed-robber/677776715" TargetMode="External"/><Relationship Id="rId4420" Type="http://schemas.openxmlformats.org/officeDocument/2006/relationships/hyperlink" Target="http://www.fatalencounters.org/wp-content/uploads/2018/04/George-M.-Pappas.png" TargetMode="External"/><Relationship Id="rId7576" Type="http://schemas.openxmlformats.org/officeDocument/2006/relationships/hyperlink" Target="https://www.azfamily.com/news/man-dead-in-officer-involved-shooting-in-apache-junction/article_80ceffac-6161-11ea-b6a2-0b6a9c526edb.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643" Type="http://schemas.openxmlformats.org/officeDocument/2006/relationships/hyperlink" Target="https://www.chillicothenews.com/news/20200320/livingston-county-deputy-shoots-kills-man/1" TargetMode="External"/><Relationship Id="rId5194" Type="http://schemas.openxmlformats.org/officeDocument/2006/relationships/hyperlink" Target="https://www.lasvegasnow.com/news/henderson-police-involved-in-shooting-near-auto-show-drive-gibson-road/1466420378" TargetMode="External"/><Relationship Id="rId6245" Type="http://schemas.openxmlformats.org/officeDocument/2006/relationships/hyperlink" Target="https://www.kentucky.com/news/local/crime/article230711249.html" TargetMode="External"/><Relationship Id="rId2788" Type="http://schemas.openxmlformats.org/officeDocument/2006/relationships/hyperlink" Target="http://losangeles.cbslocal.com/2017/03/08/deputy-involved-shooting-ladera-heights/" TargetMode="External"/><Relationship Id="rId3839" Type="http://schemas.openxmlformats.org/officeDocument/2006/relationships/hyperlink" Target="http://sanfrancisco.cbslocal.com/2017/11/14/rancho-tehama-northern-california-fatal-shootin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922" Type="http://schemas.openxmlformats.org/officeDocument/2006/relationships/hyperlink" Target="https://chicago.suntimes.com/news/person-shot-by-chicago-police-in-belmont-cragin/" TargetMode="External"/><Relationship Id="rId1524" Type="http://schemas.openxmlformats.org/officeDocument/2006/relationships/hyperlink" Target="http://cbs12.com/news/local/21-year-old-dead-after-officer-involved-shooting" TargetMode="External"/><Relationship Id="rId7086" Type="http://schemas.openxmlformats.org/officeDocument/2006/relationships/hyperlink" Target="http://chicago.suntimes.com/news/second-cpd-officer-to-be-released-from-hospital-after-fatal-chase/"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684" Type="http://schemas.openxmlformats.org/officeDocument/2006/relationships/hyperlink" Target="http://www.pressofatlanticcity.com/news/police-shoot-kill-man-in-little-egg-harbor-township/article_a155067e-8d51-11e5-820c-8f51f462e0d1.html" TargetMode="External"/><Relationship Id="rId2365" Type="http://schemas.openxmlformats.org/officeDocument/2006/relationships/hyperlink" Target="http://www.fatalencounters.org/wp-content/uploads/2013/10/Kenton-J.-Kobza.jpg" TargetMode="External"/><Relationship Id="rId3763" Type="http://schemas.openxmlformats.org/officeDocument/2006/relationships/hyperlink" Target="http://komonews.com/news/local/one-man-killed-in-officer-involved-shooting-in-federal-way"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al.com/news/birmingham/index.ssf/2016/08/tennessee_woman_idd_as_robber.html" TargetMode="External"/><Relationship Id="rId3416" Type="http://schemas.openxmlformats.org/officeDocument/2006/relationships/hyperlink" Target="http://wgme.com/news/local/orrington-standoff-ends-with-1-man-dead" TargetMode="External"/><Relationship Id="rId3830" Type="http://schemas.openxmlformats.org/officeDocument/2006/relationships/hyperlink" Target="http://news3lv.com/news/local/police-release-several-views-of-deadly-confrontation-with-assault-suspect" TargetMode="External"/><Relationship Id="rId6986" Type="http://schemas.openxmlformats.org/officeDocument/2006/relationships/hyperlink" Target="https://www.news9.com/story/41448229/update-garvin-county-woman-found-alive-mother-says" TargetMode="External"/><Relationship Id="rId751" Type="http://schemas.openxmlformats.org/officeDocument/2006/relationships/hyperlink" Target="http://s3.reutersmedia.net/resources/r/?m=02&amp;d=20150806&amp;t=2&amp;i=1069792663&amp;w=976&amp;fh=&amp;fw=&amp;ll=&amp;pl=&amp;sq=&amp;r=LYNXNPEB75047" TargetMode="External"/><Relationship Id="rId1381" Type="http://schemas.openxmlformats.org/officeDocument/2006/relationships/hyperlink" Target="http://www.lex18.com/story/31189421/us-marshal-involved-shooting-in-louisville"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6639" Type="http://schemas.openxmlformats.org/officeDocument/2006/relationships/hyperlink" Target="https://abc7.com/suspect-dies-after-exchanging-gunfire-with-officers-in-el-sereno/5477837/"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wwltv.com/story/news/crime/2015/04/28/nopd-on-scene-of-officer-needing-assistance/26555847/" TargetMode="External"/><Relationship Id="rId5655" Type="http://schemas.openxmlformats.org/officeDocument/2006/relationships/hyperlink" Target="https://www.klfy.com/top-stories/officer-shot-suspect-killed-in-orleans-avenue-shootout/1687798327" TargetMode="External"/><Relationship Id="rId6706" Type="http://schemas.openxmlformats.org/officeDocument/2006/relationships/hyperlink" Target="https://www.postcrescent.com/story/news/2019/09/03/kaukauna-police-shooting-person-shot-police-after-chase/2195474001/"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722" Type="http://schemas.openxmlformats.org/officeDocument/2006/relationships/hyperlink" Target="https://www.fatalencounters.org/wp-content/uploads/2019/01/deangelo-brown.jpg" TargetMode="External"/><Relationship Id="rId3273" Type="http://schemas.openxmlformats.org/officeDocument/2006/relationships/hyperlink" Target="https://www.clickondetroit.com/news/man-shot-killed-by-police-after-standoff-in-waterford-township" TargetMode="External"/><Relationship Id="rId4324" Type="http://schemas.openxmlformats.org/officeDocument/2006/relationships/hyperlink" Target="http://www.fatalencounters.org/wp-content/uploads/2018/03/Andrew-Rossi.p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6563" Type="http://schemas.openxmlformats.org/officeDocument/2006/relationships/hyperlink" Target="http://www.startribune.com/minneapolis-police-shoot-kill-man-at-apparent-domestic-call/514155142/" TargetMode="External"/><Relationship Id="rId7614" Type="http://schemas.openxmlformats.org/officeDocument/2006/relationships/hyperlink" Target="https://www.kktv.com/content/news/BREAKING-Pueblo-officer-involved-shooting-568798511.html" TargetMode="External"/><Relationship Id="rId2759" Type="http://schemas.openxmlformats.org/officeDocument/2006/relationships/hyperlink" Target="http://www.baltimoresun.com/news/maryland/crime/bs-md-ci-police-shooting-20170324-story.html" TargetMode="External"/><Relationship Id="rId5165" Type="http://schemas.openxmlformats.org/officeDocument/2006/relationships/hyperlink" Target="http://www.spokesman.com/stories/2018/sep/17/one-person-dead-after-officer-involved-shooting-in/" TargetMode="External"/><Relationship Id="rId6216" Type="http://schemas.openxmlformats.org/officeDocument/2006/relationships/hyperlink" Target="https://fatalencounters.org/wp-content/uploads/2019/05/Djuantez-Anthony-Mitchell.jpg" TargetMode="External"/><Relationship Id="rId6630" Type="http://schemas.openxmlformats.org/officeDocument/2006/relationships/hyperlink" Target="https://fatalencounters.org/wp-content/uploads/2019/08/Jovany-Mercado-Bedolla.jpg" TargetMode="External"/><Relationship Id="rId1775" Type="http://schemas.openxmlformats.org/officeDocument/2006/relationships/hyperlink" Target="http://www.fatalencounters.org/wp-content/uploads/2013/10/MichaelJohnson.jpg"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4718" Type="http://schemas.openxmlformats.org/officeDocument/2006/relationships/hyperlink" Target="http://ktla.com/2018/06/03/deputy-kills-man-with-axe-in-thermal-rcsd/" TargetMode="External"/><Relationship Id="rId588" Type="http://schemas.openxmlformats.org/officeDocument/2006/relationships/hyperlink" Target="http://www.pe.com/articles/riverside-784400-officers-stop.html" TargetMode="External"/><Relationship Id="rId2269" Type="http://schemas.openxmlformats.org/officeDocument/2006/relationships/hyperlink" Target="http://www.abcactionnews.com/news/region-pasco/man-killed-by-pasco-deputies-wanted-suicide-by-cop-charged-at-deputies-with-knife" TargetMode="External"/><Relationship Id="rId2683" Type="http://schemas.openxmlformats.org/officeDocument/2006/relationships/hyperlink" Target="http://www.fatalencounters.org/wp-content/uploads/2013/10/Avery-D.-Metrejean.png" TargetMode="External"/><Relationship Id="rId3734" Type="http://schemas.openxmlformats.org/officeDocument/2006/relationships/hyperlink" Target="http://www.wdrb.com/story/36664711/ksp-investigating-shelbyville-officer-who-shot-and-killed-woman"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655" Type="http://schemas.openxmlformats.org/officeDocument/2006/relationships/hyperlink" Target="http://www.killedbypolice.net/victims/151007.jpg" TargetMode="External"/><Relationship Id="rId1285" Type="http://schemas.openxmlformats.org/officeDocument/2006/relationships/hyperlink" Target="http://d1t3gia0in9tdj.cloudfront.net/photo/tributes/t/8/r/207x207/3661403/Wesley-Sheppard-1457800784.png" TargetMode="External"/><Relationship Id="rId2336" Type="http://schemas.openxmlformats.org/officeDocument/2006/relationships/hyperlink" Target="http://www.fatalencounters.org/wp-content/uploads/2013/10/Ferguson-Claude-Laurent-Jr..jpg"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startribune.com/officer-involved-shooting-at-plymouth-arby-s-leaves-one-man-dead/318383701/"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1005" Type="http://schemas.openxmlformats.org/officeDocument/2006/relationships/hyperlink" Target="http://www.killedbypolice.net/victims/150490.jpg" TargetMode="External"/><Relationship Id="rId4575" Type="http://schemas.openxmlformats.org/officeDocument/2006/relationships/hyperlink" Target="http://www.9news.com/article/news/northglenn-police-shoot-kill-suspect/73-546979281" TargetMode="External"/><Relationship Id="rId5973" Type="http://schemas.openxmlformats.org/officeDocument/2006/relationships/hyperlink" Target="https://www.news4jax.com/news/local/jacksonville/police-investigation-at-gate-gas-station-on-emerson"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5626" Type="http://schemas.openxmlformats.org/officeDocument/2006/relationships/hyperlink" Target="https://www.arklatexhomepage.com/news/local-news/lsp-investigate-officer-involved-fatal-shooting/1260606360" TargetMode="External"/><Relationship Id="rId3591" Type="http://schemas.openxmlformats.org/officeDocument/2006/relationships/hyperlink" Target="http://www.11alive.com/news/man-dies-after-being-tased-by-butts-county-deputies/414106955" TargetMode="External"/><Relationship Id="rId4642" Type="http://schemas.openxmlformats.org/officeDocument/2006/relationships/hyperlink" Target="https://www.11alive.com/article/news/one-dead-in-officer-involved-shooting-in-forest-park/551684845"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Shawn-Pappe.jpg"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dothaneagle.com/news/ap/state/columbus-police-id-woman-officer-in-fatal-shooting/article_83c36f1c-bdb3-5a44-9c2e-083d1993f1e5.html" TargetMode="External"/><Relationship Id="rId5483" Type="http://schemas.openxmlformats.org/officeDocument/2006/relationships/hyperlink" Target="https://fox2now.com/2018/12/06/st-louis-police-identify-two-men-killed-in-shootout-chase/" TargetMode="External"/><Relationship Id="rId6534" Type="http://schemas.openxmlformats.org/officeDocument/2006/relationships/hyperlink" Target="https://www.wacotrib.com/news/police/fbi-man-dies-in-agent-involved-shooting-at-robinson-home/article_48879475-63d9-5bf9-945f-d1fc1b3f3842.html"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5136" Type="http://schemas.openxmlformats.org/officeDocument/2006/relationships/hyperlink" Target="https://www.fatalencounters.org/wp-content/uploads/2018/09/ULMAN-ROBERTS.jp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1746" Type="http://schemas.openxmlformats.org/officeDocument/2006/relationships/hyperlink" Target="http://browardarrests.org/pics/DOLL_PIERRE-LOUIS_501503507.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mateen.jpg"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3985" Type="http://schemas.openxmlformats.org/officeDocument/2006/relationships/hyperlink" Target="http://www.9news.com/news/crime/deputies-shoot-kill-suspect-near-greeley/501455532"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442" Type="http://schemas.openxmlformats.org/officeDocument/2006/relationships/hyperlink" Target="https://fatalencounters.org/wp-content/uploads/2020/02/02-10-2020-Thomas-Ray-Chamblee.jpg" TargetMode="External"/><Relationship Id="rId2587" Type="http://schemas.openxmlformats.org/officeDocument/2006/relationships/hyperlink" Target="http://www.killedbypolice.net/victims/150976.jpg" TargetMode="External"/><Relationship Id="rId3638" Type="http://schemas.openxmlformats.org/officeDocument/2006/relationships/hyperlink" Target="http://whnt.com/2017/02/07/1-person-killed-following-deputy-involved-shooting-in-pisgah/" TargetMode="External"/><Relationship Id="rId6044" Type="http://schemas.openxmlformats.org/officeDocument/2006/relationships/hyperlink" Target="https://www.kezi.com/content/news/One-person-dead-two-officers-injured-in-shooting-507932501.html" TargetMode="External"/><Relationship Id="rId559" Type="http://schemas.openxmlformats.org/officeDocument/2006/relationships/hyperlink" Target="http://www.wsfa.com/story/22481859/selma-police-stunned-that-off-duty-officer-killed-two-then-self-over-the-weekend" TargetMode="External"/><Relationship Id="rId1189" Type="http://schemas.openxmlformats.org/officeDocument/2006/relationships/hyperlink" Target="http://abc11.com/news/armed-man-killed-after-police-standoff-in-durham/971330/"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3705" Type="http://schemas.openxmlformats.org/officeDocument/2006/relationships/hyperlink" Target="http://www.mercedsunstar.com/news/article179348586.html" TargetMode="External"/><Relationship Id="rId1670" Type="http://schemas.openxmlformats.org/officeDocument/2006/relationships/hyperlink" Target="http://image.nola.com/home/nola-media/width620/img/crime_impact/photo/20281679-mmmain.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1323" Type="http://schemas.openxmlformats.org/officeDocument/2006/relationships/hyperlink" Target="http://homicide.latimes.com/post/efrain-herrera-jr/" TargetMode="External"/><Relationship Id="rId4479" Type="http://schemas.openxmlformats.org/officeDocument/2006/relationships/hyperlink" Target="http://www.fatalencounters.org/wp-content/uploads/2018/04/Raymond-Lyle-Bell.jpg" TargetMode="External"/><Relationship Id="rId4893" Type="http://schemas.openxmlformats.org/officeDocument/2006/relationships/hyperlink" Target="https://chicago.suntimes.com/news/cpd-releases-body-cam-footage-of-fatal-officer-involved-shooting-in-south-shore/"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495" Type="http://schemas.openxmlformats.org/officeDocument/2006/relationships/hyperlink" Target="http://www.ksla.com/story/35234096/angelina-county-sheriff-releases-name-of-man-killed-in-early-morning-swat-standoff" TargetMode="External"/><Relationship Id="rId4546" Type="http://schemas.openxmlformats.org/officeDocument/2006/relationships/hyperlink" Target="http://www.fatalencounters.org/wp-content/uploads/2018/04/Justin-Oakes.jpg"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Alexander-Meltz.pn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latimes.com/local/lanow/la-me-ln-deputy-shots-man-20160901-snap-story.html" TargetMode="External"/><Relationship Id="rId3215" Type="http://schemas.openxmlformats.org/officeDocument/2006/relationships/hyperlink" Target="http://www.courant.com/breaking-news/hc-suffield-officer-involved-shooting0-0414-20170413-story.html" TargetMode="External"/><Relationship Id="rId6785" Type="http://schemas.openxmlformats.org/officeDocument/2006/relationships/hyperlink" Target="https://www.myhighplains.com/news/oklahoma/29-year-old-man-dead-in-oklahoma-officer-involved-shootin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Sayven-Lane-Rowland.jpg" TargetMode="External"/><Relationship Id="rId7903" Type="http://schemas.openxmlformats.org/officeDocument/2006/relationships/drawing" Target="../drawings/drawing1.xm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6505" Type="http://schemas.openxmlformats.org/officeDocument/2006/relationships/hyperlink" Target="https://fatalencounters.org/wp-content/uploads/2019/07/LeoBrooks.jpg"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7279" Type="http://schemas.openxmlformats.org/officeDocument/2006/relationships/hyperlink" Target="https://fatalencounters.org/wp-content/uploads/2020/01/Troy-Chase-Caster.jpg"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295" Type="http://schemas.openxmlformats.org/officeDocument/2006/relationships/hyperlink" Target="https://www.detroitnews.com/story/news/local/detroit-city/2019/06/03/detroit-police-chase-ends-2-suspects-shot-1-fatally/1333290001/" TargetMode="External"/><Relationship Id="rId7346" Type="http://schemas.openxmlformats.org/officeDocument/2006/relationships/hyperlink" Target="https://komonews.com/news/local/man-shot-killed-by-deputy-in-confrontation-near-lacey" TargetMode="External"/><Relationship Id="rId6362" Type="http://schemas.openxmlformats.org/officeDocument/2006/relationships/hyperlink" Target="https://www.click2houston.com/news/man-shot-killed-after-reported-hostage-situation-at-pearland-dairy-queen-police-say"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956" Type="http://schemas.openxmlformats.org/officeDocument/2006/relationships/hyperlink" Target="http://www.wdbj7.com/content/news/Police-Investigating-armed-robbery-in-Lexington--464414033.html"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944" Type="http://schemas.openxmlformats.org/officeDocument/2006/relationships/hyperlink" Target="http://www.killedbypolice.net/victims/150896.jpg" TargetMode="External"/><Relationship Id="rId1574" Type="http://schemas.openxmlformats.org/officeDocument/2006/relationships/hyperlink" Target="http://www.indystar.com/story/news/crime/2016/04/03/suspect-shot-killed-police-mcdonalds-robbbery/82579924/" TargetMode="External"/><Relationship Id="rId2625" Type="http://schemas.openxmlformats.org/officeDocument/2006/relationships/hyperlink" Target="http://gephardtdaily.com/local/man-killed-in-officer-involved-shooting-in-downtown-salt-lake-city/" TargetMode="External"/><Relationship Id="rId5031" Type="http://schemas.openxmlformats.org/officeDocument/2006/relationships/hyperlink" Target="https://www.fatalencounters.org/wp-content/uploads/2018/08/Jackey-Sampson.jpg" TargetMode="External"/><Relationship Id="rId1227" Type="http://schemas.openxmlformats.org/officeDocument/2006/relationships/hyperlink" Target="http://www.fatalencounters.org/wp-content/uploads/2013/10/Tenbrink.jpg"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3399" Type="http://schemas.openxmlformats.org/officeDocument/2006/relationships/hyperlink" Target="http://www.cbsnews.com/news/james-t-hodgkinson-identified-as-suspect-in-alexandria-shooting/" TargetMode="External"/><Relationship Id="rId4864" Type="http://schemas.openxmlformats.org/officeDocument/2006/relationships/hyperlink" Target="https://www.kansascity.com/news/local/crime/article214420459.html" TargetMode="External"/><Relationship Id="rId7270" Type="http://schemas.openxmlformats.org/officeDocument/2006/relationships/hyperlink" Target="https://fatalencounters.org/wp-content/uploads/2020/02/Andrew-J.-Smyrna.jpg"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cbsnews.com/news/mary-knowlton-death-husband-speaks-about-shooting/" TargetMode="External"/><Relationship Id="rId3119" Type="http://schemas.openxmlformats.org/officeDocument/2006/relationships/hyperlink" Target="http://www.nbcnewyork.com/news/local/Police-Involved-Shooting-Bloomfield-New-Jersey-Suspect-Officers-Investigation-440992423.html" TargetMode="External"/><Relationship Id="rId3880" Type="http://schemas.openxmlformats.org/officeDocument/2006/relationships/hyperlink" Target="http://www.detroitnews.com/story/news/local/detroit-city/2017/11/26/off-duty-wayne-county-deputy-shoots-kills-armed-intruder/895599001/" TargetMode="External"/><Relationship Id="rId4931" Type="http://schemas.openxmlformats.org/officeDocument/2006/relationships/hyperlink" Target="https://www.fox23.com/news/one-shot-after-bixby-officer-involved-shooting/795679658"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6689" Type="http://schemas.openxmlformats.org/officeDocument/2006/relationships/hyperlink" Target="https://fatalencounters.org/wp-content/uploads/2019/09/TerryTillman.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fatalencounters.org/wp-content/uploads/2013/10/Donta-Taylor.png" TargetMode="External"/><Relationship Id="rId3600" Type="http://schemas.openxmlformats.org/officeDocument/2006/relationships/hyperlink" Target="http://www.fatalencounters.org/wp-content/uploads/2013/10/douglas-smith-2009.jpg" TargetMode="External"/><Relationship Id="rId6756" Type="http://schemas.openxmlformats.org/officeDocument/2006/relationships/hyperlink" Target="https://wcyb.com/news/local/tbi-suspect-dead-fired-at-officers-first-in-elizabethton-shooting" TargetMode="External"/><Relationship Id="rId7807" Type="http://schemas.openxmlformats.org/officeDocument/2006/relationships/hyperlink" Target="https://news4sanantonio.com/news/local/man-killed-during-officer-involved-shooting-in-kendall-county"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823" Type="http://schemas.openxmlformats.org/officeDocument/2006/relationships/hyperlink" Target="https://fatalencounters.org/wp-content/uploads/2019/10/Roy-Tucker.jpg" TargetMode="External"/><Relationship Id="rId1968" Type="http://schemas.openxmlformats.org/officeDocument/2006/relationships/hyperlink" Target="http://losangeles.cbslocal.com/2016/07/16/police-shoot-and-kill-driver-in-san-bernardino/" TargetMode="External"/><Relationship Id="rId4374" Type="http://schemas.openxmlformats.org/officeDocument/2006/relationships/hyperlink" Target="https://www.knoxnews.com/story/news/local/clarksville/2018/03/16/clarksville-pd-tactical-unit-responding-barricaded-suspect/433384002/"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3043" Type="http://schemas.openxmlformats.org/officeDocument/2006/relationships/hyperlink" Target="http://www.ocregister.com/articles/dead-742552-police-involved.html" TargetMode="External"/><Relationship Id="rId6199" Type="http://schemas.openxmlformats.org/officeDocument/2006/relationships/hyperlink" Target="https://www.fox23.com/news/i-44-closed-in-midtown-tulsa-due-to-police-search/948365449"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3110" Type="http://schemas.openxmlformats.org/officeDocument/2006/relationships/hyperlink" Target="http://abc13.com/1-killed-4-in-custody-after-deputy-involved-shooting/2377497/"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731" Type="http://schemas.openxmlformats.org/officeDocument/2006/relationships/hyperlink" Target="https://www.wnct.com/local-news/1-dead-after-officer-involved-shooting-in-onslow-county/"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282" Type="http://schemas.openxmlformats.org/officeDocument/2006/relationships/hyperlink" Target="http://www.wmcactionnews5.com/2018/10/17/shelby-county-deputy-shot-apartment-complex/" TargetMode="External"/><Relationship Id="rId6333" Type="http://schemas.openxmlformats.org/officeDocument/2006/relationships/hyperlink" Target="https://fatalencounters.org/wp-content/uploads/2019/08/Vincense-Williams.jpg"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6400" Type="http://schemas.openxmlformats.org/officeDocument/2006/relationships/hyperlink" Target="https://www.daily-jeff.com/news/20190626/sugarcreek-officer-injured-suspect-dead/3" TargetMode="External"/><Relationship Id="rId915" Type="http://schemas.openxmlformats.org/officeDocument/2006/relationships/hyperlink" Target="http://www.ledger-enquirer.com/news/local/crime/article39281184.html"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7174" Type="http://schemas.openxmlformats.org/officeDocument/2006/relationships/hyperlink" Target="https://usgunviolence.files.wordpress.com/2014/01/cleman-r-sweptson-jr.jpg?w=625"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3784" Type="http://schemas.openxmlformats.org/officeDocument/2006/relationships/hyperlink" Target="http://www.arkansasonline.com/news/2017/nov/04/arkansas-state-police-investigating-officer-involv/?f=news-arkansas"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3437" Type="http://schemas.openxmlformats.org/officeDocument/2006/relationships/hyperlink" Target="http://www.tucsonnewsnow.com/story/35530465/officer-involved-shooting-near-park-and-drexe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click2houston.com/news/driver-shot-killed-after-leading-police-on-chase-across-sw-houston/34492804" TargetMode="External"/><Relationship Id="rId2039" Type="http://schemas.openxmlformats.org/officeDocument/2006/relationships/hyperlink" Target="http://www.fatalencounters.org/wp-content/uploads/2013/10/Adam-Jo-Klimek.png" TargetMode="External"/><Relationship Id="rId2453" Type="http://schemas.openxmlformats.org/officeDocument/2006/relationships/hyperlink" Target="http://www.sacbee.com/news/local/crime/article118172608.html" TargetMode="External"/><Relationship Id="rId3504" Type="http://schemas.openxmlformats.org/officeDocument/2006/relationships/hyperlink" Target="http://www.theolympian.com/news/local/crime/article144583509.html"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killedbypolice.net/victims/150292.jpg" TargetMode="External"/><Relationship Id="rId2106" Type="http://schemas.openxmlformats.org/officeDocument/2006/relationships/hyperlink" Target="http://www.marinij.com/article/NO/20160818/NEWS/160819821" TargetMode="External"/><Relationship Id="rId2520" Type="http://schemas.openxmlformats.org/officeDocument/2006/relationships/hyperlink" Target="https://kobi5.com/news/officer-wounded-suspect-dead-in-dallas-oregon-42525/"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5329" Type="http://schemas.openxmlformats.org/officeDocument/2006/relationships/hyperlink" Target="https://sacramento.cbslocal.com/2018/10/29/motorcyclist-dies-el-dorado-county/" TargetMode="External"/><Relationship Id="rId3294" Type="http://schemas.openxmlformats.org/officeDocument/2006/relationships/hyperlink" Target="https://www.news4jax.com/news/local/jacksonville/sources-jso-officer-shoots-carjacking-suspect-on-westside"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1939" Type="http://schemas.openxmlformats.org/officeDocument/2006/relationships/hyperlink" Target="http://www.al.com/news/index.ssf/2016/07/selma_police_officer_returns_f.html" TargetMode="External"/><Relationship Id="rId5810" Type="http://schemas.openxmlformats.org/officeDocument/2006/relationships/hyperlink" Target="https://www.sbsun.com/2019/02/10/coroner-ids-man-shot-and-killed-in-confrontation-with-banning-officers/" TargetMode="External"/><Relationship Id="rId3361" Type="http://schemas.openxmlformats.org/officeDocument/2006/relationships/hyperlink" Target="http://www.fatalencounters.org/wp-content/uploads/2013/10/Michael-Anthony-Rude.jpg"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www.houmatoday.com/news/20170301/man-killed-by-police-tuesday-night" TargetMode="External"/><Relationship Id="rId6584" Type="http://schemas.openxmlformats.org/officeDocument/2006/relationships/hyperlink" Target="https://www.wboy.com/news/crime/suspect-dead-after-officer-involved-shooting-in-pocahontas-county-trooper-flown-to-hospital/" TargetMode="External"/><Relationship Id="rId7635" Type="http://schemas.openxmlformats.org/officeDocument/2006/relationships/hyperlink" Target="https://fatalencounters.org/wp-content/uploads/2020/04/Steve-J.-Alire.jpg" TargetMode="External"/><Relationship Id="rId2030" Type="http://schemas.openxmlformats.org/officeDocument/2006/relationships/hyperlink" Target="http://www.12newsnow.com/news/local/port-arthur-family-seeks-answers-after-death-of-mentally-ill-son/292634589" TargetMode="External"/><Relationship Id="rId5186" Type="http://schemas.openxmlformats.org/officeDocument/2006/relationships/hyperlink" Target="https://abc7.com/suspects-in-east-la-gunfight-with-deputies-idd-as-known-gang-members/4296571/" TargetMode="External"/><Relationship Id="rId6237" Type="http://schemas.openxmlformats.org/officeDocument/2006/relationships/hyperlink" Target="https://fatalencounters.org/wp-content/uploads/2019/05/Ronnie-Angelo-Churches.jpg"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5253" Type="http://schemas.openxmlformats.org/officeDocument/2006/relationships/hyperlink" Target="https://www.fatalencounters.org/wp-content/uploads/2018/10/Ramirez27.jpg" TargetMode="External"/><Relationship Id="rId6304" Type="http://schemas.openxmlformats.org/officeDocument/2006/relationships/hyperlink" Target="https://www.mlive.com/news/2019/06/man-allegedly-firing-a-gun-from-bicycle-dies-in-shootout-with-police-in-detroit.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863" Type="http://schemas.openxmlformats.org/officeDocument/2006/relationships/hyperlink" Target="http://www.fatalencounters.org/wp-content/uploads/2013/10/Rodrigo-Guardiola.jpg"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516" Type="http://schemas.openxmlformats.org/officeDocument/2006/relationships/hyperlink" Target="http://www.tmj4.com/news/local-news/sheriff-suspect-shot-by-deputy-in-east-troy-has-died" TargetMode="External"/><Relationship Id="rId1930" Type="http://schemas.openxmlformats.org/officeDocument/2006/relationships/hyperlink" Target="http://www.wave3.com/story/32371223/officer-involved-shooting-leaves-man-dead" TargetMode="External"/><Relationship Id="rId7492" Type="http://schemas.openxmlformats.org/officeDocument/2006/relationships/hyperlink" Target="https://www.azfamily.com/news/woman-dead-after-being-shot-by-u-s-marshals-task/article_37c78018-54eb-11ea-9ba2-77f44e7bcdf1.html" TargetMode="External"/><Relationship Id="rId3688" Type="http://schemas.openxmlformats.org/officeDocument/2006/relationships/hyperlink" Target="http://www.cbs46.com/story/34212929/officer-shoots-person-in-cumming" TargetMode="External"/><Relationship Id="rId4739" Type="http://schemas.openxmlformats.org/officeDocument/2006/relationships/hyperlink" Target="http://www.wsfa.com/story/38388975/wife-husband-unarmed-when-he-was-shot-three-times-by-madison-co-sheriffs-deputy"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212" Type="http://schemas.openxmlformats.org/officeDocument/2006/relationships/hyperlink" Target="http://www.ajc.com/news/news/fulton-police-officer-shot-near-college-park/nZnPb/" TargetMode="External"/><Relationship Id="rId676" Type="http://schemas.openxmlformats.org/officeDocument/2006/relationships/hyperlink" Target="http://nbc4i.com/2015/11/23/3-people-reported-dead-after-reported-shooting-on-citys-west-side/" TargetMode="External"/><Relationship Id="rId2357" Type="http://schemas.openxmlformats.org/officeDocument/2006/relationships/hyperlink" Target="http://ktla.com/2016/11/07/man-shot-killed-during-altercation-with-officers-in-santa-ana/" TargetMode="External"/><Relationship Id="rId3408" Type="http://schemas.openxmlformats.org/officeDocument/2006/relationships/hyperlink" Target="http://www.fatalencounters.org/wp-content/uploads/2013/10/Paul-E-Mashburn.jp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katv.com/news/local/lonoke-county-deputy-involved-in-fatal-shooting-overnight"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1026" Type="http://schemas.openxmlformats.org/officeDocument/2006/relationships/hyperlink" Target="http://www.nola.com/crime/index.ssf/2015/05/officer-involved_shooting_repo.html" TargetMode="External"/><Relationship Id="rId2424" Type="http://schemas.openxmlformats.org/officeDocument/2006/relationships/hyperlink" Target="http://www.tennessean.com/story/life/2016/11/24/pathways-employee-stabbed-suspect-shot-police/94395888/"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810" Type="http://schemas.openxmlformats.org/officeDocument/2006/relationships/hyperlink" Target="http://www.tulsaworld.com/homepagelatest/cushing-police-officer-cleared-in-fatal-shooting/article_1bc89125-2051-5cb1-9dde-62c9791231cd.html"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663" Type="http://schemas.openxmlformats.org/officeDocument/2006/relationships/hyperlink" Target="http://www.kentucky.com/news/state/article211562049.html" TargetMode="External"/><Relationship Id="rId5714" Type="http://schemas.openxmlformats.org/officeDocument/2006/relationships/hyperlink" Target="https://www.fatalencounters.org/wp-content/uploads/2019/01/Stephen-Stepanski.jpg" TargetMode="External"/><Relationship Id="rId3265" Type="http://schemas.openxmlformats.org/officeDocument/2006/relationships/hyperlink" Target="http://www.lex18.com/story/36229345/one-fatality-in-officer-involved-shooting" TargetMode="External"/><Relationship Id="rId4316" Type="http://schemas.openxmlformats.org/officeDocument/2006/relationships/hyperlink" Target="http://www.wymt.com/content/news/Police-surround-home-after-gunshots-heard-inside-475940063.html" TargetMode="External"/><Relationship Id="rId4730" Type="http://schemas.openxmlformats.org/officeDocument/2006/relationships/hyperlink" Target="https://www.fatalencounters.org/wp-content/uploads/2018/06/Roger-Dale-Sims.jpg"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cleveland19.com/story/33428820/officer-involved-shooting-in-lowes-parking-lot-in-willoughby"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7539" Type="http://schemas.openxmlformats.org/officeDocument/2006/relationships/hyperlink" Target="https://www.tmj4.com/news/local-news/milwaukee-police-investigating-fatal-officer-involved-shootin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tvq.com/2019/08/01/homicide-investigation-underway-montgomery-county/"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7606" Type="http://schemas.openxmlformats.org/officeDocument/2006/relationships/hyperlink" Target="https://fatalencounters.org/wp-content/uploads/2020/04/Justin-M.-Riggs.jpg" TargetMode="External"/><Relationship Id="rId5571" Type="http://schemas.openxmlformats.org/officeDocument/2006/relationships/hyperlink" Target="http://www.wtol.com/2018/12/20/man-suspected-killing-grandmother-is-fatally-shot-toledo-police-custody/"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5224" Type="http://schemas.openxmlformats.org/officeDocument/2006/relationships/hyperlink" Target="https://www.kivitv.com/news/nampa-man-dies-in-officer-involved-shootin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bay.com/2016/06/15/large-police-presence-near-pembine/" TargetMode="External"/><Relationship Id="rId4240" Type="http://schemas.openxmlformats.org/officeDocument/2006/relationships/hyperlink" Target="http://www.al.com/news/mobile/index.ssf/2018/02/swat_kills_mobile_man_after_st.html" TargetMode="External"/><Relationship Id="rId7396" Type="http://schemas.openxmlformats.org/officeDocument/2006/relationships/hyperlink" Target="https://wbng.com/2020/01/30/nysp-troopers-kill-subject-following-standoff-in-deposit/" TargetMode="External"/><Relationship Id="rId7049" Type="http://schemas.openxmlformats.org/officeDocument/2006/relationships/hyperlink" Target="https://fatalencounters.org/wp-content/uploads/2019/12/Deangelo-Martin.jpg" TargetMode="External"/><Relationship Id="rId7463" Type="http://schemas.openxmlformats.org/officeDocument/2006/relationships/hyperlink" Target="https://denver.cbslocal.com/2020/02/14/shooting-commerce-city-police-activity-fatal-officer-involved-adams-county/"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16" Type="http://schemas.openxmlformats.org/officeDocument/2006/relationships/hyperlink" Target="http://abc13.com/archive/9011275/"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994" Type="http://schemas.openxmlformats.org/officeDocument/2006/relationships/hyperlink" Target="http://www.washingtonpost.com/news/morning-mix/wp/2015/06/14/new-video-shows-kentucky-police-officer-killing-flagpole-wielding-man/" TargetMode="External"/><Relationship Id="rId2675" Type="http://schemas.openxmlformats.org/officeDocument/2006/relationships/hyperlink" Target="http://www.tennessean.com/story/news/2017/06/28/shooting-reported-vanderbilt-100-oaks-campus-nashville/436537001/" TargetMode="External"/><Relationship Id="rId3726" Type="http://schemas.openxmlformats.org/officeDocument/2006/relationships/hyperlink" Target="http://wkbn.com/2017/10/21/departments-on-scene-of-possible-police-involved-shooting-in-girard/" TargetMode="External"/><Relationship Id="rId647" Type="http://schemas.openxmlformats.org/officeDocument/2006/relationships/hyperlink" Target="http://www.killedbypolice.net/victims/151020.jpg" TargetMode="External"/><Relationship Id="rId1277" Type="http://schemas.openxmlformats.org/officeDocument/2006/relationships/hyperlink" Target="http://www.star-telegram.com/news/local/community/northeast-tarrant/se43gt/picture63583772/ALTERNATES/FREE_960/gonzales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714" Type="http://schemas.openxmlformats.org/officeDocument/2006/relationships/hyperlink" Target="http://www.ozarksfirst.com/news/one-man-dead-in-officer-involved-shooting" TargetMode="External"/><Relationship Id="rId1344" Type="http://schemas.openxmlformats.org/officeDocument/2006/relationships/hyperlink" Target="http://www.wistv.com/story/31073065/man-killed-during-confrontation-with-dillon-county-deputy-near-latta"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5618" Type="http://schemas.openxmlformats.org/officeDocument/2006/relationships/hyperlink" Target="http://www.wboy.com/news/emergencies/update-deputies-release-more-information-regarding-fatal-standoff-with-62-year-old-man/991698375" TargetMode="External"/><Relationship Id="rId3169" Type="http://schemas.openxmlformats.org/officeDocument/2006/relationships/hyperlink" Target="http://news3lv.com/news/local/domestic-dispute-turned-barricade-becomes-fatal-officer-involved-shooting" TargetMode="External"/><Relationship Id="rId3583" Type="http://schemas.openxmlformats.org/officeDocument/2006/relationships/hyperlink" Target="http://www.fatalencounters.org/wp-content/uploads/2013/10/IGERSSHAWN-MICHAEL.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185" Type="http://schemas.openxmlformats.org/officeDocument/2006/relationships/hyperlink" Target="http://www.wowt.com/content/news/Reports-Police-respond-to-help-an-officer-call-in-south-Omaha-392488871.html" TargetMode="External"/><Relationship Id="rId3236" Type="http://schemas.openxmlformats.org/officeDocument/2006/relationships/hyperlink" Target="http://www.fatalencounters.org/wp-content/uploads/2013/10/MichaelRusso.jpg" TargetMode="External"/><Relationship Id="rId4634" Type="http://schemas.openxmlformats.org/officeDocument/2006/relationships/hyperlink" Target="https://newsok.com/article/5594611/names-of-troopers-released-in-friday-shootout"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6459" Type="http://schemas.openxmlformats.org/officeDocument/2006/relationships/hyperlink" Target="https://www.alamogordonews.com/story/news/local/community/2019/07/08/police-shooting-results-death/1678667001/" TargetMode="External"/><Relationship Id="rId6873" Type="http://schemas.openxmlformats.org/officeDocument/2006/relationships/hyperlink" Target="https://myfox8.com/2019/10/15/man-killed-in-deputy-involved-shooting-on-bales-chapel-road-in-jamestown-identified/"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wtva.com/content/news/Officer-involved-shooting-reported-in-Yalobusha-County-501757721.html" TargetMode="External"/><Relationship Id="rId6526" Type="http://schemas.openxmlformats.org/officeDocument/2006/relationships/hyperlink" Target="https://fatalencounters.org/wp-content/uploads/2019/08/James-Manzo.jpg" TargetMode="External"/><Relationship Id="rId6940" Type="http://schemas.openxmlformats.org/officeDocument/2006/relationships/hyperlink" Target="https://www.nbcbayarea.com/news/local/Police-Investigating-Activity-in-San-Jose-564185481.html" TargetMode="External"/><Relationship Id="rId4077" Type="http://schemas.openxmlformats.org/officeDocument/2006/relationships/hyperlink" Target="http://www.commercialappeal.com/story/news/crime/2018/01/08/authorities-investigating-officer-involved-shooting-horn-lake/1012194001/"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3160" Type="http://schemas.openxmlformats.org/officeDocument/2006/relationships/hyperlink" Target="http://www.tri-cityherald.com/news/local/crime/article159675924.html"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7434" Type="http://schemas.openxmlformats.org/officeDocument/2006/relationships/hyperlink" Target="https://www.wxyz.com/news/man-killed-canine-officer-stabbed-in-saginaw"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993" Type="http://schemas.openxmlformats.org/officeDocument/2006/relationships/hyperlink" Target="http://www.fatalencounters.org/wp-content/uploads/2013/10/MichaelMaldonado.png"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965" Type="http://schemas.openxmlformats.org/officeDocument/2006/relationships/hyperlink" Target="http://www.clickorlando.com/news/1-dead-in-deputyinvolved-shooting-in-lake-county/34153664" TargetMode="External"/><Relationship Id="rId1595" Type="http://schemas.openxmlformats.org/officeDocument/2006/relationships/hyperlink" Target="http://www.fatalencounters.org/wp-content/uploads/2013/10/harrislamar1.jpg" TargetMode="External"/><Relationship Id="rId2646" Type="http://schemas.openxmlformats.org/officeDocument/2006/relationships/hyperlink" Target="http://www.fatalencounters.org/wp-content/uploads/2013/10/tucker-433.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18" Type="http://schemas.openxmlformats.org/officeDocument/2006/relationships/hyperlink" Target="http://www.killedbypolice.net/victims/150920.jpg"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662" Type="http://schemas.openxmlformats.org/officeDocument/2006/relationships/hyperlink" Target="http://www.wyff4.com/news/dispatch-crews-on-scene-of-reported-shooting-in-greenville-county/39346400" TargetMode="External"/><Relationship Id="rId5869" Type="http://schemas.openxmlformats.org/officeDocument/2006/relationships/hyperlink" Target="http://www.wmcactionnews5.com/2019/02/20/officials-identify-man-killed-horn-lake-road-rage-shootin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7291" Type="http://schemas.openxmlformats.org/officeDocument/2006/relationships/hyperlink" Target="https://www.kxnet.com/news/local-news/residents-living-near-the-scene-of-thursdays-officer-involved-shooting-discuss-what-they-witnessed/" TargetMode="External"/><Relationship Id="rId4885" Type="http://schemas.openxmlformats.org/officeDocument/2006/relationships/hyperlink" Target="https://www.fatalencounters.org/wp-content/uploads/2018/07/joeyLoop.jpg" TargetMode="External"/><Relationship Id="rId5936" Type="http://schemas.openxmlformats.org/officeDocument/2006/relationships/hyperlink" Target="https://www.ktva.com/story/40089756/man-killed-in-officerinvolved-shooting-in-airport-height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4538" Type="http://schemas.openxmlformats.org/officeDocument/2006/relationships/hyperlink" Target="http://www.fatalencounters.org/wp-content/uploads/2018/04/Charles-Douglas-Whitley.jpg" TargetMode="External"/><Relationship Id="rId4952" Type="http://schemas.openxmlformats.org/officeDocument/2006/relationships/hyperlink" Target="https://www.newschannel5.com/news/tbi-investigates-officer-involved-shooting-in-nashville" TargetMode="External"/><Relationship Id="rId3554" Type="http://schemas.openxmlformats.org/officeDocument/2006/relationships/hyperlink" Target="http://www.wagmtv.com/content/news/An-officer-involved-shooting--416436843.html" TargetMode="External"/><Relationship Id="rId4605" Type="http://schemas.openxmlformats.org/officeDocument/2006/relationships/hyperlink" Target="http://www.koco.com/article/man-shot-killed-after-pursuit-ends-in-crash-in-seminole-county-officials-say/20198346" TargetMode="External"/><Relationship Id="rId7011" Type="http://schemas.openxmlformats.org/officeDocument/2006/relationships/hyperlink" Target="https://fatalencounters.org/wp-content/uploads/2019/12/Ricky-Lee-Gardipe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fla.com/2016/08/30/hillsborough-deputy-is-on-paid-leave-after-firing-shot-killing-suspect/"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223" Type="http://schemas.openxmlformats.org/officeDocument/2006/relationships/hyperlink" Target="http://www.dailycamera.com/news/boulder/ci_30437066" TargetMode="External"/><Relationship Id="rId5379" Type="http://schemas.openxmlformats.org/officeDocument/2006/relationships/hyperlink" Target="https://wgntv.com/2018/11/11/multiple-wounded-in-robbins-bar-shooting-police-say/" TargetMode="External"/><Relationship Id="rId5793" Type="http://schemas.openxmlformats.org/officeDocument/2006/relationships/hyperlink" Target="https://www.kcra.com/article/man-who-stabbed-woman-dies-after-shot-by-stockton-police/26122222" TargetMode="External"/><Relationship Id="rId6844" Type="http://schemas.openxmlformats.org/officeDocument/2006/relationships/hyperlink" Target="https://kutv.com/news/local/man-shot-by-fugitive-task-force-at-layton-mall-dies" TargetMode="External"/><Relationship Id="rId4395" Type="http://schemas.openxmlformats.org/officeDocument/2006/relationships/hyperlink" Target="http://www.fatalencounters.org/wp-content/uploads/2018/03/JasonRaffaeli.jpg"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5860" Type="http://schemas.openxmlformats.org/officeDocument/2006/relationships/hyperlink" Target="https://abc7news.com/napa-co-sheriff-investigating-deadly-officer-involved-shooting/5143430/" TargetMode="External"/><Relationship Id="rId6911" Type="http://schemas.openxmlformats.org/officeDocument/2006/relationships/hyperlink" Target="https://fatalencounters.org/wp-content/uploads/2019/10/Michael-Allen-Babcock.jpg"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1709" Type="http://schemas.openxmlformats.org/officeDocument/2006/relationships/hyperlink" Target="http://thesouthern.com/news/police-shooting-suspect-killed-in-gunfight-with-authorities/article_633ae6fd-f8cc-5af0-955e-544f72791bd1.html" TargetMode="External"/><Relationship Id="rId4115" Type="http://schemas.openxmlformats.org/officeDocument/2006/relationships/hyperlink" Target="http://www.fatalencounters.org/wp-content/uploads/2018/01/Bryan-Johnson-Gregory.jpg" TargetMode="External"/><Relationship Id="rId7685" Type="http://schemas.openxmlformats.org/officeDocument/2006/relationships/hyperlink" Target="https://foxlexington.com/news/local/investigation-underway-after-one-killed-in-officer-involved-shooting-in-knox-co"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7338" Type="http://schemas.openxmlformats.org/officeDocument/2006/relationships/hyperlink" Target="https://fatalencounters.org/wp-content/uploads/2020/02/Miguel-Angel-Mercado-Segura.jpg"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6354" Type="http://schemas.openxmlformats.org/officeDocument/2006/relationships/hyperlink" Target="https://fatalencounters.org/wp-content/uploads/2019/06/kenneth-french.jpg" TargetMode="External"/><Relationship Id="rId7405" Type="http://schemas.openxmlformats.org/officeDocument/2006/relationships/hyperlink" Target="https://www.channel3000.com/wauwatosa-police-investigating-fatal-shooting-at-mall/"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421" Type="http://schemas.openxmlformats.org/officeDocument/2006/relationships/hyperlink" Target="https://www.khou.com/article/news/crime/houston-police-officer-lucky-to-be-alive-after-deadly-shootout/285-59d0e714-a205-4579-bf49-19124117a5d7" TargetMode="External"/><Relationship Id="rId2964" Type="http://schemas.openxmlformats.org/officeDocument/2006/relationships/hyperlink" Target="http://kron4.com/2017/05/29/man-killed-in-officer-involved-shooting-in-vacaville/" TargetMode="External"/><Relationship Id="rId5023" Type="http://schemas.openxmlformats.org/officeDocument/2006/relationships/hyperlink" Target="https://www.heraldsun.com/news/local/crime/article216446770.html"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1633" Type="http://schemas.openxmlformats.org/officeDocument/2006/relationships/hyperlink" Target="http://wate.com/2016/03/13/deadly-officer-involved-shooting-in-lenoir-city/" TargetMode="External"/><Relationship Id="rId4789" Type="http://schemas.openxmlformats.org/officeDocument/2006/relationships/hyperlink" Target="https://www.ajc.com/news/breaking-news/breaking-man-killed-deputy-involved-shooting-forsyth-county/tzZY2z1jHR5BGGwCVtzOPK/" TargetMode="External"/><Relationship Id="rId1700" Type="http://schemas.openxmlformats.org/officeDocument/2006/relationships/hyperlink" Target="http://nj1015.com/mom-off-duty-newark-cop-was-drunk-when-he-shot-and-killed-my-son/"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nbcbayarea.com/news/local/Officer-Involved-Shooting-in-San-Jose-322019022.html?utm_source=dlvr.it&amp;utm_medium=twitter" TargetMode="External"/><Relationship Id="rId2474" Type="http://schemas.openxmlformats.org/officeDocument/2006/relationships/hyperlink" Target="http://www.fatalencounters.org/wp-content/uploads/2013/10/James-Dean-Smith.jpg"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killedbypolice.net/victims/150972.jp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www.wlbt.com/2019/01/25/one-arrested-after-body-missing-raymond-man-found-abandoned-building/" TargetMode="External"/><Relationship Id="rId6815" Type="http://schemas.openxmlformats.org/officeDocument/2006/relationships/hyperlink" Target="https://fatalencounters.org/wp-content/uploads/2019/10/Dewayne-Morgan.jpg"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831" Type="http://schemas.openxmlformats.org/officeDocument/2006/relationships/hyperlink" Target="https://www.fatalencounters.org/wp-content/uploads/2019/02/Ted-Schmitz.jpeg"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433" Type="http://schemas.openxmlformats.org/officeDocument/2006/relationships/hyperlink" Target="http://www.fatalencounters.org/wp-content/uploads/2018/04/JamesDecoursey.jpg" TargetMode="External"/><Relationship Id="rId7589" Type="http://schemas.openxmlformats.org/officeDocument/2006/relationships/hyperlink" Target="https://www.nbclosangeles.com/news/local/man-killed-in-police-shooting-following-standoff-in-bell-gardens/2326613/" TargetMode="External"/><Relationship Id="rId3035" Type="http://schemas.openxmlformats.org/officeDocument/2006/relationships/hyperlink" Target="http://www.kktv.com/content/news/Police-shoot-kill-man-who-was-allegedly-threatening-officers-with-car-412821563.html" TargetMode="External"/><Relationship Id="rId4500" Type="http://schemas.openxmlformats.org/officeDocument/2006/relationships/hyperlink" Target="https://www.dallasnews.com/news/crime/2018/04/10/border-patrol-agent-charged-murder-after-woman-child-found-dead-near-rio-grande"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7309" Type="http://schemas.openxmlformats.org/officeDocument/2006/relationships/hyperlink" Target="https://www.wesh.com/article/deputies-shoot-man-after-knife-attack/30527440" TargetMode="External"/><Relationship Id="rId5274" Type="http://schemas.openxmlformats.org/officeDocument/2006/relationships/hyperlink" Target="https://www.11alive.com/article/news/crime/man-killed-by-deputies-at-conclusion-of-hall-co-swat-standoff/85-604207944"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1884" Type="http://schemas.openxmlformats.org/officeDocument/2006/relationships/hyperlink" Target="http://www.northjersey.com/news/authorities-man-dead-in-exchange-of-gunfire-with-paterson-police-officers-1.1621357"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951" Type="http://schemas.openxmlformats.org/officeDocument/2006/relationships/hyperlink" Target="http://www.ksdk.com/news/local/officer-involved-shooting-in-east-st-louis/269594035" TargetMode="External"/><Relationship Id="rId7099" Type="http://schemas.openxmlformats.org/officeDocument/2006/relationships/hyperlink" Target="http://www.fatalencounters.org/wp-content/uploads/2018/03/Stephen-DeLoach-Jr.jpg"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7166" Type="http://schemas.openxmlformats.org/officeDocument/2006/relationships/hyperlink" Target="http://www.wxyz.com/news/region/detroit/sources-indentify-matthew-joseph-as-man-killed-after-shooting-two-detroit-police-officers" TargetMode="External"/><Relationship Id="rId7580" Type="http://schemas.openxmlformats.org/officeDocument/2006/relationships/hyperlink" Target="https://dailydispatch.dps.alaska.gov/Home/DisplayIncident?incidentNumber=AK20016675" TargetMode="External"/><Relationship Id="rId6182" Type="http://schemas.openxmlformats.org/officeDocument/2006/relationships/hyperlink" Target="https://fatalencounters.org/wp-content/uploads/2019/05/Timothy-Russell-Majchrzak.jpg" TargetMode="External"/><Relationship Id="rId7233" Type="http://schemas.openxmlformats.org/officeDocument/2006/relationships/hyperlink" Target="http://www.msnewsnow.com/story/23861024/man-who-allegedly-points-gun-at-cops-killed-following-chase"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4827" Type="http://schemas.openxmlformats.org/officeDocument/2006/relationships/hyperlink" Target="http://www.hawaiinewsnow.com/story/38563814/man-sprays-officers-with-pesticides-bites-officers-during-arrest" TargetMode="External"/><Relationship Id="rId2792" Type="http://schemas.openxmlformats.org/officeDocument/2006/relationships/hyperlink" Target="http://abc13.com/news/suspect-killed-in-shooting-that-wounded-2-officers/1777497/"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764" Type="http://schemas.openxmlformats.org/officeDocument/2006/relationships/hyperlink" Target="http://www.news3lv.com/media/lib/166/1/2/5/1253516c-7ddf-4dd7-8c51-c93e9f588679/Original.jpg" TargetMode="External"/><Relationship Id="rId1394" Type="http://schemas.openxmlformats.org/officeDocument/2006/relationships/hyperlink" Target="http://www.11alive.com/story/news/local/2016/02/18/gbi-investigating-fatal-commerce-officer-involved-shooting/80562868/" TargetMode="External"/><Relationship Id="rId2445" Type="http://schemas.openxmlformats.org/officeDocument/2006/relationships/hyperlink" Target="http://www.fatalencounters.org/wp-content/uploads/2013/10/BradleyKing.jpg" TargetMode="External"/><Relationship Id="rId3910" Type="http://schemas.openxmlformats.org/officeDocument/2006/relationships/hyperlink" Target="http://abc7ny.com/nypd-man-armed-with-machete-fatally-shot-by-police/274002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461" Type="http://schemas.openxmlformats.org/officeDocument/2006/relationships/hyperlink" Target="http://www.fatalencounters.org/wp-content/uploads/2013/10/lynn.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6719" Type="http://schemas.openxmlformats.org/officeDocument/2006/relationships/hyperlink" Target="https://www.easttexasmatters.com/crime/nacogdoches-man-arrested-after-stabbing-carjacking-incidents/" TargetMode="External"/><Relationship Id="rId1114" Type="http://schemas.openxmlformats.org/officeDocument/2006/relationships/hyperlink" Target="https://www.poncacitynow.com/8/images/media/JerayChatham.png" TargetMode="External"/><Relationship Id="rId4684" Type="http://schemas.openxmlformats.org/officeDocument/2006/relationships/hyperlink" Target="http://fox8.com/2018/05/25/westlake-man-who-was-shot-after-ignoring-deputys-commands-on-i-90-has-died/"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286" Type="http://schemas.openxmlformats.org/officeDocument/2006/relationships/hyperlink" Target="http://www.kxii.com/content/news/Suspect-killed-by-officers-in-Love-County-shooting-441328723.html" TargetMode="External"/><Relationship Id="rId4337" Type="http://schemas.openxmlformats.org/officeDocument/2006/relationships/hyperlink" Target="http://www.nbc12.com/story/37688260/teen-killed-in-deputy-involved-shooting-in-spotsylvania"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nbcbayarea.com/news/local/Officer-Involved-Shooting-in-Santa-Clara-Leaves-1-Person-Injured-415828313.html" TargetMode="External"/><Relationship Id="rId4404" Type="http://schemas.openxmlformats.org/officeDocument/2006/relationships/hyperlink" Target="http://www.mlive.com/news/flint/index.ssf/2018/03/police_identify_man_in_deadl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5178" Type="http://schemas.openxmlformats.org/officeDocument/2006/relationships/hyperlink" Target="https://abc7.com/man-hurt-in-officer-involved-shooting-at-garden-grove-ralphs/4279319/"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643" Type="http://schemas.openxmlformats.org/officeDocument/2006/relationships/hyperlink" Target="https://ktla.com/2019/08/19/man-apparently-dead-after-lapd-shooting-in-residential-area-of-arleta/" TargetMode="External"/><Relationship Id="rId1788" Type="http://schemas.openxmlformats.org/officeDocument/2006/relationships/hyperlink" Target="http://www.thestarpress.com/story/news/crime/2016/06/04/man-injured-police-action-shooting-muncie/85419012/"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245" Type="http://schemas.openxmlformats.org/officeDocument/2006/relationships/hyperlink" Target="https://kval.com/news/local/officer-involved-shooting-in-chiloquin"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4261" Type="http://schemas.openxmlformats.org/officeDocument/2006/relationships/hyperlink" Target="http://www.star-telegram.com/latest-news/article201011109.html"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7484" Type="http://schemas.openxmlformats.org/officeDocument/2006/relationships/hyperlink" Target="https://6abc.com/5977693/"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7137" Type="http://schemas.openxmlformats.org/officeDocument/2006/relationships/hyperlink" Target="http://archive.wbir.com/images/640/360/2/assetpool/images/130321091925_marine_pic.JPG" TargetMode="External"/><Relationship Id="rId7551" Type="http://schemas.openxmlformats.org/officeDocument/2006/relationships/hyperlink" Target="https://www.wmcactionnews5.com/2020/03/04/authorities-investigate-officer-involved-shooting-manila/"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6153" Type="http://schemas.openxmlformats.org/officeDocument/2006/relationships/hyperlink" Target="https://www.chieftain.com/news/20190427/pueblo-police-kill-man-in-overnight-standoff" TargetMode="External"/><Relationship Id="rId7204" Type="http://schemas.openxmlformats.org/officeDocument/2006/relationships/hyperlink" Target="http://www.chicoer.com/general-news/20130717/7-pm-update-fatal-shooting-by-deputy-at-oroville-casino-ruled-justified/1" TargetMode="External"/><Relationship Id="rId668" Type="http://schemas.openxmlformats.org/officeDocument/2006/relationships/hyperlink" Target="http://www.turnto23.com/news/breaking-news/officer-involved-shooting-near-downtown-restaurant-11292015"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763" Type="http://schemas.openxmlformats.org/officeDocument/2006/relationships/hyperlink" Target="http://www.ksla.com/story/34979123/officer-injured-two-others-killed-in-southwest-louisiana" TargetMode="External"/><Relationship Id="rId3814" Type="http://schemas.openxmlformats.org/officeDocument/2006/relationships/hyperlink" Target="http://www.wapt.com/article/man-suspected-of-setting-fire-killed-in-officer-involved-shooting/13511379" TargetMode="External"/><Relationship Id="rId6220" Type="http://schemas.openxmlformats.org/officeDocument/2006/relationships/hyperlink" Target="https://fatalencounters.org/wp-content/uploads/2019/05/Michael-Nieto.jpg" TargetMode="External"/><Relationship Id="rId735" Type="http://schemas.openxmlformats.org/officeDocument/2006/relationships/hyperlink" Target="http://www.mcleanfuneral.com/obituary/Jeffery-Clyde-Jeff-Wilkes/Gastonia-NC/1535971" TargetMode="External"/><Relationship Id="rId1365" Type="http://schemas.openxmlformats.org/officeDocument/2006/relationships/hyperlink" Target="http://www.kfoxtv.com/news/features/top-stories/stories/Two-dead-after-downtown-El-Paso-shooting-involving-Border-Patrol-252745.shtml" TargetMode="External"/><Relationship Id="rId2416" Type="http://schemas.openxmlformats.org/officeDocument/2006/relationships/hyperlink" Target="http://www.fatalencounters.org/wp-content/uploads/2013/10/Ivory-C.-Pantallion-III.jpg" TargetMode="External"/><Relationship Id="rId1018" Type="http://schemas.openxmlformats.org/officeDocument/2006/relationships/hyperlink" Target="http://www.abcnews4.com/story/29122044/police-close-off-downtown-charleston-streets-believe-lt-rogers-shooting-suspect-inside"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7061" Type="http://schemas.openxmlformats.org/officeDocument/2006/relationships/hyperlink" Target="https://myfox28columbus.com/news/local/cristys-pizza-hails-heroic-actions-by-manager-who-was-held-hostage" TargetMode="External"/><Relationship Id="rId4655" Type="http://schemas.openxmlformats.org/officeDocument/2006/relationships/hyperlink" Target="https://www.fatalencounters.org/wp-content/uploads/2018/05/DanielJohnson.jpg" TargetMode="External"/><Relationship Id="rId5706" Type="http://schemas.openxmlformats.org/officeDocument/2006/relationships/hyperlink" Target="https://www.fatalencounters.org/wp-content/uploads/2019/01/Williamowens.jpe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592" Type="http://schemas.openxmlformats.org/officeDocument/2006/relationships/hyperlink" Target="http://www.killedbypolice.net/victims/150959.jpg" TargetMode="External"/><Relationship Id="rId2273" Type="http://schemas.openxmlformats.org/officeDocument/2006/relationships/hyperlink" Target="http://www.miamiherald.com/news/local/community/miami-dade/article108752377.html" TargetMode="External"/><Relationship Id="rId3324" Type="http://schemas.openxmlformats.org/officeDocument/2006/relationships/hyperlink" Target="http://www.azfamily.com/story/35972281/35-year-old-suspect-dead-after-phoenix-officer-involved-shooting" TargetMode="External"/><Relationship Id="rId6894" Type="http://schemas.openxmlformats.org/officeDocument/2006/relationships/hyperlink" Target="https://www.kmov.com/news/man-killed-after-pointing-gun-at-officers-in-north-st/article_3d3310e6-f323-11e9-b164-7fe28a52eed9.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Abraham-Ortiz.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563" Type="http://schemas.openxmlformats.org/officeDocument/2006/relationships/hyperlink" Target="https://www.fatalencounters.org/wp-content/uploads/2018/12/Keith-A.-Hawley.jpg" TargetMode="External"/><Relationship Id="rId6961" Type="http://schemas.openxmlformats.org/officeDocument/2006/relationships/hyperlink" Target="https://fatalencounters.org/wp-content/uploads/2019/12/Antonio-Nichols2.jpg" TargetMode="External"/><Relationship Id="rId4165" Type="http://schemas.openxmlformats.org/officeDocument/2006/relationships/hyperlink" Target="http://www.fatalencounters.org/wp-content/uploads/2018/01/christaline-barnes.jpg" TargetMode="External"/><Relationship Id="rId5216" Type="http://schemas.openxmlformats.org/officeDocument/2006/relationships/hyperlink" Target="https://www.khon2.com/news/local-news/officer-involved-shooting-leaves-a-man-dead-in-kalihi/1479244875" TargetMode="External"/><Relationship Id="rId6614" Type="http://schemas.openxmlformats.org/officeDocument/2006/relationships/hyperlink" Target="https://fatalencounters.org/wp-content/uploads/2019/09/JavaonOusley.jpg" TargetMode="External"/><Relationship Id="rId1759" Type="http://schemas.openxmlformats.org/officeDocument/2006/relationships/hyperlink" Target="http://www.fatalencounters.org/wp-content/uploads/2013/10/Brooks.png" TargetMode="External"/><Relationship Id="rId3181" Type="http://schemas.openxmlformats.org/officeDocument/2006/relationships/hyperlink" Target="http://www.wsbtv.com/news/local/cobb-county/fight-at-sweet-16-birthday-party-sparks-officer-involved-shooting/527142936" TargetMode="External"/><Relationship Id="rId5630" Type="http://schemas.openxmlformats.org/officeDocument/2006/relationships/hyperlink" Target="https://www.azcentral.com/story/news/local/phoenix/2017/12/19/excessive-force-lawsuit-filed-over-mans-death-struggle-phoenix-cops/966954001/"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7455" Type="http://schemas.openxmlformats.org/officeDocument/2006/relationships/hyperlink" Target="https://mynews4.com/news/local/police-activity-reported-at-sparks-blvd" TargetMode="External"/><Relationship Id="rId6057" Type="http://schemas.openxmlformats.org/officeDocument/2006/relationships/hyperlink" Target="https://www.wthr.com/article/1-dead-following-police-involved-shooting-brownstown"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522" Type="http://schemas.openxmlformats.org/officeDocument/2006/relationships/hyperlink" Target="https://www.kmbc.com/article/fbi-kansas-city-police-investigates-agent-involved-shooting-inside-apartment-at-39th-baltimore/31121369"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6124" Type="http://schemas.openxmlformats.org/officeDocument/2006/relationships/hyperlink" Target="http://www.fatalencounters.org/wp-content/uploads/2019/04/Michael-Allen-Felch.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5140" Type="http://schemas.openxmlformats.org/officeDocument/2006/relationships/hyperlink" Target="https://www.wral.com/greenville-police-suspect-killed-in-officer-involved-shooting/17831138/" TargetMode="External"/><Relationship Id="rId1683" Type="http://schemas.openxmlformats.org/officeDocument/2006/relationships/hyperlink" Target="http://www.fatalencounters.org/wp-content/uploads/2013/10/Christian-Bowman.jpg" TargetMode="External"/><Relationship Id="rId2734" Type="http://schemas.openxmlformats.org/officeDocument/2006/relationships/hyperlink" Target="http://www.ajc.com/news/crime--law/fbi-agents-kill-tanger-outlet-suspect-after-day-crime-spree/mDPxeS8tS5rR8Xk9YZ4TmO/" TargetMode="External"/><Relationship Id="rId706" Type="http://schemas.openxmlformats.org/officeDocument/2006/relationships/hyperlink" Target="http://www.reviewjournal.com/news/las-vegas/school-police-shoot-kill-threatening-driver-south-valley-park" TargetMode="External"/><Relationship Id="rId1336" Type="http://schemas.openxmlformats.org/officeDocument/2006/relationships/hyperlink" Target="http://www.al.com/news/birmingham/index.ssf/2016/01/man_fatally_shot_by_chilton_co.html"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4559" Type="http://schemas.openxmlformats.org/officeDocument/2006/relationships/hyperlink" Target="http://www.woodtv.com/news/muskegon-county/1-dead-1-wounded-in-muskegon-shooting/1133559523" TargetMode="External"/><Relationship Id="rId4973" Type="http://schemas.openxmlformats.org/officeDocument/2006/relationships/hyperlink" Target="http://www.kfvs12.com/story/38771011/suspect-identified-in-deadly-shootout-with-asp" TargetMode="External"/><Relationship Id="rId3575" Type="http://schemas.openxmlformats.org/officeDocument/2006/relationships/hyperlink" Target="http://www.post-gazette.com/local/north/2017/03/09/Elderly-man-91-fatally-shot-by-police-in-Lawrence-County-standoff/stories/201703090153" TargetMode="External"/><Relationship Id="rId4626" Type="http://schemas.openxmlformats.org/officeDocument/2006/relationships/hyperlink" Target="http://www.wlox.com/story/38149334/officer-shoots-suspect-at-mississippi-gas-station" TargetMode="External"/><Relationship Id="rId7032" Type="http://schemas.openxmlformats.org/officeDocument/2006/relationships/hyperlink" Target="https://www.ajc.com/news/breaking-news/man-killed-carroll-deputy-after-threatening-shoot-mother-wielding-shovel/bCYVrBX3c82zcP7Lke7xsN/"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crimeblog.dallasnews.com/2013/03/dallas-police-officer-fatally-shoots-suspect-after-major-disturbance-at-apartment-complex.html/" TargetMode="External"/><Relationship Id="rId1193" Type="http://schemas.openxmlformats.org/officeDocument/2006/relationships/hyperlink" Target="http://www.cenlanow.com/news/local-news/apd-releases-statement-about-officer-involved-shooting" TargetMode="External"/><Relationship Id="rId2244" Type="http://schemas.openxmlformats.org/officeDocument/2006/relationships/hyperlink" Target="http://www.12news.com/news/local/valley/loop-101-reopens-in-scottsdale-after-troopers-chase-shoot-suspect/333205961"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Alijah.png" TargetMode="External"/><Relationship Id="rId6865" Type="http://schemas.openxmlformats.org/officeDocument/2006/relationships/hyperlink" Target="https://fatalencounters.org/wp-content/uploads/2020/01/Daniel-James-Wood.jpg"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932" Type="http://schemas.openxmlformats.org/officeDocument/2006/relationships/hyperlink" Target="https://fatalencounters.org/wp-content/uploads/2019/11/Terry-Wayne-Chanley.jpg" TargetMode="External"/><Relationship Id="rId4483" Type="http://schemas.openxmlformats.org/officeDocument/2006/relationships/hyperlink" Target="http://www.fatalencounters.org/wp-content/uploads/2018/04/John-Andrew-Elifritz.png" TargetMode="External"/><Relationship Id="rId5534" Type="http://schemas.openxmlformats.org/officeDocument/2006/relationships/hyperlink" Target="https://wreg.com/2018/12/14/man-killed-by-memphis-police-after-pointing-gun-at-drivers-identified/" TargetMode="External"/><Relationship Id="rId3085" Type="http://schemas.openxmlformats.org/officeDocument/2006/relationships/hyperlink" Target="http://bismarcktribune.com/news/local/mandan-officer-involved-shooting-raises-questions/article_14a7d321-7cf5-5506-a5d3-bb65148ec9d7.html" TargetMode="External"/><Relationship Id="rId4136" Type="http://schemas.openxmlformats.org/officeDocument/2006/relationships/hyperlink" Target="http://www.fatalencounters.org/wp-content/uploads/2018/01/Aaron-Olivarez-Candanoza.jpg"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7359" Type="http://schemas.openxmlformats.org/officeDocument/2006/relationships/hyperlink" Target="https://fatalencounters.org/wp-content/uploads/2020/01/Gage-Southard.jpg" TargetMode="External"/><Relationship Id="rId7773" Type="http://schemas.openxmlformats.org/officeDocument/2006/relationships/hyperlink" Target="https://bangordailynews.com/2020/04/25/news/western-maine/police-involved-in-standoff-in-oxford-county/" TargetMode="External"/><Relationship Id="rId6375" Type="http://schemas.openxmlformats.org/officeDocument/2006/relationships/hyperlink" Target="https://fatalencounters.org/wp-content/uploads/2019/06/GALVAN-MARK-ANTHONY.jpg"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brandonpequeno.png"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2638" Type="http://schemas.openxmlformats.org/officeDocument/2006/relationships/hyperlink" Target="http://www.ksla.com/story/36031367/red-river-parish-sheriffs-deputy-injured-in-morning-shooting" TargetMode="External"/><Relationship Id="rId1654" Type="http://schemas.openxmlformats.org/officeDocument/2006/relationships/hyperlink" Target="https://mgtvwate.files.wordpress.com/2016/03/vlcsnap-2016-03-14-15h35m19s208-e1457984178225.jpg?w=300&amp;h=452" TargetMode="External"/><Relationship Id="rId2705" Type="http://schemas.openxmlformats.org/officeDocument/2006/relationships/hyperlink" Target="http://www.wbay.com/content/news/One-person-dead-following-officer-involved-shooting-423432414.html"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283" Type="http://schemas.openxmlformats.org/officeDocument/2006/relationships/hyperlink" Target="https://news3lv.com/news/local/police-activity-closes-both-sides-of-i-15-at-primm"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7350" Type="http://schemas.openxmlformats.org/officeDocument/2006/relationships/hyperlink" Target="https://baltimore.cbslocal.com/2020/01/22/police-investigating-sudden-death-of-owings-mills-man-in-custody/" TargetMode="External"/><Relationship Id="rId2495" Type="http://schemas.openxmlformats.org/officeDocument/2006/relationships/hyperlink" Target="http://www.wfmz.com/news/top-stories/man-shot-and-killed-by-forks-township-police-officer/203462830" TargetMode="External"/><Relationship Id="rId3893" Type="http://schemas.openxmlformats.org/officeDocument/2006/relationships/hyperlink" Target="http://abc7.com/assault-with-deadly-weapon-suspect-dies-in-tense-south-gate-standoff/2705532/"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960" Type="http://schemas.openxmlformats.org/officeDocument/2006/relationships/hyperlink" Target="http://www.killedbypolice.net/victims/171138.jpg" TargetMode="External"/><Relationship Id="rId881" Type="http://schemas.openxmlformats.org/officeDocument/2006/relationships/hyperlink" Target="http://www.wkyt.com/home/headlines/KSP-investigating-deadly-officer-involved-shooting-in-Rockcastle-County-328144451.html" TargetMode="External"/><Relationship Id="rId2562" Type="http://schemas.openxmlformats.org/officeDocument/2006/relationships/hyperlink" Target="http://kfor.com/2016/12/21/one-man-killed-another-injured-in-ponca-city-shooting/" TargetMode="External"/><Relationship Id="rId3613" Type="http://schemas.openxmlformats.org/officeDocument/2006/relationships/hyperlink" Target="http://www.wpsdlocal6.com/story/34518287/deadly-shooting-in-cape-under-investigation" TargetMode="External"/><Relationship Id="rId6769" Type="http://schemas.openxmlformats.org/officeDocument/2006/relationships/hyperlink" Target="https://fatalencounters.org/wp-content/uploads/2019/09/Scott-Gabriel-Spangler.png" TargetMode="External"/><Relationship Id="rId534" Type="http://schemas.openxmlformats.org/officeDocument/2006/relationships/hyperlink" Target="http://www.culvercityobserver.com/story/2013/10/10/news/man-shot-at-ccpd-hq-identified/3089.html" TargetMode="External"/><Relationship Id="rId1164" Type="http://schemas.openxmlformats.org/officeDocument/2006/relationships/hyperlink" Target="http://www.chron.com/houston/article/Officer-involved-shooting-in-Northeast-Houston-6449062.php" TargetMode="External"/><Relationship Id="rId2215" Type="http://schemas.openxmlformats.org/officeDocument/2006/relationships/hyperlink" Target="http://losangeles.cbslocal.com/2016/10/04/man-dies-after-confrontation-with-burbank-police/" TargetMode="External"/><Relationship Id="rId5785" Type="http://schemas.openxmlformats.org/officeDocument/2006/relationships/hyperlink" Target="https://www.kitv.com/story/39869806/ewa-beach-man-killed-in-officer-involved-shooting-has-extensive-criminal-history"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5438" Type="http://schemas.openxmlformats.org/officeDocument/2006/relationships/hyperlink" Target="https://www.fatalencounters.org/wp-content/uploads/2018/11/Felix-Anthony-Calata.jpg" TargetMode="External"/><Relationship Id="rId5852" Type="http://schemas.openxmlformats.org/officeDocument/2006/relationships/hyperlink" Target="https://www.fatalencounters.org/wp-content/uploads/2019/03/Daniel-E-King.jpg" TargetMode="External"/><Relationship Id="rId4454" Type="http://schemas.openxmlformats.org/officeDocument/2006/relationships/hyperlink" Target="http://fox4kc.com/2018/04/02/man-fatally-shot-by-belton-police-after-allegedly-threatening-officers-with-knife/"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6693" Type="http://schemas.openxmlformats.org/officeDocument/2006/relationships/hyperlink" Target="https://fatalencounters.org/wp-content/uploads/2019/09/seth-ator.jpg"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bakersfieldnow.com/news/local/man-on-roof-with-gun-is-shot-killed-by-7-officers-in-ridgecrest" TargetMode="External"/><Relationship Id="rId5362" Type="http://schemas.openxmlformats.org/officeDocument/2006/relationships/hyperlink" Target="https://www.fatalencounters.org/wp-content/uploads/2018/11/Henry-Gregory-Stroud.jpg" TargetMode="External"/><Relationship Id="rId6413" Type="http://schemas.openxmlformats.org/officeDocument/2006/relationships/hyperlink" Target="https://www.kktv.com/content/news/Suspect-dead-after-officer-involved-shooting-in-Pueblo-511966232.html"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2609" Type="http://schemas.openxmlformats.org/officeDocument/2006/relationships/hyperlink" Target="http://www.kansas.com/news/local/crime/article169913982.html" TargetMode="External"/><Relationship Id="rId5015" Type="http://schemas.openxmlformats.org/officeDocument/2006/relationships/hyperlink" Target="https://www.wishtv.com/news/crime-watch-8/officer-involved-shooting-reported-in-monroe-county/1351100059" TargetMode="External"/><Relationship Id="rId1972" Type="http://schemas.openxmlformats.org/officeDocument/2006/relationships/hyperlink" Target="http://www.fatalencounters.org/wp-content/uploads/2013/10/Gavin-Eugene-Long.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1625" Type="http://schemas.openxmlformats.org/officeDocument/2006/relationships/hyperlink" Target="http://homicide.latimes.com/post/cristian-rene-medina/"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321" Type="http://schemas.openxmlformats.org/officeDocument/2006/relationships/hyperlink" Target="https://waow.com/2020/01/16/wausau-police-on-scene-active-situation/" TargetMode="External"/><Relationship Id="rId785" Type="http://schemas.openxmlformats.org/officeDocument/2006/relationships/hyperlink" Target="http://www.oaoa.com/news/crime_justice/article_0d1cc546-4094-11e5-b2c0-67fa1d7ef932.html" TargetMode="External"/><Relationship Id="rId2466" Type="http://schemas.openxmlformats.org/officeDocument/2006/relationships/hyperlink" Target="http://www.wtsp.com/news/crime/deputy-not-hurt-in-shooting-at-brandon-walmart/362274329"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931" Type="http://schemas.openxmlformats.org/officeDocument/2006/relationships/hyperlink" Target="http://www.fatalencounters.org/wp-content/uploads/2013/10/John-Souder.jpg"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533" Type="http://schemas.openxmlformats.org/officeDocument/2006/relationships/hyperlink" Target="http://www.pe.com/articles/dec-821328-police-killed.html" TargetMode="External"/><Relationship Id="rId5689" Type="http://schemas.openxmlformats.org/officeDocument/2006/relationships/hyperlink" Target="https://www.star-telegram.com/news/local/crime/article224377460.html"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6807" Type="http://schemas.openxmlformats.org/officeDocument/2006/relationships/hyperlink" Target="https://www.local10.com/news/florida/miami-dade/man-barricaded-inside-apartment-dies-after-exchanging-gunfire-with-police" TargetMode="External"/><Relationship Id="rId4772" Type="http://schemas.openxmlformats.org/officeDocument/2006/relationships/hyperlink" Target="https://www.fatalencounters.org/wp-content/uploads/2018/06/DavidHicks.jpg"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4425" Type="http://schemas.openxmlformats.org/officeDocument/2006/relationships/hyperlink" Target="http://www.fatalencounters.org/wp-content/uploads/2018/04/Aaron-Wagdy-Ibrahem.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5199" Type="http://schemas.openxmlformats.org/officeDocument/2006/relationships/hyperlink" Target="https://newschannel9.com/news/local/chattanooga-man-dies-after-being-tasered-by-sheriffs-office-investigation-underway" TargetMode="External"/><Relationship Id="rId6664" Type="http://schemas.openxmlformats.org/officeDocument/2006/relationships/hyperlink" Target="https://www.washingtontimes.com/news/2019/aug/26/sheriff-identifies-man-shot-by-deputies-in-cottage/?utm_source=RSS_Feed&amp;utm_medium=RSS" TargetMode="External"/><Relationship Id="rId7715" Type="http://schemas.openxmlformats.org/officeDocument/2006/relationships/hyperlink" Target="https://www.news4jax.com/news/local/2020/04/11/officer-injured-in-northwest-jacksonville-shooting-suspect-taken-to-hospital/" TargetMode="External"/><Relationship Id="rId2110" Type="http://schemas.openxmlformats.org/officeDocument/2006/relationships/hyperlink" Target="http://ksn.com/2016/08/18/man-killed-in-officer-involved-shooting-in-hays/" TargetMode="External"/><Relationship Id="rId5266" Type="http://schemas.openxmlformats.org/officeDocument/2006/relationships/hyperlink" Target="https://www.azcentral.com/story/news/local/chandler-breaking/2018/10/13/chandler-arizona-police-shooting-man-shot-identified/1628919002/"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4282" Type="http://schemas.openxmlformats.org/officeDocument/2006/relationships/hyperlink" Target="http://gilroydispatch.com/2018/02/27/gilroy-man-dies-police-custody/"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1529" Type="http://schemas.openxmlformats.org/officeDocument/2006/relationships/hyperlink" Target="http://www.statesman.com/news/news/crime-law/austin-police-responding-to-officer-involved-shoot/nq9q4/"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4002" Type="http://schemas.openxmlformats.org/officeDocument/2006/relationships/hyperlink" Target="http://www.ktuu.com/content/news/466394523.html" TargetMode="External"/><Relationship Id="rId7158" Type="http://schemas.openxmlformats.org/officeDocument/2006/relationships/hyperlink" Target="http://www.bakersfieldnow.com/news/local/Police-Officer-shoots-man-stabbing-woman-in-the-face-200755161.html"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25" Type="http://schemas.openxmlformats.org/officeDocument/2006/relationships/hyperlink" Target="https://www.fatalencounters.org/wp-content/uploads/2018/12/10-14-2013-Andrew-Aldrich.jpg" TargetMode="External"/><Relationship Id="rId689" Type="http://schemas.openxmlformats.org/officeDocument/2006/relationships/hyperlink" Target="http://www.wral.com/one-dead-in-officer-involved-shooting-in-harnett-county/15110806/" TargetMode="External"/><Relationship Id="rId2784" Type="http://schemas.openxmlformats.org/officeDocument/2006/relationships/hyperlink" Target="http://www.wisn.com/article/one-dead-one-injured-in-milwaukee-shooting/9121734" TargetMode="External"/><Relationship Id="rId5190" Type="http://schemas.openxmlformats.org/officeDocument/2006/relationships/hyperlink" Target="https://www.fatalencounters.org/wp-content/uploads/2018/09/Gillie-Thurby.jpg" TargetMode="External"/><Relationship Id="rId6241" Type="http://schemas.openxmlformats.org/officeDocument/2006/relationships/hyperlink" Target="https://www.krqe.com/news/new-mexico/nmsp-investigates-carlsbad-officer-involved-shooting/2014479462" TargetMode="External"/><Relationship Id="rId756" Type="http://schemas.openxmlformats.org/officeDocument/2006/relationships/hyperlink" Target="http://images1.westword.com/imager/u/745xauto/7095329/william.rippley.facebook.4.jpg" TargetMode="External"/><Relationship Id="rId1386" Type="http://schemas.openxmlformats.org/officeDocument/2006/relationships/hyperlink" Target="http://www.bradenton.com/news/local/crime/article60461361.html" TargetMode="External"/><Relationship Id="rId2437" Type="http://schemas.openxmlformats.org/officeDocument/2006/relationships/hyperlink" Target="http://ktla.com/2016/11/28/man-shot-dead-by-police-during-foot-chase-in-historic-south-central-lapd/" TargetMode="External"/><Relationship Id="rId3835" Type="http://schemas.openxmlformats.org/officeDocument/2006/relationships/hyperlink" Target="http://www.fatalencounters.org/wp-content/uploads/2013/10/Calvin-Toney.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nj.com/middlesex/index.ssf/2015/04/man_killed_by_state_trooper_released_from_state_pr.html"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520" Type="http://schemas.openxmlformats.org/officeDocument/2006/relationships/hyperlink" Target="http://www.ksla.com/story/31298829/la-state-police-investigates-deadly-officer-involved-shooting-in-baton-rouge" TargetMode="External"/><Relationship Id="rId4676" Type="http://schemas.openxmlformats.org/officeDocument/2006/relationships/hyperlink" Target="https://chicago.suntimes.com/crime/cops-say-fatal-police-shooting-in-gurnee-connected-with-earlier-antioch-standoff/" TargetMode="External"/><Relationship Id="rId5727" Type="http://schemas.openxmlformats.org/officeDocument/2006/relationships/hyperlink" Target="https://www.fatalencounters.org/wp-content/uploads/2019/01/Jesse-Jenson.pn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743" Type="http://schemas.openxmlformats.org/officeDocument/2006/relationships/hyperlink" Target="https://www.thedenverchannel.com/news/local-news/police-shoot-kill-kidnapping-suspect-after-pursuit-in-adams-county"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wbko.com/content/news/A-Metcalfe-County-man-is-dead-following-an-officer-involved-shooting-398094441.html"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kxii.com/home/headlines/New-details-released-in-officer-involved-shooting-in-Colbert-352955771.html" TargetMode="External"/><Relationship Id="rId2361" Type="http://schemas.openxmlformats.org/officeDocument/2006/relationships/hyperlink" Target="http://www.fatalencounters.org/wp-content/uploads/2013/10/CarlosMendez.jpg"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desertsun.com/story/news/local/la-quinta/2016/07/30/officer-involved-shooting-la-quinta/87760224/" TargetMode="External"/><Relationship Id="rId6982" Type="http://schemas.openxmlformats.org/officeDocument/2006/relationships/hyperlink" Target="https://www.baynews9.com/fl/tampa/news/2019/12/12/sheriff--deputies-shoot--kill-man-after-he-stabbed-his-mother"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6635" Type="http://schemas.openxmlformats.org/officeDocument/2006/relationships/hyperlink" Target="https://fox59.com/2019/08/19/police-deputy-shoots-kills-armed-man-in-lawrence-county/"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5304" Type="http://schemas.openxmlformats.org/officeDocument/2006/relationships/hyperlink" Target="https://www.fatalencounters.org/wp-content/uploads/2018/10/cedricpritchard.jpg" TargetMode="External"/><Relationship Id="rId4320" Type="http://schemas.openxmlformats.org/officeDocument/2006/relationships/hyperlink" Target="http://www.fatalencounters.org/wp-content/uploads/2018/03/MichaelKline.jpg"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543" Type="http://schemas.openxmlformats.org/officeDocument/2006/relationships/hyperlink" Target="https://signalscv.com/2020/03/sheriffs-respond-to-deputy-involved-shooting-near-station/"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2688" Type="http://schemas.openxmlformats.org/officeDocument/2006/relationships/hyperlink" Target="http://philadelphia.cbslocal.com/2017/06/08/police-involved-shooting-philly/" TargetMode="External"/><Relationship Id="rId3739" Type="http://schemas.openxmlformats.org/officeDocument/2006/relationships/hyperlink" Target="http://www.necn.com/news/new-england/Police-Searching-for-Armed-Suspect-in-Norwich-452886763.html" TargetMode="External"/><Relationship Id="rId5161" Type="http://schemas.openxmlformats.org/officeDocument/2006/relationships/hyperlink" Target="https://www.fatalencounters.org/wp-content/uploads/2018/10/Griselda-Alicia-Hernandez-Cantu.jpg" TargetMode="External"/><Relationship Id="rId7610" Type="http://schemas.openxmlformats.org/officeDocument/2006/relationships/hyperlink" Target="https://fatalencounters.org/wp-content/uploads/2020/04/Chase-Eldon-Brooks.jpg" TargetMode="External"/><Relationship Id="rId2755" Type="http://schemas.openxmlformats.org/officeDocument/2006/relationships/hyperlink" Target="http://www.fatalencounters.org/wp-content/uploads/2013/10/richard-xavier-summers.jp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1357" Type="http://schemas.openxmlformats.org/officeDocument/2006/relationships/hyperlink" Target="http://www.sacbee.com/news/local/crime/article58084653.html"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822" Type="http://schemas.openxmlformats.org/officeDocument/2006/relationships/hyperlink" Target="http://www.fatalencounters.org/wp-content/uploads/2013/10/Jocques-Scott-Clemmons.pn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star-telegram.com/news/local/community/northeast-tarrant/article63564422.html" TargetMode="External"/><Relationship Id="rId4994" Type="http://schemas.openxmlformats.org/officeDocument/2006/relationships/hyperlink" Target="https://www.krqe.com/news/new-mexico/las-cruces-police-id-man-killed-in-officer-involved-shooting/1349899185"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7120" Type="http://schemas.openxmlformats.org/officeDocument/2006/relationships/hyperlink" Target="http://investigations.myajc.com/overtheline/database/" TargetMode="External"/><Relationship Id="rId584" Type="http://schemas.openxmlformats.org/officeDocument/2006/relationships/hyperlink" Target="http://www.killedbypolice.net/victims/150971.jpg" TargetMode="External"/><Relationship Id="rId2265" Type="http://schemas.openxmlformats.org/officeDocument/2006/relationships/hyperlink" Target="http://www.latimes.com/local/lanow/la-me-ln-san-francisco-police-shooting-suspect-dies-20161017-snap-story.html" TargetMode="External"/><Relationship Id="rId3663" Type="http://schemas.openxmlformats.org/officeDocument/2006/relationships/hyperlink" Target="http://www.fatalencounters.org/wp-content/uploads/2013/10/Klein.jpg" TargetMode="External"/><Relationship Id="rId4714" Type="http://schemas.openxmlformats.org/officeDocument/2006/relationships/hyperlink" Target="https://www.fatalencounters.org/wp-content/uploads/2018/06/Shamir-Deangelo-Terry.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newyorkupstate.com/capital-region/2017/07/glenville_police_officer_shot_after_responding_to_domestic_dispute.html" TargetMode="External"/><Relationship Id="rId3730" Type="http://schemas.openxmlformats.org/officeDocument/2006/relationships/hyperlink" Target="http://www.fatalencounters.org/wp-content/uploads/2013/10/Johnny-Bonta.jpg" TargetMode="External"/><Relationship Id="rId6886" Type="http://schemas.openxmlformats.org/officeDocument/2006/relationships/hyperlink" Target="https://www.app.com/story/news/crime/2019/10/20/farmingdale-police-shooting-woman-found-dead-home/4047521002/"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6539" Type="http://schemas.openxmlformats.org/officeDocument/2006/relationships/hyperlink" Target="https://www.wtoc.com/2019/07/27/sled-investigates-deputy-involved-shooting-sun-city/"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mcall.com/news/breaking/mc-pol-carbon-county-pursuit-dies-from-officer-involved-shooting-20181219-story.html" TargetMode="External"/><Relationship Id="rId6606" Type="http://schemas.openxmlformats.org/officeDocument/2006/relationships/hyperlink" Target="https://www.ajc.com/news/crime--law/cops-kidnapper-shot-woman-twice-before-was-killed-east-georgia-deputy/MXkTHAfLKQZ7KN61zv3xhP/"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622" Type="http://schemas.openxmlformats.org/officeDocument/2006/relationships/hyperlink" Target="http://www.lasvegasnow.com/news/metro-officer-shoots-man-on-citys-east-side/1104333447" TargetMode="External"/><Relationship Id="rId3173" Type="http://schemas.openxmlformats.org/officeDocument/2006/relationships/hyperlink" Target="http://www.latimes.com/local/lanow/la-me-montebello-police-shooting-20170617-story.html" TargetMode="External"/><Relationship Id="rId4224" Type="http://schemas.openxmlformats.org/officeDocument/2006/relationships/hyperlink" Target="https://kdminer.com/news/2018/feb/12/man-killed-kingman-police-saturday-night/" TargetMode="External"/><Relationship Id="rId1818" Type="http://schemas.openxmlformats.org/officeDocument/2006/relationships/hyperlink" Target="http://www.fatalencounters.org/wp-content/uploads/2013/10/frank-anthony-kelley.jpg" TargetMode="External"/><Relationship Id="rId3240" Type="http://schemas.openxmlformats.org/officeDocument/2006/relationships/hyperlink" Target="http://www.weau.com/content/news/BREAKING-OFFICER-INVOLVED-SHOOTING-IN-EAU-CLAIRE-412039935.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861" Type="http://schemas.openxmlformats.org/officeDocument/2006/relationships/hyperlink" Target="https://dfw.cbslocal.com/2020/03/05/denton-police-release-video-footage-of-unt-student-darius-tarvers-fatal-shooting/" TargetMode="External"/><Relationship Id="rId6463" Type="http://schemas.openxmlformats.org/officeDocument/2006/relationships/hyperlink" Target="https://www.bakersfield.com/news/one-person-killed-in-officer-involved-shooting/article_86818afe-a24f-11e9-a449-831d4aa1314b.html" TargetMode="External"/><Relationship Id="rId7514" Type="http://schemas.openxmlformats.org/officeDocument/2006/relationships/hyperlink" Target="https://fatalencounters.org/wp-content/uploads/2020/02/Ramiro-Carrasco.png"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5065" Type="http://schemas.openxmlformats.org/officeDocument/2006/relationships/hyperlink" Target="https://www.fatalencounters.org/wp-content/uploads/2018/08/Jeffrey-Dennis.jpg" TargetMode="External"/><Relationship Id="rId6116" Type="http://schemas.openxmlformats.org/officeDocument/2006/relationships/hyperlink" Target="https://romesentinel.com/stories/investigation-into-lee-shooting-death-continues,75606" TargetMode="External"/><Relationship Id="rId6530" Type="http://schemas.openxmlformats.org/officeDocument/2006/relationships/hyperlink" Target="https://www.charlotteobserver.com/news/state/south-carolina/article233102792.html" TargetMode="External"/><Relationship Id="rId1675" Type="http://schemas.openxmlformats.org/officeDocument/2006/relationships/hyperlink" Target="http://www.presstelegram.com/general-news/20160507/fatal-officer-involved-shooting-investigated-in-south-wrigley-area-of-long-beach"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8/JosephSantos.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chicago.suntimes.com/news/man-fatally-shot-by-round-lake-police-officer/" TargetMode="External"/><Relationship Id="rId2583" Type="http://schemas.openxmlformats.org/officeDocument/2006/relationships/hyperlink" Target="http://www.houmatoday.com/news/20160405/state-police-trooper-shoots-driver-during-confrontation-in-raceland" TargetMode="External"/><Relationship Id="rId3634" Type="http://schemas.openxmlformats.org/officeDocument/2006/relationships/hyperlink" Target="http://www.fatalencounters.org/wp-content/uploads/2013/10/donald-parker-02082017.jpg" TargetMode="External"/><Relationship Id="rId6040" Type="http://schemas.openxmlformats.org/officeDocument/2006/relationships/hyperlink" Target="https://www.fatalencounters.org/wp-content/uploads/2019/04/Juan_Padilla.jpg" TargetMode="External"/><Relationship Id="rId555" Type="http://schemas.openxmlformats.org/officeDocument/2006/relationships/hyperlink" Target="http://newsok.com/family-member-identifies-man-shot-by-oklahoma-city-police/article/3861642" TargetMode="External"/><Relationship Id="rId1185" Type="http://schemas.openxmlformats.org/officeDocument/2006/relationships/hyperlink" Target="http://fox59.com/2015/09/10/officer-shot-in-hand-on-northwest-side/" TargetMode="External"/><Relationship Id="rId2236" Type="http://schemas.openxmlformats.org/officeDocument/2006/relationships/hyperlink" Target="http://wgxa.tv/news/local/man-killed-in-deputy-involved-shooting-in-macon"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1079.jpg"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5459" Type="http://schemas.openxmlformats.org/officeDocument/2006/relationships/hyperlink" Target="https://www.click2houston.com/news/2-dead-7-in-custody-after-shootout-during-undercover-drug-bust" TargetMode="External"/><Relationship Id="rId4475" Type="http://schemas.openxmlformats.org/officeDocument/2006/relationships/hyperlink" Target="http://www.fatalencounters.org/wp-content/uploads/2018/04/Robert-Litolff.jpg" TargetMode="External"/><Relationship Id="rId5873" Type="http://schemas.openxmlformats.org/officeDocument/2006/relationships/hyperlink" Target="https://www.wtnh.com/news/news-8-exclusive/family-of-suspect-killed-in-willimantic-police-shooting-speaks-out/1799996568"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4128" Type="http://schemas.openxmlformats.org/officeDocument/2006/relationships/hyperlink" Target="http://www.wsbtv.com/news/local/dekalb-county/armed-robbery-suspect-shot-by-officer-in-shopping-center-parking-lot-gbi-says/686698480" TargetMode="External"/><Relationship Id="rId5526" Type="http://schemas.openxmlformats.org/officeDocument/2006/relationships/hyperlink" Target="https://www.fatalencounters.org/wp-content/uploads/2018/12/Dylan-Parker-Thomas.jpg" TargetMode="External"/><Relationship Id="rId5940" Type="http://schemas.openxmlformats.org/officeDocument/2006/relationships/hyperlink" Target="https://www.fatalencounters.org/wp-content/uploads/2019/03/ThomasSwinford.pn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542" Type="http://schemas.openxmlformats.org/officeDocument/2006/relationships/hyperlink" Target="http://www.fatalencounters.org/wp-content/uploads/2018/04/Delorean-Pikyavit.jpg"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7765" Type="http://schemas.openxmlformats.org/officeDocument/2006/relationships/hyperlink" Target="https://denver.cbslocal.com/2020/04/23/longmont-colorado-state-patrol-chase-one-dead/" TargetMode="External"/><Relationship Id="rId2160" Type="http://schemas.openxmlformats.org/officeDocument/2006/relationships/hyperlink" Target="http://www.thenewstribune.com/news/local/crime/article98794767.html"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esar-Ramos.jpg" TargetMode="External"/><Relationship Id="rId6434" Type="http://schemas.openxmlformats.org/officeDocument/2006/relationships/hyperlink" Target="https://www.krqe.com/news/albuquerque-metro/suspect-hospitalized-following-officer-involved-shooting-in-southeast-albuquerque/"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5036" Type="http://schemas.openxmlformats.org/officeDocument/2006/relationships/hyperlink" Target="https://www.cbs19.tv/article/news/local/update-standoff-ends-after-woman-shoots-self/501-583362575"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993" Type="http://schemas.openxmlformats.org/officeDocument/2006/relationships/hyperlink" Target="http://www.fatalencounters.org/wp-content/uploads/2013/10/jeff-tyson.jpg"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13" Type="http://schemas.openxmlformats.org/officeDocument/2006/relationships/hyperlink" Target="http://www.11alive.com/news/crime/family-of-man-in-clayton-co-officer-involved-shooting-speaks/199406634"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3885" Type="http://schemas.openxmlformats.org/officeDocument/2006/relationships/hyperlink" Target="http://www.fatalencounters.org/wp-content/uploads/2013/10/David-Eric-Ufferman.png" TargetMode="External"/><Relationship Id="rId4936" Type="http://schemas.openxmlformats.org/officeDocument/2006/relationships/hyperlink" Target="https://www.heraldcourier.com/news/officer-involved-shooting-remains-under-investigation/article_d76b74c1-39f8-53f1-8122-5afdc3b8f7fe.html" TargetMode="External"/><Relationship Id="rId6291" Type="http://schemas.openxmlformats.org/officeDocument/2006/relationships/hyperlink" Target="https://www.dallasnews.com/news/crime/2019/06/03/barricaded-man-pointed-flashlight-officers-before-fatally-shot-fort-worth-police-say" TargetMode="External"/><Relationship Id="rId7342" Type="http://schemas.openxmlformats.org/officeDocument/2006/relationships/hyperlink" Target="https://fatalencounters.org/wp-content/uploads/2020/01/Anthony-Langley-Jr..jpg" TargetMode="External"/><Relationship Id="rId2487" Type="http://schemas.openxmlformats.org/officeDocument/2006/relationships/hyperlink" Target="http://www.fatalencounters.org/wp-content/uploads/2013/10/Murray2.jpg" TargetMode="External"/><Relationship Id="rId3538" Type="http://schemas.openxmlformats.org/officeDocument/2006/relationships/hyperlink" Target="http://www.krcrtv.com/news/breaking-news/one-dead-after-an-incident-at-motel-in-anderson/418133633"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2207" Type="http://schemas.openxmlformats.org/officeDocument/2006/relationships/hyperlink" Target="http://www.fatalencounters.org/wp-content/uploads/2013/10/Reginald-Thomas-Jr..jpg" TargetMode="External"/><Relationship Id="rId3605" Type="http://schemas.openxmlformats.org/officeDocument/2006/relationships/hyperlink" Target="http://www.fatalencounters.org/wp-content/uploads/2013/10/Kyle-Riggs.png" TargetMode="External"/><Relationship Id="rId940" Type="http://schemas.openxmlformats.org/officeDocument/2006/relationships/hyperlink" Target="http://www.denverpost.com/news/ci_29052366/shooting-reported-near-downtown-colorado-springs" TargetMode="External"/><Relationship Id="rId1570" Type="http://schemas.openxmlformats.org/officeDocument/2006/relationships/hyperlink" Target="http://www.startribune.com/bca-man-killed-by-police-while-stabbing-another-man-had-lunged-at-officers/374933131/"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6828" Type="http://schemas.openxmlformats.org/officeDocument/2006/relationships/hyperlink" Target="https://www.news4jax.com/news/local/jacksonville/jso-says-officer-shot-killed-man-armed-with-knives-more" TargetMode="External"/><Relationship Id="rId1223" Type="http://schemas.openxmlformats.org/officeDocument/2006/relationships/hyperlink" Target="http://www.fatalencounters.org/wp-content/uploads/2013/10/David-Zollo.png" TargetMode="External"/><Relationship Id="rId4379" Type="http://schemas.openxmlformats.org/officeDocument/2006/relationships/hyperlink" Target="http://www.fatalencounters.org/wp-content/uploads/2018/03/Stephen-Clark.png" TargetMode="External"/><Relationship Id="rId4793" Type="http://schemas.openxmlformats.org/officeDocument/2006/relationships/hyperlink" Target="https://www.krqe.com/news/crime/suspect-killed-in-deputy-involved-shooting-in-tucumcari/1248443416" TargetMode="External"/><Relationship Id="rId5844" Type="http://schemas.openxmlformats.org/officeDocument/2006/relationships/hyperlink" Target="https://www.fatalencounters.org/wp-content/uploads/2019/02/Greg-Alyn-Carlson.png" TargetMode="External"/><Relationship Id="rId3395" Type="http://schemas.openxmlformats.org/officeDocument/2006/relationships/hyperlink" Target="http://bangordailynews.com/2017/06/16/news/aroostook/maine-man-shot-at-officers-during-chase-in-mass-and-n-h-police-say/" TargetMode="External"/><Relationship Id="rId4446" Type="http://schemas.openxmlformats.org/officeDocument/2006/relationships/hyperlink" Target="http://www.wfla.com/news/hillsborough-county/police-investigate-officer-involved-shooting-in-tampa-no-officers-hurt/1092264485" TargetMode="External"/><Relationship Id="rId4860" Type="http://schemas.openxmlformats.org/officeDocument/2006/relationships/hyperlink" Target="http://www.azfamily.com/story/38583752/woman-in-critical-condition-after-shooting-in-east-phoenix-firefighters-say"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462" Type="http://schemas.openxmlformats.org/officeDocument/2006/relationships/hyperlink" Target="http://www.fatalencounters.org/wp-content/uploads/2013/10/Branch-Wroth.jpg" TargetMode="External"/><Relationship Id="rId4513" Type="http://schemas.openxmlformats.org/officeDocument/2006/relationships/hyperlink" Target="http://abc7.com/suspect-dead-after-officer-involved-shooting-in-gardena/3329379/" TargetMode="External"/><Relationship Id="rId7669" Type="http://schemas.openxmlformats.org/officeDocument/2006/relationships/hyperlink" Target="https://fatalencounters.org/wp-content/uploads/2020/03/Mauricio-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thestate.com/news/local/article94505672.html" TargetMode="External"/><Relationship Id="rId3115" Type="http://schemas.openxmlformats.org/officeDocument/2006/relationships/hyperlink" Target="http://news10.com/2017/09/01/reported-officer-involved-shooting-takes-place-in-pittsfield/" TargetMode="External"/><Relationship Id="rId6685" Type="http://schemas.openxmlformats.org/officeDocument/2006/relationships/hyperlink" Target="https://krcrtv.com/news/tehama-county/one-dead-after-officer-involved-shooting-during-tehama-county-investigation"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6338" Type="http://schemas.openxmlformats.org/officeDocument/2006/relationships/hyperlink" Target="https://fatalencounters.org/wp-content/uploads/2019/09/Buddie-Thomas-Nichols-II.jpg"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6405" Type="http://schemas.openxmlformats.org/officeDocument/2006/relationships/hyperlink" Target="https://fatalencounters.org/wp-content/uploads/2019/07/Marvin-Wayne-Green.jpg" TargetMode="External"/><Relationship Id="rId1964" Type="http://schemas.openxmlformats.org/officeDocument/2006/relationships/hyperlink" Target="http://www.wbaltv.com/news/police-involved-in-shooting-in-west-baltimore/40716923"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421" Type="http://schemas.openxmlformats.org/officeDocument/2006/relationships/hyperlink" Target="https://www.fatalencounters.org/wp-content/uploads/2018/11/Brianna-Nicole-Post.jpg" TargetMode="External"/><Relationship Id="rId1617" Type="http://schemas.openxmlformats.org/officeDocument/2006/relationships/hyperlink" Target="http://www.nbc12.com/story/31521884/hopewell-police-identify-man-killed-in-officer-involved-shooting" TargetMode="External"/><Relationship Id="rId4023" Type="http://schemas.openxmlformats.org/officeDocument/2006/relationships/hyperlink" Target="https://www.whittierdailynews.com/2017/12/28/man-killed-in-officer-involved-shooting-in-south-gate/" TargetMode="External"/><Relationship Id="rId7179" Type="http://schemas.openxmlformats.org/officeDocument/2006/relationships/hyperlink" Target="http://articles.wdbj7.com/2013-04-11/enforcement_38442248"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246" Type="http://schemas.openxmlformats.org/officeDocument/2006/relationships/hyperlink" Target="https://denver.cbslocal.com/2020/01/01/denver-police-officers-fatal-shooting-irving-street-department-gunfire/" TargetMode="External"/><Relationship Id="rId7660" Type="http://schemas.openxmlformats.org/officeDocument/2006/relationships/hyperlink" Target="https://abc30.com/police-investigating-officer-involved-shooting-in-central-fresno/6040916/" TargetMode="External"/><Relationship Id="rId6262" Type="http://schemas.openxmlformats.org/officeDocument/2006/relationships/hyperlink" Target="https://fatalencounters.org/wp-content/uploads/2019/05/hamid-ould-rouis-ocso.jpg" TargetMode="External"/><Relationship Id="rId7313" Type="http://schemas.openxmlformats.org/officeDocument/2006/relationships/hyperlink" Target="https://fox61.com/2020/01/15/officer-involved-shooting-leaves-one-dead-in-west-haven/"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777" Type="http://schemas.openxmlformats.org/officeDocument/2006/relationships/hyperlink" Target="http://www.khq.com/story/29771812/man-killed-in-officer-involved-shooting-identified" TargetMode="External"/><Relationship Id="rId2458" Type="http://schemas.openxmlformats.org/officeDocument/2006/relationships/hyperlink" Target="http://www.fatalencounters.org/wp-content/uploads/2013/10/Jose-Noe-Barron-Gomez2.jpg"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923" Type="http://schemas.openxmlformats.org/officeDocument/2006/relationships/hyperlink" Target="https://www.nbcmiami.com/news/local/Suspect-Injured-in-Deputy-Involved-Shooting-in-Lauderdale-Lakes-462384163.html"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474" Type="http://schemas.openxmlformats.org/officeDocument/2006/relationships/hyperlink" Target="http://www.theoaklandpress.com/general-news/20160116/officer-shot-suspect-killed-in-southfield-standoff" TargetMode="External"/><Relationship Id="rId2525" Type="http://schemas.openxmlformats.org/officeDocument/2006/relationships/hyperlink" Target="http://www.fatalencounters.org/wp-content/uploads/2013/10/Ryan-Joseph.jpg"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3299" Type="http://schemas.openxmlformats.org/officeDocument/2006/relationships/hyperlink" Target="http://wgntv.com/2017/08/10/fatal-police-involved-shooting-in-dyer-after-chase-in-illinois/" TargetMode="External"/><Relationship Id="rId4764" Type="http://schemas.openxmlformats.org/officeDocument/2006/relationships/hyperlink" Target="https://kdvr.com/2018/06/14/officer-involved-shooting-in-adams-county/" TargetMode="External"/><Relationship Id="rId7170" Type="http://schemas.openxmlformats.org/officeDocument/2006/relationships/hyperlink" Target="http://www.dailybulletin.com/general-news/20130408/police-shoot-man-shortly-after-he-allegedly-kills-woman-in-fontana" TargetMode="External"/><Relationship Id="rId3366" Type="http://schemas.openxmlformats.org/officeDocument/2006/relationships/hyperlink" Target="http://www.desmoinesregister.com/story/news/crime-and-courts/2017/07/05/woman-injured-officer-involved-shooting-des-moines-east-side/450846001/" TargetMode="External"/><Relationship Id="rId4417" Type="http://schemas.openxmlformats.org/officeDocument/2006/relationships/hyperlink" Target="http://abc11.com/police-3-sanford-officers-on-administrative-leave-after-fatally-shooting-man-who-shot-at-them/3272903/" TargetMode="External"/><Relationship Id="rId5815" Type="http://schemas.openxmlformats.org/officeDocument/2006/relationships/hyperlink" Target="https://www.localmemphis.com/news/local-news/tbi-investigating-fatal-deputy-involved-shooting-in-northeast-memphis/1763205125"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780" Type="http://schemas.openxmlformats.org/officeDocument/2006/relationships/hyperlink" Target="http://www.elpasoproud.com/news/man-dies-after-being-shot-by-police/851222488" TargetMode="External"/><Relationship Id="rId4831" Type="http://schemas.openxmlformats.org/officeDocument/2006/relationships/hyperlink" Target="https://www.fatalencounters.org/wp-content/uploads/2018/07/Jason-Erik-Washington.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6589" Type="http://schemas.openxmlformats.org/officeDocument/2006/relationships/hyperlink" Target="https://fatalencounters.org/wp-content/uploads/2019/08/Troy-Petersen1.jpg" TargetMode="External"/><Relationship Id="rId3500" Type="http://schemas.openxmlformats.org/officeDocument/2006/relationships/hyperlink" Target="http://kfor.com/2017/04/20/logan-county-officials-on-scene-of-reported-shooting-in-wooded-area/" TargetMode="External"/><Relationship Id="rId6656" Type="http://schemas.openxmlformats.org/officeDocument/2006/relationships/hyperlink" Target="https://www.weny.com/story/40981536/man-hospitalized-after-being-taken-into-epd-custody-dies-investigation-underway-by-special-nys-ag-unit" TargetMode="External"/><Relationship Id="rId7707" Type="http://schemas.openxmlformats.org/officeDocument/2006/relationships/hyperlink" Target="https://www.wkrn.com/news/local-news/tbi-investigating-winchester-police-officer-involved-shootin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723" Type="http://schemas.openxmlformats.org/officeDocument/2006/relationships/hyperlink" Target="https://fatalencounters.org/wp-content/uploads/2019/09/Quentin-Broadus.jpg" TargetMode="External"/><Relationship Id="rId1868" Type="http://schemas.openxmlformats.org/officeDocument/2006/relationships/hyperlink" Target="http://www.fatalencounters.org/wp-content/uploads/2013/10/Reado.jpg" TargetMode="External"/><Relationship Id="rId4274" Type="http://schemas.openxmlformats.org/officeDocument/2006/relationships/hyperlink" Target="http://www.tristatehomepage.com/news/local-news/evansville-police-involved-in-deadly-shooting/989106016"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2919" Type="http://schemas.openxmlformats.org/officeDocument/2006/relationships/hyperlink" Target="http://www.mysanantonio.com/news/local/crime/article/Police-respond-to-shooting-on-West-Side-11293425.php" TargetMode="External"/><Relationship Id="rId3290" Type="http://schemas.openxmlformats.org/officeDocument/2006/relationships/hyperlink" Target="http://www.post-gazette.com/local/region/2017/08/18/State-trooper-shot-Fairchance-Fayette-County-Uniontown/stories/201708180193"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935" Type="http://schemas.openxmlformats.org/officeDocument/2006/relationships/hyperlink" Target="http://abcnews.go.com/US/man-minnesota-police-killed-traffic-stop/story?id=40402805" TargetMode="External"/><Relationship Id="rId6099" Type="http://schemas.openxmlformats.org/officeDocument/2006/relationships/hyperlink" Target="https://www.orlandosentinel.com/news/breaking-news/os-ne-ocoee-police-department-taser-20190423-story.html"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631" Type="http://schemas.openxmlformats.org/officeDocument/2006/relationships/hyperlink" Target="https://fatalencounters.org/wp-content/uploads/2020/04/Darwin-B.-Foy.jpg" TargetMode="External"/><Relationship Id="rId2776" Type="http://schemas.openxmlformats.org/officeDocument/2006/relationships/hyperlink" Target="http://abc11.com/news/fayetteville-standoff-suspect-shot-by-police-dies/1803878/"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748" Type="http://schemas.openxmlformats.org/officeDocument/2006/relationships/hyperlink" Target="https://localtvwhnt.files.wordpress.com/2015/08/christopher-tompkins.jpg?w=770" TargetMode="External"/><Relationship Id="rId1378" Type="http://schemas.openxmlformats.org/officeDocument/2006/relationships/hyperlink" Target="http://www.startribune.com/suspect-shot-dead-by-police-after-k-9-stabbed-in-roseville-altercation/368441451/"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843" Type="http://schemas.openxmlformats.org/officeDocument/2006/relationships/hyperlink" Target="http://www.kiro7.com/news/local/neighbor-testifies-during-inquest-into-teens-fatal-shooting-by-deputies/622651843"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dailynews.com/general-news/20150901/man-fatally-shot-by-police-in-van-nuys-was-homeless-coroner-says" TargetMode="External"/><Relationship Id="rId1445" Type="http://schemas.openxmlformats.org/officeDocument/2006/relationships/hyperlink" Target="http://www.news-gazette.com/news/local/2016-03-12/suicidal-clinton-man-fatally-shot-police.html" TargetMode="External"/><Relationship Id="rId2910" Type="http://schemas.openxmlformats.org/officeDocument/2006/relationships/hyperlink" Target="http://www.fatalencounters.org/wp-content/uploads/2013/10/moises.jpg" TargetMode="External"/><Relationship Id="rId7074" Type="http://schemas.openxmlformats.org/officeDocument/2006/relationships/hyperlink" Target="https://www.fox16.com/local-news-2/kidnapping-suspect-killed-after-arkansas-officer-involved-shootin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3684" Type="http://schemas.openxmlformats.org/officeDocument/2006/relationships/hyperlink" Target="http://www.fatalencounters.org/wp-content/uploads/2013/10/Rodney-L.-Hoback-Jr.png" TargetMode="External"/><Relationship Id="rId4735" Type="http://schemas.openxmlformats.org/officeDocument/2006/relationships/hyperlink" Target="https://www.statesman.com/news/local/officer-involved-shooting-southeast-austin-police-say/PPZIK552bxH4DiPmgT06MM/" TargetMode="External"/><Relationship Id="rId2286" Type="http://schemas.openxmlformats.org/officeDocument/2006/relationships/hyperlink" Target="http://www.fatalencounters.org/wp-content/uploads/2013/10/William-H.-Frost-Jr..jpg" TargetMode="External"/><Relationship Id="rId3337" Type="http://schemas.openxmlformats.org/officeDocument/2006/relationships/hyperlink" Target="http://www.fatalencounters.org/wp-content/uploads/2013/10/Farhad-Jabbari.pn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y3.com/news/local/law-enforcement-work-standoff-near-ozarks-square/21048998_36658518" TargetMode="External"/><Relationship Id="rId2353" Type="http://schemas.openxmlformats.org/officeDocument/2006/relationships/hyperlink" Target="http://www.fatalencounters.org/wp-content/uploads/2013/10/Jimmy-L.-Testa.jpg" TargetMode="External"/><Relationship Id="rId3404" Type="http://schemas.openxmlformats.org/officeDocument/2006/relationships/hyperlink" Target="http://www.kentucky.com/news/state/article155701339.html" TargetMode="External"/><Relationship Id="rId6974" Type="http://schemas.openxmlformats.org/officeDocument/2006/relationships/hyperlink" Target="https://wpde.com/news/local/deadly-deputy-involved-shooting-in-georgetown-county"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azcentral.com/story/news/local/scottsdale-breaking/2016/07/27/scottsdale-police-involved-shooting-sprouts-parking-lot/87642452/" TargetMode="External"/><Relationship Id="rId2420" Type="http://schemas.openxmlformats.org/officeDocument/2006/relationships/hyperlink" Target="http://www.fatalencounters.org/wp-content/uploads/2013/10/Kajuan-Raye.jpg" TargetMode="External"/><Relationship Id="rId5576" Type="http://schemas.openxmlformats.org/officeDocument/2006/relationships/hyperlink" Target="https://www.sgvtribune.com/2018/12/24/armed-man-killed-in-azusa-officer-involved-shooting-is-identified/"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990" Type="http://schemas.openxmlformats.org/officeDocument/2006/relationships/hyperlink" Target="https://www.wfla.com/news/hillsborough-county/hillsborough-county-sheriff-deputy-involved-in-shooting/1860889468"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1839" Type="http://schemas.openxmlformats.org/officeDocument/2006/relationships/hyperlink" Target="http://www.toledoblade.com/Police-Fire/2016/06/18/Sheriff-says-fatal-shooting-likely-justified.html"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882" Type="http://schemas.openxmlformats.org/officeDocument/2006/relationships/hyperlink" Target="https://fox59.com/news/chase-in-delaware-county-ends-in-officer-involved-shooting/" TargetMode="External"/><Relationship Id="rId6484" Type="http://schemas.openxmlformats.org/officeDocument/2006/relationships/hyperlink" Target="https://www.local10.com/news/florida/hollywood/2-investigations-underway-into-fatal-police-involved-shooting-in-hollywood" TargetMode="External"/><Relationship Id="rId7535" Type="http://schemas.openxmlformats.org/officeDocument/2006/relationships/hyperlink" Target="https://www.ksat.com/news/local/2020/02/29/sapd-suspect-killed-after-officer-involved-shooting-on-west-side/" TargetMode="External"/><Relationship Id="rId999" Type="http://schemas.openxmlformats.org/officeDocument/2006/relationships/hyperlink" Target="http://assets.dnainfo.com/generated/photo/2015/06/hampton-isaiah-13a2575-11-1433968556.jpg/extralarge.jpg" TargetMode="External"/><Relationship Id="rId5086" Type="http://schemas.openxmlformats.org/officeDocument/2006/relationships/hyperlink" Target="https://www.reviewjournal.com/crime/shootings/man-shot-killed-during-standoff-with-las-vegas-police/" TargetMode="External"/><Relationship Id="rId6137" Type="http://schemas.openxmlformats.org/officeDocument/2006/relationships/hyperlink" Target="https://www.newsobserver.com/news/local/article229513399.html"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1696" Type="http://schemas.openxmlformats.org/officeDocument/2006/relationships/hyperlink" Target="http://www.greeleytribune.com/news/21985903-113/breaking-news-greeley-police-shoot-kill-robbery-suspect" TargetMode="External"/><Relationship Id="rId5153" Type="http://schemas.openxmlformats.org/officeDocument/2006/relationships/hyperlink" Target="https://www.detroitnews.com/story/news/local/detroit-city/2018/09/14/detroit-police-shoot-kill-suspect-girls-death/1300279002/" TargetMode="External"/><Relationship Id="rId6204" Type="http://schemas.openxmlformats.org/officeDocument/2006/relationships/hyperlink" Target="https://fatalencounters.org/wp-content/uploads/2019/05/Luis-Quinones-Rosa.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1763" Type="http://schemas.openxmlformats.org/officeDocument/2006/relationships/hyperlink" Target="http://www.wral.com/clinton-police-shoot-armed-man-in-burger-king-parking-lot/15737165/" TargetMode="External"/><Relationship Id="rId2814" Type="http://schemas.openxmlformats.org/officeDocument/2006/relationships/hyperlink" Target="http://www.fatalencounters.org/wp-content/uploads/2013/10/Kenneth-Lee-Bailey-J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rgj.com/story/news/crime/2016/02/26/deputy-shot-2-suspects-hurt-silver-springs-shooting/80985964/" TargetMode="External"/><Relationship Id="rId1830" Type="http://schemas.openxmlformats.org/officeDocument/2006/relationships/hyperlink" Target="http://www.fatalencounters.org/wp-content/uploads/2013/10/Mohammad-Sadegh-Moghaddam.jpg"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4639" Type="http://schemas.openxmlformats.org/officeDocument/2006/relationships/hyperlink" Target="http://wtkr.com/2018/05/14/suspect-killed-by-portsmouth-officer-in-reported-home-invasion/" TargetMode="External"/><Relationship Id="rId7045" Type="http://schemas.openxmlformats.org/officeDocument/2006/relationships/hyperlink" Target="https://www.ky3.com/content/news/Police-566466581.html" TargetMode="External"/><Relationship Id="rId3655" Type="http://schemas.openxmlformats.org/officeDocument/2006/relationships/hyperlink" Target="http://www.wbal.com/article/216746/2/baltimore-county-man-killed-in-officer-involved-shootin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576" Type="http://schemas.openxmlformats.org/officeDocument/2006/relationships/hyperlink" Target="http://www.killedbypolice.net/victims/150990.jpg"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26.jpg" TargetMode="External"/><Relationship Id="rId1273" Type="http://schemas.openxmlformats.org/officeDocument/2006/relationships/hyperlink" Target="http://www.fatalencounters.org/wp-content/uploads/2013/10/Keil.png"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5894" Type="http://schemas.openxmlformats.org/officeDocument/2006/relationships/hyperlink" Target="https://www.fatalencounters.org/wp-content/uploads/2019/03/Tyler-Schmidtbauer.jpg" TargetMode="External"/><Relationship Id="rId6945" Type="http://schemas.openxmlformats.org/officeDocument/2006/relationships/hyperlink" Target="https://www.clickorlando.com/news/police-activity-reported-near-lawton-chiles-elementary-schoo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961" Type="http://schemas.openxmlformats.org/officeDocument/2006/relationships/hyperlink" Target="https://www.ajc.com/news/crime--law/just-man-holding-gun-wife-head-shot-killed-cherokee-county-deputy/diZIzyuqKurtEeFQ2kgXwN/" TargetMode="External"/><Relationship Id="rId4149" Type="http://schemas.openxmlformats.org/officeDocument/2006/relationships/hyperlink" Target="http://savannahnow.com/news/crime-courts/2018-01-23/update-gbi-investigating-after-man-killed-during-officer-involved" TargetMode="External"/><Relationship Id="rId4563" Type="http://schemas.openxmlformats.org/officeDocument/2006/relationships/hyperlink" Target="http://abc7amarillo.com/features/keep-it-local/report-officer-involved-shooting-near-downtown-hospital" TargetMode="External"/><Relationship Id="rId5614" Type="http://schemas.openxmlformats.org/officeDocument/2006/relationships/hyperlink" Target="https://www.dallasnews.com/news/crime/2016/09/09/ex-farmers-branch-cop-indicted-shooting-killed-dallas-teen" TargetMode="External"/><Relationship Id="rId3165" Type="http://schemas.openxmlformats.org/officeDocument/2006/relationships/hyperlink" Target="http://www.indystar.com/story/news/crime/2017/07/03/fishers-police-investigating-fatal-officer-involved-shooting/448402001/" TargetMode="External"/><Relationship Id="rId4216" Type="http://schemas.openxmlformats.org/officeDocument/2006/relationships/hyperlink" Target="https://www.abc15.com/news/region-northern-az/flagstaff/police-man-dies-after-officer-involved-shooting-in-flagstaff" TargetMode="External"/><Relationship Id="rId4630" Type="http://schemas.openxmlformats.org/officeDocument/2006/relationships/hyperlink" Target="http://www.14news.com/story/38175115/suspect-in-deadly-evansville-shooting-dies" TargetMode="External"/><Relationship Id="rId7786" Type="http://schemas.openxmlformats.org/officeDocument/2006/relationships/hyperlink" Target="https://fatalencounters.org/wp-content/uploads/2020/05/Artemio-Mondragon-Alfaro.jpg" TargetMode="External"/><Relationship Id="rId2181" Type="http://schemas.openxmlformats.org/officeDocument/2006/relationships/hyperlink" Target="http://www.fatalencounters.org/wp-content/uploads/2013/10/Dylan-Papa.jp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7439" Type="http://schemas.openxmlformats.org/officeDocument/2006/relationships/hyperlink" Target="https://fatalencounters.org/wp-content/uploads/2020/04/Jeremy-Grayso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6108" Type="http://schemas.openxmlformats.org/officeDocument/2006/relationships/hyperlink" Target="https://www.fatalencounters.org/wp-content/uploads/2019/04/KawaskiTrawick.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522" Type="http://schemas.openxmlformats.org/officeDocument/2006/relationships/hyperlink" Target="https://fatalencounters.org/wp-content/uploads/2019/07/Shawan-F.-Allen.jpg" TargetMode="External"/><Relationship Id="rId1667" Type="http://schemas.openxmlformats.org/officeDocument/2006/relationships/hyperlink" Target="http://6abc.com/traffic/driver-killed-in-police-involved-shooting-in-overbrook/1322605/" TargetMode="External"/><Relationship Id="rId2718" Type="http://schemas.openxmlformats.org/officeDocument/2006/relationships/hyperlink" Target="http://gunmemorial.org/2017/05/08/mikel-laney-mcintyre" TargetMode="External"/><Relationship Id="rId5124" Type="http://schemas.openxmlformats.org/officeDocument/2006/relationships/hyperlink" Target="https://www.nytimes.com/2018/09/10/us/dallas-police-shooting-guyger-jean.html" TargetMode="External"/><Relationship Id="rId1734" Type="http://schemas.openxmlformats.org/officeDocument/2006/relationships/hyperlink" Target="http://www.denverpost.com/2016/05/24/erie-man-identified-as-man-shot-by-boulder-police-after-pointing-gun/" TargetMode="External"/><Relationship Id="rId4140" Type="http://schemas.openxmlformats.org/officeDocument/2006/relationships/hyperlink" Target="http://www.fatalencounters.org/wp-content/uploads/2018/03/JoshuahDalePrough.jpg"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2/Andrew-J.-Smyrna.jp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7016" Type="http://schemas.openxmlformats.org/officeDocument/2006/relationships/hyperlink" Target="https://ktul.com/news/local/tulsa-police-identify-man-killed-in-officer-involved-shooting" TargetMode="External"/><Relationship Id="rId7430" Type="http://schemas.openxmlformats.org/officeDocument/2006/relationships/hyperlink" Target="http://www.kjluradio.com/newsroom/cuba-man-fatally-shot-by-officer-identified/article_d6289734-4cf2-11ea-9a64-dbb28ffd372c.html" TargetMode="External"/><Relationship Id="rId3973" Type="http://schemas.openxmlformats.org/officeDocument/2006/relationships/hyperlink" Target="http://komonews.com/news/local/police-man-wielding-assault-rifle-shot-and-killed-by-officer-in-kirkland"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3626" Type="http://schemas.openxmlformats.org/officeDocument/2006/relationships/hyperlink" Target="http://www.fatalencounters.org/wp-content/uploads/2013/10/Kadhar-Bailey.png" TargetMode="External"/><Relationship Id="rId547" Type="http://schemas.openxmlformats.org/officeDocument/2006/relationships/hyperlink" Target="http://www.huffingtonpost.com/2013/08/05/shaaliver-douse-shooting_n_3705623.html" TargetMode="External"/><Relationship Id="rId961" Type="http://schemas.openxmlformats.org/officeDocument/2006/relationships/hyperlink" Target="http://www.cincinnati.com/story/news/2015/07/29/publish/30830777/"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642" Type="http://schemas.openxmlformats.org/officeDocument/2006/relationships/hyperlink" Target="http://www.fatalencounters.org/wp-content/uploads/2013/10/Bradley-1.jpg"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614" Type="http://schemas.openxmlformats.org/officeDocument/2006/relationships/hyperlink" Target="http://www.killedbypolice.net/victims/150914.jpg"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5865" Type="http://schemas.openxmlformats.org/officeDocument/2006/relationships/hyperlink" Target="https://www.khon2.com/news/local-news/man-dead-after-sheriff-deputy-involved-shooting/1792838641" TargetMode="External"/><Relationship Id="rId6916" Type="http://schemas.openxmlformats.org/officeDocument/2006/relationships/hyperlink" Target="https://www.shreveporttimes.com/story/news/2019/10/28/bossier-city-officer-patrick-edmonds-jr-named-fatal-shooting/2489626001/"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3069" Type="http://schemas.openxmlformats.org/officeDocument/2006/relationships/hyperlink" Target="http://d1t3gia0in9tdj.cloudfront.net/photo/tributes/t/8/r/207x207/4123094/Hector-Navarrete-1484150163.png" TargetMode="External"/><Relationship Id="rId3483" Type="http://schemas.openxmlformats.org/officeDocument/2006/relationships/hyperlink" Target="http://www.fatalencounters.org/wp-content/uploads/2013/10/JosephAlain.jpg"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2085" Type="http://schemas.openxmlformats.org/officeDocument/2006/relationships/hyperlink" Target="http://www.nbcbayarea.com/news/local/Suspect-Dies-Days-After-Hayward--390640981.html" TargetMode="External"/><Relationship Id="rId3136" Type="http://schemas.openxmlformats.org/officeDocument/2006/relationships/hyperlink" Target="http://www.idahostatesman.com/news/local/article164353802.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6359" Type="http://schemas.openxmlformats.org/officeDocument/2006/relationships/hyperlink" Target="https://www.al.com/news/birmingham/2019/06/violent-weekend-countywide-leaves-5-dead-in-less-than-32-hours.html" TargetMode="External"/><Relationship Id="rId6773" Type="http://schemas.openxmlformats.org/officeDocument/2006/relationships/hyperlink" Target="https://fatalencounters.org/wp-content/uploads/2019/10/Stephen-Walter-Gagliani.jpg" TargetMode="External"/><Relationship Id="rId7824" Type="http://schemas.openxmlformats.org/officeDocument/2006/relationships/hyperlink" Target="https://fatalencounters.org/wp-content/uploads/2020/05/RyanWhitaker.jpg" TargetMode="External"/><Relationship Id="rId2969" Type="http://schemas.openxmlformats.org/officeDocument/2006/relationships/hyperlink" Target="http://www.fatalencounters.org/wp-content/uploads/2013/10/Jorge-Alberto-Fuentes.jpg"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6426" Type="http://schemas.openxmlformats.org/officeDocument/2006/relationships/hyperlink" Target="https://fatalencounters.org/wp-content/uploads/2019/07/Terry-Allen-Bubba-Payne.jpg" TargetMode="External"/><Relationship Id="rId6840" Type="http://schemas.openxmlformats.org/officeDocument/2006/relationships/hyperlink" Target="https://fatalencounters.org/wp-content/uploads/2019/10/Joseph-Francis-Cimino.jpg" TargetMode="External"/><Relationship Id="rId1985" Type="http://schemas.openxmlformats.org/officeDocument/2006/relationships/hyperlink" Target="http://www.wvgazettemail.com/news/20160722/upshur-deputy-shoots-and-kills-pennsylvania-man"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442" Type="http://schemas.openxmlformats.org/officeDocument/2006/relationships/hyperlink" Target="https://abcnews.go.com/US/police-detail-texas-border-patrol-agent-allegedly-targeted/story?id=57871672"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1705" Type="http://schemas.openxmlformats.org/officeDocument/2006/relationships/hyperlink" Target="http://jacksonville.com/news/crime/2016-05-16/story/knife-wielding-19-year-old-orange-park-man-shot-after-charging" TargetMode="External"/><Relationship Id="rId6283" Type="http://schemas.openxmlformats.org/officeDocument/2006/relationships/hyperlink" Target="https://fox4kc.com/2019/05/31/1-dead-2-hurt-in-shootout-near-cameron-involving-missouri-highway-patrol/"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7334" Type="http://schemas.openxmlformats.org/officeDocument/2006/relationships/hyperlink" Target="https://fatalencounters.org/wp-content/uploads/2020/02/Edward-Gendron-Jr.jpg"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893" Type="http://schemas.openxmlformats.org/officeDocument/2006/relationships/hyperlink" Target="http://www.sandiegouniontribune.com/news/public-safety/sd-me-lemon-grove-ois-20170824-story.html" TargetMode="External"/><Relationship Id="rId3944" Type="http://schemas.openxmlformats.org/officeDocument/2006/relationships/hyperlink" Target="http://www.fatalencounters.org/wp-content/uploads/2013/10/Kyle-Zahacefski.jpg"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865" Type="http://schemas.openxmlformats.org/officeDocument/2006/relationships/hyperlink" Target="http://www.keloland.com/newsdetail.cfm/fatal-officer-involved-shooting/?id=185571" TargetMode="External"/><Relationship Id="rId1495" Type="http://schemas.openxmlformats.org/officeDocument/2006/relationships/hyperlink" Target="http://www.cnn.com/2016/03/16/us/maryland-police-officer-killed/" TargetMode="External"/><Relationship Id="rId2546" Type="http://schemas.openxmlformats.org/officeDocument/2006/relationships/hyperlink" Target="http://www.firstcoastnews.com/news/local/investigation-underway-after-officer-involved-shooting-in-middleburg/377893189" TargetMode="External"/><Relationship Id="rId2960" Type="http://schemas.openxmlformats.org/officeDocument/2006/relationships/hyperlink" Target="http://www.fatalencounters.org/wp-content/uploads/2013/10/Antonio-Geraldo-Rodriguez.jpg" TargetMode="External"/><Relationship Id="rId6003" Type="http://schemas.openxmlformats.org/officeDocument/2006/relationships/hyperlink" Target="https://www.modbee.com/news/local/crime/article228278949.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562" Type="http://schemas.openxmlformats.org/officeDocument/2006/relationships/hyperlink" Target="http://www.sacbee.com/news/local/crime/article70938582.html"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215" Type="http://schemas.openxmlformats.org/officeDocument/2006/relationships/hyperlink" Target="http://www.wtoc.com/story/30372168/gbi-releases-new-details-on-officer-involved-shooting-in-savannah" TargetMode="External"/><Relationship Id="rId7191" Type="http://schemas.openxmlformats.org/officeDocument/2006/relationships/hyperlink" Target="http://www.gutierrezfuneralchapels.com/fh_live/15000/15050/images/obituaries/3087841_wlpp.jpg"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5836" Type="http://schemas.openxmlformats.org/officeDocument/2006/relationships/hyperlink" Target="https://www.courier-journal.com/story/news/crime/2019/02/12/skylar-williams-ohio-state-abduction-kentucky-shooting-possibly-linked/2850257002/" TargetMode="External"/><Relationship Id="rId4438" Type="http://schemas.openxmlformats.org/officeDocument/2006/relationships/hyperlink" Target="http://www.mercedsunstar.com/news/local/crime/article207500929.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3454" Type="http://schemas.openxmlformats.org/officeDocument/2006/relationships/hyperlink" Target="http://www.nbcwashington.com/news/local/One-Shot-Officer-Injured-in-Arlington-422840974.html" TargetMode="External"/><Relationship Id="rId4505" Type="http://schemas.openxmlformats.org/officeDocument/2006/relationships/hyperlink" Target="https://www.nbclosangeles.com/news/local/Shooting-Officer-Crenshaw-Mall-Man-Knife-Wounded-Closed-479344273.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incinnati.com/story/news/2016/08/07/police-shoot-kill-downtown-robbery-suspect/88361704/"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7728" Type="http://schemas.openxmlformats.org/officeDocument/2006/relationships/hyperlink" Target="https://www.newstribune.com/news/local/story/2020/apr/16/one-dead-jcpd-officer-wounded-following-officer-involved-shooting/824503/"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5279" Type="http://schemas.openxmlformats.org/officeDocument/2006/relationships/hyperlink" Target="https://komonews.com/news/local/fbi-investigating-deadly-shooting-by-puyallup-tribal-police-near-casino" TargetMode="External"/><Relationship Id="rId5693" Type="http://schemas.openxmlformats.org/officeDocument/2006/relationships/hyperlink" Target="https://gazette.com/news/man-dead-after-officer-involved-shooting-near-motor-city-in/article_c7d787c4-1672-11e9-a5f3-97bd2d409f58.html" TargetMode="External"/><Relationship Id="rId6744" Type="http://schemas.openxmlformats.org/officeDocument/2006/relationships/hyperlink" Target="https://www.kcbd.com/2019/09/16/police-identify-suicidal-man-shot-killed-after-pointing-handgun-plainview-police/"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1889" Type="http://schemas.openxmlformats.org/officeDocument/2006/relationships/hyperlink" Target="http://www.abcactionnews.com/news/region-pinellas/pinellas-park-police-investigating-an-officer-involved-shooting" TargetMode="External"/><Relationship Id="rId4362" Type="http://schemas.openxmlformats.org/officeDocument/2006/relationships/hyperlink" Target="http://abc30.com/tulare-police-shoot-kill-suspect-after-confrontation-chase/3207780/" TargetMode="External"/><Relationship Id="rId5760" Type="http://schemas.openxmlformats.org/officeDocument/2006/relationships/hyperlink" Target="https://www.fatalencounters.org/wp-content/uploads/2019/01/Isai-Rodriguez.jpg" TargetMode="External"/><Relationship Id="rId6811" Type="http://schemas.openxmlformats.org/officeDocument/2006/relationships/hyperlink" Target="https://fatalencounters.org/wp-content/uploads/2019/10/antonio-lavance-williams.png" TargetMode="External"/><Relationship Id="rId1956" Type="http://schemas.openxmlformats.org/officeDocument/2006/relationships/hyperlink" Target="http://www.ktva.com/robbery-turns-into-officer-involved-shooting-behind-anchorage-home-depot-400/"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1609" Type="http://schemas.openxmlformats.org/officeDocument/2006/relationships/hyperlink" Target="http://www.thedenverchannel.com/news/front-range/thornton/man-who-shot-thornton-officer-killed-by-police" TargetMode="External"/><Relationship Id="rId7585" Type="http://schemas.openxmlformats.org/officeDocument/2006/relationships/hyperlink" Target="https://www.latimes.com/california/story/2020-03-08/woman-killed-officer-involved-shooting-torrance" TargetMode="External"/><Relationship Id="rId3031" Type="http://schemas.openxmlformats.org/officeDocument/2006/relationships/hyperlink" Target="http://www.fatalencounters.org/wp-content/uploads/2013/10/Michael-Anthony-Barrera.pn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7238" Type="http://schemas.openxmlformats.org/officeDocument/2006/relationships/hyperlink" Target="https://www.abqjournal.com/808551/da-clears-officers-in-2013-shooting.html"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254" Type="http://schemas.openxmlformats.org/officeDocument/2006/relationships/hyperlink" Target="https://www.wyff4.com/article/deputy-fatality-shoots-david-reece-after-armed-car-theft-confrontation-sheriff-says/27553870" TargetMode="External"/><Relationship Id="rId7305" Type="http://schemas.openxmlformats.org/officeDocument/2006/relationships/hyperlink" Target="https://abc7chicago.com/2-gary-police-officers-injured-merrillville-homicide-suspect-killed-in-shootout-police-say-/5848095/" TargetMode="External"/><Relationship Id="rId769" Type="http://schemas.openxmlformats.org/officeDocument/2006/relationships/hyperlink" Target="http://tucson.com/news/blogs/police-beat/man-killed-in-tucson-police-shooting-linked-to-slaying/article_760fd780-3bd7-11e5-9927-0f42f589a5ea.html" TargetMode="External"/><Relationship Id="rId1399" Type="http://schemas.openxmlformats.org/officeDocument/2006/relationships/hyperlink" Target="http://wjhl.com/2016/02/19/shooting-reported-in-elizabethton-multiple-agencies-responding/" TargetMode="External"/><Relationship Id="rId5270" Type="http://schemas.openxmlformats.org/officeDocument/2006/relationships/hyperlink" Target="https://www.arkansasonline.com/news/2018/oct/13/police-officer-fatally-shoots-man-knife-arkansas-a/" TargetMode="External"/><Relationship Id="rId6321" Type="http://schemas.openxmlformats.org/officeDocument/2006/relationships/hyperlink" Target="https://fatalencounters.org/wp-content/uploads/2019/06/Cody-Guy-Wrathall.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915" Type="http://schemas.openxmlformats.org/officeDocument/2006/relationships/hyperlink" Target="http://www.fatalencounters.org/wp-content/uploads/2013/10/gregory-ham.jpg"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533" Type="http://schemas.openxmlformats.org/officeDocument/2006/relationships/hyperlink" Target="http://www.wcnc.com/news/local/swat-situation-blocks-west-charlotte-road/142535525" TargetMode="External"/><Relationship Id="rId4689" Type="http://schemas.openxmlformats.org/officeDocument/2006/relationships/hyperlink" Target="https://www.fatalencounters.org/wp-content/uploads/2018/07/Albert-Guerra-Jr.jpg" TargetMode="External"/><Relationship Id="rId1600" Type="http://schemas.openxmlformats.org/officeDocument/2006/relationships/hyperlink" Target="http://www.nbc12.com/story/31571097/virginia-state-police-investigate-deadly-force-incident" TargetMode="External"/><Relationship Id="rId4756" Type="http://schemas.openxmlformats.org/officeDocument/2006/relationships/hyperlink" Target="https://www.fatalencounters.org/wp-content/uploads/2018/06/DillanEzell.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823" Type="http://schemas.openxmlformats.org/officeDocument/2006/relationships/hyperlink" Target="https://www.fatalencounters.org/wp-content/uploads/2018/07/Joshua-Kenneth-James-Cartwright-1.jpg"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jcl.com/news/local-news/effingham-co-sheriff-deputy-shot-suspect-killed-after-deputy-involved-shooting/94554359/story" TargetMode="External"/><Relationship Id="rId2374" Type="http://schemas.openxmlformats.org/officeDocument/2006/relationships/hyperlink" Target="http://www.cbs46.com/story/33685267/man-shot-killed-during-scuffle-with-police-officers" TargetMode="External"/><Relationship Id="rId3425" Type="http://schemas.openxmlformats.org/officeDocument/2006/relationships/hyperlink" Target="http://jacksonville.com/news/public-safety/2017-06-05/nassau-county-reports-second-fatal-deputy-involved-shooting-three-days"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chattanoogan.com/photos/2015/8/article.307038.large.jp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5664" Type="http://schemas.openxmlformats.org/officeDocument/2006/relationships/hyperlink" Target="https://abc7news.com/one-dead-after-officer-involved-shooting-at-santa-clara-gas-station/5020116/" TargetMode="External"/><Relationship Id="rId6715" Type="http://schemas.openxmlformats.org/officeDocument/2006/relationships/hyperlink" Target="https://www.kmov.com/news/police-identify-man-killed-in-officer-involved-shooting-in-north/article_01669c1c-cfac-11e9-92d8-bbbc7f0e6398.html"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282" Type="http://schemas.openxmlformats.org/officeDocument/2006/relationships/hyperlink" Target="http://fox11online.com/news/local/lakeshore/crews-block-off-road-in-kewaunee-county" TargetMode="External"/><Relationship Id="rId4333" Type="http://schemas.openxmlformats.org/officeDocument/2006/relationships/hyperlink" Target="https://www.statesman.com/news/local/police-responding-shooting-involving-officer-east-austin/G5WcKOAyjWFPvq1M39qlFJ/" TargetMode="External"/><Relationship Id="rId7489" Type="http://schemas.openxmlformats.org/officeDocument/2006/relationships/hyperlink" Target="https://fatalencounters.org/wp-content/uploads/2020/04/Manuel-Arebalo.jpg" TargetMode="External"/><Relationship Id="rId4400" Type="http://schemas.openxmlformats.org/officeDocument/2006/relationships/hyperlink" Target="http://www.fatalencounters.org/wp-content/uploads/2018/03/AR-Santiago-Calderon.jpg" TargetMode="External"/><Relationship Id="rId7556" Type="http://schemas.openxmlformats.org/officeDocument/2006/relationships/hyperlink" Target="https://www.brainerddispatch.com/news/crime-and-courts/4986305-BCA-investigates-Minnesota-taser-death-after-arrest"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5174" Type="http://schemas.openxmlformats.org/officeDocument/2006/relationships/hyperlink" Target="http://www.nydailynews.com/new-york/nyc-crime/ny-metro-police-shoot-person-queens-home-20180917-story.html"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2768" Type="http://schemas.openxmlformats.org/officeDocument/2006/relationships/hyperlink" Target="http://www.fatalencounters.org/wp-content/uploads/2013/10/Desmond-Phillips.png" TargetMode="External"/><Relationship Id="rId3819" Type="http://schemas.openxmlformats.org/officeDocument/2006/relationships/hyperlink" Target="http://www.fatalencounters.org/wp-content/uploads/2013/10/Terry-A.-Dubois-Jr..jpg" TargetMode="External"/><Relationship Id="rId1784" Type="http://schemas.openxmlformats.org/officeDocument/2006/relationships/hyperlink" Target="http://www.ksfy.com/content/news/Man-shot-by-tribal-police-officer-in-emergency-room-dies-383111841.html"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1504" Type="http://schemas.openxmlformats.org/officeDocument/2006/relationships/hyperlink" Target="http://www.wlwt.com/news/police-officerinvolved-shooting-on-harrison-avenue/38047306" TargetMode="External"/><Relationship Id="rId7066" Type="http://schemas.openxmlformats.org/officeDocument/2006/relationships/hyperlink" Target="https://www.ktoo.org/2019/12/29/juneau-police-report-shooting-and-killing-a-man-on-cinema-drive/" TargetMode="External"/><Relationship Id="rId7480" Type="http://schemas.openxmlformats.org/officeDocument/2006/relationships/hyperlink" Target="https://fatalencounters.org/wp-content/uploads/2020/02/Kevin-Aldophe.jpg" TargetMode="External"/><Relationship Id="rId3676" Type="http://schemas.openxmlformats.org/officeDocument/2006/relationships/hyperlink" Target="http://abc7.com/news/man-with-hatchet-shot-after-police-chase-ends-in-westchester/1708815/"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4727" Type="http://schemas.openxmlformats.org/officeDocument/2006/relationships/hyperlink" Target="https://www.10tv.com/article/man-killed-deputies-delaware-county-identified" TargetMode="External"/><Relationship Id="rId7200" Type="http://schemas.openxmlformats.org/officeDocument/2006/relationships/hyperlink" Target="http://media.cmgdigital.com/shared/img/photos/2013/07/19/aa/f7/shooting1.jpg" TargetMode="External"/><Relationship Id="rId1294" Type="http://schemas.openxmlformats.org/officeDocument/2006/relationships/hyperlink" Target="http://philadelphia.cbslocal.com/2016/01/06/745839/" TargetMode="External"/><Relationship Id="rId2692" Type="http://schemas.openxmlformats.org/officeDocument/2006/relationships/hyperlink" Target="http://www.hattiesburgamerican.com/story/news/crime/2017/06/02/man-dies-after-being-shot-police-petal/365606001/" TargetMode="External"/><Relationship Id="rId3743" Type="http://schemas.openxmlformats.org/officeDocument/2006/relationships/hyperlink" Target="http://www.cleveland.com/metro/index.ssf/2017/10/cleveland_police_officer_kills.html"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2345" Type="http://schemas.openxmlformats.org/officeDocument/2006/relationships/hyperlink" Target="http://wvmetronews.com/2016/11/06/clendenin-man-killed-following-officer-involved-shooting/" TargetMode="External"/><Relationship Id="rId3810" Type="http://schemas.openxmlformats.org/officeDocument/2006/relationships/hyperlink" Target="http://www.fatalencounters.org/wp-content/uploads/2013/10/paul-jones-iii-25.pn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361" Type="http://schemas.openxmlformats.org/officeDocument/2006/relationships/hyperlink" Target="http://www.kjrh.com/news/local-news/okmulgee-county-identifies-person-in-fatal-deputy-involved-shooting-as-murder-suspec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4584" Type="http://schemas.openxmlformats.org/officeDocument/2006/relationships/hyperlink" Target="https://www.click2houston.com/news/man-shot-killed-during-police-raid-in-league-city-authorities-say" TargetMode="External"/><Relationship Id="rId5635" Type="http://schemas.openxmlformats.org/officeDocument/2006/relationships/hyperlink" Target="https://www.fatalencounters.org/wp-content/uploads/2019/01/dylansmith.jpg" TargetMode="External"/><Relationship Id="rId3186" Type="http://schemas.openxmlformats.org/officeDocument/2006/relationships/hyperlink" Target="http://www.wdbj7.com/content/news/Police-standoff-in-Pulaski-county-422249653.html" TargetMode="External"/><Relationship Id="rId4237" Type="http://schemas.openxmlformats.org/officeDocument/2006/relationships/hyperlink" Target="http://www.9news.com/article/news/officer-involved-shooting-in-se-denver-no-officers-injured/73-518582921" TargetMode="External"/><Relationship Id="rId4651" Type="http://schemas.openxmlformats.org/officeDocument/2006/relationships/hyperlink" Target="https://www.ksat.com/news/one-suspect-confirmed-dead-in-officer-involved-shooting" TargetMode="External"/><Relationship Id="rId3253" Type="http://schemas.openxmlformats.org/officeDocument/2006/relationships/hyperlink" Target="http://www.fatalencounters.org/wp-content/uploads/2013/10/Shane-Marsh.png"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543" Type="http://schemas.openxmlformats.org/officeDocument/2006/relationships/hyperlink" Target="https://abc13.com/carjacking-suspect-killed-by-deputy-after-pistol-whipping-k-9/5426898/" TargetMode="External"/><Relationship Id="rId1688" Type="http://schemas.openxmlformats.org/officeDocument/2006/relationships/hyperlink" Target="http://ktre.images.worldnow.com/images/10524302_G.jpg" TargetMode="External"/><Relationship Id="rId2739" Type="http://schemas.openxmlformats.org/officeDocument/2006/relationships/hyperlink" Target="http://pix11.com/2017/04/26/newark-detectives-shoot-armed-man-during-robbery-investigation-officials-say/"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6610" Type="http://schemas.openxmlformats.org/officeDocument/2006/relationships/hyperlink" Target="https://dfw.cbslocal.com/2019/08/12/fort-worth-police-investigate-officer-involved-shooting/"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2806" Type="http://schemas.openxmlformats.org/officeDocument/2006/relationships/hyperlink" Target="http://abc11.com/news/orange-county-deputies-shoot-and-kill-robbery-suspect-near-efland/1762281/" TargetMode="External"/><Relationship Id="rId7384" Type="http://schemas.openxmlformats.org/officeDocument/2006/relationships/hyperlink" Target="https://fatalencounters.org/wp-content/uploads/2020/01/RobertCuccio.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7037" Type="http://schemas.openxmlformats.org/officeDocument/2006/relationships/hyperlink" Target="https://www.redding.com/story/news/2019/12/22/redding-police-shoot-man-during-traffic-stop/2727204001/" TargetMode="External"/><Relationship Id="rId3994" Type="http://schemas.openxmlformats.org/officeDocument/2006/relationships/hyperlink" Target="http://valleycentral.com/news/local/officer-involved-shooting-victim-identified"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7104" Type="http://schemas.openxmlformats.org/officeDocument/2006/relationships/hyperlink" Target="https://www.usnews.com/news/best-states/california/articles/2018-11-30/3-dead-8-injured-after-fleeing-truck-rollover-in-california" TargetMode="External"/><Relationship Id="rId568" Type="http://schemas.openxmlformats.org/officeDocument/2006/relationships/hyperlink" Target="http://jacksonville.com/news/crime/2014-09-06/story/lawsuit-pits-family-against-jacksonville-police-over-fatal-police"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663" Type="http://schemas.openxmlformats.org/officeDocument/2006/relationships/hyperlink" Target="http://www.nydailynews.com/new-york/nyc-crime/police-officer-shot-bronx-suspect-custody-article-1.3301718" TargetMode="External"/><Relationship Id="rId3714" Type="http://schemas.openxmlformats.org/officeDocument/2006/relationships/hyperlink" Target="http://www.wsoctv.com/news/local/shots-fired-at-officers-during-police-chase-across-state-lines-troopers-say/626928167" TargetMode="External"/><Relationship Id="rId6120" Type="http://schemas.openxmlformats.org/officeDocument/2006/relationships/hyperlink" Target="http://www.spokesman.com/stories/2019/apr/17/suspect-killed-in-lewiston-officer-involved-shooti/" TargetMode="External"/><Relationship Id="rId635" Type="http://schemas.openxmlformats.org/officeDocument/2006/relationships/hyperlink" Target="http://www.killedbypolice.net/victims/151049.jpg" TargetMode="External"/><Relationship Id="rId1265" Type="http://schemas.openxmlformats.org/officeDocument/2006/relationships/hyperlink" Target="http://www.fatalencounters.org/wp-content/uploads/2013/10/Justin-Patrick-Moses.png" TargetMode="External"/><Relationship Id="rId2316" Type="http://schemas.openxmlformats.org/officeDocument/2006/relationships/hyperlink" Target="http://www.sacbee.com/news/local/crime/article111315152.html" TargetMode="External"/><Relationship Id="rId2730" Type="http://schemas.openxmlformats.org/officeDocument/2006/relationships/hyperlink" Target="http://www.wfaa.com/news/local/15-year-old-boy-killed-in-officer-involved-shooting-in-balch-springs/435409090"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5606" Type="http://schemas.openxmlformats.org/officeDocument/2006/relationships/hyperlink" Target="https://kdvr.com/2018/12/31/suspect-killed-in-officer-involved-shooting-in-longmont/"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3224" Type="http://schemas.openxmlformats.org/officeDocument/2006/relationships/hyperlink" Target="http://www.11alive.com/news/crime/two-officer-involved-shootings-early-saturday-morning-in-south-fulton-county/423583254" TargetMode="External"/><Relationship Id="rId6794" Type="http://schemas.openxmlformats.org/officeDocument/2006/relationships/hyperlink" Target="https://www.fox8live.com/2019/09/26/man-killed-deputy-involved-shooting-lacomb/"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modbee.com/news/local/crime/article106987017.html"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861" Type="http://schemas.openxmlformats.org/officeDocument/2006/relationships/hyperlink" Target="https://fatalencounters.org/wp-content/uploads/2019/10/Christopher-Whitfield.jpg"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www.cbs7.com/content/news/Midland-police-searching-for-man-who-shot-killed-ex-girlfriend-491023131.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5116" Type="http://schemas.openxmlformats.org/officeDocument/2006/relationships/hyperlink" Target="http://www.khq.com/story/39018574/knife-wielding-man-killed-by-officers-in-cheney-identified"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726" Type="http://schemas.openxmlformats.org/officeDocument/2006/relationships/hyperlink" Target="http://www.fatalencounters.org/wp-content/uploads/2013/10/Cruz.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355" Type="http://schemas.openxmlformats.org/officeDocument/2006/relationships/hyperlink" Target="https://fatalencounters.org/wp-content/uploads/2020/02/Jon-Phillip-Bryant.jpg" TargetMode="External"/><Relationship Id="rId3965" Type="http://schemas.openxmlformats.org/officeDocument/2006/relationships/hyperlink" Target="http://www.killedbypolice.net/victims/171141.jpg"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422" Type="http://schemas.openxmlformats.org/officeDocument/2006/relationships/hyperlink" Target="https://fatalencounters.org/wp-content/uploads/2020/04/Sean-Patrick-Constance.png"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3618" Type="http://schemas.openxmlformats.org/officeDocument/2006/relationships/hyperlink" Target="http://www.wbir.com/news/local/knox-co-officials-responding-to-shooting-at-turkey-creek/408098412" TargetMode="External"/><Relationship Id="rId6024" Type="http://schemas.openxmlformats.org/officeDocument/2006/relationships/hyperlink" Target="https://www.fatalencounters.org/wp-content/uploads/2019/04/stephenmarsha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1169" Type="http://schemas.openxmlformats.org/officeDocument/2006/relationships/hyperlink" Target="http://www.elpasotimes.com/news/ci_28636541/el-paso-police-id-man-killed-officer-involved" TargetMode="External"/><Relationship Id="rId1583" Type="http://schemas.openxmlformats.org/officeDocument/2006/relationships/hyperlink" Target="http://www.fatalencounters.org/wp-content/uploads/2013/10/Nonny.png" TargetMode="External"/><Relationship Id="rId2981" Type="http://schemas.openxmlformats.org/officeDocument/2006/relationships/hyperlink" Target="http://buffalonews.com/2017/05/07/buffalo-police-officer-struck-by-gunfire-after-shooting-in-black-rock/"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236" Type="http://schemas.openxmlformats.org/officeDocument/2006/relationships/hyperlink" Target="http://jacksonville.com/sites/default/files/imagecache/premium_415_wide_scale/met_TalmadgeKing0119.jpg" TargetMode="External"/><Relationship Id="rId2634" Type="http://schemas.openxmlformats.org/officeDocument/2006/relationships/hyperlink" Target="http://www.wmbfnews.com/story/36061921/man-shot-killed-by-police-in-incident-near-surfside-beach" TargetMode="External"/><Relationship Id="rId606" Type="http://schemas.openxmlformats.org/officeDocument/2006/relationships/hyperlink" Target="http://www.rgj.com/story/news/crime/2015/10/17/police-gardnerville-man-killed-mother-dies-hospital/74121444/"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1303" Type="http://schemas.openxmlformats.org/officeDocument/2006/relationships/hyperlink" Target="http://local12.com/news/local/cpd-outline-events-leading-up-to-deadly-officer-involved-shooting" TargetMode="External"/><Relationship Id="rId4459" Type="http://schemas.openxmlformats.org/officeDocument/2006/relationships/hyperlink" Target="http://www.fatalencounters.org/wp-content/uploads/2018/04/Adan-Rene-Marrero.jpg" TargetMode="External"/><Relationship Id="rId4873" Type="http://schemas.openxmlformats.org/officeDocument/2006/relationships/hyperlink" Target="http://www.kfyrtv.com/content/news/Suspect-fatally-shot-by-Grand-Forks-police-487603001.html" TargetMode="External"/><Relationship Id="rId5924" Type="http://schemas.openxmlformats.org/officeDocument/2006/relationships/hyperlink" Target="https://www.fatalencounters.org/wp-content/uploads/2019/03/Jeremy-Ponce-Jr.jpg" TargetMode="External"/><Relationship Id="rId3475" Type="http://schemas.openxmlformats.org/officeDocument/2006/relationships/hyperlink" Target="http://wfla.com/2017/05/06/police-man-dead-after-officer-involved-shooting-in-tarpon-springs/" TargetMode="External"/><Relationship Id="rId4526" Type="http://schemas.openxmlformats.org/officeDocument/2006/relationships/hyperlink" Target="http://www.wacotrib.com/news/police/police-knife-wielding-man-shot-killed-by-officer/article_e23663e1-b0cb-5ed2-a06d-3662c300a6e1.html" TargetMode="External"/><Relationship Id="rId4940" Type="http://schemas.openxmlformats.org/officeDocument/2006/relationships/hyperlink" Target="http://www.jacksonville.com/news/20180725/last-suspect-jailed-after-police-involved-shooting-leaves-1-dead-in-starke"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7816" Type="http://schemas.openxmlformats.org/officeDocument/2006/relationships/hyperlink" Target="https://fatalencounters.org/wp-content/uploads/2020/06/Robert-Johnson-Jr.jpg"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832" Type="http://schemas.openxmlformats.org/officeDocument/2006/relationships/hyperlink" Target="https://fatalencounters.org/wp-content/uploads/2019/10/Marco-AntonioTonitoVasquez.jpg"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5434" Type="http://schemas.openxmlformats.org/officeDocument/2006/relationships/hyperlink" Target="https://chicago.suntimes.com/news/person-shot-during-armed-robbery-in-northwest-side-arcadia-terrace-neighborhood/" TargetMode="External"/><Relationship Id="rId4036" Type="http://schemas.openxmlformats.org/officeDocument/2006/relationships/hyperlink" Target="http://www.wrcbtv.com/story/37168755/at-least-one-person-killed-in-officer-involved-shooting-walker-county"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7259" Type="http://schemas.openxmlformats.org/officeDocument/2006/relationships/hyperlink" Target="https://www.nbcchicago.com/news/local/witness-disputes-police-account-of-fatal-chicago-police-involved-shooting/2196542/" TargetMode="External"/><Relationship Id="rId7673" Type="http://schemas.openxmlformats.org/officeDocument/2006/relationships/hyperlink" Target="https://fatalencounters.org/wp-content/uploads/2020/03/GlennWhite.jpg" TargetMode="External"/><Relationship Id="rId6275" Type="http://schemas.openxmlformats.org/officeDocument/2006/relationships/hyperlink" Target="https://www.newschannel6now.com/2019/05/29/amarillo-police-responding-officer-involved-shooting-near-maverick-boys-girls-club/" TargetMode="External"/><Relationship Id="rId7326" Type="http://schemas.openxmlformats.org/officeDocument/2006/relationships/hyperlink" Target="https://www.ajc.com/news/crime--law/breaking-officer-involved-shooting-reported-cobb-county/lx4F7hmLJ3BWI61UFgINZL/" TargetMode="External"/><Relationship Id="rId3869" Type="http://schemas.openxmlformats.org/officeDocument/2006/relationships/hyperlink" Target="http://www.wlox.com/story/36893000/new-details-on-officer-involved-shooting-in-harrison-co" TargetMode="External"/><Relationship Id="rId5291" Type="http://schemas.openxmlformats.org/officeDocument/2006/relationships/hyperlink" Target="https://www.ajc.com/news/crime--law/breaking-gsp-trooper-shot-bartow-county/FuQG5n48qRhXVCuVzQBcJM/"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2885" Type="http://schemas.openxmlformats.org/officeDocument/2006/relationships/hyperlink" Target="http://www.abc15.com/news/region-west-valley/peoria/one-dead-after-officer-involved-shooting-in-youngtown" TargetMode="External"/><Relationship Id="rId3936" Type="http://schemas.openxmlformats.org/officeDocument/2006/relationships/hyperlink" Target="http://www.redding.com/story/news/local/2017/12/08/officer-involved-shooting-reported/934273001/"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2538" Type="http://schemas.openxmlformats.org/officeDocument/2006/relationships/hyperlink" Target="http://www.news4jax.com/news/local/3-officers-shoot-kill-man-in-suicide-by-cop" TargetMode="External"/><Relationship Id="rId2952" Type="http://schemas.openxmlformats.org/officeDocument/2006/relationships/hyperlink" Target="http://abc7chicago.com/news/state-police-investigating-officer-involved-shooting-in-lyons/2078484/" TargetMode="External"/><Relationship Id="rId924" Type="http://schemas.openxmlformats.org/officeDocument/2006/relationships/hyperlink" Target="http://www.modbee.com/news/local/crime/article39598365.html" TargetMode="External"/><Relationship Id="rId1554" Type="http://schemas.openxmlformats.org/officeDocument/2006/relationships/hyperlink" Target="http://www.fatalencounters.org/wp-content/uploads/2013/10/LuisSoto.png" TargetMode="External"/><Relationship Id="rId2605" Type="http://schemas.openxmlformats.org/officeDocument/2006/relationships/hyperlink" Target="http://www.fatalencounters.org/wp-content/uploads/2013/10/Antwon-Springer.png" TargetMode="External"/><Relationship Id="rId5011" Type="http://schemas.openxmlformats.org/officeDocument/2006/relationships/hyperlink" Target="http://www.philly.com/philly/news/philadelphia-police-officer-wounded-swat-warrant-germantown-20180806.html" TargetMode="External"/><Relationship Id="rId1207" Type="http://schemas.openxmlformats.org/officeDocument/2006/relationships/hyperlink" Target="http://www.richmond.com/news/local/chesterfield/article_c725c915-9977-5246-be48-5a2b51f13953.html"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793" Type="http://schemas.openxmlformats.org/officeDocument/2006/relationships/hyperlink" Target="http://www.azcentral.com/story/news/local/phoenix-breaking/2017/11/04/off-duty-officer-shoots-stabbing-suspect-phoenix/833172001/" TargetMode="External"/><Relationship Id="rId7250" Type="http://schemas.openxmlformats.org/officeDocument/2006/relationships/hyperlink" Target="https://www.kxl.com/officer-involved-shooting-in-hillsboro-closes-streets/" TargetMode="External"/><Relationship Id="rId2395" Type="http://schemas.openxmlformats.org/officeDocument/2006/relationships/hyperlink" Target="http://www.wtvm.com/story/33746792/suspect-in-sumter-shoot-out-with-deputies-killed-after-fatally-wounding-us-marshal"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cbs8.com/story/32697727/santee-man-found-dead-inside-home-after-prompting-swat-standoff" TargetMode="External"/><Relationship Id="rId3860" Type="http://schemas.openxmlformats.org/officeDocument/2006/relationships/hyperlink" Target="http://www.greenvilleonline.com/story/news/local/2017/11/19/least-one-greenville-county-sheriffs-deputy-involved-shooting/879559001/" TargetMode="External"/><Relationship Id="rId4911" Type="http://schemas.openxmlformats.org/officeDocument/2006/relationships/hyperlink" Target="https://www.click2houston.com/news/friends-remember-apparent-unintended-target-in-deadly-officer-involved-shooting"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513" Type="http://schemas.openxmlformats.org/officeDocument/2006/relationships/hyperlink" Target="http://www.weau.com/content/news/Eau-Claire-Police-on-scene-of-death-investigation-418726703.html" TargetMode="External"/><Relationship Id="rId6669" Type="http://schemas.openxmlformats.org/officeDocument/2006/relationships/hyperlink" Target="https://www.wate.com/news/authorities-identify-victim-in-knoxville-officer-involved-shootin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wcnc.com/story/news/crime/2015/02/08/gastoina-police-officer-involved-in-deadly-shooting/23075073/" TargetMode="External"/><Relationship Id="rId2115" Type="http://schemas.openxmlformats.org/officeDocument/2006/relationships/hyperlink" Target="http://www.fatalencounters.org/wp-content/uploads/2013/10/Marcelo-Luna.jpg" TargetMode="External"/><Relationship Id="rId5685" Type="http://schemas.openxmlformats.org/officeDocument/2006/relationships/hyperlink" Target="https://www.azcentral.com/story/news/local/phoenix-breaking/2019/01/11/phoenix-police-shooting-armed-robbery-suspect-shot/2545814002/" TargetMode="External"/><Relationship Id="rId6736" Type="http://schemas.openxmlformats.org/officeDocument/2006/relationships/hyperlink" Target="https://texasbreakingnews.com/breaking/border-patrol-agent-shot-during-traffic-stop-that-led-to-gunfire/"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5338" Type="http://schemas.openxmlformats.org/officeDocument/2006/relationships/hyperlink" Target="https://www.fatalencounters.org/wp-content/uploads/2018/11/JohnWurms.jpg"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4354" Type="http://schemas.openxmlformats.org/officeDocument/2006/relationships/hyperlink" Target="http://brooklyn.news12.com/story/37704529/police-officer-fatally-shot-bat-wielding-suspect-in-great-neck" TargetMode="External"/><Relationship Id="rId5405" Type="http://schemas.openxmlformats.org/officeDocument/2006/relationships/hyperlink" Target="https://sacramento.cbslocal.com/2018/11/15/camp-fire-butte-county-officer-involved-shooting/" TargetMode="External"/><Relationship Id="rId1948" Type="http://schemas.openxmlformats.org/officeDocument/2006/relationships/hyperlink" Target="http://www.fatalencounters.org/wp-content/uploads/2013/10/alva-braziel2-1024x538.jpg"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5195" Type="http://schemas.openxmlformats.org/officeDocument/2006/relationships/hyperlink" Target="https://q13fox.com/2018/09/23/man-shot-killed-by-police-outside-oak-harbor-walmart/" TargetMode="External"/><Relationship Id="rId6593" Type="http://schemas.openxmlformats.org/officeDocument/2006/relationships/hyperlink" Target="https://www.wave3.com/2019/08/09/man-shot-killed-by-law-enforcement-breckinridge-county-identified/" TargetMode="External"/><Relationship Id="rId7644" Type="http://schemas.openxmlformats.org/officeDocument/2006/relationships/hyperlink" Target="https://fatalencounters.org/wp-content/uploads/2020/04/Harold-Spencer.jpg" TargetMode="External"/><Relationship Id="rId2789" Type="http://schemas.openxmlformats.org/officeDocument/2006/relationships/hyperlink" Target="http://www.fatalencounters.org/wp-content/uploads/2013/10/Epthen-Lamont-Johnson.png" TargetMode="External"/><Relationship Id="rId6246" Type="http://schemas.openxmlformats.org/officeDocument/2006/relationships/hyperlink" Target="https://fatalencounters.org/wp-content/uploads/2019/05/StevenCase.jpg" TargetMode="External"/><Relationship Id="rId6660" Type="http://schemas.openxmlformats.org/officeDocument/2006/relationships/hyperlink" Target="https://fatalencounters.org/wp-content/uploads/2019/09/Chad-Breinholt.jpg" TargetMode="External"/><Relationship Id="rId7711" Type="http://schemas.openxmlformats.org/officeDocument/2006/relationships/hyperlink" Target="https://fox2now.com/news/barricaded-person-reportedly-firing-shots-has-st-louis-police-warning-one-neighorhood-to-shelter-in-place/"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313" Type="http://schemas.openxmlformats.org/officeDocument/2006/relationships/hyperlink" Target="https://fatalencounters.org/wp-content/uploads/2019/06/Rodnell-Cotton.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154" Type="http://schemas.openxmlformats.org/officeDocument/2006/relationships/hyperlink" Target="http://q13fox.com/2013/03/28/breaking-news-fiery-standoff-in-hoquiam/"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3764" Type="http://schemas.openxmlformats.org/officeDocument/2006/relationships/hyperlink" Target="http://www.mercurynews.com/2017/11/01/sunnyvale-jax-the-police-dog-killed-by-slain-stabbing-suspect/"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685" Type="http://schemas.openxmlformats.org/officeDocument/2006/relationships/hyperlink" Target="http://www.walb.com/story/30540752/gbi-one-dead-in-officer-involved-shooting" TargetMode="External"/><Relationship Id="rId2366" Type="http://schemas.openxmlformats.org/officeDocument/2006/relationships/hyperlink" Target="https://www.hayspost.com/2016/11/08/ellis-co-attorney-driver-dies-at-the-scene-of-deputy-involved-shooting-north-of-hay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831" Type="http://schemas.openxmlformats.org/officeDocument/2006/relationships/hyperlink" Target="http://www.nola.com/crime/index.ssf/2017/11/st_tammany_deputies_kill_suspe.html"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blackopswiki.s3.amazonaws.com/uploads/article/avatar/351/large_avatar_gustavvo_ponce-galon.jp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433" Type="http://schemas.openxmlformats.org/officeDocument/2006/relationships/hyperlink" Target="http://www.theadvocate.com/baton_rouge/news/crime_police/article_afa3af80-b4fd-11e6-86ea-5fc86837b8ba.html" TargetMode="External"/><Relationship Id="rId5589" Type="http://schemas.openxmlformats.org/officeDocument/2006/relationships/hyperlink" Target="https://www.fatalencounters.org/wp-content/uploads/2018/12/Erich-Stelzer.jpg"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america.aljazeera.com/articles/2015/4/29/terrance-kellom-shot-dead-in-detroit-by-ice-agent.html" TargetMode="External"/><Relationship Id="rId2500" Type="http://schemas.openxmlformats.org/officeDocument/2006/relationships/hyperlink" Target="http://www.fatalencounters.org/wp-content/uploads/2013/10/Waltki-Cermoun-Williams.jpg"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5309" Type="http://schemas.openxmlformats.org/officeDocument/2006/relationships/hyperlink" Target="https://www.ksl.com/article/46411750/police-identify-man-killed-during-officer-involved-shooting-in-riverton" TargetMode="External"/><Relationship Id="rId6707" Type="http://schemas.openxmlformats.org/officeDocument/2006/relationships/hyperlink" Target="https://www.sbsun.com/2019/09/04/san-bernardino-county-sheriffs-deputy-injured-after-struggle-for-her-gun-suspect-shot/" TargetMode="External"/><Relationship Id="rId3274" Type="http://schemas.openxmlformats.org/officeDocument/2006/relationships/hyperlink" Target="http://www.fatalencounters.org/wp-content/uploads/2013/10/Ciara-Howard.jpg" TargetMode="External"/><Relationship Id="rId4672" Type="http://schemas.openxmlformats.org/officeDocument/2006/relationships/hyperlink" Target="http://www.kristv.com/story/38253569/mathis-police-investigating-a-shooting" TargetMode="External"/><Relationship Id="rId5723" Type="http://schemas.openxmlformats.org/officeDocument/2006/relationships/hyperlink" Target="https://www.arkansasonline.com/news/2019/jan/19/two-killed-west-memphis-police-shooting-identified/"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4325" Type="http://schemas.openxmlformats.org/officeDocument/2006/relationships/hyperlink" Target="http://www.daily-times.com/story/news/2018/03/06/farmington-swat-officer-kills-armed-suspect-after-standoff-motel-6/398546002/" TargetMode="External"/><Relationship Id="rId7895" Type="http://schemas.openxmlformats.org/officeDocument/2006/relationships/hyperlink" Target="https://www.wesh.com/article/officer-shot-suspect-killed-during-shootout-in-holly-hill/33840192" TargetMode="External"/><Relationship Id="rId2290" Type="http://schemas.openxmlformats.org/officeDocument/2006/relationships/hyperlink" Target="http://abc3340.com/news/local/deputy-involved-shooting-in-shelby-county-leaves-1-dead"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fatalencounters.org/wp-content/uploads/2018/09/Robert_Knox.jpg" TargetMode="External"/><Relationship Id="rId6564" Type="http://schemas.openxmlformats.org/officeDocument/2006/relationships/hyperlink" Target="https://www.wsoctv.com/news/local/cmpd-officer-shoots-kills-man-following-domestic-violence-call/972157543" TargetMode="External"/><Relationship Id="rId7615" Type="http://schemas.openxmlformats.org/officeDocument/2006/relationships/hyperlink" Target="https://www.floridatoday.com/story/news/crime/2020/03/14/fdle-investigating-cocoa-officer-involved-shooting-left-one-dead/5050704002/"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4182" Type="http://schemas.openxmlformats.org/officeDocument/2006/relationships/hyperlink" Target="http://helenair.com/news/crime/suspect-dead-in-officer-involved-shooting-near-east-helena/article_f88cb418-c01a-5213-836a-a3fbfb86198b.html" TargetMode="External"/><Relationship Id="rId5233" Type="http://schemas.openxmlformats.org/officeDocument/2006/relationships/hyperlink" Target="https://www.khou.com/article/news/local/deputies-shoot-kill-suspect-while-serving-warrant-in-the-heights/285-599779605" TargetMode="External"/><Relationship Id="rId1776" Type="http://schemas.openxmlformats.org/officeDocument/2006/relationships/hyperlink" Target="http://www.ajc.com/news/news/crime-law/man-killed-by-deputies-had-10-outstanding-warrants/nrYnr/" TargetMode="External"/><Relationship Id="rId2827" Type="http://schemas.openxmlformats.org/officeDocument/2006/relationships/hyperlink" Target="http://koin.com/2017/02/09/portland-police-kill-armed-robbery-suspect/"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910" Type="http://schemas.openxmlformats.org/officeDocument/2006/relationships/hyperlink" Target="http://fox6now.com/2016/07/01/one-woman-taken-to-hospital-following-officer-involved-critical-incident-in-village-of-jackson/"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4719" Type="http://schemas.openxmlformats.org/officeDocument/2006/relationships/hyperlink" Target="http://abc7.com/suspected-dui-driver-shot-dead-by-deputies-in-jurupa-valley-/3557770/" TargetMode="External"/><Relationship Id="rId6074" Type="http://schemas.openxmlformats.org/officeDocument/2006/relationships/hyperlink" Target="https://www.sltrib.com/news/2019/04/09/officers-leave-utah/" TargetMode="External"/><Relationship Id="rId7125" Type="http://schemas.openxmlformats.org/officeDocument/2006/relationships/hyperlink" Target="http://archive.azcentral.com/community/phoenix/articles/20130318phoenix-police-dead-downtown-officer-involved-shooting-abrk.html" TargetMode="External"/><Relationship Id="rId589" Type="http://schemas.openxmlformats.org/officeDocument/2006/relationships/hyperlink" Target="http://www.killedbypolice.net/victims/150963.jpg" TargetMode="External"/><Relationship Id="rId2684" Type="http://schemas.openxmlformats.org/officeDocument/2006/relationships/hyperlink" Target="http://www.theadvocate.com/acadiana/news/article_a5814ed6-507f-11e7-82cf-ff00eebb24df.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656" Type="http://schemas.openxmlformats.org/officeDocument/2006/relationships/hyperlink" Target="http://www.killedbypolice.net/victims/151006.jpg" TargetMode="External"/><Relationship Id="rId1286" Type="http://schemas.openxmlformats.org/officeDocument/2006/relationships/hyperlink" Target="http://www.fatalencounters.org/wp-content/uploads/2013/10/TeodoroValencia.png" TargetMode="External"/><Relationship Id="rId2337" Type="http://schemas.openxmlformats.org/officeDocument/2006/relationships/hyperlink" Target="http://www.charlotteobserver.com/news/local/article112267557.html"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2404" Type="http://schemas.openxmlformats.org/officeDocument/2006/relationships/hyperlink" Target="http://www.news9.com/story/33750775/osbi-investigating-officer-involved-shooting-in-chickasha" TargetMode="External"/><Relationship Id="rId5974" Type="http://schemas.openxmlformats.org/officeDocument/2006/relationships/hyperlink" Target="https://www.wtva.com/content/news/monroe-shooting-follow-507220451.html" TargetMode="External"/><Relationship Id="rId1420" Type="http://schemas.openxmlformats.org/officeDocument/2006/relationships/hyperlink" Target="http://www.wbrc.com/story/31341469/authorities-id-man-killed-in-ashville-officer-involved-shooting" TargetMode="External"/><Relationship Id="rId4576" Type="http://schemas.openxmlformats.org/officeDocument/2006/relationships/hyperlink" Target="https://www.ajc.com/news/crime--law/woman-dies-after-officer-involved-shooting-johns-creek/XLNOHy21kHFHb25CXozk3I/"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643" Type="http://schemas.openxmlformats.org/officeDocument/2006/relationships/hyperlink" Target="https://www.fatalencounters.org/wp-content/uploads/2018/05/Marcus-David-L.-Peters.jpg"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245" Type="http://schemas.openxmlformats.org/officeDocument/2006/relationships/hyperlink" Target="http://www.11alive.com/news/crime/officer-involved-shooting-on-georgia-tech-campus/475654274" TargetMode="External"/><Relationship Id="rId4710" Type="http://schemas.openxmlformats.org/officeDocument/2006/relationships/hyperlink" Target="http://ktla.com/2018/06/01/person-brandishing-knife-near-torrance-gym-fatally-shot-by-police-officials-say/"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statesmanjournal.com/story/news/crime/2015/10/28/-5-southbound-traffic-detourced-kuebler/74775822/" TargetMode="External"/><Relationship Id="rId2261" Type="http://schemas.openxmlformats.org/officeDocument/2006/relationships/hyperlink" Target="http://www.oregonlive.com/pacific-northwest-news/index.ssf/2016/10/post_244.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www2.philly.com/news/philly-police-fatal-shooting-port-richmond-belgrade-street-justin-smith-20181210.html" TargetMode="External"/><Relationship Id="rId6882" Type="http://schemas.openxmlformats.org/officeDocument/2006/relationships/hyperlink" Target="https://nbc16.com/news/local/suspect-identified-in-officer-involved-shooting-in-oakridg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6535" Type="http://schemas.openxmlformats.org/officeDocument/2006/relationships/hyperlink" Target="https://fatalencounters.org/wp-content/uploads/2019/08/Alphonso-Zaporta.jpeg"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4153" Type="http://schemas.openxmlformats.org/officeDocument/2006/relationships/hyperlink" Target="http://www.kens5.com/news/crime/sapddd-investigating-officer-involved-shooting-on-north-side/511601973" TargetMode="External"/><Relationship Id="rId5204" Type="http://schemas.openxmlformats.org/officeDocument/2006/relationships/hyperlink" Target="https://www.fatalencounters.org/wp-content/uploads/2018/10/AllanTravers.jpeg"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www.cnn.com/2016/06/12/us/orlando-shooting-timeline/" TargetMode="External"/><Relationship Id="rId4220" Type="http://schemas.openxmlformats.org/officeDocument/2006/relationships/hyperlink" Target="http://www.fatalencounters.org/wp-content/uploads/2018/02/Richardo-Colon.jpg" TargetMode="External"/><Relationship Id="rId7376" Type="http://schemas.openxmlformats.org/officeDocument/2006/relationships/hyperlink" Target="https://fatalencounters.org/wp-content/uploads/2020/04/Joshua-James-Brown.jpg" TargetMode="External"/><Relationship Id="rId7790" Type="http://schemas.openxmlformats.org/officeDocument/2006/relationships/hyperlink" Target="https://fatalencounters.org/wp-content/uploads/2020/05/Timothy_Gilbert.png"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443" Type="http://schemas.openxmlformats.org/officeDocument/2006/relationships/hyperlink" Target="https://whnt.com/2020/02/10/1-dead-following-monday-morning-shooting-in-albertville/"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3639" Type="http://schemas.openxmlformats.org/officeDocument/2006/relationships/hyperlink" Target="http://www.wmcactionnews5.com/story/34451720/tbi-officer-involved-shooting-reported-in-mt-pleasant"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974" Type="http://schemas.openxmlformats.org/officeDocument/2006/relationships/hyperlink" Target="http://homicide.latimes.com/post/jason-m-hendley/" TargetMode="External"/><Relationship Id="rId2655" Type="http://schemas.openxmlformats.org/officeDocument/2006/relationships/hyperlink" Target="http://www.wmdt.com/news/maryland/trooper-involved-in-fatal-shooting-in-wicomico-county/583039714" TargetMode="External"/><Relationship Id="rId3706" Type="http://schemas.openxmlformats.org/officeDocument/2006/relationships/hyperlink" Target="http://www.fatalencounters.org/wp-content/uploads/2013/10/DeAndre-Bethea.jpg" TargetMode="External"/><Relationship Id="rId627" Type="http://schemas.openxmlformats.org/officeDocument/2006/relationships/hyperlink" Target="http://www.killedbypolice.net/victims/151069.jpg" TargetMode="External"/><Relationship Id="rId1257" Type="http://schemas.openxmlformats.org/officeDocument/2006/relationships/hyperlink" Target="http://www.fatalencounters.org/wp-content/uploads/2013/10/Kid.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1324" Type="http://schemas.openxmlformats.org/officeDocument/2006/relationships/hyperlink" Target="http://www.12news.com/story/news/local/valley/2016/01/18/phoenix-police-barricade-situation-near-18th-avepeoria/78990086/" TargetMode="External"/><Relationship Id="rId4894" Type="http://schemas.openxmlformats.org/officeDocument/2006/relationships/hyperlink" Target="https://abcnews4.com/news/crime-map/officer-involved-shooting-in-florence-sends-one-person-to-hospital" TargetMode="External"/><Relationship Id="rId5945" Type="http://schemas.openxmlformats.org/officeDocument/2006/relationships/hyperlink" Target="https://www.fatalencounters.org/wp-content/uploads/2019/03/Joel-D.-Kellay.jpe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563" Type="http://schemas.openxmlformats.org/officeDocument/2006/relationships/hyperlink" Target="http://www.denverpost.com/2017/03/14/westminster-officer-involved-shooting/" TargetMode="External"/><Relationship Id="rId4961" Type="http://schemas.openxmlformats.org/officeDocument/2006/relationships/hyperlink" Target="https://www.wsav.com/top-stories/bystander-shot-in-savannah-during-officer-involved-shooting/1331134706" TargetMode="External"/><Relationship Id="rId7020" Type="http://schemas.openxmlformats.org/officeDocument/2006/relationships/hyperlink" Target="https://www.denverpost.com/2019/12/19/lakewood-armed-suspect-fire-duplex/"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216" Type="http://schemas.openxmlformats.org/officeDocument/2006/relationships/hyperlink" Target="http://losangeles.cbslocal.com/2017/04/10/ontario-deadly-officer-involved-shooting/" TargetMode="External"/><Relationship Id="rId4614" Type="http://schemas.openxmlformats.org/officeDocument/2006/relationships/hyperlink" Target="http://www.fatalencounters.org/wp-content/uploads/2018/05/Juan-Alberto-Silva.jpg"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gntv.com/2017/02/10/police-on-scene-of-reported-shooting-in-north-cen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6439" Type="http://schemas.openxmlformats.org/officeDocument/2006/relationships/hyperlink" Target="http://www.wbiw.com/2019/07/04/salem-police-officer-involved-in-fatal-shooting/"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sfgate.com/news/bayarea/article/Update-Suspect-Dies-During-Arrest-After-Leading-8439025.php" TargetMode="External"/><Relationship Id="rId5455" Type="http://schemas.openxmlformats.org/officeDocument/2006/relationships/hyperlink" Target="https://www.fatalencounters.org/wp-content/uploads/2018/12/Nicholas-Ryan.jpg" TargetMode="External"/><Relationship Id="rId6506" Type="http://schemas.openxmlformats.org/officeDocument/2006/relationships/hyperlink" Target="https://www.nola.com/news/crime_police/article_1d190778-aa5f-11e9-88a4-c38b3f520ac2.html" TargetMode="External"/><Relationship Id="rId6920" Type="http://schemas.openxmlformats.org/officeDocument/2006/relationships/hyperlink" Target="https://www.ny1.com/nyc/brooklyn/news/2019/10/25/brownsville-brooklyn-shooting-nypd-officers-injured-nyc" TargetMode="External"/><Relationship Id="rId4057" Type="http://schemas.openxmlformats.org/officeDocument/2006/relationships/hyperlink" Target="http://www.fatalencounters.org/wp-content/uploads/2018/01/john-bailon.jp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522" Type="http://schemas.openxmlformats.org/officeDocument/2006/relationships/hyperlink" Target="https://www.fox16.com/crime/update-jonesboro-woman-dies-in-officer-involved-shooting/1654268243" TargetMode="External"/><Relationship Id="rId3073" Type="http://schemas.openxmlformats.org/officeDocument/2006/relationships/hyperlink" Target="http://www.kshb.com/news/local-news/police-shoot-kill-armed-suicidal-man" TargetMode="External"/><Relationship Id="rId4124" Type="http://schemas.openxmlformats.org/officeDocument/2006/relationships/hyperlink" Target="http://www.fatalencounters.org/wp-content/uploads/2018/01/John-Albers.png"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3140" Type="http://schemas.openxmlformats.org/officeDocument/2006/relationships/hyperlink" Target="http://abc30.com/news/suspect-killed-and-2-officers-injured-in-officer-involved-shooting-in-avenal/2253614/"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7761" Type="http://schemas.openxmlformats.org/officeDocument/2006/relationships/hyperlink" Target="https://ktar.com/story/3092727/man-rushed-mesa-officers-before-being-fatally-shot-according-to-police/"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7414" Type="http://schemas.openxmlformats.org/officeDocument/2006/relationships/hyperlink" Target="https://www.yourcentralvalley.com/news/suspect-killed-by-deputy-after-man-attacks-victims-with-a-machete/"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973" Type="http://schemas.openxmlformats.org/officeDocument/2006/relationships/hyperlink" Target="http://www.fatalencounters.org/wp-content/uploads/2013/10/EdwinFuentes.png" TargetMode="External"/><Relationship Id="rId6016" Type="http://schemas.openxmlformats.org/officeDocument/2006/relationships/hyperlink" Target="http://www.wbtv.com/2019/03/25/suspect-injured-officer-involved-shooting-north-charlotte/" TargetMode="External"/><Relationship Id="rId6430" Type="http://schemas.openxmlformats.org/officeDocument/2006/relationships/hyperlink" Target="https://kfor.com/2019/07/08/death-of-motorist-in-custody-sparks-oklahoma-investigation/" TargetMode="External"/><Relationship Id="rId945" Type="http://schemas.openxmlformats.org/officeDocument/2006/relationships/hyperlink" Target="http://www.kristv.com/story/30147782/texas-rangers-investigating-aransas-co-death" TargetMode="External"/><Relationship Id="rId1575" Type="http://schemas.openxmlformats.org/officeDocument/2006/relationships/hyperlink" Target="http://www.newswest9.com/story/31628475/man-killed-in-odessa-shooting-identified" TargetMode="External"/><Relationship Id="rId2626" Type="http://schemas.openxmlformats.org/officeDocument/2006/relationships/hyperlink" Target="http://www.nbcrightnow.com/story/36128512/one-dead-after-officer-involved-shooting-in-kennewick" TargetMode="External"/><Relationship Id="rId5032" Type="http://schemas.openxmlformats.org/officeDocument/2006/relationships/hyperlink" Target="https://www.theadvocate.com/baton_rouge/news/crime_police/article_d4888b0c-9ca2-11e8-9362-570b0f757205.html" TargetMode="External"/><Relationship Id="rId1228" Type="http://schemas.openxmlformats.org/officeDocument/2006/relationships/hyperlink" Target="https://heavyeditorial.files.wordpress.com/2016/01/ciara-meyer-2.jpg?quality=65&amp;strip=all&amp;strip=al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5849" Type="http://schemas.openxmlformats.org/officeDocument/2006/relationships/hyperlink" Target="https://www.nbcbayarea.com/news/local/UPS-Truck-Hijacker-Said-He-Wanted-to-Die-Call-505888211.html" TargetMode="External"/><Relationship Id="rId7271" Type="http://schemas.openxmlformats.org/officeDocument/2006/relationships/hyperlink" Target="https://dsp.delaware.gov/2020/01/06/state-police-investigating-an-officer-involved-shooting-milford/" TargetMode="External"/><Relationship Id="rId4865" Type="http://schemas.openxmlformats.org/officeDocument/2006/relationships/hyperlink" Target="https://www.fatalencounters.org/wp-content/uploads/2018/07/Eric-Hash.jpg" TargetMode="External"/><Relationship Id="rId5916" Type="http://schemas.openxmlformats.org/officeDocument/2006/relationships/hyperlink" Target="https://www.theolympian.com/news/local/article227059219.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932" Type="http://schemas.openxmlformats.org/officeDocument/2006/relationships/hyperlink" Target="http://www.kktv.com/content/news/Fatal-shooting-in-eastern-El-Paso-County-488831351.html" TargetMode="External"/><Relationship Id="rId2483" Type="http://schemas.openxmlformats.org/officeDocument/2006/relationships/hyperlink" Target="http://www.fatalencounters.org/wp-content/uploads/2013/10/Mark-Anthony-Hicks.jpg" TargetMode="External"/><Relationship Id="rId3534" Type="http://schemas.openxmlformats.org/officeDocument/2006/relationships/hyperlink" Target="http://www.tennessean.com/story/news/crime/2017/03/27/active-shooter-reported-lewisburg-business/99689606/"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45.jpg" TargetMode="External"/><Relationship Id="rId2136" Type="http://schemas.openxmlformats.org/officeDocument/2006/relationships/hyperlink" Target="http://www.nbclosangeles.com/news/local/Man-Fatally-Shot-by-Sheriffs-Deputies-in-Compton-391385291.html"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773" Type="http://schemas.openxmlformats.org/officeDocument/2006/relationships/hyperlink" Target="https://www.wilx.com/content/news/Heavy-police-presence-in-a-Jackson-neighborhood-504959022.html" TargetMode="External"/><Relationship Id="rId4375" Type="http://schemas.openxmlformats.org/officeDocument/2006/relationships/hyperlink" Target="https://www.knoxnews.com/story/news/2018/03/16/tbi-investigates-officer-involved-shooting-jonesborough-one-two-state-friday/433894002/" TargetMode="External"/><Relationship Id="rId5426" Type="http://schemas.openxmlformats.org/officeDocument/2006/relationships/hyperlink" Target="https://ktla.com/2018/11/23/man-shot-by-police-during-alleged-attack-on-stepfather-in-bell-gardens-identified/"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4028" Type="http://schemas.openxmlformats.org/officeDocument/2006/relationships/hyperlink" Target="http://abc7news.com/redwood-city-police-investigating-deadly-officer-involved-shooting/2842453/" TargetMode="External"/><Relationship Id="rId5840" Type="http://schemas.openxmlformats.org/officeDocument/2006/relationships/hyperlink" Target="https://www.mercedsunstar.com/news/local/crime/article226209655.html"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7665" Type="http://schemas.openxmlformats.org/officeDocument/2006/relationships/hyperlink" Target="https://www.timesunion.com/news/article/Schenectady-chief-asks-state-troopers-to-15153486.php"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732" Type="http://schemas.openxmlformats.org/officeDocument/2006/relationships/hyperlink" Target="https://www.ketv.com/article/man-dies-in-shooting-during-confrontation-with-law-enforcement-in-blair/32165580" TargetMode="External"/><Relationship Id="rId2877" Type="http://schemas.openxmlformats.org/officeDocument/2006/relationships/hyperlink" Target="http://www.fatalencounters.org/wp-content/uploads/2013/10/Rubin-Urbina-1505652151.png" TargetMode="External"/><Relationship Id="rId5283" Type="http://schemas.openxmlformats.org/officeDocument/2006/relationships/hyperlink" Target="https://www.kptv.com/news/coroner-identifies--year-old-man-killed-in-longview-officer/article_efebdd0c-d340-11e8-a2ec-677f0f8b4e67.html" TargetMode="External"/><Relationship Id="rId6334" Type="http://schemas.openxmlformats.org/officeDocument/2006/relationships/hyperlink" Target="https://oklahoman.com/article/5633562/shooting-reported-on-i-35-at-ne-10-in-oklahoma-city-monday"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3928" Type="http://schemas.openxmlformats.org/officeDocument/2006/relationships/hyperlink" Target="http://www.tucsonnewsnow.com/story/37022262/authorities-respond-to-officer-involved-shooting-on-east-side"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893" Type="http://schemas.openxmlformats.org/officeDocument/2006/relationships/hyperlink" Target="http://www.wilx.com/content/news/One-man-dead-following-officer-involved-shooting-in-Jackson-County-384475561.html"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960" Type="http://schemas.openxmlformats.org/officeDocument/2006/relationships/hyperlink" Target="http://www.recordonline.com/news/20160713/middletown-cops-involved-in-fatal-shooting"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1613" Type="http://schemas.openxmlformats.org/officeDocument/2006/relationships/hyperlink" Target="http://www.wtae.com/news/sources-state-police-shoot-kill-man-in-south-greensburg/38627246" TargetMode="External"/><Relationship Id="rId4769" Type="http://schemas.openxmlformats.org/officeDocument/2006/relationships/hyperlink" Target="http://www.fox5vegas.com/story/38440216/suspect-shot-by-7-las-vegas-officers-in-northeast-valley-identified" TargetMode="External"/><Relationship Id="rId3785" Type="http://schemas.openxmlformats.org/officeDocument/2006/relationships/hyperlink" Target="http://www.clarionledger.com/story/news/local/2017/11/04/one-dead-officer-involved-shooting/832137001/"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242" Type="http://schemas.openxmlformats.org/officeDocument/2006/relationships/hyperlink" Target="http://www.gosanangelo.com/news/man-dies-in-custody-after-police-repeatedly-use" TargetMode="External"/><Relationship Id="rId2387" Type="http://schemas.openxmlformats.org/officeDocument/2006/relationships/hyperlink" Target="http://www.fatalencounters.org/wp-content/uploads/2013/10/Bruce-Lee-Edward-Johnson.jpg" TargetMode="External"/><Relationship Id="rId3438" Type="http://schemas.openxmlformats.org/officeDocument/2006/relationships/hyperlink" Target="http://www.fatalencounters.org/wp-content/uploads/2013/10/ShawnBuck.jpg" TargetMode="External"/><Relationship Id="rId3852" Type="http://schemas.openxmlformats.org/officeDocument/2006/relationships/hyperlink" Target="http://www.thenewsstar.com/story/news/crime/2017/11/17/wm-police-scene-officer-involved-shooting/876603001/"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wric.com/2015/08/04/state-police-armed-man-killed-after-officer-involved-shooting-in-powhatan-county/"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nbclosangeles.com/news/local/Fatal-Shooting-May-Have-Started-Over-Laugh-298532211.html" TargetMode="External"/><Relationship Id="rId2107" Type="http://schemas.openxmlformats.org/officeDocument/2006/relationships/hyperlink" Target="http://www.fatalencounters.org/wp-content/uploads/2013/10/Trenton-Lohman.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6728" Type="http://schemas.openxmlformats.org/officeDocument/2006/relationships/hyperlink" Target="https://www.sltrib.com/news/2019/09/11/carbon-county-police/" TargetMode="External"/><Relationship Id="rId1123" Type="http://schemas.openxmlformats.org/officeDocument/2006/relationships/hyperlink" Target="http://www.miamiherald.com/news/local/community/miami-dade/article45170145.html" TargetMode="External"/><Relationship Id="rId4693" Type="http://schemas.openxmlformats.org/officeDocument/2006/relationships/hyperlink" Target="http://kdvr.com/2018/05/28/man-dies-after-exchanging-gunfire-with-blm-rangers-in-mesa-county/" TargetMode="External"/><Relationship Id="rId5744" Type="http://schemas.openxmlformats.org/officeDocument/2006/relationships/hyperlink" Target="https://www.fatalencounters.org/wp-content/uploads/2019/01/Horacio-Ruiz-Rodriguez.jpg" TargetMode="External"/><Relationship Id="rId3295" Type="http://schemas.openxmlformats.org/officeDocument/2006/relationships/hyperlink" Target="http://www.fatalencounters.org/wp-content/uploads/2013/10/carmen-beau-rongione.jpg" TargetMode="External"/><Relationship Id="rId4346" Type="http://schemas.openxmlformats.org/officeDocument/2006/relationships/hyperlink" Target="http://www.fatalencounters.org/wp-content/uploads/2018/03/Juan-Garcia-Alvarez.jpg" TargetMode="External"/><Relationship Id="rId4760" Type="http://schemas.openxmlformats.org/officeDocument/2006/relationships/hyperlink" Target="http://www.klfy.com/top-stories/state-police-investigating-stun-gun-incident-involving-carencro-police/1247417218" TargetMode="External"/><Relationship Id="rId5811" Type="http://schemas.openxmlformats.org/officeDocument/2006/relationships/hyperlink" Target="https://abc30.com/police-identify-man-shot-and-killed-by-officers-in-madera/5127034/" TargetMode="External"/><Relationship Id="rId3362" Type="http://schemas.openxmlformats.org/officeDocument/2006/relationships/hyperlink" Target="http://www.seattletimes.com/seattle-news/man-killed-by-troopers-on-i-5-identified-as-guard-reservist/" TargetMode="External"/><Relationship Id="rId4413" Type="http://schemas.openxmlformats.org/officeDocument/2006/relationships/hyperlink" Target="http://www.wjhl.com/local/investigation-following-chase-underway-in-big-stone-gap-va-one-person-in-custody/1080571363" TargetMode="External"/><Relationship Id="rId7569" Type="http://schemas.openxmlformats.org/officeDocument/2006/relationships/hyperlink" Target="https://www.newson6.com/story/41863319/man-shot-in-officerinvolved-shooting-dies-tulsa-police-say"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fatalencounters.org/wp-content/uploads/2013/10/David-Montaro-960.jpg" TargetMode="External"/><Relationship Id="rId6585" Type="http://schemas.openxmlformats.org/officeDocument/2006/relationships/hyperlink" Target="https://fatalencounters.org/wp-content/uploads/2019/08/BrandonJones.jpg" TargetMode="External"/><Relationship Id="rId7636" Type="http://schemas.openxmlformats.org/officeDocument/2006/relationships/hyperlink" Target="https://www.gjsentinel.com/breaking/suspect-killed-in-officer-involved-shooting/article_841617c0-6924-11ea-9450-d792ca1b7589.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6305" Type="http://schemas.openxmlformats.org/officeDocument/2006/relationships/hyperlink" Target="https://www.courier-tribune.com/news/20190605/alleged-suicide-attempt-results-in-deputy-involved-shooting"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travis-vierra.jpg" TargetMode="External"/><Relationship Id="rId2915" Type="http://schemas.openxmlformats.org/officeDocument/2006/relationships/hyperlink" Target="http://www.ocregister.com/2017/07/21/man-shot-killed-by-santa-ana-police-during-family-dispute/" TargetMode="External"/><Relationship Id="rId4270" Type="http://schemas.openxmlformats.org/officeDocument/2006/relationships/hyperlink" Target="http://www.fatalencounters.org/wp-content/uploads/2018/03/IanSagucio.jpg"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493" Type="http://schemas.openxmlformats.org/officeDocument/2006/relationships/hyperlink" Target="https://fatalencounters.org/wp-content/uploads/2020/04/Rodrigo-Ivan-Aguirre.jpg"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560" Type="http://schemas.openxmlformats.org/officeDocument/2006/relationships/hyperlink" Target="https://fatalencounters.org/wp-content/uploads/2020/04/Elijah-Jamaal-Brewer.jpg"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213" Type="http://schemas.openxmlformats.org/officeDocument/2006/relationships/hyperlink" Target="http://navajotimes.com/news/2013/0913/091313shooting.php"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4807" Type="http://schemas.openxmlformats.org/officeDocument/2006/relationships/hyperlink" Target="https://www.khon2.com/news/local-news/man-shot-killed-during-standoff-with-police-on-oahu-s-north-shore/1258707961"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744" Type="http://schemas.openxmlformats.org/officeDocument/2006/relationships/hyperlink" Target="http://pbs.twimg.com/media/CMxQAW5VEAAvMJF.jpg" TargetMode="External"/><Relationship Id="rId1374" Type="http://schemas.openxmlformats.org/officeDocument/2006/relationships/hyperlink" Target="http://news10.com/2016/02/11/police-neighbors-still-asking-why-in-colonie-officer-murder-suicide/" TargetMode="External"/><Relationship Id="rId2425" Type="http://schemas.openxmlformats.org/officeDocument/2006/relationships/hyperlink" Target="http://www.fatalencounters.org/wp-content/uploads/2013/10/Carlos-Valencia.jpg" TargetMode="External"/><Relationship Id="rId5995" Type="http://schemas.openxmlformats.org/officeDocument/2006/relationships/hyperlink" Target="https://www.fatalencounters.org/wp-content/uploads/2019/03/Juan-Manuel-Flores-Del-Toro.jpg"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199" Type="http://schemas.openxmlformats.org/officeDocument/2006/relationships/hyperlink" Target="http://www.nj.com/essex/index.ssf/2017/04/person_killed_by_off-duty_jersey_city_cop_in_east.html" TargetMode="External"/><Relationship Id="rId4664" Type="http://schemas.openxmlformats.org/officeDocument/2006/relationships/hyperlink" Target="http://www.nbc4i.com/news/local-news/columbus-police-identify-man-killed-in-officer-involved-shooting-during-swat-standoff/1190754850"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266" Type="http://schemas.openxmlformats.org/officeDocument/2006/relationships/hyperlink" Target="http://www.fatalencounters.org/wp-content/uploads/2013/10/Jason-Hoops.jpg" TargetMode="External"/><Relationship Id="rId4317" Type="http://schemas.openxmlformats.org/officeDocument/2006/relationships/hyperlink" Target="http://brooklyn.news12.com/story/37655376/off-duty-officer-fatally-shoots-robbery-suspect-in-canarsie"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Jacob-DePetris.jpg"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wqow.com/story/35948705/2017/07/Saturday/heavy-police-presence-on-woodford-ct-in-eau-claire" TargetMode="External"/><Relationship Id="rId3400" Type="http://schemas.openxmlformats.org/officeDocument/2006/relationships/hyperlink" Target="http://www.fatalencounters.org/wp-content/uploads/2013/10/AustinDurham.jpg" TargetMode="External"/><Relationship Id="rId6556" Type="http://schemas.openxmlformats.org/officeDocument/2006/relationships/hyperlink" Target="https://www.lehighvalleylive.com/allentown/2019/08/man-killed-by-multiple-gunshots-in-allentown-police-shooting-coroner-says.html"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5158" Type="http://schemas.openxmlformats.org/officeDocument/2006/relationships/hyperlink" Target="https://www.kcci.com/article/man-dies-following-officer-involved-shooting-in-ankeny/23243079"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5225" Type="http://schemas.openxmlformats.org/officeDocument/2006/relationships/hyperlink" Target="https://www.fatalencounters.org/wp-content/uploads/2018/10/Walter-Welch-Jr.jpg" TargetMode="External"/><Relationship Id="rId3190" Type="http://schemas.openxmlformats.org/officeDocument/2006/relationships/hyperlink" Target="http://www.kmov.com/story/35395160/woman-shot-killed-in-holly-hills-neighborhood"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6480" Type="http://schemas.openxmlformats.org/officeDocument/2006/relationships/hyperlink" Target="https://q13fox.com/2019/07/13/kirkland-police-officers-shoot-kill-man-to-help-save-child/" TargetMode="External"/><Relationship Id="rId7531" Type="http://schemas.openxmlformats.org/officeDocument/2006/relationships/hyperlink" Target="https://wccoradio.radio.com/articles/news/officer-involved-shooting-friday-in-lakeville" TargetMode="External"/><Relationship Id="rId995" Type="http://schemas.openxmlformats.org/officeDocument/2006/relationships/hyperlink" Target="http://www.trbimg.com/img-557a9e9e/turbine/fl-pompano-beach-fatal-shoot-bso-20150611-003/550/550x309" TargetMode="External"/><Relationship Id="rId2676" Type="http://schemas.openxmlformats.org/officeDocument/2006/relationships/hyperlink" Target="http://www.news9.com/story/35745457/officer-involved-shooting-reported-in-sw-okc" TargetMode="External"/><Relationship Id="rId3727" Type="http://schemas.openxmlformats.org/officeDocument/2006/relationships/hyperlink" Target="http://www.fatalencounters.org/wp-content/uploads/2013/10/Nicholas-Pimentel.jpg"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48" Type="http://schemas.openxmlformats.org/officeDocument/2006/relationships/hyperlink" Target="http://www.killedbypolice.net/victims/151019.jpg" TargetMode="External"/><Relationship Id="rId1278" Type="http://schemas.openxmlformats.org/officeDocument/2006/relationships/hyperlink" Target="https://1.bp.blogspot.com/-weo6YmWipXE/Vt1nsXODkjI/AAAAAAAAZpc/39wgsT680yw/s320/kennethstanley.JPG"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715" Type="http://schemas.openxmlformats.org/officeDocument/2006/relationships/hyperlink" Target="http://www.katc.com/story/30434244/6-year-old-dead-another-in-critical-after-officer-involved-shooting-in-marksville" TargetMode="External"/><Relationship Id="rId1345" Type="http://schemas.openxmlformats.org/officeDocument/2006/relationships/hyperlink" Target="http://www.wfaa.com/story/news/crime/2016/01/27/suspect-shot-killed-johnson-co-after-chase/79426834/"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28"/>
  <sheetViews>
    <sheetView tabSelected="1" workbookViewId="0">
      <pane xSplit="1" ySplit="1" topLeftCell="B2" activePane="bottomRight" state="frozen"/>
      <selection pane="topRight" activeCell="B1" sqref="B1"/>
      <selection pane="bottomLeft" activeCell="A2" sqref="A2"/>
      <selection pane="bottomRight" activeCell="H6" sqref="H6"/>
    </sheetView>
  </sheetViews>
  <sheetFormatPr baseColWidth="10" defaultColWidth="17.33203125" defaultRowHeight="13" customHeight="1"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13.66406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34.83203125" style="33" customWidth="1"/>
    <col min="29" max="29" width="10.83203125" style="106"/>
    <col min="30" max="30" width="17.33203125" style="33"/>
    <col min="31" max="31" width="52.6640625" style="33" customWidth="1"/>
    <col min="32" max="32" width="32.83203125" style="33" customWidth="1"/>
    <col min="33" max="16384" width="17.33203125" style="33"/>
  </cols>
  <sheetData>
    <row r="1" spans="1:68" s="36" customFormat="1" ht="13" customHeight="1" x14ac:dyDescent="0.2">
      <c r="A1" s="36" t="s">
        <v>0</v>
      </c>
      <c r="B1" s="36" t="s">
        <v>1</v>
      </c>
      <c r="C1" s="36" t="s">
        <v>2</v>
      </c>
      <c r="D1" s="36" t="s">
        <v>3</v>
      </c>
      <c r="E1" s="36" t="s">
        <v>4</v>
      </c>
      <c r="F1" s="36" t="s">
        <v>29105</v>
      </c>
      <c r="G1" s="36" t="s">
        <v>29106</v>
      </c>
      <c r="H1" s="36" t="s">
        <v>19148</v>
      </c>
      <c r="I1" s="36" t="s">
        <v>19147</v>
      </c>
      <c r="J1" s="36" t="s">
        <v>29107</v>
      </c>
      <c r="K1" s="36" t="s">
        <v>29108</v>
      </c>
      <c r="L1" s="36" t="s">
        <v>5</v>
      </c>
      <c r="M1" s="100" t="s">
        <v>48894</v>
      </c>
      <c r="N1" s="36" t="s">
        <v>6</v>
      </c>
      <c r="O1" s="36" t="s">
        <v>7</v>
      </c>
      <c r="P1" s="36" t="s">
        <v>8</v>
      </c>
      <c r="Q1" s="36" t="s">
        <v>9</v>
      </c>
      <c r="R1" s="37" t="s">
        <v>10</v>
      </c>
      <c r="S1" s="36" t="s">
        <v>11</v>
      </c>
      <c r="T1" s="36" t="s">
        <v>45897</v>
      </c>
      <c r="U1" s="36" t="s">
        <v>49876</v>
      </c>
      <c r="V1" s="36" t="s">
        <v>26643</v>
      </c>
      <c r="W1" s="36" t="s">
        <v>26644</v>
      </c>
      <c r="X1" s="36" t="s">
        <v>26645</v>
      </c>
      <c r="Y1" s="36" t="s">
        <v>29109</v>
      </c>
      <c r="Z1" s="36" t="s">
        <v>42354</v>
      </c>
      <c r="AA1" s="36" t="s">
        <v>42845</v>
      </c>
      <c r="AB1" s="36" t="s">
        <v>49787</v>
      </c>
      <c r="AC1" s="102" t="s">
        <v>49786</v>
      </c>
      <c r="AE1" s="33"/>
      <c r="AF1" s="33"/>
    </row>
    <row r="2" spans="1:68" s="1" customFormat="1" ht="13" customHeight="1" x14ac:dyDescent="0.15">
      <c r="A2" s="34" t="s">
        <v>2989</v>
      </c>
      <c r="B2" s="34" t="s">
        <v>22</v>
      </c>
      <c r="C2" s="34" t="s">
        <v>13</v>
      </c>
      <c r="D2" s="34" t="s">
        <v>23</v>
      </c>
      <c r="E2" s="34"/>
      <c r="F2" s="99">
        <v>44080</v>
      </c>
      <c r="G2" s="34" t="s">
        <v>49945</v>
      </c>
      <c r="H2" s="34" t="s">
        <v>436</v>
      </c>
      <c r="I2" s="34" t="s">
        <v>224</v>
      </c>
      <c r="J2" s="34">
        <v>23452</v>
      </c>
      <c r="K2" s="34" t="s">
        <v>12055</v>
      </c>
      <c r="L2" s="34" t="s">
        <v>438</v>
      </c>
      <c r="M2" s="1" t="s">
        <v>46160</v>
      </c>
      <c r="N2" s="34" t="s">
        <v>20</v>
      </c>
      <c r="O2" s="34" t="s">
        <v>49946</v>
      </c>
      <c r="P2" s="34" t="s">
        <v>45791</v>
      </c>
      <c r="Q2" s="34" t="s">
        <v>29986</v>
      </c>
      <c r="R2" s="61" t="s">
        <v>49947</v>
      </c>
      <c r="S2" s="34" t="s">
        <v>93</v>
      </c>
      <c r="T2" s="34" t="s">
        <v>21</v>
      </c>
      <c r="U2" s="34" t="s">
        <v>26682</v>
      </c>
      <c r="V2" s="34" t="s">
        <v>26484</v>
      </c>
      <c r="W2" s="34" t="s">
        <v>26485</v>
      </c>
      <c r="X2" s="34"/>
      <c r="Y2" s="34"/>
      <c r="Z2" s="34"/>
      <c r="AB2" s="33">
        <v>8448</v>
      </c>
      <c r="AC2" s="34">
        <v>28737</v>
      </c>
    </row>
    <row r="3" spans="1:68" s="1" customFormat="1" ht="13" customHeight="1" x14ac:dyDescent="0.15">
      <c r="A3" s="34" t="s">
        <v>2989</v>
      </c>
      <c r="B3" s="34" t="s">
        <v>22</v>
      </c>
      <c r="C3" s="34" t="s">
        <v>13</v>
      </c>
      <c r="D3" s="34" t="s">
        <v>23</v>
      </c>
      <c r="E3" s="34"/>
      <c r="F3" s="99">
        <v>44079</v>
      </c>
      <c r="G3" s="34" t="s">
        <v>49955</v>
      </c>
      <c r="H3" s="34" t="s">
        <v>80</v>
      </c>
      <c r="I3" s="34" t="s">
        <v>37</v>
      </c>
      <c r="J3" s="34">
        <v>60638</v>
      </c>
      <c r="K3" s="34" t="s">
        <v>81</v>
      </c>
      <c r="L3" s="34" t="s">
        <v>82</v>
      </c>
      <c r="M3" s="1" t="s">
        <v>46250</v>
      </c>
      <c r="N3" s="34" t="s">
        <v>20</v>
      </c>
      <c r="O3" s="34" t="s">
        <v>49940</v>
      </c>
      <c r="P3" s="34" t="s">
        <v>45791</v>
      </c>
      <c r="Q3" s="34" t="s">
        <v>29986</v>
      </c>
      <c r="R3" s="61" t="s">
        <v>49941</v>
      </c>
      <c r="S3" s="34" t="s">
        <v>93</v>
      </c>
      <c r="T3" s="34" t="s">
        <v>21</v>
      </c>
      <c r="U3" s="34" t="s">
        <v>26682</v>
      </c>
      <c r="V3" s="34" t="s">
        <v>26484</v>
      </c>
      <c r="W3" s="34" t="s">
        <v>26485</v>
      </c>
      <c r="X3" s="34"/>
      <c r="Y3" s="34"/>
      <c r="Z3" s="34"/>
      <c r="AB3" s="33">
        <v>8446</v>
      </c>
      <c r="AC3" s="34">
        <v>28734</v>
      </c>
    </row>
    <row r="4" spans="1:68" s="1" customFormat="1" ht="13" customHeight="1" x14ac:dyDescent="0.15">
      <c r="A4" s="34" t="s">
        <v>2989</v>
      </c>
      <c r="B4" s="34">
        <v>61</v>
      </c>
      <c r="C4" s="34" t="s">
        <v>13</v>
      </c>
      <c r="D4" s="34" t="s">
        <v>23</v>
      </c>
      <c r="E4" s="34"/>
      <c r="F4" s="99">
        <v>44079</v>
      </c>
      <c r="G4" s="34" t="s">
        <v>49942</v>
      </c>
      <c r="H4" s="34" t="s">
        <v>529</v>
      </c>
      <c r="I4" s="34" t="s">
        <v>66</v>
      </c>
      <c r="J4" s="34">
        <v>78201</v>
      </c>
      <c r="K4" s="34" t="s">
        <v>530</v>
      </c>
      <c r="L4" s="34" t="s">
        <v>531</v>
      </c>
      <c r="M4" s="1" t="s">
        <v>46041</v>
      </c>
      <c r="N4" s="34" t="s">
        <v>20</v>
      </c>
      <c r="O4" s="34" t="s">
        <v>49943</v>
      </c>
      <c r="P4" s="34" t="s">
        <v>45791</v>
      </c>
      <c r="Q4" s="34" t="s">
        <v>29986</v>
      </c>
      <c r="R4" s="61" t="s">
        <v>49944</v>
      </c>
      <c r="S4" s="34" t="s">
        <v>93</v>
      </c>
      <c r="T4" s="34" t="s">
        <v>21</v>
      </c>
      <c r="U4" s="34" t="s">
        <v>26682</v>
      </c>
      <c r="V4" s="34" t="s">
        <v>26484</v>
      </c>
      <c r="W4" s="34" t="s">
        <v>26485</v>
      </c>
      <c r="X4" s="34"/>
      <c r="Y4" s="34"/>
      <c r="Z4" s="34" t="s">
        <v>49087</v>
      </c>
      <c r="AB4" s="33">
        <v>8447</v>
      </c>
      <c r="AC4" s="34">
        <v>28735</v>
      </c>
    </row>
    <row r="5" spans="1:68" s="1" customFormat="1" ht="13" customHeight="1" x14ac:dyDescent="0.15">
      <c r="A5" s="34" t="s">
        <v>2989</v>
      </c>
      <c r="B5" s="34">
        <v>22</v>
      </c>
      <c r="C5" s="34" t="s">
        <v>13</v>
      </c>
      <c r="D5" s="34" t="s">
        <v>23</v>
      </c>
      <c r="E5" s="34"/>
      <c r="F5" s="99">
        <v>44079</v>
      </c>
      <c r="G5" s="34" t="s">
        <v>49948</v>
      </c>
      <c r="H5" s="34" t="s">
        <v>21777</v>
      </c>
      <c r="I5" s="34" t="s">
        <v>50</v>
      </c>
      <c r="J5" s="34">
        <v>49037</v>
      </c>
      <c r="K5" s="34" t="s">
        <v>5605</v>
      </c>
      <c r="L5" s="34" t="s">
        <v>49949</v>
      </c>
      <c r="M5" s="34" t="s">
        <v>49950</v>
      </c>
      <c r="N5" s="34" t="s">
        <v>20</v>
      </c>
      <c r="O5" s="34" t="s">
        <v>49951</v>
      </c>
      <c r="P5" s="34" t="s">
        <v>45791</v>
      </c>
      <c r="Q5" s="34" t="s">
        <v>29986</v>
      </c>
      <c r="R5" s="61" t="s">
        <v>49952</v>
      </c>
      <c r="S5" s="34" t="s">
        <v>901</v>
      </c>
      <c r="T5" s="34" t="s">
        <v>350</v>
      </c>
      <c r="U5" s="34" t="s">
        <v>26775</v>
      </c>
      <c r="V5" s="34" t="s">
        <v>26484</v>
      </c>
      <c r="W5" s="34" t="s">
        <v>26483</v>
      </c>
      <c r="X5" s="34"/>
      <c r="Y5" s="34"/>
      <c r="Z5" s="34"/>
      <c r="AB5" s="33">
        <v>8449</v>
      </c>
      <c r="AC5" s="34">
        <v>28736</v>
      </c>
    </row>
    <row r="6" spans="1:68" s="51" customFormat="1" ht="13" customHeight="1" x14ac:dyDescent="0.15">
      <c r="A6" s="34" t="s">
        <v>49930</v>
      </c>
      <c r="B6" s="34">
        <v>33</v>
      </c>
      <c r="C6" s="34" t="s">
        <v>13</v>
      </c>
      <c r="D6" s="34" t="s">
        <v>23</v>
      </c>
      <c r="E6" s="34"/>
      <c r="F6" s="99">
        <v>44078</v>
      </c>
      <c r="G6" s="34" t="s">
        <v>49931</v>
      </c>
      <c r="H6" s="34" t="s">
        <v>4586</v>
      </c>
      <c r="I6" s="34" t="s">
        <v>392</v>
      </c>
      <c r="J6" s="34">
        <v>13203</v>
      </c>
      <c r="K6" s="34" t="s">
        <v>12078</v>
      </c>
      <c r="L6" s="34" t="s">
        <v>19350</v>
      </c>
      <c r="M6" s="34" t="s">
        <v>46171</v>
      </c>
      <c r="N6" s="34" t="s">
        <v>20</v>
      </c>
      <c r="O6" s="34" t="s">
        <v>49932</v>
      </c>
      <c r="P6" s="34" t="s">
        <v>45791</v>
      </c>
      <c r="Q6" s="34" t="s">
        <v>29986</v>
      </c>
      <c r="R6" s="61" t="s">
        <v>49933</v>
      </c>
      <c r="S6" s="34" t="s">
        <v>93</v>
      </c>
      <c r="T6" s="34" t="s">
        <v>21</v>
      </c>
      <c r="U6" s="34" t="s">
        <v>26689</v>
      </c>
      <c r="V6" s="34"/>
      <c r="W6" s="34"/>
      <c r="X6" s="34"/>
      <c r="Y6" s="34"/>
      <c r="Z6" s="34"/>
      <c r="AA6" s="1"/>
      <c r="AB6" s="33">
        <v>8444</v>
      </c>
      <c r="AC6" s="34">
        <v>28726</v>
      </c>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row>
    <row r="7" spans="1:68" s="51" customFormat="1" ht="13" customHeight="1" x14ac:dyDescent="0.15">
      <c r="A7" s="34" t="s">
        <v>49934</v>
      </c>
      <c r="B7" s="34">
        <v>38</v>
      </c>
      <c r="C7" s="34" t="s">
        <v>13</v>
      </c>
      <c r="D7" s="34" t="s">
        <v>30</v>
      </c>
      <c r="E7" s="61" t="s">
        <v>49935</v>
      </c>
      <c r="F7" s="99">
        <v>44078</v>
      </c>
      <c r="G7" s="34" t="s">
        <v>49936</v>
      </c>
      <c r="H7" s="34" t="s">
        <v>49937</v>
      </c>
      <c r="I7" s="34" t="s">
        <v>38</v>
      </c>
      <c r="J7" s="34">
        <v>92356</v>
      </c>
      <c r="K7" s="34" t="s">
        <v>287</v>
      </c>
      <c r="L7" s="34" t="s">
        <v>32107</v>
      </c>
      <c r="M7" s="34" t="s">
        <v>45919</v>
      </c>
      <c r="N7" s="34" t="s">
        <v>20</v>
      </c>
      <c r="O7" s="34" t="s">
        <v>49938</v>
      </c>
      <c r="P7" s="34" t="s">
        <v>45791</v>
      </c>
      <c r="Q7" s="34" t="s">
        <v>29986</v>
      </c>
      <c r="R7" s="61" t="s">
        <v>49939</v>
      </c>
      <c r="S7" s="34" t="s">
        <v>93</v>
      </c>
      <c r="T7" s="34" t="s">
        <v>21</v>
      </c>
      <c r="U7" s="34" t="s">
        <v>26689</v>
      </c>
      <c r="V7" s="34" t="s">
        <v>26484</v>
      </c>
      <c r="W7" s="34"/>
      <c r="X7" s="34"/>
      <c r="Y7" s="34"/>
      <c r="Z7" s="34"/>
      <c r="AA7" s="1"/>
      <c r="AB7" s="33">
        <v>8445</v>
      </c>
      <c r="AC7" s="34">
        <v>28732</v>
      </c>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spans="1:68" s="51" customFormat="1" ht="13" customHeight="1" x14ac:dyDescent="0.15">
      <c r="A8" s="34" t="s">
        <v>49915</v>
      </c>
      <c r="B8" s="34">
        <v>48</v>
      </c>
      <c r="C8" s="34" t="s">
        <v>13</v>
      </c>
      <c r="D8" s="34" t="s">
        <v>30</v>
      </c>
      <c r="E8" s="61" t="s">
        <v>49916</v>
      </c>
      <c r="F8" s="99">
        <v>44077</v>
      </c>
      <c r="G8" s="34" t="s">
        <v>49917</v>
      </c>
      <c r="H8" s="34" t="s">
        <v>6583</v>
      </c>
      <c r="I8" s="34" t="s">
        <v>281</v>
      </c>
      <c r="J8" s="34">
        <v>98503</v>
      </c>
      <c r="K8" s="34" t="s">
        <v>6585</v>
      </c>
      <c r="L8" s="34" t="s">
        <v>5147</v>
      </c>
      <c r="M8" s="34" t="s">
        <v>48899</v>
      </c>
      <c r="N8" s="34" t="s">
        <v>20</v>
      </c>
      <c r="O8" s="34" t="s">
        <v>49918</v>
      </c>
      <c r="P8" s="34" t="s">
        <v>45791</v>
      </c>
      <c r="Q8" s="34" t="s">
        <v>29986</v>
      </c>
      <c r="R8" s="61" t="s">
        <v>49919</v>
      </c>
      <c r="S8" s="34" t="s">
        <v>93</v>
      </c>
      <c r="T8" s="34" t="s">
        <v>21</v>
      </c>
      <c r="U8" s="34" t="s">
        <v>26689</v>
      </c>
      <c r="V8" s="34"/>
      <c r="W8" s="34"/>
      <c r="X8" s="34"/>
      <c r="Y8" s="34"/>
      <c r="Z8" s="34"/>
      <c r="AA8" s="1"/>
      <c r="AB8" s="33">
        <v>8441</v>
      </c>
      <c r="AC8" s="34">
        <v>28723</v>
      </c>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row>
    <row r="9" spans="1:68" s="51" customFormat="1" ht="13" customHeight="1" x14ac:dyDescent="0.15">
      <c r="A9" s="34" t="s">
        <v>49920</v>
      </c>
      <c r="B9" s="34">
        <v>53</v>
      </c>
      <c r="C9" s="34" t="s">
        <v>13</v>
      </c>
      <c r="D9" s="34" t="s">
        <v>30</v>
      </c>
      <c r="E9" s="34"/>
      <c r="F9" s="99">
        <v>44077</v>
      </c>
      <c r="G9" s="34" t="s">
        <v>49921</v>
      </c>
      <c r="H9" s="34" t="s">
        <v>49922</v>
      </c>
      <c r="I9" s="34" t="s">
        <v>341</v>
      </c>
      <c r="J9" s="34">
        <v>52722</v>
      </c>
      <c r="K9" s="34" t="s">
        <v>6426</v>
      </c>
      <c r="L9" s="34" t="s">
        <v>49923</v>
      </c>
      <c r="M9" s="34" t="s">
        <v>49924</v>
      </c>
      <c r="N9" s="34" t="s">
        <v>20</v>
      </c>
      <c r="O9" s="34" t="s">
        <v>49925</v>
      </c>
      <c r="P9" s="34" t="s">
        <v>45791</v>
      </c>
      <c r="Q9" s="34" t="s">
        <v>29986</v>
      </c>
      <c r="R9" s="61" t="s">
        <v>49926</v>
      </c>
      <c r="S9" s="34" t="s">
        <v>93</v>
      </c>
      <c r="T9" s="34" t="s">
        <v>21</v>
      </c>
      <c r="U9" s="34" t="s">
        <v>26682</v>
      </c>
      <c r="V9" s="34" t="s">
        <v>26484</v>
      </c>
      <c r="W9" s="34" t="s">
        <v>26485</v>
      </c>
      <c r="X9" s="34"/>
      <c r="Y9" s="34"/>
      <c r="Z9" s="34"/>
      <c r="AA9" s="1"/>
      <c r="AB9" s="33">
        <v>8442</v>
      </c>
      <c r="AC9" s="34">
        <v>28724</v>
      </c>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row>
    <row r="10" spans="1:68" s="51" customFormat="1" ht="13" customHeight="1" x14ac:dyDescent="0.15">
      <c r="A10" s="34" t="s">
        <v>2989</v>
      </c>
      <c r="B10" s="34" t="s">
        <v>22</v>
      </c>
      <c r="C10" s="34" t="s">
        <v>13</v>
      </c>
      <c r="D10" s="34" t="s">
        <v>23</v>
      </c>
      <c r="E10" s="34"/>
      <c r="F10" s="99">
        <v>44077</v>
      </c>
      <c r="G10" s="34" t="s">
        <v>49927</v>
      </c>
      <c r="H10" s="34" t="s">
        <v>628</v>
      </c>
      <c r="I10" s="34" t="s">
        <v>38</v>
      </c>
      <c r="J10" s="34">
        <v>93519</v>
      </c>
      <c r="K10" s="34" t="s">
        <v>629</v>
      </c>
      <c r="L10" s="34" t="s">
        <v>690</v>
      </c>
      <c r="M10" s="1" t="s">
        <v>45952</v>
      </c>
      <c r="N10" s="34" t="s">
        <v>20</v>
      </c>
      <c r="O10" s="34" t="s">
        <v>49928</v>
      </c>
      <c r="P10" s="34" t="s">
        <v>45791</v>
      </c>
      <c r="Q10" s="34" t="s">
        <v>29986</v>
      </c>
      <c r="R10" s="61" t="s">
        <v>49929</v>
      </c>
      <c r="S10" s="34" t="s">
        <v>93</v>
      </c>
      <c r="T10" s="34" t="s">
        <v>21</v>
      </c>
      <c r="U10" s="34" t="s">
        <v>26689</v>
      </c>
      <c r="V10" s="34" t="s">
        <v>26484</v>
      </c>
      <c r="W10" s="34"/>
      <c r="X10" s="34"/>
      <c r="Y10" s="34"/>
      <c r="Z10" s="34"/>
      <c r="AA10" s="1"/>
      <c r="AB10" s="33">
        <v>8443</v>
      </c>
      <c r="AC10" s="34">
        <v>28725</v>
      </c>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spans="1:68" s="51" customFormat="1" ht="13" customHeight="1" x14ac:dyDescent="0.15">
      <c r="A11" s="34" t="s">
        <v>49911</v>
      </c>
      <c r="B11" s="34">
        <v>18</v>
      </c>
      <c r="C11" s="34" t="s">
        <v>13</v>
      </c>
      <c r="D11" s="34" t="s">
        <v>78</v>
      </c>
      <c r="E11" s="61" t="s">
        <v>49912</v>
      </c>
      <c r="F11" s="99">
        <v>44076</v>
      </c>
      <c r="G11" s="34" t="s">
        <v>49954</v>
      </c>
      <c r="H11" s="34" t="s">
        <v>106</v>
      </c>
      <c r="I11" s="34" t="s">
        <v>3344</v>
      </c>
      <c r="J11" s="34">
        <v>20032</v>
      </c>
      <c r="K11" s="34" t="s">
        <v>3346</v>
      </c>
      <c r="L11" s="34" t="s">
        <v>17507</v>
      </c>
      <c r="M11" s="33" t="s">
        <v>46501</v>
      </c>
      <c r="N11" s="34" t="s">
        <v>20</v>
      </c>
      <c r="O11" s="34" t="s">
        <v>49913</v>
      </c>
      <c r="P11" s="34" t="s">
        <v>45791</v>
      </c>
      <c r="Q11" s="34" t="s">
        <v>29986</v>
      </c>
      <c r="R11" s="61" t="s">
        <v>49914</v>
      </c>
      <c r="S11" s="34" t="s">
        <v>93</v>
      </c>
      <c r="T11" s="34" t="s">
        <v>21</v>
      </c>
      <c r="U11" s="34" t="s">
        <v>26689</v>
      </c>
      <c r="V11" s="34"/>
      <c r="W11" s="34" t="s">
        <v>26486</v>
      </c>
      <c r="X11" s="34" t="s">
        <v>509</v>
      </c>
      <c r="Y11" s="34"/>
      <c r="Z11" s="34"/>
      <c r="AA11" s="1"/>
      <c r="AB11" s="33">
        <v>8440</v>
      </c>
      <c r="AC11" s="34">
        <v>28719</v>
      </c>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row>
    <row r="12" spans="1:68" s="51" customFormat="1" ht="13" customHeight="1" x14ac:dyDescent="0.15">
      <c r="A12" s="34" t="s">
        <v>49907</v>
      </c>
      <c r="B12" s="34">
        <v>50</v>
      </c>
      <c r="C12" s="34" t="s">
        <v>13</v>
      </c>
      <c r="D12" s="34" t="s">
        <v>30</v>
      </c>
      <c r="E12" s="98" t="s">
        <v>49908</v>
      </c>
      <c r="F12" s="99">
        <v>44075</v>
      </c>
      <c r="G12" s="34" t="s">
        <v>49953</v>
      </c>
      <c r="H12" s="34" t="s">
        <v>1533</v>
      </c>
      <c r="I12" s="34" t="s">
        <v>38</v>
      </c>
      <c r="J12" s="34">
        <v>95833</v>
      </c>
      <c r="K12" s="34" t="s">
        <v>1533</v>
      </c>
      <c r="L12" s="34" t="s">
        <v>2157</v>
      </c>
      <c r="M12" s="1" t="s">
        <v>47015</v>
      </c>
      <c r="N12" s="34" t="s">
        <v>20</v>
      </c>
      <c r="O12" s="34" t="s">
        <v>49909</v>
      </c>
      <c r="P12" s="34" t="s">
        <v>45791</v>
      </c>
      <c r="Q12" s="34" t="s">
        <v>29986</v>
      </c>
      <c r="R12" s="61" t="s">
        <v>49910</v>
      </c>
      <c r="S12" s="34" t="s">
        <v>93</v>
      </c>
      <c r="T12" s="34" t="s">
        <v>21</v>
      </c>
      <c r="U12" s="34" t="s">
        <v>26689</v>
      </c>
      <c r="V12" s="34" t="s">
        <v>26484</v>
      </c>
      <c r="W12" s="34"/>
      <c r="X12" s="34"/>
      <c r="Y12" s="34"/>
      <c r="Z12" s="34"/>
      <c r="AA12" s="1"/>
      <c r="AB12" s="33">
        <v>8439</v>
      </c>
      <c r="AC12" s="34">
        <v>28716</v>
      </c>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spans="1:68" s="51" customFormat="1" ht="13" customHeight="1" x14ac:dyDescent="0.15">
      <c r="A13" s="34" t="s">
        <v>49885</v>
      </c>
      <c r="B13" s="34">
        <v>58</v>
      </c>
      <c r="C13" s="34" t="s">
        <v>13</v>
      </c>
      <c r="D13" s="34" t="s">
        <v>23</v>
      </c>
      <c r="E13" s="34"/>
      <c r="F13" s="99">
        <v>44074</v>
      </c>
      <c r="G13" s="34" t="s">
        <v>49886</v>
      </c>
      <c r="H13" s="34" t="s">
        <v>2524</v>
      </c>
      <c r="I13" s="34" t="s">
        <v>732</v>
      </c>
      <c r="J13" s="34">
        <v>83642</v>
      </c>
      <c r="K13" s="34" t="s">
        <v>3890</v>
      </c>
      <c r="L13" s="34" t="s">
        <v>3891</v>
      </c>
      <c r="M13" s="1" t="s">
        <v>46453</v>
      </c>
      <c r="N13" s="34" t="s">
        <v>20</v>
      </c>
      <c r="O13" s="34" t="s">
        <v>49887</v>
      </c>
      <c r="P13" s="34" t="s">
        <v>45791</v>
      </c>
      <c r="Q13" s="34" t="s">
        <v>29986</v>
      </c>
      <c r="R13" s="61" t="s">
        <v>49888</v>
      </c>
      <c r="S13" s="34" t="s">
        <v>93</v>
      </c>
      <c r="T13" s="34" t="s">
        <v>21</v>
      </c>
      <c r="U13" s="34" t="s">
        <v>26689</v>
      </c>
      <c r="V13" s="34" t="s">
        <v>26484</v>
      </c>
      <c r="W13" s="34" t="s">
        <v>26485</v>
      </c>
      <c r="X13" s="34" t="s">
        <v>509</v>
      </c>
      <c r="Y13" s="1">
        <v>6137</v>
      </c>
      <c r="Z13" s="1"/>
      <c r="AA13" s="1"/>
      <c r="AB13" s="33">
        <v>8435</v>
      </c>
      <c r="AC13" s="34">
        <v>28707</v>
      </c>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spans="1:68" s="51" customFormat="1" ht="13" customHeight="1" x14ac:dyDescent="0.15">
      <c r="A14" s="34" t="s">
        <v>49889</v>
      </c>
      <c r="B14" s="34">
        <v>36</v>
      </c>
      <c r="C14" s="34" t="s">
        <v>13</v>
      </c>
      <c r="D14" s="34" t="s">
        <v>41</v>
      </c>
      <c r="E14" s="61" t="s">
        <v>49890</v>
      </c>
      <c r="F14" s="99">
        <v>44074</v>
      </c>
      <c r="G14" s="34" t="s">
        <v>49891</v>
      </c>
      <c r="H14" s="34" t="s">
        <v>5247</v>
      </c>
      <c r="I14" s="34" t="s">
        <v>177</v>
      </c>
      <c r="J14" s="34">
        <v>87410</v>
      </c>
      <c r="K14" s="34" t="s">
        <v>5249</v>
      </c>
      <c r="L14" s="34" t="s">
        <v>49892</v>
      </c>
      <c r="M14" s="34" t="s">
        <v>49893</v>
      </c>
      <c r="N14" s="34" t="s">
        <v>20</v>
      </c>
      <c r="O14" s="34" t="s">
        <v>49894</v>
      </c>
      <c r="P14" s="34" t="s">
        <v>45791</v>
      </c>
      <c r="Q14" s="34" t="s">
        <v>29986</v>
      </c>
      <c r="R14" s="61" t="s">
        <v>49895</v>
      </c>
      <c r="S14" s="34" t="s">
        <v>93</v>
      </c>
      <c r="T14" s="34" t="s">
        <v>28</v>
      </c>
      <c r="U14" s="34" t="s">
        <v>26487</v>
      </c>
      <c r="V14" s="34" t="s">
        <v>26482</v>
      </c>
      <c r="W14" s="34" t="s">
        <v>19153</v>
      </c>
      <c r="X14" s="34" t="s">
        <v>509</v>
      </c>
      <c r="Y14" s="34">
        <v>6136</v>
      </c>
      <c r="Z14" s="34"/>
      <c r="AA14" s="1"/>
      <c r="AB14" s="33">
        <v>8436</v>
      </c>
      <c r="AC14" s="34">
        <v>28709</v>
      </c>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row>
    <row r="15" spans="1:68" s="51" customFormat="1" ht="13" customHeight="1" x14ac:dyDescent="0.15">
      <c r="A15" s="34" t="s">
        <v>49896</v>
      </c>
      <c r="B15" s="34">
        <v>29</v>
      </c>
      <c r="C15" s="34" t="s">
        <v>13</v>
      </c>
      <c r="D15" s="34" t="s">
        <v>78</v>
      </c>
      <c r="E15" s="98" t="s">
        <v>49897</v>
      </c>
      <c r="F15" s="99">
        <v>44074</v>
      </c>
      <c r="G15" s="34" t="s">
        <v>49898</v>
      </c>
      <c r="H15" s="34" t="s">
        <v>49899</v>
      </c>
      <c r="I15" s="34" t="s">
        <v>38</v>
      </c>
      <c r="J15" s="34">
        <v>90044</v>
      </c>
      <c r="K15" s="34" t="s">
        <v>91</v>
      </c>
      <c r="L15" s="34" t="s">
        <v>383</v>
      </c>
      <c r="M15" s="1" t="s">
        <v>45973</v>
      </c>
      <c r="N15" s="34" t="s">
        <v>20</v>
      </c>
      <c r="O15" s="34" t="s">
        <v>49900</v>
      </c>
      <c r="P15" s="34" t="s">
        <v>45791</v>
      </c>
      <c r="Q15" s="34" t="s">
        <v>29986</v>
      </c>
      <c r="R15" s="61" t="s">
        <v>49901</v>
      </c>
      <c r="S15" s="34" t="s">
        <v>93</v>
      </c>
      <c r="T15" s="34" t="s">
        <v>28</v>
      </c>
      <c r="U15" s="34" t="s">
        <v>26487</v>
      </c>
      <c r="V15" s="34" t="s">
        <v>26484</v>
      </c>
      <c r="W15" s="34" t="s">
        <v>26486</v>
      </c>
      <c r="X15" s="34" t="s">
        <v>93</v>
      </c>
      <c r="Y15" s="34">
        <v>6134</v>
      </c>
      <c r="Z15" s="34"/>
      <c r="AA15" s="1"/>
      <c r="AB15" s="33">
        <v>8437</v>
      </c>
      <c r="AC15" s="34">
        <v>28710</v>
      </c>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row>
    <row r="16" spans="1:68" s="51" customFormat="1" ht="13" customHeight="1" x14ac:dyDescent="0.15">
      <c r="A16" s="34" t="s">
        <v>49902</v>
      </c>
      <c r="B16" s="34">
        <v>26</v>
      </c>
      <c r="C16" s="34" t="s">
        <v>13</v>
      </c>
      <c r="D16" s="34" t="s">
        <v>41</v>
      </c>
      <c r="E16" s="98" t="s">
        <v>49903</v>
      </c>
      <c r="F16" s="99">
        <v>44074</v>
      </c>
      <c r="G16" s="34" t="s">
        <v>49904</v>
      </c>
      <c r="H16" s="34" t="s">
        <v>80</v>
      </c>
      <c r="I16" s="34" t="s">
        <v>37</v>
      </c>
      <c r="J16" s="34">
        <v>60608</v>
      </c>
      <c r="K16" s="34" t="s">
        <v>81</v>
      </c>
      <c r="L16" s="34" t="s">
        <v>82</v>
      </c>
      <c r="M16" s="1" t="s">
        <v>46250</v>
      </c>
      <c r="N16" s="34" t="s">
        <v>20</v>
      </c>
      <c r="O16" s="34" t="s">
        <v>49905</v>
      </c>
      <c r="P16" s="34" t="s">
        <v>45791</v>
      </c>
      <c r="Q16" s="34" t="s">
        <v>29986</v>
      </c>
      <c r="R16" s="61" t="s">
        <v>49906</v>
      </c>
      <c r="S16" s="34" t="s">
        <v>93</v>
      </c>
      <c r="T16" s="34" t="s">
        <v>28</v>
      </c>
      <c r="U16" s="34" t="s">
        <v>26487</v>
      </c>
      <c r="V16" s="34"/>
      <c r="W16" s="34"/>
      <c r="X16" s="34"/>
      <c r="Y16" s="34"/>
      <c r="Z16" s="34"/>
      <c r="AA16" s="1"/>
      <c r="AB16" s="33">
        <v>8438</v>
      </c>
      <c r="AC16" s="34">
        <v>28713</v>
      </c>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spans="1:68" s="51" customFormat="1" ht="13" customHeight="1" x14ac:dyDescent="0.15">
      <c r="A17" s="34" t="s">
        <v>49811</v>
      </c>
      <c r="B17" s="34">
        <v>26</v>
      </c>
      <c r="C17" s="34" t="s">
        <v>13</v>
      </c>
      <c r="D17" s="34" t="s">
        <v>30</v>
      </c>
      <c r="E17" s="34"/>
      <c r="F17" s="99">
        <v>44073</v>
      </c>
      <c r="G17" s="34" t="s">
        <v>49810</v>
      </c>
      <c r="H17" s="34" t="s">
        <v>9605</v>
      </c>
      <c r="I17" s="34" t="s">
        <v>38</v>
      </c>
      <c r="J17" s="34">
        <v>93612</v>
      </c>
      <c r="K17" s="33" t="s">
        <v>182</v>
      </c>
      <c r="L17" s="34" t="s">
        <v>23521</v>
      </c>
      <c r="M17" s="34" t="s">
        <v>47895</v>
      </c>
      <c r="N17" s="34" t="s">
        <v>20</v>
      </c>
      <c r="O17" s="34" t="s">
        <v>49809</v>
      </c>
      <c r="P17" s="34" t="s">
        <v>45791</v>
      </c>
      <c r="Q17" s="34" t="s">
        <v>29986</v>
      </c>
      <c r="R17" s="61" t="s">
        <v>49808</v>
      </c>
      <c r="S17" s="34" t="s">
        <v>93</v>
      </c>
      <c r="T17" s="34" t="s">
        <v>45897</v>
      </c>
      <c r="U17" s="34" t="s">
        <v>39851</v>
      </c>
      <c r="V17" s="34" t="s">
        <v>26484</v>
      </c>
      <c r="W17" s="34" t="s">
        <v>26485</v>
      </c>
      <c r="X17" s="34" t="s">
        <v>509</v>
      </c>
      <c r="Y17" s="1">
        <v>6119</v>
      </c>
      <c r="Z17" s="1"/>
      <c r="AA17" s="1" t="s">
        <v>42844</v>
      </c>
      <c r="AB17" s="1">
        <v>8433</v>
      </c>
      <c r="AC17" s="34">
        <v>28701</v>
      </c>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spans="1:68" s="51" customFormat="1" ht="13" customHeight="1" x14ac:dyDescent="0.15">
      <c r="A18" s="34" t="s">
        <v>49880</v>
      </c>
      <c r="B18" s="34">
        <v>25</v>
      </c>
      <c r="C18" s="34" t="s">
        <v>13</v>
      </c>
      <c r="D18" s="34" t="s">
        <v>41</v>
      </c>
      <c r="E18" s="61" t="s">
        <v>49881</v>
      </c>
      <c r="F18" s="99">
        <v>44073</v>
      </c>
      <c r="G18" s="34" t="s">
        <v>49882</v>
      </c>
      <c r="H18" s="34" t="s">
        <v>1745</v>
      </c>
      <c r="I18" s="34" t="s">
        <v>38</v>
      </c>
      <c r="J18" s="34">
        <v>92806</v>
      </c>
      <c r="K18" s="34" t="s">
        <v>995</v>
      </c>
      <c r="L18" s="34" t="s">
        <v>1747</v>
      </c>
      <c r="M18" s="1" t="s">
        <v>46366</v>
      </c>
      <c r="N18" s="34" t="s">
        <v>20</v>
      </c>
      <c r="O18" s="34" t="s">
        <v>49883</v>
      </c>
      <c r="P18" s="34" t="s">
        <v>45791</v>
      </c>
      <c r="Q18" s="34" t="s">
        <v>29986</v>
      </c>
      <c r="R18" s="61" t="s">
        <v>49884</v>
      </c>
      <c r="S18" s="34" t="s">
        <v>93</v>
      </c>
      <c r="T18" s="34" t="s">
        <v>21</v>
      </c>
      <c r="U18" s="34" t="s">
        <v>26682</v>
      </c>
      <c r="V18" s="34" t="s">
        <v>26482</v>
      </c>
      <c r="W18" s="34"/>
      <c r="X18" s="34" t="s">
        <v>93</v>
      </c>
      <c r="Y18" s="34">
        <v>6135</v>
      </c>
      <c r="Z18" s="34"/>
      <c r="AA18" s="1"/>
      <c r="AB18" s="33">
        <v>8434</v>
      </c>
      <c r="AC18" s="34">
        <v>28703</v>
      </c>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row>
    <row r="19" spans="1:68" s="51" customFormat="1" ht="13" customHeight="1" x14ac:dyDescent="0.15">
      <c r="A19" s="34" t="s">
        <v>2989</v>
      </c>
      <c r="B19" s="34">
        <v>43</v>
      </c>
      <c r="C19" s="34" t="s">
        <v>13</v>
      </c>
      <c r="D19" s="34" t="s">
        <v>78</v>
      </c>
      <c r="E19" s="34"/>
      <c r="F19" s="99">
        <v>44072</v>
      </c>
      <c r="G19" s="34" t="s">
        <v>49818</v>
      </c>
      <c r="H19" s="34" t="s">
        <v>32548</v>
      </c>
      <c r="I19" s="34" t="s">
        <v>50</v>
      </c>
      <c r="J19" s="34">
        <v>48127</v>
      </c>
      <c r="K19" s="33" t="s">
        <v>1054</v>
      </c>
      <c r="L19" s="34" t="s">
        <v>32549</v>
      </c>
      <c r="M19" s="34" t="s">
        <v>47147</v>
      </c>
      <c r="N19" s="34" t="s">
        <v>20</v>
      </c>
      <c r="O19" s="34" t="s">
        <v>49817</v>
      </c>
      <c r="P19" s="34" t="s">
        <v>45791</v>
      </c>
      <c r="Q19" s="34" t="s">
        <v>29986</v>
      </c>
      <c r="R19" s="61" t="s">
        <v>49816</v>
      </c>
      <c r="S19" s="34" t="s">
        <v>93</v>
      </c>
      <c r="T19" s="34" t="s">
        <v>21</v>
      </c>
      <c r="U19" s="34" t="s">
        <v>26689</v>
      </c>
      <c r="V19" s="34" t="s">
        <v>26484</v>
      </c>
      <c r="W19" s="34" t="s">
        <v>26485</v>
      </c>
      <c r="X19" s="34" t="s">
        <v>93</v>
      </c>
      <c r="Y19" s="1">
        <v>6127</v>
      </c>
      <c r="Z19" s="1"/>
      <c r="AA19" s="1" t="s">
        <v>42844</v>
      </c>
      <c r="AB19" s="1">
        <v>8432</v>
      </c>
      <c r="AC19" s="34">
        <v>28696</v>
      </c>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spans="1:68" s="51" customFormat="1" ht="13" customHeight="1" x14ac:dyDescent="0.15">
      <c r="A20" s="34" t="s">
        <v>49823</v>
      </c>
      <c r="B20" s="34">
        <v>44</v>
      </c>
      <c r="C20" s="34" t="s">
        <v>13</v>
      </c>
      <c r="D20" s="34" t="s">
        <v>78</v>
      </c>
      <c r="E20" s="34"/>
      <c r="F20" s="99">
        <v>44072</v>
      </c>
      <c r="G20" s="34" t="s">
        <v>49822</v>
      </c>
      <c r="H20" s="34" t="s">
        <v>6491</v>
      </c>
      <c r="I20" s="34" t="s">
        <v>55</v>
      </c>
      <c r="J20" s="34">
        <v>32117</v>
      </c>
      <c r="K20" s="33" t="s">
        <v>3558</v>
      </c>
      <c r="L20" s="34" t="s">
        <v>49821</v>
      </c>
      <c r="M20" s="34" t="s">
        <v>49874</v>
      </c>
      <c r="N20" s="34" t="s">
        <v>20</v>
      </c>
      <c r="O20" s="34" t="s">
        <v>49820</v>
      </c>
      <c r="P20" s="34" t="s">
        <v>45791</v>
      </c>
      <c r="Q20" s="34" t="s">
        <v>29986</v>
      </c>
      <c r="R20" s="61" t="s">
        <v>49819</v>
      </c>
      <c r="S20" s="34" t="s">
        <v>93</v>
      </c>
      <c r="T20" s="34" t="s">
        <v>21</v>
      </c>
      <c r="U20" s="34" t="s">
        <v>26689</v>
      </c>
      <c r="V20" s="34" t="s">
        <v>26484</v>
      </c>
      <c r="W20" s="34" t="s">
        <v>26485</v>
      </c>
      <c r="X20" s="34" t="s">
        <v>509</v>
      </c>
      <c r="Y20" s="1">
        <v>6120</v>
      </c>
      <c r="Z20" s="1"/>
      <c r="AA20" s="1" t="s">
        <v>42844</v>
      </c>
      <c r="AB20" s="1">
        <v>8431</v>
      </c>
      <c r="AC20" s="34">
        <v>28695</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spans="1:68" s="51" customFormat="1" ht="13" customHeight="1" x14ac:dyDescent="0.15">
      <c r="A21" s="34" t="s">
        <v>49878</v>
      </c>
      <c r="B21" s="33" t="s">
        <v>22</v>
      </c>
      <c r="C21" s="34" t="s">
        <v>13</v>
      </c>
      <c r="D21" s="34" t="s">
        <v>23</v>
      </c>
      <c r="E21" s="34"/>
      <c r="F21" s="99">
        <v>44072</v>
      </c>
      <c r="G21" s="34" t="s">
        <v>49815</v>
      </c>
      <c r="H21" s="34" t="s">
        <v>13891</v>
      </c>
      <c r="I21" s="34" t="s">
        <v>191</v>
      </c>
      <c r="J21" s="34">
        <v>81524</v>
      </c>
      <c r="K21" s="33" t="s">
        <v>1333</v>
      </c>
      <c r="L21" s="34" t="s">
        <v>49814</v>
      </c>
      <c r="M21" s="34" t="s">
        <v>49710</v>
      </c>
      <c r="N21" s="34" t="s">
        <v>20</v>
      </c>
      <c r="O21" s="34" t="s">
        <v>49813</v>
      </c>
      <c r="P21" s="34" t="s">
        <v>45791</v>
      </c>
      <c r="Q21" s="34" t="s">
        <v>29986</v>
      </c>
      <c r="R21" s="61" t="s">
        <v>49812</v>
      </c>
      <c r="S21" s="34" t="s">
        <v>93</v>
      </c>
      <c r="T21" s="34" t="s">
        <v>21</v>
      </c>
      <c r="U21" s="34" t="s">
        <v>26689</v>
      </c>
      <c r="V21" s="34" t="s">
        <v>26482</v>
      </c>
      <c r="W21" s="34" t="s">
        <v>26485</v>
      </c>
      <c r="X21" s="34" t="s">
        <v>93</v>
      </c>
      <c r="Y21" s="1">
        <v>6118</v>
      </c>
      <c r="Z21" s="1"/>
      <c r="AA21" s="1" t="s">
        <v>42843</v>
      </c>
      <c r="AB21" s="1">
        <v>8430</v>
      </c>
      <c r="AC21" s="34">
        <v>28697</v>
      </c>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row>
    <row r="22" spans="1:68" s="51" customFormat="1" ht="13" customHeight="1" x14ac:dyDescent="0.15">
      <c r="A22" s="34" t="s">
        <v>49827</v>
      </c>
      <c r="B22" s="34">
        <v>36</v>
      </c>
      <c r="C22" s="34" t="s">
        <v>13</v>
      </c>
      <c r="D22" s="34" t="s">
        <v>41</v>
      </c>
      <c r="E22" s="34"/>
      <c r="F22" s="99">
        <v>44071</v>
      </c>
      <c r="G22" s="34" t="s">
        <v>49826</v>
      </c>
      <c r="H22" s="34" t="s">
        <v>25980</v>
      </c>
      <c r="I22" s="34" t="s">
        <v>45</v>
      </c>
      <c r="J22" s="34">
        <v>21075</v>
      </c>
      <c r="K22" s="33" t="s">
        <v>46</v>
      </c>
      <c r="L22" s="34" t="s">
        <v>644</v>
      </c>
      <c r="M22" s="34" t="s">
        <v>46111</v>
      </c>
      <c r="N22" s="34" t="s">
        <v>20</v>
      </c>
      <c r="O22" s="34" t="s">
        <v>49825</v>
      </c>
      <c r="P22" s="34" t="s">
        <v>45791</v>
      </c>
      <c r="Q22" s="34" t="s">
        <v>29986</v>
      </c>
      <c r="R22" s="61" t="s">
        <v>49824</v>
      </c>
      <c r="S22" s="34" t="s">
        <v>901</v>
      </c>
      <c r="T22" s="34" t="s">
        <v>350</v>
      </c>
      <c r="U22" s="34" t="s">
        <v>26775</v>
      </c>
      <c r="V22" s="34" t="s">
        <v>26482</v>
      </c>
      <c r="W22" s="34" t="s">
        <v>26483</v>
      </c>
      <c r="X22" s="34" t="s">
        <v>93</v>
      </c>
      <c r="Y22" s="1">
        <v>6112</v>
      </c>
      <c r="Z22" s="1"/>
      <c r="AA22" s="1" t="s">
        <v>42844</v>
      </c>
      <c r="AB22" s="1">
        <v>8429</v>
      </c>
      <c r="AC22" s="34">
        <v>28690</v>
      </c>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spans="1:68" s="51" customFormat="1" ht="13" customHeight="1" x14ac:dyDescent="0.15">
      <c r="A23" s="34" t="s">
        <v>49879</v>
      </c>
      <c r="B23" s="34">
        <v>38</v>
      </c>
      <c r="C23" s="34" t="s">
        <v>13</v>
      </c>
      <c r="D23" s="34" t="s">
        <v>30</v>
      </c>
      <c r="E23" s="34"/>
      <c r="F23" s="99">
        <v>44070</v>
      </c>
      <c r="G23" s="34" t="s">
        <v>21021</v>
      </c>
      <c r="H23" s="34" t="s">
        <v>219</v>
      </c>
      <c r="I23" s="34" t="s">
        <v>220</v>
      </c>
      <c r="J23" s="34">
        <v>84101</v>
      </c>
      <c r="K23" s="33" t="s">
        <v>561</v>
      </c>
      <c r="L23" s="34" t="s">
        <v>5147</v>
      </c>
      <c r="M23" s="34" t="s">
        <v>48899</v>
      </c>
      <c r="N23" s="34" t="s">
        <v>20</v>
      </c>
      <c r="O23" s="34" t="s">
        <v>49829</v>
      </c>
      <c r="P23" s="34" t="s">
        <v>45791</v>
      </c>
      <c r="Q23" s="34" t="s">
        <v>29986</v>
      </c>
      <c r="R23" s="61" t="s">
        <v>49828</v>
      </c>
      <c r="S23" s="34" t="s">
        <v>93</v>
      </c>
      <c r="T23" s="34" t="s">
        <v>21</v>
      </c>
      <c r="U23" s="34" t="s">
        <v>26689</v>
      </c>
      <c r="V23" s="34" t="s">
        <v>26482</v>
      </c>
      <c r="W23" s="34" t="s">
        <v>26486</v>
      </c>
      <c r="X23" s="34" t="s">
        <v>93</v>
      </c>
      <c r="Y23" s="1">
        <v>6113</v>
      </c>
      <c r="Z23" s="1"/>
      <c r="AA23" s="1" t="s">
        <v>42842</v>
      </c>
      <c r="AB23" s="1">
        <v>8428</v>
      </c>
      <c r="AC23" s="34">
        <v>28686</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row>
    <row r="24" spans="1:68" s="51" customFormat="1" ht="13" customHeight="1" x14ac:dyDescent="0.15">
      <c r="A24" s="34" t="s">
        <v>2989</v>
      </c>
      <c r="B24" s="34">
        <v>17</v>
      </c>
      <c r="C24" s="34" t="s">
        <v>13</v>
      </c>
      <c r="D24" s="34" t="s">
        <v>41</v>
      </c>
      <c r="E24" s="34"/>
      <c r="F24" s="99">
        <v>44069</v>
      </c>
      <c r="G24" s="34" t="s">
        <v>49833</v>
      </c>
      <c r="H24" s="34" t="s">
        <v>515</v>
      </c>
      <c r="I24" s="34" t="s">
        <v>111</v>
      </c>
      <c r="J24" s="34">
        <v>85714</v>
      </c>
      <c r="K24" s="33" t="s">
        <v>516</v>
      </c>
      <c r="L24" s="34" t="s">
        <v>517</v>
      </c>
      <c r="M24" s="34" t="s">
        <v>46078</v>
      </c>
      <c r="N24" s="34" t="s">
        <v>20</v>
      </c>
      <c r="O24" s="34" t="s">
        <v>49832</v>
      </c>
      <c r="P24" s="34" t="s">
        <v>45791</v>
      </c>
      <c r="Q24" s="34" t="s">
        <v>29986</v>
      </c>
      <c r="R24" s="61" t="s">
        <v>49831</v>
      </c>
      <c r="S24" s="34" t="s">
        <v>93</v>
      </c>
      <c r="T24" s="34" t="s">
        <v>21</v>
      </c>
      <c r="U24" s="34" t="s">
        <v>26689</v>
      </c>
      <c r="V24" s="34" t="s">
        <v>26484</v>
      </c>
      <c r="W24" s="34" t="s">
        <v>26486</v>
      </c>
      <c r="X24" s="34" t="s">
        <v>509</v>
      </c>
      <c r="Y24" s="1">
        <v>6121</v>
      </c>
      <c r="Z24" s="1"/>
      <c r="AA24" s="1" t="s">
        <v>42844</v>
      </c>
      <c r="AB24" s="1">
        <v>8427</v>
      </c>
      <c r="AC24" s="34">
        <v>28681</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spans="1:68" s="51" customFormat="1" ht="13" customHeight="1" x14ac:dyDescent="0.15">
      <c r="A25" s="34" t="s">
        <v>49837</v>
      </c>
      <c r="B25" s="34">
        <v>29</v>
      </c>
      <c r="C25" s="34" t="s">
        <v>13</v>
      </c>
      <c r="D25" s="34" t="s">
        <v>78</v>
      </c>
      <c r="E25" s="34"/>
      <c r="F25" s="99">
        <v>44069</v>
      </c>
      <c r="G25" s="34" t="s">
        <v>49836</v>
      </c>
      <c r="H25" s="34" t="s">
        <v>671</v>
      </c>
      <c r="I25" s="34" t="s">
        <v>66</v>
      </c>
      <c r="J25" s="34">
        <v>77006</v>
      </c>
      <c r="K25" s="33" t="s">
        <v>512</v>
      </c>
      <c r="L25" s="34" t="s">
        <v>672</v>
      </c>
      <c r="M25" s="34" t="s">
        <v>45992</v>
      </c>
      <c r="N25" s="34" t="s">
        <v>20</v>
      </c>
      <c r="O25" s="34" t="s">
        <v>49835</v>
      </c>
      <c r="P25" s="34" t="s">
        <v>45791</v>
      </c>
      <c r="Q25" s="34" t="s">
        <v>29986</v>
      </c>
      <c r="R25" s="61" t="s">
        <v>49834</v>
      </c>
      <c r="S25" s="34" t="s">
        <v>93</v>
      </c>
      <c r="T25" s="34" t="s">
        <v>21</v>
      </c>
      <c r="U25" s="34" t="s">
        <v>26689</v>
      </c>
      <c r="V25" s="34" t="s">
        <v>26484</v>
      </c>
      <c r="W25" s="34" t="s">
        <v>26486</v>
      </c>
      <c r="X25" s="34" t="s">
        <v>93</v>
      </c>
      <c r="Y25" s="1">
        <v>6122</v>
      </c>
      <c r="Z25" s="1"/>
      <c r="AA25" s="1" t="s">
        <v>42842</v>
      </c>
      <c r="AB25" s="1">
        <v>8426</v>
      </c>
      <c r="AC25" s="34">
        <v>28680</v>
      </c>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row>
    <row r="26" spans="1:68" s="51" customFormat="1" ht="13" customHeight="1" x14ac:dyDescent="0.15">
      <c r="A26" s="34" t="s">
        <v>49852</v>
      </c>
      <c r="B26" s="34">
        <v>30</v>
      </c>
      <c r="C26" s="34" t="s">
        <v>13</v>
      </c>
      <c r="D26" s="34" t="s">
        <v>23</v>
      </c>
      <c r="E26" s="34"/>
      <c r="F26" s="99">
        <v>44068</v>
      </c>
      <c r="G26" s="34" t="s">
        <v>49840</v>
      </c>
      <c r="H26" s="34" t="s">
        <v>12981</v>
      </c>
      <c r="I26" s="34" t="s">
        <v>293</v>
      </c>
      <c r="J26" s="34">
        <v>40734</v>
      </c>
      <c r="K26" s="33" t="s">
        <v>2464</v>
      </c>
      <c r="L26" s="34" t="s">
        <v>18184</v>
      </c>
      <c r="M26" s="34" t="s">
        <v>46058</v>
      </c>
      <c r="N26" s="34" t="s">
        <v>20</v>
      </c>
      <c r="O26" s="34" t="s">
        <v>49851</v>
      </c>
      <c r="P26" s="34" t="s">
        <v>45791</v>
      </c>
      <c r="Q26" s="34" t="s">
        <v>29986</v>
      </c>
      <c r="R26" s="61" t="s">
        <v>49850</v>
      </c>
      <c r="S26" s="34" t="s">
        <v>93</v>
      </c>
      <c r="T26" s="34" t="s">
        <v>21</v>
      </c>
      <c r="U26" s="34" t="s">
        <v>26689</v>
      </c>
      <c r="V26" s="34" t="s">
        <v>26484</v>
      </c>
      <c r="W26" s="34" t="s">
        <v>26485</v>
      </c>
      <c r="X26" s="34" t="s">
        <v>93</v>
      </c>
      <c r="Y26" s="1">
        <v>6116</v>
      </c>
      <c r="Z26" s="1"/>
      <c r="AA26" s="1" t="s">
        <v>42843</v>
      </c>
      <c r="AB26" s="1">
        <v>8425</v>
      </c>
      <c r="AC26" s="34">
        <v>28669</v>
      </c>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row>
    <row r="27" spans="1:68" s="51" customFormat="1" ht="13" customHeight="1" x14ac:dyDescent="0.15">
      <c r="A27" s="34" t="s">
        <v>49830</v>
      </c>
      <c r="B27" s="34">
        <v>31</v>
      </c>
      <c r="C27" s="34" t="s">
        <v>13</v>
      </c>
      <c r="D27" s="34" t="s">
        <v>78</v>
      </c>
      <c r="E27" s="34"/>
      <c r="F27" s="99">
        <v>44068</v>
      </c>
      <c r="G27" s="34" t="s">
        <v>49849</v>
      </c>
      <c r="H27" s="34" t="s">
        <v>529</v>
      </c>
      <c r="I27" s="34" t="s">
        <v>66</v>
      </c>
      <c r="J27" s="34">
        <v>78254</v>
      </c>
      <c r="K27" s="33" t="s">
        <v>530</v>
      </c>
      <c r="L27" s="34" t="s">
        <v>539</v>
      </c>
      <c r="M27" s="34" t="s">
        <v>46190</v>
      </c>
      <c r="N27" s="34" t="s">
        <v>20</v>
      </c>
      <c r="O27" s="34" t="s">
        <v>49848</v>
      </c>
      <c r="P27" s="34" t="s">
        <v>45791</v>
      </c>
      <c r="Q27" s="34" t="s">
        <v>29986</v>
      </c>
      <c r="R27" s="61" t="s">
        <v>49847</v>
      </c>
      <c r="S27" s="34" t="s">
        <v>509</v>
      </c>
      <c r="T27" s="34" t="s">
        <v>21</v>
      </c>
      <c r="U27" s="34" t="s">
        <v>26689</v>
      </c>
      <c r="V27" s="34" t="s">
        <v>26484</v>
      </c>
      <c r="W27" s="34" t="s">
        <v>26485</v>
      </c>
      <c r="X27" s="34" t="s">
        <v>93</v>
      </c>
      <c r="Y27" s="1">
        <v>6117</v>
      </c>
      <c r="Z27" s="1"/>
      <c r="AA27" s="1" t="s">
        <v>42844</v>
      </c>
      <c r="AB27" s="1">
        <v>8424</v>
      </c>
      <c r="AC27" s="34">
        <v>28670</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spans="1:68" s="51" customFormat="1" ht="13" customHeight="1" x14ac:dyDescent="0.15">
      <c r="A28" s="34" t="s">
        <v>49842</v>
      </c>
      <c r="B28" s="34">
        <v>41</v>
      </c>
      <c r="C28" s="34" t="s">
        <v>13</v>
      </c>
      <c r="D28" s="34" t="s">
        <v>30</v>
      </c>
      <c r="E28" s="34" t="s">
        <v>49841</v>
      </c>
      <c r="F28" s="99">
        <v>44068</v>
      </c>
      <c r="G28" s="34" t="s">
        <v>49840</v>
      </c>
      <c r="H28" s="34" t="s">
        <v>12981</v>
      </c>
      <c r="I28" s="34" t="s">
        <v>293</v>
      </c>
      <c r="J28" s="34">
        <v>40734</v>
      </c>
      <c r="K28" s="33" t="s">
        <v>2464</v>
      </c>
      <c r="L28" s="34" t="s">
        <v>18184</v>
      </c>
      <c r="M28" s="34" t="s">
        <v>46058</v>
      </c>
      <c r="N28" s="34" t="s">
        <v>20</v>
      </c>
      <c r="O28" s="34" t="s">
        <v>49839</v>
      </c>
      <c r="P28" s="34" t="s">
        <v>45791</v>
      </c>
      <c r="Q28" s="34" t="s">
        <v>29986</v>
      </c>
      <c r="R28" s="61" t="s">
        <v>49838</v>
      </c>
      <c r="S28" s="34" t="s">
        <v>509</v>
      </c>
      <c r="T28" s="34" t="s">
        <v>21</v>
      </c>
      <c r="U28" s="34" t="s">
        <v>26689</v>
      </c>
      <c r="V28" s="34" t="s">
        <v>26484</v>
      </c>
      <c r="W28" s="34" t="s">
        <v>26485</v>
      </c>
      <c r="X28" s="34" t="s">
        <v>93</v>
      </c>
      <c r="Y28" s="1">
        <v>6117</v>
      </c>
      <c r="Z28" s="1"/>
      <c r="AA28" s="1" t="s">
        <v>42843</v>
      </c>
      <c r="AB28" s="1">
        <v>8423</v>
      </c>
      <c r="AC28" s="34">
        <v>28679</v>
      </c>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spans="1:68" s="51" customFormat="1" ht="13" customHeight="1" x14ac:dyDescent="0.15">
      <c r="A29" s="34" t="s">
        <v>49846</v>
      </c>
      <c r="B29" s="34">
        <v>47</v>
      </c>
      <c r="C29" s="34" t="s">
        <v>13</v>
      </c>
      <c r="D29" s="34" t="s">
        <v>23</v>
      </c>
      <c r="E29" s="34"/>
      <c r="F29" s="99">
        <v>44068</v>
      </c>
      <c r="G29" s="34" t="s">
        <v>49845</v>
      </c>
      <c r="H29" s="34" t="s">
        <v>608</v>
      </c>
      <c r="I29" s="34" t="s">
        <v>50</v>
      </c>
      <c r="J29" s="34">
        <v>49068</v>
      </c>
      <c r="K29" s="33" t="s">
        <v>5605</v>
      </c>
      <c r="L29" s="34" t="s">
        <v>21778</v>
      </c>
      <c r="M29" s="34" t="s">
        <v>46782</v>
      </c>
      <c r="N29" s="34" t="s">
        <v>20</v>
      </c>
      <c r="O29" s="34" t="s">
        <v>49844</v>
      </c>
      <c r="P29" s="34" t="s">
        <v>45791</v>
      </c>
      <c r="Q29" s="34" t="s">
        <v>29986</v>
      </c>
      <c r="R29" s="61" t="s">
        <v>49843</v>
      </c>
      <c r="S29" s="34" t="s">
        <v>93</v>
      </c>
      <c r="T29" s="34" t="s">
        <v>21</v>
      </c>
      <c r="U29" s="34" t="s">
        <v>26689</v>
      </c>
      <c r="V29" s="34" t="s">
        <v>26484</v>
      </c>
      <c r="W29" s="34" t="s">
        <v>26485</v>
      </c>
      <c r="X29" s="34" t="s">
        <v>93</v>
      </c>
      <c r="Y29" s="1">
        <v>6123</v>
      </c>
      <c r="Z29" s="1"/>
      <c r="AA29" s="1" t="s">
        <v>42843</v>
      </c>
      <c r="AB29" s="1">
        <v>8422</v>
      </c>
      <c r="AC29" s="34">
        <v>28671</v>
      </c>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row>
    <row r="30" spans="1:68" s="51" customFormat="1" ht="13" customHeight="1" x14ac:dyDescent="0.15">
      <c r="A30" s="34" t="s">
        <v>49856</v>
      </c>
      <c r="B30" s="34">
        <v>31</v>
      </c>
      <c r="C30" s="34" t="s">
        <v>13</v>
      </c>
      <c r="D30" s="34" t="s">
        <v>23</v>
      </c>
      <c r="E30" s="34"/>
      <c r="F30" s="99">
        <v>44067</v>
      </c>
      <c r="G30" s="34" t="s">
        <v>49855</v>
      </c>
      <c r="H30" s="34" t="s">
        <v>9791</v>
      </c>
      <c r="I30" s="34" t="s">
        <v>337</v>
      </c>
      <c r="J30" s="34">
        <v>28092</v>
      </c>
      <c r="K30" s="33" t="s">
        <v>776</v>
      </c>
      <c r="L30" s="34" t="s">
        <v>9793</v>
      </c>
      <c r="M30" s="34" t="s">
        <v>46416</v>
      </c>
      <c r="N30" s="34" t="s">
        <v>20</v>
      </c>
      <c r="O30" s="34" t="s">
        <v>49854</v>
      </c>
      <c r="P30" s="34" t="s">
        <v>45791</v>
      </c>
      <c r="Q30" s="34" t="s">
        <v>29986</v>
      </c>
      <c r="R30" s="61" t="s">
        <v>49853</v>
      </c>
      <c r="S30" s="34" t="s">
        <v>93</v>
      </c>
      <c r="T30" s="34" t="s">
        <v>21</v>
      </c>
      <c r="U30" s="34" t="s">
        <v>26689</v>
      </c>
      <c r="V30" s="34" t="s">
        <v>26484</v>
      </c>
      <c r="W30" s="34" t="s">
        <v>26485</v>
      </c>
      <c r="X30" s="34" t="s">
        <v>93</v>
      </c>
      <c r="Y30" s="1">
        <v>6124</v>
      </c>
      <c r="Z30" s="1"/>
      <c r="AA30" s="1" t="s">
        <v>42844</v>
      </c>
      <c r="AB30" s="1">
        <v>8421</v>
      </c>
      <c r="AC30" s="34">
        <v>28658</v>
      </c>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row>
    <row r="31" spans="1:68" s="51" customFormat="1" ht="13" customHeight="1" x14ac:dyDescent="0.15">
      <c r="A31" s="34" t="s">
        <v>2989</v>
      </c>
      <c r="B31" s="33" t="s">
        <v>22</v>
      </c>
      <c r="C31" s="34"/>
      <c r="D31" s="34" t="s">
        <v>23</v>
      </c>
      <c r="E31" s="34"/>
      <c r="F31" s="99">
        <v>44067</v>
      </c>
      <c r="G31" s="34" t="s">
        <v>49859</v>
      </c>
      <c r="H31" s="34" t="s">
        <v>863</v>
      </c>
      <c r="I31" s="34" t="s">
        <v>177</v>
      </c>
      <c r="J31" s="34">
        <v>87113</v>
      </c>
      <c r="K31" s="33" t="s">
        <v>430</v>
      </c>
      <c r="L31" s="34" t="s">
        <v>7400</v>
      </c>
      <c r="M31" s="34" t="s">
        <v>46591</v>
      </c>
      <c r="N31" s="34" t="s">
        <v>20</v>
      </c>
      <c r="O31" s="34" t="s">
        <v>49858</v>
      </c>
      <c r="P31" s="34" t="s">
        <v>45791</v>
      </c>
      <c r="Q31" s="34" t="s">
        <v>29986</v>
      </c>
      <c r="R31" s="61" t="s">
        <v>49857</v>
      </c>
      <c r="S31" s="34" t="s">
        <v>93</v>
      </c>
      <c r="T31" s="34" t="s">
        <v>21</v>
      </c>
      <c r="U31" s="34" t="s">
        <v>26689</v>
      </c>
      <c r="V31" s="34" t="s">
        <v>26484</v>
      </c>
      <c r="W31" s="34"/>
      <c r="X31" s="34" t="s">
        <v>93</v>
      </c>
      <c r="Y31" s="1">
        <v>6109</v>
      </c>
      <c r="Z31" s="1"/>
      <c r="AA31" s="1" t="s">
        <v>42842</v>
      </c>
      <c r="AB31" s="1">
        <v>8420</v>
      </c>
      <c r="AC31" s="34">
        <v>28657</v>
      </c>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spans="1:68" s="51" customFormat="1" ht="13" customHeight="1" x14ac:dyDescent="0.15">
      <c r="A32" s="34" t="s">
        <v>49863</v>
      </c>
      <c r="B32" s="34">
        <v>47</v>
      </c>
      <c r="C32" s="34" t="s">
        <v>13</v>
      </c>
      <c r="D32" s="34" t="s">
        <v>23</v>
      </c>
      <c r="E32" s="34"/>
      <c r="F32" s="99">
        <v>44066</v>
      </c>
      <c r="G32" s="34" t="s">
        <v>49862</v>
      </c>
      <c r="H32" s="34" t="s">
        <v>33369</v>
      </c>
      <c r="I32" s="34" t="s">
        <v>159</v>
      </c>
      <c r="J32" s="34">
        <v>31548</v>
      </c>
      <c r="K32" s="33" t="s">
        <v>1402</v>
      </c>
      <c r="L32" s="34" t="s">
        <v>33372</v>
      </c>
      <c r="M32" s="34" t="s">
        <v>47106</v>
      </c>
      <c r="N32" s="34" t="s">
        <v>20</v>
      </c>
      <c r="O32" s="34" t="s">
        <v>49861</v>
      </c>
      <c r="P32" s="34" t="s">
        <v>45791</v>
      </c>
      <c r="Q32" s="34" t="s">
        <v>29986</v>
      </c>
      <c r="R32" s="61" t="s">
        <v>49860</v>
      </c>
      <c r="S32" s="34" t="s">
        <v>93</v>
      </c>
      <c r="T32" s="34" t="s">
        <v>21</v>
      </c>
      <c r="U32" s="34" t="s">
        <v>26682</v>
      </c>
      <c r="V32" s="34" t="s">
        <v>26484</v>
      </c>
      <c r="W32" s="34" t="s">
        <v>26485</v>
      </c>
      <c r="X32" s="34" t="s">
        <v>93</v>
      </c>
      <c r="Y32" s="1">
        <v>6108</v>
      </c>
      <c r="Z32" s="1"/>
      <c r="AA32" s="1" t="s">
        <v>42844</v>
      </c>
      <c r="AB32" s="1">
        <v>8419</v>
      </c>
      <c r="AC32" s="34">
        <v>28655</v>
      </c>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row>
    <row r="33" spans="1:68" s="51" customFormat="1" ht="13" customHeight="1" x14ac:dyDescent="0.2">
      <c r="A33" s="33" t="s">
        <v>49806</v>
      </c>
      <c r="B33" s="33">
        <v>29</v>
      </c>
      <c r="C33" s="33" t="s">
        <v>13</v>
      </c>
      <c r="D33" s="1" t="s">
        <v>23</v>
      </c>
      <c r="E33" s="33"/>
      <c r="F33" s="94">
        <v>44065</v>
      </c>
      <c r="G33" s="33" t="s">
        <v>49702</v>
      </c>
      <c r="H33" s="33" t="s">
        <v>27127</v>
      </c>
      <c r="I33" s="33" t="s">
        <v>38</v>
      </c>
      <c r="J33" s="62">
        <v>95827</v>
      </c>
      <c r="K33" s="33" t="s">
        <v>1533</v>
      </c>
      <c r="L33" s="33" t="s">
        <v>49696</v>
      </c>
      <c r="M33" s="1" t="s">
        <v>46436</v>
      </c>
      <c r="N33" s="33" t="s">
        <v>20</v>
      </c>
      <c r="O33" s="33" t="s">
        <v>49697</v>
      </c>
      <c r="P33" s="33" t="s">
        <v>45791</v>
      </c>
      <c r="Q33" s="33" t="s">
        <v>29986</v>
      </c>
      <c r="R33" s="39" t="s">
        <v>49698</v>
      </c>
      <c r="S33" s="33" t="s">
        <v>93</v>
      </c>
      <c r="T33" s="33" t="s">
        <v>21</v>
      </c>
      <c r="U33" s="33" t="s">
        <v>26689</v>
      </c>
      <c r="V33" s="33" t="s">
        <v>26484</v>
      </c>
      <c r="W33" s="33" t="s">
        <v>26486</v>
      </c>
      <c r="X33" s="33" t="s">
        <v>93</v>
      </c>
      <c r="Y33" s="33">
        <v>6107</v>
      </c>
      <c r="Z33" s="33"/>
      <c r="AA33" s="33" t="s">
        <v>42842</v>
      </c>
      <c r="AB33" s="33">
        <v>8416</v>
      </c>
      <c r="AC33" s="10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1"/>
    </row>
    <row r="34" spans="1:68" s="51" customFormat="1" ht="13" customHeight="1" x14ac:dyDescent="0.2">
      <c r="A34" s="33" t="s">
        <v>49692</v>
      </c>
      <c r="B34" s="33">
        <v>31</v>
      </c>
      <c r="C34" s="33" t="s">
        <v>13</v>
      </c>
      <c r="D34" s="33" t="s">
        <v>78</v>
      </c>
      <c r="E34" s="33" t="s">
        <v>49693</v>
      </c>
      <c r="F34" s="94">
        <v>44065</v>
      </c>
      <c r="G34" s="33" t="s">
        <v>49701</v>
      </c>
      <c r="H34" s="33" t="s">
        <v>10320</v>
      </c>
      <c r="I34" s="33" t="s">
        <v>18</v>
      </c>
      <c r="J34" s="62">
        <v>70501</v>
      </c>
      <c r="K34" s="33" t="s">
        <v>10320</v>
      </c>
      <c r="L34" s="33" t="s">
        <v>13840</v>
      </c>
      <c r="M34" s="1" t="s">
        <v>46249</v>
      </c>
      <c r="N34" s="33" t="s">
        <v>4952</v>
      </c>
      <c r="O34" s="33" t="s">
        <v>49694</v>
      </c>
      <c r="P34" s="33" t="s">
        <v>45791</v>
      </c>
      <c r="Q34" s="33" t="s">
        <v>29986</v>
      </c>
      <c r="R34" s="39" t="s">
        <v>49695</v>
      </c>
      <c r="S34" s="33" t="s">
        <v>509</v>
      </c>
      <c r="T34" s="33" t="s">
        <v>21</v>
      </c>
      <c r="U34" s="33" t="s">
        <v>26682</v>
      </c>
      <c r="V34" s="33" t="s">
        <v>26482</v>
      </c>
      <c r="W34" s="33" t="s">
        <v>26486</v>
      </c>
      <c r="X34" s="33" t="s">
        <v>93</v>
      </c>
      <c r="Y34" s="33">
        <v>6105</v>
      </c>
      <c r="Z34" s="33"/>
      <c r="AA34" s="33" t="s">
        <v>42844</v>
      </c>
      <c r="AB34" s="33">
        <v>8415</v>
      </c>
      <c r="AC34" s="10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1"/>
    </row>
    <row r="35" spans="1:68" s="51" customFormat="1" ht="13" customHeight="1" x14ac:dyDescent="0.15">
      <c r="A35" s="34" t="s">
        <v>49873</v>
      </c>
      <c r="B35" s="34">
        <v>39</v>
      </c>
      <c r="C35" s="34" t="s">
        <v>13</v>
      </c>
      <c r="D35" s="34" t="s">
        <v>23</v>
      </c>
      <c r="E35" s="34"/>
      <c r="F35" s="99">
        <v>44065</v>
      </c>
      <c r="G35" s="34" t="s">
        <v>49872</v>
      </c>
      <c r="H35" s="34" t="s">
        <v>49871</v>
      </c>
      <c r="I35" s="34" t="s">
        <v>38</v>
      </c>
      <c r="J35" s="34">
        <v>91730</v>
      </c>
      <c r="K35" s="33" t="s">
        <v>287</v>
      </c>
      <c r="L35" s="34" t="s">
        <v>32107</v>
      </c>
      <c r="M35" s="34" t="s">
        <v>45919</v>
      </c>
      <c r="N35" s="34" t="s">
        <v>20</v>
      </c>
      <c r="O35" s="34" t="s">
        <v>49870</v>
      </c>
      <c r="P35" s="34" t="s">
        <v>45791</v>
      </c>
      <c r="Q35" s="34" t="s">
        <v>29986</v>
      </c>
      <c r="R35" s="61" t="s">
        <v>49869</v>
      </c>
      <c r="S35" s="34" t="s">
        <v>93</v>
      </c>
      <c r="T35" s="34" t="s">
        <v>21</v>
      </c>
      <c r="U35" s="34" t="s">
        <v>26682</v>
      </c>
      <c r="V35" s="34" t="s">
        <v>26484</v>
      </c>
      <c r="W35" s="34" t="s">
        <v>26485</v>
      </c>
      <c r="X35" s="34"/>
      <c r="Y35" s="1"/>
      <c r="Z35" s="1"/>
      <c r="AA35" s="1" t="s">
        <v>42844</v>
      </c>
      <c r="AB35" s="1">
        <v>8417</v>
      </c>
      <c r="AC35" s="34">
        <v>28667</v>
      </c>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spans="1:68" s="51" customFormat="1" ht="13" customHeight="1" x14ac:dyDescent="0.15">
      <c r="A36" s="34" t="s">
        <v>49868</v>
      </c>
      <c r="B36" s="34">
        <v>35</v>
      </c>
      <c r="C36" s="34" t="s">
        <v>13</v>
      </c>
      <c r="D36" s="34" t="s">
        <v>127</v>
      </c>
      <c r="E36" s="34"/>
      <c r="F36" s="99">
        <v>44065</v>
      </c>
      <c r="G36" s="34" t="s">
        <v>49867</v>
      </c>
      <c r="H36" s="34" t="s">
        <v>25459</v>
      </c>
      <c r="I36" s="34" t="s">
        <v>1601</v>
      </c>
      <c r="J36" s="34">
        <v>58316</v>
      </c>
      <c r="K36" s="33" t="s">
        <v>25460</v>
      </c>
      <c r="L36" s="34" t="s">
        <v>49866</v>
      </c>
      <c r="M36" s="34" t="s">
        <v>49875</v>
      </c>
      <c r="N36" s="34" t="s">
        <v>20</v>
      </c>
      <c r="O36" s="34" t="s">
        <v>49865</v>
      </c>
      <c r="P36" s="34" t="s">
        <v>45791</v>
      </c>
      <c r="Q36" s="34" t="s">
        <v>29986</v>
      </c>
      <c r="R36" s="61" t="s">
        <v>49864</v>
      </c>
      <c r="S36" s="34" t="s">
        <v>93</v>
      </c>
      <c r="T36" s="34" t="s">
        <v>28</v>
      </c>
      <c r="U36" s="34" t="s">
        <v>26487</v>
      </c>
      <c r="V36" s="34" t="s">
        <v>26487</v>
      </c>
      <c r="W36" s="34"/>
      <c r="X36" s="34" t="s">
        <v>93</v>
      </c>
      <c r="Y36" s="1">
        <v>6111</v>
      </c>
      <c r="Z36" s="1"/>
      <c r="AA36" s="1" t="s">
        <v>42843</v>
      </c>
      <c r="AB36" s="1">
        <v>8418</v>
      </c>
      <c r="AC36" s="34">
        <v>28668</v>
      </c>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row>
    <row r="37" spans="1:68" s="51" customFormat="1" ht="13" customHeight="1" x14ac:dyDescent="0.2">
      <c r="A37" s="1" t="s">
        <v>49718</v>
      </c>
      <c r="B37" s="33">
        <v>39</v>
      </c>
      <c r="C37" s="33" t="s">
        <v>13</v>
      </c>
      <c r="D37" s="1" t="s">
        <v>23</v>
      </c>
      <c r="E37" s="33"/>
      <c r="F37" s="94">
        <v>44064</v>
      </c>
      <c r="G37" s="33" t="s">
        <v>49700</v>
      </c>
      <c r="H37" s="33" t="s">
        <v>1621</v>
      </c>
      <c r="I37" s="33" t="s">
        <v>74</v>
      </c>
      <c r="J37" s="62">
        <v>7712</v>
      </c>
      <c r="K37" s="33" t="s">
        <v>1623</v>
      </c>
      <c r="L37" s="33" t="s">
        <v>41376</v>
      </c>
      <c r="M37" s="1" t="s">
        <v>46587</v>
      </c>
      <c r="N37" s="33" t="s">
        <v>20</v>
      </c>
      <c r="O37" s="33" t="s">
        <v>49690</v>
      </c>
      <c r="P37" s="33" t="s">
        <v>45791</v>
      </c>
      <c r="Q37" s="33" t="s">
        <v>29986</v>
      </c>
      <c r="R37" s="39" t="s">
        <v>49691</v>
      </c>
      <c r="S37" s="33" t="s">
        <v>93</v>
      </c>
      <c r="T37" s="33" t="s">
        <v>21</v>
      </c>
      <c r="U37" s="33" t="s">
        <v>26682</v>
      </c>
      <c r="V37" s="33" t="s">
        <v>26482</v>
      </c>
      <c r="W37" s="33"/>
      <c r="X37" s="33" t="s">
        <v>93</v>
      </c>
      <c r="Y37" s="33">
        <v>6106</v>
      </c>
      <c r="Z37" s="33"/>
      <c r="AA37" s="33" t="s">
        <v>42844</v>
      </c>
      <c r="AB37" s="33">
        <v>8414</v>
      </c>
      <c r="AC37" s="10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1"/>
    </row>
    <row r="38" spans="1:68" s="51" customFormat="1" ht="13" customHeight="1" x14ac:dyDescent="0.2">
      <c r="A38" s="33" t="s">
        <v>49805</v>
      </c>
      <c r="B38" s="33">
        <v>42</v>
      </c>
      <c r="C38" s="33" t="s">
        <v>13</v>
      </c>
      <c r="D38" s="33" t="s">
        <v>30</v>
      </c>
      <c r="E38" s="33"/>
      <c r="F38" s="94">
        <v>44064</v>
      </c>
      <c r="G38" s="33" t="s">
        <v>49685</v>
      </c>
      <c r="H38" s="33" t="s">
        <v>49686</v>
      </c>
      <c r="I38" s="33" t="s">
        <v>38</v>
      </c>
      <c r="J38" s="62">
        <v>93444</v>
      </c>
      <c r="K38" s="33" t="s">
        <v>25385</v>
      </c>
      <c r="L38" s="33" t="s">
        <v>49687</v>
      </c>
      <c r="M38" s="1" t="s">
        <v>49703</v>
      </c>
      <c r="N38" s="33" t="s">
        <v>20</v>
      </c>
      <c r="O38" s="33" t="s">
        <v>49688</v>
      </c>
      <c r="P38" s="33" t="s">
        <v>45791</v>
      </c>
      <c r="Q38" s="33" t="s">
        <v>29986</v>
      </c>
      <c r="R38" s="39" t="s">
        <v>49689</v>
      </c>
      <c r="S38" s="33" t="s">
        <v>93</v>
      </c>
      <c r="T38" s="33" t="s">
        <v>21</v>
      </c>
      <c r="U38" s="33" t="s">
        <v>26689</v>
      </c>
      <c r="V38" s="33" t="s">
        <v>26484</v>
      </c>
      <c r="W38" s="33" t="s">
        <v>26485</v>
      </c>
      <c r="X38" s="33" t="s">
        <v>93</v>
      </c>
      <c r="Y38" s="33">
        <v>6110</v>
      </c>
      <c r="Z38" s="33"/>
      <c r="AA38" s="33" t="s">
        <v>42843</v>
      </c>
      <c r="AB38" s="33">
        <v>8413</v>
      </c>
      <c r="AC38" s="10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1"/>
    </row>
    <row r="39" spans="1:68" s="51" customFormat="1" ht="13" customHeight="1" x14ac:dyDescent="0.2">
      <c r="A39" s="33" t="s">
        <v>49679</v>
      </c>
      <c r="B39" s="33">
        <v>35</v>
      </c>
      <c r="C39" s="33" t="s">
        <v>13</v>
      </c>
      <c r="D39" s="33" t="s">
        <v>30</v>
      </c>
      <c r="E39" s="33" t="s">
        <v>49680</v>
      </c>
      <c r="F39" s="94">
        <v>44063</v>
      </c>
      <c r="G39" s="33" t="s">
        <v>49681</v>
      </c>
      <c r="H39" s="33" t="s">
        <v>33127</v>
      </c>
      <c r="I39" s="33" t="s">
        <v>399</v>
      </c>
      <c r="J39" s="62">
        <v>64422</v>
      </c>
      <c r="K39" s="33" t="s">
        <v>802</v>
      </c>
      <c r="L39" s="33" t="s">
        <v>49682</v>
      </c>
      <c r="M39" s="1" t="s">
        <v>49705</v>
      </c>
      <c r="N39" s="33" t="s">
        <v>20</v>
      </c>
      <c r="O39" s="33" t="s">
        <v>49683</v>
      </c>
      <c r="P39" s="33" t="s">
        <v>45791</v>
      </c>
      <c r="Q39" s="33" t="s">
        <v>29986</v>
      </c>
      <c r="R39" s="39" t="s">
        <v>49684</v>
      </c>
      <c r="S39" s="33" t="s">
        <v>93</v>
      </c>
      <c r="T39" s="33" t="s">
        <v>21</v>
      </c>
      <c r="U39" s="33" t="s">
        <v>26689</v>
      </c>
      <c r="V39" s="33" t="s">
        <v>26484</v>
      </c>
      <c r="W39" s="33" t="s">
        <v>26483</v>
      </c>
      <c r="X39" s="33"/>
      <c r="Y39" s="33"/>
      <c r="Z39" s="33"/>
      <c r="AA39" s="33" t="s">
        <v>42843</v>
      </c>
      <c r="AB39" s="33">
        <v>8412</v>
      </c>
      <c r="AC39" s="10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row>
    <row r="40" spans="1:68" s="51" customFormat="1" ht="13" customHeight="1" x14ac:dyDescent="0.2">
      <c r="A40" s="33" t="s">
        <v>49807</v>
      </c>
      <c r="B40" s="33">
        <v>36</v>
      </c>
      <c r="C40" s="33" t="s">
        <v>13</v>
      </c>
      <c r="D40" s="33" t="s">
        <v>41</v>
      </c>
      <c r="E40" s="33"/>
      <c r="F40" s="94">
        <v>44063</v>
      </c>
      <c r="G40" s="33" t="s">
        <v>49670</v>
      </c>
      <c r="H40" s="33" t="s">
        <v>628</v>
      </c>
      <c r="I40" s="33" t="s">
        <v>38</v>
      </c>
      <c r="J40" s="62">
        <v>93306</v>
      </c>
      <c r="K40" s="33" t="s">
        <v>629</v>
      </c>
      <c r="L40" s="33" t="s">
        <v>690</v>
      </c>
      <c r="M40" s="1" t="s">
        <v>45952</v>
      </c>
      <c r="N40" s="33" t="s">
        <v>20</v>
      </c>
      <c r="O40" s="33" t="s">
        <v>49671</v>
      </c>
      <c r="P40" s="33" t="s">
        <v>45791</v>
      </c>
      <c r="Q40" s="33" t="s">
        <v>29986</v>
      </c>
      <c r="R40" s="39" t="s">
        <v>49672</v>
      </c>
      <c r="S40" s="33" t="s">
        <v>509</v>
      </c>
      <c r="T40" s="33" t="s">
        <v>21</v>
      </c>
      <c r="U40" s="33" t="s">
        <v>26689</v>
      </c>
      <c r="V40" s="33" t="s">
        <v>26484</v>
      </c>
      <c r="W40" s="33"/>
      <c r="X40" s="33"/>
      <c r="Y40" s="33"/>
      <c r="Z40" s="33" t="s">
        <v>49087</v>
      </c>
      <c r="AA40" s="33" t="s">
        <v>42844</v>
      </c>
      <c r="AB40" s="33">
        <v>8410</v>
      </c>
      <c r="AC40" s="103">
        <v>20536</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row>
    <row r="41" spans="1:68" s="51" customFormat="1" ht="13" customHeight="1" x14ac:dyDescent="0.2">
      <c r="A41" s="33" t="s">
        <v>49673</v>
      </c>
      <c r="B41" s="33">
        <v>37</v>
      </c>
      <c r="C41" s="33" t="s">
        <v>13</v>
      </c>
      <c r="D41" s="33" t="s">
        <v>30</v>
      </c>
      <c r="E41" s="33"/>
      <c r="F41" s="94">
        <v>44063</v>
      </c>
      <c r="G41" s="33" t="s">
        <v>49674</v>
      </c>
      <c r="H41" s="33" t="s">
        <v>2097</v>
      </c>
      <c r="I41" s="33" t="s">
        <v>915</v>
      </c>
      <c r="J41" s="62">
        <v>72023</v>
      </c>
      <c r="K41" s="33" t="s">
        <v>2099</v>
      </c>
      <c r="L41" s="33" t="s">
        <v>49675</v>
      </c>
      <c r="M41" s="1" t="s">
        <v>49676</v>
      </c>
      <c r="N41" s="33" t="s">
        <v>20</v>
      </c>
      <c r="O41" s="33" t="s">
        <v>49677</v>
      </c>
      <c r="P41" s="33" t="s">
        <v>45791</v>
      </c>
      <c r="Q41" s="33" t="s">
        <v>29986</v>
      </c>
      <c r="R41" s="39" t="s">
        <v>49678</v>
      </c>
      <c r="S41" s="33" t="s">
        <v>509</v>
      </c>
      <c r="T41" s="33" t="s">
        <v>21</v>
      </c>
      <c r="U41" s="33" t="s">
        <v>26689</v>
      </c>
      <c r="V41" s="33" t="s">
        <v>26487</v>
      </c>
      <c r="W41" s="33"/>
      <c r="X41" s="33" t="s">
        <v>93</v>
      </c>
      <c r="Y41" s="33">
        <v>6101</v>
      </c>
      <c r="Z41" s="33"/>
      <c r="AA41" s="33" t="s">
        <v>42844</v>
      </c>
      <c r="AB41" s="33">
        <v>8411</v>
      </c>
      <c r="AC41" s="10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row>
    <row r="42" spans="1:68" s="51" customFormat="1" ht="13" customHeight="1" x14ac:dyDescent="0.2">
      <c r="A42" s="33" t="s">
        <v>49663</v>
      </c>
      <c r="B42" s="33">
        <v>43</v>
      </c>
      <c r="C42" s="33" t="s">
        <v>13</v>
      </c>
      <c r="D42" s="33" t="s">
        <v>30</v>
      </c>
      <c r="E42" s="33" t="s">
        <v>49664</v>
      </c>
      <c r="F42" s="94">
        <v>44063</v>
      </c>
      <c r="G42" s="33" t="s">
        <v>49665</v>
      </c>
      <c r="H42" s="33" t="s">
        <v>49666</v>
      </c>
      <c r="I42" s="33" t="s">
        <v>66</v>
      </c>
      <c r="J42" s="62">
        <v>78619</v>
      </c>
      <c r="K42" s="33" t="s">
        <v>11596</v>
      </c>
      <c r="L42" s="33" t="s">
        <v>49667</v>
      </c>
      <c r="M42" s="1" t="s">
        <v>49704</v>
      </c>
      <c r="N42" s="33" t="s">
        <v>20</v>
      </c>
      <c r="O42" s="33" t="s">
        <v>49668</v>
      </c>
      <c r="P42" s="33" t="s">
        <v>45791</v>
      </c>
      <c r="Q42" s="33" t="s">
        <v>29986</v>
      </c>
      <c r="R42" s="39" t="s">
        <v>49669</v>
      </c>
      <c r="S42" s="33" t="s">
        <v>509</v>
      </c>
      <c r="T42" s="33" t="s">
        <v>21</v>
      </c>
      <c r="U42" s="33" t="s">
        <v>26689</v>
      </c>
      <c r="V42" s="33" t="s">
        <v>26484</v>
      </c>
      <c r="W42" s="33" t="s">
        <v>26483</v>
      </c>
      <c r="X42" s="33" t="s">
        <v>93</v>
      </c>
      <c r="Y42" s="33">
        <v>6100</v>
      </c>
      <c r="Z42" s="33"/>
      <c r="AA42" s="33" t="s">
        <v>42843</v>
      </c>
      <c r="AB42" s="33">
        <v>8409</v>
      </c>
      <c r="AC42" s="10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row>
    <row r="43" spans="1:68" s="51" customFormat="1" ht="13" customHeight="1" x14ac:dyDescent="0.2">
      <c r="A43" s="1" t="s">
        <v>2989</v>
      </c>
      <c r="B43" s="33" t="s">
        <v>22</v>
      </c>
      <c r="C43" s="33" t="s">
        <v>13</v>
      </c>
      <c r="D43" s="1" t="s">
        <v>23</v>
      </c>
      <c r="E43" s="33"/>
      <c r="F43" s="94">
        <v>44063</v>
      </c>
      <c r="G43" s="33" t="s">
        <v>49660</v>
      </c>
      <c r="H43" s="33" t="s">
        <v>9075</v>
      </c>
      <c r="I43" s="33" t="s">
        <v>55</v>
      </c>
      <c r="J43" s="62">
        <v>34614</v>
      </c>
      <c r="K43" s="33" t="s">
        <v>8826</v>
      </c>
      <c r="L43" s="33" t="s">
        <v>8827</v>
      </c>
      <c r="M43" s="1" t="s">
        <v>46268</v>
      </c>
      <c r="N43" s="33" t="s">
        <v>20</v>
      </c>
      <c r="O43" s="33" t="s">
        <v>49661</v>
      </c>
      <c r="P43" s="33" t="s">
        <v>45791</v>
      </c>
      <c r="Q43" s="33" t="s">
        <v>29986</v>
      </c>
      <c r="R43" s="39" t="s">
        <v>49662</v>
      </c>
      <c r="S43" s="33" t="s">
        <v>93</v>
      </c>
      <c r="T43" s="33" t="s">
        <v>21</v>
      </c>
      <c r="U43" s="33" t="s">
        <v>26689</v>
      </c>
      <c r="V43" s="33" t="s">
        <v>26484</v>
      </c>
      <c r="W43" s="33"/>
      <c r="X43" s="33" t="s">
        <v>93</v>
      </c>
      <c r="Y43" s="33">
        <v>6102</v>
      </c>
      <c r="Z43" s="33"/>
      <c r="AA43" s="33" t="s">
        <v>42843</v>
      </c>
      <c r="AB43" s="33">
        <v>8408</v>
      </c>
      <c r="AC43" s="10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row>
    <row r="44" spans="1:68" s="51" customFormat="1" ht="13" customHeight="1" x14ac:dyDescent="0.2">
      <c r="A44" s="33" t="s">
        <v>49651</v>
      </c>
      <c r="B44" s="33">
        <v>21</v>
      </c>
      <c r="C44" s="33" t="s">
        <v>13</v>
      </c>
      <c r="D44" s="33" t="s">
        <v>41</v>
      </c>
      <c r="E44" s="33" t="s">
        <v>49652</v>
      </c>
      <c r="F44" s="94">
        <v>44062</v>
      </c>
      <c r="G44" s="33" t="s">
        <v>49653</v>
      </c>
      <c r="H44" s="33" t="s">
        <v>27524</v>
      </c>
      <c r="I44" s="33" t="s">
        <v>66</v>
      </c>
      <c r="J44" s="62">
        <v>78586</v>
      </c>
      <c r="K44" s="33" t="s">
        <v>1120</v>
      </c>
      <c r="L44" s="33" t="s">
        <v>35833</v>
      </c>
      <c r="M44" s="1" t="s">
        <v>46903</v>
      </c>
      <c r="N44" s="33" t="s">
        <v>20</v>
      </c>
      <c r="O44" s="33" t="s">
        <v>49654</v>
      </c>
      <c r="P44" s="33" t="s">
        <v>45791</v>
      </c>
      <c r="Q44" s="33" t="s">
        <v>29986</v>
      </c>
      <c r="R44" s="39" t="s">
        <v>49655</v>
      </c>
      <c r="S44" s="33" t="s">
        <v>93</v>
      </c>
      <c r="T44" s="33" t="s">
        <v>21</v>
      </c>
      <c r="U44" s="33" t="s">
        <v>26689</v>
      </c>
      <c r="V44" s="33" t="s">
        <v>26484</v>
      </c>
      <c r="W44" s="33" t="s">
        <v>26485</v>
      </c>
      <c r="X44" s="33" t="s">
        <v>93</v>
      </c>
      <c r="Y44" s="33">
        <v>6104</v>
      </c>
      <c r="Z44" s="33"/>
      <c r="AA44" s="33" t="s">
        <v>42844</v>
      </c>
      <c r="AB44" s="33">
        <v>8406</v>
      </c>
      <c r="AC44" s="10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row>
    <row r="45" spans="1:68" s="51" customFormat="1" ht="13" customHeight="1" x14ac:dyDescent="0.2">
      <c r="A45" s="1" t="s">
        <v>49656</v>
      </c>
      <c r="B45" s="33">
        <v>39</v>
      </c>
      <c r="C45" s="33" t="s">
        <v>13</v>
      </c>
      <c r="D45" s="1" t="s">
        <v>23</v>
      </c>
      <c r="E45" s="33"/>
      <c r="F45" s="94">
        <v>44062</v>
      </c>
      <c r="G45" s="33" t="s">
        <v>49657</v>
      </c>
      <c r="H45" s="33" t="s">
        <v>21985</v>
      </c>
      <c r="I45" s="33" t="s">
        <v>111</v>
      </c>
      <c r="J45" s="62">
        <v>86404</v>
      </c>
      <c r="K45" s="33" t="s">
        <v>5349</v>
      </c>
      <c r="L45" s="33" t="s">
        <v>21986</v>
      </c>
      <c r="M45" s="1" t="s">
        <v>47065</v>
      </c>
      <c r="N45" s="33" t="s">
        <v>20</v>
      </c>
      <c r="O45" s="33" t="s">
        <v>49658</v>
      </c>
      <c r="P45" s="33" t="s">
        <v>45791</v>
      </c>
      <c r="Q45" s="33" t="s">
        <v>29986</v>
      </c>
      <c r="R45" s="39" t="s">
        <v>49659</v>
      </c>
      <c r="S45" s="33" t="s">
        <v>93</v>
      </c>
      <c r="T45" s="33" t="s">
        <v>21</v>
      </c>
      <c r="U45" s="33" t="s">
        <v>26689</v>
      </c>
      <c r="V45" s="33" t="s">
        <v>26484</v>
      </c>
      <c r="W45" s="33" t="s">
        <v>26485</v>
      </c>
      <c r="X45" s="33" t="s">
        <v>93</v>
      </c>
      <c r="Y45" s="33">
        <v>6103</v>
      </c>
      <c r="Z45" s="33"/>
      <c r="AA45" s="33" t="s">
        <v>42844</v>
      </c>
      <c r="AB45" s="33">
        <v>8407</v>
      </c>
      <c r="AC45" s="10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row>
    <row r="46" spans="1:68" s="51" customFormat="1" ht="13" customHeight="1" x14ac:dyDescent="0.2">
      <c r="A46" s="33" t="s">
        <v>49645</v>
      </c>
      <c r="B46" s="33">
        <v>60</v>
      </c>
      <c r="C46" s="33" t="s">
        <v>13</v>
      </c>
      <c r="D46" s="33" t="s">
        <v>30</v>
      </c>
      <c r="E46" s="33" t="s">
        <v>49646</v>
      </c>
      <c r="F46" s="94">
        <v>44062</v>
      </c>
      <c r="G46" s="33" t="s">
        <v>49647</v>
      </c>
      <c r="H46" s="33" t="s">
        <v>49648</v>
      </c>
      <c r="I46" s="33" t="s">
        <v>159</v>
      </c>
      <c r="J46" s="62">
        <v>30707</v>
      </c>
      <c r="K46" s="33" t="s">
        <v>160</v>
      </c>
      <c r="L46" s="33" t="s">
        <v>161</v>
      </c>
      <c r="M46" s="1" t="s">
        <v>47324</v>
      </c>
      <c r="N46" s="33" t="s">
        <v>20</v>
      </c>
      <c r="O46" s="33" t="s">
        <v>49649</v>
      </c>
      <c r="P46" s="33" t="s">
        <v>45791</v>
      </c>
      <c r="Q46" s="33" t="s">
        <v>29986</v>
      </c>
      <c r="R46" s="39" t="s">
        <v>49650</v>
      </c>
      <c r="S46" s="33" t="s">
        <v>93</v>
      </c>
      <c r="T46" s="33" t="s">
        <v>21</v>
      </c>
      <c r="U46" s="33" t="s">
        <v>26689</v>
      </c>
      <c r="V46" s="33" t="s">
        <v>26484</v>
      </c>
      <c r="W46" s="33"/>
      <c r="X46" s="33" t="s">
        <v>93</v>
      </c>
      <c r="Y46" s="33">
        <v>6099</v>
      </c>
      <c r="Z46" s="33"/>
      <c r="AA46" s="33" t="s">
        <v>42843</v>
      </c>
      <c r="AB46" s="33">
        <v>8405</v>
      </c>
      <c r="AC46" s="10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row>
    <row r="47" spans="1:68" s="51" customFormat="1" ht="13" customHeight="1" x14ac:dyDescent="0.2">
      <c r="A47" s="33" t="s">
        <v>49640</v>
      </c>
      <c r="B47" s="33">
        <v>37</v>
      </c>
      <c r="C47" s="33" t="s">
        <v>13</v>
      </c>
      <c r="D47" s="33" t="s">
        <v>78</v>
      </c>
      <c r="E47" s="33" t="s">
        <v>49641</v>
      </c>
      <c r="F47" s="94">
        <v>44061</v>
      </c>
      <c r="G47" s="33" t="s">
        <v>49642</v>
      </c>
      <c r="H47" s="33" t="s">
        <v>8209</v>
      </c>
      <c r="I47" s="33" t="s">
        <v>337</v>
      </c>
      <c r="J47" s="62">
        <v>28306</v>
      </c>
      <c r="K47" s="33" t="s">
        <v>2894</v>
      </c>
      <c r="L47" s="33" t="s">
        <v>5935</v>
      </c>
      <c r="M47" s="1" t="s">
        <v>48454</v>
      </c>
      <c r="N47" s="33" t="s">
        <v>20</v>
      </c>
      <c r="O47" s="33" t="s">
        <v>49643</v>
      </c>
      <c r="P47" s="33" t="s">
        <v>45791</v>
      </c>
      <c r="Q47" s="33" t="s">
        <v>29986</v>
      </c>
      <c r="R47" s="39" t="s">
        <v>49644</v>
      </c>
      <c r="S47" s="33" t="s">
        <v>509</v>
      </c>
      <c r="T47" s="33" t="s">
        <v>21</v>
      </c>
      <c r="U47" s="33" t="s">
        <v>26505</v>
      </c>
      <c r="V47" s="33" t="s">
        <v>26487</v>
      </c>
      <c r="W47" s="33"/>
      <c r="X47" s="33" t="s">
        <v>93</v>
      </c>
      <c r="Y47" s="33">
        <v>6093</v>
      </c>
      <c r="Z47" s="33"/>
      <c r="AA47" s="33" t="s">
        <v>42844</v>
      </c>
      <c r="AB47" s="33">
        <v>8404</v>
      </c>
      <c r="AC47" s="10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row>
    <row r="48" spans="1:68" s="51" customFormat="1" ht="13" customHeight="1" x14ac:dyDescent="0.2">
      <c r="A48" s="33" t="s">
        <v>49628</v>
      </c>
      <c r="B48" s="33" t="s">
        <v>22</v>
      </c>
      <c r="C48" s="33" t="s">
        <v>13</v>
      </c>
      <c r="D48" s="33" t="s">
        <v>30</v>
      </c>
      <c r="E48" s="33"/>
      <c r="F48" s="94">
        <v>44061</v>
      </c>
      <c r="G48" s="33"/>
      <c r="H48" s="33" t="s">
        <v>4177</v>
      </c>
      <c r="I48" s="33" t="s">
        <v>66</v>
      </c>
      <c r="J48" s="62">
        <v>77414</v>
      </c>
      <c r="K48" s="33" t="s">
        <v>49629</v>
      </c>
      <c r="L48" s="33" t="s">
        <v>49630</v>
      </c>
      <c r="M48" s="1" t="s">
        <v>49706</v>
      </c>
      <c r="N48" s="33" t="s">
        <v>20</v>
      </c>
      <c r="O48" s="33" t="s">
        <v>49631</v>
      </c>
      <c r="P48" s="33" t="s">
        <v>45791</v>
      </c>
      <c r="Q48" s="33" t="s">
        <v>29986</v>
      </c>
      <c r="R48" s="39" t="s">
        <v>49632</v>
      </c>
      <c r="S48" s="33" t="s">
        <v>93</v>
      </c>
      <c r="T48" s="33" t="s">
        <v>21</v>
      </c>
      <c r="U48" s="33" t="s">
        <v>26689</v>
      </c>
      <c r="V48" s="33" t="s">
        <v>26484</v>
      </c>
      <c r="W48" s="33" t="s">
        <v>26486</v>
      </c>
      <c r="X48" s="33"/>
      <c r="Y48" s="33"/>
      <c r="Z48" s="33"/>
      <c r="AA48" s="33" t="s">
        <v>42843</v>
      </c>
      <c r="AB48" s="33">
        <v>8402</v>
      </c>
      <c r="AC48" s="10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row>
    <row r="49" spans="1:67" s="51" customFormat="1" ht="13" customHeight="1" x14ac:dyDescent="0.2">
      <c r="A49" s="1" t="s">
        <v>49633</v>
      </c>
      <c r="B49" s="33">
        <v>38</v>
      </c>
      <c r="C49" s="33" t="s">
        <v>13</v>
      </c>
      <c r="D49" s="1" t="s">
        <v>23</v>
      </c>
      <c r="E49" s="33"/>
      <c r="F49" s="94">
        <v>44061</v>
      </c>
      <c r="G49" s="33" t="s">
        <v>49634</v>
      </c>
      <c r="H49" s="33" t="s">
        <v>49635</v>
      </c>
      <c r="I49" s="33" t="s">
        <v>337</v>
      </c>
      <c r="J49" s="62">
        <v>28573</v>
      </c>
      <c r="K49" s="33" t="s">
        <v>30620</v>
      </c>
      <c r="L49" s="33" t="s">
        <v>49636</v>
      </c>
      <c r="M49" s="1" t="s">
        <v>49637</v>
      </c>
      <c r="N49" s="33" t="s">
        <v>20</v>
      </c>
      <c r="O49" s="33" t="s">
        <v>49638</v>
      </c>
      <c r="P49" s="33" t="s">
        <v>45791</v>
      </c>
      <c r="Q49" s="33" t="s">
        <v>29986</v>
      </c>
      <c r="R49" s="39" t="s">
        <v>49639</v>
      </c>
      <c r="S49" s="33" t="s">
        <v>93</v>
      </c>
      <c r="T49" s="33" t="s">
        <v>28</v>
      </c>
      <c r="U49" s="33" t="s">
        <v>26487</v>
      </c>
      <c r="V49" s="33" t="s">
        <v>26487</v>
      </c>
      <c r="W49" s="33"/>
      <c r="X49" s="33" t="s">
        <v>93</v>
      </c>
      <c r="Y49" s="33">
        <v>6098</v>
      </c>
      <c r="Z49" s="33"/>
      <c r="AA49" s="33" t="s">
        <v>42843</v>
      </c>
      <c r="AB49" s="33">
        <v>8403</v>
      </c>
      <c r="AC49" s="10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row>
    <row r="50" spans="1:67" s="51" customFormat="1" ht="13" customHeight="1" x14ac:dyDescent="0.2">
      <c r="A50" s="33" t="s">
        <v>49601</v>
      </c>
      <c r="B50" s="33">
        <v>27</v>
      </c>
      <c r="C50" s="33" t="s">
        <v>13</v>
      </c>
      <c r="D50" s="33" t="s">
        <v>41</v>
      </c>
      <c r="E50" s="33" t="s">
        <v>49602</v>
      </c>
      <c r="F50" s="94">
        <v>44060</v>
      </c>
      <c r="G50" s="33" t="s">
        <v>49603</v>
      </c>
      <c r="H50" s="33" t="s">
        <v>30546</v>
      </c>
      <c r="I50" s="33" t="s">
        <v>66</v>
      </c>
      <c r="J50" s="62">
        <v>78599</v>
      </c>
      <c r="K50" s="33" t="s">
        <v>1300</v>
      </c>
      <c r="L50" s="33" t="s">
        <v>49604</v>
      </c>
      <c r="M50" s="1" t="s">
        <v>49605</v>
      </c>
      <c r="N50" s="33" t="s">
        <v>20</v>
      </c>
      <c r="O50" s="33" t="s">
        <v>49606</v>
      </c>
      <c r="P50" s="33" t="s">
        <v>45791</v>
      </c>
      <c r="Q50" s="33" t="s">
        <v>29986</v>
      </c>
      <c r="R50" s="39" t="s">
        <v>49607</v>
      </c>
      <c r="S50" s="33" t="s">
        <v>22</v>
      </c>
      <c r="T50" s="33" t="s">
        <v>21</v>
      </c>
      <c r="U50" s="33" t="s">
        <v>26689</v>
      </c>
      <c r="V50" s="33" t="s">
        <v>26484</v>
      </c>
      <c r="W50" s="33" t="s">
        <v>26486</v>
      </c>
      <c r="X50" s="33" t="s">
        <v>93</v>
      </c>
      <c r="Y50" s="33">
        <v>6095</v>
      </c>
      <c r="Z50" s="33"/>
      <c r="AA50" s="33" t="s">
        <v>49699</v>
      </c>
      <c r="AB50" s="33">
        <v>8397</v>
      </c>
      <c r="AC50" s="10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row>
    <row r="51" spans="1:67" s="51" customFormat="1" ht="13" customHeight="1" x14ac:dyDescent="0.2">
      <c r="A51" s="33" t="s">
        <v>49612</v>
      </c>
      <c r="B51" s="33">
        <v>34</v>
      </c>
      <c r="C51" s="33" t="s">
        <v>13</v>
      </c>
      <c r="D51" s="33" t="s">
        <v>30</v>
      </c>
      <c r="E51" s="33" t="s">
        <v>49613</v>
      </c>
      <c r="F51" s="94">
        <v>44060</v>
      </c>
      <c r="G51" s="33" t="s">
        <v>49614</v>
      </c>
      <c r="H51" s="33" t="s">
        <v>49615</v>
      </c>
      <c r="I51" s="33" t="s">
        <v>55</v>
      </c>
      <c r="J51" s="62">
        <v>33825</v>
      </c>
      <c r="K51" s="33" t="s">
        <v>10150</v>
      </c>
      <c r="L51" s="33" t="s">
        <v>45492</v>
      </c>
      <c r="M51" s="1" t="s">
        <v>46288</v>
      </c>
      <c r="N51" s="33" t="s">
        <v>20</v>
      </c>
      <c r="O51" s="33" t="s">
        <v>49616</v>
      </c>
      <c r="P51" s="33" t="s">
        <v>45791</v>
      </c>
      <c r="Q51" s="33" t="s">
        <v>29986</v>
      </c>
      <c r="R51" s="39" t="s">
        <v>49617</v>
      </c>
      <c r="S51" s="33" t="s">
        <v>93</v>
      </c>
      <c r="T51" s="33" t="s">
        <v>21</v>
      </c>
      <c r="U51" s="33" t="s">
        <v>26689</v>
      </c>
      <c r="V51" s="33" t="s">
        <v>26484</v>
      </c>
      <c r="W51" s="33" t="s">
        <v>26485</v>
      </c>
      <c r="X51" s="33"/>
      <c r="Y51" s="33"/>
      <c r="Z51" s="33"/>
      <c r="AA51" s="33" t="s">
        <v>42843</v>
      </c>
      <c r="AB51" s="33">
        <v>8399</v>
      </c>
      <c r="AC51" s="10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row>
    <row r="52" spans="1:67" s="51" customFormat="1" ht="13" customHeight="1" x14ac:dyDescent="0.2">
      <c r="A52" s="33" t="s">
        <v>49618</v>
      </c>
      <c r="B52" s="33">
        <v>35</v>
      </c>
      <c r="C52" s="33" t="s">
        <v>13</v>
      </c>
      <c r="D52" s="33" t="s">
        <v>30</v>
      </c>
      <c r="E52" s="33" t="s">
        <v>49619</v>
      </c>
      <c r="F52" s="94">
        <v>44060</v>
      </c>
      <c r="G52" s="33" t="s">
        <v>49620</v>
      </c>
      <c r="H52" s="33" t="s">
        <v>323</v>
      </c>
      <c r="I52" s="33" t="s">
        <v>38</v>
      </c>
      <c r="J52" s="62">
        <v>92311</v>
      </c>
      <c r="K52" s="33" t="s">
        <v>287</v>
      </c>
      <c r="L52" s="33" t="s">
        <v>324</v>
      </c>
      <c r="M52" s="1" t="s">
        <v>47199</v>
      </c>
      <c r="N52" s="33" t="s">
        <v>20</v>
      </c>
      <c r="O52" s="33" t="s">
        <v>49621</v>
      </c>
      <c r="P52" s="33" t="s">
        <v>45791</v>
      </c>
      <c r="Q52" s="33" t="s">
        <v>29986</v>
      </c>
      <c r="R52" s="39" t="s">
        <v>49622</v>
      </c>
      <c r="S52" s="33" t="s">
        <v>93</v>
      </c>
      <c r="T52" s="33" t="s">
        <v>21</v>
      </c>
      <c r="U52" s="33" t="s">
        <v>42877</v>
      </c>
      <c r="V52" s="33" t="s">
        <v>26484</v>
      </c>
      <c r="W52" s="33" t="s">
        <v>26485</v>
      </c>
      <c r="X52" s="33"/>
      <c r="Y52" s="33"/>
      <c r="Z52" s="33"/>
      <c r="AA52" s="33" t="s">
        <v>42844</v>
      </c>
      <c r="AB52" s="33">
        <v>8400</v>
      </c>
      <c r="AC52" s="10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row>
    <row r="53" spans="1:67" s="51" customFormat="1" ht="13" customHeight="1" x14ac:dyDescent="0.2">
      <c r="A53" s="33" t="s">
        <v>49623</v>
      </c>
      <c r="B53" s="33">
        <v>36</v>
      </c>
      <c r="C53" s="33" t="s">
        <v>13</v>
      </c>
      <c r="D53" s="33" t="s">
        <v>41</v>
      </c>
      <c r="E53" s="33" t="s">
        <v>49624</v>
      </c>
      <c r="F53" s="94">
        <v>44060</v>
      </c>
      <c r="G53" s="33" t="s">
        <v>49625</v>
      </c>
      <c r="H53" s="33" t="s">
        <v>287</v>
      </c>
      <c r="I53" s="33" t="s">
        <v>38</v>
      </c>
      <c r="J53" s="62">
        <v>92410</v>
      </c>
      <c r="K53" s="33" t="s">
        <v>287</v>
      </c>
      <c r="L53" s="33" t="s">
        <v>3970</v>
      </c>
      <c r="M53" s="1" t="s">
        <v>45937</v>
      </c>
      <c r="N53" s="33" t="s">
        <v>20</v>
      </c>
      <c r="O53" s="33" t="s">
        <v>49626</v>
      </c>
      <c r="P53" s="33" t="s">
        <v>45791</v>
      </c>
      <c r="Q53" s="33" t="s">
        <v>29986</v>
      </c>
      <c r="R53" s="39" t="s">
        <v>49627</v>
      </c>
      <c r="S53" s="33" t="s">
        <v>93</v>
      </c>
      <c r="T53" s="33" t="s">
        <v>21</v>
      </c>
      <c r="U53" s="33" t="s">
        <v>26689</v>
      </c>
      <c r="V53" s="33" t="s">
        <v>26484</v>
      </c>
      <c r="W53" s="33" t="s">
        <v>26486</v>
      </c>
      <c r="X53" s="33" t="s">
        <v>93</v>
      </c>
      <c r="Y53" s="33">
        <v>6097</v>
      </c>
      <c r="Z53" s="33"/>
      <c r="AA53" s="33" t="s">
        <v>42844</v>
      </c>
      <c r="AB53" s="33">
        <v>8401</v>
      </c>
      <c r="AC53" s="10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row>
    <row r="54" spans="1:67" s="51" customFormat="1" ht="13" customHeight="1" x14ac:dyDescent="0.2">
      <c r="A54" s="1" t="s">
        <v>49608</v>
      </c>
      <c r="B54" s="33" t="s">
        <v>22</v>
      </c>
      <c r="C54" s="33" t="s">
        <v>13</v>
      </c>
      <c r="D54" s="1" t="s">
        <v>41</v>
      </c>
      <c r="E54" s="33"/>
      <c r="F54" s="94">
        <v>44060</v>
      </c>
      <c r="G54" s="33" t="s">
        <v>49609</v>
      </c>
      <c r="H54" s="33" t="s">
        <v>628</v>
      </c>
      <c r="I54" s="33" t="s">
        <v>38</v>
      </c>
      <c r="J54" s="62">
        <v>93304</v>
      </c>
      <c r="K54" s="33" t="s">
        <v>629</v>
      </c>
      <c r="L54" s="33" t="s">
        <v>630</v>
      </c>
      <c r="M54" s="1" t="s">
        <v>46534</v>
      </c>
      <c r="N54" s="33" t="s">
        <v>20</v>
      </c>
      <c r="O54" s="33" t="s">
        <v>49610</v>
      </c>
      <c r="P54" s="33" t="s">
        <v>45791</v>
      </c>
      <c r="Q54" s="33" t="s">
        <v>29986</v>
      </c>
      <c r="R54" s="39" t="s">
        <v>49611</v>
      </c>
      <c r="S54" s="33" t="s">
        <v>93</v>
      </c>
      <c r="T54" s="33" t="s">
        <v>21</v>
      </c>
      <c r="U54" s="33" t="s">
        <v>26682</v>
      </c>
      <c r="V54" s="33" t="s">
        <v>26482</v>
      </c>
      <c r="W54" s="33" t="s">
        <v>26483</v>
      </c>
      <c r="X54" s="33" t="s">
        <v>93</v>
      </c>
      <c r="Y54" s="33">
        <v>6096</v>
      </c>
      <c r="Z54" s="33"/>
      <c r="AA54" s="33" t="s">
        <v>42842</v>
      </c>
      <c r="AB54" s="33">
        <v>8398</v>
      </c>
      <c r="AC54" s="10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row>
    <row r="55" spans="1:67" s="51" customFormat="1" ht="13" customHeight="1" x14ac:dyDescent="0.2">
      <c r="A55" s="33" t="s">
        <v>49447</v>
      </c>
      <c r="B55" s="33">
        <v>27</v>
      </c>
      <c r="C55" s="33" t="s">
        <v>13</v>
      </c>
      <c r="D55" s="33" t="s">
        <v>41</v>
      </c>
      <c r="E55" s="33"/>
      <c r="F55" s="94">
        <v>44059</v>
      </c>
      <c r="G55" s="33" t="s">
        <v>49448</v>
      </c>
      <c r="H55" s="33" t="s">
        <v>49449</v>
      </c>
      <c r="I55" s="33" t="s">
        <v>38</v>
      </c>
      <c r="J55" s="62">
        <v>93620</v>
      </c>
      <c r="K55" s="33" t="s">
        <v>1328</v>
      </c>
      <c r="L55" s="33" t="s">
        <v>32315</v>
      </c>
      <c r="M55" s="1" t="s">
        <v>47207</v>
      </c>
      <c r="N55" s="33" t="s">
        <v>20</v>
      </c>
      <c r="O55" s="33" t="s">
        <v>49450</v>
      </c>
      <c r="P55" s="33" t="s">
        <v>45791</v>
      </c>
      <c r="Q55" s="33" t="s">
        <v>29986</v>
      </c>
      <c r="R55" s="39" t="s">
        <v>49451</v>
      </c>
      <c r="S55" s="33" t="s">
        <v>93</v>
      </c>
      <c r="T55" s="33" t="s">
        <v>21</v>
      </c>
      <c r="U55" s="33" t="s">
        <v>26682</v>
      </c>
      <c r="V55" s="33" t="s">
        <v>26482</v>
      </c>
      <c r="W55" s="33" t="s">
        <v>26485</v>
      </c>
      <c r="X55" s="33" t="s">
        <v>93</v>
      </c>
      <c r="Y55" s="33">
        <v>6043</v>
      </c>
      <c r="Z55" s="33"/>
      <c r="AA55" s="33" t="s">
        <v>42843</v>
      </c>
      <c r="AB55" s="33">
        <v>8395</v>
      </c>
      <c r="AC55" s="103">
        <v>28604</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row>
    <row r="56" spans="1:67" s="51" customFormat="1" ht="13" customHeight="1" x14ac:dyDescent="0.2">
      <c r="A56" s="1" t="s">
        <v>2989</v>
      </c>
      <c r="B56" s="33">
        <v>30</v>
      </c>
      <c r="C56" s="33" t="s">
        <v>13</v>
      </c>
      <c r="D56" s="1" t="s">
        <v>23</v>
      </c>
      <c r="E56" s="33"/>
      <c r="F56" s="94">
        <v>44059</v>
      </c>
      <c r="G56" s="33" t="s">
        <v>49441</v>
      </c>
      <c r="H56" s="33" t="s">
        <v>724</v>
      </c>
      <c r="I56" s="33" t="s">
        <v>38</v>
      </c>
      <c r="J56" s="62">
        <v>92543</v>
      </c>
      <c r="K56" s="33" t="s">
        <v>725</v>
      </c>
      <c r="L56" s="33" t="s">
        <v>18522</v>
      </c>
      <c r="M56" s="1" t="s">
        <v>46939</v>
      </c>
      <c r="N56" s="33" t="s">
        <v>20</v>
      </c>
      <c r="O56" s="33" t="s">
        <v>49442</v>
      </c>
      <c r="P56" s="33" t="s">
        <v>45791</v>
      </c>
      <c r="Q56" s="33" t="s">
        <v>29986</v>
      </c>
      <c r="R56" s="39" t="s">
        <v>49443</v>
      </c>
      <c r="S56" s="33" t="s">
        <v>93</v>
      </c>
      <c r="T56" s="33" t="s">
        <v>21</v>
      </c>
      <c r="U56" s="33" t="s">
        <v>26689</v>
      </c>
      <c r="V56" s="33" t="s">
        <v>26482</v>
      </c>
      <c r="W56" s="33" t="s">
        <v>26483</v>
      </c>
      <c r="X56" s="33" t="s">
        <v>93</v>
      </c>
      <c r="Y56" s="33">
        <v>6045</v>
      </c>
      <c r="Z56" s="33"/>
      <c r="AA56" s="33" t="s">
        <v>42844</v>
      </c>
      <c r="AB56" s="33">
        <v>8393</v>
      </c>
      <c r="AC56" s="103">
        <v>28607</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row>
    <row r="57" spans="1:67" s="51" customFormat="1" ht="13" customHeight="1" x14ac:dyDescent="0.2">
      <c r="A57" s="33" t="s">
        <v>49600</v>
      </c>
      <c r="B57" s="33" t="s">
        <v>22</v>
      </c>
      <c r="C57" s="33" t="s">
        <v>13</v>
      </c>
      <c r="D57" s="33" t="s">
        <v>30</v>
      </c>
      <c r="E57" s="33"/>
      <c r="F57" s="94">
        <v>44059</v>
      </c>
      <c r="G57" s="33" t="s">
        <v>49444</v>
      </c>
      <c r="H57" s="33" t="s">
        <v>604</v>
      </c>
      <c r="I57" s="33" t="s">
        <v>249</v>
      </c>
      <c r="J57" s="62">
        <v>89117</v>
      </c>
      <c r="K57" s="33" t="s">
        <v>524</v>
      </c>
      <c r="L57" s="33" t="s">
        <v>525</v>
      </c>
      <c r="M57" s="1" t="s">
        <v>48881</v>
      </c>
      <c r="N57" s="33" t="s">
        <v>20</v>
      </c>
      <c r="O57" s="33" t="s">
        <v>49445</v>
      </c>
      <c r="P57" s="33" t="s">
        <v>45791</v>
      </c>
      <c r="Q57" s="33" t="s">
        <v>29986</v>
      </c>
      <c r="R57" s="39" t="s">
        <v>49446</v>
      </c>
      <c r="S57" s="33" t="s">
        <v>509</v>
      </c>
      <c r="T57" s="33" t="s">
        <v>21</v>
      </c>
      <c r="U57" s="33" t="s">
        <v>26689</v>
      </c>
      <c r="V57" s="33" t="s">
        <v>26482</v>
      </c>
      <c r="W57" s="33" t="s">
        <v>26485</v>
      </c>
      <c r="X57" s="33" t="s">
        <v>93</v>
      </c>
      <c r="Y57" s="33">
        <v>6044</v>
      </c>
      <c r="Z57" s="33"/>
      <c r="AA57" s="33" t="s">
        <v>42842</v>
      </c>
      <c r="AB57" s="33">
        <v>8394</v>
      </c>
      <c r="AC57" s="103">
        <v>28606</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row>
    <row r="58" spans="1:67" s="51" customFormat="1" ht="13" customHeight="1" x14ac:dyDescent="0.2">
      <c r="A58" s="33" t="s">
        <v>49528</v>
      </c>
      <c r="B58" s="33">
        <v>35</v>
      </c>
      <c r="C58" s="33" t="s">
        <v>13</v>
      </c>
      <c r="D58" s="33" t="s">
        <v>30</v>
      </c>
      <c r="E58" s="33"/>
      <c r="F58" s="94">
        <v>44059</v>
      </c>
      <c r="G58" s="33" t="s">
        <v>49529</v>
      </c>
      <c r="H58" s="33" t="s">
        <v>49530</v>
      </c>
      <c r="I58" s="33" t="s">
        <v>297</v>
      </c>
      <c r="J58" s="62">
        <v>38401</v>
      </c>
      <c r="K58" s="33" t="s">
        <v>1706</v>
      </c>
      <c r="L58" s="33" t="s">
        <v>49531</v>
      </c>
      <c r="M58" s="1" t="s">
        <v>49532</v>
      </c>
      <c r="N58" s="33" t="s">
        <v>20</v>
      </c>
      <c r="O58" s="33" t="s">
        <v>49533</v>
      </c>
      <c r="P58" s="33" t="s">
        <v>45791</v>
      </c>
      <c r="Q58" s="33" t="s">
        <v>29986</v>
      </c>
      <c r="R58" s="39" t="s">
        <v>49534</v>
      </c>
      <c r="S58" s="33" t="s">
        <v>93</v>
      </c>
      <c r="T58" s="33" t="s">
        <v>350</v>
      </c>
      <c r="U58" s="33" t="s">
        <v>26775</v>
      </c>
      <c r="V58" s="33" t="s">
        <v>26487</v>
      </c>
      <c r="W58" s="33" t="s">
        <v>19153</v>
      </c>
      <c r="X58" s="33" t="s">
        <v>93</v>
      </c>
      <c r="Y58" s="33">
        <v>6042</v>
      </c>
      <c r="Z58" s="33"/>
      <c r="AA58" s="33" t="s">
        <v>42844</v>
      </c>
      <c r="AB58" s="33">
        <v>8396</v>
      </c>
      <c r="AC58" s="103">
        <v>28605</v>
      </c>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row>
    <row r="59" spans="1:67" s="51" customFormat="1" ht="13" customHeight="1" x14ac:dyDescent="0.2">
      <c r="A59" s="33" t="s">
        <v>49429</v>
      </c>
      <c r="B59" s="33">
        <v>32</v>
      </c>
      <c r="C59" s="33" t="s">
        <v>13</v>
      </c>
      <c r="D59" s="33" t="s">
        <v>78</v>
      </c>
      <c r="E59" s="33" t="s">
        <v>49430</v>
      </c>
      <c r="F59" s="94">
        <v>44058</v>
      </c>
      <c r="G59" s="33" t="s">
        <v>49431</v>
      </c>
      <c r="H59" s="33" t="s">
        <v>15339</v>
      </c>
      <c r="I59" s="33" t="s">
        <v>38</v>
      </c>
      <c r="J59" s="62">
        <v>91103</v>
      </c>
      <c r="K59" s="33" t="s">
        <v>91</v>
      </c>
      <c r="L59" s="33" t="s">
        <v>23794</v>
      </c>
      <c r="M59" s="1" t="s">
        <v>46033</v>
      </c>
      <c r="N59" s="33" t="s">
        <v>20</v>
      </c>
      <c r="O59" s="33" t="s">
        <v>49432</v>
      </c>
      <c r="P59" s="33" t="s">
        <v>45791</v>
      </c>
      <c r="Q59" s="33" t="s">
        <v>29986</v>
      </c>
      <c r="R59" s="39" t="s">
        <v>49433</v>
      </c>
      <c r="S59" s="33" t="s">
        <v>93</v>
      </c>
      <c r="T59" s="33" t="s">
        <v>21</v>
      </c>
      <c r="U59" s="33" t="s">
        <v>26689</v>
      </c>
      <c r="V59" s="33" t="s">
        <v>26482</v>
      </c>
      <c r="W59" s="33" t="s">
        <v>26486</v>
      </c>
      <c r="X59" s="33" t="s">
        <v>93</v>
      </c>
      <c r="Y59" s="33">
        <v>6046</v>
      </c>
      <c r="Z59" s="33"/>
      <c r="AA59" s="33" t="s">
        <v>42842</v>
      </c>
      <c r="AB59" s="33">
        <v>8389</v>
      </c>
      <c r="AC59" s="103">
        <v>28598</v>
      </c>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row>
    <row r="60" spans="1:67" s="51" customFormat="1" ht="13" customHeight="1" x14ac:dyDescent="0.2">
      <c r="A60" s="1" t="s">
        <v>49434</v>
      </c>
      <c r="B60" s="33">
        <v>41</v>
      </c>
      <c r="C60" s="33" t="s">
        <v>13</v>
      </c>
      <c r="D60" s="1" t="s">
        <v>23</v>
      </c>
      <c r="E60" s="33"/>
      <c r="F60" s="94">
        <v>44058</v>
      </c>
      <c r="G60" s="33" t="s">
        <v>49435</v>
      </c>
      <c r="H60" s="33" t="s">
        <v>35382</v>
      </c>
      <c r="I60" s="33" t="s">
        <v>297</v>
      </c>
      <c r="J60" s="62">
        <v>37830</v>
      </c>
      <c r="K60" s="33" t="s">
        <v>232</v>
      </c>
      <c r="L60" s="33" t="s">
        <v>35383</v>
      </c>
      <c r="M60" s="1" t="s">
        <v>46981</v>
      </c>
      <c r="N60" s="33" t="s">
        <v>20</v>
      </c>
      <c r="O60" s="33" t="s">
        <v>49436</v>
      </c>
      <c r="P60" s="33" t="s">
        <v>45791</v>
      </c>
      <c r="Q60" s="33" t="s">
        <v>29986</v>
      </c>
      <c r="R60" s="39" t="s">
        <v>49437</v>
      </c>
      <c r="S60" s="33" t="s">
        <v>93</v>
      </c>
      <c r="T60" s="33" t="s">
        <v>21</v>
      </c>
      <c r="U60" s="33" t="s">
        <v>26682</v>
      </c>
      <c r="V60" s="33" t="s">
        <v>26487</v>
      </c>
      <c r="W60" s="33" t="s">
        <v>26485</v>
      </c>
      <c r="X60" s="33" t="s">
        <v>93</v>
      </c>
      <c r="Y60" s="33">
        <v>6041</v>
      </c>
      <c r="Z60" s="33"/>
      <c r="AA60" s="33" t="s">
        <v>42844</v>
      </c>
      <c r="AB60" s="33">
        <v>8390</v>
      </c>
      <c r="AC60" s="103">
        <v>28599</v>
      </c>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row>
    <row r="61" spans="1:67" s="51" customFormat="1" ht="13" customHeight="1" x14ac:dyDescent="0.2">
      <c r="A61" s="33" t="s">
        <v>49425</v>
      </c>
      <c r="B61" s="33">
        <v>52</v>
      </c>
      <c r="C61" s="33" t="s">
        <v>13</v>
      </c>
      <c r="D61" s="33" t="s">
        <v>30</v>
      </c>
      <c r="E61" s="33"/>
      <c r="F61" s="94">
        <v>44058</v>
      </c>
      <c r="G61" s="33" t="s">
        <v>49426</v>
      </c>
      <c r="H61" s="33" t="s">
        <v>2801</v>
      </c>
      <c r="I61" s="33" t="s">
        <v>55</v>
      </c>
      <c r="J61" s="62">
        <v>34480</v>
      </c>
      <c r="K61" s="33" t="s">
        <v>389</v>
      </c>
      <c r="L61" s="33" t="s">
        <v>6822</v>
      </c>
      <c r="M61" s="1" t="s">
        <v>46296</v>
      </c>
      <c r="N61" s="33" t="s">
        <v>20</v>
      </c>
      <c r="O61" s="33" t="s">
        <v>49427</v>
      </c>
      <c r="P61" s="33" t="s">
        <v>45791</v>
      </c>
      <c r="Q61" s="33" t="s">
        <v>29986</v>
      </c>
      <c r="R61" s="39" t="s">
        <v>49428</v>
      </c>
      <c r="S61" s="33" t="s">
        <v>93</v>
      </c>
      <c r="T61" s="33" t="s">
        <v>21</v>
      </c>
      <c r="U61" s="33" t="s">
        <v>26689</v>
      </c>
      <c r="V61" s="33" t="s">
        <v>26484</v>
      </c>
      <c r="W61" s="33"/>
      <c r="X61" s="33" t="s">
        <v>93</v>
      </c>
      <c r="Y61" s="33">
        <v>6047</v>
      </c>
      <c r="Z61" s="33"/>
      <c r="AA61" s="33" t="s">
        <v>42844</v>
      </c>
      <c r="AB61" s="33">
        <v>8388</v>
      </c>
      <c r="AC61" s="103">
        <v>28603</v>
      </c>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row>
    <row r="62" spans="1:67" s="51" customFormat="1" ht="13" customHeight="1" x14ac:dyDescent="0.2">
      <c r="A62" s="1" t="s">
        <v>2989</v>
      </c>
      <c r="B62" s="33" t="s">
        <v>22</v>
      </c>
      <c r="C62" s="33" t="s">
        <v>13</v>
      </c>
      <c r="D62" s="1" t="s">
        <v>23</v>
      </c>
      <c r="E62" s="33"/>
      <c r="F62" s="94">
        <v>44058</v>
      </c>
      <c r="G62" s="33" t="s">
        <v>49438</v>
      </c>
      <c r="H62" s="33" t="s">
        <v>1209</v>
      </c>
      <c r="I62" s="33" t="s">
        <v>191</v>
      </c>
      <c r="J62" s="62">
        <v>80216</v>
      </c>
      <c r="K62" s="33" t="s">
        <v>1209</v>
      </c>
      <c r="L62" s="33" t="s">
        <v>40592</v>
      </c>
      <c r="M62" s="1"/>
      <c r="N62" s="33" t="s">
        <v>20</v>
      </c>
      <c r="O62" s="33" t="s">
        <v>49439</v>
      </c>
      <c r="P62" s="33" t="s">
        <v>45791</v>
      </c>
      <c r="Q62" s="33" t="s">
        <v>29986</v>
      </c>
      <c r="R62" s="39" t="s">
        <v>49440</v>
      </c>
      <c r="S62" s="33" t="s">
        <v>93</v>
      </c>
      <c r="T62" s="33" t="s">
        <v>21</v>
      </c>
      <c r="U62" s="33" t="s">
        <v>26682</v>
      </c>
      <c r="V62" s="33" t="s">
        <v>26484</v>
      </c>
      <c r="W62" s="33" t="s">
        <v>26485</v>
      </c>
      <c r="X62" s="33" t="s">
        <v>93</v>
      </c>
      <c r="Y62" s="33">
        <v>6048</v>
      </c>
      <c r="Z62" s="33"/>
      <c r="AA62" s="33" t="s">
        <v>42842</v>
      </c>
      <c r="AB62" s="33">
        <v>8391</v>
      </c>
      <c r="AC62" s="103">
        <v>28601</v>
      </c>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row>
    <row r="63" spans="1:67" s="51" customFormat="1" ht="13" customHeight="1" x14ac:dyDescent="0.2">
      <c r="A63" s="33" t="s">
        <v>49489</v>
      </c>
      <c r="B63" s="33">
        <v>31</v>
      </c>
      <c r="C63" s="33" t="s">
        <v>13</v>
      </c>
      <c r="D63" s="33" t="s">
        <v>78</v>
      </c>
      <c r="E63" s="33"/>
      <c r="F63" s="94">
        <v>44058</v>
      </c>
      <c r="G63" s="33" t="s">
        <v>49490</v>
      </c>
      <c r="H63" s="33" t="s">
        <v>654</v>
      </c>
      <c r="I63" s="33" t="s">
        <v>87</v>
      </c>
      <c r="J63" s="62">
        <v>35401</v>
      </c>
      <c r="K63" s="33" t="s">
        <v>654</v>
      </c>
      <c r="L63" s="33" t="s">
        <v>655</v>
      </c>
      <c r="M63" s="1" t="s">
        <v>48195</v>
      </c>
      <c r="N63" s="33" t="s">
        <v>42709</v>
      </c>
      <c r="O63" s="33" t="s">
        <v>49491</v>
      </c>
      <c r="P63" s="33" t="s">
        <v>45791</v>
      </c>
      <c r="Q63" s="33" t="s">
        <v>29986</v>
      </c>
      <c r="R63" s="39" t="s">
        <v>49492</v>
      </c>
      <c r="S63" s="33" t="s">
        <v>509</v>
      </c>
      <c r="T63" s="33" t="s">
        <v>45897</v>
      </c>
      <c r="U63" s="33" t="s">
        <v>49804</v>
      </c>
      <c r="V63" s="33" t="s">
        <v>26482</v>
      </c>
      <c r="W63" s="33"/>
      <c r="X63" s="33"/>
      <c r="Y63" s="33"/>
      <c r="Z63" s="33"/>
      <c r="AA63" s="33" t="s">
        <v>42844</v>
      </c>
      <c r="AB63" s="33">
        <v>8392</v>
      </c>
      <c r="AC63" s="103">
        <v>28600</v>
      </c>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row>
    <row r="64" spans="1:67" s="51" customFormat="1" ht="13" customHeight="1" x14ac:dyDescent="0.2">
      <c r="A64" s="33" t="s">
        <v>49415</v>
      </c>
      <c r="B64" s="33">
        <v>28</v>
      </c>
      <c r="C64" s="33" t="s">
        <v>13</v>
      </c>
      <c r="D64" s="33" t="s">
        <v>30</v>
      </c>
      <c r="E64" s="33" t="s">
        <v>49416</v>
      </c>
      <c r="F64" s="94">
        <v>44057</v>
      </c>
      <c r="G64" s="33" t="s">
        <v>49417</v>
      </c>
      <c r="H64" s="33" t="s">
        <v>2037</v>
      </c>
      <c r="I64" s="33" t="s">
        <v>55</v>
      </c>
      <c r="J64" s="62">
        <v>33312</v>
      </c>
      <c r="K64" s="33" t="s">
        <v>1049</v>
      </c>
      <c r="L64" s="33" t="s">
        <v>4032</v>
      </c>
      <c r="M64" s="1" t="s">
        <v>46098</v>
      </c>
      <c r="N64" s="33" t="s">
        <v>20</v>
      </c>
      <c r="O64" s="33" t="s">
        <v>49418</v>
      </c>
      <c r="P64" s="33" t="s">
        <v>45791</v>
      </c>
      <c r="Q64" s="33" t="s">
        <v>29986</v>
      </c>
      <c r="R64" s="39" t="s">
        <v>49419</v>
      </c>
      <c r="S64" s="33" t="s">
        <v>93</v>
      </c>
      <c r="T64" s="33" t="s">
        <v>21</v>
      </c>
      <c r="U64" s="33" t="s">
        <v>26689</v>
      </c>
      <c r="V64" s="33" t="s">
        <v>26484</v>
      </c>
      <c r="W64" s="33"/>
      <c r="X64" s="33" t="s">
        <v>93</v>
      </c>
      <c r="Y64" s="33">
        <v>6053</v>
      </c>
      <c r="Z64" s="33"/>
      <c r="AA64" s="33" t="s">
        <v>42844</v>
      </c>
      <c r="AB64" s="33">
        <v>8386</v>
      </c>
      <c r="AC64" s="103">
        <v>28593</v>
      </c>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row>
    <row r="65" spans="1:67" s="51" customFormat="1" ht="13" customHeight="1" x14ac:dyDescent="0.2">
      <c r="A65" s="1" t="s">
        <v>2989</v>
      </c>
      <c r="B65" s="33">
        <v>39</v>
      </c>
      <c r="C65" s="33" t="s">
        <v>13</v>
      </c>
      <c r="D65" s="1" t="s">
        <v>41</v>
      </c>
      <c r="E65" s="33"/>
      <c r="F65" s="94">
        <v>44057</v>
      </c>
      <c r="G65" s="33" t="s">
        <v>49412</v>
      </c>
      <c r="H65" s="33" t="s">
        <v>581</v>
      </c>
      <c r="I65" s="33" t="s">
        <v>111</v>
      </c>
      <c r="J65" s="62">
        <v>85017</v>
      </c>
      <c r="K65" s="33" t="s">
        <v>582</v>
      </c>
      <c r="L65" s="33" t="s">
        <v>3056</v>
      </c>
      <c r="M65" s="1" t="s">
        <v>46427</v>
      </c>
      <c r="N65" s="33" t="s">
        <v>20</v>
      </c>
      <c r="O65" s="33" t="s">
        <v>49413</v>
      </c>
      <c r="P65" s="33" t="s">
        <v>45791</v>
      </c>
      <c r="Q65" s="33" t="s">
        <v>29986</v>
      </c>
      <c r="R65" s="39" t="s">
        <v>49414</v>
      </c>
      <c r="S65" s="33" t="s">
        <v>93</v>
      </c>
      <c r="T65" s="33" t="s">
        <v>21</v>
      </c>
      <c r="U65" s="33" t="s">
        <v>26689</v>
      </c>
      <c r="V65" s="33" t="s">
        <v>26484</v>
      </c>
      <c r="W65" s="33" t="s">
        <v>26485</v>
      </c>
      <c r="X65" s="33" t="s">
        <v>93</v>
      </c>
      <c r="Y65" s="33">
        <v>6049</v>
      </c>
      <c r="Z65" s="33"/>
      <c r="AA65" s="33" t="s">
        <v>42844</v>
      </c>
      <c r="AB65" s="33">
        <v>8385</v>
      </c>
      <c r="AC65" s="103">
        <v>28594</v>
      </c>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row>
    <row r="66" spans="1:67" s="51" customFormat="1" ht="13" customHeight="1" x14ac:dyDescent="0.2">
      <c r="A66" s="1" t="s">
        <v>2989</v>
      </c>
      <c r="B66" s="33" t="s">
        <v>22</v>
      </c>
      <c r="C66" s="33" t="s">
        <v>13</v>
      </c>
      <c r="D66" s="1" t="s">
        <v>23</v>
      </c>
      <c r="E66" s="33"/>
      <c r="F66" s="94">
        <v>44057</v>
      </c>
      <c r="G66" s="33" t="s">
        <v>49420</v>
      </c>
      <c r="H66" s="33" t="s">
        <v>146</v>
      </c>
      <c r="I66" s="33" t="s">
        <v>55</v>
      </c>
      <c r="J66" s="62">
        <v>33161</v>
      </c>
      <c r="K66" s="33" t="s">
        <v>147</v>
      </c>
      <c r="L66" s="33" t="s">
        <v>49421</v>
      </c>
      <c r="M66" s="1" t="s">
        <v>49422</v>
      </c>
      <c r="N66" s="33" t="s">
        <v>20</v>
      </c>
      <c r="O66" s="33" t="s">
        <v>49423</v>
      </c>
      <c r="P66" s="33" t="s">
        <v>45791</v>
      </c>
      <c r="Q66" s="33" t="s">
        <v>29986</v>
      </c>
      <c r="R66" s="39" t="s">
        <v>49424</v>
      </c>
      <c r="S66" s="33" t="s">
        <v>93</v>
      </c>
      <c r="T66" s="33" t="s">
        <v>21</v>
      </c>
      <c r="U66" s="33" t="s">
        <v>26682</v>
      </c>
      <c r="V66" s="33" t="s">
        <v>26484</v>
      </c>
      <c r="W66" s="33"/>
      <c r="X66" s="33"/>
      <c r="Y66" s="33"/>
      <c r="Z66" s="33"/>
      <c r="AA66" s="33" t="s">
        <v>42842</v>
      </c>
      <c r="AB66" s="33">
        <v>8387</v>
      </c>
      <c r="AC66" s="103">
        <v>28597</v>
      </c>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row>
    <row r="67" spans="1:67" s="51" customFormat="1" ht="13" customHeight="1" x14ac:dyDescent="0.2">
      <c r="A67" s="33" t="s">
        <v>49556</v>
      </c>
      <c r="B67" s="33">
        <v>29</v>
      </c>
      <c r="C67" s="33" t="s">
        <v>13</v>
      </c>
      <c r="D67" s="33" t="s">
        <v>78</v>
      </c>
      <c r="E67" s="33"/>
      <c r="F67" s="94">
        <v>44056</v>
      </c>
      <c r="G67" s="33" t="s">
        <v>49557</v>
      </c>
      <c r="H67" s="33" t="s">
        <v>49558</v>
      </c>
      <c r="I67" s="33" t="s">
        <v>159</v>
      </c>
      <c r="J67" s="62">
        <v>30259</v>
      </c>
      <c r="K67" s="33" t="s">
        <v>20702</v>
      </c>
      <c r="L67" s="33" t="s">
        <v>21723</v>
      </c>
      <c r="M67" s="1" t="s">
        <v>47935</v>
      </c>
      <c r="N67" s="33" t="s">
        <v>350</v>
      </c>
      <c r="O67" s="33" t="s">
        <v>49559</v>
      </c>
      <c r="P67" s="33" t="s">
        <v>45791</v>
      </c>
      <c r="Q67" s="33" t="s">
        <v>29986</v>
      </c>
      <c r="R67" s="39" t="s">
        <v>49560</v>
      </c>
      <c r="S67" s="33" t="s">
        <v>901</v>
      </c>
      <c r="T67" s="33" t="s">
        <v>350</v>
      </c>
      <c r="U67" s="33" t="s">
        <v>26775</v>
      </c>
      <c r="V67" s="33"/>
      <c r="W67" s="33"/>
      <c r="X67" s="33"/>
      <c r="Y67" s="33"/>
      <c r="Z67" s="33"/>
      <c r="AA67" s="33" t="s">
        <v>42843</v>
      </c>
      <c r="AB67" s="33">
        <v>8384</v>
      </c>
      <c r="AC67" s="103">
        <v>28592</v>
      </c>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row>
    <row r="68" spans="1:67" s="51" customFormat="1" ht="13" customHeight="1" x14ac:dyDescent="0.2">
      <c r="A68" s="1" t="s">
        <v>49404</v>
      </c>
      <c r="B68" s="33">
        <v>48</v>
      </c>
      <c r="C68" s="33" t="s">
        <v>102</v>
      </c>
      <c r="D68" s="1" t="s">
        <v>23</v>
      </c>
      <c r="E68" s="33"/>
      <c r="F68" s="94">
        <v>44054</v>
      </c>
      <c r="G68" s="33" t="s">
        <v>49405</v>
      </c>
      <c r="H68" s="33" t="s">
        <v>4294</v>
      </c>
      <c r="I68" s="33" t="s">
        <v>191</v>
      </c>
      <c r="J68" s="62">
        <v>81003</v>
      </c>
      <c r="K68" s="33" t="s">
        <v>4294</v>
      </c>
      <c r="L68" s="33" t="s">
        <v>4296</v>
      </c>
      <c r="M68" s="1" t="s">
        <v>45922</v>
      </c>
      <c r="N68" s="33" t="s">
        <v>20</v>
      </c>
      <c r="O68" s="33" t="s">
        <v>49406</v>
      </c>
      <c r="P68" s="33" t="s">
        <v>45791</v>
      </c>
      <c r="Q68" s="33" t="s">
        <v>29986</v>
      </c>
      <c r="R68" s="39" t="s">
        <v>49407</v>
      </c>
      <c r="S68" s="33" t="s">
        <v>509</v>
      </c>
      <c r="T68" s="33" t="s">
        <v>21</v>
      </c>
      <c r="U68" s="33" t="s">
        <v>26689</v>
      </c>
      <c r="V68" s="33" t="s">
        <v>26484</v>
      </c>
      <c r="W68" s="33" t="s">
        <v>26485</v>
      </c>
      <c r="X68" s="33" t="s">
        <v>93</v>
      </c>
      <c r="Y68" s="33">
        <v>6058</v>
      </c>
      <c r="Z68" s="33"/>
      <c r="AA68" s="33" t="s">
        <v>42842</v>
      </c>
      <c r="AB68" s="33">
        <v>8381</v>
      </c>
      <c r="AC68" s="103">
        <v>28584</v>
      </c>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row>
    <row r="69" spans="1:67" s="51" customFormat="1" ht="13" customHeight="1" x14ac:dyDescent="0.2">
      <c r="A69" s="33" t="s">
        <v>49408</v>
      </c>
      <c r="B69" s="33">
        <v>50</v>
      </c>
      <c r="C69" s="33" t="s">
        <v>13</v>
      </c>
      <c r="D69" s="33" t="s">
        <v>30</v>
      </c>
      <c r="E69" s="33"/>
      <c r="F69" s="94">
        <v>44054</v>
      </c>
      <c r="G69" s="33" t="s">
        <v>49409</v>
      </c>
      <c r="H69" s="33" t="s">
        <v>863</v>
      </c>
      <c r="I69" s="33" t="s">
        <v>177</v>
      </c>
      <c r="J69" s="62">
        <v>87106</v>
      </c>
      <c r="K69" s="33" t="s">
        <v>430</v>
      </c>
      <c r="L69" s="33" t="s">
        <v>4548</v>
      </c>
      <c r="M69" s="1" t="s">
        <v>46140</v>
      </c>
      <c r="N69" s="33" t="s">
        <v>20</v>
      </c>
      <c r="O69" s="33" t="s">
        <v>49410</v>
      </c>
      <c r="P69" s="33" t="s">
        <v>45791</v>
      </c>
      <c r="Q69" s="33" t="s">
        <v>29986</v>
      </c>
      <c r="R69" s="39" t="s">
        <v>49411</v>
      </c>
      <c r="S69" s="33" t="s">
        <v>93</v>
      </c>
      <c r="T69" s="33" t="s">
        <v>21</v>
      </c>
      <c r="U69" s="33" t="s">
        <v>26689</v>
      </c>
      <c r="V69" s="33" t="s">
        <v>26484</v>
      </c>
      <c r="W69" s="33" t="s">
        <v>26486</v>
      </c>
      <c r="X69" s="33" t="s">
        <v>93</v>
      </c>
      <c r="Y69" s="33">
        <v>6062</v>
      </c>
      <c r="Z69" s="33"/>
      <c r="AA69" s="33" t="s">
        <v>42842</v>
      </c>
      <c r="AB69" s="33">
        <v>8382</v>
      </c>
      <c r="AC69" s="103">
        <v>28580</v>
      </c>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row>
    <row r="70" spans="1:67" s="51" customFormat="1" ht="13" customHeight="1" x14ac:dyDescent="0.2">
      <c r="A70" s="1" t="s">
        <v>2989</v>
      </c>
      <c r="B70" s="33" t="s">
        <v>22</v>
      </c>
      <c r="C70" s="33" t="s">
        <v>13</v>
      </c>
      <c r="D70" s="1" t="s">
        <v>23</v>
      </c>
      <c r="E70" s="33"/>
      <c r="F70" s="94">
        <v>44054</v>
      </c>
      <c r="G70" s="33" t="s">
        <v>49553</v>
      </c>
      <c r="H70" s="33" t="s">
        <v>2297</v>
      </c>
      <c r="I70" s="33" t="s">
        <v>366</v>
      </c>
      <c r="J70" s="62">
        <v>74116</v>
      </c>
      <c r="K70" s="33" t="s">
        <v>2297</v>
      </c>
      <c r="L70" s="33" t="s">
        <v>44627</v>
      </c>
      <c r="M70" s="1" t="s">
        <v>46184</v>
      </c>
      <c r="N70" s="33" t="s">
        <v>20</v>
      </c>
      <c r="O70" s="33" t="s">
        <v>49554</v>
      </c>
      <c r="P70" s="33" t="s">
        <v>45791</v>
      </c>
      <c r="Q70" s="33" t="s">
        <v>29986</v>
      </c>
      <c r="R70" s="39" t="s">
        <v>49555</v>
      </c>
      <c r="S70" s="33" t="s">
        <v>93</v>
      </c>
      <c r="T70" s="33" t="s">
        <v>350</v>
      </c>
      <c r="U70" s="33" t="s">
        <v>26775</v>
      </c>
      <c r="V70" s="33" t="s">
        <v>26484</v>
      </c>
      <c r="W70" s="33" t="s">
        <v>26483</v>
      </c>
      <c r="X70" s="33" t="s">
        <v>93</v>
      </c>
      <c r="Y70" s="33">
        <v>6064</v>
      </c>
      <c r="Z70" s="33"/>
      <c r="AA70" s="33" t="s">
        <v>42844</v>
      </c>
      <c r="AB70" s="33">
        <v>8383</v>
      </c>
      <c r="AC70" s="103">
        <v>28581</v>
      </c>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row>
    <row r="71" spans="1:67" s="51" customFormat="1" ht="13" customHeight="1" x14ac:dyDescent="0.2">
      <c r="A71" s="33" t="s">
        <v>49394</v>
      </c>
      <c r="B71" s="33">
        <v>32</v>
      </c>
      <c r="C71" s="33" t="s">
        <v>13</v>
      </c>
      <c r="D71" s="33" t="s">
        <v>30</v>
      </c>
      <c r="E71" s="33" t="s">
        <v>49395</v>
      </c>
      <c r="F71" s="94">
        <v>44053</v>
      </c>
      <c r="G71" s="33" t="s">
        <v>49396</v>
      </c>
      <c r="H71" s="33" t="s">
        <v>604</v>
      </c>
      <c r="I71" s="33" t="s">
        <v>249</v>
      </c>
      <c r="J71" s="62">
        <v>89115</v>
      </c>
      <c r="K71" s="33" t="s">
        <v>524</v>
      </c>
      <c r="L71" s="33" t="s">
        <v>525</v>
      </c>
      <c r="M71" s="1" t="s">
        <v>48881</v>
      </c>
      <c r="N71" s="33" t="s">
        <v>20</v>
      </c>
      <c r="O71" s="33" t="s">
        <v>49397</v>
      </c>
      <c r="P71" s="33" t="s">
        <v>45791</v>
      </c>
      <c r="Q71" s="33" t="s">
        <v>29986</v>
      </c>
      <c r="R71" s="39" t="s">
        <v>49398</v>
      </c>
      <c r="S71" s="33" t="s">
        <v>509</v>
      </c>
      <c r="T71" s="33" t="s">
        <v>21</v>
      </c>
      <c r="U71" s="33" t="s">
        <v>26689</v>
      </c>
      <c r="V71" s="33" t="s">
        <v>26484</v>
      </c>
      <c r="W71" s="33" t="s">
        <v>26485</v>
      </c>
      <c r="X71" s="33" t="s">
        <v>509</v>
      </c>
      <c r="Y71" s="33">
        <v>6059</v>
      </c>
      <c r="Z71" s="33"/>
      <c r="AA71" s="33" t="s">
        <v>42844</v>
      </c>
      <c r="AB71" s="33">
        <v>8377</v>
      </c>
      <c r="AC71" s="103">
        <v>28577</v>
      </c>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row>
    <row r="72" spans="1:67" s="51" customFormat="1" ht="13" customHeight="1" x14ac:dyDescent="0.2">
      <c r="A72" s="33" t="s">
        <v>49388</v>
      </c>
      <c r="B72" s="33">
        <v>38</v>
      </c>
      <c r="C72" s="33" t="s">
        <v>13</v>
      </c>
      <c r="D72" s="33" t="s">
        <v>30</v>
      </c>
      <c r="E72" s="33" t="s">
        <v>49389</v>
      </c>
      <c r="F72" s="94">
        <v>44053</v>
      </c>
      <c r="G72" s="33" t="s">
        <v>49390</v>
      </c>
      <c r="H72" s="33" t="s">
        <v>34983</v>
      </c>
      <c r="I72" s="33" t="s">
        <v>337</v>
      </c>
      <c r="J72" s="62">
        <v>27325</v>
      </c>
      <c r="K72" s="33" t="s">
        <v>2436</v>
      </c>
      <c r="L72" s="33" t="s">
        <v>25877</v>
      </c>
      <c r="M72" s="1" t="s">
        <v>49391</v>
      </c>
      <c r="N72" s="33" t="s">
        <v>20</v>
      </c>
      <c r="O72" s="33" t="s">
        <v>49392</v>
      </c>
      <c r="P72" s="33" t="s">
        <v>45791</v>
      </c>
      <c r="Q72" s="33" t="s">
        <v>29986</v>
      </c>
      <c r="R72" s="39" t="s">
        <v>49393</v>
      </c>
      <c r="S72" s="33" t="s">
        <v>509</v>
      </c>
      <c r="T72" s="33" t="s">
        <v>21</v>
      </c>
      <c r="U72" s="33" t="s">
        <v>26689</v>
      </c>
      <c r="V72" s="33" t="s">
        <v>26482</v>
      </c>
      <c r="W72" s="33" t="s">
        <v>26486</v>
      </c>
      <c r="X72" s="33" t="s">
        <v>93</v>
      </c>
      <c r="Y72" s="33">
        <v>6061</v>
      </c>
      <c r="Z72" s="33"/>
      <c r="AA72" s="33" t="s">
        <v>42843</v>
      </c>
      <c r="AB72" s="33">
        <v>8376</v>
      </c>
      <c r="AC72" s="103">
        <v>28578</v>
      </c>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row>
    <row r="73" spans="1:67" s="51" customFormat="1" ht="13" customHeight="1" x14ac:dyDescent="0.2">
      <c r="A73" s="33" t="s">
        <v>49399</v>
      </c>
      <c r="B73" s="33">
        <v>40</v>
      </c>
      <c r="C73" s="33" t="s">
        <v>13</v>
      </c>
      <c r="D73" s="33" t="s">
        <v>41</v>
      </c>
      <c r="E73" s="33" t="s">
        <v>49400</v>
      </c>
      <c r="F73" s="94">
        <v>44053</v>
      </c>
      <c r="G73" s="33" t="s">
        <v>49401</v>
      </c>
      <c r="H73" s="33" t="s">
        <v>36950</v>
      </c>
      <c r="I73" s="33" t="s">
        <v>429</v>
      </c>
      <c r="J73" s="62">
        <v>68801</v>
      </c>
      <c r="K73" s="33" t="s">
        <v>18907</v>
      </c>
      <c r="L73" s="33" t="s">
        <v>39502</v>
      </c>
      <c r="M73" s="1" t="s">
        <v>46775</v>
      </c>
      <c r="N73" s="33" t="s">
        <v>20</v>
      </c>
      <c r="O73" s="33" t="s">
        <v>49402</v>
      </c>
      <c r="P73" s="33" t="s">
        <v>45791</v>
      </c>
      <c r="Q73" s="33" t="s">
        <v>29986</v>
      </c>
      <c r="R73" s="39" t="s">
        <v>49403</v>
      </c>
      <c r="S73" s="33" t="s">
        <v>509</v>
      </c>
      <c r="T73" s="33" t="s">
        <v>21</v>
      </c>
      <c r="U73" s="33" t="s">
        <v>26682</v>
      </c>
      <c r="V73" s="33" t="s">
        <v>26484</v>
      </c>
      <c r="W73" s="33" t="s">
        <v>26485</v>
      </c>
      <c r="X73" s="33" t="s">
        <v>93</v>
      </c>
      <c r="Y73" s="33">
        <v>6063</v>
      </c>
      <c r="Z73" s="33"/>
      <c r="AA73" s="33" t="s">
        <v>42844</v>
      </c>
      <c r="AB73" s="33">
        <v>8378</v>
      </c>
      <c r="AC73" s="103">
        <v>28583</v>
      </c>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row>
    <row r="74" spans="1:67" s="51" customFormat="1" ht="13" customHeight="1" x14ac:dyDescent="0.2">
      <c r="A74" s="1" t="s">
        <v>49509</v>
      </c>
      <c r="B74" s="33">
        <v>45</v>
      </c>
      <c r="C74" s="33" t="s">
        <v>13</v>
      </c>
      <c r="D74" s="1" t="s">
        <v>23</v>
      </c>
      <c r="E74" s="33"/>
      <c r="F74" s="94">
        <v>44053</v>
      </c>
      <c r="G74" s="33" t="s">
        <v>49510</v>
      </c>
      <c r="H74" s="33" t="s">
        <v>1230</v>
      </c>
      <c r="I74" s="33" t="s">
        <v>1017</v>
      </c>
      <c r="J74" s="62">
        <v>82601</v>
      </c>
      <c r="K74" s="33" t="s">
        <v>1231</v>
      </c>
      <c r="L74" s="33" t="s">
        <v>1232</v>
      </c>
      <c r="M74" s="1" t="s">
        <v>47084</v>
      </c>
      <c r="N74" s="33" t="s">
        <v>20</v>
      </c>
      <c r="O74" s="33" t="s">
        <v>49511</v>
      </c>
      <c r="P74" s="33" t="s">
        <v>45791</v>
      </c>
      <c r="Q74" s="33" t="s">
        <v>29986</v>
      </c>
      <c r="R74" s="39" t="s">
        <v>49512</v>
      </c>
      <c r="S74" s="33" t="s">
        <v>93</v>
      </c>
      <c r="T74" s="33" t="s">
        <v>21</v>
      </c>
      <c r="U74" s="33" t="s">
        <v>26689</v>
      </c>
      <c r="V74" s="33" t="s">
        <v>26484</v>
      </c>
      <c r="W74" s="33" t="s">
        <v>26485</v>
      </c>
      <c r="X74" s="33"/>
      <c r="Y74" s="33"/>
      <c r="Z74" s="33"/>
      <c r="AA74" s="33" t="s">
        <v>42844</v>
      </c>
      <c r="AB74" s="33">
        <v>8380</v>
      </c>
      <c r="AC74" s="103">
        <v>28576</v>
      </c>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row>
    <row r="75" spans="1:67" s="51" customFormat="1" ht="13" customHeight="1" x14ac:dyDescent="0.2">
      <c r="A75" s="1" t="s">
        <v>49505</v>
      </c>
      <c r="B75" s="33">
        <v>48</v>
      </c>
      <c r="C75" s="33" t="s">
        <v>13</v>
      </c>
      <c r="D75" s="33" t="s">
        <v>41</v>
      </c>
      <c r="E75" s="33"/>
      <c r="F75" s="94">
        <v>44053</v>
      </c>
      <c r="G75" s="33" t="s">
        <v>49506</v>
      </c>
      <c r="H75" s="33" t="s">
        <v>863</v>
      </c>
      <c r="I75" s="33" t="s">
        <v>177</v>
      </c>
      <c r="J75" s="62">
        <v>87120</v>
      </c>
      <c r="K75" s="33" t="s">
        <v>430</v>
      </c>
      <c r="L75" s="33" t="s">
        <v>4548</v>
      </c>
      <c r="M75" s="1" t="s">
        <v>46140</v>
      </c>
      <c r="N75" s="33" t="s">
        <v>20</v>
      </c>
      <c r="O75" s="33" t="s">
        <v>49507</v>
      </c>
      <c r="P75" s="33" t="s">
        <v>45791</v>
      </c>
      <c r="Q75" s="33" t="s">
        <v>29986</v>
      </c>
      <c r="R75" s="39" t="s">
        <v>49508</v>
      </c>
      <c r="S75" s="33" t="s">
        <v>93</v>
      </c>
      <c r="T75" s="33" t="s">
        <v>28</v>
      </c>
      <c r="U75" s="33" t="s">
        <v>26487</v>
      </c>
      <c r="V75" s="33" t="s">
        <v>26487</v>
      </c>
      <c r="W75" s="33"/>
      <c r="X75" s="33" t="s">
        <v>93</v>
      </c>
      <c r="Y75" s="33">
        <v>6060</v>
      </c>
      <c r="Z75" s="33"/>
      <c r="AA75" s="33" t="s">
        <v>42844</v>
      </c>
      <c r="AB75" s="33">
        <v>8379</v>
      </c>
      <c r="AC75" s="103">
        <v>28579</v>
      </c>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row>
    <row r="76" spans="1:67" s="51" customFormat="1" ht="13" customHeight="1" x14ac:dyDescent="0.2">
      <c r="A76" s="33" t="s">
        <v>49374</v>
      </c>
      <c r="B76" s="33">
        <v>26</v>
      </c>
      <c r="C76" s="33" t="s">
        <v>13</v>
      </c>
      <c r="D76" s="33" t="s">
        <v>41</v>
      </c>
      <c r="E76" s="33" t="s">
        <v>49375</v>
      </c>
      <c r="F76" s="94">
        <v>44052</v>
      </c>
      <c r="G76" s="33" t="s">
        <v>49376</v>
      </c>
      <c r="H76" s="33" t="s">
        <v>798</v>
      </c>
      <c r="I76" s="33" t="s">
        <v>66</v>
      </c>
      <c r="J76" s="62">
        <v>79936</v>
      </c>
      <c r="K76" s="33" t="s">
        <v>798</v>
      </c>
      <c r="L76" s="33" t="s">
        <v>799</v>
      </c>
      <c r="M76" s="1" t="s">
        <v>46451</v>
      </c>
      <c r="N76" s="33" t="s">
        <v>20</v>
      </c>
      <c r="O76" s="33" t="s">
        <v>49377</v>
      </c>
      <c r="P76" s="33" t="s">
        <v>45791</v>
      </c>
      <c r="Q76" s="33" t="s">
        <v>29986</v>
      </c>
      <c r="R76" s="39" t="s">
        <v>49378</v>
      </c>
      <c r="S76" s="33" t="s">
        <v>93</v>
      </c>
      <c r="T76" s="33" t="s">
        <v>21</v>
      </c>
      <c r="U76" s="33" t="s">
        <v>26689</v>
      </c>
      <c r="V76" s="33" t="s">
        <v>26484</v>
      </c>
      <c r="W76" s="33" t="s">
        <v>26486</v>
      </c>
      <c r="X76" s="33" t="s">
        <v>93</v>
      </c>
      <c r="Y76" s="33">
        <v>6054</v>
      </c>
      <c r="Z76" s="33"/>
      <c r="AA76" s="33" t="s">
        <v>42844</v>
      </c>
      <c r="AB76" s="33">
        <v>8373</v>
      </c>
      <c r="AC76" s="103">
        <v>28572</v>
      </c>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row>
    <row r="77" spans="1:67" s="51" customFormat="1" ht="13" customHeight="1" x14ac:dyDescent="0.2">
      <c r="A77" s="1" t="s">
        <v>49379</v>
      </c>
      <c r="B77" s="33">
        <v>39</v>
      </c>
      <c r="C77" s="33" t="s">
        <v>13</v>
      </c>
      <c r="D77" s="1" t="s">
        <v>23</v>
      </c>
      <c r="E77" s="33"/>
      <c r="F77" s="94">
        <v>44052</v>
      </c>
      <c r="G77" s="33" t="s">
        <v>49380</v>
      </c>
      <c r="H77" s="33" t="s">
        <v>22777</v>
      </c>
      <c r="I77" s="33" t="s">
        <v>281</v>
      </c>
      <c r="J77" s="62">
        <v>98338</v>
      </c>
      <c r="K77" s="33" t="s">
        <v>824</v>
      </c>
      <c r="L77" s="33" t="s">
        <v>19755</v>
      </c>
      <c r="M77" s="1" t="s">
        <v>46115</v>
      </c>
      <c r="N77" s="33" t="s">
        <v>20</v>
      </c>
      <c r="O77" s="33" t="s">
        <v>49381</v>
      </c>
      <c r="P77" s="33" t="s">
        <v>45791</v>
      </c>
      <c r="Q77" s="33" t="s">
        <v>29986</v>
      </c>
      <c r="R77" s="39" t="s">
        <v>49382</v>
      </c>
      <c r="S77" s="33" t="s">
        <v>93</v>
      </c>
      <c r="T77" s="33" t="s">
        <v>21</v>
      </c>
      <c r="U77" s="33" t="s">
        <v>26689</v>
      </c>
      <c r="V77" s="33" t="s">
        <v>26484</v>
      </c>
      <c r="W77" s="33" t="s">
        <v>26485</v>
      </c>
      <c r="X77" s="33" t="s">
        <v>93</v>
      </c>
      <c r="Y77" s="33">
        <v>6057</v>
      </c>
      <c r="Z77" s="33"/>
      <c r="AA77" s="33" t="s">
        <v>42844</v>
      </c>
      <c r="AB77" s="33">
        <v>8374</v>
      </c>
      <c r="AC77" s="103">
        <v>28575</v>
      </c>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row>
    <row r="78" spans="1:67" s="51" customFormat="1" ht="13" customHeight="1" x14ac:dyDescent="0.2">
      <c r="A78" s="33" t="s">
        <v>49383</v>
      </c>
      <c r="B78" s="33">
        <v>42</v>
      </c>
      <c r="C78" s="33" t="s">
        <v>13</v>
      </c>
      <c r="D78" s="33" t="s">
        <v>30</v>
      </c>
      <c r="E78" s="33" t="s">
        <v>49384</v>
      </c>
      <c r="F78" s="94">
        <v>44052</v>
      </c>
      <c r="G78" s="33" t="s">
        <v>49385</v>
      </c>
      <c r="H78" s="33" t="s">
        <v>2297</v>
      </c>
      <c r="I78" s="33" t="s">
        <v>366</v>
      </c>
      <c r="J78" s="62">
        <v>74134</v>
      </c>
      <c r="K78" s="33" t="s">
        <v>2297</v>
      </c>
      <c r="L78" s="33" t="s">
        <v>3095</v>
      </c>
      <c r="M78" s="1" t="s">
        <v>46198</v>
      </c>
      <c r="N78" s="33" t="s">
        <v>20</v>
      </c>
      <c r="O78" s="33" t="s">
        <v>49386</v>
      </c>
      <c r="P78" s="33" t="s">
        <v>45791</v>
      </c>
      <c r="Q78" s="33" t="s">
        <v>29986</v>
      </c>
      <c r="R78" s="39" t="s">
        <v>49387</v>
      </c>
      <c r="S78" s="33" t="s">
        <v>93</v>
      </c>
      <c r="T78" s="33" t="s">
        <v>21</v>
      </c>
      <c r="U78" s="33" t="s">
        <v>26682</v>
      </c>
      <c r="V78" s="33" t="s">
        <v>26484</v>
      </c>
      <c r="W78" s="33" t="s">
        <v>26486</v>
      </c>
      <c r="X78" s="33" t="s">
        <v>93</v>
      </c>
      <c r="Y78" s="33">
        <v>6056</v>
      </c>
      <c r="Z78" s="33"/>
      <c r="AA78" s="33" t="s">
        <v>42844</v>
      </c>
      <c r="AB78" s="33">
        <v>8375</v>
      </c>
      <c r="AC78" s="103">
        <v>28573</v>
      </c>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row>
    <row r="79" spans="1:67" s="51" customFormat="1" ht="13" customHeight="1" x14ac:dyDescent="0.2">
      <c r="A79" s="33" t="s">
        <v>49357</v>
      </c>
      <c r="B79" s="33">
        <v>21</v>
      </c>
      <c r="C79" s="33" t="s">
        <v>13</v>
      </c>
      <c r="D79" s="33" t="s">
        <v>30</v>
      </c>
      <c r="E79" s="33"/>
      <c r="F79" s="94">
        <v>44051</v>
      </c>
      <c r="G79" s="33" t="s">
        <v>49358</v>
      </c>
      <c r="H79" s="33" t="s">
        <v>5822</v>
      </c>
      <c r="I79" s="33" t="s">
        <v>220</v>
      </c>
      <c r="J79" s="62">
        <v>84015</v>
      </c>
      <c r="K79" s="33" t="s">
        <v>4588</v>
      </c>
      <c r="L79" s="33" t="s">
        <v>6020</v>
      </c>
      <c r="M79" s="1" t="s">
        <v>47660</v>
      </c>
      <c r="N79" s="33" t="s">
        <v>20</v>
      </c>
      <c r="O79" s="33" t="s">
        <v>49359</v>
      </c>
      <c r="P79" s="33" t="s">
        <v>45791</v>
      </c>
      <c r="Q79" s="33" t="s">
        <v>29986</v>
      </c>
      <c r="R79" s="39" t="s">
        <v>49360</v>
      </c>
      <c r="S79" s="33" t="s">
        <v>93</v>
      </c>
      <c r="T79" s="33" t="s">
        <v>21</v>
      </c>
      <c r="U79" s="33" t="s">
        <v>26689</v>
      </c>
      <c r="V79" s="33" t="s">
        <v>26484</v>
      </c>
      <c r="W79" s="33" t="s">
        <v>26483</v>
      </c>
      <c r="X79" s="33" t="s">
        <v>93</v>
      </c>
      <c r="Y79" s="33">
        <v>6050</v>
      </c>
      <c r="Z79" s="33"/>
      <c r="AA79" s="33" t="s">
        <v>42844</v>
      </c>
      <c r="AB79" s="33">
        <v>8369</v>
      </c>
      <c r="AC79" s="103">
        <v>28567</v>
      </c>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row>
    <row r="80" spans="1:67" s="51" customFormat="1" ht="13" customHeight="1" x14ac:dyDescent="0.2">
      <c r="A80" s="33" t="s">
        <v>49370</v>
      </c>
      <c r="B80" s="33">
        <v>25</v>
      </c>
      <c r="C80" s="33" t="s">
        <v>13</v>
      </c>
      <c r="D80" s="33" t="s">
        <v>30</v>
      </c>
      <c r="E80" s="33"/>
      <c r="F80" s="94">
        <v>44051</v>
      </c>
      <c r="G80" s="33" t="s">
        <v>49371</v>
      </c>
      <c r="H80" s="33" t="s">
        <v>2297</v>
      </c>
      <c r="I80" s="33" t="s">
        <v>366</v>
      </c>
      <c r="J80" s="62">
        <v>74110</v>
      </c>
      <c r="K80" s="33" t="s">
        <v>2297</v>
      </c>
      <c r="L80" s="33" t="s">
        <v>3095</v>
      </c>
      <c r="M80" s="1" t="s">
        <v>46198</v>
      </c>
      <c r="N80" s="33" t="s">
        <v>20</v>
      </c>
      <c r="O80" s="33" t="s">
        <v>49372</v>
      </c>
      <c r="P80" s="33" t="s">
        <v>45791</v>
      </c>
      <c r="Q80" s="33" t="s">
        <v>29986</v>
      </c>
      <c r="R80" s="39" t="s">
        <v>49373</v>
      </c>
      <c r="S80" s="33" t="s">
        <v>509</v>
      </c>
      <c r="T80" s="33" t="s">
        <v>21</v>
      </c>
      <c r="U80" s="33" t="s">
        <v>26682</v>
      </c>
      <c r="V80" s="33" t="s">
        <v>26482</v>
      </c>
      <c r="W80" s="33" t="s">
        <v>26485</v>
      </c>
      <c r="X80" s="33" t="s">
        <v>93</v>
      </c>
      <c r="Y80" s="33">
        <v>6033</v>
      </c>
      <c r="Z80" s="33"/>
      <c r="AA80" s="33" t="s">
        <v>42842</v>
      </c>
      <c r="AB80" s="33">
        <v>8372</v>
      </c>
      <c r="AC80" s="103">
        <v>28568</v>
      </c>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row>
    <row r="81" spans="1:68" s="51" customFormat="1" ht="13" customHeight="1" x14ac:dyDescent="0.2">
      <c r="A81" s="33" t="s">
        <v>49353</v>
      </c>
      <c r="B81" s="33">
        <v>39</v>
      </c>
      <c r="C81" s="33" t="s">
        <v>13</v>
      </c>
      <c r="D81" s="33" t="s">
        <v>30</v>
      </c>
      <c r="E81" s="33"/>
      <c r="F81" s="94">
        <v>44051</v>
      </c>
      <c r="G81" s="33" t="s">
        <v>49354</v>
      </c>
      <c r="H81" s="33" t="s">
        <v>20321</v>
      </c>
      <c r="I81" s="33" t="s">
        <v>220</v>
      </c>
      <c r="J81" s="62">
        <v>84121</v>
      </c>
      <c r="K81" s="33" t="s">
        <v>561</v>
      </c>
      <c r="L81" s="33" t="s">
        <v>32898</v>
      </c>
      <c r="M81" s="1" t="s">
        <v>46157</v>
      </c>
      <c r="N81" s="33" t="s">
        <v>20</v>
      </c>
      <c r="O81" s="33" t="s">
        <v>49355</v>
      </c>
      <c r="P81" s="33" t="s">
        <v>45791</v>
      </c>
      <c r="Q81" s="33" t="s">
        <v>29986</v>
      </c>
      <c r="R81" s="39" t="s">
        <v>49356</v>
      </c>
      <c r="S81" s="33" t="s">
        <v>509</v>
      </c>
      <c r="T81" s="33" t="s">
        <v>21</v>
      </c>
      <c r="U81" s="33" t="s">
        <v>26689</v>
      </c>
      <c r="V81" s="33" t="s">
        <v>26487</v>
      </c>
      <c r="W81" s="33" t="s">
        <v>26485</v>
      </c>
      <c r="X81" s="33" t="s">
        <v>509</v>
      </c>
      <c r="Y81" s="33">
        <v>6052</v>
      </c>
      <c r="Z81" s="33"/>
      <c r="AA81" s="33" t="s">
        <v>42844</v>
      </c>
      <c r="AB81" s="33">
        <v>8368</v>
      </c>
      <c r="AC81" s="103">
        <v>28582</v>
      </c>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row>
    <row r="82" spans="1:68" s="51" customFormat="1" ht="13" customHeight="1" x14ac:dyDescent="0.2">
      <c r="A82" s="1" t="s">
        <v>2989</v>
      </c>
      <c r="B82" s="33" t="s">
        <v>22</v>
      </c>
      <c r="C82" s="33" t="s">
        <v>13</v>
      </c>
      <c r="D82" s="1" t="s">
        <v>23</v>
      </c>
      <c r="E82" s="33"/>
      <c r="F82" s="94">
        <v>44051</v>
      </c>
      <c r="G82" s="33" t="s">
        <v>49361</v>
      </c>
      <c r="H82" s="33" t="s">
        <v>49362</v>
      </c>
      <c r="I82" s="33" t="s">
        <v>406</v>
      </c>
      <c r="J82" s="62">
        <v>54024</v>
      </c>
      <c r="K82" s="33" t="s">
        <v>1730</v>
      </c>
      <c r="L82" s="33" t="s">
        <v>49363</v>
      </c>
      <c r="M82" s="1" t="s">
        <v>49364</v>
      </c>
      <c r="N82" s="33" t="s">
        <v>20</v>
      </c>
      <c r="O82" s="33" t="s">
        <v>49365</v>
      </c>
      <c r="P82" s="33" t="s">
        <v>45791</v>
      </c>
      <c r="Q82" s="33" t="s">
        <v>29986</v>
      </c>
      <c r="R82" s="39" t="s">
        <v>49366</v>
      </c>
      <c r="S82" s="33" t="s">
        <v>93</v>
      </c>
      <c r="T82" s="33" t="s">
        <v>21</v>
      </c>
      <c r="U82" s="33" t="s">
        <v>26682</v>
      </c>
      <c r="V82" s="33" t="s">
        <v>26484</v>
      </c>
      <c r="W82" s="33" t="s">
        <v>26485</v>
      </c>
      <c r="X82" s="33" t="s">
        <v>93</v>
      </c>
      <c r="Y82" s="33">
        <v>6032</v>
      </c>
      <c r="Z82" s="33"/>
      <c r="AA82" s="33" t="s">
        <v>42843</v>
      </c>
      <c r="AB82" s="33">
        <v>8370</v>
      </c>
      <c r="AC82" s="103">
        <v>27417</v>
      </c>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row>
    <row r="83" spans="1:68" s="51" customFormat="1" ht="13" customHeight="1" x14ac:dyDescent="0.2">
      <c r="A83" s="33" t="s">
        <v>2989</v>
      </c>
      <c r="B83" s="33" t="s">
        <v>22</v>
      </c>
      <c r="C83" s="33" t="s">
        <v>13</v>
      </c>
      <c r="D83" s="33" t="s">
        <v>78</v>
      </c>
      <c r="E83" s="33"/>
      <c r="F83" s="94">
        <v>44051</v>
      </c>
      <c r="G83" s="33" t="s">
        <v>49367</v>
      </c>
      <c r="H83" s="33" t="s">
        <v>1990</v>
      </c>
      <c r="I83" s="33" t="s">
        <v>18</v>
      </c>
      <c r="J83" s="62">
        <v>71111</v>
      </c>
      <c r="K83" s="33" t="s">
        <v>1992</v>
      </c>
      <c r="L83" s="33" t="s">
        <v>8348</v>
      </c>
      <c r="M83" s="1" t="s">
        <v>46245</v>
      </c>
      <c r="N83" s="33" t="s">
        <v>20</v>
      </c>
      <c r="O83" s="33" t="s">
        <v>49368</v>
      </c>
      <c r="P83" s="33" t="s">
        <v>45791</v>
      </c>
      <c r="Q83" s="33" t="s">
        <v>29986</v>
      </c>
      <c r="R83" s="39" t="s">
        <v>49369</v>
      </c>
      <c r="S83" s="33" t="s">
        <v>509</v>
      </c>
      <c r="T83" s="33" t="s">
        <v>21</v>
      </c>
      <c r="U83" s="33" t="s">
        <v>26682</v>
      </c>
      <c r="V83" s="33" t="s">
        <v>26482</v>
      </c>
      <c r="W83" s="33" t="s">
        <v>26485</v>
      </c>
      <c r="X83" s="33" t="s">
        <v>93</v>
      </c>
      <c r="Y83" s="33">
        <v>6051</v>
      </c>
      <c r="Z83" s="33"/>
      <c r="AA83" s="33" t="s">
        <v>42842</v>
      </c>
      <c r="AB83" s="33">
        <v>8371</v>
      </c>
      <c r="AC83" s="103">
        <v>28569</v>
      </c>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row>
    <row r="84" spans="1:68" s="51" customFormat="1" ht="13" customHeight="1" x14ac:dyDescent="0.2">
      <c r="A84" s="33" t="s">
        <v>49337</v>
      </c>
      <c r="B84" s="33">
        <v>22</v>
      </c>
      <c r="C84" s="33" t="s">
        <v>13</v>
      </c>
      <c r="D84" s="33" t="s">
        <v>78</v>
      </c>
      <c r="E84" s="33" t="s">
        <v>49338</v>
      </c>
      <c r="F84" s="94">
        <v>44050</v>
      </c>
      <c r="G84" s="33" t="s">
        <v>49339</v>
      </c>
      <c r="H84" s="33" t="s">
        <v>994</v>
      </c>
      <c r="I84" s="33" t="s">
        <v>55</v>
      </c>
      <c r="J84" s="62">
        <v>32809</v>
      </c>
      <c r="K84" s="33" t="s">
        <v>995</v>
      </c>
      <c r="L84" s="33" t="s">
        <v>4064</v>
      </c>
      <c r="M84" s="1" t="s">
        <v>45989</v>
      </c>
      <c r="N84" s="33" t="s">
        <v>20</v>
      </c>
      <c r="O84" s="33" t="s">
        <v>49340</v>
      </c>
      <c r="P84" s="33" t="s">
        <v>45791</v>
      </c>
      <c r="Q84" s="33" t="s">
        <v>29986</v>
      </c>
      <c r="R84" s="39" t="s">
        <v>49341</v>
      </c>
      <c r="S84" s="33" t="s">
        <v>93</v>
      </c>
      <c r="T84" s="33" t="s">
        <v>21</v>
      </c>
      <c r="U84" s="33" t="s">
        <v>26689</v>
      </c>
      <c r="V84" s="33" t="s">
        <v>26482</v>
      </c>
      <c r="W84" s="33" t="s">
        <v>26486</v>
      </c>
      <c r="X84" s="33" t="s">
        <v>509</v>
      </c>
      <c r="Y84" s="33">
        <v>6055</v>
      </c>
      <c r="Z84" s="33"/>
      <c r="AA84" s="33" t="s">
        <v>42844</v>
      </c>
      <c r="AB84" s="33">
        <v>8362</v>
      </c>
      <c r="AC84" s="103">
        <v>28563</v>
      </c>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row>
    <row r="85" spans="1:68" s="51" customFormat="1" ht="13" customHeight="1" x14ac:dyDescent="0.2">
      <c r="A85" s="1" t="s">
        <v>49347</v>
      </c>
      <c r="B85" s="33">
        <v>26</v>
      </c>
      <c r="C85" s="33" t="s">
        <v>13</v>
      </c>
      <c r="D85" s="1" t="s">
        <v>23</v>
      </c>
      <c r="E85" s="33"/>
      <c r="F85" s="94">
        <v>44050</v>
      </c>
      <c r="G85" s="33" t="s">
        <v>49348</v>
      </c>
      <c r="H85" s="33" t="s">
        <v>49349</v>
      </c>
      <c r="I85" s="33" t="s">
        <v>399</v>
      </c>
      <c r="J85" s="62">
        <v>63386</v>
      </c>
      <c r="K85" s="33" t="s">
        <v>9457</v>
      </c>
      <c r="L85" s="33" t="s">
        <v>49350</v>
      </c>
      <c r="M85" s="1" t="s">
        <v>48612</v>
      </c>
      <c r="N85" s="33" t="s">
        <v>20</v>
      </c>
      <c r="O85" s="33" t="s">
        <v>49351</v>
      </c>
      <c r="P85" s="33" t="s">
        <v>45791</v>
      </c>
      <c r="Q85" s="33" t="s">
        <v>29986</v>
      </c>
      <c r="R85" s="39" t="s">
        <v>49352</v>
      </c>
      <c r="S85" s="33" t="s">
        <v>93</v>
      </c>
      <c r="T85" s="33" t="s">
        <v>21</v>
      </c>
      <c r="U85" s="33" t="s">
        <v>26689</v>
      </c>
      <c r="V85" s="33" t="s">
        <v>26484</v>
      </c>
      <c r="W85" s="33"/>
      <c r="X85" s="33"/>
      <c r="Y85" s="33"/>
      <c r="Z85" s="33"/>
      <c r="AA85" s="33" t="s">
        <v>42843</v>
      </c>
      <c r="AB85" s="33">
        <v>8364</v>
      </c>
      <c r="AC85" s="103">
        <v>28562</v>
      </c>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row>
    <row r="86" spans="1:68" s="51" customFormat="1" ht="13" customHeight="1" x14ac:dyDescent="0.2">
      <c r="A86" s="33" t="s">
        <v>49342</v>
      </c>
      <c r="B86" s="33">
        <v>51</v>
      </c>
      <c r="C86" s="33" t="s">
        <v>13</v>
      </c>
      <c r="D86" s="33" t="s">
        <v>30</v>
      </c>
      <c r="E86" s="33" t="s">
        <v>49343</v>
      </c>
      <c r="F86" s="94">
        <v>44050</v>
      </c>
      <c r="G86" s="33" t="s">
        <v>49344</v>
      </c>
      <c r="H86" s="33" t="s">
        <v>4913</v>
      </c>
      <c r="I86" s="33" t="s">
        <v>55</v>
      </c>
      <c r="J86" s="62">
        <v>33527</v>
      </c>
      <c r="K86" s="33" t="s">
        <v>587</v>
      </c>
      <c r="L86" s="33" t="s">
        <v>588</v>
      </c>
      <c r="M86" s="1" t="s">
        <v>46362</v>
      </c>
      <c r="N86" s="33" t="s">
        <v>20</v>
      </c>
      <c r="O86" s="33" t="s">
        <v>49345</v>
      </c>
      <c r="P86" s="33" t="s">
        <v>45791</v>
      </c>
      <c r="Q86" s="33" t="s">
        <v>29986</v>
      </c>
      <c r="R86" s="39" t="s">
        <v>49346</v>
      </c>
      <c r="S86" s="33" t="s">
        <v>93</v>
      </c>
      <c r="T86" s="33" t="s">
        <v>21</v>
      </c>
      <c r="U86" s="33" t="s">
        <v>26689</v>
      </c>
      <c r="V86" s="33"/>
      <c r="W86" s="33"/>
      <c r="X86" s="33"/>
      <c r="Y86" s="33"/>
      <c r="Z86" s="33"/>
      <c r="AA86" s="33" t="s">
        <v>42844</v>
      </c>
      <c r="AB86" s="33">
        <v>8363</v>
      </c>
      <c r="AC86" s="103">
        <v>28560</v>
      </c>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row>
    <row r="87" spans="1:68" s="51" customFormat="1" ht="13" customHeight="1" x14ac:dyDescent="0.2">
      <c r="A87" s="33" t="s">
        <v>2989</v>
      </c>
      <c r="B87" s="33" t="s">
        <v>22</v>
      </c>
      <c r="C87" s="33" t="s">
        <v>13</v>
      </c>
      <c r="D87" s="33" t="s">
        <v>41</v>
      </c>
      <c r="E87" s="33"/>
      <c r="F87" s="94">
        <v>44050</v>
      </c>
      <c r="G87" s="33" t="s">
        <v>49598</v>
      </c>
      <c r="H87" s="33" t="s">
        <v>39630</v>
      </c>
      <c r="I87" s="33" t="s">
        <v>38</v>
      </c>
      <c r="J87" s="62">
        <v>92270</v>
      </c>
      <c r="K87" s="33" t="s">
        <v>725</v>
      </c>
      <c r="L87" s="33" t="s">
        <v>726</v>
      </c>
      <c r="M87" s="33" t="s">
        <v>45926</v>
      </c>
      <c r="N87" s="33" t="s">
        <v>20</v>
      </c>
      <c r="O87" s="33" t="s">
        <v>49599</v>
      </c>
      <c r="P87" s="33" t="s">
        <v>45791</v>
      </c>
      <c r="Q87" s="33" t="s">
        <v>29986</v>
      </c>
      <c r="R87" s="98" t="s">
        <v>49597</v>
      </c>
      <c r="S87" s="33" t="s">
        <v>93</v>
      </c>
      <c r="T87" s="33" t="s">
        <v>21</v>
      </c>
      <c r="U87" s="33" t="s">
        <v>26682</v>
      </c>
      <c r="V87" s="33" t="s">
        <v>26484</v>
      </c>
      <c r="W87" s="33" t="s">
        <v>26485</v>
      </c>
      <c r="X87" s="33" t="s">
        <v>93</v>
      </c>
      <c r="Y87" s="33">
        <v>6039</v>
      </c>
      <c r="Z87" s="33"/>
      <c r="AA87" s="33" t="s">
        <v>42844</v>
      </c>
      <c r="AB87" s="33">
        <v>8365</v>
      </c>
      <c r="AC87" s="10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row>
    <row r="88" spans="1:68" s="51" customFormat="1" ht="13" customHeight="1" x14ac:dyDescent="0.2">
      <c r="A88" s="33" t="s">
        <v>49484</v>
      </c>
      <c r="B88" s="33">
        <v>55</v>
      </c>
      <c r="C88" s="33" t="s">
        <v>13</v>
      </c>
      <c r="D88" s="33" t="s">
        <v>30</v>
      </c>
      <c r="E88" s="33" t="s">
        <v>49485</v>
      </c>
      <c r="F88" s="94">
        <v>44050</v>
      </c>
      <c r="G88" s="33" t="s">
        <v>49486</v>
      </c>
      <c r="H88" s="33" t="s">
        <v>12203</v>
      </c>
      <c r="I88" s="33" t="s">
        <v>55</v>
      </c>
      <c r="J88" s="62">
        <v>33703</v>
      </c>
      <c r="K88" s="33" t="s">
        <v>2143</v>
      </c>
      <c r="L88" s="33" t="s">
        <v>12709</v>
      </c>
      <c r="M88" s="1" t="s">
        <v>47411</v>
      </c>
      <c r="N88" s="33" t="s">
        <v>20</v>
      </c>
      <c r="O88" s="33" t="s">
        <v>49487</v>
      </c>
      <c r="P88" s="33" t="s">
        <v>45791</v>
      </c>
      <c r="Q88" s="33" t="s">
        <v>29986</v>
      </c>
      <c r="R88" s="39" t="s">
        <v>49488</v>
      </c>
      <c r="S88" s="33" t="s">
        <v>509</v>
      </c>
      <c r="T88" s="33" t="s">
        <v>45897</v>
      </c>
      <c r="U88" s="33" t="s">
        <v>49804</v>
      </c>
      <c r="V88" s="33" t="s">
        <v>26484</v>
      </c>
      <c r="W88" s="33" t="s">
        <v>26485</v>
      </c>
      <c r="X88" s="33" t="s">
        <v>93</v>
      </c>
      <c r="Y88" s="33">
        <v>6036</v>
      </c>
      <c r="Z88" s="33"/>
      <c r="AA88" s="33" t="s">
        <v>42844</v>
      </c>
      <c r="AB88" s="33">
        <v>8366</v>
      </c>
      <c r="AC88" s="103">
        <v>28561</v>
      </c>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row>
    <row r="89" spans="1:68" s="51" customFormat="1" ht="13" customHeight="1" x14ac:dyDescent="0.2">
      <c r="A89" s="1" t="s">
        <v>49547</v>
      </c>
      <c r="B89" s="33">
        <v>60</v>
      </c>
      <c r="C89" s="33" t="s">
        <v>13</v>
      </c>
      <c r="D89" s="1" t="s">
        <v>23</v>
      </c>
      <c r="E89" s="33"/>
      <c r="F89" s="94">
        <v>44050</v>
      </c>
      <c r="G89" s="33" t="s">
        <v>49548</v>
      </c>
      <c r="H89" s="33" t="s">
        <v>49549</v>
      </c>
      <c r="I89" s="33" t="s">
        <v>159</v>
      </c>
      <c r="J89" s="62">
        <v>30467</v>
      </c>
      <c r="K89" s="33" t="s">
        <v>49550</v>
      </c>
      <c r="L89" s="33" t="s">
        <v>17911</v>
      </c>
      <c r="M89" s="1" t="s">
        <v>45942</v>
      </c>
      <c r="N89" s="33" t="s">
        <v>20</v>
      </c>
      <c r="O89" s="33" t="s">
        <v>49551</v>
      </c>
      <c r="P89" s="33" t="s">
        <v>45791</v>
      </c>
      <c r="Q89" s="33" t="s">
        <v>29986</v>
      </c>
      <c r="R89" s="39" t="s">
        <v>49552</v>
      </c>
      <c r="S89" s="33" t="s">
        <v>93</v>
      </c>
      <c r="T89" s="33" t="s">
        <v>350</v>
      </c>
      <c r="U89" s="33" t="s">
        <v>26775</v>
      </c>
      <c r="V89" s="33"/>
      <c r="W89" s="33"/>
      <c r="X89" s="33"/>
      <c r="Y89" s="33"/>
      <c r="Z89" s="33"/>
      <c r="AA89" s="33" t="s">
        <v>42843</v>
      </c>
      <c r="AB89" s="33">
        <v>8367</v>
      </c>
      <c r="AC89" s="103">
        <v>28566</v>
      </c>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row>
    <row r="90" spans="1:68" ht="13" customHeight="1" x14ac:dyDescent="0.2">
      <c r="A90" s="1" t="s">
        <v>2989</v>
      </c>
      <c r="B90" s="33">
        <v>35</v>
      </c>
      <c r="C90" s="33" t="s">
        <v>13</v>
      </c>
      <c r="D90" s="1" t="s">
        <v>23</v>
      </c>
      <c r="F90" s="94">
        <v>44049</v>
      </c>
      <c r="G90" s="33" t="s">
        <v>49331</v>
      </c>
      <c r="H90" s="33" t="s">
        <v>554</v>
      </c>
      <c r="I90" s="33" t="s">
        <v>38</v>
      </c>
      <c r="J90" s="62">
        <v>94603</v>
      </c>
      <c r="K90" s="33" t="s">
        <v>555</v>
      </c>
      <c r="L90" s="33" t="s">
        <v>5120</v>
      </c>
      <c r="M90" s="1" t="s">
        <v>46082</v>
      </c>
      <c r="N90" s="33" t="s">
        <v>20</v>
      </c>
      <c r="O90" s="33" t="s">
        <v>49332</v>
      </c>
      <c r="P90" s="33" t="s">
        <v>45791</v>
      </c>
      <c r="Q90" s="33" t="s">
        <v>29986</v>
      </c>
      <c r="R90" s="39" t="s">
        <v>49333</v>
      </c>
      <c r="S90" s="33" t="s">
        <v>93</v>
      </c>
      <c r="T90" s="33" t="s">
        <v>21</v>
      </c>
      <c r="U90" s="33" t="s">
        <v>26689</v>
      </c>
      <c r="V90" s="33" t="s">
        <v>26484</v>
      </c>
      <c r="W90" s="33" t="s">
        <v>19153</v>
      </c>
      <c r="X90" s="33" t="s">
        <v>93</v>
      </c>
      <c r="Y90" s="33">
        <v>6031</v>
      </c>
      <c r="AA90" s="33" t="s">
        <v>42842</v>
      </c>
      <c r="AB90" s="33">
        <v>8359</v>
      </c>
      <c r="AC90" s="103">
        <v>28543</v>
      </c>
      <c r="BP90" s="51"/>
    </row>
    <row r="91" spans="1:68" ht="13" customHeight="1" x14ac:dyDescent="0.2">
      <c r="A91" s="1" t="s">
        <v>2989</v>
      </c>
      <c r="B91" s="33" t="s">
        <v>22</v>
      </c>
      <c r="C91" s="33" t="s">
        <v>13</v>
      </c>
      <c r="D91" s="1" t="s">
        <v>23</v>
      </c>
      <c r="F91" s="94">
        <v>44049</v>
      </c>
      <c r="G91" s="33" t="s">
        <v>49334</v>
      </c>
      <c r="H91" s="33" t="s">
        <v>444</v>
      </c>
      <c r="I91" s="33" t="s">
        <v>38</v>
      </c>
      <c r="J91" s="62">
        <v>91761</v>
      </c>
      <c r="K91" s="33" t="s">
        <v>287</v>
      </c>
      <c r="L91" s="33" t="s">
        <v>894</v>
      </c>
      <c r="M91" s="1" t="s">
        <v>45955</v>
      </c>
      <c r="N91" s="33" t="s">
        <v>20</v>
      </c>
      <c r="O91" s="33" t="s">
        <v>49335</v>
      </c>
      <c r="P91" s="33" t="s">
        <v>45791</v>
      </c>
      <c r="Q91" s="33" t="s">
        <v>29986</v>
      </c>
      <c r="R91" s="39" t="s">
        <v>49336</v>
      </c>
      <c r="S91" s="33" t="s">
        <v>93</v>
      </c>
      <c r="T91" s="33" t="s">
        <v>21</v>
      </c>
      <c r="U91" s="33" t="s">
        <v>26496</v>
      </c>
      <c r="AA91" s="33" t="s">
        <v>42842</v>
      </c>
      <c r="AB91" s="33">
        <v>8360</v>
      </c>
      <c r="AC91" s="103">
        <v>28554</v>
      </c>
      <c r="BP91" s="51"/>
    </row>
    <row r="92" spans="1:68" ht="13" customHeight="1" x14ac:dyDescent="0.2">
      <c r="A92" s="33" t="s">
        <v>49499</v>
      </c>
      <c r="B92" s="33">
        <v>30</v>
      </c>
      <c r="C92" s="33" t="s">
        <v>13</v>
      </c>
      <c r="D92" s="33" t="s">
        <v>78</v>
      </c>
      <c r="F92" s="94">
        <v>44049</v>
      </c>
      <c r="G92" s="33" t="s">
        <v>49500</v>
      </c>
      <c r="H92" s="33" t="s">
        <v>49501</v>
      </c>
      <c r="I92" s="33" t="s">
        <v>74</v>
      </c>
      <c r="J92" s="62">
        <v>8406</v>
      </c>
      <c r="K92" s="33" t="s">
        <v>1306</v>
      </c>
      <c r="L92" s="33" t="s">
        <v>49502</v>
      </c>
      <c r="M92" s="1" t="s">
        <v>47815</v>
      </c>
      <c r="N92" s="33" t="s">
        <v>20</v>
      </c>
      <c r="O92" s="33" t="s">
        <v>49503</v>
      </c>
      <c r="P92" s="33" t="s">
        <v>45791</v>
      </c>
      <c r="Q92" s="33" t="s">
        <v>29986</v>
      </c>
      <c r="R92" s="39" t="s">
        <v>49504</v>
      </c>
      <c r="S92" s="33" t="s">
        <v>93</v>
      </c>
      <c r="T92" s="33" t="s">
        <v>28</v>
      </c>
      <c r="U92" s="33" t="s">
        <v>29763</v>
      </c>
      <c r="V92" s="33" t="s">
        <v>26482</v>
      </c>
      <c r="W92" s="33" t="s">
        <v>26485</v>
      </c>
      <c r="X92" s="33" t="s">
        <v>93</v>
      </c>
      <c r="Y92" s="33">
        <v>6030</v>
      </c>
      <c r="AA92" s="33" t="s">
        <v>42844</v>
      </c>
      <c r="AB92" s="33">
        <v>8361</v>
      </c>
      <c r="AC92" s="103">
        <v>28555</v>
      </c>
      <c r="BP92" s="51"/>
    </row>
    <row r="93" spans="1:68" ht="13" customHeight="1" x14ac:dyDescent="0.2">
      <c r="A93" s="33" t="s">
        <v>49327</v>
      </c>
      <c r="B93" s="33">
        <v>29</v>
      </c>
      <c r="C93" s="33" t="s">
        <v>13</v>
      </c>
      <c r="D93" s="33" t="s">
        <v>41</v>
      </c>
      <c r="F93" s="94">
        <v>44048</v>
      </c>
      <c r="G93" s="33" t="s">
        <v>49328</v>
      </c>
      <c r="H93" s="33" t="s">
        <v>6646</v>
      </c>
      <c r="I93" s="33" t="s">
        <v>66</v>
      </c>
      <c r="J93" s="62">
        <v>76901</v>
      </c>
      <c r="K93" s="33" t="s">
        <v>6648</v>
      </c>
      <c r="L93" s="33" t="s">
        <v>6649</v>
      </c>
      <c r="M93" s="1" t="s">
        <v>47783</v>
      </c>
      <c r="N93" s="33" t="s">
        <v>20</v>
      </c>
      <c r="O93" s="33" t="s">
        <v>49329</v>
      </c>
      <c r="P93" s="33" t="s">
        <v>45791</v>
      </c>
      <c r="Q93" s="33" t="s">
        <v>29986</v>
      </c>
      <c r="R93" s="39" t="s">
        <v>49330</v>
      </c>
      <c r="S93" s="33" t="s">
        <v>93</v>
      </c>
      <c r="T93" s="33" t="s">
        <v>21</v>
      </c>
      <c r="U93" s="33" t="s">
        <v>26689</v>
      </c>
      <c r="V93" s="33" t="s">
        <v>26484</v>
      </c>
      <c r="W93" s="33" t="s">
        <v>19153</v>
      </c>
      <c r="X93" s="33" t="s">
        <v>93</v>
      </c>
      <c r="Y93" s="33">
        <v>6035</v>
      </c>
      <c r="AA93" s="33" t="s">
        <v>42844</v>
      </c>
      <c r="AB93" s="33">
        <v>8358</v>
      </c>
      <c r="AC93" s="103">
        <v>28541</v>
      </c>
      <c r="BP93" s="51"/>
    </row>
    <row r="94" spans="1:68" ht="13" customHeight="1" x14ac:dyDescent="0.2">
      <c r="A94" s="1" t="s">
        <v>49309</v>
      </c>
      <c r="B94" s="33">
        <v>30</v>
      </c>
      <c r="C94" s="33" t="s">
        <v>13</v>
      </c>
      <c r="D94" s="1" t="s">
        <v>23</v>
      </c>
      <c r="F94" s="94">
        <v>44047</v>
      </c>
      <c r="G94" s="33" t="s">
        <v>49310</v>
      </c>
      <c r="H94" s="33" t="s">
        <v>32492</v>
      </c>
      <c r="I94" s="33" t="s">
        <v>220</v>
      </c>
      <c r="J94" s="62">
        <v>84118</v>
      </c>
      <c r="K94" s="33" t="s">
        <v>561</v>
      </c>
      <c r="L94" s="33" t="s">
        <v>32898</v>
      </c>
      <c r="M94" s="1" t="s">
        <v>46157</v>
      </c>
      <c r="N94" s="33" t="s">
        <v>20</v>
      </c>
      <c r="O94" s="33" t="s">
        <v>49311</v>
      </c>
      <c r="P94" s="33" t="s">
        <v>45791</v>
      </c>
      <c r="Q94" s="33" t="s">
        <v>29986</v>
      </c>
      <c r="R94" s="39" t="s">
        <v>49312</v>
      </c>
      <c r="S94" s="33" t="s">
        <v>93</v>
      </c>
      <c r="T94" s="33" t="s">
        <v>21</v>
      </c>
      <c r="U94" s="33" t="s">
        <v>26689</v>
      </c>
      <c r="V94" s="33" t="s">
        <v>26484</v>
      </c>
      <c r="W94" s="33" t="s">
        <v>26486</v>
      </c>
      <c r="X94" s="33" t="s">
        <v>93</v>
      </c>
      <c r="Y94" s="33">
        <v>6026</v>
      </c>
      <c r="AA94" s="33" t="s">
        <v>42844</v>
      </c>
      <c r="AB94" s="33">
        <v>8352</v>
      </c>
      <c r="AC94" s="103">
        <v>28531</v>
      </c>
      <c r="BP94" s="51"/>
    </row>
    <row r="95" spans="1:68" ht="13" customHeight="1" x14ac:dyDescent="0.2">
      <c r="A95" s="33" t="s">
        <v>49318</v>
      </c>
      <c r="B95" s="33">
        <v>30</v>
      </c>
      <c r="C95" s="33" t="s">
        <v>13</v>
      </c>
      <c r="D95" s="33" t="s">
        <v>78</v>
      </c>
      <c r="E95" s="33" t="s">
        <v>49319</v>
      </c>
      <c r="F95" s="94">
        <v>44047</v>
      </c>
      <c r="G95" s="33" t="s">
        <v>49320</v>
      </c>
      <c r="H95" s="33" t="s">
        <v>671</v>
      </c>
      <c r="I95" s="33" t="s">
        <v>66</v>
      </c>
      <c r="J95" s="62">
        <v>77002</v>
      </c>
      <c r="K95" s="33" t="s">
        <v>512</v>
      </c>
      <c r="L95" s="33" t="s">
        <v>672</v>
      </c>
      <c r="M95" s="1" t="s">
        <v>45992</v>
      </c>
      <c r="N95" s="33" t="s">
        <v>20</v>
      </c>
      <c r="O95" s="33" t="s">
        <v>49321</v>
      </c>
      <c r="P95" s="33" t="s">
        <v>45791</v>
      </c>
      <c r="Q95" s="33" t="s">
        <v>29986</v>
      </c>
      <c r="R95" s="39" t="s">
        <v>49322</v>
      </c>
      <c r="S95" s="33" t="s">
        <v>93</v>
      </c>
      <c r="T95" s="33" t="s">
        <v>21</v>
      </c>
      <c r="U95" s="33" t="s">
        <v>26689</v>
      </c>
      <c r="V95" s="33" t="s">
        <v>26484</v>
      </c>
      <c r="Z95" s="34" t="s">
        <v>43137</v>
      </c>
      <c r="AA95" s="33" t="s">
        <v>42842</v>
      </c>
      <c r="AB95" s="33">
        <v>8354</v>
      </c>
      <c r="AC95" s="103">
        <v>28536</v>
      </c>
      <c r="BP95" s="51"/>
    </row>
    <row r="96" spans="1:68" ht="13" customHeight="1" x14ac:dyDescent="0.2">
      <c r="A96" s="1" t="s">
        <v>49011</v>
      </c>
      <c r="B96" s="33">
        <v>39</v>
      </c>
      <c r="C96" s="33" t="s">
        <v>102</v>
      </c>
      <c r="D96" s="1" t="s">
        <v>23</v>
      </c>
      <c r="F96" s="94">
        <v>44047</v>
      </c>
      <c r="G96" s="33" t="s">
        <v>49012</v>
      </c>
      <c r="H96" s="33" t="s">
        <v>49013</v>
      </c>
      <c r="I96" s="33" t="s">
        <v>341</v>
      </c>
      <c r="J96" s="62">
        <v>50501</v>
      </c>
      <c r="K96" s="33" t="s">
        <v>2998</v>
      </c>
      <c r="L96" s="33" t="s">
        <v>49014</v>
      </c>
      <c r="M96" s="1" t="s">
        <v>49707</v>
      </c>
      <c r="N96" s="33" t="s">
        <v>20</v>
      </c>
      <c r="O96" s="33" t="s">
        <v>49015</v>
      </c>
      <c r="P96" s="33" t="s">
        <v>45791</v>
      </c>
      <c r="Q96" s="33" t="s">
        <v>29986</v>
      </c>
      <c r="R96" s="39" t="s">
        <v>49016</v>
      </c>
      <c r="S96" s="33" t="s">
        <v>509</v>
      </c>
      <c r="T96" s="33" t="s">
        <v>21</v>
      </c>
      <c r="U96" s="33" t="s">
        <v>26682</v>
      </c>
      <c r="V96" s="33" t="s">
        <v>26482</v>
      </c>
      <c r="W96" s="33" t="s">
        <v>26485</v>
      </c>
      <c r="X96" s="33" t="s">
        <v>93</v>
      </c>
      <c r="Y96" s="33">
        <v>6034</v>
      </c>
      <c r="AA96" s="33" t="s">
        <v>42844</v>
      </c>
      <c r="AB96" s="33">
        <v>8351</v>
      </c>
      <c r="AC96" s="103">
        <v>28538</v>
      </c>
      <c r="BP96" s="51"/>
    </row>
    <row r="97" spans="1:68" ht="13" customHeight="1" x14ac:dyDescent="0.2">
      <c r="A97" s="33" t="s">
        <v>49313</v>
      </c>
      <c r="B97" s="33">
        <v>44</v>
      </c>
      <c r="C97" s="33" t="s">
        <v>13</v>
      </c>
      <c r="D97" s="33" t="s">
        <v>30</v>
      </c>
      <c r="E97" s="33" t="s">
        <v>49314</v>
      </c>
      <c r="F97" s="94">
        <v>44047</v>
      </c>
      <c r="G97" s="33" t="s">
        <v>49315</v>
      </c>
      <c r="H97" s="33" t="s">
        <v>5467</v>
      </c>
      <c r="I97" s="33" t="s">
        <v>62</v>
      </c>
      <c r="J97" s="62">
        <v>44485</v>
      </c>
      <c r="K97" s="33" t="s">
        <v>1182</v>
      </c>
      <c r="L97" s="33" t="s">
        <v>12339</v>
      </c>
      <c r="M97" s="1" t="s">
        <v>48681</v>
      </c>
      <c r="N97" s="33" t="s">
        <v>20</v>
      </c>
      <c r="O97" s="33" t="s">
        <v>49316</v>
      </c>
      <c r="P97" s="33" t="s">
        <v>45791</v>
      </c>
      <c r="Q97" s="33" t="s">
        <v>29986</v>
      </c>
      <c r="R97" s="39" t="s">
        <v>49317</v>
      </c>
      <c r="S97" s="33" t="s">
        <v>509</v>
      </c>
      <c r="T97" s="33" t="s">
        <v>21</v>
      </c>
      <c r="U97" s="33" t="s">
        <v>26689</v>
      </c>
      <c r="V97" s="33" t="s">
        <v>26482</v>
      </c>
      <c r="W97" s="33" t="s">
        <v>26485</v>
      </c>
      <c r="X97" s="33" t="s">
        <v>93</v>
      </c>
      <c r="Y97" s="33">
        <v>6028</v>
      </c>
      <c r="AA97" s="33" t="s">
        <v>42842</v>
      </c>
      <c r="AB97" s="33">
        <v>8353</v>
      </c>
      <c r="AC97" s="103">
        <v>28530</v>
      </c>
      <c r="BP97" s="51"/>
    </row>
    <row r="98" spans="1:68" ht="13" customHeight="1" x14ac:dyDescent="0.2">
      <c r="A98" s="1" t="s">
        <v>49323</v>
      </c>
      <c r="B98" s="33">
        <v>67</v>
      </c>
      <c r="C98" s="33" t="s">
        <v>13</v>
      </c>
      <c r="D98" s="1" t="s">
        <v>23</v>
      </c>
      <c r="F98" s="94">
        <v>44047</v>
      </c>
      <c r="G98" s="33" t="s">
        <v>49324</v>
      </c>
      <c r="H98" s="33" t="s">
        <v>6143</v>
      </c>
      <c r="I98" s="33" t="s">
        <v>25</v>
      </c>
      <c r="J98" s="62">
        <v>29412</v>
      </c>
      <c r="K98" s="33" t="s">
        <v>2055</v>
      </c>
      <c r="L98" s="33" t="s">
        <v>6699</v>
      </c>
      <c r="M98" s="1" t="s">
        <v>46990</v>
      </c>
      <c r="N98" s="33" t="s">
        <v>20</v>
      </c>
      <c r="O98" s="33" t="s">
        <v>49325</v>
      </c>
      <c r="P98" s="33" t="s">
        <v>45791</v>
      </c>
      <c r="Q98" s="33" t="s">
        <v>29986</v>
      </c>
      <c r="R98" s="39" t="s">
        <v>49326</v>
      </c>
      <c r="S98" s="33" t="s">
        <v>93</v>
      </c>
      <c r="T98" s="33" t="s">
        <v>21</v>
      </c>
      <c r="U98" s="33" t="s">
        <v>29318</v>
      </c>
      <c r="V98" s="33" t="s">
        <v>26484</v>
      </c>
      <c r="W98" s="33" t="s">
        <v>26485</v>
      </c>
      <c r="X98" s="33" t="s">
        <v>93</v>
      </c>
      <c r="Y98" s="33">
        <v>6038</v>
      </c>
      <c r="AA98" s="33" t="s">
        <v>42844</v>
      </c>
      <c r="AB98" s="33">
        <v>8355</v>
      </c>
      <c r="AC98" s="103">
        <v>28537</v>
      </c>
      <c r="BP98" s="51"/>
    </row>
    <row r="99" spans="1:68" ht="13" customHeight="1" x14ac:dyDescent="0.2">
      <c r="A99" s="33" t="s">
        <v>49480</v>
      </c>
      <c r="B99" s="33">
        <v>28</v>
      </c>
      <c r="C99" s="33" t="s">
        <v>13</v>
      </c>
      <c r="D99" s="33" t="s">
        <v>41</v>
      </c>
      <c r="F99" s="94">
        <v>44047</v>
      </c>
      <c r="G99" s="33" t="s">
        <v>49481</v>
      </c>
      <c r="H99" s="33" t="s">
        <v>581</v>
      </c>
      <c r="I99" s="33" t="s">
        <v>111</v>
      </c>
      <c r="J99" s="62">
        <v>85031</v>
      </c>
      <c r="K99" s="33" t="s">
        <v>582</v>
      </c>
      <c r="L99" s="33" t="s">
        <v>583</v>
      </c>
      <c r="M99" s="1" t="s">
        <v>45935</v>
      </c>
      <c r="N99" s="33" t="s">
        <v>27671</v>
      </c>
      <c r="O99" s="33" t="s">
        <v>49482</v>
      </c>
      <c r="P99" s="33" t="s">
        <v>45791</v>
      </c>
      <c r="Q99" s="33" t="s">
        <v>29986</v>
      </c>
      <c r="R99" s="39" t="s">
        <v>49483</v>
      </c>
      <c r="S99" s="33" t="s">
        <v>509</v>
      </c>
      <c r="T99" s="33" t="s">
        <v>45897</v>
      </c>
      <c r="U99" s="33" t="s">
        <v>49804</v>
      </c>
      <c r="AA99" s="33" t="s">
        <v>42842</v>
      </c>
      <c r="AB99" s="33">
        <v>8356</v>
      </c>
      <c r="AC99" s="103">
        <v>28534</v>
      </c>
      <c r="BP99" s="51"/>
    </row>
    <row r="100" spans="1:68" ht="13" customHeight="1" x14ac:dyDescent="0.2">
      <c r="A100" s="33" t="s">
        <v>49493</v>
      </c>
      <c r="B100" s="33">
        <v>36</v>
      </c>
      <c r="C100" s="33" t="s">
        <v>13</v>
      </c>
      <c r="D100" s="33" t="s">
        <v>30</v>
      </c>
      <c r="F100" s="94">
        <v>44047</v>
      </c>
      <c r="G100" s="33" t="s">
        <v>49494</v>
      </c>
      <c r="H100" s="33" t="s">
        <v>8240</v>
      </c>
      <c r="I100" s="33" t="s">
        <v>281</v>
      </c>
      <c r="J100" s="62">
        <v>98367</v>
      </c>
      <c r="K100" s="33" t="s">
        <v>8242</v>
      </c>
      <c r="L100" s="33" t="s">
        <v>49495</v>
      </c>
      <c r="M100" s="1" t="s">
        <v>49496</v>
      </c>
      <c r="N100" s="33" t="s">
        <v>20</v>
      </c>
      <c r="O100" s="33" t="s">
        <v>49497</v>
      </c>
      <c r="P100" s="33" t="s">
        <v>45791</v>
      </c>
      <c r="Q100" s="33" t="s">
        <v>29986</v>
      </c>
      <c r="R100" s="39" t="s">
        <v>49498</v>
      </c>
      <c r="S100" s="33" t="s">
        <v>509</v>
      </c>
      <c r="T100" s="33" t="s">
        <v>45897</v>
      </c>
      <c r="U100" s="33" t="s">
        <v>49804</v>
      </c>
      <c r="V100" s="33" t="s">
        <v>26487</v>
      </c>
      <c r="X100" s="33" t="s">
        <v>93</v>
      </c>
      <c r="Y100" s="33">
        <v>6037</v>
      </c>
      <c r="AA100" s="33" t="s">
        <v>42844</v>
      </c>
      <c r="AB100" s="33">
        <v>8357</v>
      </c>
      <c r="AC100" s="103">
        <v>28539</v>
      </c>
      <c r="BP100" s="51"/>
    </row>
    <row r="101" spans="1:68" ht="13" customHeight="1" x14ac:dyDescent="0.2">
      <c r="A101" s="33" t="s">
        <v>49299</v>
      </c>
      <c r="B101" s="33">
        <v>38</v>
      </c>
      <c r="C101" s="33" t="s">
        <v>13</v>
      </c>
      <c r="D101" s="33" t="s">
        <v>30</v>
      </c>
      <c r="F101" s="94">
        <v>44046</v>
      </c>
      <c r="G101" s="33" t="s">
        <v>49300</v>
      </c>
      <c r="H101" s="33" t="s">
        <v>49301</v>
      </c>
      <c r="I101" s="33" t="s">
        <v>337</v>
      </c>
      <c r="J101" s="62">
        <v>28115</v>
      </c>
      <c r="K101" s="33" t="s">
        <v>5882</v>
      </c>
      <c r="L101" s="33" t="s">
        <v>49302</v>
      </c>
      <c r="M101" s="1" t="s">
        <v>49303</v>
      </c>
      <c r="N101" s="33" t="s">
        <v>20</v>
      </c>
      <c r="O101" s="33" t="s">
        <v>49304</v>
      </c>
      <c r="P101" s="33" t="s">
        <v>45791</v>
      </c>
      <c r="Q101" s="33" t="s">
        <v>29986</v>
      </c>
      <c r="R101" s="39" t="s">
        <v>49305</v>
      </c>
      <c r="S101" s="33" t="s">
        <v>509</v>
      </c>
      <c r="T101" s="33" t="s">
        <v>21</v>
      </c>
      <c r="U101" s="33" t="s">
        <v>26689</v>
      </c>
      <c r="V101" s="33" t="s">
        <v>26484</v>
      </c>
      <c r="X101" s="33" t="s">
        <v>93</v>
      </c>
      <c r="Y101" s="33">
        <v>6019</v>
      </c>
      <c r="AA101" s="33" t="s">
        <v>42844</v>
      </c>
      <c r="AB101" s="33">
        <v>8349</v>
      </c>
      <c r="AC101" s="103">
        <v>28524</v>
      </c>
      <c r="BP101" s="51"/>
    </row>
    <row r="102" spans="1:68" ht="13" customHeight="1" x14ac:dyDescent="0.2">
      <c r="A102" s="1" t="s">
        <v>2989</v>
      </c>
      <c r="B102" s="33" t="s">
        <v>22</v>
      </c>
      <c r="C102" s="33" t="s">
        <v>13</v>
      </c>
      <c r="D102" s="1" t="s">
        <v>23</v>
      </c>
      <c r="F102" s="94">
        <v>44046</v>
      </c>
      <c r="G102" s="33" t="s">
        <v>49306</v>
      </c>
      <c r="H102" s="33" t="s">
        <v>12726</v>
      </c>
      <c r="I102" s="33" t="s">
        <v>38</v>
      </c>
      <c r="J102" s="62">
        <v>90232</v>
      </c>
      <c r="K102" s="33" t="s">
        <v>91</v>
      </c>
      <c r="L102" s="33" t="s">
        <v>12728</v>
      </c>
      <c r="M102" s="1" t="s">
        <v>47035</v>
      </c>
      <c r="N102" s="33" t="s">
        <v>20</v>
      </c>
      <c r="O102" s="33" t="s">
        <v>49307</v>
      </c>
      <c r="P102" s="33" t="s">
        <v>45791</v>
      </c>
      <c r="Q102" s="33" t="s">
        <v>29986</v>
      </c>
      <c r="R102" s="39" t="s">
        <v>49308</v>
      </c>
      <c r="S102" s="33" t="s">
        <v>22</v>
      </c>
      <c r="T102" s="33" t="s">
        <v>21</v>
      </c>
      <c r="U102" s="33" t="s">
        <v>26682</v>
      </c>
      <c r="AA102" s="33" t="s">
        <v>42842</v>
      </c>
      <c r="AB102" s="33">
        <v>8350</v>
      </c>
      <c r="AC102" s="103">
        <v>28529</v>
      </c>
      <c r="BP102" s="51"/>
    </row>
    <row r="103" spans="1:68" ht="13" customHeight="1" x14ac:dyDescent="0.2">
      <c r="A103" s="1" t="s">
        <v>49290</v>
      </c>
      <c r="B103" s="33">
        <v>17</v>
      </c>
      <c r="C103" s="33" t="s">
        <v>13</v>
      </c>
      <c r="D103" s="1" t="s">
        <v>23</v>
      </c>
      <c r="F103" s="94">
        <v>44045</v>
      </c>
      <c r="G103" s="33" t="s">
        <v>49291</v>
      </c>
      <c r="H103" s="33" t="s">
        <v>560</v>
      </c>
      <c r="I103" s="33" t="s">
        <v>220</v>
      </c>
      <c r="J103" s="62">
        <v>84084</v>
      </c>
      <c r="K103" s="33" t="s">
        <v>561</v>
      </c>
      <c r="L103" s="33" t="s">
        <v>562</v>
      </c>
      <c r="M103" s="1" t="s">
        <v>46973</v>
      </c>
      <c r="N103" s="33" t="s">
        <v>20</v>
      </c>
      <c r="O103" s="33" t="s">
        <v>49292</v>
      </c>
      <c r="P103" s="33" t="s">
        <v>45791</v>
      </c>
      <c r="Q103" s="33" t="s">
        <v>29986</v>
      </c>
      <c r="R103" s="39" t="s">
        <v>49293</v>
      </c>
      <c r="S103" s="33" t="s">
        <v>93</v>
      </c>
      <c r="T103" s="33" t="s">
        <v>21</v>
      </c>
      <c r="U103" s="33" t="s">
        <v>26689</v>
      </c>
      <c r="V103" s="33" t="s">
        <v>26484</v>
      </c>
      <c r="W103" s="33" t="s">
        <v>26485</v>
      </c>
      <c r="X103" s="33" t="s">
        <v>93</v>
      </c>
      <c r="Y103" s="33">
        <v>6020</v>
      </c>
      <c r="AA103" s="33" t="s">
        <v>42844</v>
      </c>
      <c r="AB103" s="33">
        <v>8347</v>
      </c>
      <c r="AC103" s="103">
        <v>28522</v>
      </c>
      <c r="BP103" s="51"/>
    </row>
    <row r="104" spans="1:68" ht="13" customHeight="1" x14ac:dyDescent="0.2">
      <c r="A104" s="33" t="s">
        <v>49294</v>
      </c>
      <c r="B104" s="33">
        <v>63</v>
      </c>
      <c r="C104" s="33" t="s">
        <v>102</v>
      </c>
      <c r="D104" s="33" t="s">
        <v>30</v>
      </c>
      <c r="E104" s="33" t="s">
        <v>49295</v>
      </c>
      <c r="F104" s="94">
        <v>44045</v>
      </c>
      <c r="G104" s="33" t="s">
        <v>49296</v>
      </c>
      <c r="H104" s="33" t="s">
        <v>1768</v>
      </c>
      <c r="I104" s="33" t="s">
        <v>55</v>
      </c>
      <c r="J104" s="62">
        <v>34232</v>
      </c>
      <c r="K104" s="33" t="s">
        <v>1768</v>
      </c>
      <c r="L104" s="33" t="s">
        <v>40970</v>
      </c>
      <c r="M104" s="1" t="s">
        <v>46373</v>
      </c>
      <c r="N104" s="33" t="s">
        <v>4952</v>
      </c>
      <c r="O104" s="33" t="s">
        <v>49297</v>
      </c>
      <c r="P104" s="33" t="s">
        <v>45791</v>
      </c>
      <c r="Q104" s="33" t="s">
        <v>29986</v>
      </c>
      <c r="R104" s="39" t="s">
        <v>49298</v>
      </c>
      <c r="S104" s="33" t="s">
        <v>509</v>
      </c>
      <c r="T104" s="33" t="s">
        <v>21</v>
      </c>
      <c r="U104" s="33" t="s">
        <v>26682</v>
      </c>
      <c r="V104" s="33" t="s">
        <v>26482</v>
      </c>
      <c r="W104" s="33" t="s">
        <v>26485</v>
      </c>
      <c r="X104" s="33" t="s">
        <v>93</v>
      </c>
      <c r="Y104" s="33">
        <v>6018</v>
      </c>
      <c r="AA104" s="33" t="s">
        <v>42844</v>
      </c>
      <c r="AB104" s="33">
        <v>8348</v>
      </c>
      <c r="AC104" s="103">
        <v>28523</v>
      </c>
      <c r="BP104" s="51"/>
    </row>
    <row r="105" spans="1:68" ht="13" customHeight="1" x14ac:dyDescent="0.2">
      <c r="A105" s="33" t="s">
        <v>49285</v>
      </c>
      <c r="B105" s="33">
        <v>56</v>
      </c>
      <c r="C105" s="33" t="s">
        <v>13</v>
      </c>
      <c r="D105" s="33" t="s">
        <v>30</v>
      </c>
      <c r="E105" s="33" t="s">
        <v>49286</v>
      </c>
      <c r="F105" s="94">
        <v>44044</v>
      </c>
      <c r="G105" s="33" t="s">
        <v>49287</v>
      </c>
      <c r="H105" s="33" t="s">
        <v>1145</v>
      </c>
      <c r="I105" s="33" t="s">
        <v>55</v>
      </c>
      <c r="J105" s="62">
        <v>33032</v>
      </c>
      <c r="K105" s="33" t="s">
        <v>147</v>
      </c>
      <c r="L105" s="33" t="s">
        <v>148</v>
      </c>
      <c r="M105" s="1" t="s">
        <v>46168</v>
      </c>
      <c r="N105" s="33" t="s">
        <v>20</v>
      </c>
      <c r="O105" s="33" t="s">
        <v>49288</v>
      </c>
      <c r="P105" s="33" t="s">
        <v>45791</v>
      </c>
      <c r="Q105" s="33" t="s">
        <v>29986</v>
      </c>
      <c r="R105" s="39" t="s">
        <v>49289</v>
      </c>
      <c r="S105" s="33" t="s">
        <v>93</v>
      </c>
      <c r="T105" s="33" t="s">
        <v>21</v>
      </c>
      <c r="U105" s="33" t="s">
        <v>26689</v>
      </c>
      <c r="V105" s="33" t="s">
        <v>26484</v>
      </c>
      <c r="W105" s="33" t="s">
        <v>26485</v>
      </c>
      <c r="X105" s="33" t="s">
        <v>93</v>
      </c>
      <c r="Y105" s="33">
        <v>6023</v>
      </c>
      <c r="AA105" s="33" t="s">
        <v>42844</v>
      </c>
      <c r="AB105" s="33">
        <v>8345</v>
      </c>
      <c r="AC105" s="103">
        <v>28518</v>
      </c>
      <c r="BP105" s="51"/>
    </row>
    <row r="106" spans="1:68" ht="13" customHeight="1" x14ac:dyDescent="0.2">
      <c r="A106" s="33" t="s">
        <v>49588</v>
      </c>
      <c r="B106" s="33">
        <v>73</v>
      </c>
      <c r="C106" s="33" t="s">
        <v>13</v>
      </c>
      <c r="D106" s="33" t="s">
        <v>30</v>
      </c>
      <c r="E106" s="33" t="s">
        <v>49589</v>
      </c>
      <c r="F106" s="94">
        <v>44044</v>
      </c>
      <c r="G106" s="33" t="s">
        <v>49590</v>
      </c>
      <c r="H106" s="33" t="s">
        <v>49591</v>
      </c>
      <c r="I106" s="33" t="s">
        <v>732</v>
      </c>
      <c r="J106" s="62">
        <v>83278</v>
      </c>
      <c r="K106" s="33" t="s">
        <v>11324</v>
      </c>
      <c r="L106" s="33" t="s">
        <v>49592</v>
      </c>
      <c r="M106" s="1" t="s">
        <v>49593</v>
      </c>
      <c r="N106" s="33" t="s">
        <v>20</v>
      </c>
      <c r="O106" s="33" t="s">
        <v>49594</v>
      </c>
      <c r="P106" s="33" t="s">
        <v>45791</v>
      </c>
      <c r="Q106" s="33" t="s">
        <v>29986</v>
      </c>
      <c r="R106" s="39" t="s">
        <v>49595</v>
      </c>
      <c r="S106" s="33" t="s">
        <v>93</v>
      </c>
      <c r="T106" s="33" t="s">
        <v>21</v>
      </c>
      <c r="U106" s="33" t="s">
        <v>26689</v>
      </c>
      <c r="V106" s="33" t="s">
        <v>26484</v>
      </c>
      <c r="W106" s="33" t="s">
        <v>26485</v>
      </c>
      <c r="AA106" s="33" t="s">
        <v>49699</v>
      </c>
      <c r="AB106" s="33">
        <v>8346</v>
      </c>
      <c r="AC106" s="103">
        <v>28547</v>
      </c>
      <c r="BP106" s="51"/>
    </row>
    <row r="107" spans="1:68" ht="13" customHeight="1" x14ac:dyDescent="0.2">
      <c r="A107" s="1" t="s">
        <v>49279</v>
      </c>
      <c r="B107" s="33">
        <v>30</v>
      </c>
      <c r="C107" s="33" t="s">
        <v>13</v>
      </c>
      <c r="D107" s="1" t="s">
        <v>23</v>
      </c>
      <c r="F107" s="94">
        <v>44043</v>
      </c>
      <c r="G107" s="33" t="s">
        <v>49280</v>
      </c>
      <c r="H107" s="33" t="s">
        <v>11068</v>
      </c>
      <c r="I107" s="33" t="s">
        <v>62</v>
      </c>
      <c r="J107" s="62">
        <v>44212</v>
      </c>
      <c r="K107" s="33" t="s">
        <v>11163</v>
      </c>
      <c r="L107" s="33" t="s">
        <v>49281</v>
      </c>
      <c r="M107" s="1" t="s">
        <v>49282</v>
      </c>
      <c r="N107" s="33" t="s">
        <v>20</v>
      </c>
      <c r="O107" s="33" t="s">
        <v>49283</v>
      </c>
      <c r="P107" s="33" t="s">
        <v>45791</v>
      </c>
      <c r="Q107" s="33" t="s">
        <v>29986</v>
      </c>
      <c r="R107" s="39" t="s">
        <v>49284</v>
      </c>
      <c r="S107" s="33" t="s">
        <v>509</v>
      </c>
      <c r="T107" s="33" t="s">
        <v>21</v>
      </c>
      <c r="U107" s="33" t="s">
        <v>26682</v>
      </c>
      <c r="AA107" s="33" t="s">
        <v>42844</v>
      </c>
      <c r="AB107" s="33">
        <v>8344</v>
      </c>
      <c r="AC107" s="103">
        <v>28512</v>
      </c>
      <c r="BP107" s="51"/>
    </row>
    <row r="108" spans="1:68" ht="13" customHeight="1" x14ac:dyDescent="0.2">
      <c r="A108" s="1" t="s">
        <v>49275</v>
      </c>
      <c r="B108" s="33">
        <v>49</v>
      </c>
      <c r="C108" s="33" t="s">
        <v>13</v>
      </c>
      <c r="D108" s="1" t="s">
        <v>23</v>
      </c>
      <c r="F108" s="94">
        <v>44043</v>
      </c>
      <c r="G108" s="33" t="s">
        <v>49276</v>
      </c>
      <c r="H108" s="33" t="s">
        <v>1387</v>
      </c>
      <c r="I108" s="33" t="s">
        <v>297</v>
      </c>
      <c r="J108" s="62">
        <v>37814</v>
      </c>
      <c r="K108" s="33" t="s">
        <v>1388</v>
      </c>
      <c r="L108" s="33" t="s">
        <v>1389</v>
      </c>
      <c r="M108" s="1" t="s">
        <v>47155</v>
      </c>
      <c r="N108" s="33" t="s">
        <v>20</v>
      </c>
      <c r="O108" s="33" t="s">
        <v>49277</v>
      </c>
      <c r="P108" s="33" t="s">
        <v>45791</v>
      </c>
      <c r="Q108" s="33" t="s">
        <v>29986</v>
      </c>
      <c r="R108" s="39" t="s">
        <v>49278</v>
      </c>
      <c r="S108" s="33" t="s">
        <v>93</v>
      </c>
      <c r="T108" s="33" t="s">
        <v>21</v>
      </c>
      <c r="U108" s="33" t="s">
        <v>26689</v>
      </c>
      <c r="V108" s="33" t="s">
        <v>26484</v>
      </c>
      <c r="W108" s="33" t="s">
        <v>26485</v>
      </c>
      <c r="X108" s="33" t="s">
        <v>93</v>
      </c>
      <c r="Y108" s="33">
        <v>6021</v>
      </c>
      <c r="AA108" s="33" t="s">
        <v>42844</v>
      </c>
      <c r="AB108" s="33">
        <v>8343</v>
      </c>
      <c r="AC108" s="103">
        <v>28514</v>
      </c>
      <c r="BP108" s="51"/>
    </row>
    <row r="109" spans="1:68" ht="13" customHeight="1" x14ac:dyDescent="0.2">
      <c r="A109" s="1" t="s">
        <v>49262</v>
      </c>
      <c r="B109" s="33">
        <v>25</v>
      </c>
      <c r="C109" s="33" t="s">
        <v>13</v>
      </c>
      <c r="D109" s="1" t="s">
        <v>23</v>
      </c>
      <c r="F109" s="94">
        <v>44042</v>
      </c>
      <c r="G109" s="33" t="s">
        <v>49263</v>
      </c>
      <c r="H109" s="33" t="s">
        <v>612</v>
      </c>
      <c r="I109" s="33" t="s">
        <v>392</v>
      </c>
      <c r="J109" s="62">
        <v>12180</v>
      </c>
      <c r="K109" s="33" t="s">
        <v>613</v>
      </c>
      <c r="L109" s="33" t="s">
        <v>614</v>
      </c>
      <c r="M109" s="1" t="s">
        <v>47968</v>
      </c>
      <c r="N109" s="33" t="s">
        <v>20</v>
      </c>
      <c r="O109" s="33" t="s">
        <v>49264</v>
      </c>
      <c r="P109" s="33" t="s">
        <v>45791</v>
      </c>
      <c r="Q109" s="33" t="s">
        <v>29986</v>
      </c>
      <c r="R109" s="39" t="s">
        <v>49265</v>
      </c>
      <c r="S109" s="33" t="s">
        <v>93</v>
      </c>
      <c r="T109" s="33" t="s">
        <v>21</v>
      </c>
      <c r="U109" s="33" t="s">
        <v>26682</v>
      </c>
      <c r="AA109" s="33" t="s">
        <v>42844</v>
      </c>
      <c r="AB109" s="33">
        <v>8340</v>
      </c>
      <c r="AC109" s="103">
        <v>28506</v>
      </c>
      <c r="BP109" s="51"/>
    </row>
    <row r="110" spans="1:68" ht="13" customHeight="1" x14ac:dyDescent="0.2">
      <c r="A110" s="33" t="s">
        <v>49270</v>
      </c>
      <c r="B110" s="33">
        <v>28</v>
      </c>
      <c r="C110" s="33" t="s">
        <v>13</v>
      </c>
      <c r="D110" s="33" t="s">
        <v>78</v>
      </c>
      <c r="E110" s="33" t="s">
        <v>49271</v>
      </c>
      <c r="F110" s="94">
        <v>44042</v>
      </c>
      <c r="G110" s="33" t="s">
        <v>49272</v>
      </c>
      <c r="H110" s="33" t="s">
        <v>412</v>
      </c>
      <c r="I110" s="33" t="s">
        <v>50</v>
      </c>
      <c r="J110" s="62">
        <v>48227</v>
      </c>
      <c r="K110" s="33" t="s">
        <v>1054</v>
      </c>
      <c r="L110" s="33" t="s">
        <v>2021</v>
      </c>
      <c r="M110" s="1" t="s">
        <v>46361</v>
      </c>
      <c r="N110" s="33" t="s">
        <v>4952</v>
      </c>
      <c r="O110" s="33" t="s">
        <v>49273</v>
      </c>
      <c r="P110" s="33" t="s">
        <v>45791</v>
      </c>
      <c r="Q110" s="33" t="s">
        <v>29986</v>
      </c>
      <c r="R110" s="39" t="s">
        <v>49274</v>
      </c>
      <c r="S110" s="33" t="s">
        <v>22</v>
      </c>
      <c r="T110" s="33" t="s">
        <v>21</v>
      </c>
      <c r="U110" s="33" t="s">
        <v>28142</v>
      </c>
      <c r="V110" s="33" t="s">
        <v>26484</v>
      </c>
      <c r="W110" s="33" t="s">
        <v>26485</v>
      </c>
      <c r="X110" s="33" t="s">
        <v>93</v>
      </c>
      <c r="Y110" s="33">
        <v>6029</v>
      </c>
      <c r="AA110" s="33" t="s">
        <v>42842</v>
      </c>
      <c r="AB110" s="33">
        <v>8342</v>
      </c>
      <c r="AC110" s="103">
        <v>28505</v>
      </c>
      <c r="BP110" s="51"/>
    </row>
    <row r="111" spans="1:68" ht="13" customHeight="1" x14ac:dyDescent="0.2">
      <c r="A111" s="1" t="s">
        <v>49266</v>
      </c>
      <c r="B111" s="33">
        <v>41</v>
      </c>
      <c r="C111" s="33" t="s">
        <v>13</v>
      </c>
      <c r="D111" s="1" t="s">
        <v>23</v>
      </c>
      <c r="F111" s="94">
        <v>44042</v>
      </c>
      <c r="G111" s="33" t="s">
        <v>49267</v>
      </c>
      <c r="H111" s="33" t="s">
        <v>4124</v>
      </c>
      <c r="I111" s="33" t="s">
        <v>38</v>
      </c>
      <c r="J111" s="62">
        <v>91710</v>
      </c>
      <c r="K111" s="33" t="s">
        <v>287</v>
      </c>
      <c r="L111" s="33" t="s">
        <v>23347</v>
      </c>
      <c r="M111" s="1" t="s">
        <v>46619</v>
      </c>
      <c r="N111" s="33" t="s">
        <v>20</v>
      </c>
      <c r="O111" s="33" t="s">
        <v>49268</v>
      </c>
      <c r="P111" s="33" t="s">
        <v>45791</v>
      </c>
      <c r="Q111" s="33" t="s">
        <v>29986</v>
      </c>
      <c r="R111" s="39" t="s">
        <v>49269</v>
      </c>
      <c r="S111" s="33" t="s">
        <v>93</v>
      </c>
      <c r="T111" s="33" t="s">
        <v>21</v>
      </c>
      <c r="U111" s="33" t="s">
        <v>26682</v>
      </c>
      <c r="AA111" s="33" t="s">
        <v>42844</v>
      </c>
      <c r="AB111" s="33">
        <v>8341</v>
      </c>
      <c r="AC111" s="103">
        <v>28511</v>
      </c>
      <c r="BP111" s="51"/>
    </row>
    <row r="112" spans="1:68" ht="13" customHeight="1" x14ac:dyDescent="0.2">
      <c r="A112" s="33" t="s">
        <v>48979</v>
      </c>
      <c r="B112" s="33">
        <v>39</v>
      </c>
      <c r="C112" s="33" t="s">
        <v>13</v>
      </c>
      <c r="D112" s="33" t="s">
        <v>41</v>
      </c>
      <c r="E112" s="33" t="s">
        <v>48980</v>
      </c>
      <c r="F112" s="94">
        <v>44042</v>
      </c>
      <c r="G112" s="33" t="s">
        <v>48981</v>
      </c>
      <c r="H112" s="33" t="s">
        <v>2531</v>
      </c>
      <c r="I112" s="33" t="s">
        <v>66</v>
      </c>
      <c r="J112" s="62">
        <v>78572</v>
      </c>
      <c r="K112" s="33" t="s">
        <v>1300</v>
      </c>
      <c r="L112" s="33" t="s">
        <v>48982</v>
      </c>
      <c r="M112" s="1" t="s">
        <v>49708</v>
      </c>
      <c r="N112" s="33" t="s">
        <v>20</v>
      </c>
      <c r="O112" s="33" t="s">
        <v>48983</v>
      </c>
      <c r="P112" s="33" t="s">
        <v>45791</v>
      </c>
      <c r="Q112" s="33" t="s">
        <v>29986</v>
      </c>
      <c r="R112" s="39" t="s">
        <v>48984</v>
      </c>
      <c r="S112" s="33" t="s">
        <v>93</v>
      </c>
      <c r="T112" s="33" t="s">
        <v>21</v>
      </c>
      <c r="U112" s="33" t="s">
        <v>26689</v>
      </c>
      <c r="V112" s="33" t="s">
        <v>26484</v>
      </c>
      <c r="W112" s="33" t="s">
        <v>26485</v>
      </c>
      <c r="X112" s="33" t="s">
        <v>93</v>
      </c>
      <c r="Y112" s="33">
        <v>6084</v>
      </c>
      <c r="AA112" s="33" t="s">
        <v>42844</v>
      </c>
      <c r="AB112" s="33">
        <v>8339</v>
      </c>
      <c r="AC112" s="103">
        <v>28513</v>
      </c>
      <c r="BP112" s="51"/>
    </row>
    <row r="113" spans="1:68" ht="13" customHeight="1" x14ac:dyDescent="0.2">
      <c r="A113" s="1" t="s">
        <v>49258</v>
      </c>
      <c r="B113" s="33">
        <v>21</v>
      </c>
      <c r="C113" s="33" t="s">
        <v>13</v>
      </c>
      <c r="D113" s="1" t="s">
        <v>23</v>
      </c>
      <c r="F113" s="94">
        <v>44041</v>
      </c>
      <c r="G113" s="33" t="s">
        <v>49259</v>
      </c>
      <c r="H113" s="33" t="s">
        <v>248</v>
      </c>
      <c r="I113" s="33" t="s">
        <v>249</v>
      </c>
      <c r="J113" s="62">
        <v>89030</v>
      </c>
      <c r="K113" s="33" t="s">
        <v>524</v>
      </c>
      <c r="L113" s="33" t="s">
        <v>250</v>
      </c>
      <c r="M113" s="1" t="s">
        <v>46072</v>
      </c>
      <c r="N113" s="33" t="s">
        <v>20</v>
      </c>
      <c r="O113" s="33" t="s">
        <v>49260</v>
      </c>
      <c r="P113" s="33" t="s">
        <v>45791</v>
      </c>
      <c r="Q113" s="33" t="s">
        <v>29986</v>
      </c>
      <c r="R113" s="39" t="s">
        <v>49261</v>
      </c>
      <c r="S113" s="33" t="s">
        <v>93</v>
      </c>
      <c r="T113" s="33" t="s">
        <v>21</v>
      </c>
      <c r="U113" s="33" t="s">
        <v>26505</v>
      </c>
      <c r="V113" s="33" t="s">
        <v>26484</v>
      </c>
      <c r="W113" s="33" t="s">
        <v>26485</v>
      </c>
      <c r="X113" s="33" t="s">
        <v>93</v>
      </c>
      <c r="Y113" s="33">
        <v>6011</v>
      </c>
      <c r="AA113" s="33" t="s">
        <v>42844</v>
      </c>
      <c r="AB113" s="33">
        <v>8338</v>
      </c>
      <c r="AC113" s="103">
        <v>28499</v>
      </c>
      <c r="BP113" s="51"/>
    </row>
    <row r="114" spans="1:68" ht="13" customHeight="1" x14ac:dyDescent="0.2">
      <c r="A114" s="1" t="s">
        <v>49251</v>
      </c>
      <c r="B114" s="33">
        <v>25</v>
      </c>
      <c r="C114" s="33" t="s">
        <v>13</v>
      </c>
      <c r="D114" s="1" t="s">
        <v>23</v>
      </c>
      <c r="F114" s="94">
        <v>44041</v>
      </c>
      <c r="G114" s="33" t="s">
        <v>49252</v>
      </c>
      <c r="H114" s="33" t="s">
        <v>49253</v>
      </c>
      <c r="I114" s="33" t="s">
        <v>281</v>
      </c>
      <c r="J114" s="62">
        <v>98021</v>
      </c>
      <c r="K114" s="33" t="s">
        <v>1996</v>
      </c>
      <c r="L114" s="33" t="s">
        <v>49254</v>
      </c>
      <c r="M114" s="1" t="s">
        <v>49255</v>
      </c>
      <c r="N114" s="33" t="s">
        <v>20</v>
      </c>
      <c r="O114" s="33" t="s">
        <v>49256</v>
      </c>
      <c r="P114" s="33" t="s">
        <v>45791</v>
      </c>
      <c r="Q114" s="33" t="s">
        <v>29986</v>
      </c>
      <c r="R114" s="39" t="s">
        <v>49257</v>
      </c>
      <c r="S114" s="33" t="s">
        <v>509</v>
      </c>
      <c r="T114" s="33" t="s">
        <v>21</v>
      </c>
      <c r="U114" s="33" t="s">
        <v>26682</v>
      </c>
      <c r="V114" s="33" t="s">
        <v>26482</v>
      </c>
      <c r="W114" s="33" t="s">
        <v>26485</v>
      </c>
      <c r="X114" s="33" t="s">
        <v>93</v>
      </c>
      <c r="Y114" s="33">
        <v>6024</v>
      </c>
      <c r="AA114" s="33" t="s">
        <v>42844</v>
      </c>
      <c r="AB114" s="33">
        <v>8337</v>
      </c>
      <c r="AC114" s="103">
        <v>28501</v>
      </c>
      <c r="BP114" s="51"/>
    </row>
    <row r="115" spans="1:68" ht="13" customHeight="1" x14ac:dyDescent="0.2">
      <c r="A115" s="1" t="s">
        <v>49241</v>
      </c>
      <c r="B115" s="33">
        <v>37</v>
      </c>
      <c r="C115" s="33" t="s">
        <v>13</v>
      </c>
      <c r="D115" s="1" t="s">
        <v>23</v>
      </c>
      <c r="E115" s="33" t="s">
        <v>49242</v>
      </c>
      <c r="F115" s="94">
        <v>44041</v>
      </c>
      <c r="G115" s="33" t="s">
        <v>49243</v>
      </c>
      <c r="H115" s="33" t="s">
        <v>17</v>
      </c>
      <c r="I115" s="33" t="s">
        <v>18</v>
      </c>
      <c r="J115" s="62">
        <v>70601</v>
      </c>
      <c r="K115" s="33" t="s">
        <v>37148</v>
      </c>
      <c r="L115" s="33" t="s">
        <v>19</v>
      </c>
      <c r="M115" s="1" t="s">
        <v>46856</v>
      </c>
      <c r="N115" s="33" t="s">
        <v>20</v>
      </c>
      <c r="O115" s="33" t="s">
        <v>49244</v>
      </c>
      <c r="P115" s="33" t="s">
        <v>45791</v>
      </c>
      <c r="Q115" s="33" t="s">
        <v>29986</v>
      </c>
      <c r="R115" s="39" t="s">
        <v>49245</v>
      </c>
      <c r="S115" s="33" t="s">
        <v>93</v>
      </c>
      <c r="T115" s="33" t="s">
        <v>21</v>
      </c>
      <c r="U115" s="33" t="s">
        <v>26689</v>
      </c>
      <c r="V115" s="33" t="s">
        <v>26482</v>
      </c>
      <c r="W115" s="33" t="s">
        <v>26483</v>
      </c>
      <c r="X115" s="33" t="s">
        <v>93</v>
      </c>
      <c r="Y115" s="33">
        <v>6025</v>
      </c>
      <c r="AA115" s="33" t="s">
        <v>42842</v>
      </c>
      <c r="AB115" s="33">
        <v>8335</v>
      </c>
      <c r="AC115" s="103">
        <v>28502</v>
      </c>
      <c r="BP115" s="51"/>
    </row>
    <row r="116" spans="1:68" ht="13" customHeight="1" x14ac:dyDescent="0.2">
      <c r="A116" s="1" t="s">
        <v>49246</v>
      </c>
      <c r="B116" s="33">
        <v>42</v>
      </c>
      <c r="C116" s="33" t="s">
        <v>13</v>
      </c>
      <c r="D116" s="1" t="s">
        <v>23</v>
      </c>
      <c r="F116" s="94">
        <v>44041</v>
      </c>
      <c r="G116" s="33" t="s">
        <v>49247</v>
      </c>
      <c r="H116" s="33" t="s">
        <v>28569</v>
      </c>
      <c r="I116" s="33" t="s">
        <v>111</v>
      </c>
      <c r="J116" s="62">
        <v>86413</v>
      </c>
      <c r="K116" s="33" t="s">
        <v>5349</v>
      </c>
      <c r="L116" s="33" t="s">
        <v>49248</v>
      </c>
      <c r="M116" s="1" t="s">
        <v>47521</v>
      </c>
      <c r="N116" s="33" t="s">
        <v>20</v>
      </c>
      <c r="O116" s="33" t="s">
        <v>49249</v>
      </c>
      <c r="P116" s="33" t="s">
        <v>45791</v>
      </c>
      <c r="Q116" s="33" t="s">
        <v>29986</v>
      </c>
      <c r="R116" s="39" t="s">
        <v>49250</v>
      </c>
      <c r="S116" s="33" t="s">
        <v>93</v>
      </c>
      <c r="T116" s="33" t="s">
        <v>21</v>
      </c>
      <c r="U116" s="33" t="s">
        <v>26689</v>
      </c>
      <c r="AA116" s="33" t="s">
        <v>42843</v>
      </c>
      <c r="AB116" s="33">
        <v>8336</v>
      </c>
      <c r="AC116" s="103">
        <v>28504</v>
      </c>
      <c r="BP116" s="51"/>
    </row>
    <row r="117" spans="1:68" ht="13" customHeight="1" x14ac:dyDescent="0.2">
      <c r="A117" s="1" t="s">
        <v>49230</v>
      </c>
      <c r="B117" s="33">
        <v>32</v>
      </c>
      <c r="C117" s="33" t="s">
        <v>13</v>
      </c>
      <c r="D117" s="1" t="s">
        <v>23</v>
      </c>
      <c r="F117" s="94">
        <v>44040</v>
      </c>
      <c r="G117" s="33" t="s">
        <v>49231</v>
      </c>
      <c r="H117" s="33" t="s">
        <v>7233</v>
      </c>
      <c r="I117" s="33" t="s">
        <v>337</v>
      </c>
      <c r="J117" s="62">
        <v>28716</v>
      </c>
      <c r="K117" s="33" t="s">
        <v>668</v>
      </c>
      <c r="L117" s="33" t="s">
        <v>49232</v>
      </c>
      <c r="M117" s="1" t="s">
        <v>49233</v>
      </c>
      <c r="N117" s="33" t="s">
        <v>20</v>
      </c>
      <c r="O117" s="33" t="s">
        <v>49234</v>
      </c>
      <c r="P117" s="33" t="s">
        <v>45791</v>
      </c>
      <c r="Q117" s="33" t="s">
        <v>29986</v>
      </c>
      <c r="R117" s="39" t="s">
        <v>49235</v>
      </c>
      <c r="S117" s="33" t="s">
        <v>93</v>
      </c>
      <c r="T117" s="33" t="s">
        <v>21</v>
      </c>
      <c r="U117" s="33" t="s">
        <v>26689</v>
      </c>
      <c r="V117" s="33" t="s">
        <v>26484</v>
      </c>
      <c r="W117" s="33" t="s">
        <v>26485</v>
      </c>
      <c r="X117" s="33" t="s">
        <v>93</v>
      </c>
      <c r="Y117" s="33">
        <v>6007</v>
      </c>
      <c r="AA117" s="33" t="s">
        <v>42843</v>
      </c>
      <c r="AB117" s="33">
        <v>8332</v>
      </c>
      <c r="AC117" s="103">
        <v>28494</v>
      </c>
      <c r="BP117" s="51"/>
    </row>
    <row r="118" spans="1:68" ht="13" customHeight="1" x14ac:dyDescent="0.2">
      <c r="A118" s="33" t="s">
        <v>49236</v>
      </c>
      <c r="B118" s="33">
        <v>47</v>
      </c>
      <c r="C118" s="33" t="s">
        <v>13</v>
      </c>
      <c r="D118" s="33" t="s">
        <v>30</v>
      </c>
      <c r="E118" s="33" t="s">
        <v>49237</v>
      </c>
      <c r="F118" s="94">
        <v>44040</v>
      </c>
      <c r="G118" s="33" t="s">
        <v>49238</v>
      </c>
      <c r="H118" s="33" t="s">
        <v>1766</v>
      </c>
      <c r="I118" s="33" t="s">
        <v>55</v>
      </c>
      <c r="J118" s="62">
        <v>34287</v>
      </c>
      <c r="K118" s="33" t="s">
        <v>1768</v>
      </c>
      <c r="L118" s="33" t="s">
        <v>1769</v>
      </c>
      <c r="M118" s="1" t="s">
        <v>48262</v>
      </c>
      <c r="N118" s="33" t="s">
        <v>20</v>
      </c>
      <c r="O118" s="33" t="s">
        <v>49239</v>
      </c>
      <c r="P118" s="33" t="s">
        <v>45791</v>
      </c>
      <c r="Q118" s="33" t="s">
        <v>29986</v>
      </c>
      <c r="R118" s="39" t="s">
        <v>49240</v>
      </c>
      <c r="S118" s="33" t="s">
        <v>509</v>
      </c>
      <c r="T118" s="33" t="s">
        <v>21</v>
      </c>
      <c r="U118" s="33" t="s">
        <v>26689</v>
      </c>
      <c r="V118" s="33" t="s">
        <v>26484</v>
      </c>
      <c r="W118" s="33" t="s">
        <v>26485</v>
      </c>
      <c r="X118" s="33" t="s">
        <v>93</v>
      </c>
      <c r="Y118" s="33">
        <v>6012</v>
      </c>
      <c r="AA118" s="33" t="s">
        <v>42844</v>
      </c>
      <c r="AB118" s="33">
        <v>8333</v>
      </c>
      <c r="AC118" s="103">
        <v>28495</v>
      </c>
      <c r="BP118" s="51"/>
    </row>
    <row r="119" spans="1:68" ht="13" customHeight="1" x14ac:dyDescent="0.2">
      <c r="A119" s="1" t="s">
        <v>49474</v>
      </c>
      <c r="B119" s="33">
        <v>36</v>
      </c>
      <c r="C119" s="33" t="s">
        <v>13</v>
      </c>
      <c r="D119" s="1" t="s">
        <v>23</v>
      </c>
      <c r="F119" s="94">
        <v>44040</v>
      </c>
      <c r="G119" s="33" t="s">
        <v>49475</v>
      </c>
      <c r="H119" s="33" t="s">
        <v>798</v>
      </c>
      <c r="I119" s="33" t="s">
        <v>66</v>
      </c>
      <c r="J119" s="62">
        <v>79902</v>
      </c>
      <c r="K119" s="33" t="s">
        <v>798</v>
      </c>
      <c r="L119" s="33" t="s">
        <v>49476</v>
      </c>
      <c r="M119" s="1" t="s">
        <v>49477</v>
      </c>
      <c r="N119" s="33" t="s">
        <v>42709</v>
      </c>
      <c r="O119" s="33" t="s">
        <v>49478</v>
      </c>
      <c r="P119" s="33" t="s">
        <v>45791</v>
      </c>
      <c r="Q119" s="33" t="s">
        <v>29986</v>
      </c>
      <c r="R119" s="39" t="s">
        <v>49479</v>
      </c>
      <c r="S119" s="33" t="s">
        <v>22</v>
      </c>
      <c r="T119" s="33" t="s">
        <v>45897</v>
      </c>
      <c r="U119" s="33" t="s">
        <v>49804</v>
      </c>
      <c r="AA119" s="33" t="s">
        <v>42842</v>
      </c>
      <c r="AB119" s="33">
        <v>8334</v>
      </c>
      <c r="AC119" s="103">
        <v>28498</v>
      </c>
      <c r="BP119" s="51"/>
    </row>
    <row r="120" spans="1:68" ht="13" customHeight="1" x14ac:dyDescent="0.2">
      <c r="A120" s="1" t="s">
        <v>49225</v>
      </c>
      <c r="B120" s="33">
        <v>26</v>
      </c>
      <c r="C120" s="33" t="s">
        <v>13</v>
      </c>
      <c r="D120" s="1" t="s">
        <v>23</v>
      </c>
      <c r="F120" s="94">
        <v>44039</v>
      </c>
      <c r="G120" s="33" t="s">
        <v>49226</v>
      </c>
      <c r="H120" s="33" t="s">
        <v>49227</v>
      </c>
      <c r="I120" s="33" t="s">
        <v>197</v>
      </c>
      <c r="J120" s="62">
        <v>46033</v>
      </c>
      <c r="K120" s="33" t="s">
        <v>502</v>
      </c>
      <c r="L120" s="33" t="s">
        <v>12366</v>
      </c>
      <c r="M120" s="1" t="s">
        <v>48682</v>
      </c>
      <c r="N120" s="33" t="s">
        <v>20</v>
      </c>
      <c r="O120" s="33" t="s">
        <v>49228</v>
      </c>
      <c r="P120" s="33" t="s">
        <v>45791</v>
      </c>
      <c r="Q120" s="33" t="s">
        <v>29986</v>
      </c>
      <c r="R120" s="39" t="s">
        <v>49229</v>
      </c>
      <c r="S120" s="33" t="s">
        <v>93</v>
      </c>
      <c r="T120" s="33" t="s">
        <v>21</v>
      </c>
      <c r="U120" s="33" t="s">
        <v>26689</v>
      </c>
      <c r="AA120" s="33" t="s">
        <v>42844</v>
      </c>
      <c r="AB120" s="33">
        <v>8331</v>
      </c>
      <c r="AC120" s="103">
        <v>28491</v>
      </c>
      <c r="BP120" s="51"/>
    </row>
    <row r="121" spans="1:68" ht="13" customHeight="1" x14ac:dyDescent="0.2">
      <c r="A121" s="1" t="s">
        <v>49219</v>
      </c>
      <c r="B121" s="33">
        <v>22</v>
      </c>
      <c r="C121" s="33" t="s">
        <v>13</v>
      </c>
      <c r="D121" s="1" t="s">
        <v>23</v>
      </c>
      <c r="F121" s="94">
        <v>44038</v>
      </c>
      <c r="G121" s="33" t="s">
        <v>49220</v>
      </c>
      <c r="H121" s="33" t="s">
        <v>16685</v>
      </c>
      <c r="I121" s="33" t="s">
        <v>337</v>
      </c>
      <c r="J121" s="62">
        <v>27030</v>
      </c>
      <c r="K121" s="33" t="s">
        <v>9306</v>
      </c>
      <c r="L121" s="33" t="s">
        <v>49221</v>
      </c>
      <c r="M121" s="1" t="s">
        <v>49222</v>
      </c>
      <c r="N121" s="33" t="s">
        <v>20</v>
      </c>
      <c r="O121" s="33" t="s">
        <v>49223</v>
      </c>
      <c r="P121" s="33" t="s">
        <v>45791</v>
      </c>
      <c r="Q121" s="33" t="s">
        <v>29986</v>
      </c>
      <c r="R121" s="39" t="s">
        <v>49224</v>
      </c>
      <c r="S121" s="33" t="s">
        <v>509</v>
      </c>
      <c r="T121" s="33" t="s">
        <v>21</v>
      </c>
      <c r="U121" s="33" t="s">
        <v>26682</v>
      </c>
      <c r="V121" s="33" t="s">
        <v>26484</v>
      </c>
      <c r="W121" s="33" t="s">
        <v>26485</v>
      </c>
      <c r="X121" s="33" t="s">
        <v>93</v>
      </c>
      <c r="Y121" s="33">
        <v>6006</v>
      </c>
      <c r="AA121" s="33" t="s">
        <v>42843</v>
      </c>
      <c r="AB121" s="33">
        <v>8330</v>
      </c>
      <c r="AC121" s="103">
        <v>28488</v>
      </c>
      <c r="BP121" s="51"/>
    </row>
    <row r="122" spans="1:68" ht="13" customHeight="1" x14ac:dyDescent="0.2">
      <c r="A122" s="33" t="s">
        <v>49215</v>
      </c>
      <c r="B122" s="33">
        <v>35</v>
      </c>
      <c r="C122" s="33" t="s">
        <v>13</v>
      </c>
      <c r="D122" s="33" t="s">
        <v>30</v>
      </c>
      <c r="F122" s="94">
        <v>44037</v>
      </c>
      <c r="G122" s="33" t="s">
        <v>49216</v>
      </c>
      <c r="H122" s="33" t="s">
        <v>219</v>
      </c>
      <c r="I122" s="33" t="s">
        <v>220</v>
      </c>
      <c r="J122" s="62">
        <v>84102</v>
      </c>
      <c r="K122" s="33" t="s">
        <v>561</v>
      </c>
      <c r="L122" s="33" t="s">
        <v>221</v>
      </c>
      <c r="M122" s="1" t="s">
        <v>46001</v>
      </c>
      <c r="N122" s="33" t="s">
        <v>20</v>
      </c>
      <c r="O122" s="33" t="s">
        <v>49217</v>
      </c>
      <c r="P122" s="33" t="s">
        <v>45791</v>
      </c>
      <c r="Q122" s="33" t="s">
        <v>29986</v>
      </c>
      <c r="R122" s="39" t="s">
        <v>49218</v>
      </c>
      <c r="S122" s="33" t="s">
        <v>509</v>
      </c>
      <c r="T122" s="33" t="s">
        <v>21</v>
      </c>
      <c r="U122" s="33" t="s">
        <v>26682</v>
      </c>
      <c r="V122" s="33" t="s">
        <v>26482</v>
      </c>
      <c r="W122" s="33" t="s">
        <v>26485</v>
      </c>
      <c r="X122" s="33" t="s">
        <v>509</v>
      </c>
      <c r="Y122" s="33">
        <v>6013</v>
      </c>
      <c r="AA122" s="33" t="s">
        <v>42842</v>
      </c>
      <c r="AB122" s="33">
        <v>8328</v>
      </c>
      <c r="AC122" s="103">
        <v>28473</v>
      </c>
      <c r="BP122" s="51"/>
    </row>
    <row r="123" spans="1:68" ht="13" customHeight="1" x14ac:dyDescent="0.2">
      <c r="A123" s="33" t="s">
        <v>49521</v>
      </c>
      <c r="B123" s="33">
        <v>49</v>
      </c>
      <c r="C123" s="33" t="s">
        <v>13</v>
      </c>
      <c r="D123" s="33" t="s">
        <v>30</v>
      </c>
      <c r="F123" s="94">
        <v>44037</v>
      </c>
      <c r="G123" s="33" t="s">
        <v>49522</v>
      </c>
      <c r="H123" s="33" t="s">
        <v>49523</v>
      </c>
      <c r="I123" s="33" t="s">
        <v>366</v>
      </c>
      <c r="J123" s="62">
        <v>73120</v>
      </c>
      <c r="K123" s="33" t="s">
        <v>1025</v>
      </c>
      <c r="L123" s="33" t="s">
        <v>49524</v>
      </c>
      <c r="M123" s="1" t="s">
        <v>49525</v>
      </c>
      <c r="N123" s="33" t="s">
        <v>20</v>
      </c>
      <c r="O123" s="33" t="s">
        <v>49526</v>
      </c>
      <c r="P123" s="33" t="s">
        <v>45791</v>
      </c>
      <c r="Q123" s="33" t="s">
        <v>29986</v>
      </c>
      <c r="R123" s="39" t="s">
        <v>49527</v>
      </c>
      <c r="S123" s="33" t="s">
        <v>93</v>
      </c>
      <c r="T123" s="33" t="s">
        <v>21</v>
      </c>
      <c r="U123" s="33" t="s">
        <v>26492</v>
      </c>
      <c r="V123" s="33" t="s">
        <v>26487</v>
      </c>
      <c r="X123" s="33" t="s">
        <v>93</v>
      </c>
      <c r="Y123" s="33">
        <v>6009</v>
      </c>
      <c r="AA123" s="33" t="s">
        <v>42842</v>
      </c>
      <c r="AB123" s="33">
        <v>8329</v>
      </c>
      <c r="AC123" s="103">
        <v>28474</v>
      </c>
    </row>
    <row r="124" spans="1:68" ht="13" customHeight="1" x14ac:dyDescent="0.2">
      <c r="A124" s="33" t="s">
        <v>49207</v>
      </c>
      <c r="B124" s="33">
        <v>45</v>
      </c>
      <c r="C124" s="33" t="s">
        <v>13</v>
      </c>
      <c r="D124" s="33" t="s">
        <v>78</v>
      </c>
      <c r="E124" s="33" t="s">
        <v>49208</v>
      </c>
      <c r="F124" s="94">
        <v>44036</v>
      </c>
      <c r="G124" s="33" t="s">
        <v>49209</v>
      </c>
      <c r="H124" s="33" t="s">
        <v>49210</v>
      </c>
      <c r="I124" s="33" t="s">
        <v>337</v>
      </c>
      <c r="J124" s="62">
        <v>27573</v>
      </c>
      <c r="K124" s="33" t="s">
        <v>32127</v>
      </c>
      <c r="L124" s="33" t="s">
        <v>49211</v>
      </c>
      <c r="M124" s="1" t="s">
        <v>49212</v>
      </c>
      <c r="N124" s="33" t="s">
        <v>20</v>
      </c>
      <c r="O124" s="33" t="s">
        <v>49213</v>
      </c>
      <c r="P124" s="33" t="s">
        <v>45791</v>
      </c>
      <c r="Q124" s="33" t="s">
        <v>29986</v>
      </c>
      <c r="R124" s="39" t="s">
        <v>49214</v>
      </c>
      <c r="S124" s="33" t="s">
        <v>93</v>
      </c>
      <c r="T124" s="33" t="s">
        <v>21</v>
      </c>
      <c r="U124" s="33" t="s">
        <v>26689</v>
      </c>
      <c r="V124" s="33" t="s">
        <v>26484</v>
      </c>
      <c r="W124" s="33" t="s">
        <v>26485</v>
      </c>
      <c r="X124" s="33" t="s">
        <v>93</v>
      </c>
      <c r="Y124" s="33">
        <v>6022</v>
      </c>
      <c r="AA124" s="33" t="s">
        <v>42844</v>
      </c>
      <c r="AB124" s="33">
        <v>8324</v>
      </c>
      <c r="AC124" s="103">
        <v>28469</v>
      </c>
    </row>
    <row r="125" spans="1:68" ht="13" customHeight="1" x14ac:dyDescent="0.2">
      <c r="A125" s="1" t="s">
        <v>2989</v>
      </c>
      <c r="B125" s="33">
        <v>60</v>
      </c>
      <c r="C125" s="33" t="s">
        <v>13</v>
      </c>
      <c r="D125" s="1" t="s">
        <v>23</v>
      </c>
      <c r="F125" s="94">
        <v>44036</v>
      </c>
      <c r="G125" s="33" t="s">
        <v>49471</v>
      </c>
      <c r="H125" s="33" t="s">
        <v>1641</v>
      </c>
      <c r="I125" s="33" t="s">
        <v>38</v>
      </c>
      <c r="J125" s="62">
        <v>95215</v>
      </c>
      <c r="K125" s="33" t="s">
        <v>1643</v>
      </c>
      <c r="L125" s="33" t="s">
        <v>24586</v>
      </c>
      <c r="M125" s="1" t="s">
        <v>46176</v>
      </c>
      <c r="N125" s="33" t="s">
        <v>20</v>
      </c>
      <c r="O125" s="33" t="s">
        <v>49472</v>
      </c>
      <c r="P125" s="33" t="s">
        <v>45791</v>
      </c>
      <c r="Q125" s="33" t="s">
        <v>29986</v>
      </c>
      <c r="R125" s="39" t="s">
        <v>49473</v>
      </c>
      <c r="S125" s="33" t="s">
        <v>93</v>
      </c>
      <c r="T125" s="33" t="s">
        <v>45897</v>
      </c>
      <c r="U125" s="33" t="s">
        <v>39851</v>
      </c>
      <c r="V125" s="33" t="s">
        <v>26484</v>
      </c>
      <c r="W125" s="33" t="s">
        <v>26485</v>
      </c>
      <c r="X125" s="33" t="s">
        <v>93</v>
      </c>
      <c r="Y125" s="33">
        <v>6015</v>
      </c>
      <c r="AA125" s="33" t="s">
        <v>42843</v>
      </c>
      <c r="AB125" s="33">
        <v>8325</v>
      </c>
      <c r="AC125" s="103">
        <v>28471</v>
      </c>
    </row>
    <row r="126" spans="1:68" ht="13" customHeight="1" x14ac:dyDescent="0.2">
      <c r="A126" s="1" t="s">
        <v>49584</v>
      </c>
      <c r="B126" s="33">
        <v>41</v>
      </c>
      <c r="C126" s="33" t="s">
        <v>13</v>
      </c>
      <c r="D126" s="1" t="s">
        <v>23</v>
      </c>
      <c r="F126" s="94">
        <v>44036</v>
      </c>
      <c r="G126" s="33" t="s">
        <v>49585</v>
      </c>
      <c r="H126" s="33" t="s">
        <v>2902</v>
      </c>
      <c r="I126" s="33" t="s">
        <v>66</v>
      </c>
      <c r="J126" s="62">
        <v>77521</v>
      </c>
      <c r="K126" s="33" t="s">
        <v>512</v>
      </c>
      <c r="L126" s="33" t="s">
        <v>513</v>
      </c>
      <c r="M126" s="1" t="s">
        <v>46076</v>
      </c>
      <c r="N126" s="33" t="s">
        <v>20</v>
      </c>
      <c r="O126" s="33" t="s">
        <v>49586</v>
      </c>
      <c r="P126" s="33" t="s">
        <v>45791</v>
      </c>
      <c r="Q126" s="33" t="s">
        <v>29986</v>
      </c>
      <c r="R126" s="39" t="s">
        <v>49587</v>
      </c>
      <c r="S126" s="33" t="s">
        <v>509</v>
      </c>
      <c r="T126" s="33" t="s">
        <v>21</v>
      </c>
      <c r="U126" s="33" t="s">
        <v>26689</v>
      </c>
      <c r="V126" s="33" t="s">
        <v>26484</v>
      </c>
      <c r="X126" s="33" t="s">
        <v>93</v>
      </c>
      <c r="Y126" s="33">
        <v>6081</v>
      </c>
      <c r="AA126" s="33" t="s">
        <v>42844</v>
      </c>
      <c r="AB126" s="33">
        <v>8327</v>
      </c>
      <c r="AC126" s="103">
        <v>28487</v>
      </c>
    </row>
    <row r="127" spans="1:68" ht="13" customHeight="1" x14ac:dyDescent="0.2">
      <c r="A127" s="1" t="s">
        <v>2989</v>
      </c>
      <c r="B127" s="33" t="s">
        <v>22</v>
      </c>
      <c r="C127" s="33" t="s">
        <v>13</v>
      </c>
      <c r="D127" s="1" t="s">
        <v>23</v>
      </c>
      <c r="F127" s="94">
        <v>44036</v>
      </c>
      <c r="G127" s="33" t="s">
        <v>49543</v>
      </c>
      <c r="H127" s="33" t="s">
        <v>49544</v>
      </c>
      <c r="I127" s="33" t="s">
        <v>55</v>
      </c>
      <c r="J127" s="62">
        <v>33193</v>
      </c>
      <c r="K127" s="33" t="s">
        <v>147</v>
      </c>
      <c r="L127" s="33" t="s">
        <v>148</v>
      </c>
      <c r="M127" s="1" t="s">
        <v>46168</v>
      </c>
      <c r="N127" s="33" t="s">
        <v>20</v>
      </c>
      <c r="O127" s="33" t="s">
        <v>49545</v>
      </c>
      <c r="P127" s="33" t="s">
        <v>45791</v>
      </c>
      <c r="Q127" s="33" t="s">
        <v>29986</v>
      </c>
      <c r="R127" s="39" t="s">
        <v>49546</v>
      </c>
      <c r="S127" s="33" t="s">
        <v>93</v>
      </c>
      <c r="T127" s="33" t="s">
        <v>350</v>
      </c>
      <c r="U127" s="33" t="s">
        <v>26775</v>
      </c>
      <c r="V127" s="33" t="s">
        <v>26482</v>
      </c>
      <c r="W127" s="33" t="s">
        <v>26483</v>
      </c>
      <c r="X127" s="33" t="s">
        <v>93</v>
      </c>
      <c r="Y127" s="33">
        <v>6016</v>
      </c>
      <c r="AA127" s="33" t="s">
        <v>42844</v>
      </c>
      <c r="AB127" s="33">
        <v>8326</v>
      </c>
      <c r="AC127" s="103">
        <v>28470</v>
      </c>
    </row>
    <row r="128" spans="1:68" ht="13" customHeight="1" x14ac:dyDescent="0.2">
      <c r="A128" s="33" t="s">
        <v>49203</v>
      </c>
      <c r="B128" s="33">
        <v>51</v>
      </c>
      <c r="C128" s="33" t="s">
        <v>13</v>
      </c>
      <c r="D128" s="33" t="s">
        <v>30</v>
      </c>
      <c r="F128" s="94">
        <v>44035</v>
      </c>
      <c r="G128" s="33" t="s">
        <v>49204</v>
      </c>
      <c r="H128" s="33" t="s">
        <v>6546</v>
      </c>
      <c r="I128" s="33" t="s">
        <v>38</v>
      </c>
      <c r="J128" s="62">
        <v>95501</v>
      </c>
      <c r="K128" s="33" t="s">
        <v>4951</v>
      </c>
      <c r="L128" s="33" t="s">
        <v>6548</v>
      </c>
      <c r="M128" s="1" t="s">
        <v>48476</v>
      </c>
      <c r="N128" s="33" t="s">
        <v>20</v>
      </c>
      <c r="O128" s="33" t="s">
        <v>49205</v>
      </c>
      <c r="P128" s="33" t="s">
        <v>45791</v>
      </c>
      <c r="Q128" s="33" t="s">
        <v>29986</v>
      </c>
      <c r="R128" s="39" t="s">
        <v>49206</v>
      </c>
      <c r="S128" s="33" t="s">
        <v>509</v>
      </c>
      <c r="T128" s="33" t="s">
        <v>21</v>
      </c>
      <c r="U128" s="33" t="s">
        <v>26689</v>
      </c>
      <c r="V128" s="33" t="s">
        <v>26484</v>
      </c>
      <c r="W128" s="33" t="s">
        <v>26485</v>
      </c>
      <c r="X128" s="33" t="s">
        <v>509</v>
      </c>
      <c r="Y128" s="33">
        <v>6017</v>
      </c>
      <c r="AA128" s="33" t="s">
        <v>42842</v>
      </c>
      <c r="AB128" s="33">
        <v>8323</v>
      </c>
      <c r="AC128" s="103">
        <v>28466</v>
      </c>
    </row>
    <row r="129" spans="1:29" ht="13" customHeight="1" x14ac:dyDescent="0.2">
      <c r="A129" s="33" t="s">
        <v>2989</v>
      </c>
      <c r="B129" s="33" t="s">
        <v>22</v>
      </c>
      <c r="C129" s="33" t="s">
        <v>13</v>
      </c>
      <c r="D129" s="33" t="s">
        <v>78</v>
      </c>
      <c r="F129" s="94">
        <v>44035</v>
      </c>
      <c r="G129" s="33" t="s">
        <v>49200</v>
      </c>
      <c r="H129" s="33" t="s">
        <v>412</v>
      </c>
      <c r="I129" s="33" t="s">
        <v>50</v>
      </c>
      <c r="J129" s="62">
        <v>48224</v>
      </c>
      <c r="K129" s="33" t="s">
        <v>1054</v>
      </c>
      <c r="L129" s="33" t="s">
        <v>2021</v>
      </c>
      <c r="M129" s="1" t="s">
        <v>46361</v>
      </c>
      <c r="N129" s="33" t="s">
        <v>20</v>
      </c>
      <c r="O129" s="33" t="s">
        <v>49201</v>
      </c>
      <c r="P129" s="33" t="s">
        <v>45791</v>
      </c>
      <c r="Q129" s="33" t="s">
        <v>29986</v>
      </c>
      <c r="R129" s="39" t="s">
        <v>49202</v>
      </c>
      <c r="S129" s="33" t="s">
        <v>93</v>
      </c>
      <c r="T129" s="33" t="s">
        <v>21</v>
      </c>
      <c r="U129" s="33" t="s">
        <v>26689</v>
      </c>
      <c r="V129" s="33" t="s">
        <v>26484</v>
      </c>
      <c r="W129" s="33" t="s">
        <v>19153</v>
      </c>
      <c r="X129" s="33" t="s">
        <v>509</v>
      </c>
      <c r="Y129" s="33">
        <v>6008</v>
      </c>
      <c r="AA129" s="33" t="s">
        <v>42842</v>
      </c>
      <c r="AB129" s="33">
        <v>8322</v>
      </c>
      <c r="AC129" s="103">
        <v>28465</v>
      </c>
    </row>
    <row r="130" spans="1:29" ht="13" customHeight="1" x14ac:dyDescent="0.2">
      <c r="A130" s="33" t="s">
        <v>49001</v>
      </c>
      <c r="B130" s="33">
        <v>30</v>
      </c>
      <c r="C130" s="33" t="s">
        <v>13</v>
      </c>
      <c r="D130" s="33" t="s">
        <v>30</v>
      </c>
      <c r="F130" s="94">
        <v>44034</v>
      </c>
      <c r="G130" s="33" t="s">
        <v>49002</v>
      </c>
      <c r="H130" s="33" t="s">
        <v>1024</v>
      </c>
      <c r="I130" s="33" t="s">
        <v>366</v>
      </c>
      <c r="J130" s="62">
        <v>73159</v>
      </c>
      <c r="K130" s="33" t="s">
        <v>921</v>
      </c>
      <c r="L130" s="33" t="s">
        <v>49003</v>
      </c>
      <c r="M130" s="1" t="s">
        <v>49709</v>
      </c>
      <c r="N130" s="33" t="s">
        <v>20</v>
      </c>
      <c r="O130" s="33" t="s">
        <v>49004</v>
      </c>
      <c r="P130" s="33" t="s">
        <v>45791</v>
      </c>
      <c r="Q130" s="33" t="s">
        <v>29986</v>
      </c>
      <c r="R130" s="39" t="s">
        <v>49005</v>
      </c>
      <c r="S130" s="33" t="s">
        <v>93</v>
      </c>
      <c r="T130" s="33" t="s">
        <v>21</v>
      </c>
      <c r="U130" s="33" t="s">
        <v>26689</v>
      </c>
      <c r="V130" s="33" t="s">
        <v>26484</v>
      </c>
      <c r="W130" s="33" t="s">
        <v>26485</v>
      </c>
      <c r="X130" s="33" t="s">
        <v>509</v>
      </c>
      <c r="Y130" s="33">
        <v>6003</v>
      </c>
      <c r="AA130" s="33" t="s">
        <v>42844</v>
      </c>
      <c r="AB130" s="33">
        <v>8319</v>
      </c>
      <c r="AC130" s="103">
        <v>28461</v>
      </c>
    </row>
    <row r="131" spans="1:29" ht="13" customHeight="1" x14ac:dyDescent="0.2">
      <c r="A131" s="33" t="s">
        <v>49577</v>
      </c>
      <c r="B131" s="33">
        <v>37</v>
      </c>
      <c r="C131" s="33" t="s">
        <v>13</v>
      </c>
      <c r="D131" s="33" t="s">
        <v>30</v>
      </c>
      <c r="E131" s="33" t="s">
        <v>49578</v>
      </c>
      <c r="F131" s="94">
        <v>44034</v>
      </c>
      <c r="G131" s="33" t="s">
        <v>49579</v>
      </c>
      <c r="H131" s="33" t="s">
        <v>27748</v>
      </c>
      <c r="I131" s="33" t="s">
        <v>406</v>
      </c>
      <c r="J131" s="62">
        <v>53189</v>
      </c>
      <c r="K131" s="33" t="s">
        <v>27748</v>
      </c>
      <c r="L131" s="33" t="s">
        <v>49580</v>
      </c>
      <c r="M131" s="1" t="s">
        <v>49581</v>
      </c>
      <c r="N131" s="33" t="s">
        <v>20</v>
      </c>
      <c r="O131" s="33" t="s">
        <v>49582</v>
      </c>
      <c r="P131" s="33" t="s">
        <v>45791</v>
      </c>
      <c r="Q131" s="33" t="s">
        <v>29986</v>
      </c>
      <c r="R131" s="39" t="s">
        <v>49583</v>
      </c>
      <c r="S131" s="33" t="s">
        <v>509</v>
      </c>
      <c r="T131" s="33" t="s">
        <v>21</v>
      </c>
      <c r="U131" s="33" t="s">
        <v>26488</v>
      </c>
      <c r="AA131" s="33" t="s">
        <v>42844</v>
      </c>
      <c r="AB131" s="33">
        <v>8321</v>
      </c>
      <c r="AC131" s="103">
        <v>28462</v>
      </c>
    </row>
    <row r="132" spans="1:29" ht="13" customHeight="1" x14ac:dyDescent="0.2">
      <c r="A132" s="1" t="s">
        <v>49196</v>
      </c>
      <c r="B132" s="33">
        <v>49</v>
      </c>
      <c r="C132" s="33" t="s">
        <v>102</v>
      </c>
      <c r="D132" s="1" t="s">
        <v>23</v>
      </c>
      <c r="F132" s="94">
        <v>44034</v>
      </c>
      <c r="G132" s="33" t="s">
        <v>49197</v>
      </c>
      <c r="H132" s="33" t="s">
        <v>8914</v>
      </c>
      <c r="I132" s="33" t="s">
        <v>55</v>
      </c>
      <c r="J132" s="62">
        <v>33760</v>
      </c>
      <c r="K132" s="33" t="s">
        <v>2143</v>
      </c>
      <c r="L132" s="33" t="s">
        <v>32371</v>
      </c>
      <c r="M132" s="1" t="s">
        <v>47220</v>
      </c>
      <c r="N132" s="33" t="s">
        <v>20</v>
      </c>
      <c r="O132" s="33" t="s">
        <v>49198</v>
      </c>
      <c r="P132" s="33" t="s">
        <v>45791</v>
      </c>
      <c r="Q132" s="33" t="s">
        <v>29986</v>
      </c>
      <c r="R132" s="39" t="s">
        <v>49199</v>
      </c>
      <c r="S132" s="33" t="s">
        <v>93</v>
      </c>
      <c r="T132" s="33" t="s">
        <v>21</v>
      </c>
      <c r="U132" s="33" t="s">
        <v>26689</v>
      </c>
      <c r="V132" s="33" t="s">
        <v>26484</v>
      </c>
      <c r="W132" s="33" t="s">
        <v>26486</v>
      </c>
      <c r="X132" s="33" t="s">
        <v>93</v>
      </c>
      <c r="Y132" s="33">
        <v>6005</v>
      </c>
      <c r="AA132" s="33" t="s">
        <v>42844</v>
      </c>
      <c r="AB132" s="33">
        <v>8320</v>
      </c>
      <c r="AC132" s="103">
        <v>28460</v>
      </c>
    </row>
    <row r="133" spans="1:29" ht="13" customHeight="1" x14ac:dyDescent="0.2">
      <c r="A133" s="33" t="s">
        <v>49191</v>
      </c>
      <c r="B133" s="33">
        <v>22</v>
      </c>
      <c r="C133" s="33" t="s">
        <v>13</v>
      </c>
      <c r="D133" s="33" t="s">
        <v>78</v>
      </c>
      <c r="E133" s="33" t="s">
        <v>49192</v>
      </c>
      <c r="F133" s="94">
        <v>44033</v>
      </c>
      <c r="G133" s="33" t="s">
        <v>49193</v>
      </c>
      <c r="H133" s="33" t="s">
        <v>1533</v>
      </c>
      <c r="I133" s="33" t="s">
        <v>38</v>
      </c>
      <c r="J133" s="62">
        <v>95826</v>
      </c>
      <c r="K133" s="33" t="s">
        <v>1533</v>
      </c>
      <c r="L133" s="33" t="s">
        <v>2157</v>
      </c>
      <c r="M133" s="1" t="s">
        <v>47015</v>
      </c>
      <c r="N133" s="33" t="s">
        <v>20</v>
      </c>
      <c r="O133" s="33" t="s">
        <v>49194</v>
      </c>
      <c r="P133" s="33" t="s">
        <v>45791</v>
      </c>
      <c r="Q133" s="33" t="s">
        <v>29986</v>
      </c>
      <c r="R133" s="39" t="s">
        <v>49195</v>
      </c>
      <c r="S133" s="33" t="s">
        <v>93</v>
      </c>
      <c r="T133" s="33" t="s">
        <v>21</v>
      </c>
      <c r="U133" s="33" t="s">
        <v>26689</v>
      </c>
      <c r="V133" s="33" t="s">
        <v>26484</v>
      </c>
      <c r="W133" s="33" t="s">
        <v>26485</v>
      </c>
      <c r="X133" s="33" t="s">
        <v>509</v>
      </c>
      <c r="Y133" s="33">
        <v>6004</v>
      </c>
      <c r="AA133" s="33" t="s">
        <v>42844</v>
      </c>
      <c r="AB133" s="33">
        <v>8318</v>
      </c>
      <c r="AC133" s="103">
        <v>28455</v>
      </c>
    </row>
    <row r="134" spans="1:29" ht="13" customHeight="1" x14ac:dyDescent="0.2">
      <c r="A134" s="1" t="s">
        <v>49182</v>
      </c>
      <c r="B134" s="33">
        <v>33</v>
      </c>
      <c r="C134" s="33" t="s">
        <v>13</v>
      </c>
      <c r="D134" s="1" t="s">
        <v>23</v>
      </c>
      <c r="F134" s="94">
        <v>44032</v>
      </c>
      <c r="G134" s="33" t="s">
        <v>49183</v>
      </c>
      <c r="H134" s="33" t="s">
        <v>5532</v>
      </c>
      <c r="I134" s="33" t="s">
        <v>38</v>
      </c>
      <c r="J134" s="62">
        <v>91913</v>
      </c>
      <c r="K134" s="33" t="s">
        <v>142</v>
      </c>
      <c r="L134" s="33" t="s">
        <v>5534</v>
      </c>
      <c r="M134" s="1" t="s">
        <v>47449</v>
      </c>
      <c r="N134" s="33" t="s">
        <v>20</v>
      </c>
      <c r="O134" s="33" t="s">
        <v>49184</v>
      </c>
      <c r="P134" s="33" t="s">
        <v>45791</v>
      </c>
      <c r="Q134" s="33" t="s">
        <v>29986</v>
      </c>
      <c r="R134" s="39" t="s">
        <v>49185</v>
      </c>
      <c r="S134" s="33" t="s">
        <v>93</v>
      </c>
      <c r="T134" s="33" t="s">
        <v>21</v>
      </c>
      <c r="U134" s="33" t="s">
        <v>26689</v>
      </c>
      <c r="V134" s="33" t="s">
        <v>26484</v>
      </c>
      <c r="W134" s="33" t="s">
        <v>19153</v>
      </c>
      <c r="X134" s="33" t="s">
        <v>93</v>
      </c>
      <c r="Y134" s="33">
        <v>6002</v>
      </c>
      <c r="AA134" s="33" t="s">
        <v>42844</v>
      </c>
      <c r="AB134" s="33">
        <v>8316</v>
      </c>
      <c r="AC134" s="103">
        <v>28451</v>
      </c>
    </row>
    <row r="135" spans="1:29" ht="13" customHeight="1" x14ac:dyDescent="0.2">
      <c r="A135" s="33" t="s">
        <v>49186</v>
      </c>
      <c r="B135" s="33">
        <v>51</v>
      </c>
      <c r="C135" s="33" t="s">
        <v>13</v>
      </c>
      <c r="D135" s="33" t="s">
        <v>78</v>
      </c>
      <c r="E135" s="33" t="s">
        <v>49187</v>
      </c>
      <c r="F135" s="94">
        <v>44032</v>
      </c>
      <c r="G135" s="33" t="s">
        <v>49188</v>
      </c>
      <c r="H135" s="33" t="s">
        <v>171</v>
      </c>
      <c r="I135" s="33" t="s">
        <v>18</v>
      </c>
      <c r="J135" s="62">
        <v>70820</v>
      </c>
      <c r="K135" s="33" t="s">
        <v>3422</v>
      </c>
      <c r="L135" s="33" t="s">
        <v>1569</v>
      </c>
      <c r="M135" s="1" t="s">
        <v>46538</v>
      </c>
      <c r="N135" s="33" t="s">
        <v>20</v>
      </c>
      <c r="O135" s="33" t="s">
        <v>49189</v>
      </c>
      <c r="P135" s="33" t="s">
        <v>45791</v>
      </c>
      <c r="Q135" s="33" t="s">
        <v>29986</v>
      </c>
      <c r="R135" s="39" t="s">
        <v>49190</v>
      </c>
      <c r="S135" s="33" t="s">
        <v>93</v>
      </c>
      <c r="T135" s="33" t="s">
        <v>21</v>
      </c>
      <c r="U135" s="33" t="s">
        <v>26689</v>
      </c>
      <c r="V135" s="33" t="s">
        <v>26484</v>
      </c>
      <c r="W135" s="33" t="s">
        <v>26485</v>
      </c>
      <c r="X135" s="33" t="s">
        <v>509</v>
      </c>
      <c r="Y135" s="33">
        <v>5999</v>
      </c>
      <c r="AA135" s="33" t="s">
        <v>42844</v>
      </c>
      <c r="AB135" s="33">
        <v>8317</v>
      </c>
      <c r="AC135" s="103">
        <v>28450</v>
      </c>
    </row>
    <row r="136" spans="1:29" ht="13" customHeight="1" x14ac:dyDescent="0.2">
      <c r="A136" s="1" t="s">
        <v>49178</v>
      </c>
      <c r="B136" s="33">
        <v>35</v>
      </c>
      <c r="C136" s="33" t="s">
        <v>13</v>
      </c>
      <c r="D136" s="1" t="s">
        <v>23</v>
      </c>
      <c r="F136" s="94">
        <v>44031</v>
      </c>
      <c r="G136" s="33" t="s">
        <v>49179</v>
      </c>
      <c r="H136" s="33" t="s">
        <v>196</v>
      </c>
      <c r="I136" s="33" t="s">
        <v>197</v>
      </c>
      <c r="J136" s="62">
        <v>46218</v>
      </c>
      <c r="K136" s="33" t="s">
        <v>389</v>
      </c>
      <c r="L136" s="33" t="s">
        <v>198</v>
      </c>
      <c r="M136" s="1" t="s">
        <v>46034</v>
      </c>
      <c r="N136" s="33" t="s">
        <v>20</v>
      </c>
      <c r="O136" s="33" t="s">
        <v>49180</v>
      </c>
      <c r="P136" s="33" t="s">
        <v>45791</v>
      </c>
      <c r="Q136" s="33" t="s">
        <v>29986</v>
      </c>
      <c r="R136" s="39" t="s">
        <v>49181</v>
      </c>
      <c r="S136" s="33" t="s">
        <v>93</v>
      </c>
      <c r="T136" s="33" t="s">
        <v>21</v>
      </c>
      <c r="U136" s="33" t="s">
        <v>26689</v>
      </c>
      <c r="AA136" s="33" t="s">
        <v>42842</v>
      </c>
      <c r="AB136" s="33">
        <v>8315</v>
      </c>
      <c r="AC136" s="103">
        <v>28448</v>
      </c>
    </row>
    <row r="137" spans="1:29" ht="13" customHeight="1" x14ac:dyDescent="0.2">
      <c r="A137" s="33" t="s">
        <v>49170</v>
      </c>
      <c r="B137" s="33">
        <v>24</v>
      </c>
      <c r="C137" s="33" t="s">
        <v>13</v>
      </c>
      <c r="D137" s="33" t="s">
        <v>78</v>
      </c>
      <c r="E137" s="33" t="s">
        <v>49171</v>
      </c>
      <c r="F137" s="94">
        <v>44030</v>
      </c>
      <c r="G137" s="33" t="s">
        <v>49172</v>
      </c>
      <c r="H137" s="33" t="s">
        <v>49173</v>
      </c>
      <c r="I137" s="33" t="s">
        <v>37</v>
      </c>
      <c r="J137" s="62">
        <v>60411</v>
      </c>
      <c r="K137" s="33" t="s">
        <v>81</v>
      </c>
      <c r="L137" s="33" t="s">
        <v>49174</v>
      </c>
      <c r="M137" s="1" t="s">
        <v>49175</v>
      </c>
      <c r="N137" s="33" t="s">
        <v>20</v>
      </c>
      <c r="O137" s="33" t="s">
        <v>49176</v>
      </c>
      <c r="P137" s="33" t="s">
        <v>45791</v>
      </c>
      <c r="Q137" s="33" t="s">
        <v>29986</v>
      </c>
      <c r="R137" s="39" t="s">
        <v>49177</v>
      </c>
      <c r="S137" s="33" t="s">
        <v>93</v>
      </c>
      <c r="T137" s="33" t="s">
        <v>21</v>
      </c>
      <c r="U137" s="33" t="s">
        <v>26689</v>
      </c>
      <c r="V137" s="33" t="s">
        <v>26484</v>
      </c>
      <c r="W137" s="33" t="s">
        <v>26486</v>
      </c>
      <c r="X137" s="33" t="s">
        <v>93</v>
      </c>
      <c r="Y137" s="33">
        <v>5998</v>
      </c>
      <c r="AA137" s="33" t="s">
        <v>42844</v>
      </c>
      <c r="AB137" s="33">
        <v>8314</v>
      </c>
      <c r="AC137" s="103">
        <v>28447</v>
      </c>
    </row>
    <row r="138" spans="1:29" ht="13" customHeight="1" x14ac:dyDescent="0.2">
      <c r="A138" s="1" t="s">
        <v>2989</v>
      </c>
      <c r="B138" s="33" t="s">
        <v>22</v>
      </c>
      <c r="C138" s="33" t="s">
        <v>13</v>
      </c>
      <c r="D138" s="1" t="s">
        <v>23</v>
      </c>
      <c r="F138" s="94">
        <v>44029</v>
      </c>
      <c r="G138" s="33" t="s">
        <v>48997</v>
      </c>
      <c r="H138" s="33" t="s">
        <v>14411</v>
      </c>
      <c r="I138" s="33" t="s">
        <v>191</v>
      </c>
      <c r="J138" s="62">
        <v>81521</v>
      </c>
      <c r="K138" s="33" t="s">
        <v>1333</v>
      </c>
      <c r="L138" s="33" t="s">
        <v>48998</v>
      </c>
      <c r="M138" s="1" t="s">
        <v>49710</v>
      </c>
      <c r="N138" s="33" t="s">
        <v>20</v>
      </c>
      <c r="O138" s="33" t="s">
        <v>48999</v>
      </c>
      <c r="P138" s="33" t="s">
        <v>45791</v>
      </c>
      <c r="Q138" s="33" t="s">
        <v>29986</v>
      </c>
      <c r="R138" s="39" t="s">
        <v>49000</v>
      </c>
      <c r="S138" s="33" t="s">
        <v>93</v>
      </c>
      <c r="T138" s="33" t="s">
        <v>21</v>
      </c>
      <c r="U138" s="33" t="s">
        <v>26689</v>
      </c>
      <c r="V138" s="33" t="s">
        <v>26482</v>
      </c>
      <c r="X138" s="33" t="s">
        <v>93</v>
      </c>
      <c r="Y138" s="33">
        <v>6000</v>
      </c>
      <c r="AA138" s="33" t="s">
        <v>42844</v>
      </c>
      <c r="AB138" s="33">
        <v>8312</v>
      </c>
      <c r="AC138" s="103">
        <v>28444</v>
      </c>
    </row>
    <row r="139" spans="1:29" ht="13" customHeight="1" x14ac:dyDescent="0.2">
      <c r="A139" s="1" t="s">
        <v>49467</v>
      </c>
      <c r="B139" s="33">
        <v>24</v>
      </c>
      <c r="C139" s="33" t="s">
        <v>13</v>
      </c>
      <c r="D139" s="1" t="s">
        <v>23</v>
      </c>
      <c r="F139" s="94">
        <v>44029</v>
      </c>
      <c r="G139" s="33" t="s">
        <v>49468</v>
      </c>
      <c r="H139" s="33" t="s">
        <v>671</v>
      </c>
      <c r="I139" s="33" t="s">
        <v>66</v>
      </c>
      <c r="J139" s="62">
        <v>77033</v>
      </c>
      <c r="K139" s="33" t="s">
        <v>512</v>
      </c>
      <c r="L139" s="33" t="s">
        <v>32085</v>
      </c>
      <c r="M139" s="1" t="s">
        <v>46586</v>
      </c>
      <c r="N139" s="33" t="s">
        <v>20</v>
      </c>
      <c r="O139" s="33" t="s">
        <v>49469</v>
      </c>
      <c r="P139" s="33" t="s">
        <v>45791</v>
      </c>
      <c r="Q139" s="33" t="s">
        <v>29986</v>
      </c>
      <c r="R139" s="39" t="s">
        <v>49470</v>
      </c>
      <c r="S139" s="33" t="s">
        <v>93</v>
      </c>
      <c r="T139" s="33" t="s">
        <v>45897</v>
      </c>
      <c r="U139" s="33" t="s">
        <v>39851</v>
      </c>
      <c r="V139" s="33" t="s">
        <v>26482</v>
      </c>
      <c r="W139" s="33" t="s">
        <v>26485</v>
      </c>
      <c r="X139" s="33" t="s">
        <v>93</v>
      </c>
      <c r="Y139" s="33">
        <v>6001</v>
      </c>
      <c r="AA139" s="33" t="s">
        <v>42842</v>
      </c>
      <c r="AB139" s="33">
        <v>8313</v>
      </c>
      <c r="AC139" s="103">
        <v>28443</v>
      </c>
    </row>
    <row r="140" spans="1:29" ht="13" customHeight="1" x14ac:dyDescent="0.2">
      <c r="A140" s="33" t="s">
        <v>48990</v>
      </c>
      <c r="B140" s="33">
        <v>33</v>
      </c>
      <c r="C140" s="33" t="s">
        <v>13</v>
      </c>
      <c r="D140" s="33" t="s">
        <v>30</v>
      </c>
      <c r="E140" s="33" t="s">
        <v>48991</v>
      </c>
      <c r="F140" s="94">
        <v>44028</v>
      </c>
      <c r="G140" s="33" t="s">
        <v>48992</v>
      </c>
      <c r="H140" s="33" t="s">
        <v>48993</v>
      </c>
      <c r="I140" s="33" t="s">
        <v>66</v>
      </c>
      <c r="J140" s="62">
        <v>79505</v>
      </c>
      <c r="K140" s="33" t="s">
        <v>2464</v>
      </c>
      <c r="L140" s="33" t="s">
        <v>48994</v>
      </c>
      <c r="M140" s="1" t="s">
        <v>49711</v>
      </c>
      <c r="N140" s="33" t="s">
        <v>20</v>
      </c>
      <c r="O140" s="33" t="s">
        <v>48995</v>
      </c>
      <c r="P140" s="33" t="s">
        <v>45791</v>
      </c>
      <c r="Q140" s="33" t="s">
        <v>29986</v>
      </c>
      <c r="R140" s="39" t="s">
        <v>48996</v>
      </c>
      <c r="S140" s="33" t="s">
        <v>93</v>
      </c>
      <c r="T140" s="33" t="s">
        <v>21</v>
      </c>
      <c r="U140" s="33" t="s">
        <v>26689</v>
      </c>
      <c r="V140" s="33" t="s">
        <v>26484</v>
      </c>
      <c r="W140" s="33" t="s">
        <v>26485</v>
      </c>
      <c r="X140" s="33" t="s">
        <v>93</v>
      </c>
      <c r="Y140" s="33">
        <v>5997</v>
      </c>
      <c r="AA140" s="33" t="s">
        <v>42843</v>
      </c>
      <c r="AB140" s="33">
        <v>8309</v>
      </c>
      <c r="AC140" s="103">
        <v>28441</v>
      </c>
    </row>
    <row r="141" spans="1:29" ht="13" customHeight="1" x14ac:dyDescent="0.2">
      <c r="A141" s="33" t="s">
        <v>2989</v>
      </c>
      <c r="B141" s="33" t="s">
        <v>22</v>
      </c>
      <c r="C141" s="33" t="s">
        <v>13</v>
      </c>
      <c r="D141" s="33" t="s">
        <v>30</v>
      </c>
      <c r="F141" s="94">
        <v>44028</v>
      </c>
      <c r="G141" s="33" t="s">
        <v>49167</v>
      </c>
      <c r="H141" s="33" t="s">
        <v>34210</v>
      </c>
      <c r="I141" s="33" t="s">
        <v>281</v>
      </c>
      <c r="J141" s="62">
        <v>98133</v>
      </c>
      <c r="K141" s="33" t="s">
        <v>1130</v>
      </c>
      <c r="L141" s="33" t="s">
        <v>7267</v>
      </c>
      <c r="M141" s="1" t="s">
        <v>46394</v>
      </c>
      <c r="N141" s="33" t="s">
        <v>20</v>
      </c>
      <c r="O141" s="33" t="s">
        <v>49168</v>
      </c>
      <c r="P141" s="33" t="s">
        <v>45791</v>
      </c>
      <c r="Q141" s="33" t="s">
        <v>29986</v>
      </c>
      <c r="R141" s="39" t="s">
        <v>49169</v>
      </c>
      <c r="S141" s="33" t="s">
        <v>22</v>
      </c>
      <c r="T141" s="33" t="s">
        <v>21</v>
      </c>
      <c r="U141" s="33" t="s">
        <v>26682</v>
      </c>
      <c r="V141" s="33" t="s">
        <v>26482</v>
      </c>
      <c r="W141" s="33" t="s">
        <v>26486</v>
      </c>
      <c r="X141" s="33" t="s">
        <v>93</v>
      </c>
      <c r="Y141" s="33">
        <v>5992</v>
      </c>
      <c r="AA141" s="33" t="s">
        <v>42842</v>
      </c>
      <c r="AB141" s="33">
        <v>8311</v>
      </c>
      <c r="AC141" s="103">
        <v>21860</v>
      </c>
    </row>
    <row r="142" spans="1:29" ht="13" customHeight="1" x14ac:dyDescent="0.2">
      <c r="A142" s="33" t="s">
        <v>2989</v>
      </c>
      <c r="B142" s="33" t="s">
        <v>22</v>
      </c>
      <c r="C142" s="33" t="s">
        <v>13</v>
      </c>
      <c r="D142" s="33" t="s">
        <v>30</v>
      </c>
      <c r="F142" s="94">
        <v>44028</v>
      </c>
      <c r="G142" s="33" t="s">
        <v>49163</v>
      </c>
      <c r="H142" s="33" t="s">
        <v>49164</v>
      </c>
      <c r="I142" s="33" t="s">
        <v>55</v>
      </c>
      <c r="J142" s="62">
        <v>33903</v>
      </c>
      <c r="K142" s="33" t="s">
        <v>5072</v>
      </c>
      <c r="L142" s="33" t="s">
        <v>7038</v>
      </c>
      <c r="M142" s="1" t="s">
        <v>46144</v>
      </c>
      <c r="N142" s="33" t="s">
        <v>20</v>
      </c>
      <c r="O142" s="33" t="s">
        <v>49165</v>
      </c>
      <c r="P142" s="33" t="s">
        <v>45791</v>
      </c>
      <c r="Q142" s="33" t="s">
        <v>29986</v>
      </c>
      <c r="R142" s="39" t="s">
        <v>49166</v>
      </c>
      <c r="S142" s="33" t="s">
        <v>509</v>
      </c>
      <c r="T142" s="33" t="s">
        <v>21</v>
      </c>
      <c r="U142" s="33" t="s">
        <v>26689</v>
      </c>
      <c r="V142" s="33" t="s">
        <v>26484</v>
      </c>
      <c r="W142" s="33" t="s">
        <v>26485</v>
      </c>
      <c r="X142" s="33" t="s">
        <v>93</v>
      </c>
      <c r="Y142" s="33">
        <v>5995</v>
      </c>
      <c r="AA142" s="33" t="s">
        <v>42844</v>
      </c>
      <c r="AB142" s="33">
        <v>8310</v>
      </c>
      <c r="AC142" s="103">
        <v>28436</v>
      </c>
    </row>
    <row r="143" spans="1:29" ht="13" customHeight="1" x14ac:dyDescent="0.2">
      <c r="A143" s="33" t="s">
        <v>49156</v>
      </c>
      <c r="B143" s="33">
        <v>22</v>
      </c>
      <c r="C143" s="33" t="s">
        <v>13</v>
      </c>
      <c r="D143" s="33" t="s">
        <v>30</v>
      </c>
      <c r="E143" s="33" t="s">
        <v>49157</v>
      </c>
      <c r="F143" s="94">
        <v>44027</v>
      </c>
      <c r="G143" s="33" t="s">
        <v>49158</v>
      </c>
      <c r="H143" s="33" t="s">
        <v>49159</v>
      </c>
      <c r="I143" s="33" t="s">
        <v>293</v>
      </c>
      <c r="J143" s="62">
        <v>40165</v>
      </c>
      <c r="K143" s="33" t="s">
        <v>49160</v>
      </c>
      <c r="L143" s="33" t="s">
        <v>18184</v>
      </c>
      <c r="M143" s="1" t="s">
        <v>46058</v>
      </c>
      <c r="N143" s="33" t="s">
        <v>20</v>
      </c>
      <c r="O143" s="33" t="s">
        <v>49161</v>
      </c>
      <c r="P143" s="33" t="s">
        <v>45791</v>
      </c>
      <c r="Q143" s="33" t="s">
        <v>29986</v>
      </c>
      <c r="R143" s="39" t="s">
        <v>49162</v>
      </c>
      <c r="S143" s="33" t="s">
        <v>93</v>
      </c>
      <c r="T143" s="33" t="s">
        <v>21</v>
      </c>
      <c r="U143" s="33" t="s">
        <v>26689</v>
      </c>
      <c r="AA143" s="33" t="s">
        <v>42843</v>
      </c>
      <c r="AB143" s="33">
        <v>8307</v>
      </c>
      <c r="AC143" s="103">
        <v>21861</v>
      </c>
    </row>
    <row r="144" spans="1:29" ht="13" customHeight="1" x14ac:dyDescent="0.2">
      <c r="A144" s="1" t="s">
        <v>49539</v>
      </c>
      <c r="B144" s="33">
        <v>39</v>
      </c>
      <c r="C144" s="33" t="s">
        <v>13</v>
      </c>
      <c r="D144" s="1" t="s">
        <v>23</v>
      </c>
      <c r="F144" s="94">
        <v>44027</v>
      </c>
      <c r="G144" s="33" t="s">
        <v>49540</v>
      </c>
      <c r="H144" s="33" t="s">
        <v>1641</v>
      </c>
      <c r="I144" s="33" t="s">
        <v>38</v>
      </c>
      <c r="J144" s="62">
        <v>95219</v>
      </c>
      <c r="K144" s="33" t="s">
        <v>1643</v>
      </c>
      <c r="L144" s="33" t="s">
        <v>1644</v>
      </c>
      <c r="M144" s="1" t="s">
        <v>46709</v>
      </c>
      <c r="N144" s="33" t="s">
        <v>20</v>
      </c>
      <c r="O144" s="33" t="s">
        <v>49541</v>
      </c>
      <c r="P144" s="33" t="s">
        <v>45791</v>
      </c>
      <c r="Q144" s="33" t="s">
        <v>29986</v>
      </c>
      <c r="R144" s="39" t="s">
        <v>49542</v>
      </c>
      <c r="S144" s="33" t="s">
        <v>93</v>
      </c>
      <c r="T144" s="33" t="s">
        <v>350</v>
      </c>
      <c r="U144" s="33" t="s">
        <v>26775</v>
      </c>
      <c r="V144" s="33" t="s">
        <v>26484</v>
      </c>
      <c r="W144" s="33" t="s">
        <v>26485</v>
      </c>
      <c r="X144" s="33" t="s">
        <v>93</v>
      </c>
      <c r="Y144" s="33">
        <v>5993</v>
      </c>
      <c r="AA144" s="33" t="s">
        <v>42844</v>
      </c>
      <c r="AB144" s="33">
        <v>8308</v>
      </c>
      <c r="AC144" s="103">
        <v>28412</v>
      </c>
    </row>
    <row r="145" spans="1:29" ht="13" customHeight="1" x14ac:dyDescent="0.2">
      <c r="A145" s="33" t="s">
        <v>49148</v>
      </c>
      <c r="B145" s="33">
        <v>28</v>
      </c>
      <c r="C145" s="33" t="s">
        <v>13</v>
      </c>
      <c r="D145" s="33" t="s">
        <v>41</v>
      </c>
      <c r="F145" s="94">
        <v>44026</v>
      </c>
      <c r="G145" s="33" t="s">
        <v>49149</v>
      </c>
      <c r="H145" s="33" t="s">
        <v>5472</v>
      </c>
      <c r="I145" s="33" t="s">
        <v>177</v>
      </c>
      <c r="J145" s="62">
        <v>88030</v>
      </c>
      <c r="K145" s="33" t="s">
        <v>20690</v>
      </c>
      <c r="L145" s="33" t="s">
        <v>18364</v>
      </c>
      <c r="M145" s="1" t="s">
        <v>48094</v>
      </c>
      <c r="N145" s="33" t="s">
        <v>20</v>
      </c>
      <c r="O145" s="33" t="s">
        <v>49150</v>
      </c>
      <c r="P145" s="33" t="s">
        <v>45791</v>
      </c>
      <c r="Q145" s="33" t="s">
        <v>29986</v>
      </c>
      <c r="R145" s="39" t="s">
        <v>49151</v>
      </c>
      <c r="S145" s="33" t="s">
        <v>93</v>
      </c>
      <c r="T145" s="33" t="s">
        <v>21</v>
      </c>
      <c r="U145" s="33" t="s">
        <v>26689</v>
      </c>
      <c r="V145" s="33" t="s">
        <v>26484</v>
      </c>
      <c r="W145" s="33" t="s">
        <v>26486</v>
      </c>
      <c r="X145" s="33" t="s">
        <v>93</v>
      </c>
      <c r="Y145" s="33">
        <v>5994</v>
      </c>
      <c r="AA145" s="33" t="s">
        <v>42843</v>
      </c>
      <c r="AB145" s="33">
        <v>8304</v>
      </c>
      <c r="AC145" s="103">
        <v>28433</v>
      </c>
    </row>
    <row r="146" spans="1:29" ht="13" customHeight="1" x14ac:dyDescent="0.2">
      <c r="A146" s="33" t="s">
        <v>48985</v>
      </c>
      <c r="B146" s="33">
        <v>32</v>
      </c>
      <c r="C146" s="33" t="s">
        <v>13</v>
      </c>
      <c r="D146" s="33" t="s">
        <v>41</v>
      </c>
      <c r="F146" s="94">
        <v>44026</v>
      </c>
      <c r="G146" s="33" t="s">
        <v>48986</v>
      </c>
      <c r="H146" s="33" t="s">
        <v>358</v>
      </c>
      <c r="I146" s="33" t="s">
        <v>297</v>
      </c>
      <c r="J146" s="62">
        <v>37919</v>
      </c>
      <c r="K146" s="33" t="s">
        <v>2464</v>
      </c>
      <c r="L146" s="33" t="s">
        <v>48987</v>
      </c>
      <c r="M146" s="1" t="s">
        <v>49712</v>
      </c>
      <c r="N146" s="33" t="s">
        <v>20</v>
      </c>
      <c r="O146" s="33" t="s">
        <v>48988</v>
      </c>
      <c r="P146" s="33" t="s">
        <v>45791</v>
      </c>
      <c r="Q146" s="33" t="s">
        <v>29986</v>
      </c>
      <c r="R146" s="39" t="s">
        <v>48989</v>
      </c>
      <c r="S146" s="33" t="s">
        <v>93</v>
      </c>
      <c r="T146" s="33" t="s">
        <v>21</v>
      </c>
      <c r="U146" s="33" t="s">
        <v>26689</v>
      </c>
      <c r="V146" s="33" t="s">
        <v>26484</v>
      </c>
      <c r="W146" s="33" t="s">
        <v>26483</v>
      </c>
      <c r="X146" s="33" t="s">
        <v>93</v>
      </c>
      <c r="Y146" s="33">
        <v>5991</v>
      </c>
      <c r="AA146" s="33" t="s">
        <v>42844</v>
      </c>
      <c r="AB146" s="33">
        <v>8303</v>
      </c>
      <c r="AC146" s="103">
        <v>28432</v>
      </c>
    </row>
    <row r="147" spans="1:29" ht="13" customHeight="1" x14ac:dyDescent="0.2">
      <c r="A147" s="33" t="s">
        <v>49152</v>
      </c>
      <c r="B147" s="33">
        <v>43</v>
      </c>
      <c r="C147" s="33" t="s">
        <v>13</v>
      </c>
      <c r="D147" s="33" t="s">
        <v>30</v>
      </c>
      <c r="F147" s="94">
        <v>44026</v>
      </c>
      <c r="G147" s="33" t="s">
        <v>49153</v>
      </c>
      <c r="H147" s="33" t="s">
        <v>3611</v>
      </c>
      <c r="I147" s="33" t="s">
        <v>50</v>
      </c>
      <c r="J147" s="62">
        <v>48837</v>
      </c>
      <c r="K147" s="33" t="s">
        <v>3613</v>
      </c>
      <c r="L147" s="33" t="s">
        <v>3868</v>
      </c>
      <c r="M147" s="1" t="s">
        <v>47362</v>
      </c>
      <c r="N147" s="33" t="s">
        <v>20</v>
      </c>
      <c r="O147" s="33" t="s">
        <v>49154</v>
      </c>
      <c r="P147" s="33" t="s">
        <v>45791</v>
      </c>
      <c r="Q147" s="33" t="s">
        <v>29986</v>
      </c>
      <c r="R147" s="39" t="s">
        <v>49155</v>
      </c>
      <c r="S147" s="33" t="s">
        <v>93</v>
      </c>
      <c r="T147" s="33" t="s">
        <v>21</v>
      </c>
      <c r="U147" s="33" t="s">
        <v>26682</v>
      </c>
      <c r="V147" s="33" t="s">
        <v>26482</v>
      </c>
      <c r="W147" s="33" t="s">
        <v>26483</v>
      </c>
      <c r="X147" s="33" t="s">
        <v>509</v>
      </c>
      <c r="Y147" s="33">
        <v>5988</v>
      </c>
      <c r="AA147" s="33" t="s">
        <v>42843</v>
      </c>
      <c r="AB147" s="33">
        <v>8305</v>
      </c>
      <c r="AC147" s="103">
        <v>28429</v>
      </c>
    </row>
    <row r="148" spans="1:29" ht="13" customHeight="1" x14ac:dyDescent="0.2">
      <c r="A148" s="33" t="s">
        <v>49460</v>
      </c>
      <c r="B148" s="33">
        <v>24</v>
      </c>
      <c r="C148" s="33" t="s">
        <v>13</v>
      </c>
      <c r="D148" s="33" t="s">
        <v>30</v>
      </c>
      <c r="F148" s="94">
        <v>44026</v>
      </c>
      <c r="G148" s="33" t="s">
        <v>49461</v>
      </c>
      <c r="H148" s="33" t="s">
        <v>49462</v>
      </c>
      <c r="I148" s="33" t="s">
        <v>74</v>
      </c>
      <c r="J148" s="62">
        <v>7950</v>
      </c>
      <c r="K148" s="33" t="s">
        <v>34018</v>
      </c>
      <c r="L148" s="33" t="s">
        <v>49463</v>
      </c>
      <c r="M148" s="1" t="s">
        <v>49464</v>
      </c>
      <c r="N148" s="33" t="s">
        <v>20</v>
      </c>
      <c r="O148" s="33" t="s">
        <v>49465</v>
      </c>
      <c r="P148" s="33" t="s">
        <v>45791</v>
      </c>
      <c r="Q148" s="33" t="s">
        <v>29986</v>
      </c>
      <c r="R148" s="39" t="s">
        <v>49466</v>
      </c>
      <c r="S148" s="33" t="s">
        <v>509</v>
      </c>
      <c r="T148" s="33" t="s">
        <v>45897</v>
      </c>
      <c r="U148" s="33" t="s">
        <v>39851</v>
      </c>
      <c r="V148" s="33" t="s">
        <v>26484</v>
      </c>
      <c r="W148" s="33" t="s">
        <v>26485</v>
      </c>
      <c r="X148" s="33" t="s">
        <v>93</v>
      </c>
      <c r="Y148" s="33">
        <v>5996</v>
      </c>
      <c r="AA148" s="33" t="s">
        <v>42844</v>
      </c>
      <c r="AB148" s="33">
        <v>8306</v>
      </c>
      <c r="AC148" s="103">
        <v>28434</v>
      </c>
    </row>
    <row r="149" spans="1:29" ht="13" customHeight="1" x14ac:dyDescent="0.2">
      <c r="A149" s="33" t="s">
        <v>49143</v>
      </c>
      <c r="B149" s="33">
        <v>17</v>
      </c>
      <c r="C149" s="33" t="s">
        <v>13</v>
      </c>
      <c r="D149" s="33" t="s">
        <v>78</v>
      </c>
      <c r="E149" s="33" t="s">
        <v>49144</v>
      </c>
      <c r="F149" s="94">
        <v>44025</v>
      </c>
      <c r="G149" s="33" t="s">
        <v>49145</v>
      </c>
      <c r="H149" s="33" t="s">
        <v>27268</v>
      </c>
      <c r="I149" s="33" t="s">
        <v>159</v>
      </c>
      <c r="J149" s="62">
        <v>30168</v>
      </c>
      <c r="K149" s="33" t="s">
        <v>3039</v>
      </c>
      <c r="L149" s="33" t="s">
        <v>3040</v>
      </c>
      <c r="M149" s="1" t="s">
        <v>45915</v>
      </c>
      <c r="N149" s="33" t="s">
        <v>20</v>
      </c>
      <c r="O149" s="33" t="s">
        <v>49146</v>
      </c>
      <c r="P149" s="33" t="s">
        <v>45791</v>
      </c>
      <c r="Q149" s="33" t="s">
        <v>29986</v>
      </c>
      <c r="R149" s="39" t="s">
        <v>49147</v>
      </c>
      <c r="S149" s="33" t="s">
        <v>93</v>
      </c>
      <c r="T149" s="33" t="s">
        <v>21</v>
      </c>
      <c r="U149" s="33" t="s">
        <v>26689</v>
      </c>
      <c r="V149" s="33" t="s">
        <v>26484</v>
      </c>
      <c r="W149" s="33" t="s">
        <v>19153</v>
      </c>
      <c r="X149" s="33" t="s">
        <v>93</v>
      </c>
      <c r="Y149" s="33">
        <v>5990</v>
      </c>
      <c r="AA149" s="33" t="s">
        <v>42844</v>
      </c>
      <c r="AB149" s="33">
        <v>8301</v>
      </c>
      <c r="AC149" s="103">
        <v>28430</v>
      </c>
    </row>
    <row r="150" spans="1:29" ht="13" customHeight="1" x14ac:dyDescent="0.2">
      <c r="A150" s="1" t="s">
        <v>49572</v>
      </c>
      <c r="B150" s="33">
        <v>31</v>
      </c>
      <c r="C150" s="33" t="s">
        <v>13</v>
      </c>
      <c r="D150" s="1" t="s">
        <v>23</v>
      </c>
      <c r="F150" s="94">
        <v>44025</v>
      </c>
      <c r="G150" s="33" t="s">
        <v>49573</v>
      </c>
      <c r="H150" s="33" t="s">
        <v>49574</v>
      </c>
      <c r="I150" s="33" t="s">
        <v>121</v>
      </c>
      <c r="J150" s="62">
        <v>55120</v>
      </c>
      <c r="K150" s="33" t="s">
        <v>19249</v>
      </c>
      <c r="L150" s="33" t="s">
        <v>36330</v>
      </c>
      <c r="M150" s="1" t="s">
        <v>47082</v>
      </c>
      <c r="N150" s="33" t="s">
        <v>20</v>
      </c>
      <c r="O150" s="33" t="s">
        <v>49575</v>
      </c>
      <c r="P150" s="33" t="s">
        <v>45791</v>
      </c>
      <c r="Q150" s="33" t="s">
        <v>29986</v>
      </c>
      <c r="R150" s="39" t="s">
        <v>49576</v>
      </c>
      <c r="S150" s="33" t="s">
        <v>93</v>
      </c>
      <c r="T150" s="33" t="s">
        <v>21</v>
      </c>
      <c r="U150" s="33" t="s">
        <v>26488</v>
      </c>
      <c r="AA150" s="33" t="s">
        <v>42844</v>
      </c>
      <c r="AB150" s="33">
        <v>8302</v>
      </c>
      <c r="AC150" s="103">
        <v>28427</v>
      </c>
    </row>
    <row r="151" spans="1:29" ht="13" customHeight="1" x14ac:dyDescent="0.2">
      <c r="A151" s="1" t="s">
        <v>49137</v>
      </c>
      <c r="B151" s="33">
        <v>59</v>
      </c>
      <c r="C151" s="33" t="s">
        <v>13</v>
      </c>
      <c r="D151" s="1" t="s">
        <v>23</v>
      </c>
      <c r="F151" s="94">
        <v>44025</v>
      </c>
      <c r="G151" s="33" t="s">
        <v>49138</v>
      </c>
      <c r="H151" s="33" t="s">
        <v>2614</v>
      </c>
      <c r="I151" s="33" t="s">
        <v>297</v>
      </c>
      <c r="J151" s="62">
        <v>37854</v>
      </c>
      <c r="K151" s="33" t="s">
        <v>7091</v>
      </c>
      <c r="L151" s="33" t="s">
        <v>49139</v>
      </c>
      <c r="M151" s="1" t="s">
        <v>49140</v>
      </c>
      <c r="N151" s="33" t="s">
        <v>20</v>
      </c>
      <c r="O151" s="33" t="s">
        <v>49141</v>
      </c>
      <c r="P151" s="33" t="s">
        <v>45791</v>
      </c>
      <c r="Q151" s="33" t="s">
        <v>29986</v>
      </c>
      <c r="R151" s="39" t="s">
        <v>49142</v>
      </c>
      <c r="S151" s="33" t="s">
        <v>93</v>
      </c>
      <c r="T151" s="33" t="s">
        <v>21</v>
      </c>
      <c r="U151" s="33" t="s">
        <v>26689</v>
      </c>
      <c r="V151" s="33" t="s">
        <v>26482</v>
      </c>
      <c r="W151" s="33" t="s">
        <v>26483</v>
      </c>
      <c r="X151" s="33" t="s">
        <v>93</v>
      </c>
      <c r="Y151" s="33">
        <v>5989</v>
      </c>
      <c r="AA151" s="33" t="s">
        <v>42843</v>
      </c>
      <c r="AB151" s="33">
        <v>8300</v>
      </c>
      <c r="AC151" s="103">
        <v>28426</v>
      </c>
    </row>
    <row r="152" spans="1:29" ht="13" customHeight="1" x14ac:dyDescent="0.2">
      <c r="A152" s="1" t="s">
        <v>48962</v>
      </c>
      <c r="B152" s="33">
        <v>28</v>
      </c>
      <c r="C152" s="33" t="s">
        <v>13</v>
      </c>
      <c r="D152" s="1" t="s">
        <v>23</v>
      </c>
      <c r="F152" s="94">
        <v>44024</v>
      </c>
      <c r="G152" s="33" t="s">
        <v>48963</v>
      </c>
      <c r="H152" s="33" t="s">
        <v>3445</v>
      </c>
      <c r="I152" s="33" t="s">
        <v>159</v>
      </c>
      <c r="J152" s="62">
        <v>30329</v>
      </c>
      <c r="K152" s="33" t="s">
        <v>802</v>
      </c>
      <c r="L152" s="33" t="s">
        <v>48964</v>
      </c>
      <c r="M152" s="1" t="s">
        <v>49713</v>
      </c>
      <c r="N152" s="33" t="s">
        <v>20</v>
      </c>
      <c r="O152" s="33" t="s">
        <v>48965</v>
      </c>
      <c r="P152" s="33" t="s">
        <v>45791</v>
      </c>
      <c r="Q152" s="33" t="s">
        <v>29986</v>
      </c>
      <c r="R152" s="39" t="s">
        <v>48966</v>
      </c>
      <c r="S152" s="33" t="s">
        <v>93</v>
      </c>
      <c r="T152" s="33" t="s">
        <v>21</v>
      </c>
      <c r="U152" s="33" t="s">
        <v>26689</v>
      </c>
      <c r="V152" s="33" t="s">
        <v>26484</v>
      </c>
      <c r="W152" s="33" t="s">
        <v>26485</v>
      </c>
      <c r="X152" s="33" t="s">
        <v>93</v>
      </c>
      <c r="Y152" s="33">
        <v>5980</v>
      </c>
      <c r="AA152" s="33" t="s">
        <v>42842</v>
      </c>
      <c r="AB152" s="33">
        <v>8297</v>
      </c>
      <c r="AC152" s="103">
        <v>28418</v>
      </c>
    </row>
    <row r="153" spans="1:29" ht="13" customHeight="1" x14ac:dyDescent="0.2">
      <c r="A153" s="1" t="s">
        <v>49132</v>
      </c>
      <c r="B153" s="33">
        <v>47</v>
      </c>
      <c r="C153" s="33" t="s">
        <v>13</v>
      </c>
      <c r="D153" s="1" t="s">
        <v>23</v>
      </c>
      <c r="F153" s="94">
        <v>44024</v>
      </c>
      <c r="G153" s="33" t="s">
        <v>49133</v>
      </c>
      <c r="H153" s="33" t="s">
        <v>11050</v>
      </c>
      <c r="I153" s="33" t="s">
        <v>159</v>
      </c>
      <c r="J153" s="62">
        <v>31763</v>
      </c>
      <c r="K153" s="33" t="s">
        <v>5072</v>
      </c>
      <c r="L153" s="33" t="s">
        <v>7038</v>
      </c>
      <c r="M153" s="1" t="s">
        <v>49134</v>
      </c>
      <c r="N153" s="33" t="s">
        <v>20</v>
      </c>
      <c r="O153" s="33" t="s">
        <v>49135</v>
      </c>
      <c r="P153" s="33" t="s">
        <v>45791</v>
      </c>
      <c r="Q153" s="33" t="s">
        <v>29986</v>
      </c>
      <c r="R153" s="39" t="s">
        <v>49136</v>
      </c>
      <c r="S153" s="33" t="s">
        <v>93</v>
      </c>
      <c r="T153" s="33" t="s">
        <v>21</v>
      </c>
      <c r="U153" s="33" t="s">
        <v>26682</v>
      </c>
      <c r="V153" s="33" t="s">
        <v>26482</v>
      </c>
      <c r="W153" s="33" t="s">
        <v>26486</v>
      </c>
      <c r="X153" s="33" t="s">
        <v>93</v>
      </c>
      <c r="Y153" s="33">
        <v>5985</v>
      </c>
      <c r="AA153" s="33" t="s">
        <v>42843</v>
      </c>
      <c r="AB153" s="33">
        <v>8298</v>
      </c>
      <c r="AC153" s="103">
        <v>28422</v>
      </c>
    </row>
    <row r="154" spans="1:29" ht="13" customHeight="1" x14ac:dyDescent="0.2">
      <c r="A154" s="33" t="s">
        <v>49535</v>
      </c>
      <c r="B154" s="33">
        <v>36</v>
      </c>
      <c r="C154" s="33" t="s">
        <v>102</v>
      </c>
      <c r="D154" s="33" t="s">
        <v>30</v>
      </c>
      <c r="F154" s="94">
        <v>44024</v>
      </c>
      <c r="G154" s="33" t="s">
        <v>49536</v>
      </c>
      <c r="H154" s="33" t="s">
        <v>991</v>
      </c>
      <c r="I154" s="33" t="s">
        <v>62</v>
      </c>
      <c r="J154" s="62">
        <v>45414</v>
      </c>
      <c r="K154" s="33" t="s">
        <v>992</v>
      </c>
      <c r="L154" s="33" t="s">
        <v>5579</v>
      </c>
      <c r="M154" s="1" t="s">
        <v>48435</v>
      </c>
      <c r="N154" s="33" t="s">
        <v>20</v>
      </c>
      <c r="O154" s="33" t="s">
        <v>49537</v>
      </c>
      <c r="P154" s="33" t="s">
        <v>45791</v>
      </c>
      <c r="Q154" s="33" t="s">
        <v>29986</v>
      </c>
      <c r="R154" s="39" t="s">
        <v>49538</v>
      </c>
      <c r="S154" s="33" t="s">
        <v>93</v>
      </c>
      <c r="T154" s="33" t="s">
        <v>350</v>
      </c>
      <c r="U154" s="33" t="s">
        <v>26775</v>
      </c>
      <c r="V154" s="33" t="s">
        <v>26484</v>
      </c>
      <c r="W154" s="33" t="s">
        <v>26483</v>
      </c>
      <c r="X154" s="33" t="s">
        <v>93</v>
      </c>
      <c r="Y154" s="33">
        <v>5984</v>
      </c>
      <c r="AA154" s="33" t="s">
        <v>42844</v>
      </c>
      <c r="AB154" s="33">
        <v>8299</v>
      </c>
      <c r="AC154" s="103">
        <v>28421</v>
      </c>
    </row>
    <row r="155" spans="1:29" ht="13" customHeight="1" x14ac:dyDescent="0.2">
      <c r="A155" s="33" t="s">
        <v>48973</v>
      </c>
      <c r="B155" s="33">
        <v>23</v>
      </c>
      <c r="C155" s="33" t="s">
        <v>13</v>
      </c>
      <c r="D155" s="33" t="s">
        <v>41</v>
      </c>
      <c r="E155" s="33" t="s">
        <v>48974</v>
      </c>
      <c r="F155" s="94">
        <v>44023</v>
      </c>
      <c r="G155" s="33" t="s">
        <v>48975</v>
      </c>
      <c r="H155" s="33" t="s">
        <v>41429</v>
      </c>
      <c r="I155" s="33" t="s">
        <v>191</v>
      </c>
      <c r="J155" s="62">
        <v>80132</v>
      </c>
      <c r="K155" s="33" t="s">
        <v>798</v>
      </c>
      <c r="L155" s="33" t="s">
        <v>48976</v>
      </c>
      <c r="M155" s="1" t="s">
        <v>49714</v>
      </c>
      <c r="N155" s="33" t="s">
        <v>20</v>
      </c>
      <c r="O155" s="33" t="s">
        <v>48977</v>
      </c>
      <c r="P155" s="33" t="s">
        <v>45791</v>
      </c>
      <c r="Q155" s="33" t="s">
        <v>29986</v>
      </c>
      <c r="R155" s="39" t="s">
        <v>48978</v>
      </c>
      <c r="S155" s="33" t="s">
        <v>93</v>
      </c>
      <c r="T155" s="33" t="s">
        <v>21</v>
      </c>
      <c r="U155" s="33" t="s">
        <v>26689</v>
      </c>
      <c r="V155" s="33" t="s">
        <v>26484</v>
      </c>
      <c r="W155" s="33" t="s">
        <v>26483</v>
      </c>
      <c r="X155" s="33" t="s">
        <v>93</v>
      </c>
      <c r="Y155" s="33">
        <v>5982</v>
      </c>
      <c r="AA155" s="33" t="s">
        <v>42844</v>
      </c>
      <c r="AB155" s="33">
        <v>8295</v>
      </c>
      <c r="AC155" s="103">
        <v>28413</v>
      </c>
    </row>
    <row r="156" spans="1:29" ht="13" customHeight="1" x14ac:dyDescent="0.2">
      <c r="A156" s="1" t="s">
        <v>49128</v>
      </c>
      <c r="B156" s="33">
        <v>26</v>
      </c>
      <c r="C156" s="33" t="s">
        <v>13</v>
      </c>
      <c r="D156" s="1" t="s">
        <v>23</v>
      </c>
      <c r="F156" s="94">
        <v>44023</v>
      </c>
      <c r="G156" s="33" t="s">
        <v>49129</v>
      </c>
      <c r="H156" s="33" t="s">
        <v>26</v>
      </c>
      <c r="I156" s="33" t="s">
        <v>25</v>
      </c>
      <c r="J156" s="62">
        <v>29617</v>
      </c>
      <c r="K156" s="33" t="s">
        <v>26</v>
      </c>
      <c r="L156" s="33" t="s">
        <v>27</v>
      </c>
      <c r="M156" s="1" t="s">
        <v>46817</v>
      </c>
      <c r="N156" s="33" t="s">
        <v>20</v>
      </c>
      <c r="O156" s="33" t="s">
        <v>49130</v>
      </c>
      <c r="P156" s="33" t="s">
        <v>45791</v>
      </c>
      <c r="Q156" s="33" t="s">
        <v>29986</v>
      </c>
      <c r="R156" s="39" t="s">
        <v>49131</v>
      </c>
      <c r="S156" s="33" t="s">
        <v>93</v>
      </c>
      <c r="T156" s="33" t="s">
        <v>21</v>
      </c>
      <c r="U156" s="33" t="s">
        <v>26689</v>
      </c>
      <c r="V156" s="33" t="s">
        <v>26484</v>
      </c>
      <c r="W156" s="33" t="s">
        <v>26485</v>
      </c>
      <c r="X156" s="33" t="s">
        <v>93</v>
      </c>
      <c r="Y156" s="33">
        <v>5983</v>
      </c>
      <c r="AA156" s="33" t="s">
        <v>42844</v>
      </c>
      <c r="AB156" s="33">
        <v>8296</v>
      </c>
      <c r="AC156" s="103">
        <v>28411</v>
      </c>
    </row>
    <row r="157" spans="1:29" ht="13" customHeight="1" x14ac:dyDescent="0.2">
      <c r="A157" s="33" t="s">
        <v>49112</v>
      </c>
      <c r="B157" s="33">
        <v>20</v>
      </c>
      <c r="C157" s="33" t="s">
        <v>13</v>
      </c>
      <c r="D157" s="33" t="s">
        <v>78</v>
      </c>
      <c r="E157" s="33" t="s">
        <v>49113</v>
      </c>
      <c r="F157" s="94">
        <v>44022</v>
      </c>
      <c r="G157" s="33" t="s">
        <v>49114</v>
      </c>
      <c r="H157" s="33" t="s">
        <v>412</v>
      </c>
      <c r="I157" s="33" t="s">
        <v>50</v>
      </c>
      <c r="J157" s="62">
        <v>48221</v>
      </c>
      <c r="K157" s="33" t="s">
        <v>1054</v>
      </c>
      <c r="L157" s="33" t="s">
        <v>2021</v>
      </c>
      <c r="M157" s="1" t="s">
        <v>46361</v>
      </c>
      <c r="N157" s="33" t="s">
        <v>20</v>
      </c>
      <c r="O157" s="33" t="s">
        <v>49115</v>
      </c>
      <c r="P157" s="33" t="s">
        <v>45791</v>
      </c>
      <c r="Q157" s="33" t="s">
        <v>29986</v>
      </c>
      <c r="R157" s="39" t="s">
        <v>49116</v>
      </c>
      <c r="S157" s="33" t="s">
        <v>93</v>
      </c>
      <c r="T157" s="33" t="s">
        <v>21</v>
      </c>
      <c r="U157" s="33" t="s">
        <v>26689</v>
      </c>
      <c r="V157" s="33" t="s">
        <v>26484</v>
      </c>
      <c r="W157" s="33" t="s">
        <v>26485</v>
      </c>
      <c r="X157" s="33" t="s">
        <v>509</v>
      </c>
      <c r="Y157" s="33">
        <v>5981</v>
      </c>
      <c r="AA157" s="33" t="s">
        <v>42842</v>
      </c>
      <c r="AB157" s="33">
        <v>8292</v>
      </c>
      <c r="AC157" s="103">
        <v>28408</v>
      </c>
    </row>
    <row r="158" spans="1:29" ht="13" customHeight="1" x14ac:dyDescent="0.2">
      <c r="A158" s="1" t="s">
        <v>49123</v>
      </c>
      <c r="B158" s="33">
        <v>29</v>
      </c>
      <c r="C158" s="33" t="s">
        <v>13</v>
      </c>
      <c r="D158" s="1" t="s">
        <v>23</v>
      </c>
      <c r="F158" s="94">
        <v>44022</v>
      </c>
      <c r="G158" s="33" t="s">
        <v>49124</v>
      </c>
      <c r="H158" s="33" t="s">
        <v>49125</v>
      </c>
      <c r="I158" s="33" t="s">
        <v>224</v>
      </c>
      <c r="J158" s="62">
        <v>20194</v>
      </c>
      <c r="K158" s="33" t="s">
        <v>3346</v>
      </c>
      <c r="L158" s="33" t="s">
        <v>17507</v>
      </c>
      <c r="M158" s="1" t="s">
        <v>46501</v>
      </c>
      <c r="N158" s="33" t="s">
        <v>20</v>
      </c>
      <c r="O158" s="33" t="s">
        <v>49126</v>
      </c>
      <c r="P158" s="33" t="s">
        <v>45791</v>
      </c>
      <c r="Q158" s="33" t="s">
        <v>29986</v>
      </c>
      <c r="R158" s="39" t="s">
        <v>49127</v>
      </c>
      <c r="S158" s="33" t="s">
        <v>93</v>
      </c>
      <c r="T158" s="33" t="s">
        <v>21</v>
      </c>
      <c r="U158" s="33" t="s">
        <v>26689</v>
      </c>
      <c r="Z158" s="34" t="s">
        <v>43137</v>
      </c>
      <c r="AA158" s="33" t="s">
        <v>42844</v>
      </c>
      <c r="AB158" s="33">
        <v>8294</v>
      </c>
      <c r="AC158" s="103">
        <v>28410</v>
      </c>
    </row>
    <row r="159" spans="1:29" ht="13" customHeight="1" x14ac:dyDescent="0.2">
      <c r="A159" s="1" t="s">
        <v>49108</v>
      </c>
      <c r="B159" s="33">
        <v>31</v>
      </c>
      <c r="C159" s="33" t="s">
        <v>13</v>
      </c>
      <c r="D159" s="1" t="s">
        <v>23</v>
      </c>
      <c r="F159" s="94">
        <v>44022</v>
      </c>
      <c r="G159" s="33" t="s">
        <v>49109</v>
      </c>
      <c r="H159" s="33" t="s">
        <v>26224</v>
      </c>
      <c r="I159" s="33" t="s">
        <v>55</v>
      </c>
      <c r="J159" s="62">
        <v>32408</v>
      </c>
      <c r="K159" s="33" t="s">
        <v>2585</v>
      </c>
      <c r="L159" s="33" t="s">
        <v>26225</v>
      </c>
      <c r="M159" s="1" t="s">
        <v>47643</v>
      </c>
      <c r="N159" s="33" t="s">
        <v>20</v>
      </c>
      <c r="O159" s="33" t="s">
        <v>49110</v>
      </c>
      <c r="P159" s="33" t="s">
        <v>45791</v>
      </c>
      <c r="Q159" s="33" t="s">
        <v>29986</v>
      </c>
      <c r="R159" s="39" t="s">
        <v>49111</v>
      </c>
      <c r="S159" s="33" t="s">
        <v>93</v>
      </c>
      <c r="T159" s="33" t="s">
        <v>21</v>
      </c>
      <c r="U159" s="33" t="s">
        <v>26689</v>
      </c>
      <c r="V159" s="33" t="s">
        <v>26484</v>
      </c>
      <c r="W159" s="33" t="s">
        <v>26485</v>
      </c>
      <c r="X159" s="33" t="s">
        <v>93</v>
      </c>
      <c r="Y159" s="33">
        <v>5986</v>
      </c>
      <c r="AA159" s="33" t="s">
        <v>42844</v>
      </c>
      <c r="AB159" s="33">
        <v>8291</v>
      </c>
      <c r="AC159" s="103">
        <v>28479</v>
      </c>
    </row>
    <row r="160" spans="1:29" ht="13" customHeight="1" x14ac:dyDescent="0.2">
      <c r="A160" s="33" t="s">
        <v>49117</v>
      </c>
      <c r="B160" s="33">
        <v>60</v>
      </c>
      <c r="C160" s="33" t="s">
        <v>13</v>
      </c>
      <c r="D160" s="33" t="s">
        <v>30</v>
      </c>
      <c r="F160" s="94">
        <v>44022</v>
      </c>
      <c r="G160" s="33" t="s">
        <v>49118</v>
      </c>
      <c r="H160" s="33" t="s">
        <v>49119</v>
      </c>
      <c r="I160" s="33" t="s">
        <v>373</v>
      </c>
      <c r="J160" s="62">
        <v>18616</v>
      </c>
      <c r="K160" s="33" t="s">
        <v>2666</v>
      </c>
      <c r="L160" s="33" t="s">
        <v>13271</v>
      </c>
      <c r="M160" s="1" t="s">
        <v>49120</v>
      </c>
      <c r="N160" s="33" t="s">
        <v>20</v>
      </c>
      <c r="O160" s="33" t="s">
        <v>49121</v>
      </c>
      <c r="P160" s="33" t="s">
        <v>45791</v>
      </c>
      <c r="Q160" s="33" t="s">
        <v>29986</v>
      </c>
      <c r="R160" s="39" t="s">
        <v>49122</v>
      </c>
      <c r="S160" s="33" t="s">
        <v>93</v>
      </c>
      <c r="T160" s="33" t="s">
        <v>21</v>
      </c>
      <c r="U160" s="33" t="s">
        <v>26689</v>
      </c>
      <c r="V160" s="33" t="s">
        <v>26487</v>
      </c>
      <c r="W160" s="33" t="s">
        <v>26485</v>
      </c>
      <c r="X160" s="33" t="s">
        <v>93</v>
      </c>
      <c r="Y160" s="33">
        <v>5979</v>
      </c>
      <c r="AA160" s="33" t="s">
        <v>42843</v>
      </c>
      <c r="AB160" s="33">
        <v>8293</v>
      </c>
      <c r="AC160" s="103">
        <v>28409</v>
      </c>
    </row>
    <row r="161" spans="1:29" ht="13" customHeight="1" x14ac:dyDescent="0.2">
      <c r="A161" s="1" t="s">
        <v>49104</v>
      </c>
      <c r="B161" s="33">
        <v>44</v>
      </c>
      <c r="C161" s="33" t="s">
        <v>13</v>
      </c>
      <c r="D161" s="1" t="s">
        <v>23</v>
      </c>
      <c r="F161" s="94">
        <v>44021</v>
      </c>
      <c r="G161" s="33" t="s">
        <v>49105</v>
      </c>
      <c r="H161" s="33" t="s">
        <v>39043</v>
      </c>
      <c r="I161" s="33" t="s">
        <v>38</v>
      </c>
      <c r="J161" s="62">
        <v>94513</v>
      </c>
      <c r="K161" s="33" t="s">
        <v>4133</v>
      </c>
      <c r="L161" s="33" t="s">
        <v>36505</v>
      </c>
      <c r="M161" s="1" t="s">
        <v>46910</v>
      </c>
      <c r="N161" s="33" t="s">
        <v>20</v>
      </c>
      <c r="O161" s="33" t="s">
        <v>49106</v>
      </c>
      <c r="P161" s="33" t="s">
        <v>45791</v>
      </c>
      <c r="Q161" s="33" t="s">
        <v>29986</v>
      </c>
      <c r="R161" s="39" t="s">
        <v>49107</v>
      </c>
      <c r="S161" s="33" t="s">
        <v>93</v>
      </c>
      <c r="T161" s="33" t="s">
        <v>21</v>
      </c>
      <c r="U161" s="33" t="s">
        <v>26689</v>
      </c>
      <c r="V161" s="33" t="s">
        <v>26484</v>
      </c>
      <c r="W161" s="33" t="s">
        <v>26485</v>
      </c>
      <c r="AA161" s="33" t="s">
        <v>42844</v>
      </c>
      <c r="AB161" s="33">
        <v>8289</v>
      </c>
      <c r="AC161" s="103">
        <v>28402</v>
      </c>
    </row>
    <row r="162" spans="1:29" ht="13" customHeight="1" x14ac:dyDescent="0.2">
      <c r="A162" s="33" t="s">
        <v>2989</v>
      </c>
      <c r="B162" s="33" t="s">
        <v>22</v>
      </c>
      <c r="C162" s="33" t="s">
        <v>13</v>
      </c>
      <c r="D162" s="33" t="s">
        <v>41</v>
      </c>
      <c r="F162" s="94">
        <v>44021</v>
      </c>
      <c r="G162" s="33" t="s">
        <v>49101</v>
      </c>
      <c r="H162" s="33" t="s">
        <v>16946</v>
      </c>
      <c r="I162" s="33" t="s">
        <v>38</v>
      </c>
      <c r="J162" s="62">
        <v>92231</v>
      </c>
      <c r="K162" s="33" t="s">
        <v>8981</v>
      </c>
      <c r="L162" s="33" t="s">
        <v>27274</v>
      </c>
      <c r="M162" s="1" t="s">
        <v>46425</v>
      </c>
      <c r="N162" s="33" t="s">
        <v>20</v>
      </c>
      <c r="O162" s="33" t="s">
        <v>49102</v>
      </c>
      <c r="P162" s="33" t="s">
        <v>45791</v>
      </c>
      <c r="Q162" s="33" t="s">
        <v>29986</v>
      </c>
      <c r="R162" s="39" t="s">
        <v>49103</v>
      </c>
      <c r="S162" s="33" t="s">
        <v>93</v>
      </c>
      <c r="T162" s="33" t="s">
        <v>21</v>
      </c>
      <c r="U162" s="33" t="s">
        <v>26682</v>
      </c>
      <c r="AA162" s="33" t="s">
        <v>42844</v>
      </c>
      <c r="AB162" s="33">
        <v>8288</v>
      </c>
      <c r="AC162" s="103">
        <v>28478</v>
      </c>
    </row>
    <row r="163" spans="1:29" ht="13" customHeight="1" x14ac:dyDescent="0.2">
      <c r="A163" s="33" t="s">
        <v>49456</v>
      </c>
      <c r="B163" s="33">
        <v>49</v>
      </c>
      <c r="C163" s="33" t="s">
        <v>13</v>
      </c>
      <c r="D163" s="33" t="s">
        <v>78</v>
      </c>
      <c r="F163" s="94">
        <v>44021</v>
      </c>
      <c r="G163" s="33" t="s">
        <v>49457</v>
      </c>
      <c r="H163" s="33" t="s">
        <v>142</v>
      </c>
      <c r="I163" s="33" t="s">
        <v>38</v>
      </c>
      <c r="J163" s="62">
        <v>92115</v>
      </c>
      <c r="K163" s="33" t="s">
        <v>142</v>
      </c>
      <c r="L163" s="33" t="s">
        <v>143</v>
      </c>
      <c r="M163" s="1" t="s">
        <v>45908</v>
      </c>
      <c r="N163" s="33" t="s">
        <v>20</v>
      </c>
      <c r="O163" s="33" t="s">
        <v>49458</v>
      </c>
      <c r="P163" s="33" t="s">
        <v>45791</v>
      </c>
      <c r="Q163" s="33" t="s">
        <v>29986</v>
      </c>
      <c r="R163" s="39" t="s">
        <v>49459</v>
      </c>
      <c r="S163" s="33" t="s">
        <v>93</v>
      </c>
      <c r="T163" s="33" t="s">
        <v>45897</v>
      </c>
      <c r="U163" s="33" t="s">
        <v>39851</v>
      </c>
      <c r="V163" s="33" t="s">
        <v>26484</v>
      </c>
      <c r="W163" s="33" t="s">
        <v>26485</v>
      </c>
      <c r="X163" s="33" t="s">
        <v>509</v>
      </c>
      <c r="Y163" s="33">
        <v>5987</v>
      </c>
      <c r="AA163" s="33" t="s">
        <v>42842</v>
      </c>
      <c r="AB163" s="33">
        <v>8290</v>
      </c>
      <c r="AC163" s="103">
        <v>28401</v>
      </c>
    </row>
    <row r="164" spans="1:29" ht="13" customHeight="1" x14ac:dyDescent="0.2">
      <c r="A164" s="33" t="s">
        <v>49093</v>
      </c>
      <c r="B164" s="33">
        <v>37</v>
      </c>
      <c r="C164" s="33" t="s">
        <v>13</v>
      </c>
      <c r="D164" s="33" t="s">
        <v>30</v>
      </c>
      <c r="E164" s="33" t="s">
        <v>49094</v>
      </c>
      <c r="F164" s="94">
        <v>44020</v>
      </c>
      <c r="G164" s="33" t="s">
        <v>49095</v>
      </c>
      <c r="H164" s="33" t="s">
        <v>49096</v>
      </c>
      <c r="I164" s="33" t="s">
        <v>618</v>
      </c>
      <c r="J164" s="62">
        <v>39581</v>
      </c>
      <c r="K164" s="33" t="s">
        <v>401</v>
      </c>
      <c r="L164" s="33" t="s">
        <v>49097</v>
      </c>
      <c r="M164" s="1" t="s">
        <v>49098</v>
      </c>
      <c r="N164" s="33" t="s">
        <v>20</v>
      </c>
      <c r="O164" s="33" t="s">
        <v>49099</v>
      </c>
      <c r="P164" s="33" t="s">
        <v>45791</v>
      </c>
      <c r="Q164" s="33" t="s">
        <v>29986</v>
      </c>
      <c r="R164" s="39" t="s">
        <v>49100</v>
      </c>
      <c r="S164" s="33" t="s">
        <v>509</v>
      </c>
      <c r="T164" s="33" t="s">
        <v>21</v>
      </c>
      <c r="U164" s="33" t="s">
        <v>26682</v>
      </c>
      <c r="V164" s="33" t="s">
        <v>26482</v>
      </c>
      <c r="AA164" s="33" t="s">
        <v>42844</v>
      </c>
      <c r="AB164" s="33">
        <v>8286</v>
      </c>
      <c r="AC164" s="103">
        <v>28400</v>
      </c>
    </row>
    <row r="165" spans="1:29" ht="13" customHeight="1" x14ac:dyDescent="0.2">
      <c r="A165" s="33" t="s">
        <v>49006</v>
      </c>
      <c r="B165" s="33">
        <v>31</v>
      </c>
      <c r="C165" s="33" t="s">
        <v>13</v>
      </c>
      <c r="D165" s="33" t="s">
        <v>78</v>
      </c>
      <c r="F165" s="94">
        <v>44020</v>
      </c>
      <c r="G165" s="33" t="s">
        <v>49007</v>
      </c>
      <c r="H165" s="33" t="s">
        <v>1034</v>
      </c>
      <c r="I165" s="33" t="s">
        <v>18</v>
      </c>
      <c r="J165" s="62">
        <v>71203</v>
      </c>
      <c r="K165" s="33" t="s">
        <v>5160</v>
      </c>
      <c r="L165" s="33" t="s">
        <v>49008</v>
      </c>
      <c r="M165" s="1" t="s">
        <v>49715</v>
      </c>
      <c r="N165" s="33" t="s">
        <v>20</v>
      </c>
      <c r="O165" s="33" t="s">
        <v>49009</v>
      </c>
      <c r="P165" s="33" t="s">
        <v>45791</v>
      </c>
      <c r="Q165" s="33" t="s">
        <v>29986</v>
      </c>
      <c r="R165" s="39" t="s">
        <v>49010</v>
      </c>
      <c r="S165" s="33" t="s">
        <v>93</v>
      </c>
      <c r="T165" s="33" t="s">
        <v>21</v>
      </c>
      <c r="U165" s="33" t="s">
        <v>26689</v>
      </c>
      <c r="V165" s="33" t="s">
        <v>26484</v>
      </c>
      <c r="W165" s="33" t="s">
        <v>26485</v>
      </c>
      <c r="AA165" s="33" t="s">
        <v>42844</v>
      </c>
      <c r="AB165" s="33">
        <v>8285</v>
      </c>
      <c r="AC165" s="103">
        <v>28398</v>
      </c>
    </row>
    <row r="166" spans="1:29" ht="13" customHeight="1" x14ac:dyDescent="0.2">
      <c r="A166" s="33" t="s">
        <v>49568</v>
      </c>
      <c r="B166" s="33">
        <v>36</v>
      </c>
      <c r="C166" s="33" t="s">
        <v>13</v>
      </c>
      <c r="D166" s="33" t="s">
        <v>78</v>
      </c>
      <c r="F166" s="94">
        <v>44020</v>
      </c>
      <c r="G166" s="33" t="s">
        <v>49569</v>
      </c>
      <c r="H166" s="33" t="s">
        <v>11086</v>
      </c>
      <c r="I166" s="33" t="s">
        <v>74</v>
      </c>
      <c r="J166" s="62">
        <v>7501</v>
      </c>
      <c r="K166" s="33" t="s">
        <v>8590</v>
      </c>
      <c r="L166" s="33" t="s">
        <v>5147</v>
      </c>
      <c r="M166" s="1" t="s">
        <v>48899</v>
      </c>
      <c r="N166" s="33" t="s">
        <v>20</v>
      </c>
      <c r="O166" s="33" t="s">
        <v>49570</v>
      </c>
      <c r="P166" s="33" t="s">
        <v>45791</v>
      </c>
      <c r="Q166" s="33" t="s">
        <v>29986</v>
      </c>
      <c r="R166" s="39" t="s">
        <v>49571</v>
      </c>
      <c r="S166" s="33" t="s">
        <v>93</v>
      </c>
      <c r="T166" s="33" t="s">
        <v>21</v>
      </c>
      <c r="U166" s="33" t="s">
        <v>26689</v>
      </c>
      <c r="V166" s="33" t="s">
        <v>26482</v>
      </c>
      <c r="W166" s="33" t="s">
        <v>26485</v>
      </c>
      <c r="AA166" s="33" t="s">
        <v>42842</v>
      </c>
      <c r="AB166" s="33">
        <v>8287</v>
      </c>
      <c r="AC166" s="103">
        <v>28399</v>
      </c>
    </row>
    <row r="167" spans="1:29" ht="13" customHeight="1" x14ac:dyDescent="0.2">
      <c r="A167" s="33" t="s">
        <v>48956</v>
      </c>
      <c r="B167" s="33">
        <v>62</v>
      </c>
      <c r="C167" s="33" t="s">
        <v>13</v>
      </c>
      <c r="D167" s="33" t="s">
        <v>30</v>
      </c>
      <c r="E167" s="33" t="s">
        <v>48957</v>
      </c>
      <c r="F167" s="94">
        <v>44019</v>
      </c>
      <c r="G167" s="33" t="s">
        <v>48958</v>
      </c>
      <c r="H167" s="33" t="s">
        <v>11569</v>
      </c>
      <c r="I167" s="33" t="s">
        <v>297</v>
      </c>
      <c r="J167" s="62">
        <v>37331</v>
      </c>
      <c r="K167" s="33" t="s">
        <v>11571</v>
      </c>
      <c r="L167" s="33" t="s">
        <v>48959</v>
      </c>
      <c r="M167" s="1" t="s">
        <v>49716</v>
      </c>
      <c r="N167" s="33" t="s">
        <v>20</v>
      </c>
      <c r="O167" s="33" t="s">
        <v>48960</v>
      </c>
      <c r="P167" s="33" t="s">
        <v>45791</v>
      </c>
      <c r="Q167" s="33" t="s">
        <v>29986</v>
      </c>
      <c r="R167" s="39" t="s">
        <v>48961</v>
      </c>
      <c r="S167" s="33" t="s">
        <v>93</v>
      </c>
      <c r="T167" s="33" t="s">
        <v>21</v>
      </c>
      <c r="U167" s="33" t="s">
        <v>26689</v>
      </c>
      <c r="V167" s="33" t="s">
        <v>26484</v>
      </c>
      <c r="W167" s="33" t="s">
        <v>26485</v>
      </c>
      <c r="X167" s="33" t="s">
        <v>93</v>
      </c>
      <c r="Y167" s="33">
        <v>5965</v>
      </c>
      <c r="AA167" s="33" t="s">
        <v>42843</v>
      </c>
      <c r="AB167" s="33">
        <v>8282</v>
      </c>
      <c r="AC167" s="103">
        <v>28391</v>
      </c>
    </row>
    <row r="168" spans="1:29" ht="13" customHeight="1" x14ac:dyDescent="0.2">
      <c r="A168" s="33" t="s">
        <v>2989</v>
      </c>
      <c r="B168" s="33" t="s">
        <v>22</v>
      </c>
      <c r="C168" s="33" t="s">
        <v>13</v>
      </c>
      <c r="D168" s="33" t="s">
        <v>78</v>
      </c>
      <c r="F168" s="94">
        <v>44019</v>
      </c>
      <c r="G168" s="33" t="s">
        <v>49088</v>
      </c>
      <c r="H168" s="33" t="s">
        <v>671</v>
      </c>
      <c r="I168" s="33" t="s">
        <v>66</v>
      </c>
      <c r="J168" s="62">
        <v>77014</v>
      </c>
      <c r="K168" s="33" t="s">
        <v>512</v>
      </c>
      <c r="L168" s="33" t="s">
        <v>49089</v>
      </c>
      <c r="M168" s="1" t="s">
        <v>49090</v>
      </c>
      <c r="N168" s="33" t="s">
        <v>20</v>
      </c>
      <c r="O168" s="33" t="s">
        <v>49091</v>
      </c>
      <c r="P168" s="33" t="s">
        <v>45791</v>
      </c>
      <c r="Q168" s="33" t="s">
        <v>29986</v>
      </c>
      <c r="R168" s="39" t="s">
        <v>49092</v>
      </c>
      <c r="S168" s="33" t="s">
        <v>509</v>
      </c>
      <c r="T168" s="33" t="s">
        <v>21</v>
      </c>
      <c r="U168" s="33" t="s">
        <v>26689</v>
      </c>
      <c r="V168" s="33" t="s">
        <v>26484</v>
      </c>
      <c r="W168" s="33" t="s">
        <v>26485</v>
      </c>
      <c r="X168" s="33" t="s">
        <v>93</v>
      </c>
      <c r="Y168" s="33">
        <v>5977</v>
      </c>
      <c r="AA168" s="33" t="s">
        <v>42844</v>
      </c>
      <c r="AB168" s="33">
        <v>8284</v>
      </c>
      <c r="AC168" s="103">
        <v>28387</v>
      </c>
    </row>
    <row r="169" spans="1:29" ht="13" customHeight="1" x14ac:dyDescent="0.2">
      <c r="A169" s="33" t="s">
        <v>48967</v>
      </c>
      <c r="B169" s="33">
        <v>36</v>
      </c>
      <c r="C169" s="33" t="s">
        <v>13</v>
      </c>
      <c r="D169" s="33" t="s">
        <v>41</v>
      </c>
      <c r="E169" s="33" t="s">
        <v>48968</v>
      </c>
      <c r="F169" s="94">
        <v>44019</v>
      </c>
      <c r="G169" s="33" t="s">
        <v>48969</v>
      </c>
      <c r="H169" s="33" t="s">
        <v>182</v>
      </c>
      <c r="I169" s="33" t="s">
        <v>38</v>
      </c>
      <c r="J169" s="62">
        <v>93721</v>
      </c>
      <c r="K169" s="33" t="s">
        <v>182</v>
      </c>
      <c r="L169" s="33" t="s">
        <v>48970</v>
      </c>
      <c r="M169" s="1" t="s">
        <v>49717</v>
      </c>
      <c r="N169" s="33" t="s">
        <v>20</v>
      </c>
      <c r="O169" s="33" t="s">
        <v>48971</v>
      </c>
      <c r="P169" s="33" t="s">
        <v>45791</v>
      </c>
      <c r="Q169" s="33" t="s">
        <v>29986</v>
      </c>
      <c r="R169" s="39" t="s">
        <v>48972</v>
      </c>
      <c r="S169" s="33" t="s">
        <v>93</v>
      </c>
      <c r="T169" s="33" t="s">
        <v>350</v>
      </c>
      <c r="U169" s="33" t="s">
        <v>26775</v>
      </c>
      <c r="V169" s="33" t="s">
        <v>26484</v>
      </c>
      <c r="W169" s="33" t="s">
        <v>26485</v>
      </c>
      <c r="X169" s="33" t="s">
        <v>93</v>
      </c>
      <c r="Y169" s="33">
        <v>5967</v>
      </c>
      <c r="AA169" s="33" t="s">
        <v>42842</v>
      </c>
      <c r="AB169" s="33">
        <v>8283</v>
      </c>
      <c r="AC169" s="103">
        <v>28390</v>
      </c>
    </row>
    <row r="170" spans="1:29" ht="13" customHeight="1" x14ac:dyDescent="0.2">
      <c r="A170" s="33" t="s">
        <v>49075</v>
      </c>
      <c r="B170" s="33">
        <v>35</v>
      </c>
      <c r="C170" s="33" t="s">
        <v>13</v>
      </c>
      <c r="D170" s="33" t="s">
        <v>78</v>
      </c>
      <c r="F170" s="94">
        <v>44018</v>
      </c>
      <c r="G170" s="33" t="s">
        <v>49076</v>
      </c>
      <c r="H170" s="33" t="s">
        <v>828</v>
      </c>
      <c r="I170" s="33" t="s">
        <v>406</v>
      </c>
      <c r="J170" s="62">
        <v>53295</v>
      </c>
      <c r="K170" s="33" t="s">
        <v>828</v>
      </c>
      <c r="L170" s="33" t="s">
        <v>45642</v>
      </c>
      <c r="M170" s="1" t="s">
        <v>48890</v>
      </c>
      <c r="N170" s="33" t="s">
        <v>20</v>
      </c>
      <c r="O170" s="33" t="s">
        <v>49077</v>
      </c>
      <c r="P170" s="33" t="s">
        <v>45791</v>
      </c>
      <c r="Q170" s="33" t="s">
        <v>29986</v>
      </c>
      <c r="R170" s="39" t="s">
        <v>49078</v>
      </c>
      <c r="S170" s="33" t="s">
        <v>22</v>
      </c>
      <c r="T170" s="33" t="s">
        <v>21</v>
      </c>
      <c r="U170" s="33" t="s">
        <v>26689</v>
      </c>
      <c r="V170" s="33" t="s">
        <v>26482</v>
      </c>
      <c r="X170" s="33" t="s">
        <v>93</v>
      </c>
      <c r="Y170" s="33">
        <v>5970</v>
      </c>
      <c r="AA170" s="33" t="s">
        <v>49699</v>
      </c>
      <c r="AB170" s="33">
        <v>8279</v>
      </c>
      <c r="AC170" s="103">
        <v>28385</v>
      </c>
    </row>
    <row r="171" spans="1:29" ht="13" customHeight="1" x14ac:dyDescent="0.2">
      <c r="A171" s="1" t="s">
        <v>49070</v>
      </c>
      <c r="B171" s="33">
        <v>40</v>
      </c>
      <c r="C171" s="33" t="s">
        <v>13</v>
      </c>
      <c r="D171" s="1" t="s">
        <v>23</v>
      </c>
      <c r="F171" s="94">
        <v>44018</v>
      </c>
      <c r="G171" s="33" t="s">
        <v>49071</v>
      </c>
      <c r="H171" s="33" t="s">
        <v>49072</v>
      </c>
      <c r="I171" s="33" t="s">
        <v>373</v>
      </c>
      <c r="J171" s="62">
        <v>18301</v>
      </c>
      <c r="K171" s="33" t="s">
        <v>1034</v>
      </c>
      <c r="L171" s="33" t="s">
        <v>470</v>
      </c>
      <c r="M171" s="1" t="s">
        <v>46170</v>
      </c>
      <c r="N171" s="33" t="s">
        <v>20</v>
      </c>
      <c r="O171" s="33" t="s">
        <v>49073</v>
      </c>
      <c r="P171" s="33" t="s">
        <v>45791</v>
      </c>
      <c r="Q171" s="33" t="s">
        <v>29986</v>
      </c>
      <c r="R171" s="39" t="s">
        <v>49074</v>
      </c>
      <c r="S171" s="33" t="s">
        <v>509</v>
      </c>
      <c r="T171" s="33" t="s">
        <v>21</v>
      </c>
      <c r="U171" s="33" t="s">
        <v>26689</v>
      </c>
      <c r="V171" s="33" t="s">
        <v>26484</v>
      </c>
      <c r="W171" s="33" t="s">
        <v>26485</v>
      </c>
      <c r="X171" s="33" t="s">
        <v>93</v>
      </c>
      <c r="Y171" s="33">
        <v>5973</v>
      </c>
      <c r="AA171" s="33" t="s">
        <v>42844</v>
      </c>
      <c r="AB171" s="33">
        <v>8278</v>
      </c>
      <c r="AC171" s="103">
        <v>28386</v>
      </c>
    </row>
    <row r="172" spans="1:29" ht="13" customHeight="1" x14ac:dyDescent="0.2">
      <c r="A172" s="33" t="s">
        <v>49079</v>
      </c>
      <c r="B172" s="33">
        <v>40</v>
      </c>
      <c r="C172" s="33" t="s">
        <v>13</v>
      </c>
      <c r="D172" s="33" t="s">
        <v>30</v>
      </c>
      <c r="E172" s="33" t="s">
        <v>49080</v>
      </c>
      <c r="F172" s="94">
        <v>44018</v>
      </c>
      <c r="G172" s="33" t="s">
        <v>49081</v>
      </c>
      <c r="H172" s="33" t="s">
        <v>49082</v>
      </c>
      <c r="I172" s="33" t="s">
        <v>392</v>
      </c>
      <c r="J172" s="62">
        <v>12518</v>
      </c>
      <c r="K172" s="33" t="s">
        <v>995</v>
      </c>
      <c r="L172" s="33" t="s">
        <v>49083</v>
      </c>
      <c r="M172" s="1" t="s">
        <v>49084</v>
      </c>
      <c r="N172" s="33" t="s">
        <v>20</v>
      </c>
      <c r="O172" s="33" t="s">
        <v>49085</v>
      </c>
      <c r="P172" s="33" t="s">
        <v>45791</v>
      </c>
      <c r="Q172" s="33" t="s">
        <v>29986</v>
      </c>
      <c r="R172" s="39" t="s">
        <v>49086</v>
      </c>
      <c r="S172" s="33" t="s">
        <v>93</v>
      </c>
      <c r="T172" s="33" t="s">
        <v>21</v>
      </c>
      <c r="U172" s="33" t="s">
        <v>26682</v>
      </c>
      <c r="Z172" s="34" t="s">
        <v>43137</v>
      </c>
      <c r="AA172" s="33" t="s">
        <v>42844</v>
      </c>
      <c r="AB172" s="33">
        <v>8280</v>
      </c>
      <c r="AC172" s="103">
        <v>28389</v>
      </c>
    </row>
    <row r="173" spans="1:29" ht="13" customHeight="1" x14ac:dyDescent="0.2">
      <c r="A173" s="33" t="s">
        <v>49561</v>
      </c>
      <c r="B173" s="33">
        <v>27</v>
      </c>
      <c r="C173" s="33" t="s">
        <v>13</v>
      </c>
      <c r="D173" s="33" t="s">
        <v>78</v>
      </c>
      <c r="E173" s="33" t="s">
        <v>49562</v>
      </c>
      <c r="F173" s="94">
        <v>44018</v>
      </c>
      <c r="G173" s="33" t="s">
        <v>49563</v>
      </c>
      <c r="H173" s="33" t="s">
        <v>658</v>
      </c>
      <c r="I173" s="33" t="s">
        <v>399</v>
      </c>
      <c r="J173" s="62">
        <v>63138</v>
      </c>
      <c r="K173" s="33" t="s">
        <v>658</v>
      </c>
      <c r="L173" s="33" t="s">
        <v>49564</v>
      </c>
      <c r="M173" s="1" t="s">
        <v>49565</v>
      </c>
      <c r="N173" s="33" t="s">
        <v>20</v>
      </c>
      <c r="O173" s="33" t="s">
        <v>49566</v>
      </c>
      <c r="P173" s="33" t="s">
        <v>45791</v>
      </c>
      <c r="Q173" s="33" t="s">
        <v>29986</v>
      </c>
      <c r="R173" s="39" t="s">
        <v>49567</v>
      </c>
      <c r="S173" s="33" t="s">
        <v>93</v>
      </c>
      <c r="T173" s="33" t="s">
        <v>45897</v>
      </c>
      <c r="U173" s="33" t="s">
        <v>49804</v>
      </c>
      <c r="Z173" s="34" t="s">
        <v>43137</v>
      </c>
      <c r="AA173" s="33" t="s">
        <v>42844</v>
      </c>
      <c r="AB173" s="33">
        <v>8281</v>
      </c>
      <c r="AC173" s="103">
        <v>28384</v>
      </c>
    </row>
    <row r="174" spans="1:29" ht="13" customHeight="1" x14ac:dyDescent="0.2">
      <c r="A174" s="1" t="s">
        <v>49452</v>
      </c>
      <c r="B174" s="33">
        <v>30</v>
      </c>
      <c r="C174" s="33" t="s">
        <v>13</v>
      </c>
      <c r="D174" s="1" t="s">
        <v>23</v>
      </c>
      <c r="F174" s="94">
        <v>44017</v>
      </c>
      <c r="G174" s="33" t="s">
        <v>49453</v>
      </c>
      <c r="H174" s="33" t="s">
        <v>846</v>
      </c>
      <c r="I174" s="33" t="s">
        <v>197</v>
      </c>
      <c r="J174" s="62">
        <v>47302</v>
      </c>
      <c r="K174" s="33" t="s">
        <v>847</v>
      </c>
      <c r="L174" s="33" t="s">
        <v>848</v>
      </c>
      <c r="M174" s="1" t="s">
        <v>47932</v>
      </c>
      <c r="N174" s="33" t="s">
        <v>20</v>
      </c>
      <c r="O174" s="33" t="s">
        <v>49454</v>
      </c>
      <c r="P174" s="33" t="s">
        <v>45791</v>
      </c>
      <c r="Q174" s="33" t="s">
        <v>29986</v>
      </c>
      <c r="R174" s="39" t="s">
        <v>49455</v>
      </c>
      <c r="S174" s="33" t="s">
        <v>509</v>
      </c>
      <c r="T174" s="33" t="s">
        <v>45897</v>
      </c>
      <c r="U174" s="33" t="s">
        <v>39851</v>
      </c>
      <c r="V174" s="33" t="s">
        <v>26484</v>
      </c>
      <c r="X174" s="33" t="s">
        <v>509</v>
      </c>
      <c r="Y174" s="33">
        <v>5971</v>
      </c>
      <c r="AA174" s="33" t="s">
        <v>42842</v>
      </c>
      <c r="AB174" s="33">
        <v>8276</v>
      </c>
      <c r="AC174" s="103">
        <v>28378</v>
      </c>
    </row>
    <row r="175" spans="1:29" ht="13" customHeight="1" x14ac:dyDescent="0.2">
      <c r="A175" s="1" t="s">
        <v>2989</v>
      </c>
      <c r="B175" s="33" t="s">
        <v>22</v>
      </c>
      <c r="D175" s="1" t="s">
        <v>23</v>
      </c>
      <c r="F175" s="94">
        <v>44017</v>
      </c>
      <c r="G175" s="33" t="s">
        <v>49518</v>
      </c>
      <c r="H175" s="33" t="s">
        <v>4124</v>
      </c>
      <c r="I175" s="33" t="s">
        <v>38</v>
      </c>
      <c r="J175" s="62">
        <v>91766</v>
      </c>
      <c r="K175" s="33" t="s">
        <v>287</v>
      </c>
      <c r="L175" s="33" t="s">
        <v>25546</v>
      </c>
      <c r="M175" s="1" t="s">
        <v>46138</v>
      </c>
      <c r="N175" s="33" t="s">
        <v>20</v>
      </c>
      <c r="O175" s="33" t="s">
        <v>49519</v>
      </c>
      <c r="P175" s="33" t="s">
        <v>45791</v>
      </c>
      <c r="Q175" s="33" t="s">
        <v>29986</v>
      </c>
      <c r="R175" s="39" t="s">
        <v>49520</v>
      </c>
      <c r="S175" s="33" t="s">
        <v>93</v>
      </c>
      <c r="T175" s="33" t="s">
        <v>28</v>
      </c>
      <c r="U175" s="33" t="s">
        <v>26487</v>
      </c>
      <c r="V175" s="33" t="s">
        <v>26487</v>
      </c>
      <c r="X175" s="33" t="s">
        <v>93</v>
      </c>
      <c r="Y175" s="33">
        <v>5968</v>
      </c>
      <c r="AA175" s="33" t="s">
        <v>42844</v>
      </c>
      <c r="AB175" s="33">
        <v>8277</v>
      </c>
      <c r="AC175" s="103">
        <v>28476</v>
      </c>
    </row>
    <row r="176" spans="1:29" ht="13" customHeight="1" x14ac:dyDescent="0.2">
      <c r="A176" s="33" t="s">
        <v>49062</v>
      </c>
      <c r="B176" s="33">
        <v>17</v>
      </c>
      <c r="C176" s="33" t="s">
        <v>13</v>
      </c>
      <c r="D176" s="33" t="s">
        <v>41</v>
      </c>
      <c r="E176" s="33" t="s">
        <v>49063</v>
      </c>
      <c r="F176" s="94">
        <v>44016</v>
      </c>
      <c r="G176" s="33" t="s">
        <v>49064</v>
      </c>
      <c r="H176" s="33" t="s">
        <v>600</v>
      </c>
      <c r="I176" s="33" t="s">
        <v>55</v>
      </c>
      <c r="J176" s="62">
        <v>32210</v>
      </c>
      <c r="K176" s="33" t="s">
        <v>601</v>
      </c>
      <c r="L176" s="33" t="s">
        <v>602</v>
      </c>
      <c r="M176" s="33" t="s">
        <v>49877</v>
      </c>
      <c r="N176" s="33" t="s">
        <v>20</v>
      </c>
      <c r="O176" s="33" t="s">
        <v>49065</v>
      </c>
      <c r="P176" s="33" t="s">
        <v>45791</v>
      </c>
      <c r="Q176" s="33" t="s">
        <v>29986</v>
      </c>
      <c r="R176" s="39" t="s">
        <v>49066</v>
      </c>
      <c r="S176" s="33" t="s">
        <v>509</v>
      </c>
      <c r="T176" s="33" t="s">
        <v>21</v>
      </c>
      <c r="U176" s="33" t="s">
        <v>26505</v>
      </c>
      <c r="V176" s="33" t="s">
        <v>26482</v>
      </c>
      <c r="W176" s="33" t="s">
        <v>26485</v>
      </c>
      <c r="X176" s="33" t="s">
        <v>93</v>
      </c>
      <c r="Y176" s="33">
        <v>5974</v>
      </c>
      <c r="AA176" s="33" t="s">
        <v>42844</v>
      </c>
      <c r="AB176" s="33">
        <v>8273</v>
      </c>
      <c r="AC176" s="103">
        <v>28376</v>
      </c>
    </row>
    <row r="177" spans="1:66" ht="13" customHeight="1" x14ac:dyDescent="0.2">
      <c r="A177" s="1" t="s">
        <v>49058</v>
      </c>
      <c r="B177" s="33">
        <v>70</v>
      </c>
      <c r="C177" s="33" t="s">
        <v>13</v>
      </c>
      <c r="D177" s="1" t="s">
        <v>23</v>
      </c>
      <c r="F177" s="94">
        <v>44016</v>
      </c>
      <c r="G177" s="33" t="s">
        <v>49059</v>
      </c>
      <c r="H177" s="33" t="s">
        <v>581</v>
      </c>
      <c r="I177" s="33" t="s">
        <v>111</v>
      </c>
      <c r="J177" s="62">
        <v>85205</v>
      </c>
      <c r="K177" s="33" t="s">
        <v>582</v>
      </c>
      <c r="L177" s="33" t="s">
        <v>1759</v>
      </c>
      <c r="M177" s="1" t="s">
        <v>46707</v>
      </c>
      <c r="N177" s="33" t="s">
        <v>20</v>
      </c>
      <c r="O177" s="33" t="s">
        <v>49060</v>
      </c>
      <c r="P177" s="33" t="s">
        <v>45791</v>
      </c>
      <c r="Q177" s="33" t="s">
        <v>29986</v>
      </c>
      <c r="R177" s="39" t="s">
        <v>49061</v>
      </c>
      <c r="S177" s="33" t="s">
        <v>509</v>
      </c>
      <c r="T177" s="33" t="s">
        <v>21</v>
      </c>
      <c r="U177" s="33" t="s">
        <v>26689</v>
      </c>
      <c r="V177" s="33" t="s">
        <v>26484</v>
      </c>
      <c r="W177" s="33" t="s">
        <v>26485</v>
      </c>
      <c r="X177" s="33" t="s">
        <v>93</v>
      </c>
      <c r="Y177" s="33">
        <v>5972</v>
      </c>
      <c r="AA177" s="33" t="s">
        <v>42844</v>
      </c>
      <c r="AB177" s="33">
        <v>8272</v>
      </c>
      <c r="AC177" s="103">
        <v>28396</v>
      </c>
    </row>
    <row r="178" spans="1:66" ht="13" customHeight="1" x14ac:dyDescent="0.2">
      <c r="A178" s="1" t="s">
        <v>2989</v>
      </c>
      <c r="B178" s="33" t="s">
        <v>22</v>
      </c>
      <c r="C178" s="33" t="s">
        <v>13</v>
      </c>
      <c r="D178" s="1" t="s">
        <v>23</v>
      </c>
      <c r="F178" s="94">
        <v>44016</v>
      </c>
      <c r="G178" s="33" t="s">
        <v>49067</v>
      </c>
      <c r="H178" s="33" t="s">
        <v>5625</v>
      </c>
      <c r="I178" s="33" t="s">
        <v>66</v>
      </c>
      <c r="J178" s="62">
        <v>75061</v>
      </c>
      <c r="K178" s="33" t="s">
        <v>265</v>
      </c>
      <c r="L178" s="33" t="s">
        <v>5627</v>
      </c>
      <c r="M178" s="1" t="s">
        <v>46130</v>
      </c>
      <c r="N178" s="33" t="s">
        <v>20</v>
      </c>
      <c r="O178" s="33" t="s">
        <v>49068</v>
      </c>
      <c r="P178" s="33" t="s">
        <v>45791</v>
      </c>
      <c r="Q178" s="33" t="s">
        <v>29986</v>
      </c>
      <c r="R178" s="39" t="s">
        <v>49069</v>
      </c>
      <c r="S178" s="33" t="s">
        <v>93</v>
      </c>
      <c r="T178" s="33" t="s">
        <v>21</v>
      </c>
      <c r="U178" s="33" t="s">
        <v>26689</v>
      </c>
      <c r="V178" s="33" t="s">
        <v>26484</v>
      </c>
      <c r="AA178" s="33" t="s">
        <v>42844</v>
      </c>
      <c r="AB178" s="33">
        <v>8274</v>
      </c>
      <c r="AC178" s="103">
        <v>28377</v>
      </c>
    </row>
    <row r="179" spans="1:66" ht="13" customHeight="1" x14ac:dyDescent="0.2">
      <c r="A179" s="33" t="s">
        <v>49513</v>
      </c>
      <c r="B179" s="33">
        <v>28</v>
      </c>
      <c r="C179" s="33" t="s">
        <v>13</v>
      </c>
      <c r="D179" s="33" t="s">
        <v>41</v>
      </c>
      <c r="E179" s="33" t="s">
        <v>49514</v>
      </c>
      <c r="F179" s="94">
        <v>44016</v>
      </c>
      <c r="G179" s="33" t="s">
        <v>49515</v>
      </c>
      <c r="H179" s="33" t="s">
        <v>581</v>
      </c>
      <c r="I179" s="33" t="s">
        <v>111</v>
      </c>
      <c r="J179" s="62">
        <v>85031</v>
      </c>
      <c r="K179" s="33" t="s">
        <v>582</v>
      </c>
      <c r="L179" s="33" t="s">
        <v>583</v>
      </c>
      <c r="M179" s="1" t="s">
        <v>45935</v>
      </c>
      <c r="N179" s="33" t="s">
        <v>20</v>
      </c>
      <c r="O179" s="33" t="s">
        <v>49516</v>
      </c>
      <c r="P179" s="33" t="s">
        <v>45791</v>
      </c>
      <c r="Q179" s="33" t="s">
        <v>29986</v>
      </c>
      <c r="R179" s="39" t="s">
        <v>49517</v>
      </c>
      <c r="S179" s="33" t="s">
        <v>93</v>
      </c>
      <c r="T179" s="33" t="s">
        <v>28</v>
      </c>
      <c r="U179" s="33" t="s">
        <v>26487</v>
      </c>
      <c r="V179" s="33" t="s">
        <v>26487</v>
      </c>
      <c r="W179" s="33" t="s">
        <v>26485</v>
      </c>
      <c r="X179" s="33" t="s">
        <v>509</v>
      </c>
      <c r="Y179" s="33">
        <v>5969</v>
      </c>
      <c r="AA179" s="33" t="s">
        <v>42842</v>
      </c>
      <c r="AB179" s="33">
        <v>8275</v>
      </c>
      <c r="AC179" s="103">
        <v>28375</v>
      </c>
    </row>
    <row r="180" spans="1:66" ht="13" customHeight="1" x14ac:dyDescent="0.2">
      <c r="A180" s="1" t="s">
        <v>49051</v>
      </c>
      <c r="B180" s="33">
        <v>58</v>
      </c>
      <c r="C180" s="33" t="s">
        <v>13</v>
      </c>
      <c r="D180" s="1" t="s">
        <v>23</v>
      </c>
      <c r="F180" s="94">
        <v>44015</v>
      </c>
      <c r="G180" s="33" t="s">
        <v>49052</v>
      </c>
      <c r="H180" s="33" t="s">
        <v>49053</v>
      </c>
      <c r="I180" s="33" t="s">
        <v>105</v>
      </c>
      <c r="J180" s="62">
        <v>97067</v>
      </c>
      <c r="K180" s="33" t="s">
        <v>3906</v>
      </c>
      <c r="L180" s="33" t="s">
        <v>49054</v>
      </c>
      <c r="M180" s="1" t="s">
        <v>49055</v>
      </c>
      <c r="N180" s="33" t="s">
        <v>20</v>
      </c>
      <c r="O180" s="33" t="s">
        <v>49056</v>
      </c>
      <c r="P180" s="33" t="s">
        <v>45791</v>
      </c>
      <c r="Q180" s="33" t="s">
        <v>29986</v>
      </c>
      <c r="R180" s="39" t="s">
        <v>49057</v>
      </c>
      <c r="S180" s="33" t="s">
        <v>509</v>
      </c>
      <c r="T180" s="33" t="s">
        <v>21</v>
      </c>
      <c r="U180" s="33" t="s">
        <v>26689</v>
      </c>
      <c r="V180" s="33" t="s">
        <v>26484</v>
      </c>
      <c r="W180" s="33" t="s">
        <v>26485</v>
      </c>
      <c r="X180" s="33" t="s">
        <v>93</v>
      </c>
      <c r="Y180" s="33">
        <v>5975</v>
      </c>
      <c r="AA180" s="33" t="s">
        <v>42843</v>
      </c>
      <c r="AB180" s="33">
        <v>8271</v>
      </c>
      <c r="AC180" s="103">
        <v>28370</v>
      </c>
    </row>
    <row r="181" spans="1:66" ht="13" customHeight="1" x14ac:dyDescent="0.2">
      <c r="A181" s="33" t="s">
        <v>49039</v>
      </c>
      <c r="B181" s="33">
        <v>31</v>
      </c>
      <c r="C181" s="33" t="s">
        <v>13</v>
      </c>
      <c r="D181" s="33" t="s">
        <v>78</v>
      </c>
      <c r="F181" s="94">
        <v>44014</v>
      </c>
      <c r="G181" s="33" t="s">
        <v>49040</v>
      </c>
      <c r="H181" s="33" t="s">
        <v>398</v>
      </c>
      <c r="I181" s="33" t="s">
        <v>399</v>
      </c>
      <c r="J181" s="62">
        <v>64128</v>
      </c>
      <c r="K181" s="33" t="s">
        <v>401</v>
      </c>
      <c r="L181" s="33" t="s">
        <v>402</v>
      </c>
      <c r="M181" s="1" t="s">
        <v>45936</v>
      </c>
      <c r="N181" s="33" t="s">
        <v>20</v>
      </c>
      <c r="O181" s="33" t="s">
        <v>49041</v>
      </c>
      <c r="P181" s="33" t="s">
        <v>45791</v>
      </c>
      <c r="Q181" s="33" t="s">
        <v>29986</v>
      </c>
      <c r="R181" s="39" t="s">
        <v>49042</v>
      </c>
      <c r="S181" s="33" t="s">
        <v>509</v>
      </c>
      <c r="T181" s="33" t="s">
        <v>21</v>
      </c>
      <c r="U181" s="33" t="s">
        <v>26689</v>
      </c>
      <c r="V181" s="33" t="s">
        <v>26484</v>
      </c>
      <c r="W181" s="33" t="s">
        <v>26486</v>
      </c>
      <c r="X181" s="33" t="s">
        <v>93</v>
      </c>
      <c r="Y181" s="33">
        <v>5976</v>
      </c>
      <c r="AA181" s="33" t="s">
        <v>42842</v>
      </c>
      <c r="AB181" s="33">
        <v>8268</v>
      </c>
      <c r="AC181" s="103">
        <v>28365</v>
      </c>
    </row>
    <row r="182" spans="1:66" ht="13" customHeight="1" x14ac:dyDescent="0.2">
      <c r="A182" s="33" t="s">
        <v>49046</v>
      </c>
      <c r="B182" s="33">
        <v>32</v>
      </c>
      <c r="C182" s="33" t="s">
        <v>13</v>
      </c>
      <c r="D182" s="33" t="s">
        <v>78</v>
      </c>
      <c r="E182" s="33" t="s">
        <v>49047</v>
      </c>
      <c r="F182" s="94">
        <v>44014</v>
      </c>
      <c r="G182" s="33" t="s">
        <v>49048</v>
      </c>
      <c r="H182" s="33" t="s">
        <v>23397</v>
      </c>
      <c r="I182" s="33" t="s">
        <v>406</v>
      </c>
      <c r="J182" s="62">
        <v>53081</v>
      </c>
      <c r="K182" s="33" t="s">
        <v>23397</v>
      </c>
      <c r="L182" s="33" t="s">
        <v>23398</v>
      </c>
      <c r="M182" s="1" t="s">
        <v>47886</v>
      </c>
      <c r="N182" s="33" t="s">
        <v>4952</v>
      </c>
      <c r="O182" s="33" t="s">
        <v>49049</v>
      </c>
      <c r="P182" s="33" t="s">
        <v>31864</v>
      </c>
      <c r="Q182" s="33" t="s">
        <v>29986</v>
      </c>
      <c r="R182" s="39" t="s">
        <v>49050</v>
      </c>
      <c r="S182" s="33" t="s">
        <v>509</v>
      </c>
      <c r="T182" s="33" t="s">
        <v>21</v>
      </c>
      <c r="U182" s="33" t="s">
        <v>26682</v>
      </c>
      <c r="V182" s="33" t="s">
        <v>26482</v>
      </c>
      <c r="W182" s="33" t="s">
        <v>26485</v>
      </c>
      <c r="X182" s="33" t="s">
        <v>509</v>
      </c>
      <c r="Y182" s="33">
        <v>5959</v>
      </c>
      <c r="AA182" s="33" t="s">
        <v>42844</v>
      </c>
      <c r="AB182" s="33">
        <v>8270</v>
      </c>
      <c r="AC182" s="103">
        <v>28366</v>
      </c>
    </row>
    <row r="183" spans="1:66" ht="13" customHeight="1" x14ac:dyDescent="0.2">
      <c r="A183" s="1" t="s">
        <v>2989</v>
      </c>
      <c r="B183" s="33" t="s">
        <v>22</v>
      </c>
      <c r="C183" s="33" t="s">
        <v>13</v>
      </c>
      <c r="D183" s="1" t="s">
        <v>23</v>
      </c>
      <c r="F183" s="94">
        <v>44014</v>
      </c>
      <c r="G183" s="33" t="s">
        <v>49043</v>
      </c>
      <c r="H183" s="33" t="s">
        <v>398</v>
      </c>
      <c r="I183" s="33" t="s">
        <v>399</v>
      </c>
      <c r="J183" s="62">
        <v>64124</v>
      </c>
      <c r="K183" s="33" t="s">
        <v>401</v>
      </c>
      <c r="L183" s="33" t="s">
        <v>402</v>
      </c>
      <c r="M183" s="1" t="s">
        <v>45936</v>
      </c>
      <c r="N183" s="33" t="s">
        <v>20</v>
      </c>
      <c r="O183" s="33" t="s">
        <v>49044</v>
      </c>
      <c r="P183" s="33" t="s">
        <v>45791</v>
      </c>
      <c r="Q183" s="33" t="s">
        <v>29986</v>
      </c>
      <c r="R183" s="39" t="s">
        <v>49045</v>
      </c>
      <c r="S183" s="33" t="s">
        <v>93</v>
      </c>
      <c r="T183" s="33" t="s">
        <v>21</v>
      </c>
      <c r="U183" s="33" t="s">
        <v>26689</v>
      </c>
      <c r="V183" s="33" t="s">
        <v>26484</v>
      </c>
      <c r="AA183" s="33" t="s">
        <v>42842</v>
      </c>
      <c r="AB183" s="33">
        <v>8269</v>
      </c>
      <c r="AC183" s="103">
        <v>28367</v>
      </c>
    </row>
    <row r="184" spans="1:66" ht="13" customHeight="1" x14ac:dyDescent="0.2">
      <c r="A184" s="33" t="s">
        <v>49031</v>
      </c>
      <c r="B184" s="33">
        <v>34</v>
      </c>
      <c r="C184" s="33" t="s">
        <v>13</v>
      </c>
      <c r="D184" s="33" t="s">
        <v>30</v>
      </c>
      <c r="E184" s="33" t="s">
        <v>49032</v>
      </c>
      <c r="F184" s="94">
        <v>44013</v>
      </c>
      <c r="G184" s="33" t="s">
        <v>49033</v>
      </c>
      <c r="H184" s="33" t="s">
        <v>49034</v>
      </c>
      <c r="I184" s="33" t="s">
        <v>191</v>
      </c>
      <c r="J184" s="62">
        <v>81301</v>
      </c>
      <c r="K184" s="33" t="s">
        <v>43889</v>
      </c>
      <c r="L184" s="33" t="s">
        <v>49035</v>
      </c>
      <c r="M184" s="1" t="s">
        <v>49036</v>
      </c>
      <c r="N184" s="33" t="s">
        <v>20</v>
      </c>
      <c r="O184" s="33" t="s">
        <v>49037</v>
      </c>
      <c r="P184" s="33" t="s">
        <v>45791</v>
      </c>
      <c r="Q184" s="33" t="s">
        <v>29986</v>
      </c>
      <c r="R184" s="39" t="s">
        <v>49038</v>
      </c>
      <c r="S184" s="33" t="s">
        <v>93</v>
      </c>
      <c r="T184" s="33" t="s">
        <v>21</v>
      </c>
      <c r="U184" s="33" t="s">
        <v>26689</v>
      </c>
      <c r="V184" s="33" t="s">
        <v>26484</v>
      </c>
      <c r="W184" s="33" t="s">
        <v>26485</v>
      </c>
      <c r="X184" s="33" t="s">
        <v>93</v>
      </c>
      <c r="Y184" s="33">
        <v>5961</v>
      </c>
      <c r="AA184" s="33" t="s">
        <v>42843</v>
      </c>
      <c r="AB184" s="33">
        <v>8267</v>
      </c>
      <c r="AC184" s="103">
        <v>28335</v>
      </c>
    </row>
    <row r="185" spans="1:66" ht="13" customHeight="1" x14ac:dyDescent="0.2">
      <c r="A185" s="33" t="s">
        <v>49026</v>
      </c>
      <c r="B185" s="33">
        <v>49</v>
      </c>
      <c r="C185" s="33" t="s">
        <v>13</v>
      </c>
      <c r="D185" s="33" t="s">
        <v>30</v>
      </c>
      <c r="E185" s="33" t="s">
        <v>49027</v>
      </c>
      <c r="F185" s="94">
        <v>44013</v>
      </c>
      <c r="G185" s="33" t="s">
        <v>49028</v>
      </c>
      <c r="H185" s="33" t="s">
        <v>1011</v>
      </c>
      <c r="I185" s="33" t="s">
        <v>25</v>
      </c>
      <c r="J185" s="62">
        <v>29588</v>
      </c>
      <c r="K185" s="33" t="s">
        <v>1012</v>
      </c>
      <c r="L185" s="33" t="s">
        <v>1013</v>
      </c>
      <c r="M185" s="1" t="s">
        <v>46760</v>
      </c>
      <c r="N185" s="33" t="s">
        <v>20</v>
      </c>
      <c r="O185" s="33" t="s">
        <v>49029</v>
      </c>
      <c r="P185" s="33" t="s">
        <v>45791</v>
      </c>
      <c r="Q185" s="33" t="s">
        <v>29986</v>
      </c>
      <c r="R185" s="39" t="s">
        <v>49030</v>
      </c>
      <c r="S185" s="33" t="s">
        <v>509</v>
      </c>
      <c r="T185" s="33" t="s">
        <v>21</v>
      </c>
      <c r="U185" s="33" t="s">
        <v>26689</v>
      </c>
      <c r="V185" s="33" t="s">
        <v>26484</v>
      </c>
      <c r="X185" s="33" t="s">
        <v>93</v>
      </c>
      <c r="Y185" s="33">
        <v>5978</v>
      </c>
      <c r="AA185" s="33" t="s">
        <v>42844</v>
      </c>
      <c r="AB185" s="33">
        <v>8266</v>
      </c>
      <c r="AC185" s="103">
        <v>28395</v>
      </c>
    </row>
    <row r="186" spans="1:66" ht="13" customHeight="1" x14ac:dyDescent="0.2">
      <c r="A186" s="1" t="s">
        <v>49022</v>
      </c>
      <c r="B186" s="33">
        <v>30</v>
      </c>
      <c r="C186" s="33" t="s">
        <v>13</v>
      </c>
      <c r="D186" s="1" t="s">
        <v>23</v>
      </c>
      <c r="F186" s="94">
        <v>44012</v>
      </c>
      <c r="G186" s="33" t="s">
        <v>49023</v>
      </c>
      <c r="H186" s="33" t="s">
        <v>32716</v>
      </c>
      <c r="I186" s="33" t="s">
        <v>399</v>
      </c>
      <c r="J186" s="62">
        <v>64068</v>
      </c>
      <c r="K186" s="33" t="s">
        <v>3104</v>
      </c>
      <c r="L186" s="33" t="s">
        <v>1317</v>
      </c>
      <c r="M186" s="1" t="s">
        <v>46043</v>
      </c>
      <c r="N186" s="33" t="s">
        <v>20</v>
      </c>
      <c r="O186" s="33" t="s">
        <v>49024</v>
      </c>
      <c r="P186" s="33" t="s">
        <v>45791</v>
      </c>
      <c r="Q186" s="33" t="s">
        <v>29986</v>
      </c>
      <c r="R186" s="39" t="s">
        <v>49025</v>
      </c>
      <c r="S186" s="33" t="s">
        <v>93</v>
      </c>
      <c r="T186" s="33" t="s">
        <v>21</v>
      </c>
      <c r="U186" s="33" t="s">
        <v>26689</v>
      </c>
      <c r="V186" s="33" t="s">
        <v>26484</v>
      </c>
      <c r="AA186" s="33" t="s">
        <v>42844</v>
      </c>
      <c r="AB186" s="33">
        <v>8265</v>
      </c>
      <c r="AC186" s="103">
        <v>28394</v>
      </c>
    </row>
    <row r="187" spans="1:66" ht="13" customHeight="1" x14ac:dyDescent="0.2">
      <c r="A187" s="1" t="s">
        <v>45893</v>
      </c>
      <c r="B187" s="33">
        <v>62</v>
      </c>
      <c r="C187" s="33" t="s">
        <v>13</v>
      </c>
      <c r="D187" s="1" t="s">
        <v>23</v>
      </c>
      <c r="F187" s="94">
        <v>44012</v>
      </c>
      <c r="G187" s="33" t="s">
        <v>45898</v>
      </c>
      <c r="H187" s="33" t="s">
        <v>9756</v>
      </c>
      <c r="I187" s="33" t="s">
        <v>297</v>
      </c>
      <c r="J187" s="62">
        <v>37601</v>
      </c>
      <c r="K187" s="33" t="s">
        <v>106</v>
      </c>
      <c r="L187" s="33" t="s">
        <v>45894</v>
      </c>
      <c r="M187" s="1" t="s">
        <v>45903</v>
      </c>
      <c r="N187" s="33" t="s">
        <v>20</v>
      </c>
      <c r="O187" s="33" t="s">
        <v>45895</v>
      </c>
      <c r="P187" s="33" t="s">
        <v>45791</v>
      </c>
      <c r="Q187" s="33" t="s">
        <v>29986</v>
      </c>
      <c r="R187" s="39" t="s">
        <v>45896</v>
      </c>
      <c r="S187" s="33" t="s">
        <v>901</v>
      </c>
      <c r="T187" s="33" t="s">
        <v>21</v>
      </c>
      <c r="U187" s="33" t="s">
        <v>26689</v>
      </c>
      <c r="V187" s="33" t="s">
        <v>26484</v>
      </c>
      <c r="X187" s="33" t="s">
        <v>93</v>
      </c>
      <c r="Y187" s="33">
        <v>5960</v>
      </c>
      <c r="AA187" s="33" t="s">
        <v>42844</v>
      </c>
      <c r="AB187" s="33">
        <v>8264</v>
      </c>
      <c r="AC187" s="103">
        <v>28350</v>
      </c>
    </row>
    <row r="188" spans="1:66" ht="13" customHeight="1" x14ac:dyDescent="0.2">
      <c r="A188" s="34" t="s">
        <v>45888</v>
      </c>
      <c r="B188" s="34">
        <v>26</v>
      </c>
      <c r="C188" s="34" t="s">
        <v>102</v>
      </c>
      <c r="D188" s="34" t="s">
        <v>30</v>
      </c>
      <c r="E188" s="34"/>
      <c r="F188" s="99">
        <v>44011</v>
      </c>
      <c r="G188" s="34" t="s">
        <v>45889</v>
      </c>
      <c r="H188" s="34" t="s">
        <v>1801</v>
      </c>
      <c r="I188" s="34" t="s">
        <v>66</v>
      </c>
      <c r="J188" s="34">
        <v>79706</v>
      </c>
      <c r="K188" s="34" t="s">
        <v>1801</v>
      </c>
      <c r="L188" s="34" t="s">
        <v>45890</v>
      </c>
      <c r="M188" s="1" t="s">
        <v>48896</v>
      </c>
      <c r="N188" s="34" t="s">
        <v>20</v>
      </c>
      <c r="O188" s="34" t="s">
        <v>45891</v>
      </c>
      <c r="P188" s="34" t="s">
        <v>45791</v>
      </c>
      <c r="Q188" s="34" t="s">
        <v>29986</v>
      </c>
      <c r="R188" s="98" t="s">
        <v>45892</v>
      </c>
      <c r="S188" s="34" t="s">
        <v>93</v>
      </c>
      <c r="T188" s="34" t="s">
        <v>21</v>
      </c>
      <c r="U188" s="34" t="s">
        <v>26689</v>
      </c>
      <c r="V188" s="1"/>
      <c r="W188" s="1"/>
      <c r="X188" s="1"/>
      <c r="Y188" s="34"/>
      <c r="Z188" s="1"/>
      <c r="AA188" s="1" t="s">
        <v>42843</v>
      </c>
      <c r="AB188" s="33">
        <v>8261</v>
      </c>
      <c r="AC188" s="103">
        <v>28347</v>
      </c>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1:66" ht="13" customHeight="1" x14ac:dyDescent="0.2">
      <c r="A189" s="34" t="s">
        <v>45881</v>
      </c>
      <c r="B189" s="34">
        <v>34</v>
      </c>
      <c r="C189" s="34" t="s">
        <v>13</v>
      </c>
      <c r="D189" s="34" t="s">
        <v>41</v>
      </c>
      <c r="E189" s="34" t="s">
        <v>45882</v>
      </c>
      <c r="F189" s="99">
        <v>44011</v>
      </c>
      <c r="G189" s="34" t="s">
        <v>45883</v>
      </c>
      <c r="H189" s="34" t="s">
        <v>45884</v>
      </c>
      <c r="I189" s="34" t="s">
        <v>38</v>
      </c>
      <c r="J189" s="34">
        <v>91763</v>
      </c>
      <c r="K189" s="34" t="s">
        <v>287</v>
      </c>
      <c r="L189" s="34" t="s">
        <v>45885</v>
      </c>
      <c r="M189" s="1" t="s">
        <v>45904</v>
      </c>
      <c r="N189" s="34" t="s">
        <v>20</v>
      </c>
      <c r="O189" s="34" t="s">
        <v>45886</v>
      </c>
      <c r="P189" s="34" t="s">
        <v>45791</v>
      </c>
      <c r="Q189" s="34" t="s">
        <v>29986</v>
      </c>
      <c r="R189" s="98" t="s">
        <v>45887</v>
      </c>
      <c r="S189" s="34" t="s">
        <v>93</v>
      </c>
      <c r="T189" s="34" t="s">
        <v>21</v>
      </c>
      <c r="U189" s="34" t="s">
        <v>26689</v>
      </c>
      <c r="V189" s="1" t="s">
        <v>26484</v>
      </c>
      <c r="W189" s="1"/>
      <c r="X189" s="1"/>
      <c r="Y189" s="34"/>
      <c r="Z189" s="1"/>
      <c r="AA189" s="1" t="s">
        <v>42844</v>
      </c>
      <c r="AB189" s="33">
        <v>8259</v>
      </c>
      <c r="AC189" s="103">
        <v>28345</v>
      </c>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1:66" ht="13" customHeight="1" x14ac:dyDescent="0.2">
      <c r="A190" s="34" t="s">
        <v>45875</v>
      </c>
      <c r="B190" s="34">
        <v>48</v>
      </c>
      <c r="C190" s="34" t="s">
        <v>13</v>
      </c>
      <c r="D190" s="34" t="s">
        <v>30</v>
      </c>
      <c r="E190" s="34" t="s">
        <v>45876</v>
      </c>
      <c r="F190" s="99">
        <v>44011</v>
      </c>
      <c r="G190" s="34" t="s">
        <v>45877</v>
      </c>
      <c r="H190" s="34" t="s">
        <v>12446</v>
      </c>
      <c r="I190" s="34" t="s">
        <v>373</v>
      </c>
      <c r="J190" s="34">
        <v>18201</v>
      </c>
      <c r="K190" s="34" t="s">
        <v>753</v>
      </c>
      <c r="L190" s="34" t="s">
        <v>45878</v>
      </c>
      <c r="M190" s="1" t="s">
        <v>48895</v>
      </c>
      <c r="N190" s="34" t="s">
        <v>20</v>
      </c>
      <c r="O190" s="34" t="s">
        <v>45879</v>
      </c>
      <c r="P190" s="34" t="s">
        <v>45791</v>
      </c>
      <c r="Q190" s="34" t="s">
        <v>29986</v>
      </c>
      <c r="R190" s="98" t="s">
        <v>45880</v>
      </c>
      <c r="S190" s="34" t="s">
        <v>93</v>
      </c>
      <c r="T190" s="34" t="s">
        <v>21</v>
      </c>
      <c r="U190" s="34" t="s">
        <v>26689</v>
      </c>
      <c r="V190" s="1" t="s">
        <v>26484</v>
      </c>
      <c r="W190" s="1" t="s">
        <v>26483</v>
      </c>
      <c r="X190" s="1" t="s">
        <v>93</v>
      </c>
      <c r="Y190" s="34">
        <v>5958</v>
      </c>
      <c r="Z190" s="1"/>
      <c r="AA190" s="1" t="s">
        <v>42842</v>
      </c>
      <c r="AB190" s="33">
        <v>8260</v>
      </c>
      <c r="AC190" s="103">
        <v>28344</v>
      </c>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1:66" ht="13" customHeight="1" x14ac:dyDescent="0.2">
      <c r="A191" s="34" t="s">
        <v>45867</v>
      </c>
      <c r="B191" s="34">
        <v>57</v>
      </c>
      <c r="C191" s="34" t="s">
        <v>13</v>
      </c>
      <c r="D191" s="34" t="s">
        <v>30</v>
      </c>
      <c r="E191" s="34" t="s">
        <v>45868</v>
      </c>
      <c r="F191" s="99">
        <v>44011</v>
      </c>
      <c r="G191" s="34" t="s">
        <v>45869</v>
      </c>
      <c r="H191" s="34" t="s">
        <v>45870</v>
      </c>
      <c r="I191" s="34" t="s">
        <v>293</v>
      </c>
      <c r="J191" s="34">
        <v>42001</v>
      </c>
      <c r="K191" s="34" t="s">
        <v>45871</v>
      </c>
      <c r="L191" s="34" t="s">
        <v>45872</v>
      </c>
      <c r="M191" s="1" t="s">
        <v>45905</v>
      </c>
      <c r="N191" s="34" t="s">
        <v>20</v>
      </c>
      <c r="O191" s="34" t="s">
        <v>45873</v>
      </c>
      <c r="P191" s="34" t="s">
        <v>31864</v>
      </c>
      <c r="Q191" s="34" t="s">
        <v>29986</v>
      </c>
      <c r="R191" s="98" t="s">
        <v>45874</v>
      </c>
      <c r="S191" s="34" t="s">
        <v>93</v>
      </c>
      <c r="T191" s="34" t="s">
        <v>28</v>
      </c>
      <c r="U191" s="34" t="s">
        <v>26487</v>
      </c>
      <c r="V191" s="1" t="s">
        <v>26487</v>
      </c>
      <c r="W191" s="1" t="s">
        <v>26483</v>
      </c>
      <c r="X191" s="1" t="s">
        <v>93</v>
      </c>
      <c r="Y191" s="34">
        <v>5953</v>
      </c>
      <c r="Z191" s="1"/>
      <c r="AA191" s="1" t="s">
        <v>42844</v>
      </c>
      <c r="AB191" s="33">
        <v>8262</v>
      </c>
      <c r="AC191" s="103">
        <v>28343</v>
      </c>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1:66" ht="13" customHeight="1" x14ac:dyDescent="0.2">
      <c r="A192" s="34" t="s">
        <v>45863</v>
      </c>
      <c r="B192" s="34">
        <v>68</v>
      </c>
      <c r="C192" s="34" t="s">
        <v>13</v>
      </c>
      <c r="D192" s="34" t="s">
        <v>30</v>
      </c>
      <c r="E192" s="34"/>
      <c r="F192" s="99">
        <v>44010</v>
      </c>
      <c r="G192" s="34" t="s">
        <v>45864</v>
      </c>
      <c r="H192" s="34" t="s">
        <v>28849</v>
      </c>
      <c r="I192" s="34" t="s">
        <v>62</v>
      </c>
      <c r="J192" s="34">
        <v>45420</v>
      </c>
      <c r="K192" s="34" t="s">
        <v>992</v>
      </c>
      <c r="L192" s="34" t="s">
        <v>28850</v>
      </c>
      <c r="M192" s="1" t="s">
        <v>45906</v>
      </c>
      <c r="N192" s="34" t="s">
        <v>20</v>
      </c>
      <c r="O192" s="34" t="s">
        <v>45865</v>
      </c>
      <c r="P192" s="34" t="s">
        <v>45791</v>
      </c>
      <c r="Q192" s="34" t="s">
        <v>29986</v>
      </c>
      <c r="R192" s="98" t="s">
        <v>45866</v>
      </c>
      <c r="S192" s="34" t="s">
        <v>509</v>
      </c>
      <c r="T192" s="34" t="s">
        <v>21</v>
      </c>
      <c r="U192" s="34" t="s">
        <v>26689</v>
      </c>
      <c r="V192" s="1" t="s">
        <v>26484</v>
      </c>
      <c r="W192" s="1" t="s">
        <v>26485</v>
      </c>
      <c r="X192" s="1" t="s">
        <v>93</v>
      </c>
      <c r="Y192" s="34">
        <v>5954</v>
      </c>
      <c r="Z192" s="1"/>
      <c r="AA192" s="1" t="s">
        <v>42844</v>
      </c>
      <c r="AB192" s="33">
        <v>8258</v>
      </c>
      <c r="AC192" s="103">
        <v>28342</v>
      </c>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1:66" ht="13" customHeight="1" x14ac:dyDescent="0.2">
      <c r="A193" s="34" t="s">
        <v>45858</v>
      </c>
      <c r="B193" s="34">
        <v>25</v>
      </c>
      <c r="C193" s="34" t="s">
        <v>13</v>
      </c>
      <c r="D193" s="34" t="s">
        <v>41</v>
      </c>
      <c r="E193" s="34" t="s">
        <v>45859</v>
      </c>
      <c r="F193" s="99">
        <v>44009</v>
      </c>
      <c r="G193" s="34" t="s">
        <v>45860</v>
      </c>
      <c r="H193" s="34" t="s">
        <v>142</v>
      </c>
      <c r="I193" s="34" t="s">
        <v>38</v>
      </c>
      <c r="J193" s="34">
        <v>92101</v>
      </c>
      <c r="K193" s="34" t="s">
        <v>142</v>
      </c>
      <c r="L193" s="34" t="s">
        <v>143</v>
      </c>
      <c r="M193" s="1" t="s">
        <v>45908</v>
      </c>
      <c r="N193" s="34" t="s">
        <v>20</v>
      </c>
      <c r="O193" s="34" t="s">
        <v>45861</v>
      </c>
      <c r="P193" s="34" t="s">
        <v>45791</v>
      </c>
      <c r="Q193" s="34" t="s">
        <v>29986</v>
      </c>
      <c r="R193" s="98" t="s">
        <v>45862</v>
      </c>
      <c r="S193" s="34" t="s">
        <v>93</v>
      </c>
      <c r="T193" s="34" t="s">
        <v>21</v>
      </c>
      <c r="U193" s="34" t="s">
        <v>26689</v>
      </c>
      <c r="V193" s="1" t="s">
        <v>26484</v>
      </c>
      <c r="W193" s="1"/>
      <c r="X193" s="1"/>
      <c r="Y193" s="34"/>
      <c r="Z193" s="1"/>
      <c r="AA193" s="1" t="s">
        <v>42842</v>
      </c>
      <c r="AB193" s="33">
        <v>8254</v>
      </c>
      <c r="AC193" s="103">
        <v>28339</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1:66" ht="13" customHeight="1" x14ac:dyDescent="0.2">
      <c r="A194" s="1" t="s">
        <v>45853</v>
      </c>
      <c r="B194" s="34">
        <v>31</v>
      </c>
      <c r="C194" s="34" t="s">
        <v>13</v>
      </c>
      <c r="D194" s="1" t="s">
        <v>23</v>
      </c>
      <c r="E194" s="34"/>
      <c r="F194" s="99">
        <v>44009</v>
      </c>
      <c r="G194" s="34" t="s">
        <v>45854</v>
      </c>
      <c r="H194" s="34" t="s">
        <v>15581</v>
      </c>
      <c r="I194" s="34" t="s">
        <v>38</v>
      </c>
      <c r="J194" s="34">
        <v>96080</v>
      </c>
      <c r="K194" s="34" t="s">
        <v>2709</v>
      </c>
      <c r="L194" s="34" t="s">
        <v>45855</v>
      </c>
      <c r="M194" s="1" t="s">
        <v>45909</v>
      </c>
      <c r="N194" s="34" t="s">
        <v>20</v>
      </c>
      <c r="O194" s="34" t="s">
        <v>45856</v>
      </c>
      <c r="P194" s="34" t="s">
        <v>31864</v>
      </c>
      <c r="Q194" s="34" t="s">
        <v>29986</v>
      </c>
      <c r="R194" s="98" t="s">
        <v>45857</v>
      </c>
      <c r="S194" s="34" t="s">
        <v>93</v>
      </c>
      <c r="T194" s="34" t="s">
        <v>21</v>
      </c>
      <c r="U194" s="34" t="s">
        <v>26689</v>
      </c>
      <c r="V194" s="1" t="s">
        <v>26484</v>
      </c>
      <c r="W194" s="1"/>
      <c r="X194" s="1"/>
      <c r="Y194" s="34"/>
      <c r="Z194" s="1"/>
      <c r="AA194" s="1" t="s">
        <v>42843</v>
      </c>
      <c r="AB194" s="33">
        <v>8255</v>
      </c>
      <c r="AC194" s="103">
        <v>28328</v>
      </c>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1:66" ht="13" customHeight="1" x14ac:dyDescent="0.2">
      <c r="A195" s="34" t="s">
        <v>45844</v>
      </c>
      <c r="B195" s="34">
        <v>33</v>
      </c>
      <c r="C195" s="34" t="s">
        <v>13</v>
      </c>
      <c r="D195" s="34" t="s">
        <v>30</v>
      </c>
      <c r="E195" s="34"/>
      <c r="F195" s="99">
        <v>44009</v>
      </c>
      <c r="G195" s="34" t="s">
        <v>45899</v>
      </c>
      <c r="H195" s="34" t="s">
        <v>45845</v>
      </c>
      <c r="I195" s="34" t="s">
        <v>293</v>
      </c>
      <c r="J195" s="34">
        <v>41048</v>
      </c>
      <c r="K195" s="34" t="s">
        <v>2622</v>
      </c>
      <c r="L195" s="34" t="s">
        <v>45846</v>
      </c>
      <c r="M195" s="1" t="s">
        <v>45911</v>
      </c>
      <c r="N195" s="34" t="s">
        <v>20</v>
      </c>
      <c r="O195" s="34" t="s">
        <v>45847</v>
      </c>
      <c r="P195" s="34" t="s">
        <v>45791</v>
      </c>
      <c r="Q195" s="34" t="s">
        <v>29986</v>
      </c>
      <c r="R195" s="98" t="s">
        <v>45848</v>
      </c>
      <c r="S195" s="34" t="s">
        <v>22</v>
      </c>
      <c r="T195" s="34" t="s">
        <v>21</v>
      </c>
      <c r="U195" s="34" t="s">
        <v>26682</v>
      </c>
      <c r="V195" s="1" t="s">
        <v>26484</v>
      </c>
      <c r="W195" s="1"/>
      <c r="X195" s="1" t="s">
        <v>93</v>
      </c>
      <c r="Y195" s="34">
        <v>5952</v>
      </c>
      <c r="Z195" s="1"/>
      <c r="AA195" s="1" t="s">
        <v>42844</v>
      </c>
      <c r="AB195" s="33">
        <v>8257</v>
      </c>
      <c r="AC195" s="103">
        <v>28326</v>
      </c>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1:66" ht="13" customHeight="1" x14ac:dyDescent="0.2">
      <c r="A196" s="34" t="s">
        <v>45849</v>
      </c>
      <c r="B196" s="34">
        <v>40</v>
      </c>
      <c r="C196" s="34" t="s">
        <v>102</v>
      </c>
      <c r="D196" s="34" t="s">
        <v>30</v>
      </c>
      <c r="E196" s="34" t="s">
        <v>45850</v>
      </c>
      <c r="F196" s="99">
        <v>44009</v>
      </c>
      <c r="G196" s="34" t="s">
        <v>45900</v>
      </c>
      <c r="H196" s="34" t="s">
        <v>20993</v>
      </c>
      <c r="I196" s="34" t="s">
        <v>55</v>
      </c>
      <c r="J196" s="34">
        <v>34668</v>
      </c>
      <c r="K196" s="34" t="s">
        <v>4003</v>
      </c>
      <c r="L196" s="34" t="s">
        <v>4941</v>
      </c>
      <c r="M196" s="1" t="s">
        <v>45910</v>
      </c>
      <c r="N196" s="34" t="s">
        <v>20</v>
      </c>
      <c r="O196" s="34" t="s">
        <v>45851</v>
      </c>
      <c r="P196" s="34" t="s">
        <v>45791</v>
      </c>
      <c r="Q196" s="34" t="s">
        <v>29986</v>
      </c>
      <c r="R196" s="98" t="s">
        <v>45852</v>
      </c>
      <c r="S196" s="34" t="s">
        <v>22</v>
      </c>
      <c r="T196" s="34" t="s">
        <v>21</v>
      </c>
      <c r="U196" s="34" t="s">
        <v>26689</v>
      </c>
      <c r="V196" s="1" t="s">
        <v>26484</v>
      </c>
      <c r="W196" s="1" t="s">
        <v>26486</v>
      </c>
      <c r="X196" s="1" t="s">
        <v>93</v>
      </c>
      <c r="Y196" s="34">
        <v>5957</v>
      </c>
      <c r="Z196" s="1"/>
      <c r="AA196" s="1" t="s">
        <v>42844</v>
      </c>
      <c r="AB196" s="33">
        <v>8256</v>
      </c>
      <c r="AC196" s="103">
        <v>28330</v>
      </c>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1:66" ht="13" customHeight="1" x14ac:dyDescent="0.2">
      <c r="A197" s="33" t="s">
        <v>49017</v>
      </c>
      <c r="B197" s="33">
        <v>57</v>
      </c>
      <c r="C197" s="33" t="s">
        <v>13</v>
      </c>
      <c r="D197" s="33" t="s">
        <v>30</v>
      </c>
      <c r="E197" s="33" t="s">
        <v>49018</v>
      </c>
      <c r="F197" s="94">
        <v>44009</v>
      </c>
      <c r="G197" s="33" t="s">
        <v>49019</v>
      </c>
      <c r="H197" s="33" t="s">
        <v>14793</v>
      </c>
      <c r="I197" s="33" t="s">
        <v>297</v>
      </c>
      <c r="J197" s="62">
        <v>38571</v>
      </c>
      <c r="K197" s="33" t="s">
        <v>2894</v>
      </c>
      <c r="L197" s="33" t="s">
        <v>5935</v>
      </c>
      <c r="M197" s="1" t="s">
        <v>48777</v>
      </c>
      <c r="N197" s="33" t="s">
        <v>20</v>
      </c>
      <c r="O197" s="33" t="s">
        <v>49020</v>
      </c>
      <c r="P197" s="33" t="s">
        <v>45791</v>
      </c>
      <c r="Q197" s="33" t="s">
        <v>29986</v>
      </c>
      <c r="R197" s="39" t="s">
        <v>49021</v>
      </c>
      <c r="S197" s="33" t="s">
        <v>22</v>
      </c>
      <c r="T197" s="33" t="s">
        <v>21</v>
      </c>
      <c r="U197" s="33" t="s">
        <v>26689</v>
      </c>
      <c r="V197" s="33" t="s">
        <v>26484</v>
      </c>
      <c r="X197" s="33" t="s">
        <v>93</v>
      </c>
      <c r="Y197" s="33">
        <v>5964</v>
      </c>
      <c r="AA197" s="33" t="s">
        <v>42843</v>
      </c>
      <c r="AB197" s="33">
        <v>8263</v>
      </c>
      <c r="AC197" s="103">
        <v>28327</v>
      </c>
    </row>
    <row r="198" spans="1:66" ht="13" customHeight="1" x14ac:dyDescent="0.2">
      <c r="A198" s="34" t="s">
        <v>45840</v>
      </c>
      <c r="B198" s="34">
        <v>58</v>
      </c>
      <c r="C198" s="34" t="s">
        <v>13</v>
      </c>
      <c r="D198" s="34" t="s">
        <v>78</v>
      </c>
      <c r="E198" s="34"/>
      <c r="F198" s="99">
        <v>44009</v>
      </c>
      <c r="G198" s="34" t="s">
        <v>45841</v>
      </c>
      <c r="H198" s="34" t="s">
        <v>8846</v>
      </c>
      <c r="I198" s="34" t="s">
        <v>915</v>
      </c>
      <c r="J198" s="34">
        <v>72206</v>
      </c>
      <c r="K198" s="34" t="s">
        <v>2302</v>
      </c>
      <c r="L198" s="34" t="s">
        <v>5923</v>
      </c>
      <c r="M198" s="1" t="s">
        <v>45907</v>
      </c>
      <c r="N198" s="34" t="s">
        <v>4952</v>
      </c>
      <c r="O198" s="34" t="s">
        <v>45842</v>
      </c>
      <c r="P198" s="34" t="s">
        <v>45791</v>
      </c>
      <c r="Q198" s="34" t="s">
        <v>29986</v>
      </c>
      <c r="R198" s="98" t="s">
        <v>45843</v>
      </c>
      <c r="S198" s="34" t="s">
        <v>93</v>
      </c>
      <c r="T198" s="34" t="s">
        <v>21</v>
      </c>
      <c r="U198" s="34" t="s">
        <v>26682</v>
      </c>
      <c r="V198" s="1" t="s">
        <v>26484</v>
      </c>
      <c r="W198" s="1" t="s">
        <v>19153</v>
      </c>
      <c r="X198" s="1" t="s">
        <v>93</v>
      </c>
      <c r="Y198" s="34">
        <v>5951</v>
      </c>
      <c r="Z198" s="1"/>
      <c r="AA198" s="1" t="s">
        <v>42844</v>
      </c>
      <c r="AB198" s="33">
        <v>8253</v>
      </c>
      <c r="AC198" s="103">
        <v>28329</v>
      </c>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1:66" ht="13" customHeight="1" x14ac:dyDescent="0.2">
      <c r="A199" s="34" t="s">
        <v>45830</v>
      </c>
      <c r="B199" s="34">
        <v>30</v>
      </c>
      <c r="C199" s="34" t="s">
        <v>13</v>
      </c>
      <c r="D199" s="34" t="s">
        <v>30</v>
      </c>
      <c r="E199" s="34" t="s">
        <v>45831</v>
      </c>
      <c r="F199" s="99">
        <v>44008</v>
      </c>
      <c r="G199" s="34" t="s">
        <v>45832</v>
      </c>
      <c r="H199" s="34" t="s">
        <v>5232</v>
      </c>
      <c r="I199" s="34" t="s">
        <v>249</v>
      </c>
      <c r="J199" s="34">
        <v>89801</v>
      </c>
      <c r="K199" s="34" t="s">
        <v>5232</v>
      </c>
      <c r="L199" s="34" t="s">
        <v>5782</v>
      </c>
      <c r="M199" s="1" t="s">
        <v>45912</v>
      </c>
      <c r="N199" s="34" t="s">
        <v>20</v>
      </c>
      <c r="O199" s="34" t="s">
        <v>45833</v>
      </c>
      <c r="P199" s="34" t="s">
        <v>45791</v>
      </c>
      <c r="Q199" s="34" t="s">
        <v>29986</v>
      </c>
      <c r="R199" s="98" t="s">
        <v>45834</v>
      </c>
      <c r="S199" s="34" t="s">
        <v>901</v>
      </c>
      <c r="T199" s="34" t="s">
        <v>21</v>
      </c>
      <c r="U199" s="34" t="s">
        <v>26689</v>
      </c>
      <c r="V199" s="1" t="s">
        <v>26484</v>
      </c>
      <c r="W199" s="1" t="s">
        <v>26486</v>
      </c>
      <c r="X199" s="1" t="s">
        <v>93</v>
      </c>
      <c r="Y199" s="34">
        <v>5955</v>
      </c>
      <c r="Z199" s="1"/>
      <c r="AA199" s="1" t="s">
        <v>42844</v>
      </c>
      <c r="AB199" s="33">
        <v>8251</v>
      </c>
      <c r="AC199" s="103">
        <v>27479</v>
      </c>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1:66" ht="13" customHeight="1" x14ac:dyDescent="0.2">
      <c r="A200" s="34" t="s">
        <v>45835</v>
      </c>
      <c r="B200" s="34">
        <v>38</v>
      </c>
      <c r="C200" s="34" t="s">
        <v>13</v>
      </c>
      <c r="D200" s="34" t="s">
        <v>30</v>
      </c>
      <c r="E200" s="34"/>
      <c r="F200" s="99">
        <v>44008</v>
      </c>
      <c r="G200" s="34" t="s">
        <v>45836</v>
      </c>
      <c r="H200" s="34" t="s">
        <v>846</v>
      </c>
      <c r="I200" s="34" t="s">
        <v>197</v>
      </c>
      <c r="J200" s="34">
        <v>47303</v>
      </c>
      <c r="K200" s="34" t="s">
        <v>847</v>
      </c>
      <c r="L200" s="34" t="s">
        <v>45837</v>
      </c>
      <c r="M200" s="1" t="s">
        <v>45913</v>
      </c>
      <c r="N200" s="34" t="s">
        <v>20</v>
      </c>
      <c r="O200" s="34" t="s">
        <v>45838</v>
      </c>
      <c r="P200" s="34" t="s">
        <v>45791</v>
      </c>
      <c r="Q200" s="34" t="s">
        <v>29986</v>
      </c>
      <c r="R200" s="98" t="s">
        <v>45839</v>
      </c>
      <c r="S200" s="34" t="s">
        <v>93</v>
      </c>
      <c r="T200" s="34" t="s">
        <v>21</v>
      </c>
      <c r="U200" s="34" t="s">
        <v>26689</v>
      </c>
      <c r="V200" s="1" t="s">
        <v>26484</v>
      </c>
      <c r="W200" s="1" t="s">
        <v>26483</v>
      </c>
      <c r="X200" s="1" t="s">
        <v>93</v>
      </c>
      <c r="Y200" s="34">
        <v>5956</v>
      </c>
      <c r="Z200" s="1"/>
      <c r="AA200" s="1" t="s">
        <v>42842</v>
      </c>
      <c r="AB200" s="33">
        <v>8252</v>
      </c>
      <c r="AC200" s="103"/>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1:66" ht="13" customHeight="1" x14ac:dyDescent="0.2">
      <c r="A201" s="34" t="s">
        <v>45825</v>
      </c>
      <c r="B201" s="34">
        <v>26</v>
      </c>
      <c r="C201" s="34" t="s">
        <v>13</v>
      </c>
      <c r="D201" s="34" t="s">
        <v>78</v>
      </c>
      <c r="E201" s="34" t="s">
        <v>45826</v>
      </c>
      <c r="F201" s="99">
        <v>44007</v>
      </c>
      <c r="G201" s="34" t="s">
        <v>45827</v>
      </c>
      <c r="H201" s="34" t="s">
        <v>19457</v>
      </c>
      <c r="I201" s="34" t="s">
        <v>224</v>
      </c>
      <c r="J201" s="34">
        <v>24017</v>
      </c>
      <c r="K201" s="34" t="s">
        <v>26151</v>
      </c>
      <c r="L201" s="34" t="s">
        <v>26152</v>
      </c>
      <c r="M201" s="1" t="s">
        <v>45914</v>
      </c>
      <c r="N201" s="34" t="s">
        <v>20</v>
      </c>
      <c r="O201" s="34" t="s">
        <v>45828</v>
      </c>
      <c r="P201" s="34" t="s">
        <v>45791</v>
      </c>
      <c r="Q201" s="34" t="s">
        <v>29986</v>
      </c>
      <c r="R201" s="98" t="s">
        <v>45829</v>
      </c>
      <c r="S201" s="34" t="s">
        <v>93</v>
      </c>
      <c r="T201" s="34" t="s">
        <v>21</v>
      </c>
      <c r="U201" s="34" t="s">
        <v>26689</v>
      </c>
      <c r="V201" s="1" t="s">
        <v>26484</v>
      </c>
      <c r="W201" s="1"/>
      <c r="X201" s="1"/>
      <c r="Y201" s="34"/>
      <c r="Z201" s="1"/>
      <c r="AA201" s="1" t="s">
        <v>42842</v>
      </c>
      <c r="AB201" s="33">
        <v>8246</v>
      </c>
      <c r="AC201" s="103">
        <v>28319</v>
      </c>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1:66" ht="13" customHeight="1" x14ac:dyDescent="0.2">
      <c r="A202" s="34" t="s">
        <v>45809</v>
      </c>
      <c r="B202" s="34">
        <v>27</v>
      </c>
      <c r="C202" s="34" t="s">
        <v>13</v>
      </c>
      <c r="D202" s="34" t="s">
        <v>30</v>
      </c>
      <c r="E202" s="34" t="s">
        <v>45810</v>
      </c>
      <c r="F202" s="99">
        <v>44007</v>
      </c>
      <c r="G202" s="34" t="s">
        <v>45811</v>
      </c>
      <c r="H202" s="34" t="s">
        <v>236</v>
      </c>
      <c r="I202" s="34" t="s">
        <v>55</v>
      </c>
      <c r="J202" s="34">
        <v>33823</v>
      </c>
      <c r="K202" s="34" t="s">
        <v>1730</v>
      </c>
      <c r="L202" s="34" t="s">
        <v>45812</v>
      </c>
      <c r="M202" s="1" t="s">
        <v>45917</v>
      </c>
      <c r="N202" s="34" t="s">
        <v>20</v>
      </c>
      <c r="O202" s="34" t="s">
        <v>45813</v>
      </c>
      <c r="P202" s="34" t="s">
        <v>45791</v>
      </c>
      <c r="Q202" s="34" t="s">
        <v>29986</v>
      </c>
      <c r="R202" s="98" t="s">
        <v>45814</v>
      </c>
      <c r="S202" s="34" t="s">
        <v>93</v>
      </c>
      <c r="T202" s="34" t="s">
        <v>21</v>
      </c>
      <c r="U202" s="34" t="s">
        <v>26689</v>
      </c>
      <c r="V202" s="1" t="s">
        <v>26484</v>
      </c>
      <c r="W202" s="1" t="s">
        <v>26485</v>
      </c>
      <c r="X202" s="1" t="s">
        <v>93</v>
      </c>
      <c r="Y202" s="34">
        <v>5947</v>
      </c>
      <c r="Z202" s="1"/>
      <c r="AA202" s="1" t="s">
        <v>42844</v>
      </c>
      <c r="AB202" s="33">
        <v>8249</v>
      </c>
      <c r="AC202" s="103">
        <v>28321</v>
      </c>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1:66" ht="13" customHeight="1" x14ac:dyDescent="0.2">
      <c r="A203" s="34" t="s">
        <v>45821</v>
      </c>
      <c r="B203" s="34">
        <v>37</v>
      </c>
      <c r="C203" s="34" t="s">
        <v>13</v>
      </c>
      <c r="D203" s="34" t="s">
        <v>41</v>
      </c>
      <c r="E203" s="34"/>
      <c r="F203" s="99">
        <v>44007</v>
      </c>
      <c r="G203" s="34" t="s">
        <v>45822</v>
      </c>
      <c r="H203" s="34" t="s">
        <v>2894</v>
      </c>
      <c r="I203" s="34" t="s">
        <v>159</v>
      </c>
      <c r="J203" s="34">
        <v>30067</v>
      </c>
      <c r="K203" s="34" t="s">
        <v>3039</v>
      </c>
      <c r="L203" s="34" t="s">
        <v>3040</v>
      </c>
      <c r="M203" s="1" t="s">
        <v>45915</v>
      </c>
      <c r="N203" s="34" t="s">
        <v>20</v>
      </c>
      <c r="O203" s="34" t="s">
        <v>45823</v>
      </c>
      <c r="P203" s="34" t="s">
        <v>45791</v>
      </c>
      <c r="Q203" s="34" t="s">
        <v>29986</v>
      </c>
      <c r="R203" s="98" t="s">
        <v>45824</v>
      </c>
      <c r="S203" s="34" t="s">
        <v>93</v>
      </c>
      <c r="T203" s="34" t="s">
        <v>21</v>
      </c>
      <c r="U203" s="34" t="s">
        <v>26689</v>
      </c>
      <c r="V203" s="1" t="s">
        <v>26484</v>
      </c>
      <c r="W203" s="1" t="s">
        <v>19153</v>
      </c>
      <c r="X203" s="1" t="s">
        <v>93</v>
      </c>
      <c r="Y203" s="34">
        <v>5949</v>
      </c>
      <c r="Z203" s="1"/>
      <c r="AA203" s="1" t="s">
        <v>42844</v>
      </c>
      <c r="AB203" s="33">
        <v>8247</v>
      </c>
      <c r="AC203" s="103">
        <v>28312</v>
      </c>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1:66" ht="13" customHeight="1" x14ac:dyDescent="0.2">
      <c r="A204" s="1" t="s">
        <v>49724</v>
      </c>
      <c r="B204" s="33" t="s">
        <v>22</v>
      </c>
      <c r="C204" s="34" t="s">
        <v>102</v>
      </c>
      <c r="D204" s="1" t="s">
        <v>23</v>
      </c>
      <c r="E204" s="34"/>
      <c r="F204" s="99">
        <v>44007</v>
      </c>
      <c r="G204" s="34" t="s">
        <v>45806</v>
      </c>
      <c r="H204" s="34" t="s">
        <v>19161</v>
      </c>
      <c r="I204" s="34" t="s">
        <v>66</v>
      </c>
      <c r="J204" s="34">
        <v>75023</v>
      </c>
      <c r="K204" s="34" t="s">
        <v>17935</v>
      </c>
      <c r="L204" s="34" t="s">
        <v>19162</v>
      </c>
      <c r="M204" s="1" t="s">
        <v>45916</v>
      </c>
      <c r="N204" s="34" t="s">
        <v>20</v>
      </c>
      <c r="O204" s="34" t="s">
        <v>45807</v>
      </c>
      <c r="P204" s="34" t="s">
        <v>45791</v>
      </c>
      <c r="Q204" s="34" t="s">
        <v>29986</v>
      </c>
      <c r="R204" s="98" t="s">
        <v>45808</v>
      </c>
      <c r="S204" s="34" t="s">
        <v>93</v>
      </c>
      <c r="T204" s="34" t="s">
        <v>21</v>
      </c>
      <c r="U204" s="34" t="s">
        <v>26682</v>
      </c>
      <c r="V204" s="1" t="s">
        <v>26484</v>
      </c>
      <c r="W204" s="1" t="s">
        <v>26485</v>
      </c>
      <c r="X204" s="1" t="s">
        <v>93</v>
      </c>
      <c r="Y204" s="34">
        <v>5946</v>
      </c>
      <c r="Z204" s="1"/>
      <c r="AA204" s="1" t="s">
        <v>42844</v>
      </c>
      <c r="AB204" s="33">
        <v>8248</v>
      </c>
      <c r="AC204" s="103">
        <v>28302</v>
      </c>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1:66" ht="13" customHeight="1" x14ac:dyDescent="0.2">
      <c r="A205" s="34" t="s">
        <v>45815</v>
      </c>
      <c r="B205" s="34">
        <v>34</v>
      </c>
      <c r="C205" s="34" t="s">
        <v>13</v>
      </c>
      <c r="D205" s="34" t="s">
        <v>78</v>
      </c>
      <c r="E205" s="34" t="s">
        <v>45816</v>
      </c>
      <c r="F205" s="99">
        <v>44007</v>
      </c>
      <c r="G205" s="34" t="s">
        <v>45817</v>
      </c>
      <c r="H205" s="34" t="s">
        <v>45818</v>
      </c>
      <c r="I205" s="34" t="s">
        <v>366</v>
      </c>
      <c r="J205" s="34">
        <v>74301</v>
      </c>
      <c r="K205" s="34" t="s">
        <v>3452</v>
      </c>
      <c r="L205" s="34" t="s">
        <v>1898</v>
      </c>
      <c r="M205" s="1" t="s">
        <v>45918</v>
      </c>
      <c r="N205" s="34" t="s">
        <v>20</v>
      </c>
      <c r="O205" s="34" t="s">
        <v>45819</v>
      </c>
      <c r="P205" s="34" t="s">
        <v>45791</v>
      </c>
      <c r="Q205" s="34" t="s">
        <v>29986</v>
      </c>
      <c r="R205" s="98" t="s">
        <v>45820</v>
      </c>
      <c r="S205" s="34" t="s">
        <v>93</v>
      </c>
      <c r="T205" s="34" t="s">
        <v>28</v>
      </c>
      <c r="U205" s="34" t="s">
        <v>26487</v>
      </c>
      <c r="V205" s="1" t="s">
        <v>26487</v>
      </c>
      <c r="W205" s="1" t="s">
        <v>26485</v>
      </c>
      <c r="X205" s="1" t="s">
        <v>93</v>
      </c>
      <c r="Y205" s="34">
        <v>5948</v>
      </c>
      <c r="Z205" s="1"/>
      <c r="AA205" s="1" t="s">
        <v>42843</v>
      </c>
      <c r="AB205" s="33">
        <v>8250</v>
      </c>
      <c r="AC205" s="103">
        <v>28320</v>
      </c>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1:66" ht="13" customHeight="1" x14ac:dyDescent="0.2">
      <c r="A206" s="34" t="s">
        <v>45797</v>
      </c>
      <c r="B206" s="34">
        <v>31</v>
      </c>
      <c r="C206" s="34" t="s">
        <v>13</v>
      </c>
      <c r="D206" s="34" t="s">
        <v>78</v>
      </c>
      <c r="E206" s="34" t="s">
        <v>45798</v>
      </c>
      <c r="F206" s="99">
        <v>44006</v>
      </c>
      <c r="G206" s="34" t="s">
        <v>45799</v>
      </c>
      <c r="H206" s="34" t="s">
        <v>287</v>
      </c>
      <c r="I206" s="34" t="s">
        <v>38</v>
      </c>
      <c r="J206" s="34">
        <v>92407</v>
      </c>
      <c r="K206" s="34" t="s">
        <v>287</v>
      </c>
      <c r="L206" s="34" t="s">
        <v>32107</v>
      </c>
      <c r="M206" s="1" t="s">
        <v>45919</v>
      </c>
      <c r="N206" s="34" t="s">
        <v>20</v>
      </c>
      <c r="O206" s="34" t="s">
        <v>45800</v>
      </c>
      <c r="P206" s="34" t="s">
        <v>45791</v>
      </c>
      <c r="Q206" s="34" t="s">
        <v>29986</v>
      </c>
      <c r="R206" s="98" t="s">
        <v>45801</v>
      </c>
      <c r="S206" s="34" t="s">
        <v>93</v>
      </c>
      <c r="T206" s="34" t="s">
        <v>21</v>
      </c>
      <c r="U206" s="34" t="s">
        <v>26689</v>
      </c>
      <c r="V206" s="1"/>
      <c r="W206" s="1"/>
      <c r="X206" s="1"/>
      <c r="Y206" s="34"/>
      <c r="Z206" s="1"/>
      <c r="AA206" s="1" t="s">
        <v>42844</v>
      </c>
      <c r="AB206" s="33">
        <v>8244</v>
      </c>
      <c r="AC206" s="103">
        <v>28309</v>
      </c>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1:66" ht="13" customHeight="1" x14ac:dyDescent="0.2">
      <c r="A207" s="34" t="s">
        <v>2989</v>
      </c>
      <c r="B207" s="33" t="s">
        <v>22</v>
      </c>
      <c r="C207" s="34" t="s">
        <v>102</v>
      </c>
      <c r="D207" s="34" t="s">
        <v>14</v>
      </c>
      <c r="E207" s="34"/>
      <c r="F207" s="99">
        <v>44006</v>
      </c>
      <c r="G207" s="34" t="s">
        <v>45901</v>
      </c>
      <c r="H207" s="34" t="s">
        <v>45794</v>
      </c>
      <c r="I207" s="34" t="s">
        <v>38</v>
      </c>
      <c r="J207" s="34">
        <v>92630</v>
      </c>
      <c r="K207" s="34" t="s">
        <v>995</v>
      </c>
      <c r="L207" s="34" t="s">
        <v>4064</v>
      </c>
      <c r="M207" s="1" t="s">
        <v>48878</v>
      </c>
      <c r="N207" s="34" t="s">
        <v>20</v>
      </c>
      <c r="O207" s="34" t="s">
        <v>45795</v>
      </c>
      <c r="P207" s="34" t="s">
        <v>45791</v>
      </c>
      <c r="Q207" s="34" t="s">
        <v>29986</v>
      </c>
      <c r="R207" s="98" t="s">
        <v>45796</v>
      </c>
      <c r="S207" s="34" t="s">
        <v>22</v>
      </c>
      <c r="T207" s="34" t="s">
        <v>21</v>
      </c>
      <c r="U207" s="34" t="s">
        <v>26689</v>
      </c>
      <c r="V207" s="1" t="s">
        <v>26482</v>
      </c>
      <c r="W207" s="1" t="s">
        <v>26485</v>
      </c>
      <c r="X207" s="1" t="s">
        <v>93</v>
      </c>
      <c r="Y207" s="34">
        <v>5942</v>
      </c>
      <c r="Z207" s="1"/>
      <c r="AA207" s="1" t="s">
        <v>42844</v>
      </c>
      <c r="AB207" s="33">
        <v>8243</v>
      </c>
      <c r="AC207" s="103">
        <v>28301</v>
      </c>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1:66" ht="13" customHeight="1" x14ac:dyDescent="0.2">
      <c r="A208" s="1" t="s">
        <v>2989</v>
      </c>
      <c r="B208" s="33" t="s">
        <v>22</v>
      </c>
      <c r="C208" s="34" t="s">
        <v>13</v>
      </c>
      <c r="D208" s="1" t="s">
        <v>23</v>
      </c>
      <c r="E208" s="34"/>
      <c r="F208" s="99">
        <v>44006</v>
      </c>
      <c r="G208" s="34" t="s">
        <v>45802</v>
      </c>
      <c r="H208" s="34" t="s">
        <v>671</v>
      </c>
      <c r="I208" s="34" t="s">
        <v>66</v>
      </c>
      <c r="J208" s="34">
        <v>77024</v>
      </c>
      <c r="K208" s="34" t="s">
        <v>512</v>
      </c>
      <c r="L208" s="34" t="s">
        <v>45803</v>
      </c>
      <c r="M208" s="1" t="s">
        <v>45920</v>
      </c>
      <c r="N208" s="34" t="s">
        <v>20</v>
      </c>
      <c r="O208" s="34" t="s">
        <v>45804</v>
      </c>
      <c r="P208" s="34" t="s">
        <v>45791</v>
      </c>
      <c r="Q208" s="34" t="s">
        <v>29986</v>
      </c>
      <c r="R208" s="98" t="s">
        <v>45805</v>
      </c>
      <c r="S208" s="34" t="s">
        <v>93</v>
      </c>
      <c r="T208" s="34" t="s">
        <v>45897</v>
      </c>
      <c r="U208" s="34" t="s">
        <v>49804</v>
      </c>
      <c r="V208" s="1" t="s">
        <v>26484</v>
      </c>
      <c r="W208" s="1"/>
      <c r="X208" s="1"/>
      <c r="Y208" s="34"/>
      <c r="Z208" s="1"/>
      <c r="AA208" s="1" t="s">
        <v>42842</v>
      </c>
      <c r="AB208" s="33">
        <v>8245</v>
      </c>
      <c r="AC208" s="103">
        <v>28336</v>
      </c>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1:66" ht="13" customHeight="1" x14ac:dyDescent="0.2">
      <c r="A209" s="34" t="s">
        <v>42934</v>
      </c>
      <c r="B209" s="34">
        <v>22</v>
      </c>
      <c r="C209" s="34" t="s">
        <v>13</v>
      </c>
      <c r="D209" s="34" t="s">
        <v>14</v>
      </c>
      <c r="E209" s="34"/>
      <c r="F209" s="99">
        <v>44005</v>
      </c>
      <c r="G209" s="34" t="s">
        <v>42935</v>
      </c>
      <c r="H209" s="34" t="s">
        <v>13059</v>
      </c>
      <c r="I209" s="34" t="s">
        <v>66</v>
      </c>
      <c r="J209" s="34">
        <v>75092</v>
      </c>
      <c r="K209" s="34" t="s">
        <v>17942</v>
      </c>
      <c r="L209" s="34" t="s">
        <v>42936</v>
      </c>
      <c r="M209" s="1" t="s">
        <v>45921</v>
      </c>
      <c r="N209" s="34" t="s">
        <v>20</v>
      </c>
      <c r="O209" s="34" t="s">
        <v>42937</v>
      </c>
      <c r="P209" s="34" t="s">
        <v>45791</v>
      </c>
      <c r="Q209" s="34" t="s">
        <v>29986</v>
      </c>
      <c r="R209" s="98" t="s">
        <v>42938</v>
      </c>
      <c r="S209" s="34" t="s">
        <v>93</v>
      </c>
      <c r="T209" s="34" t="s">
        <v>21</v>
      </c>
      <c r="U209" s="34" t="s">
        <v>26682</v>
      </c>
      <c r="V209" s="1" t="s">
        <v>26484</v>
      </c>
      <c r="W209" s="1"/>
      <c r="X209" s="1"/>
      <c r="Y209" s="34"/>
      <c r="Z209" s="1"/>
      <c r="AA209" s="1" t="s">
        <v>42844</v>
      </c>
      <c r="AB209" s="33">
        <v>8240</v>
      </c>
      <c r="AC209" s="103">
        <v>28298</v>
      </c>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1:66" ht="13" customHeight="1" x14ac:dyDescent="0.2">
      <c r="A210" s="34" t="s">
        <v>42930</v>
      </c>
      <c r="B210" s="34">
        <v>43</v>
      </c>
      <c r="C210" s="34" t="s">
        <v>13</v>
      </c>
      <c r="D210" s="34" t="s">
        <v>41</v>
      </c>
      <c r="E210" s="34" t="s">
        <v>45793</v>
      </c>
      <c r="F210" s="99">
        <v>44005</v>
      </c>
      <c r="G210" s="34" t="s">
        <v>42931</v>
      </c>
      <c r="H210" s="34" t="s">
        <v>4294</v>
      </c>
      <c r="I210" s="34" t="s">
        <v>191</v>
      </c>
      <c r="J210" s="34">
        <v>81004</v>
      </c>
      <c r="K210" s="34" t="s">
        <v>4294</v>
      </c>
      <c r="L210" s="34" t="s">
        <v>4296</v>
      </c>
      <c r="M210" s="1" t="s">
        <v>45922</v>
      </c>
      <c r="N210" s="34" t="s">
        <v>20</v>
      </c>
      <c r="O210" s="34" t="s">
        <v>42932</v>
      </c>
      <c r="P210" s="34" t="s">
        <v>45791</v>
      </c>
      <c r="Q210" s="34" t="s">
        <v>29986</v>
      </c>
      <c r="R210" s="98" t="s">
        <v>42933</v>
      </c>
      <c r="S210" s="34" t="s">
        <v>93</v>
      </c>
      <c r="T210" s="34" t="s">
        <v>21</v>
      </c>
      <c r="U210" s="34" t="s">
        <v>26689</v>
      </c>
      <c r="V210" s="1" t="s">
        <v>26484</v>
      </c>
      <c r="W210" s="1"/>
      <c r="X210" s="1" t="s">
        <v>93</v>
      </c>
      <c r="Y210" s="34">
        <v>5943</v>
      </c>
      <c r="Z210" s="1"/>
      <c r="AA210" s="1" t="s">
        <v>42844</v>
      </c>
      <c r="AB210" s="33">
        <v>8241</v>
      </c>
      <c r="AC210" s="103">
        <v>28296</v>
      </c>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1:66" ht="13" customHeight="1" x14ac:dyDescent="0.2">
      <c r="A211" s="1" t="s">
        <v>42939</v>
      </c>
      <c r="B211" s="34">
        <v>40</v>
      </c>
      <c r="C211" s="34" t="s">
        <v>13</v>
      </c>
      <c r="D211" s="1" t="s">
        <v>23</v>
      </c>
      <c r="E211" s="34"/>
      <c r="F211" s="99">
        <v>44005</v>
      </c>
      <c r="G211" s="34" t="s">
        <v>42940</v>
      </c>
      <c r="H211" s="34" t="s">
        <v>6574</v>
      </c>
      <c r="I211" s="34" t="s">
        <v>308</v>
      </c>
      <c r="J211" s="34">
        <v>99654</v>
      </c>
      <c r="K211" s="34" t="s">
        <v>6576</v>
      </c>
      <c r="L211" s="34" t="s">
        <v>42941</v>
      </c>
      <c r="M211" s="1" t="s">
        <v>48897</v>
      </c>
      <c r="N211" s="34" t="s">
        <v>20</v>
      </c>
      <c r="O211" s="34" t="s">
        <v>42942</v>
      </c>
      <c r="P211" s="34" t="s">
        <v>45791</v>
      </c>
      <c r="Q211" s="34" t="s">
        <v>29986</v>
      </c>
      <c r="R211" s="98" t="s">
        <v>42943</v>
      </c>
      <c r="S211" s="34" t="s">
        <v>93</v>
      </c>
      <c r="T211" s="34" t="s">
        <v>28</v>
      </c>
      <c r="U211" s="34" t="s">
        <v>26487</v>
      </c>
      <c r="V211" s="34" t="s">
        <v>26487</v>
      </c>
      <c r="W211" s="1"/>
      <c r="X211" s="1"/>
      <c r="Y211" s="34"/>
      <c r="Z211" s="1"/>
      <c r="AA211" s="1" t="s">
        <v>42843</v>
      </c>
      <c r="AB211" s="33">
        <v>8242</v>
      </c>
      <c r="AC211" s="103">
        <v>28297</v>
      </c>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1:66" ht="13" customHeight="1" x14ac:dyDescent="0.2">
      <c r="A212" s="34" t="s">
        <v>2989</v>
      </c>
      <c r="B212" s="34">
        <v>43</v>
      </c>
      <c r="C212" s="34" t="s">
        <v>13</v>
      </c>
      <c r="D212" s="34" t="s">
        <v>78</v>
      </c>
      <c r="E212" s="34"/>
      <c r="F212" s="94">
        <v>44004</v>
      </c>
      <c r="G212" s="34" t="s">
        <v>42955</v>
      </c>
      <c r="H212" s="34" t="s">
        <v>42956</v>
      </c>
      <c r="I212" s="34" t="s">
        <v>66</v>
      </c>
      <c r="J212" s="62">
        <v>78942</v>
      </c>
      <c r="K212" s="34" t="s">
        <v>5072</v>
      </c>
      <c r="L212" s="34" t="s">
        <v>42957</v>
      </c>
      <c r="M212" s="1" t="s">
        <v>45923</v>
      </c>
      <c r="N212" s="34" t="s">
        <v>20</v>
      </c>
      <c r="O212" s="34" t="s">
        <v>42958</v>
      </c>
      <c r="P212" s="34" t="s">
        <v>45771</v>
      </c>
      <c r="Q212" s="34" t="s">
        <v>29986</v>
      </c>
      <c r="R212" s="95" t="s">
        <v>42959</v>
      </c>
      <c r="S212" s="34" t="s">
        <v>93</v>
      </c>
      <c r="T212" s="34" t="s">
        <v>21</v>
      </c>
      <c r="U212" s="34" t="s">
        <v>26682</v>
      </c>
      <c r="V212" s="34" t="s">
        <v>26484</v>
      </c>
      <c r="W212" s="34" t="s">
        <v>26485</v>
      </c>
      <c r="X212" s="34" t="s">
        <v>93</v>
      </c>
      <c r="Y212" s="34">
        <v>5945</v>
      </c>
      <c r="Z212" s="34"/>
      <c r="AA212" s="33" t="s">
        <v>42843</v>
      </c>
      <c r="AB212" s="33">
        <v>8235</v>
      </c>
      <c r="AC212" s="103">
        <v>28292</v>
      </c>
    </row>
    <row r="213" spans="1:66" ht="13" customHeight="1" x14ac:dyDescent="0.2">
      <c r="A213" s="1" t="s">
        <v>45788</v>
      </c>
      <c r="B213" s="34">
        <v>51</v>
      </c>
      <c r="C213" s="34" t="s">
        <v>13</v>
      </c>
      <c r="D213" s="1" t="s">
        <v>23</v>
      </c>
      <c r="E213" s="34"/>
      <c r="F213" s="99">
        <v>44004</v>
      </c>
      <c r="G213" s="34" t="s">
        <v>45902</v>
      </c>
      <c r="H213" s="34" t="s">
        <v>18598</v>
      </c>
      <c r="I213" s="34" t="s">
        <v>341</v>
      </c>
      <c r="J213" s="34">
        <v>50201</v>
      </c>
      <c r="K213" s="34" t="s">
        <v>11968</v>
      </c>
      <c r="L213" s="34" t="s">
        <v>45789</v>
      </c>
      <c r="M213" s="1" t="s">
        <v>45925</v>
      </c>
      <c r="N213" s="34" t="s">
        <v>42709</v>
      </c>
      <c r="O213" s="34" t="s">
        <v>45790</v>
      </c>
      <c r="P213" s="34" t="s">
        <v>43587</v>
      </c>
      <c r="Q213" s="34" t="s">
        <v>29986</v>
      </c>
      <c r="R213" s="98" t="s">
        <v>45792</v>
      </c>
      <c r="S213" s="34" t="s">
        <v>93</v>
      </c>
      <c r="T213" s="34" t="s">
        <v>21</v>
      </c>
      <c r="U213" s="34" t="s">
        <v>28142</v>
      </c>
      <c r="V213" s="1"/>
      <c r="W213" s="1"/>
      <c r="X213" s="1"/>
      <c r="Y213" s="34"/>
      <c r="Z213" s="1"/>
      <c r="AA213" s="1" t="s">
        <v>42843</v>
      </c>
      <c r="AB213" s="33">
        <v>8238</v>
      </c>
      <c r="AC213" s="103">
        <v>28290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1:66" ht="13" customHeight="1" x14ac:dyDescent="0.2">
      <c r="A214" s="1" t="s">
        <v>49725</v>
      </c>
      <c r="B214" s="33" t="s">
        <v>22</v>
      </c>
      <c r="C214" s="34" t="s">
        <v>13</v>
      </c>
      <c r="D214" s="1" t="s">
        <v>23</v>
      </c>
      <c r="E214" s="34"/>
      <c r="F214" s="94">
        <v>44004</v>
      </c>
      <c r="G214" s="34" t="s">
        <v>42948</v>
      </c>
      <c r="H214" s="34" t="s">
        <v>3495</v>
      </c>
      <c r="I214" s="34" t="s">
        <v>191</v>
      </c>
      <c r="J214" s="62">
        <v>80011</v>
      </c>
      <c r="K214" s="34" t="s">
        <v>1784</v>
      </c>
      <c r="L214" s="34" t="s">
        <v>42949</v>
      </c>
      <c r="M214" s="1" t="s">
        <v>45924</v>
      </c>
      <c r="N214" s="34" t="s">
        <v>20</v>
      </c>
      <c r="O214" s="34" t="s">
        <v>42950</v>
      </c>
      <c r="P214" s="34" t="s">
        <v>45771</v>
      </c>
      <c r="Q214" s="34" t="s">
        <v>29986</v>
      </c>
      <c r="R214" s="95" t="s">
        <v>42951</v>
      </c>
      <c r="S214" s="34" t="s">
        <v>93</v>
      </c>
      <c r="T214" s="34" t="s">
        <v>21</v>
      </c>
      <c r="U214" s="34" t="s">
        <v>26689</v>
      </c>
      <c r="V214" s="34" t="s">
        <v>26484</v>
      </c>
      <c r="W214" s="34" t="s">
        <v>26485</v>
      </c>
      <c r="X214" s="34" t="s">
        <v>509</v>
      </c>
      <c r="Y214" s="34">
        <v>5938</v>
      </c>
      <c r="Z214" s="34"/>
      <c r="AA214" s="33" t="s">
        <v>42844</v>
      </c>
      <c r="AB214" s="33">
        <v>8236</v>
      </c>
      <c r="AC214" s="103">
        <v>28291</v>
      </c>
    </row>
    <row r="215" spans="1:66" ht="13" customHeight="1" x14ac:dyDescent="0.2">
      <c r="A215" s="1" t="s">
        <v>45787</v>
      </c>
      <c r="B215" s="33" t="s">
        <v>22</v>
      </c>
      <c r="C215" s="34" t="s">
        <v>13</v>
      </c>
      <c r="D215" s="1" t="s">
        <v>23</v>
      </c>
      <c r="E215" s="34"/>
      <c r="F215" s="94">
        <v>44004</v>
      </c>
      <c r="G215" s="34" t="s">
        <v>42952</v>
      </c>
      <c r="H215" s="34" t="s">
        <v>248</v>
      </c>
      <c r="I215" s="34" t="s">
        <v>249</v>
      </c>
      <c r="J215" s="62">
        <v>89032</v>
      </c>
      <c r="K215" s="34" t="s">
        <v>524</v>
      </c>
      <c r="L215" s="34" t="s">
        <v>525</v>
      </c>
      <c r="M215" s="1" t="s">
        <v>48881</v>
      </c>
      <c r="N215" s="34" t="s">
        <v>20</v>
      </c>
      <c r="O215" s="34" t="s">
        <v>42953</v>
      </c>
      <c r="P215" s="34" t="s">
        <v>45771</v>
      </c>
      <c r="Q215" s="34" t="s">
        <v>29986</v>
      </c>
      <c r="R215" s="95" t="s">
        <v>42954</v>
      </c>
      <c r="S215" s="34" t="s">
        <v>22</v>
      </c>
      <c r="T215" s="34" t="s">
        <v>21</v>
      </c>
      <c r="U215" s="34" t="s">
        <v>26689</v>
      </c>
      <c r="V215" s="34" t="s">
        <v>26484</v>
      </c>
      <c r="W215" s="34"/>
      <c r="X215" s="34"/>
      <c r="Y215" s="34"/>
      <c r="Z215" s="34"/>
      <c r="AA215" s="33" t="s">
        <v>42844</v>
      </c>
      <c r="AB215" s="33">
        <v>8237</v>
      </c>
      <c r="AC215" s="103">
        <v>28295</v>
      </c>
    </row>
    <row r="216" spans="1:66" ht="13" customHeight="1" x14ac:dyDescent="0.2">
      <c r="A216" s="1" t="s">
        <v>2989</v>
      </c>
      <c r="B216" s="33" t="s">
        <v>22</v>
      </c>
      <c r="C216" s="34" t="s">
        <v>13</v>
      </c>
      <c r="D216" s="1" t="s">
        <v>23</v>
      </c>
      <c r="E216" s="34"/>
      <c r="F216" s="94">
        <v>44004</v>
      </c>
      <c r="G216" s="34" t="s">
        <v>42944</v>
      </c>
      <c r="H216" s="34" t="s">
        <v>42945</v>
      </c>
      <c r="I216" s="34" t="s">
        <v>38</v>
      </c>
      <c r="J216" s="62">
        <v>92211</v>
      </c>
      <c r="K216" s="34" t="s">
        <v>725</v>
      </c>
      <c r="L216" s="34" t="s">
        <v>726</v>
      </c>
      <c r="M216" s="1" t="s">
        <v>45926</v>
      </c>
      <c r="N216" s="34" t="s">
        <v>20</v>
      </c>
      <c r="O216" s="34" t="s">
        <v>42946</v>
      </c>
      <c r="P216" s="34" t="s">
        <v>45771</v>
      </c>
      <c r="Q216" s="34" t="s">
        <v>29986</v>
      </c>
      <c r="R216" s="95" t="s">
        <v>42947</v>
      </c>
      <c r="S216" s="34" t="s">
        <v>93</v>
      </c>
      <c r="T216" s="34" t="s">
        <v>28</v>
      </c>
      <c r="U216" s="34" t="s">
        <v>26487</v>
      </c>
      <c r="V216" s="34" t="s">
        <v>26487</v>
      </c>
      <c r="W216" s="34" t="s">
        <v>26485</v>
      </c>
      <c r="X216" s="34" t="s">
        <v>93</v>
      </c>
      <c r="Y216" s="34">
        <v>5944</v>
      </c>
      <c r="Z216" s="34"/>
      <c r="AA216" s="33" t="s">
        <v>42844</v>
      </c>
      <c r="AB216" s="33">
        <v>8239</v>
      </c>
      <c r="AC216" s="103">
        <v>28294</v>
      </c>
    </row>
    <row r="217" spans="1:66" ht="13" customHeight="1" x14ac:dyDescent="0.2">
      <c r="A217" s="1" t="s">
        <v>49726</v>
      </c>
      <c r="B217" s="34">
        <v>19</v>
      </c>
      <c r="C217" s="34" t="s">
        <v>13</v>
      </c>
      <c r="D217" s="1" t="s">
        <v>23</v>
      </c>
      <c r="E217" s="34"/>
      <c r="F217" s="94">
        <v>44003</v>
      </c>
      <c r="G217" s="34" t="s">
        <v>42960</v>
      </c>
      <c r="H217" s="34" t="s">
        <v>28895</v>
      </c>
      <c r="I217" s="34" t="s">
        <v>38</v>
      </c>
      <c r="J217" s="62">
        <v>95035</v>
      </c>
      <c r="K217" s="34" t="s">
        <v>558</v>
      </c>
      <c r="L217" s="34" t="s">
        <v>42961</v>
      </c>
      <c r="M217" s="1" t="s">
        <v>45927</v>
      </c>
      <c r="N217" s="34" t="s">
        <v>4952</v>
      </c>
      <c r="O217" s="34" t="s">
        <v>42962</v>
      </c>
      <c r="P217" s="34" t="s">
        <v>45771</v>
      </c>
      <c r="Q217" s="34" t="s">
        <v>29986</v>
      </c>
      <c r="R217" s="95" t="s">
        <v>42963</v>
      </c>
      <c r="S217" s="33" t="s">
        <v>93</v>
      </c>
      <c r="T217" s="33" t="s">
        <v>21</v>
      </c>
      <c r="U217" s="33" t="s">
        <v>26682</v>
      </c>
      <c r="V217" s="33" t="s">
        <v>26484</v>
      </c>
      <c r="W217" s="33" t="s">
        <v>26485</v>
      </c>
      <c r="X217" s="33" t="s">
        <v>93</v>
      </c>
      <c r="Y217" s="33">
        <v>5939</v>
      </c>
      <c r="AA217" s="33" t="s">
        <v>42844</v>
      </c>
      <c r="AB217" s="33">
        <v>8234</v>
      </c>
      <c r="AC217" s="103">
        <v>28287</v>
      </c>
    </row>
    <row r="218" spans="1:66" ht="13" customHeight="1" x14ac:dyDescent="0.2">
      <c r="A218" s="34" t="s">
        <v>42964</v>
      </c>
      <c r="B218" s="34">
        <v>35</v>
      </c>
      <c r="C218" s="34" t="s">
        <v>13</v>
      </c>
      <c r="D218" s="34" t="s">
        <v>41</v>
      </c>
      <c r="E218" s="61" t="s">
        <v>42965</v>
      </c>
      <c r="F218" s="94">
        <v>44002</v>
      </c>
      <c r="G218" s="34" t="s">
        <v>42966</v>
      </c>
      <c r="H218" s="34" t="s">
        <v>17</v>
      </c>
      <c r="I218" s="34" t="s">
        <v>18</v>
      </c>
      <c r="J218" s="62">
        <v>70605</v>
      </c>
      <c r="K218" s="34" t="s">
        <v>37148</v>
      </c>
      <c r="L218" s="34" t="s">
        <v>42967</v>
      </c>
      <c r="M218" s="1" t="s">
        <v>45928</v>
      </c>
      <c r="N218" s="34" t="s">
        <v>20</v>
      </c>
      <c r="O218" s="34" t="s">
        <v>42968</v>
      </c>
      <c r="P218" s="34" t="s">
        <v>45771</v>
      </c>
      <c r="Q218" s="34" t="s">
        <v>29986</v>
      </c>
      <c r="R218" s="61" t="s">
        <v>42969</v>
      </c>
      <c r="S218" s="34" t="s">
        <v>93</v>
      </c>
      <c r="T218" s="34" t="s">
        <v>21</v>
      </c>
      <c r="U218" s="34" t="s">
        <v>26505</v>
      </c>
      <c r="V218" s="34" t="s">
        <v>26484</v>
      </c>
      <c r="W218" s="34" t="s">
        <v>26485</v>
      </c>
      <c r="X218" s="34" t="s">
        <v>93</v>
      </c>
      <c r="Y218" s="34">
        <v>5940</v>
      </c>
      <c r="Z218" s="34"/>
      <c r="AA218" s="33" t="s">
        <v>42844</v>
      </c>
      <c r="AB218" s="33">
        <v>8233</v>
      </c>
      <c r="AC218" s="103">
        <v>28281</v>
      </c>
    </row>
    <row r="219" spans="1:66" ht="13" customHeight="1" x14ac:dyDescent="0.2">
      <c r="A219" s="34" t="s">
        <v>42976</v>
      </c>
      <c r="B219" s="34">
        <v>24</v>
      </c>
      <c r="C219" s="34" t="s">
        <v>13</v>
      </c>
      <c r="D219" s="34" t="s">
        <v>30</v>
      </c>
      <c r="E219" s="34"/>
      <c r="F219" s="94">
        <v>44001</v>
      </c>
      <c r="G219" s="34" t="s">
        <v>42977</v>
      </c>
      <c r="H219" s="34" t="s">
        <v>42978</v>
      </c>
      <c r="I219" s="34" t="s">
        <v>392</v>
      </c>
      <c r="J219" s="62">
        <v>14551</v>
      </c>
      <c r="K219" s="34" t="s">
        <v>1054</v>
      </c>
      <c r="L219" s="34" t="s">
        <v>20747</v>
      </c>
      <c r="M219" s="1" t="s">
        <v>45929</v>
      </c>
      <c r="N219" s="34" t="s">
        <v>20</v>
      </c>
      <c r="O219" s="34" t="s">
        <v>42979</v>
      </c>
      <c r="P219" s="34" t="s">
        <v>45771</v>
      </c>
      <c r="Q219" s="34" t="s">
        <v>29986</v>
      </c>
      <c r="R219" s="61" t="s">
        <v>42980</v>
      </c>
      <c r="S219" s="34" t="s">
        <v>93</v>
      </c>
      <c r="T219" s="34" t="s">
        <v>21</v>
      </c>
      <c r="U219" s="34" t="s">
        <v>26689</v>
      </c>
      <c r="V219" s="34" t="s">
        <v>26484</v>
      </c>
      <c r="W219" s="34" t="s">
        <v>26485</v>
      </c>
      <c r="X219" s="34" t="s">
        <v>509</v>
      </c>
      <c r="Y219" s="34">
        <v>5941</v>
      </c>
      <c r="Z219" s="34"/>
      <c r="AA219" s="33" t="s">
        <v>42843</v>
      </c>
      <c r="AB219" s="33">
        <v>8231</v>
      </c>
      <c r="AC219" s="103">
        <v>28280</v>
      </c>
    </row>
    <row r="220" spans="1:66" ht="13" customHeight="1" x14ac:dyDescent="0.2">
      <c r="A220" s="34" t="s">
        <v>42970</v>
      </c>
      <c r="B220" s="34">
        <v>25</v>
      </c>
      <c r="C220" s="34" t="s">
        <v>13</v>
      </c>
      <c r="D220" s="34" t="s">
        <v>127</v>
      </c>
      <c r="E220" s="34"/>
      <c r="F220" s="94">
        <v>44001</v>
      </c>
      <c r="G220" s="34" t="s">
        <v>42971</v>
      </c>
      <c r="H220" s="34" t="s">
        <v>42972</v>
      </c>
      <c r="I220" s="34" t="s">
        <v>366</v>
      </c>
      <c r="J220" s="62">
        <v>74346</v>
      </c>
      <c r="K220" s="34" t="s">
        <v>847</v>
      </c>
      <c r="L220" s="34" t="s">
        <v>42973</v>
      </c>
      <c r="M220" s="1" t="s">
        <v>45930</v>
      </c>
      <c r="N220" s="34" t="s">
        <v>20</v>
      </c>
      <c r="O220" s="34" t="s">
        <v>42974</v>
      </c>
      <c r="P220" s="34" t="s">
        <v>45771</v>
      </c>
      <c r="Q220" s="34" t="s">
        <v>29986</v>
      </c>
      <c r="R220" s="61" t="s">
        <v>42975</v>
      </c>
      <c r="S220" s="34" t="s">
        <v>93</v>
      </c>
      <c r="T220" s="34" t="s">
        <v>28</v>
      </c>
      <c r="U220" s="34" t="s">
        <v>26487</v>
      </c>
      <c r="V220" s="34" t="s">
        <v>26484</v>
      </c>
      <c r="W220" s="34" t="s">
        <v>26486</v>
      </c>
      <c r="X220" s="34" t="s">
        <v>93</v>
      </c>
      <c r="Y220" s="34">
        <v>5931</v>
      </c>
      <c r="Z220" s="34"/>
      <c r="AA220" s="33" t="s">
        <v>42843</v>
      </c>
      <c r="AB220" s="33">
        <v>8232</v>
      </c>
      <c r="AC220" s="103">
        <v>28276</v>
      </c>
    </row>
    <row r="221" spans="1:66" ht="13" customHeight="1" x14ac:dyDescent="0.2">
      <c r="A221" s="34" t="s">
        <v>42987</v>
      </c>
      <c r="B221" s="34">
        <v>18</v>
      </c>
      <c r="C221" s="34" t="s">
        <v>13</v>
      </c>
      <c r="D221" s="34" t="s">
        <v>41</v>
      </c>
      <c r="E221" s="61" t="s">
        <v>42988</v>
      </c>
      <c r="F221" s="94">
        <v>44000</v>
      </c>
      <c r="G221" s="34" t="s">
        <v>42989</v>
      </c>
      <c r="H221" s="34" t="s">
        <v>14716</v>
      </c>
      <c r="I221" s="34" t="s">
        <v>38</v>
      </c>
      <c r="J221" s="62">
        <v>90248</v>
      </c>
      <c r="K221" s="34" t="s">
        <v>91</v>
      </c>
      <c r="L221" s="34" t="s">
        <v>42990</v>
      </c>
      <c r="M221" s="1" t="s">
        <v>45973</v>
      </c>
      <c r="N221" s="34" t="s">
        <v>20</v>
      </c>
      <c r="O221" s="34" t="s">
        <v>42991</v>
      </c>
      <c r="P221" s="34" t="s">
        <v>45771</v>
      </c>
      <c r="Q221" s="34" t="s">
        <v>29986</v>
      </c>
      <c r="R221" s="61" t="s">
        <v>42992</v>
      </c>
      <c r="S221" s="34" t="s">
        <v>93</v>
      </c>
      <c r="T221" s="34" t="s">
        <v>21</v>
      </c>
      <c r="U221" s="34" t="s">
        <v>26689</v>
      </c>
      <c r="V221" s="34" t="s">
        <v>26482</v>
      </c>
      <c r="W221" s="34" t="s">
        <v>26486</v>
      </c>
      <c r="X221" s="34" t="s">
        <v>93</v>
      </c>
      <c r="Y221" s="34">
        <v>5933</v>
      </c>
      <c r="Z221" s="34"/>
      <c r="AA221" s="33" t="s">
        <v>42842</v>
      </c>
      <c r="AB221" s="33">
        <v>8227</v>
      </c>
      <c r="AC221" s="103">
        <v>28275</v>
      </c>
    </row>
    <row r="222" spans="1:66" ht="13" customHeight="1" x14ac:dyDescent="0.2">
      <c r="A222" s="34" t="s">
        <v>42981</v>
      </c>
      <c r="B222" s="34">
        <v>19</v>
      </c>
      <c r="C222" s="34" t="s">
        <v>13</v>
      </c>
      <c r="D222" s="34" t="s">
        <v>30</v>
      </c>
      <c r="E222" s="95" t="s">
        <v>42982</v>
      </c>
      <c r="F222" s="94">
        <v>44000</v>
      </c>
      <c r="G222" s="34" t="s">
        <v>42983</v>
      </c>
      <c r="H222" s="34" t="s">
        <v>4206</v>
      </c>
      <c r="I222" s="34" t="s">
        <v>795</v>
      </c>
      <c r="J222" s="62">
        <v>59101</v>
      </c>
      <c r="K222" s="34" t="s">
        <v>4208</v>
      </c>
      <c r="L222" s="34" t="s">
        <v>42984</v>
      </c>
      <c r="M222" s="1" t="s">
        <v>48898</v>
      </c>
      <c r="N222" s="34" t="s">
        <v>20</v>
      </c>
      <c r="O222" s="34" t="s">
        <v>42985</v>
      </c>
      <c r="P222" s="34" t="s">
        <v>45771</v>
      </c>
      <c r="Q222" s="34" t="s">
        <v>29986</v>
      </c>
      <c r="R222" s="61" t="s">
        <v>42986</v>
      </c>
      <c r="S222" s="34" t="s">
        <v>93</v>
      </c>
      <c r="T222" s="34" t="s">
        <v>21</v>
      </c>
      <c r="U222" s="34" t="s">
        <v>26689</v>
      </c>
      <c r="V222" s="34" t="s">
        <v>26484</v>
      </c>
      <c r="W222" s="34" t="s">
        <v>26485</v>
      </c>
      <c r="X222" s="34" t="s">
        <v>93</v>
      </c>
      <c r="Y222" s="34">
        <v>5932</v>
      </c>
      <c r="Z222" s="34"/>
      <c r="AA222" s="33" t="s">
        <v>42844</v>
      </c>
      <c r="AB222" s="33">
        <v>8228</v>
      </c>
      <c r="AC222" s="103">
        <v>28263</v>
      </c>
    </row>
    <row r="223" spans="1:66" ht="13" customHeight="1" x14ac:dyDescent="0.2">
      <c r="A223" s="34" t="s">
        <v>42996</v>
      </c>
      <c r="B223" s="34">
        <v>35</v>
      </c>
      <c r="C223" s="34" t="s">
        <v>13</v>
      </c>
      <c r="D223" s="34" t="s">
        <v>30</v>
      </c>
      <c r="E223" s="61" t="s">
        <v>42997</v>
      </c>
      <c r="F223" s="94">
        <v>44000</v>
      </c>
      <c r="G223" s="34" t="s">
        <v>42998</v>
      </c>
      <c r="H223" s="34" t="s">
        <v>20398</v>
      </c>
      <c r="I223" s="34" t="s">
        <v>337</v>
      </c>
      <c r="J223" s="62">
        <v>28650</v>
      </c>
      <c r="K223" s="34" t="s">
        <v>8555</v>
      </c>
      <c r="L223" s="34" t="s">
        <v>5147</v>
      </c>
      <c r="M223" s="1" t="s">
        <v>48899</v>
      </c>
      <c r="N223" s="34" t="s">
        <v>20</v>
      </c>
      <c r="O223" s="34" t="s">
        <v>42999</v>
      </c>
      <c r="P223" s="34" t="s">
        <v>45771</v>
      </c>
      <c r="Q223" s="34" t="s">
        <v>29986</v>
      </c>
      <c r="R223" s="61" t="s">
        <v>43000</v>
      </c>
      <c r="S223" s="34" t="s">
        <v>93</v>
      </c>
      <c r="T223" s="34" t="s">
        <v>21</v>
      </c>
      <c r="U223" s="34" t="s">
        <v>26689</v>
      </c>
      <c r="V223" s="34" t="s">
        <v>26484</v>
      </c>
      <c r="W223" s="34"/>
      <c r="X223" s="34"/>
      <c r="Y223" s="34"/>
      <c r="Z223" s="34"/>
      <c r="AA223" s="33" t="s">
        <v>42844</v>
      </c>
      <c r="AB223" s="33">
        <v>8230</v>
      </c>
      <c r="AC223" s="103">
        <v>28262</v>
      </c>
    </row>
    <row r="224" spans="1:66" ht="13" customHeight="1" x14ac:dyDescent="0.2">
      <c r="A224" s="34" t="s">
        <v>49596</v>
      </c>
      <c r="B224" s="34">
        <v>38</v>
      </c>
      <c r="C224" s="34" t="s">
        <v>13</v>
      </c>
      <c r="D224" s="34" t="s">
        <v>30</v>
      </c>
      <c r="E224" s="34"/>
      <c r="F224" s="94">
        <v>44000</v>
      </c>
      <c r="G224" s="34" t="s">
        <v>42993</v>
      </c>
      <c r="H224" s="34" t="s">
        <v>21029</v>
      </c>
      <c r="I224" s="34" t="s">
        <v>191</v>
      </c>
      <c r="J224" s="62">
        <v>80030</v>
      </c>
      <c r="K224" s="34" t="s">
        <v>1784</v>
      </c>
      <c r="L224" s="34" t="s">
        <v>21030</v>
      </c>
      <c r="M224" s="1" t="s">
        <v>45931</v>
      </c>
      <c r="N224" s="34" t="s">
        <v>20</v>
      </c>
      <c r="O224" s="34" t="s">
        <v>42994</v>
      </c>
      <c r="P224" s="34" t="s">
        <v>45771</v>
      </c>
      <c r="Q224" s="34" t="s">
        <v>29986</v>
      </c>
      <c r="R224" s="61" t="s">
        <v>42995</v>
      </c>
      <c r="S224" s="34" t="s">
        <v>93</v>
      </c>
      <c r="T224" s="34" t="s">
        <v>21</v>
      </c>
      <c r="U224" s="34" t="s">
        <v>26689</v>
      </c>
      <c r="V224" s="34" t="s">
        <v>26482</v>
      </c>
      <c r="W224" s="34" t="s">
        <v>26485</v>
      </c>
      <c r="X224" s="34" t="s">
        <v>93</v>
      </c>
      <c r="Y224" s="34">
        <v>5966</v>
      </c>
      <c r="Z224" s="34"/>
      <c r="AA224" s="33" t="s">
        <v>42842</v>
      </c>
      <c r="AB224" s="33">
        <v>8229</v>
      </c>
      <c r="AC224" s="103">
        <v>28261</v>
      </c>
    </row>
    <row r="225" spans="1:29" ht="13" customHeight="1" x14ac:dyDescent="0.2">
      <c r="A225" s="34" t="s">
        <v>43017</v>
      </c>
      <c r="B225" s="34">
        <v>31</v>
      </c>
      <c r="C225" s="34" t="s">
        <v>13</v>
      </c>
      <c r="D225" s="34" t="s">
        <v>78</v>
      </c>
      <c r="E225" s="61" t="s">
        <v>43018</v>
      </c>
      <c r="F225" s="94">
        <v>43999</v>
      </c>
      <c r="G225" s="34" t="s">
        <v>43019</v>
      </c>
      <c r="H225" s="34" t="s">
        <v>43020</v>
      </c>
      <c r="I225" s="34" t="s">
        <v>38</v>
      </c>
      <c r="J225" s="62">
        <v>93560</v>
      </c>
      <c r="K225" s="34" t="s">
        <v>629</v>
      </c>
      <c r="L225" s="34" t="s">
        <v>42990</v>
      </c>
      <c r="M225" s="1" t="s">
        <v>45973</v>
      </c>
      <c r="N225" s="34" t="s">
        <v>20</v>
      </c>
      <c r="O225" s="34" t="s">
        <v>43021</v>
      </c>
      <c r="P225" s="34" t="s">
        <v>45771</v>
      </c>
      <c r="Q225" s="34" t="s">
        <v>29986</v>
      </c>
      <c r="R225" s="61" t="s">
        <v>43022</v>
      </c>
      <c r="S225" s="34" t="s">
        <v>93</v>
      </c>
      <c r="T225" s="34" t="s">
        <v>21</v>
      </c>
      <c r="U225" s="34" t="s">
        <v>26689</v>
      </c>
      <c r="V225" s="34" t="s">
        <v>26484</v>
      </c>
      <c r="W225" s="34" t="s">
        <v>26485</v>
      </c>
      <c r="X225" s="34" t="s">
        <v>93</v>
      </c>
      <c r="Y225" s="34">
        <v>5928</v>
      </c>
      <c r="Z225" s="34"/>
      <c r="AA225" s="33" t="s">
        <v>42844</v>
      </c>
      <c r="AB225" s="33">
        <v>8223</v>
      </c>
      <c r="AC225" s="103">
        <v>28273</v>
      </c>
    </row>
    <row r="226" spans="1:29" ht="13" customHeight="1" x14ac:dyDescent="0.2">
      <c r="A226" s="34" t="s">
        <v>43001</v>
      </c>
      <c r="B226" s="34">
        <v>50</v>
      </c>
      <c r="C226" s="34" t="s">
        <v>13</v>
      </c>
      <c r="D226" s="34" t="s">
        <v>30</v>
      </c>
      <c r="E226" s="34"/>
      <c r="F226" s="94">
        <v>43999</v>
      </c>
      <c r="G226" s="34" t="s">
        <v>3369</v>
      </c>
      <c r="H226" s="34" t="s">
        <v>43002</v>
      </c>
      <c r="I226" s="34" t="s">
        <v>197</v>
      </c>
      <c r="J226" s="62">
        <v>47384</v>
      </c>
      <c r="K226" s="34" t="s">
        <v>7609</v>
      </c>
      <c r="L226" s="34" t="s">
        <v>27607</v>
      </c>
      <c r="M226" s="1" t="s">
        <v>45933</v>
      </c>
      <c r="N226" s="34" t="s">
        <v>20</v>
      </c>
      <c r="O226" s="34" t="s">
        <v>43003</v>
      </c>
      <c r="P226" s="34" t="s">
        <v>45771</v>
      </c>
      <c r="Q226" s="34" t="s">
        <v>29986</v>
      </c>
      <c r="R226" s="61" t="s">
        <v>43004</v>
      </c>
      <c r="S226" s="34" t="s">
        <v>93</v>
      </c>
      <c r="T226" s="34" t="s">
        <v>21</v>
      </c>
      <c r="U226" s="34" t="s">
        <v>26689</v>
      </c>
      <c r="V226" s="34"/>
      <c r="W226" s="34"/>
      <c r="X226" s="34"/>
      <c r="Y226" s="34"/>
      <c r="Z226" s="34"/>
      <c r="AA226" s="33" t="s">
        <v>42843</v>
      </c>
      <c r="AB226" s="33">
        <v>8225</v>
      </c>
      <c r="AC226" s="103">
        <v>28259</v>
      </c>
    </row>
    <row r="227" spans="1:29" ht="13" customHeight="1" x14ac:dyDescent="0.2">
      <c r="A227" s="1" t="s">
        <v>49727</v>
      </c>
      <c r="B227" s="33" t="s">
        <v>22</v>
      </c>
      <c r="C227" s="34" t="s">
        <v>13</v>
      </c>
      <c r="D227" s="1" t="s">
        <v>30</v>
      </c>
      <c r="E227" s="34"/>
      <c r="F227" s="94">
        <v>43999</v>
      </c>
      <c r="G227" s="34" t="s">
        <v>43005</v>
      </c>
      <c r="H227" s="34" t="s">
        <v>43006</v>
      </c>
      <c r="I227" s="34" t="s">
        <v>249</v>
      </c>
      <c r="J227" s="62">
        <v>89419</v>
      </c>
      <c r="K227" s="34" t="s">
        <v>43007</v>
      </c>
      <c r="L227" s="34" t="s">
        <v>43008</v>
      </c>
      <c r="M227" s="1" t="s">
        <v>45932</v>
      </c>
      <c r="N227" s="34" t="s">
        <v>4952</v>
      </c>
      <c r="O227" s="34" t="s">
        <v>43009</v>
      </c>
      <c r="P227" s="34" t="s">
        <v>45771</v>
      </c>
      <c r="Q227" s="34" t="s">
        <v>29986</v>
      </c>
      <c r="R227" s="61" t="s">
        <v>43010</v>
      </c>
      <c r="S227" s="34" t="s">
        <v>93</v>
      </c>
      <c r="T227" s="34" t="s">
        <v>21</v>
      </c>
      <c r="U227" s="34" t="s">
        <v>26682</v>
      </c>
      <c r="V227" s="34" t="s">
        <v>26484</v>
      </c>
      <c r="W227" s="34" t="s">
        <v>26483</v>
      </c>
      <c r="X227" s="34" t="s">
        <v>93</v>
      </c>
      <c r="Y227" s="34">
        <v>5929</v>
      </c>
      <c r="Z227" s="34"/>
      <c r="AA227" s="33" t="s">
        <v>42843</v>
      </c>
      <c r="AB227" s="33">
        <v>8224</v>
      </c>
      <c r="AC227" s="103">
        <v>28260</v>
      </c>
    </row>
    <row r="228" spans="1:29" ht="13" customHeight="1" x14ac:dyDescent="0.2">
      <c r="A228" s="34" t="s">
        <v>43011</v>
      </c>
      <c r="B228" s="34">
        <v>28</v>
      </c>
      <c r="C228" s="34" t="s">
        <v>13</v>
      </c>
      <c r="D228" s="34" t="s">
        <v>14</v>
      </c>
      <c r="E228" s="61" t="s">
        <v>43012</v>
      </c>
      <c r="F228" s="94">
        <v>43999</v>
      </c>
      <c r="G228" s="34" t="s">
        <v>43013</v>
      </c>
      <c r="H228" s="34" t="s">
        <v>43014</v>
      </c>
      <c r="I228" s="34" t="s">
        <v>811</v>
      </c>
      <c r="J228" s="62">
        <v>96744</v>
      </c>
      <c r="K228" s="34" t="s">
        <v>2187</v>
      </c>
      <c r="L228" s="34" t="s">
        <v>3268</v>
      </c>
      <c r="M228" s="1" t="s">
        <v>45934</v>
      </c>
      <c r="N228" s="34" t="s">
        <v>27671</v>
      </c>
      <c r="O228" s="34" t="s">
        <v>43015</v>
      </c>
      <c r="P228" s="34" t="s">
        <v>45771</v>
      </c>
      <c r="Q228" s="34" t="s">
        <v>29986</v>
      </c>
      <c r="R228" s="61" t="s">
        <v>43016</v>
      </c>
      <c r="S228" s="34" t="s">
        <v>22</v>
      </c>
      <c r="T228" s="34" t="s">
        <v>45897</v>
      </c>
      <c r="U228" s="34" t="s">
        <v>49804</v>
      </c>
      <c r="V228" s="34"/>
      <c r="W228" s="34"/>
      <c r="X228" s="34"/>
      <c r="Y228" s="34"/>
      <c r="Z228" s="34"/>
      <c r="AA228" s="33" t="s">
        <v>42844</v>
      </c>
      <c r="AB228" s="33">
        <v>8226</v>
      </c>
      <c r="AC228" s="103">
        <v>28272</v>
      </c>
    </row>
    <row r="229" spans="1:29" ht="13" customHeight="1" x14ac:dyDescent="0.2">
      <c r="A229" s="34" t="s">
        <v>43023</v>
      </c>
      <c r="B229" s="34">
        <v>24</v>
      </c>
      <c r="C229" s="34" t="s">
        <v>13</v>
      </c>
      <c r="D229" s="34" t="s">
        <v>78</v>
      </c>
      <c r="E229" s="34"/>
      <c r="F229" s="94">
        <v>43998</v>
      </c>
      <c r="G229" s="34" t="s">
        <v>43024</v>
      </c>
      <c r="H229" s="34" t="s">
        <v>43025</v>
      </c>
      <c r="I229" s="34" t="s">
        <v>37</v>
      </c>
      <c r="J229" s="62">
        <v>60099</v>
      </c>
      <c r="K229" s="34" t="s">
        <v>1176</v>
      </c>
      <c r="L229" s="34" t="s">
        <v>43026</v>
      </c>
      <c r="M229" s="1" t="s">
        <v>48879</v>
      </c>
      <c r="N229" s="34" t="s">
        <v>20</v>
      </c>
      <c r="O229" s="34" t="s">
        <v>43027</v>
      </c>
      <c r="P229" s="34" t="s">
        <v>45771</v>
      </c>
      <c r="Q229" s="34" t="s">
        <v>29986</v>
      </c>
      <c r="R229" s="61" t="s">
        <v>43028</v>
      </c>
      <c r="S229" s="34" t="s">
        <v>93</v>
      </c>
      <c r="T229" s="34" t="s">
        <v>21</v>
      </c>
      <c r="U229" s="34" t="s">
        <v>26689</v>
      </c>
      <c r="V229" s="34" t="s">
        <v>26484</v>
      </c>
      <c r="W229" s="34" t="s">
        <v>26485</v>
      </c>
      <c r="X229" s="34" t="s">
        <v>93</v>
      </c>
      <c r="Y229" s="34">
        <v>5926</v>
      </c>
      <c r="Z229" s="34"/>
      <c r="AA229" s="33" t="s">
        <v>42844</v>
      </c>
      <c r="AB229" s="33">
        <v>8221</v>
      </c>
      <c r="AC229" s="103">
        <v>28257</v>
      </c>
    </row>
    <row r="230" spans="1:29" ht="13" customHeight="1" x14ac:dyDescent="0.2">
      <c r="A230" s="34" t="s">
        <v>43029</v>
      </c>
      <c r="B230" s="34">
        <v>27</v>
      </c>
      <c r="C230" s="34" t="s">
        <v>13</v>
      </c>
      <c r="D230" s="34" t="s">
        <v>78</v>
      </c>
      <c r="E230" s="61" t="s">
        <v>43030</v>
      </c>
      <c r="F230" s="94">
        <v>43998</v>
      </c>
      <c r="G230" s="34" t="s">
        <v>43031</v>
      </c>
      <c r="H230" s="34" t="s">
        <v>581</v>
      </c>
      <c r="I230" s="34" t="s">
        <v>111</v>
      </c>
      <c r="J230" s="62">
        <v>85015</v>
      </c>
      <c r="K230" s="34" t="s">
        <v>582</v>
      </c>
      <c r="L230" s="34" t="s">
        <v>583</v>
      </c>
      <c r="M230" s="1" t="s">
        <v>45935</v>
      </c>
      <c r="N230" s="34" t="s">
        <v>20</v>
      </c>
      <c r="O230" s="34" t="s">
        <v>43032</v>
      </c>
      <c r="P230" s="34" t="s">
        <v>45771</v>
      </c>
      <c r="Q230" s="34" t="s">
        <v>29986</v>
      </c>
      <c r="R230" s="61" t="s">
        <v>43033</v>
      </c>
      <c r="S230" s="34" t="s">
        <v>93</v>
      </c>
      <c r="T230" s="34" t="s">
        <v>21</v>
      </c>
      <c r="U230" s="34" t="s">
        <v>26689</v>
      </c>
      <c r="V230" s="34" t="s">
        <v>26484</v>
      </c>
      <c r="W230" s="34" t="s">
        <v>26485</v>
      </c>
      <c r="X230" s="34" t="s">
        <v>93</v>
      </c>
      <c r="Y230" s="34">
        <v>5927</v>
      </c>
      <c r="Z230" s="34"/>
      <c r="AA230" s="33" t="s">
        <v>42842</v>
      </c>
      <c r="AB230" s="33">
        <v>8222</v>
      </c>
      <c r="AC230" s="103">
        <v>28258</v>
      </c>
    </row>
    <row r="231" spans="1:29" ht="13" customHeight="1" x14ac:dyDescent="0.2">
      <c r="A231" s="34" t="s">
        <v>43034</v>
      </c>
      <c r="B231" s="34">
        <v>31</v>
      </c>
      <c r="C231" s="34" t="s">
        <v>13</v>
      </c>
      <c r="D231" s="34" t="s">
        <v>30</v>
      </c>
      <c r="E231" s="95" t="s">
        <v>43035</v>
      </c>
      <c r="F231" s="94">
        <v>43997</v>
      </c>
      <c r="G231" s="34" t="s">
        <v>43036</v>
      </c>
      <c r="H231" s="34" t="s">
        <v>1917</v>
      </c>
      <c r="I231" s="34" t="s">
        <v>336</v>
      </c>
      <c r="J231" s="62">
        <v>66046</v>
      </c>
      <c r="K231" s="34" t="s">
        <v>879</v>
      </c>
      <c r="L231" s="34" t="s">
        <v>43037</v>
      </c>
      <c r="M231" s="1" t="s">
        <v>48900</v>
      </c>
      <c r="N231" s="34" t="s">
        <v>20</v>
      </c>
      <c r="O231" s="34" t="s">
        <v>43038</v>
      </c>
      <c r="P231" s="34" t="s">
        <v>45771</v>
      </c>
      <c r="Q231" s="34" t="s">
        <v>29986</v>
      </c>
      <c r="R231" s="61" t="s">
        <v>43039</v>
      </c>
      <c r="S231" s="34" t="s">
        <v>93</v>
      </c>
      <c r="T231" s="34" t="s">
        <v>21</v>
      </c>
      <c r="U231" s="34" t="s">
        <v>26689</v>
      </c>
      <c r="V231" s="34" t="s">
        <v>26484</v>
      </c>
      <c r="W231" s="34" t="s">
        <v>26483</v>
      </c>
      <c r="X231" s="34" t="s">
        <v>93</v>
      </c>
      <c r="Y231" s="34">
        <v>5924</v>
      </c>
      <c r="Z231" s="34"/>
      <c r="AA231" s="33" t="s">
        <v>42844</v>
      </c>
      <c r="AB231" s="33">
        <v>8220</v>
      </c>
      <c r="AC231" s="103">
        <v>28255</v>
      </c>
    </row>
    <row r="232" spans="1:29" ht="13" customHeight="1" x14ac:dyDescent="0.2">
      <c r="A232" s="34" t="s">
        <v>43049</v>
      </c>
      <c r="B232" s="34">
        <v>22</v>
      </c>
      <c r="C232" s="34" t="s">
        <v>13</v>
      </c>
      <c r="D232" s="34" t="s">
        <v>30</v>
      </c>
      <c r="E232" s="34"/>
      <c r="F232" s="94">
        <v>43995</v>
      </c>
      <c r="G232" s="34" t="s">
        <v>43050</v>
      </c>
      <c r="H232" s="34" t="s">
        <v>398</v>
      </c>
      <c r="I232" s="34" t="s">
        <v>399</v>
      </c>
      <c r="J232" s="62">
        <v>64127</v>
      </c>
      <c r="K232" s="34" t="s">
        <v>401</v>
      </c>
      <c r="L232" s="34" t="s">
        <v>402</v>
      </c>
      <c r="M232" s="1" t="s">
        <v>45936</v>
      </c>
      <c r="N232" s="34" t="s">
        <v>20</v>
      </c>
      <c r="O232" s="34" t="s">
        <v>43051</v>
      </c>
      <c r="P232" s="34" t="s">
        <v>45771</v>
      </c>
      <c r="Q232" s="34" t="s">
        <v>29986</v>
      </c>
      <c r="R232" s="61" t="s">
        <v>43052</v>
      </c>
      <c r="S232" s="34" t="s">
        <v>93</v>
      </c>
      <c r="T232" s="34" t="s">
        <v>21</v>
      </c>
      <c r="U232" s="34" t="s">
        <v>26689</v>
      </c>
      <c r="V232" s="34" t="s">
        <v>26482</v>
      </c>
      <c r="W232" s="34" t="s">
        <v>19153</v>
      </c>
      <c r="X232" s="34" t="s">
        <v>93</v>
      </c>
      <c r="Y232" s="34">
        <v>5921</v>
      </c>
      <c r="Z232" s="34"/>
      <c r="AA232" s="33" t="s">
        <v>42842</v>
      </c>
      <c r="AB232" s="33">
        <v>8217</v>
      </c>
      <c r="AC232" s="103">
        <v>28251</v>
      </c>
    </row>
    <row r="233" spans="1:29" ht="13" customHeight="1" x14ac:dyDescent="0.2">
      <c r="A233" s="34" t="s">
        <v>43045</v>
      </c>
      <c r="B233" s="34">
        <v>21</v>
      </c>
      <c r="C233" s="34" t="s">
        <v>13</v>
      </c>
      <c r="D233" s="34" t="s">
        <v>41</v>
      </c>
      <c r="E233" s="34"/>
      <c r="F233" s="94">
        <v>43995</v>
      </c>
      <c r="G233" s="34" t="s">
        <v>43046</v>
      </c>
      <c r="H233" s="34" t="s">
        <v>287</v>
      </c>
      <c r="I233" s="34" t="s">
        <v>38</v>
      </c>
      <c r="J233" s="62">
        <v>92404</v>
      </c>
      <c r="K233" s="34" t="s">
        <v>287</v>
      </c>
      <c r="L233" s="34" t="s">
        <v>3970</v>
      </c>
      <c r="M233" s="1" t="s">
        <v>45937</v>
      </c>
      <c r="N233" s="34" t="s">
        <v>20</v>
      </c>
      <c r="O233" s="34" t="s">
        <v>43047</v>
      </c>
      <c r="P233" s="34" t="s">
        <v>45771</v>
      </c>
      <c r="Q233" s="34" t="s">
        <v>29986</v>
      </c>
      <c r="R233" s="61" t="s">
        <v>43048</v>
      </c>
      <c r="S233" s="34" t="s">
        <v>22</v>
      </c>
      <c r="T233" s="34" t="s">
        <v>45897</v>
      </c>
      <c r="U233" s="34" t="s">
        <v>39851</v>
      </c>
      <c r="V233" s="34" t="s">
        <v>26484</v>
      </c>
      <c r="W233" s="34" t="s">
        <v>26485</v>
      </c>
      <c r="X233" s="34" t="s">
        <v>93</v>
      </c>
      <c r="Y233" s="34">
        <v>5922</v>
      </c>
      <c r="Z233" s="34"/>
      <c r="AA233" s="33" t="s">
        <v>42842</v>
      </c>
      <c r="AB233" s="33">
        <v>8218</v>
      </c>
      <c r="AC233" s="103">
        <v>28253</v>
      </c>
    </row>
    <row r="234" spans="1:29" ht="13" customHeight="1" x14ac:dyDescent="0.2">
      <c r="A234" s="34" t="s">
        <v>43040</v>
      </c>
      <c r="B234" s="34">
        <v>25</v>
      </c>
      <c r="C234" s="34" t="s">
        <v>102</v>
      </c>
      <c r="D234" s="34" t="s">
        <v>30</v>
      </c>
      <c r="E234" s="61" t="s">
        <v>43041</v>
      </c>
      <c r="F234" s="94">
        <v>43995</v>
      </c>
      <c r="G234" s="34" t="s">
        <v>43042</v>
      </c>
      <c r="H234" s="34" t="s">
        <v>34064</v>
      </c>
      <c r="I234" s="34" t="s">
        <v>399</v>
      </c>
      <c r="J234" s="62">
        <v>65301</v>
      </c>
      <c r="K234" s="34" t="s">
        <v>2028</v>
      </c>
      <c r="L234" s="34" t="s">
        <v>2029</v>
      </c>
      <c r="M234" s="1" t="s">
        <v>45938</v>
      </c>
      <c r="N234" s="34" t="s">
        <v>20</v>
      </c>
      <c r="O234" s="34" t="s">
        <v>43043</v>
      </c>
      <c r="P234" s="34" t="s">
        <v>45771</v>
      </c>
      <c r="Q234" s="34" t="s">
        <v>29986</v>
      </c>
      <c r="R234" s="61" t="s">
        <v>43044</v>
      </c>
      <c r="S234" s="34" t="s">
        <v>93</v>
      </c>
      <c r="T234" s="34" t="s">
        <v>45897</v>
      </c>
      <c r="U234" s="34" t="s">
        <v>49804</v>
      </c>
      <c r="V234" s="34" t="s">
        <v>26482</v>
      </c>
      <c r="W234" s="34" t="s">
        <v>26485</v>
      </c>
      <c r="X234" s="34" t="s">
        <v>93</v>
      </c>
      <c r="Y234" s="34">
        <v>5918</v>
      </c>
      <c r="Z234" s="34"/>
      <c r="AA234" s="33" t="s">
        <v>42844</v>
      </c>
      <c r="AB234" s="33">
        <v>8219</v>
      </c>
      <c r="AC234" s="103">
        <v>28254</v>
      </c>
    </row>
    <row r="235" spans="1:29" ht="13" customHeight="1" x14ac:dyDescent="0.2">
      <c r="A235" s="34" t="s">
        <v>43058</v>
      </c>
      <c r="B235" s="34">
        <v>23</v>
      </c>
      <c r="C235" s="34" t="s">
        <v>13</v>
      </c>
      <c r="D235" s="34" t="s">
        <v>78</v>
      </c>
      <c r="E235" s="95" t="s">
        <v>43059</v>
      </c>
      <c r="F235" s="94">
        <v>43994</v>
      </c>
      <c r="G235" s="34" t="s">
        <v>43060</v>
      </c>
      <c r="H235" s="34" t="s">
        <v>43061</v>
      </c>
      <c r="I235" s="34" t="s">
        <v>197</v>
      </c>
      <c r="J235" s="62">
        <v>46307</v>
      </c>
      <c r="K235" s="34" t="s">
        <v>1176</v>
      </c>
      <c r="L235" s="34" t="s">
        <v>18045</v>
      </c>
      <c r="M235" s="1" t="s">
        <v>45939</v>
      </c>
      <c r="N235" s="34" t="s">
        <v>20</v>
      </c>
      <c r="O235" s="34" t="s">
        <v>43062</v>
      </c>
      <c r="P235" s="34" t="s">
        <v>45771</v>
      </c>
      <c r="Q235" s="34" t="s">
        <v>29986</v>
      </c>
      <c r="R235" s="61" t="s">
        <v>43063</v>
      </c>
      <c r="S235" s="34" t="s">
        <v>93</v>
      </c>
      <c r="T235" s="34" t="s">
        <v>21</v>
      </c>
      <c r="U235" s="34" t="s">
        <v>26689</v>
      </c>
      <c r="V235" s="34" t="s">
        <v>26484</v>
      </c>
      <c r="W235" s="34" t="s">
        <v>26483</v>
      </c>
      <c r="X235" s="34" t="s">
        <v>93</v>
      </c>
      <c r="Y235" s="34">
        <v>5925</v>
      </c>
      <c r="Z235" s="34"/>
      <c r="AA235" s="33" t="s">
        <v>42844</v>
      </c>
      <c r="AB235" s="33">
        <v>8215</v>
      </c>
      <c r="AC235" s="103">
        <v>28247</v>
      </c>
    </row>
    <row r="236" spans="1:29" ht="13" customHeight="1" x14ac:dyDescent="0.2">
      <c r="A236" s="34" t="s">
        <v>43053</v>
      </c>
      <c r="B236" s="34">
        <v>27</v>
      </c>
      <c r="C236" s="34" t="s">
        <v>13</v>
      </c>
      <c r="D236" s="34" t="s">
        <v>78</v>
      </c>
      <c r="E236" s="95" t="s">
        <v>43054</v>
      </c>
      <c r="F236" s="94">
        <v>43994</v>
      </c>
      <c r="G236" s="34" t="s">
        <v>43055</v>
      </c>
      <c r="H236" s="34" t="s">
        <v>1780</v>
      </c>
      <c r="I236" s="34" t="s">
        <v>159</v>
      </c>
      <c r="J236" s="62">
        <v>30315</v>
      </c>
      <c r="K236" s="34" t="s">
        <v>1450</v>
      </c>
      <c r="L236" s="34" t="s">
        <v>2346</v>
      </c>
      <c r="M236" s="1" t="s">
        <v>45940</v>
      </c>
      <c r="N236" s="34" t="s">
        <v>20</v>
      </c>
      <c r="O236" s="34" t="s">
        <v>43056</v>
      </c>
      <c r="P236" s="34" t="s">
        <v>45771</v>
      </c>
      <c r="Q236" s="34" t="s">
        <v>29986</v>
      </c>
      <c r="R236" s="61" t="s">
        <v>43057</v>
      </c>
      <c r="S236" s="34" t="s">
        <v>901</v>
      </c>
      <c r="T236" s="34" t="s">
        <v>21</v>
      </c>
      <c r="U236" s="34" t="s">
        <v>362</v>
      </c>
      <c r="V236" s="34" t="s">
        <v>26484</v>
      </c>
      <c r="W236" s="34" t="s">
        <v>26486</v>
      </c>
      <c r="X236" s="34" t="s">
        <v>509</v>
      </c>
      <c r="Y236" s="34">
        <v>5916</v>
      </c>
      <c r="Z236" s="34"/>
      <c r="AA236" s="33" t="s">
        <v>42844</v>
      </c>
      <c r="AB236" s="33">
        <v>8216</v>
      </c>
      <c r="AC236" s="103">
        <v>28248</v>
      </c>
    </row>
    <row r="237" spans="1:29" ht="13" customHeight="1" x14ac:dyDescent="0.2">
      <c r="A237" s="34" t="s">
        <v>43074</v>
      </c>
      <c r="B237" s="34">
        <v>28</v>
      </c>
      <c r="C237" s="34" t="s">
        <v>13</v>
      </c>
      <c r="D237" s="34" t="s">
        <v>30</v>
      </c>
      <c r="E237" s="61" t="s">
        <v>43075</v>
      </c>
      <c r="F237" s="94">
        <v>43993</v>
      </c>
      <c r="G237" s="34" t="s">
        <v>43076</v>
      </c>
      <c r="H237" s="34" t="s">
        <v>43077</v>
      </c>
      <c r="I237" s="34" t="s">
        <v>297</v>
      </c>
      <c r="J237" s="62">
        <v>37059</v>
      </c>
      <c r="K237" s="34" t="s">
        <v>802</v>
      </c>
      <c r="L237" s="34" t="s">
        <v>43078</v>
      </c>
      <c r="M237" s="1" t="s">
        <v>45941</v>
      </c>
      <c r="N237" s="34" t="s">
        <v>20</v>
      </c>
      <c r="O237" s="34" t="s">
        <v>43079</v>
      </c>
      <c r="P237" s="34" t="s">
        <v>45771</v>
      </c>
      <c r="Q237" s="34" t="s">
        <v>29986</v>
      </c>
      <c r="R237" s="61" t="s">
        <v>43080</v>
      </c>
      <c r="S237" s="34" t="s">
        <v>93</v>
      </c>
      <c r="T237" s="34" t="s">
        <v>21</v>
      </c>
      <c r="U237" s="34" t="s">
        <v>26689</v>
      </c>
      <c r="V237" s="34" t="s">
        <v>26482</v>
      </c>
      <c r="W237" s="34" t="s">
        <v>19153</v>
      </c>
      <c r="X237" s="34" t="s">
        <v>93</v>
      </c>
      <c r="Y237" s="34">
        <v>5913</v>
      </c>
      <c r="Z237" s="34"/>
      <c r="AA237" s="33" t="s">
        <v>42843</v>
      </c>
      <c r="AB237" s="33">
        <v>8211</v>
      </c>
      <c r="AC237" s="103">
        <v>28243</v>
      </c>
    </row>
    <row r="238" spans="1:29" ht="13" customHeight="1" x14ac:dyDescent="0.2">
      <c r="A238" s="34" t="s">
        <v>43064</v>
      </c>
      <c r="B238" s="34">
        <v>63</v>
      </c>
      <c r="C238" s="34" t="s">
        <v>13</v>
      </c>
      <c r="D238" s="34" t="s">
        <v>78</v>
      </c>
      <c r="E238" s="34"/>
      <c r="F238" s="94">
        <v>43993</v>
      </c>
      <c r="G238" s="34" t="s">
        <v>43065</v>
      </c>
      <c r="H238" s="34" t="s">
        <v>1393</v>
      </c>
      <c r="I238" s="34" t="s">
        <v>38</v>
      </c>
      <c r="J238" s="62">
        <v>93534</v>
      </c>
      <c r="K238" s="34" t="s">
        <v>91</v>
      </c>
      <c r="L238" s="34" t="s">
        <v>42990</v>
      </c>
      <c r="M238" s="1" t="s">
        <v>45973</v>
      </c>
      <c r="N238" s="34" t="s">
        <v>20</v>
      </c>
      <c r="O238" s="34" t="s">
        <v>43066</v>
      </c>
      <c r="P238" s="34" t="s">
        <v>45771</v>
      </c>
      <c r="Q238" s="34" t="s">
        <v>29986</v>
      </c>
      <c r="R238" s="61" t="s">
        <v>43067</v>
      </c>
      <c r="S238" s="34" t="s">
        <v>93</v>
      </c>
      <c r="T238" s="34" t="s">
        <v>45897</v>
      </c>
      <c r="U238" s="34" t="s">
        <v>49804</v>
      </c>
      <c r="V238" s="34" t="s">
        <v>26487</v>
      </c>
      <c r="W238" s="34" t="s">
        <v>26485</v>
      </c>
      <c r="X238" s="34" t="s">
        <v>93</v>
      </c>
      <c r="Y238" s="34">
        <v>5915</v>
      </c>
      <c r="Z238" s="34"/>
      <c r="AA238" s="33" t="s">
        <v>42844</v>
      </c>
      <c r="AB238" s="33">
        <v>8212</v>
      </c>
      <c r="AC238" s="103">
        <v>19239</v>
      </c>
    </row>
    <row r="239" spans="1:29" ht="13" customHeight="1" x14ac:dyDescent="0.2">
      <c r="A239" s="34" t="s">
        <v>43068</v>
      </c>
      <c r="B239" s="34">
        <v>32</v>
      </c>
      <c r="C239" s="34" t="s">
        <v>13</v>
      </c>
      <c r="D239" s="34" t="s">
        <v>78</v>
      </c>
      <c r="E239" s="95" t="s">
        <v>43069</v>
      </c>
      <c r="F239" s="94">
        <v>43993</v>
      </c>
      <c r="G239" s="34" t="s">
        <v>959</v>
      </c>
      <c r="H239" s="34" t="s">
        <v>43070</v>
      </c>
      <c r="I239" s="34" t="s">
        <v>159</v>
      </c>
      <c r="J239" s="62">
        <v>30755</v>
      </c>
      <c r="K239" s="34" t="s">
        <v>20715</v>
      </c>
      <c r="L239" s="34" t="s">
        <v>17911</v>
      </c>
      <c r="M239" s="1" t="s">
        <v>45942</v>
      </c>
      <c r="N239" s="34" t="s">
        <v>350</v>
      </c>
      <c r="O239" s="34" t="s">
        <v>43071</v>
      </c>
      <c r="P239" s="34" t="s">
        <v>45771</v>
      </c>
      <c r="Q239" s="34" t="s">
        <v>29986</v>
      </c>
      <c r="R239" s="61" t="s">
        <v>43072</v>
      </c>
      <c r="S239" s="34" t="s">
        <v>93</v>
      </c>
      <c r="T239" s="34" t="s">
        <v>350</v>
      </c>
      <c r="U239" s="34" t="s">
        <v>26775</v>
      </c>
      <c r="V239" s="34"/>
      <c r="W239" s="34"/>
      <c r="X239" s="34"/>
      <c r="Y239" s="34"/>
      <c r="Z239" s="34"/>
      <c r="AA239" s="33" t="s">
        <v>42843</v>
      </c>
      <c r="AB239" s="33">
        <v>8213</v>
      </c>
      <c r="AC239" s="103">
        <v>28245</v>
      </c>
    </row>
    <row r="240" spans="1:29" ht="13" customHeight="1" x14ac:dyDescent="0.2">
      <c r="A240" s="1" t="s">
        <v>43073</v>
      </c>
      <c r="B240" s="34">
        <v>42</v>
      </c>
      <c r="C240" s="34" t="s">
        <v>102</v>
      </c>
      <c r="D240" s="1" t="s">
        <v>23</v>
      </c>
      <c r="E240" s="34"/>
      <c r="F240" s="94">
        <v>43993</v>
      </c>
      <c r="G240" s="34" t="s">
        <v>959</v>
      </c>
      <c r="H240" s="34" t="s">
        <v>43070</v>
      </c>
      <c r="I240" s="34" t="s">
        <v>159</v>
      </c>
      <c r="J240" s="62">
        <v>30755</v>
      </c>
      <c r="K240" s="34" t="s">
        <v>20715</v>
      </c>
      <c r="L240" s="34" t="s">
        <v>17911</v>
      </c>
      <c r="M240" s="1" t="s">
        <v>45942</v>
      </c>
      <c r="N240" s="34" t="s">
        <v>350</v>
      </c>
      <c r="O240" s="34" t="s">
        <v>43071</v>
      </c>
      <c r="P240" s="34" t="s">
        <v>45771</v>
      </c>
      <c r="Q240" s="34" t="s">
        <v>29986</v>
      </c>
      <c r="R240" s="61" t="s">
        <v>43072</v>
      </c>
      <c r="S240" s="34" t="s">
        <v>93</v>
      </c>
      <c r="T240" s="34" t="s">
        <v>350</v>
      </c>
      <c r="U240" s="34" t="s">
        <v>26775</v>
      </c>
      <c r="V240" s="34"/>
      <c r="W240" s="34"/>
      <c r="X240" s="34"/>
      <c r="Y240" s="34"/>
      <c r="Z240" s="34"/>
      <c r="AA240" s="33" t="s">
        <v>42843</v>
      </c>
      <c r="AB240" s="33">
        <v>8214</v>
      </c>
      <c r="AC240" s="103">
        <v>28246</v>
      </c>
    </row>
    <row r="241" spans="1:29" ht="13" customHeight="1" x14ac:dyDescent="0.2">
      <c r="A241" s="34" t="s">
        <v>43081</v>
      </c>
      <c r="B241" s="34">
        <v>26</v>
      </c>
      <c r="C241" s="34" t="s">
        <v>13</v>
      </c>
      <c r="D241" s="34" t="s">
        <v>30</v>
      </c>
      <c r="E241" s="61" t="s">
        <v>43082</v>
      </c>
      <c r="F241" s="94">
        <v>43992</v>
      </c>
      <c r="G241" s="34" t="s">
        <v>43083</v>
      </c>
      <c r="H241" s="34" t="s">
        <v>43084</v>
      </c>
      <c r="I241" s="34" t="s">
        <v>38</v>
      </c>
      <c r="J241" s="62">
        <v>93446</v>
      </c>
      <c r="K241" s="34" t="s">
        <v>25385</v>
      </c>
      <c r="L241" s="34" t="s">
        <v>43085</v>
      </c>
      <c r="M241" s="1" t="s">
        <v>45945</v>
      </c>
      <c r="N241" s="34" t="s">
        <v>20</v>
      </c>
      <c r="O241" s="34" t="s">
        <v>43086</v>
      </c>
      <c r="P241" s="34" t="s">
        <v>45771</v>
      </c>
      <c r="Q241" s="34" t="s">
        <v>29986</v>
      </c>
      <c r="R241" s="61" t="s">
        <v>43087</v>
      </c>
      <c r="S241" s="34" t="s">
        <v>509</v>
      </c>
      <c r="T241" s="34" t="s">
        <v>21</v>
      </c>
      <c r="U241" s="34" t="s">
        <v>26689</v>
      </c>
      <c r="V241" s="34" t="s">
        <v>26484</v>
      </c>
      <c r="W241" s="34" t="s">
        <v>26486</v>
      </c>
      <c r="X241" s="34" t="s">
        <v>93</v>
      </c>
      <c r="Y241" s="34">
        <v>5914</v>
      </c>
      <c r="Z241" s="34"/>
      <c r="AA241" s="33" t="s">
        <v>42844</v>
      </c>
      <c r="AB241" s="33">
        <v>8210</v>
      </c>
      <c r="AC241" s="103">
        <v>28238</v>
      </c>
    </row>
    <row r="242" spans="1:29" ht="13" customHeight="1" x14ac:dyDescent="0.2">
      <c r="A242" s="1" t="s">
        <v>43088</v>
      </c>
      <c r="B242" s="34">
        <v>36</v>
      </c>
      <c r="C242" s="34" t="s">
        <v>13</v>
      </c>
      <c r="D242" s="1" t="s">
        <v>23</v>
      </c>
      <c r="E242" s="34"/>
      <c r="F242" s="94">
        <v>43992</v>
      </c>
      <c r="G242" s="34" t="s">
        <v>43089</v>
      </c>
      <c r="H242" s="34" t="s">
        <v>32121</v>
      </c>
      <c r="I242" s="34" t="s">
        <v>55</v>
      </c>
      <c r="J242" s="62">
        <v>33884</v>
      </c>
      <c r="K242" s="34" t="s">
        <v>1730</v>
      </c>
      <c r="L242" s="34" t="s">
        <v>237</v>
      </c>
      <c r="M242" s="1" t="s">
        <v>45943</v>
      </c>
      <c r="N242" s="34" t="s">
        <v>20</v>
      </c>
      <c r="O242" s="34" t="s">
        <v>43090</v>
      </c>
      <c r="P242" s="34" t="s">
        <v>45771</v>
      </c>
      <c r="Q242" s="34" t="s">
        <v>29986</v>
      </c>
      <c r="R242" s="61" t="s">
        <v>43091</v>
      </c>
      <c r="S242" s="34" t="s">
        <v>509</v>
      </c>
      <c r="T242" s="34" t="s">
        <v>21</v>
      </c>
      <c r="U242" s="34" t="s">
        <v>26689</v>
      </c>
      <c r="V242" s="34" t="s">
        <v>26484</v>
      </c>
      <c r="W242" s="34" t="s">
        <v>26485</v>
      </c>
      <c r="X242" s="34" t="s">
        <v>93</v>
      </c>
      <c r="Y242" s="34">
        <v>5937</v>
      </c>
      <c r="Z242" s="34"/>
      <c r="AA242" s="33" t="s">
        <v>42844</v>
      </c>
      <c r="AB242" s="33">
        <v>8208</v>
      </c>
      <c r="AC242" s="103">
        <v>28237</v>
      </c>
    </row>
    <row r="243" spans="1:29" ht="13" customHeight="1" x14ac:dyDescent="0.2">
      <c r="A243" s="1" t="s">
        <v>43092</v>
      </c>
      <c r="B243" s="34">
        <v>59</v>
      </c>
      <c r="C243" s="34" t="s">
        <v>13</v>
      </c>
      <c r="D243" s="1" t="s">
        <v>23</v>
      </c>
      <c r="E243" s="34"/>
      <c r="F243" s="94">
        <v>43992</v>
      </c>
      <c r="G243" s="34" t="s">
        <v>43093</v>
      </c>
      <c r="H243" s="34" t="s">
        <v>43094</v>
      </c>
      <c r="I243" s="34" t="s">
        <v>732</v>
      </c>
      <c r="J243" s="62">
        <v>83553</v>
      </c>
      <c r="K243" s="34" t="s">
        <v>8914</v>
      </c>
      <c r="L243" s="34" t="s">
        <v>43095</v>
      </c>
      <c r="M243" s="1" t="s">
        <v>45944</v>
      </c>
      <c r="N243" s="34" t="s">
        <v>20</v>
      </c>
      <c r="O243" s="34" t="s">
        <v>43096</v>
      </c>
      <c r="P243" s="34" t="s">
        <v>45771</v>
      </c>
      <c r="Q243" s="34" t="s">
        <v>29986</v>
      </c>
      <c r="R243" s="61" t="s">
        <v>43097</v>
      </c>
      <c r="S243" s="34" t="s">
        <v>93</v>
      </c>
      <c r="T243" s="34" t="s">
        <v>21</v>
      </c>
      <c r="U243" s="34" t="s">
        <v>26689</v>
      </c>
      <c r="V243" s="34" t="s">
        <v>26484</v>
      </c>
      <c r="W243" s="34"/>
      <c r="X243" s="34" t="s">
        <v>93</v>
      </c>
      <c r="Y243" s="34">
        <v>5912</v>
      </c>
      <c r="Z243" s="34"/>
      <c r="AA243" s="33" t="s">
        <v>42843</v>
      </c>
      <c r="AB243" s="33">
        <v>8209</v>
      </c>
      <c r="AC243" s="103">
        <v>28236</v>
      </c>
    </row>
    <row r="244" spans="1:29" ht="13" customHeight="1" x14ac:dyDescent="0.2">
      <c r="A244" s="34" t="s">
        <v>43098</v>
      </c>
      <c r="B244" s="34">
        <v>31</v>
      </c>
      <c r="C244" s="34" t="s">
        <v>13</v>
      </c>
      <c r="D244" s="34" t="s">
        <v>30</v>
      </c>
      <c r="E244" s="34"/>
      <c r="F244" s="94">
        <v>43991</v>
      </c>
      <c r="G244" s="34" t="s">
        <v>43099</v>
      </c>
      <c r="H244" s="34" t="s">
        <v>25279</v>
      </c>
      <c r="I244" s="34" t="s">
        <v>191</v>
      </c>
      <c r="J244" s="62">
        <v>80110</v>
      </c>
      <c r="K244" s="34" t="s">
        <v>3497</v>
      </c>
      <c r="L244" s="34" t="s">
        <v>25567</v>
      </c>
      <c r="M244" s="1" t="s">
        <v>45947</v>
      </c>
      <c r="N244" s="34" t="s">
        <v>20</v>
      </c>
      <c r="O244" s="34" t="s">
        <v>43100</v>
      </c>
      <c r="P244" s="34" t="s">
        <v>45771</v>
      </c>
      <c r="Q244" s="34" t="s">
        <v>29986</v>
      </c>
      <c r="R244" s="61" t="s">
        <v>43101</v>
      </c>
      <c r="S244" s="34" t="s">
        <v>93</v>
      </c>
      <c r="T244" s="34" t="s">
        <v>21</v>
      </c>
      <c r="U244" s="34" t="s">
        <v>26689</v>
      </c>
      <c r="V244" s="34" t="s">
        <v>26484</v>
      </c>
      <c r="W244" s="34"/>
      <c r="X244" s="34" t="s">
        <v>93</v>
      </c>
      <c r="Y244" s="34">
        <v>5910</v>
      </c>
      <c r="Z244" s="34"/>
      <c r="AA244" s="33" t="s">
        <v>42844</v>
      </c>
      <c r="AB244" s="33">
        <v>8206</v>
      </c>
      <c r="AC244" s="103">
        <v>28235</v>
      </c>
    </row>
    <row r="245" spans="1:29" ht="13" customHeight="1" x14ac:dyDescent="0.2">
      <c r="A245" s="34" t="s">
        <v>43112</v>
      </c>
      <c r="B245" s="34">
        <v>38</v>
      </c>
      <c r="C245" s="34" t="s">
        <v>13</v>
      </c>
      <c r="D245" s="34" t="s">
        <v>78</v>
      </c>
      <c r="E245" s="61" t="s">
        <v>43113</v>
      </c>
      <c r="F245" s="94">
        <v>43991</v>
      </c>
      <c r="G245" s="34" t="s">
        <v>43114</v>
      </c>
      <c r="H245" s="34" t="s">
        <v>994</v>
      </c>
      <c r="I245" s="34" t="s">
        <v>55</v>
      </c>
      <c r="J245" s="62">
        <v>32839</v>
      </c>
      <c r="K245" s="34" t="s">
        <v>995</v>
      </c>
      <c r="L245" s="34" t="s">
        <v>43115</v>
      </c>
      <c r="M245" s="1" t="s">
        <v>45989</v>
      </c>
      <c r="N245" s="34" t="s">
        <v>20</v>
      </c>
      <c r="O245" s="34" t="s">
        <v>43116</v>
      </c>
      <c r="P245" s="34" t="s">
        <v>45771</v>
      </c>
      <c r="Q245" s="34" t="s">
        <v>29986</v>
      </c>
      <c r="R245" s="61" t="s">
        <v>43117</v>
      </c>
      <c r="S245" s="34" t="s">
        <v>93</v>
      </c>
      <c r="T245" s="34" t="s">
        <v>21</v>
      </c>
      <c r="U245" s="34" t="s">
        <v>26689</v>
      </c>
      <c r="V245" s="34" t="s">
        <v>26484</v>
      </c>
      <c r="W245" s="34" t="s">
        <v>26485</v>
      </c>
      <c r="X245" s="34" t="s">
        <v>93</v>
      </c>
      <c r="Y245" s="34">
        <v>5911</v>
      </c>
      <c r="Z245" s="34"/>
      <c r="AA245" s="33" t="s">
        <v>42844</v>
      </c>
      <c r="AB245" s="33">
        <v>8204</v>
      </c>
      <c r="AC245" s="103">
        <v>28221</v>
      </c>
    </row>
    <row r="246" spans="1:29" ht="13" customHeight="1" x14ac:dyDescent="0.2">
      <c r="A246" s="1" t="s">
        <v>43106</v>
      </c>
      <c r="B246" s="34">
        <v>59</v>
      </c>
      <c r="C246" s="34" t="s">
        <v>13</v>
      </c>
      <c r="D246" s="1" t="s">
        <v>23</v>
      </c>
      <c r="E246" s="34"/>
      <c r="F246" s="94">
        <v>43991</v>
      </c>
      <c r="G246" s="34" t="s">
        <v>43107</v>
      </c>
      <c r="H246" s="34" t="s">
        <v>43108</v>
      </c>
      <c r="I246" s="34" t="s">
        <v>795</v>
      </c>
      <c r="J246" s="62">
        <v>59911</v>
      </c>
      <c r="K246" s="34" t="s">
        <v>1176</v>
      </c>
      <c r="L246" s="34" t="s">
        <v>43109</v>
      </c>
      <c r="M246" s="1" t="s">
        <v>45946</v>
      </c>
      <c r="N246" s="34" t="s">
        <v>20</v>
      </c>
      <c r="O246" s="34" t="s">
        <v>43110</v>
      </c>
      <c r="P246" s="34" t="s">
        <v>45771</v>
      </c>
      <c r="Q246" s="34" t="s">
        <v>29986</v>
      </c>
      <c r="R246" s="61" t="s">
        <v>43111</v>
      </c>
      <c r="S246" s="34" t="s">
        <v>93</v>
      </c>
      <c r="T246" s="34" t="s">
        <v>21</v>
      </c>
      <c r="U246" s="34" t="s">
        <v>26689</v>
      </c>
      <c r="V246" s="34" t="s">
        <v>26484</v>
      </c>
      <c r="W246" s="34" t="s">
        <v>26483</v>
      </c>
      <c r="X246" s="34" t="s">
        <v>93</v>
      </c>
      <c r="Y246" s="34">
        <v>5936</v>
      </c>
      <c r="Z246" s="34"/>
      <c r="AA246" s="33" t="s">
        <v>42843</v>
      </c>
      <c r="AB246" s="33">
        <v>8205</v>
      </c>
      <c r="AC246" s="103">
        <v>28219</v>
      </c>
    </row>
    <row r="247" spans="1:29" ht="13" customHeight="1" x14ac:dyDescent="0.2">
      <c r="A247" s="34" t="s">
        <v>43102</v>
      </c>
      <c r="B247" s="34">
        <v>37</v>
      </c>
      <c r="C247" s="34" t="s">
        <v>13</v>
      </c>
      <c r="D247" s="34" t="s">
        <v>30</v>
      </c>
      <c r="E247" s="34"/>
      <c r="F247" s="94">
        <v>43991</v>
      </c>
      <c r="G247" s="34" t="s">
        <v>43103</v>
      </c>
      <c r="H247" s="34" t="s">
        <v>6871</v>
      </c>
      <c r="I247" s="34" t="s">
        <v>38</v>
      </c>
      <c r="J247" s="62">
        <v>96001</v>
      </c>
      <c r="K247" s="34" t="s">
        <v>6873</v>
      </c>
      <c r="L247" s="34" t="s">
        <v>6874</v>
      </c>
      <c r="M247" s="1" t="s">
        <v>45948</v>
      </c>
      <c r="N247" s="34" t="s">
        <v>42709</v>
      </c>
      <c r="O247" s="34" t="s">
        <v>43104</v>
      </c>
      <c r="P247" s="34" t="s">
        <v>45771</v>
      </c>
      <c r="Q247" s="34" t="s">
        <v>29986</v>
      </c>
      <c r="R247" s="95" t="s">
        <v>43105</v>
      </c>
      <c r="S247" s="34" t="s">
        <v>93</v>
      </c>
      <c r="T247" s="34" t="s">
        <v>45897</v>
      </c>
      <c r="U247" s="34" t="s">
        <v>49804</v>
      </c>
      <c r="V247" s="34"/>
      <c r="W247" s="34"/>
      <c r="X247" s="34"/>
      <c r="Y247" s="34"/>
      <c r="Z247" s="34"/>
      <c r="AA247" s="33" t="s">
        <v>42844</v>
      </c>
      <c r="AB247" s="33">
        <v>8207</v>
      </c>
      <c r="AC247" s="103">
        <v>28216</v>
      </c>
    </row>
    <row r="248" spans="1:29" ht="13" customHeight="1" x14ac:dyDescent="0.2">
      <c r="A248" s="1" t="s">
        <v>43118</v>
      </c>
      <c r="B248" s="34">
        <v>81</v>
      </c>
      <c r="C248" s="34" t="s">
        <v>13</v>
      </c>
      <c r="D248" s="1" t="s">
        <v>23</v>
      </c>
      <c r="E248" s="34"/>
      <c r="F248" s="94">
        <v>43990</v>
      </c>
      <c r="G248" s="34" t="s">
        <v>43119</v>
      </c>
      <c r="H248" s="34" t="s">
        <v>908</v>
      </c>
      <c r="I248" s="34" t="s">
        <v>177</v>
      </c>
      <c r="J248" s="62">
        <v>88001</v>
      </c>
      <c r="K248" s="34" t="s">
        <v>909</v>
      </c>
      <c r="L248" s="34" t="s">
        <v>6498</v>
      </c>
      <c r="M248" s="1" t="s">
        <v>45949</v>
      </c>
      <c r="N248" s="34" t="s">
        <v>20</v>
      </c>
      <c r="O248" s="34" t="s">
        <v>43120</v>
      </c>
      <c r="P248" s="34" t="s">
        <v>45771</v>
      </c>
      <c r="Q248" s="34" t="s">
        <v>29986</v>
      </c>
      <c r="R248" s="61" t="s">
        <v>43121</v>
      </c>
      <c r="S248" s="34" t="s">
        <v>509</v>
      </c>
      <c r="T248" s="34" t="s">
        <v>21</v>
      </c>
      <c r="U248" s="34" t="s">
        <v>26689</v>
      </c>
      <c r="V248" s="34" t="s">
        <v>26484</v>
      </c>
      <c r="W248" s="34" t="s">
        <v>26485</v>
      </c>
      <c r="X248" s="34" t="s">
        <v>93</v>
      </c>
      <c r="Y248" s="34">
        <v>5909</v>
      </c>
      <c r="Z248" s="34"/>
      <c r="AA248" s="33" t="s">
        <v>42844</v>
      </c>
      <c r="AB248" s="33">
        <v>8203</v>
      </c>
      <c r="AC248" s="103">
        <v>28215</v>
      </c>
    </row>
    <row r="249" spans="1:29" ht="13" customHeight="1" x14ac:dyDescent="0.2">
      <c r="A249" s="34" t="s">
        <v>43128</v>
      </c>
      <c r="B249" s="34">
        <v>35</v>
      </c>
      <c r="C249" s="34" t="s">
        <v>13</v>
      </c>
      <c r="D249" s="34" t="s">
        <v>30</v>
      </c>
      <c r="E249" s="34"/>
      <c r="F249" s="94">
        <v>43989</v>
      </c>
      <c r="G249" s="34" t="s">
        <v>43129</v>
      </c>
      <c r="H249" s="34" t="s">
        <v>43130</v>
      </c>
      <c r="I249" s="34" t="s">
        <v>38</v>
      </c>
      <c r="J249" s="62">
        <v>91748</v>
      </c>
      <c r="K249" s="34" t="s">
        <v>91</v>
      </c>
      <c r="L249" s="34" t="s">
        <v>42990</v>
      </c>
      <c r="M249" s="1" t="s">
        <v>45973</v>
      </c>
      <c r="N249" s="34" t="s">
        <v>20</v>
      </c>
      <c r="O249" s="34" t="s">
        <v>43131</v>
      </c>
      <c r="P249" s="34" t="s">
        <v>45771</v>
      </c>
      <c r="Q249" s="34" t="s">
        <v>29986</v>
      </c>
      <c r="R249" s="61" t="s">
        <v>43132</v>
      </c>
      <c r="S249" s="34" t="s">
        <v>509</v>
      </c>
      <c r="T249" s="34" t="s">
        <v>21</v>
      </c>
      <c r="U249" s="34" t="s">
        <v>26682</v>
      </c>
      <c r="V249" s="34" t="s">
        <v>26482</v>
      </c>
      <c r="W249" s="34" t="s">
        <v>26485</v>
      </c>
      <c r="X249" s="34" t="s">
        <v>93</v>
      </c>
      <c r="Y249" s="34">
        <v>5908</v>
      </c>
      <c r="Z249" s="34"/>
      <c r="AA249" s="33" t="s">
        <v>42844</v>
      </c>
      <c r="AB249" s="33">
        <v>8200</v>
      </c>
      <c r="AC249" s="103">
        <v>28229</v>
      </c>
    </row>
    <row r="250" spans="1:29" ht="13" customHeight="1" x14ac:dyDescent="0.2">
      <c r="A250" s="1" t="s">
        <v>43138</v>
      </c>
      <c r="B250" s="34">
        <v>39</v>
      </c>
      <c r="C250" s="34" t="s">
        <v>13</v>
      </c>
      <c r="D250" s="1" t="s">
        <v>23</v>
      </c>
      <c r="E250" s="34"/>
      <c r="F250" s="94">
        <v>43989</v>
      </c>
      <c r="G250" s="34" t="s">
        <v>43139</v>
      </c>
      <c r="H250" s="34" t="s">
        <v>43140</v>
      </c>
      <c r="I250" s="34" t="s">
        <v>399</v>
      </c>
      <c r="J250" s="62">
        <v>64720</v>
      </c>
      <c r="K250" s="34" t="s">
        <v>43141</v>
      </c>
      <c r="L250" s="34" t="s">
        <v>43142</v>
      </c>
      <c r="M250" s="1" t="s">
        <v>45950</v>
      </c>
      <c r="N250" s="34" t="s">
        <v>20</v>
      </c>
      <c r="O250" s="34" t="s">
        <v>43143</v>
      </c>
      <c r="P250" s="34" t="s">
        <v>45771</v>
      </c>
      <c r="Q250" s="34" t="s">
        <v>29986</v>
      </c>
      <c r="R250" s="61" t="s">
        <v>43144</v>
      </c>
      <c r="S250" s="34" t="s">
        <v>93</v>
      </c>
      <c r="T250" s="34" t="s">
        <v>21</v>
      </c>
      <c r="U250" s="34" t="s">
        <v>26689</v>
      </c>
      <c r="V250" s="34" t="s">
        <v>26484</v>
      </c>
      <c r="W250" s="34" t="s">
        <v>26485</v>
      </c>
      <c r="X250" s="34" t="s">
        <v>93</v>
      </c>
      <c r="Y250" s="34">
        <v>5935</v>
      </c>
      <c r="Z250" s="34"/>
      <c r="AA250" s="33" t="s">
        <v>42843</v>
      </c>
      <c r="AB250" s="33">
        <v>8199</v>
      </c>
      <c r="AC250" s="103">
        <v>28213</v>
      </c>
    </row>
    <row r="251" spans="1:29" ht="13" customHeight="1" x14ac:dyDescent="0.2">
      <c r="A251" s="1" t="s">
        <v>43122</v>
      </c>
      <c r="B251" s="34">
        <v>26</v>
      </c>
      <c r="C251" s="34" t="s">
        <v>13</v>
      </c>
      <c r="D251" s="1" t="s">
        <v>23</v>
      </c>
      <c r="E251" s="34"/>
      <c r="F251" s="94">
        <v>43989</v>
      </c>
      <c r="G251" s="34" t="s">
        <v>43123</v>
      </c>
      <c r="H251" s="34" t="s">
        <v>43124</v>
      </c>
      <c r="I251" s="34" t="s">
        <v>392</v>
      </c>
      <c r="J251" s="62">
        <v>11731</v>
      </c>
      <c r="K251" s="34" t="s">
        <v>1584</v>
      </c>
      <c r="L251" s="34" t="s">
        <v>3080</v>
      </c>
      <c r="M251" s="1" t="s">
        <v>45951</v>
      </c>
      <c r="N251" s="34" t="s">
        <v>20</v>
      </c>
      <c r="O251" s="93" t="s">
        <v>43125</v>
      </c>
      <c r="P251" s="34" t="s">
        <v>45771</v>
      </c>
      <c r="Q251" s="34" t="s">
        <v>29986</v>
      </c>
      <c r="R251" s="61" t="s">
        <v>43126</v>
      </c>
      <c r="S251" s="34" t="s">
        <v>93</v>
      </c>
      <c r="T251" s="34" t="s">
        <v>45897</v>
      </c>
      <c r="U251" s="34" t="s">
        <v>43127</v>
      </c>
      <c r="V251" s="34" t="s">
        <v>26482</v>
      </c>
      <c r="W251" s="34" t="s">
        <v>26485</v>
      </c>
      <c r="X251" s="34" t="s">
        <v>93</v>
      </c>
      <c r="Y251" s="34">
        <v>5907</v>
      </c>
      <c r="Z251" s="34"/>
      <c r="AA251" s="33" t="s">
        <v>42844</v>
      </c>
      <c r="AB251" s="33">
        <v>8201</v>
      </c>
      <c r="AC251" s="103">
        <v>28230</v>
      </c>
    </row>
    <row r="252" spans="1:29" ht="13" customHeight="1" x14ac:dyDescent="0.2">
      <c r="A252" s="34" t="s">
        <v>43133</v>
      </c>
      <c r="B252" s="34">
        <v>24</v>
      </c>
      <c r="C252" s="34" t="s">
        <v>13</v>
      </c>
      <c r="D252" s="34" t="s">
        <v>41</v>
      </c>
      <c r="E252" s="34"/>
      <c r="F252" s="94">
        <v>43989</v>
      </c>
      <c r="G252" s="34" t="s">
        <v>43134</v>
      </c>
      <c r="H252" s="34" t="s">
        <v>628</v>
      </c>
      <c r="I252" s="34" t="s">
        <v>38</v>
      </c>
      <c r="J252" s="62">
        <v>93309</v>
      </c>
      <c r="K252" s="34" t="s">
        <v>629</v>
      </c>
      <c r="L252" s="34" t="s">
        <v>690</v>
      </c>
      <c r="M252" s="1" t="s">
        <v>45952</v>
      </c>
      <c r="N252" s="34" t="s">
        <v>20</v>
      </c>
      <c r="O252" s="34" t="s">
        <v>43135</v>
      </c>
      <c r="P252" s="34" t="s">
        <v>45771</v>
      </c>
      <c r="Q252" s="34" t="s">
        <v>29986</v>
      </c>
      <c r="R252" s="61" t="s">
        <v>43136</v>
      </c>
      <c r="S252" s="34" t="s">
        <v>93</v>
      </c>
      <c r="T252" s="34" t="s">
        <v>28</v>
      </c>
      <c r="U252" s="34" t="s">
        <v>26487</v>
      </c>
      <c r="V252" s="34"/>
      <c r="W252" s="34"/>
      <c r="X252" s="34"/>
      <c r="Y252" s="34"/>
      <c r="Z252" s="34" t="s">
        <v>43137</v>
      </c>
      <c r="AA252" s="33" t="s">
        <v>42844</v>
      </c>
      <c r="AB252" s="33">
        <v>8202</v>
      </c>
      <c r="AC252" s="103">
        <v>28228</v>
      </c>
    </row>
    <row r="253" spans="1:29" ht="13" customHeight="1" x14ac:dyDescent="0.2">
      <c r="A253" s="1" t="s">
        <v>43153</v>
      </c>
      <c r="B253" s="34">
        <v>21</v>
      </c>
      <c r="C253" s="34" t="s">
        <v>13</v>
      </c>
      <c r="D253" s="1" t="s">
        <v>23</v>
      </c>
      <c r="E253" s="34"/>
      <c r="F253" s="94">
        <v>43988</v>
      </c>
      <c r="G253" s="34" t="s">
        <v>6767</v>
      </c>
      <c r="H253" s="34" t="s">
        <v>23341</v>
      </c>
      <c r="I253" s="34" t="s">
        <v>177</v>
      </c>
      <c r="J253" s="62">
        <v>87301</v>
      </c>
      <c r="K253" s="34" t="s">
        <v>23342</v>
      </c>
      <c r="L253" s="34" t="s">
        <v>2834</v>
      </c>
      <c r="M253" s="1" t="s">
        <v>45954</v>
      </c>
      <c r="N253" s="34" t="s">
        <v>350</v>
      </c>
      <c r="O253" s="34" t="s">
        <v>43151</v>
      </c>
      <c r="P253" s="34" t="s">
        <v>45771</v>
      </c>
      <c r="Q253" s="34" t="s">
        <v>29986</v>
      </c>
      <c r="R253" s="61" t="s">
        <v>43152</v>
      </c>
      <c r="S253" s="34" t="s">
        <v>93</v>
      </c>
      <c r="T253" s="34" t="s">
        <v>21</v>
      </c>
      <c r="U253" s="34" t="s">
        <v>35142</v>
      </c>
      <c r="V253" s="34"/>
      <c r="W253" s="34"/>
      <c r="X253" s="34"/>
      <c r="Y253" s="34"/>
      <c r="Z253" s="34"/>
      <c r="AA253" s="33" t="s">
        <v>42844</v>
      </c>
      <c r="AB253" s="33">
        <v>8197</v>
      </c>
      <c r="AC253" s="103">
        <v>28227</v>
      </c>
    </row>
    <row r="254" spans="1:29" ht="13" customHeight="1" x14ac:dyDescent="0.2">
      <c r="A254" s="1" t="s">
        <v>43150</v>
      </c>
      <c r="B254" s="34">
        <v>25</v>
      </c>
      <c r="C254" s="34" t="s">
        <v>13</v>
      </c>
      <c r="D254" s="1" t="s">
        <v>23</v>
      </c>
      <c r="E254" s="34"/>
      <c r="F254" s="94">
        <v>43988</v>
      </c>
      <c r="G254" s="34" t="s">
        <v>6767</v>
      </c>
      <c r="H254" s="34" t="s">
        <v>23341</v>
      </c>
      <c r="I254" s="34" t="s">
        <v>177</v>
      </c>
      <c r="J254" s="62">
        <v>87301</v>
      </c>
      <c r="K254" s="34" t="s">
        <v>23342</v>
      </c>
      <c r="L254" s="34" t="s">
        <v>2834</v>
      </c>
      <c r="M254" s="1" t="s">
        <v>45954</v>
      </c>
      <c r="N254" s="34" t="s">
        <v>350</v>
      </c>
      <c r="O254" s="34" t="s">
        <v>43151</v>
      </c>
      <c r="P254" s="34" t="s">
        <v>45771</v>
      </c>
      <c r="Q254" s="34" t="s">
        <v>29986</v>
      </c>
      <c r="R254" s="61" t="s">
        <v>43152</v>
      </c>
      <c r="S254" s="34" t="s">
        <v>93</v>
      </c>
      <c r="T254" s="34" t="s">
        <v>21</v>
      </c>
      <c r="U254" s="34" t="s">
        <v>35142</v>
      </c>
      <c r="V254" s="34"/>
      <c r="W254" s="34"/>
      <c r="X254" s="34"/>
      <c r="Y254" s="34"/>
      <c r="Z254" s="34"/>
      <c r="AA254" s="33" t="s">
        <v>42844</v>
      </c>
      <c r="AB254" s="33">
        <v>8196</v>
      </c>
      <c r="AC254" s="103">
        <v>28226</v>
      </c>
    </row>
    <row r="255" spans="1:29" ht="13" customHeight="1" x14ac:dyDescent="0.2">
      <c r="A255" s="1" t="s">
        <v>43154</v>
      </c>
      <c r="B255" s="34">
        <v>37</v>
      </c>
      <c r="C255" s="34" t="s">
        <v>13</v>
      </c>
      <c r="D255" s="1" t="s">
        <v>23</v>
      </c>
      <c r="E255" s="34"/>
      <c r="F255" s="94">
        <v>43988</v>
      </c>
      <c r="G255" s="34" t="s">
        <v>43155</v>
      </c>
      <c r="H255" s="34" t="s">
        <v>43156</v>
      </c>
      <c r="I255" s="34" t="s">
        <v>297</v>
      </c>
      <c r="J255" s="62">
        <v>38553</v>
      </c>
      <c r="K255" s="34" t="s">
        <v>43157</v>
      </c>
      <c r="L255" s="34" t="s">
        <v>43158</v>
      </c>
      <c r="M255" s="1" t="s">
        <v>45953</v>
      </c>
      <c r="N255" s="34" t="s">
        <v>20</v>
      </c>
      <c r="O255" s="34" t="s">
        <v>43159</v>
      </c>
      <c r="P255" s="34" t="s">
        <v>42395</v>
      </c>
      <c r="Q255" s="34" t="s">
        <v>29986</v>
      </c>
      <c r="R255" s="61" t="s">
        <v>43160</v>
      </c>
      <c r="S255" s="34" t="s">
        <v>509</v>
      </c>
      <c r="T255" s="34" t="s">
        <v>21</v>
      </c>
      <c r="U255" s="34" t="s">
        <v>26496</v>
      </c>
      <c r="V255" s="34" t="s">
        <v>26484</v>
      </c>
      <c r="W255" s="34" t="s">
        <v>26485</v>
      </c>
      <c r="X255" s="34" t="s">
        <v>93</v>
      </c>
      <c r="Y255" s="34">
        <v>5901</v>
      </c>
      <c r="Z255" s="34"/>
      <c r="AA255" s="33" t="s">
        <v>42843</v>
      </c>
      <c r="AB255" s="33">
        <v>8195</v>
      </c>
      <c r="AC255" s="103">
        <v>28208</v>
      </c>
    </row>
    <row r="256" spans="1:29" ht="13" customHeight="1" x14ac:dyDescent="0.2">
      <c r="A256" s="34" t="s">
        <v>43145</v>
      </c>
      <c r="B256" s="34">
        <v>23</v>
      </c>
      <c r="C256" s="34" t="s">
        <v>13</v>
      </c>
      <c r="D256" s="34" t="s">
        <v>41</v>
      </c>
      <c r="E256" s="95" t="s">
        <v>43146</v>
      </c>
      <c r="F256" s="94">
        <v>43988</v>
      </c>
      <c r="G256" s="34" t="s">
        <v>43147</v>
      </c>
      <c r="H256" s="34" t="s">
        <v>554</v>
      </c>
      <c r="I256" s="34" t="s">
        <v>38</v>
      </c>
      <c r="J256" s="62">
        <v>94603</v>
      </c>
      <c r="K256" s="34" t="s">
        <v>555</v>
      </c>
      <c r="L256" s="34" t="s">
        <v>894</v>
      </c>
      <c r="M256" s="1" t="s">
        <v>45955</v>
      </c>
      <c r="N256" s="34" t="s">
        <v>20</v>
      </c>
      <c r="O256" s="34" t="s">
        <v>43148</v>
      </c>
      <c r="P256" s="34" t="s">
        <v>45771</v>
      </c>
      <c r="Q256" s="34" t="s">
        <v>29986</v>
      </c>
      <c r="R256" s="61" t="s">
        <v>43149</v>
      </c>
      <c r="S256" s="34" t="s">
        <v>93</v>
      </c>
      <c r="T256" s="34" t="s">
        <v>28</v>
      </c>
      <c r="U256" s="34" t="s">
        <v>26487</v>
      </c>
      <c r="V256" s="34" t="s">
        <v>26487</v>
      </c>
      <c r="W256" s="34" t="s">
        <v>26485</v>
      </c>
      <c r="X256" s="34" t="s">
        <v>93</v>
      </c>
      <c r="Y256" s="34">
        <v>5900</v>
      </c>
      <c r="Z256" s="34"/>
      <c r="AA256" s="33" t="s">
        <v>42842</v>
      </c>
      <c r="AB256" s="33">
        <v>8198</v>
      </c>
      <c r="AC256" s="103">
        <v>28207</v>
      </c>
    </row>
    <row r="257" spans="1:29" ht="13" customHeight="1" x14ac:dyDescent="0.2">
      <c r="A257" s="34" t="s">
        <v>43172</v>
      </c>
      <c r="B257" s="34">
        <v>24</v>
      </c>
      <c r="C257" s="34" t="s">
        <v>13</v>
      </c>
      <c r="D257" s="34" t="s">
        <v>78</v>
      </c>
      <c r="E257" s="34"/>
      <c r="F257" s="94">
        <v>43987</v>
      </c>
      <c r="G257" s="34" t="s">
        <v>43173</v>
      </c>
      <c r="H257" s="34" t="s">
        <v>14817</v>
      </c>
      <c r="I257" s="34" t="s">
        <v>392</v>
      </c>
      <c r="J257" s="62">
        <v>10801</v>
      </c>
      <c r="K257" s="34" t="s">
        <v>535</v>
      </c>
      <c r="L257" s="34" t="s">
        <v>14819</v>
      </c>
      <c r="M257" s="1" t="s">
        <v>45956</v>
      </c>
      <c r="N257" s="34" t="s">
        <v>20</v>
      </c>
      <c r="O257" s="34" t="s">
        <v>43174</v>
      </c>
      <c r="P257" s="34" t="s">
        <v>45771</v>
      </c>
      <c r="Q257" s="34" t="s">
        <v>29986</v>
      </c>
      <c r="R257" s="61" t="s">
        <v>43175</v>
      </c>
      <c r="S257" s="34" t="s">
        <v>93</v>
      </c>
      <c r="T257" s="34" t="s">
        <v>21</v>
      </c>
      <c r="U257" s="34" t="s">
        <v>26689</v>
      </c>
      <c r="V257" s="34" t="s">
        <v>26484</v>
      </c>
      <c r="W257" s="34" t="s">
        <v>26486</v>
      </c>
      <c r="X257" s="34" t="s">
        <v>93</v>
      </c>
      <c r="Y257" s="34">
        <v>5899</v>
      </c>
      <c r="Z257" s="34"/>
      <c r="AA257" s="33" t="s">
        <v>42842</v>
      </c>
      <c r="AB257" s="33">
        <v>8192</v>
      </c>
      <c r="AC257" s="103">
        <v>28201</v>
      </c>
    </row>
    <row r="258" spans="1:29" ht="13" customHeight="1" x14ac:dyDescent="0.2">
      <c r="A258" s="34" t="s">
        <v>43161</v>
      </c>
      <c r="B258" s="34">
        <v>42</v>
      </c>
      <c r="C258" s="34" t="s">
        <v>13</v>
      </c>
      <c r="D258" s="34" t="s">
        <v>30</v>
      </c>
      <c r="E258" s="34"/>
      <c r="F258" s="94">
        <v>43987</v>
      </c>
      <c r="G258" s="34" t="s">
        <v>43162</v>
      </c>
      <c r="H258" s="34" t="s">
        <v>43163</v>
      </c>
      <c r="I258" s="34" t="s">
        <v>366</v>
      </c>
      <c r="J258" s="62">
        <v>73064</v>
      </c>
      <c r="K258" s="34" t="s">
        <v>13528</v>
      </c>
      <c r="L258" s="34" t="s">
        <v>43164</v>
      </c>
      <c r="M258" s="1" t="s">
        <v>45958</v>
      </c>
      <c r="N258" s="34" t="s">
        <v>20</v>
      </c>
      <c r="O258" s="34" t="s">
        <v>43165</v>
      </c>
      <c r="P258" s="34" t="s">
        <v>31864</v>
      </c>
      <c r="Q258" s="34" t="s">
        <v>29986</v>
      </c>
      <c r="R258" s="61" t="s">
        <v>43166</v>
      </c>
      <c r="S258" s="34" t="s">
        <v>901</v>
      </c>
      <c r="T258" s="34" t="s">
        <v>21</v>
      </c>
      <c r="U258" s="34" t="s">
        <v>26689</v>
      </c>
      <c r="V258" s="34" t="s">
        <v>26484</v>
      </c>
      <c r="W258" s="34" t="s">
        <v>26485</v>
      </c>
      <c r="X258" s="34" t="s">
        <v>93</v>
      </c>
      <c r="Y258" s="34">
        <v>5903</v>
      </c>
      <c r="Z258" s="34"/>
      <c r="AA258" s="33" t="s">
        <v>42844</v>
      </c>
      <c r="AB258" s="33">
        <v>8194</v>
      </c>
      <c r="AC258" s="103">
        <v>28200</v>
      </c>
    </row>
    <row r="259" spans="1:29" ht="13" customHeight="1" x14ac:dyDescent="0.2">
      <c r="A259" s="1" t="s">
        <v>43167</v>
      </c>
      <c r="B259" s="34">
        <v>60</v>
      </c>
      <c r="C259" s="34" t="s">
        <v>13</v>
      </c>
      <c r="D259" s="1" t="s">
        <v>23</v>
      </c>
      <c r="E259" s="34"/>
      <c r="F259" s="94">
        <v>43987</v>
      </c>
      <c r="G259" s="34" t="s">
        <v>43168</v>
      </c>
      <c r="H259" s="34" t="s">
        <v>21654</v>
      </c>
      <c r="I259" s="34" t="s">
        <v>66</v>
      </c>
      <c r="J259" s="62">
        <v>79927</v>
      </c>
      <c r="K259" s="34" t="s">
        <v>798</v>
      </c>
      <c r="L259" s="34" t="s">
        <v>43169</v>
      </c>
      <c r="M259" s="1" t="s">
        <v>45957</v>
      </c>
      <c r="N259" s="34" t="s">
        <v>20</v>
      </c>
      <c r="O259" s="34" t="s">
        <v>43170</v>
      </c>
      <c r="P259" s="34" t="s">
        <v>45771</v>
      </c>
      <c r="Q259" s="34" t="s">
        <v>29986</v>
      </c>
      <c r="R259" s="61" t="s">
        <v>43171</v>
      </c>
      <c r="S259" s="34" t="s">
        <v>509</v>
      </c>
      <c r="T259" s="34" t="s">
        <v>21</v>
      </c>
      <c r="U259" s="34" t="s">
        <v>26689</v>
      </c>
      <c r="V259" s="34" t="s">
        <v>26484</v>
      </c>
      <c r="W259" s="34" t="s">
        <v>26485</v>
      </c>
      <c r="X259" s="34" t="s">
        <v>93</v>
      </c>
      <c r="Y259" s="34">
        <v>5934</v>
      </c>
      <c r="Z259" s="34"/>
      <c r="AA259" s="33" t="s">
        <v>42844</v>
      </c>
      <c r="AB259" s="33">
        <v>8193</v>
      </c>
      <c r="AC259" s="103">
        <v>28224</v>
      </c>
    </row>
    <row r="260" spans="1:29" ht="13" customHeight="1" x14ac:dyDescent="0.2">
      <c r="A260" s="34" t="s">
        <v>43180</v>
      </c>
      <c r="B260" s="34">
        <v>25</v>
      </c>
      <c r="C260" s="34" t="s">
        <v>13</v>
      </c>
      <c r="D260" s="34" t="s">
        <v>41</v>
      </c>
      <c r="E260" s="95" t="s">
        <v>43181</v>
      </c>
      <c r="F260" s="94">
        <v>43985</v>
      </c>
      <c r="G260" s="34" t="s">
        <v>43182</v>
      </c>
      <c r="H260" s="34" t="s">
        <v>11296</v>
      </c>
      <c r="I260" s="34" t="s">
        <v>66</v>
      </c>
      <c r="J260" s="62">
        <v>78416</v>
      </c>
      <c r="K260" s="34" t="s">
        <v>11298</v>
      </c>
      <c r="L260" s="34" t="s">
        <v>11299</v>
      </c>
      <c r="M260" s="1" t="s">
        <v>45959</v>
      </c>
      <c r="N260" s="34" t="s">
        <v>20</v>
      </c>
      <c r="O260" s="34" t="s">
        <v>43183</v>
      </c>
      <c r="P260" s="34" t="s">
        <v>45771</v>
      </c>
      <c r="Q260" s="34" t="s">
        <v>29986</v>
      </c>
      <c r="R260" s="61" t="s">
        <v>43184</v>
      </c>
      <c r="S260" s="34" t="s">
        <v>93</v>
      </c>
      <c r="T260" s="34" t="s">
        <v>21</v>
      </c>
      <c r="U260" s="34" t="s">
        <v>26689</v>
      </c>
      <c r="V260" s="34" t="s">
        <v>26484</v>
      </c>
      <c r="W260" s="34" t="s">
        <v>26485</v>
      </c>
      <c r="X260" s="34" t="s">
        <v>93</v>
      </c>
      <c r="Y260" s="34">
        <v>5904</v>
      </c>
      <c r="Z260" s="34"/>
      <c r="AA260" s="33" t="s">
        <v>42842</v>
      </c>
      <c r="AB260" s="33">
        <v>8188</v>
      </c>
      <c r="AC260" s="103">
        <v>28194</v>
      </c>
    </row>
    <row r="261" spans="1:29" ht="13" customHeight="1" x14ac:dyDescent="0.2">
      <c r="A261" s="34" t="s">
        <v>43191</v>
      </c>
      <c r="B261" s="34">
        <v>39</v>
      </c>
      <c r="C261" s="34" t="s">
        <v>102</v>
      </c>
      <c r="D261" s="34" t="s">
        <v>30</v>
      </c>
      <c r="E261" s="34"/>
      <c r="F261" s="94">
        <v>43985</v>
      </c>
      <c r="G261" s="34" t="s">
        <v>43192</v>
      </c>
      <c r="H261" s="34" t="s">
        <v>39289</v>
      </c>
      <c r="I261" s="34" t="s">
        <v>366</v>
      </c>
      <c r="J261" s="62">
        <v>74953</v>
      </c>
      <c r="K261" s="34" t="s">
        <v>39290</v>
      </c>
      <c r="L261" s="34" t="s">
        <v>43193</v>
      </c>
      <c r="M261" s="1" t="s">
        <v>45961</v>
      </c>
      <c r="N261" s="34" t="s">
        <v>20</v>
      </c>
      <c r="O261" s="34" t="s">
        <v>43194</v>
      </c>
      <c r="P261" s="34" t="s">
        <v>45771</v>
      </c>
      <c r="Q261" s="34" t="s">
        <v>29986</v>
      </c>
      <c r="R261" s="61" t="s">
        <v>43195</v>
      </c>
      <c r="S261" s="34" t="s">
        <v>93</v>
      </c>
      <c r="T261" s="34" t="s">
        <v>21</v>
      </c>
      <c r="U261" s="34" t="s">
        <v>26682</v>
      </c>
      <c r="V261" s="34" t="s">
        <v>26482</v>
      </c>
      <c r="W261" s="34" t="s">
        <v>26485</v>
      </c>
      <c r="X261" s="34" t="s">
        <v>93</v>
      </c>
      <c r="Y261" s="34">
        <v>5898</v>
      </c>
      <c r="Z261" s="34"/>
      <c r="AA261" s="33" t="s">
        <v>42843</v>
      </c>
      <c r="AB261" s="33">
        <v>8190</v>
      </c>
      <c r="AC261" s="103">
        <v>28190</v>
      </c>
    </row>
    <row r="262" spans="1:29" ht="13" customHeight="1" x14ac:dyDescent="0.2">
      <c r="A262" s="34" t="s">
        <v>43176</v>
      </c>
      <c r="B262" s="34">
        <v>44</v>
      </c>
      <c r="C262" s="34" t="s">
        <v>13</v>
      </c>
      <c r="D262" s="34" t="s">
        <v>30</v>
      </c>
      <c r="E262" s="34"/>
      <c r="F262" s="94">
        <v>43985</v>
      </c>
      <c r="G262" s="34" t="s">
        <v>43177</v>
      </c>
      <c r="H262" s="34" t="s">
        <v>1661</v>
      </c>
      <c r="I262" s="34" t="s">
        <v>25</v>
      </c>
      <c r="J262" s="62">
        <v>29801</v>
      </c>
      <c r="K262" s="34" t="s">
        <v>1661</v>
      </c>
      <c r="L262" s="34" t="s">
        <v>1662</v>
      </c>
      <c r="M262" s="1" t="s">
        <v>45960</v>
      </c>
      <c r="N262" s="34" t="s">
        <v>20</v>
      </c>
      <c r="O262" s="34" t="s">
        <v>43178</v>
      </c>
      <c r="P262" s="34" t="s">
        <v>45771</v>
      </c>
      <c r="Q262" s="34" t="s">
        <v>29986</v>
      </c>
      <c r="R262" s="61" t="s">
        <v>43179</v>
      </c>
      <c r="S262" s="34" t="s">
        <v>22</v>
      </c>
      <c r="T262" s="34" t="s">
        <v>21</v>
      </c>
      <c r="U262" s="34" t="s">
        <v>26689</v>
      </c>
      <c r="V262" s="34" t="s">
        <v>26484</v>
      </c>
      <c r="W262" s="34" t="s">
        <v>26485</v>
      </c>
      <c r="X262" s="34" t="s">
        <v>93</v>
      </c>
      <c r="Y262" s="34">
        <v>5902</v>
      </c>
      <c r="Z262" s="34"/>
      <c r="AA262" s="33" t="s">
        <v>42844</v>
      </c>
      <c r="AB262" s="33">
        <v>8189</v>
      </c>
      <c r="AC262" s="103">
        <v>28223</v>
      </c>
    </row>
    <row r="263" spans="1:29" ht="13" customHeight="1" x14ac:dyDescent="0.2">
      <c r="A263" s="34" t="s">
        <v>43185</v>
      </c>
      <c r="B263" s="34">
        <v>36</v>
      </c>
      <c r="C263" s="34" t="s">
        <v>13</v>
      </c>
      <c r="D263" s="34" t="s">
        <v>30</v>
      </c>
      <c r="E263" s="95" t="s">
        <v>43186</v>
      </c>
      <c r="F263" s="94">
        <v>43985</v>
      </c>
      <c r="G263" s="34" t="s">
        <v>43187</v>
      </c>
      <c r="H263" s="34" t="s">
        <v>40991</v>
      </c>
      <c r="I263" s="34" t="s">
        <v>915</v>
      </c>
      <c r="J263" s="62">
        <v>72022</v>
      </c>
      <c r="K263" s="34" t="s">
        <v>4672</v>
      </c>
      <c r="L263" s="34" t="s">
        <v>43188</v>
      </c>
      <c r="M263" s="1" t="s">
        <v>45962</v>
      </c>
      <c r="N263" s="34" t="s">
        <v>20</v>
      </c>
      <c r="O263" s="34" t="s">
        <v>43189</v>
      </c>
      <c r="P263" s="34" t="s">
        <v>23031</v>
      </c>
      <c r="Q263" s="34" t="s">
        <v>1081</v>
      </c>
      <c r="R263" s="61" t="s">
        <v>43190</v>
      </c>
      <c r="S263" s="34" t="s">
        <v>93</v>
      </c>
      <c r="T263" s="34" t="s">
        <v>28</v>
      </c>
      <c r="U263" s="34" t="s">
        <v>26487</v>
      </c>
      <c r="V263" s="34" t="s">
        <v>26487</v>
      </c>
      <c r="W263" s="34" t="s">
        <v>26485</v>
      </c>
      <c r="X263" s="34" t="s">
        <v>93</v>
      </c>
      <c r="Y263" s="34">
        <v>5905</v>
      </c>
      <c r="Z263" s="34"/>
      <c r="AA263" s="33" t="s">
        <v>42844</v>
      </c>
      <c r="AB263" s="33">
        <v>8191</v>
      </c>
      <c r="AC263" s="103">
        <v>28193</v>
      </c>
    </row>
    <row r="264" spans="1:29" ht="13" customHeight="1" x14ac:dyDescent="0.2">
      <c r="A264" s="34" t="s">
        <v>43200</v>
      </c>
      <c r="B264" s="34">
        <v>22</v>
      </c>
      <c r="C264" s="34" t="s">
        <v>13</v>
      </c>
      <c r="D264" s="34" t="s">
        <v>41</v>
      </c>
      <c r="E264" s="95" t="s">
        <v>43201</v>
      </c>
      <c r="F264" s="94">
        <v>43984</v>
      </c>
      <c r="G264" s="34" t="s">
        <v>43202</v>
      </c>
      <c r="H264" s="34" t="s">
        <v>3130</v>
      </c>
      <c r="I264" s="34" t="s">
        <v>38</v>
      </c>
      <c r="J264" s="62">
        <v>94590</v>
      </c>
      <c r="K264" s="34" t="s">
        <v>3132</v>
      </c>
      <c r="L264" s="34" t="s">
        <v>3133</v>
      </c>
      <c r="M264" s="1" t="s">
        <v>45964</v>
      </c>
      <c r="N264" s="34" t="s">
        <v>20</v>
      </c>
      <c r="O264" s="34" t="s">
        <v>43203</v>
      </c>
      <c r="P264" s="34" t="s">
        <v>45771</v>
      </c>
      <c r="Q264" s="34" t="s">
        <v>29986</v>
      </c>
      <c r="R264" s="61" t="s">
        <v>43204</v>
      </c>
      <c r="S264" s="34" t="s">
        <v>93</v>
      </c>
      <c r="T264" s="34" t="s">
        <v>21</v>
      </c>
      <c r="U264" s="34" t="s">
        <v>26506</v>
      </c>
      <c r="V264" s="34" t="s">
        <v>26482</v>
      </c>
      <c r="W264" s="34" t="s">
        <v>26485</v>
      </c>
      <c r="X264" s="34" t="s">
        <v>93</v>
      </c>
      <c r="Y264" s="34">
        <v>5896</v>
      </c>
      <c r="Z264" s="34"/>
      <c r="AA264" s="33" t="s">
        <v>42842</v>
      </c>
      <c r="AB264" s="33">
        <v>8186</v>
      </c>
      <c r="AC264" s="103">
        <v>28185</v>
      </c>
    </row>
    <row r="265" spans="1:29" ht="13" customHeight="1" x14ac:dyDescent="0.2">
      <c r="A265" s="34" t="s">
        <v>43205</v>
      </c>
      <c r="B265" s="34">
        <v>33</v>
      </c>
      <c r="C265" s="34" t="s">
        <v>13</v>
      </c>
      <c r="D265" s="34" t="s">
        <v>78</v>
      </c>
      <c r="E265" s="95" t="s">
        <v>43206</v>
      </c>
      <c r="F265" s="94">
        <v>43984</v>
      </c>
      <c r="G265" s="34" t="s">
        <v>43207</v>
      </c>
      <c r="H265" s="34" t="s">
        <v>1595</v>
      </c>
      <c r="I265" s="34" t="s">
        <v>392</v>
      </c>
      <c r="J265" s="62">
        <v>11213</v>
      </c>
      <c r="K265" s="34" t="s">
        <v>1597</v>
      </c>
      <c r="L265" s="34" t="s">
        <v>536</v>
      </c>
      <c r="M265" s="1" t="s">
        <v>45963</v>
      </c>
      <c r="N265" s="34" t="s">
        <v>20</v>
      </c>
      <c r="O265" s="34" t="s">
        <v>43208</v>
      </c>
      <c r="P265" s="34" t="s">
        <v>45771</v>
      </c>
      <c r="Q265" s="34" t="s">
        <v>29986</v>
      </c>
      <c r="R265" s="61" t="s">
        <v>43209</v>
      </c>
      <c r="S265" s="34" t="s">
        <v>93</v>
      </c>
      <c r="T265" s="34" t="s">
        <v>21</v>
      </c>
      <c r="U265" s="34" t="s">
        <v>26689</v>
      </c>
      <c r="V265" s="34" t="s">
        <v>26482</v>
      </c>
      <c r="W265" s="34" t="s">
        <v>26485</v>
      </c>
      <c r="X265" s="34" t="s">
        <v>509</v>
      </c>
      <c r="Y265" s="34">
        <v>5897</v>
      </c>
      <c r="Z265" s="34"/>
      <c r="AA265" s="33" t="s">
        <v>42842</v>
      </c>
      <c r="AB265" s="33">
        <v>8185</v>
      </c>
      <c r="AC265" s="103">
        <v>28179</v>
      </c>
    </row>
    <row r="266" spans="1:29" ht="13" customHeight="1" x14ac:dyDescent="0.2">
      <c r="A266" s="34" t="s">
        <v>43196</v>
      </c>
      <c r="B266" s="34">
        <v>65</v>
      </c>
      <c r="C266" s="34" t="s">
        <v>13</v>
      </c>
      <c r="D266" s="34" t="s">
        <v>30</v>
      </c>
      <c r="E266" s="34"/>
      <c r="F266" s="94">
        <v>43984</v>
      </c>
      <c r="G266" s="34" t="s">
        <v>43197</v>
      </c>
      <c r="H266" s="34" t="s">
        <v>1888</v>
      </c>
      <c r="I266" s="34" t="s">
        <v>38</v>
      </c>
      <c r="J266" s="62">
        <v>96022</v>
      </c>
      <c r="K266" s="34" t="s">
        <v>6873</v>
      </c>
      <c r="L266" s="34" t="s">
        <v>233</v>
      </c>
      <c r="M266" s="1" t="s">
        <v>45965</v>
      </c>
      <c r="N266" s="34" t="s">
        <v>20</v>
      </c>
      <c r="O266" s="34" t="s">
        <v>43198</v>
      </c>
      <c r="P266" s="34" t="s">
        <v>45771</v>
      </c>
      <c r="Q266" s="34" t="s">
        <v>29986</v>
      </c>
      <c r="R266" s="61" t="s">
        <v>43199</v>
      </c>
      <c r="S266" s="34" t="s">
        <v>93</v>
      </c>
      <c r="T266" s="34" t="s">
        <v>21</v>
      </c>
      <c r="U266" s="34" t="s">
        <v>26689</v>
      </c>
      <c r="V266" s="34" t="s">
        <v>26482</v>
      </c>
      <c r="W266" s="34" t="s">
        <v>26485</v>
      </c>
      <c r="X266" s="34" t="s">
        <v>93</v>
      </c>
      <c r="Y266" s="34">
        <v>5869</v>
      </c>
      <c r="Z266" s="34"/>
      <c r="AA266" s="33" t="s">
        <v>42843</v>
      </c>
      <c r="AB266" s="33">
        <v>8187</v>
      </c>
      <c r="AC266" s="103">
        <v>28192</v>
      </c>
    </row>
    <row r="267" spans="1:29" ht="13" customHeight="1" x14ac:dyDescent="0.2">
      <c r="A267" s="34" t="s">
        <v>43210</v>
      </c>
      <c r="B267" s="34">
        <v>25</v>
      </c>
      <c r="C267" s="34" t="s">
        <v>13</v>
      </c>
      <c r="D267" s="34" t="s">
        <v>41</v>
      </c>
      <c r="E267" s="95" t="s">
        <v>43211</v>
      </c>
      <c r="F267" s="94">
        <v>43983</v>
      </c>
      <c r="G267" s="34" t="s">
        <v>43212</v>
      </c>
      <c r="H267" s="34" t="s">
        <v>604</v>
      </c>
      <c r="I267" s="34" t="s">
        <v>249</v>
      </c>
      <c r="J267" s="62">
        <v>89101</v>
      </c>
      <c r="K267" s="34" t="s">
        <v>524</v>
      </c>
      <c r="L267" s="34" t="s">
        <v>525</v>
      </c>
      <c r="M267" s="1" t="s">
        <v>48881</v>
      </c>
      <c r="N267" s="34" t="s">
        <v>20</v>
      </c>
      <c r="O267" s="34" t="s">
        <v>43213</v>
      </c>
      <c r="P267" s="34" t="s">
        <v>45771</v>
      </c>
      <c r="Q267" s="34" t="s">
        <v>29986</v>
      </c>
      <c r="R267" s="61" t="s">
        <v>43214</v>
      </c>
      <c r="S267" s="34" t="s">
        <v>93</v>
      </c>
      <c r="T267" s="34" t="s">
        <v>21</v>
      </c>
      <c r="U267" s="34" t="s">
        <v>26689</v>
      </c>
      <c r="V267" s="34" t="s">
        <v>26484</v>
      </c>
      <c r="W267" s="34" t="s">
        <v>26485</v>
      </c>
      <c r="X267" s="34" t="s">
        <v>93</v>
      </c>
      <c r="Y267" s="34">
        <v>5866</v>
      </c>
      <c r="Z267" s="34"/>
      <c r="AA267" s="33" t="s">
        <v>42842</v>
      </c>
      <c r="AB267" s="33">
        <v>8183</v>
      </c>
      <c r="AC267" s="103">
        <v>28172</v>
      </c>
    </row>
    <row r="268" spans="1:29" ht="13" customHeight="1" x14ac:dyDescent="0.2">
      <c r="A268" s="34" t="s">
        <v>43220</v>
      </c>
      <c r="B268" s="34">
        <v>53</v>
      </c>
      <c r="C268" s="34" t="s">
        <v>13</v>
      </c>
      <c r="D268" s="34" t="s">
        <v>78</v>
      </c>
      <c r="E268" s="34"/>
      <c r="F268" s="94">
        <v>43983</v>
      </c>
      <c r="G268" s="34" t="s">
        <v>43221</v>
      </c>
      <c r="H268" s="34" t="s">
        <v>831</v>
      </c>
      <c r="I268" s="34" t="s">
        <v>293</v>
      </c>
      <c r="J268" s="62">
        <v>40211</v>
      </c>
      <c r="K268" s="34" t="s">
        <v>1655</v>
      </c>
      <c r="L268" s="34" t="s">
        <v>43222</v>
      </c>
      <c r="M268" s="1" t="s">
        <v>48929</v>
      </c>
      <c r="N268" s="34" t="s">
        <v>20</v>
      </c>
      <c r="O268" s="34" t="s">
        <v>43223</v>
      </c>
      <c r="P268" s="34" t="s">
        <v>45771</v>
      </c>
      <c r="Q268" s="34" t="s">
        <v>29986</v>
      </c>
      <c r="R268" s="61" t="s">
        <v>43224</v>
      </c>
      <c r="S268" s="34" t="s">
        <v>93</v>
      </c>
      <c r="T268" s="34" t="s">
        <v>21</v>
      </c>
      <c r="U268" s="34" t="s">
        <v>26689</v>
      </c>
      <c r="V268" s="34" t="s">
        <v>26484</v>
      </c>
      <c r="W268" s="34"/>
      <c r="X268" s="34" t="s">
        <v>509</v>
      </c>
      <c r="Y268" s="34">
        <v>5842</v>
      </c>
      <c r="Z268" s="34"/>
      <c r="AA268" s="33" t="s">
        <v>42842</v>
      </c>
      <c r="AB268" s="33">
        <v>8182</v>
      </c>
      <c r="AC268" s="103">
        <v>28167</v>
      </c>
    </row>
    <row r="269" spans="1:29" ht="13" customHeight="1" x14ac:dyDescent="0.2">
      <c r="A269" s="34" t="s">
        <v>43215</v>
      </c>
      <c r="B269" s="34">
        <v>36</v>
      </c>
      <c r="C269" s="34" t="s">
        <v>13</v>
      </c>
      <c r="D269" s="34" t="s">
        <v>30</v>
      </c>
      <c r="E269" s="95" t="s">
        <v>43216</v>
      </c>
      <c r="F269" s="94">
        <v>43983</v>
      </c>
      <c r="G269" s="34" t="s">
        <v>43217</v>
      </c>
      <c r="H269" s="34" t="s">
        <v>5458</v>
      </c>
      <c r="I269" s="34" t="s">
        <v>915</v>
      </c>
      <c r="J269" s="62">
        <v>72704</v>
      </c>
      <c r="K269" s="34" t="s">
        <v>106</v>
      </c>
      <c r="L269" s="34" t="s">
        <v>5147</v>
      </c>
      <c r="M269" s="1" t="s">
        <v>48899</v>
      </c>
      <c r="N269" s="34" t="s">
        <v>20</v>
      </c>
      <c r="O269" s="34" t="s">
        <v>43218</v>
      </c>
      <c r="P269" s="34" t="s">
        <v>45771</v>
      </c>
      <c r="Q269" s="34" t="s">
        <v>29986</v>
      </c>
      <c r="R269" s="61" t="s">
        <v>43219</v>
      </c>
      <c r="S269" s="34" t="s">
        <v>93</v>
      </c>
      <c r="T269" s="34" t="s">
        <v>28</v>
      </c>
      <c r="U269" s="34" t="s">
        <v>26487</v>
      </c>
      <c r="V269" s="34" t="s">
        <v>26487</v>
      </c>
      <c r="W269" s="34" t="s">
        <v>26485</v>
      </c>
      <c r="X269" s="34" t="s">
        <v>93</v>
      </c>
      <c r="Y269" s="34">
        <v>5867</v>
      </c>
      <c r="Z269" s="34"/>
      <c r="AA269" s="33" t="s">
        <v>42844</v>
      </c>
      <c r="AB269" s="33">
        <v>8184</v>
      </c>
      <c r="AC269" s="103">
        <v>28170</v>
      </c>
    </row>
    <row r="270" spans="1:29" ht="13" customHeight="1" x14ac:dyDescent="0.2">
      <c r="A270" s="34" t="s">
        <v>43230</v>
      </c>
      <c r="B270" s="34">
        <v>32</v>
      </c>
      <c r="C270" s="34" t="s">
        <v>13</v>
      </c>
      <c r="D270" s="34" t="s">
        <v>30</v>
      </c>
      <c r="E270" s="34"/>
      <c r="F270" s="94">
        <v>43982</v>
      </c>
      <c r="G270" s="34" t="s">
        <v>43231</v>
      </c>
      <c r="H270" s="34" t="s">
        <v>15528</v>
      </c>
      <c r="I270" s="34" t="s">
        <v>406</v>
      </c>
      <c r="J270" s="62">
        <v>53094</v>
      </c>
      <c r="K270" s="34" t="s">
        <v>1655</v>
      </c>
      <c r="L270" s="34" t="s">
        <v>15530</v>
      </c>
      <c r="M270" s="1" t="s">
        <v>45966</v>
      </c>
      <c r="N270" s="34" t="s">
        <v>4952</v>
      </c>
      <c r="O270" s="34" t="s">
        <v>43232</v>
      </c>
      <c r="P270" s="34" t="s">
        <v>45771</v>
      </c>
      <c r="Q270" s="34" t="s">
        <v>29986</v>
      </c>
      <c r="R270" s="61" t="s">
        <v>43233</v>
      </c>
      <c r="S270" s="34" t="s">
        <v>93</v>
      </c>
      <c r="T270" s="34" t="s">
        <v>21</v>
      </c>
      <c r="U270" s="34" t="s">
        <v>26689</v>
      </c>
      <c r="V270" s="34" t="s">
        <v>26484</v>
      </c>
      <c r="W270" s="34" t="s">
        <v>26485</v>
      </c>
      <c r="X270" s="34" t="s">
        <v>93</v>
      </c>
      <c r="Y270" s="34">
        <v>5878</v>
      </c>
      <c r="Z270" s="34"/>
      <c r="AA270" s="33" t="s">
        <v>42844</v>
      </c>
      <c r="AB270" s="33">
        <v>8180</v>
      </c>
      <c r="AC270" s="103">
        <v>28176</v>
      </c>
    </row>
    <row r="271" spans="1:29" ht="13" customHeight="1" x14ac:dyDescent="0.2">
      <c r="A271" s="34" t="s">
        <v>43225</v>
      </c>
      <c r="B271" s="34">
        <v>49</v>
      </c>
      <c r="C271" s="34" t="s">
        <v>13</v>
      </c>
      <c r="D271" s="34" t="s">
        <v>30</v>
      </c>
      <c r="E271" s="95" t="s">
        <v>43226</v>
      </c>
      <c r="F271" s="94">
        <v>43982</v>
      </c>
      <c r="G271" s="34" t="s">
        <v>43227</v>
      </c>
      <c r="H271" s="34" t="s">
        <v>21608</v>
      </c>
      <c r="I271" s="34" t="s">
        <v>105</v>
      </c>
      <c r="J271" s="62">
        <v>97236</v>
      </c>
      <c r="K271" s="34" t="s">
        <v>1457</v>
      </c>
      <c r="L271" s="34" t="s">
        <v>21609</v>
      </c>
      <c r="M271" s="1" t="s">
        <v>45967</v>
      </c>
      <c r="N271" s="34" t="s">
        <v>20</v>
      </c>
      <c r="O271" s="34" t="s">
        <v>43228</v>
      </c>
      <c r="P271" s="34" t="s">
        <v>45771</v>
      </c>
      <c r="Q271" s="34" t="s">
        <v>29986</v>
      </c>
      <c r="R271" s="61" t="s">
        <v>43229</v>
      </c>
      <c r="S271" s="34" t="s">
        <v>93</v>
      </c>
      <c r="T271" s="34" t="s">
        <v>28</v>
      </c>
      <c r="U271" s="34" t="s">
        <v>26487</v>
      </c>
      <c r="V271" s="34" t="s">
        <v>26487</v>
      </c>
      <c r="W271" s="34"/>
      <c r="X271" s="34" t="s">
        <v>93</v>
      </c>
      <c r="Y271" s="34">
        <v>5852</v>
      </c>
      <c r="Z271" s="34"/>
      <c r="AA271" s="33" t="s">
        <v>42844</v>
      </c>
      <c r="AB271" s="33">
        <v>8181</v>
      </c>
      <c r="AC271" s="103">
        <v>28186</v>
      </c>
    </row>
    <row r="272" spans="1:29" ht="13" customHeight="1" x14ac:dyDescent="0.2">
      <c r="A272" s="34" t="s">
        <v>43234</v>
      </c>
      <c r="B272" s="34">
        <v>46</v>
      </c>
      <c r="C272" s="34" t="s">
        <v>13</v>
      </c>
      <c r="D272" s="34" t="s">
        <v>78</v>
      </c>
      <c r="E272" s="34"/>
      <c r="F272" s="94">
        <v>43981</v>
      </c>
      <c r="G272" s="34" t="s">
        <v>43235</v>
      </c>
      <c r="H272" s="34" t="s">
        <v>190</v>
      </c>
      <c r="I272" s="34" t="s">
        <v>55</v>
      </c>
      <c r="J272" s="62">
        <v>32438</v>
      </c>
      <c r="K272" s="34" t="s">
        <v>5605</v>
      </c>
      <c r="L272" s="34" t="s">
        <v>21778</v>
      </c>
      <c r="M272" s="1" t="s">
        <v>45968</v>
      </c>
      <c r="N272" s="34" t="s">
        <v>20</v>
      </c>
      <c r="O272" s="34" t="s">
        <v>43236</v>
      </c>
      <c r="P272" s="34" t="s">
        <v>45771</v>
      </c>
      <c r="Q272" s="34" t="s">
        <v>29986</v>
      </c>
      <c r="R272" s="61" t="s">
        <v>43237</v>
      </c>
      <c r="S272" s="34" t="s">
        <v>93</v>
      </c>
      <c r="T272" s="34" t="s">
        <v>21</v>
      </c>
      <c r="U272" s="34" t="s">
        <v>26689</v>
      </c>
      <c r="V272" s="34" t="s">
        <v>26484</v>
      </c>
      <c r="W272" s="34" t="s">
        <v>26485</v>
      </c>
      <c r="X272" s="34" t="s">
        <v>93</v>
      </c>
      <c r="Y272" s="34">
        <v>5863</v>
      </c>
      <c r="Z272" s="34"/>
      <c r="AA272" s="33" t="s">
        <v>42843</v>
      </c>
      <c r="AB272" s="33">
        <v>8179</v>
      </c>
      <c r="AC272" s="103">
        <v>28174</v>
      </c>
    </row>
    <row r="273" spans="1:29" ht="13" customHeight="1" x14ac:dyDescent="0.2">
      <c r="A273" s="34" t="s">
        <v>43267</v>
      </c>
      <c r="B273" s="34">
        <v>21</v>
      </c>
      <c r="C273" s="34" t="s">
        <v>102</v>
      </c>
      <c r="D273" s="34" t="s">
        <v>14</v>
      </c>
      <c r="E273" s="34"/>
      <c r="F273" s="94">
        <v>43980</v>
      </c>
      <c r="G273" s="34" t="s">
        <v>43268</v>
      </c>
      <c r="H273" s="34" t="s">
        <v>43269</v>
      </c>
      <c r="I273" s="34" t="s">
        <v>55</v>
      </c>
      <c r="J273" s="62">
        <v>33617</v>
      </c>
      <c r="K273" s="34" t="s">
        <v>587</v>
      </c>
      <c r="L273" s="34" t="s">
        <v>43270</v>
      </c>
      <c r="M273" s="1" t="s">
        <v>45969</v>
      </c>
      <c r="N273" s="34" t="s">
        <v>20</v>
      </c>
      <c r="O273" s="34" t="s">
        <v>43271</v>
      </c>
      <c r="P273" s="34" t="s">
        <v>45771</v>
      </c>
      <c r="Q273" s="34" t="s">
        <v>29986</v>
      </c>
      <c r="R273" s="61" t="s">
        <v>43272</v>
      </c>
      <c r="S273" s="34" t="s">
        <v>509</v>
      </c>
      <c r="T273" s="34" t="s">
        <v>21</v>
      </c>
      <c r="U273" s="34" t="s">
        <v>26682</v>
      </c>
      <c r="V273" s="34" t="s">
        <v>26484</v>
      </c>
      <c r="W273" s="34" t="s">
        <v>26485</v>
      </c>
      <c r="X273" s="34" t="s">
        <v>93</v>
      </c>
      <c r="Y273" s="34">
        <v>5844</v>
      </c>
      <c r="Z273" s="34"/>
      <c r="AA273" s="33" t="s">
        <v>42844</v>
      </c>
      <c r="AB273" s="33">
        <v>8173</v>
      </c>
      <c r="AC273" s="103">
        <v>28155</v>
      </c>
    </row>
    <row r="274" spans="1:29" ht="13" customHeight="1" x14ac:dyDescent="0.2">
      <c r="A274" s="34" t="s">
        <v>43249</v>
      </c>
      <c r="B274" s="34">
        <v>32</v>
      </c>
      <c r="C274" s="34" t="s">
        <v>13</v>
      </c>
      <c r="D274" s="34" t="s">
        <v>14</v>
      </c>
      <c r="E274" s="34"/>
      <c r="F274" s="94">
        <v>43980</v>
      </c>
      <c r="G274" s="34" t="s">
        <v>43250</v>
      </c>
      <c r="H274" s="34" t="s">
        <v>142</v>
      </c>
      <c r="I274" s="34" t="s">
        <v>38</v>
      </c>
      <c r="J274" s="62">
        <v>92105</v>
      </c>
      <c r="K274" s="34" t="s">
        <v>142</v>
      </c>
      <c r="L274" s="34" t="s">
        <v>143</v>
      </c>
      <c r="M274" s="1" t="s">
        <v>45908</v>
      </c>
      <c r="N274" s="34" t="s">
        <v>20</v>
      </c>
      <c r="O274" s="34" t="s">
        <v>43251</v>
      </c>
      <c r="P274" s="34" t="s">
        <v>45771</v>
      </c>
      <c r="Q274" s="34" t="s">
        <v>29986</v>
      </c>
      <c r="R274" s="61" t="s">
        <v>43252</v>
      </c>
      <c r="S274" s="34" t="s">
        <v>93</v>
      </c>
      <c r="T274" s="34" t="s">
        <v>21</v>
      </c>
      <c r="U274" s="34" t="s">
        <v>26689</v>
      </c>
      <c r="V274" s="34" t="s">
        <v>26484</v>
      </c>
      <c r="W274" s="34"/>
      <c r="X274" s="34" t="s">
        <v>93</v>
      </c>
      <c r="Y274" s="34">
        <v>5848</v>
      </c>
      <c r="Z274" s="34"/>
      <c r="AA274" s="33" t="s">
        <v>42842</v>
      </c>
      <c r="AB274" s="33">
        <v>8172</v>
      </c>
      <c r="AC274" s="103">
        <v>28159</v>
      </c>
    </row>
    <row r="275" spans="1:29" ht="13" customHeight="1" x14ac:dyDescent="0.2">
      <c r="A275" s="34" t="s">
        <v>43244</v>
      </c>
      <c r="B275" s="34">
        <v>34</v>
      </c>
      <c r="C275" s="34" t="s">
        <v>13</v>
      </c>
      <c r="D275" s="34" t="s">
        <v>78</v>
      </c>
      <c r="E275" s="95" t="s">
        <v>43245</v>
      </c>
      <c r="F275" s="94">
        <v>43980</v>
      </c>
      <c r="G275" s="34" t="s">
        <v>43246</v>
      </c>
      <c r="H275" s="34" t="s">
        <v>1030</v>
      </c>
      <c r="I275" s="34" t="s">
        <v>373</v>
      </c>
      <c r="J275" s="62">
        <v>19124</v>
      </c>
      <c r="K275" s="34" t="s">
        <v>1030</v>
      </c>
      <c r="L275" s="34" t="s">
        <v>1031</v>
      </c>
      <c r="M275" s="1" t="s">
        <v>45971</v>
      </c>
      <c r="N275" s="34" t="s">
        <v>20</v>
      </c>
      <c r="O275" s="34" t="s">
        <v>43247</v>
      </c>
      <c r="P275" s="34" t="s">
        <v>45771</v>
      </c>
      <c r="Q275" s="34" t="s">
        <v>29986</v>
      </c>
      <c r="R275" s="61" t="s">
        <v>43248</v>
      </c>
      <c r="S275" s="34" t="s">
        <v>93</v>
      </c>
      <c r="T275" s="34" t="s">
        <v>21</v>
      </c>
      <c r="U275" s="34" t="s">
        <v>26682</v>
      </c>
      <c r="V275" s="34" t="s">
        <v>26482</v>
      </c>
      <c r="W275" s="34" t="s">
        <v>26485</v>
      </c>
      <c r="X275" s="34" t="s">
        <v>93</v>
      </c>
      <c r="Y275" s="34">
        <v>5849</v>
      </c>
      <c r="Z275" s="34"/>
      <c r="AA275" s="33" t="s">
        <v>42842</v>
      </c>
      <c r="AB275" s="33">
        <v>8175</v>
      </c>
      <c r="AC275" s="103">
        <v>28160</v>
      </c>
    </row>
    <row r="276" spans="1:29" ht="13" customHeight="1" x14ac:dyDescent="0.2">
      <c r="A276" s="34" t="s">
        <v>43253</v>
      </c>
      <c r="B276" s="34">
        <v>37</v>
      </c>
      <c r="C276" s="34" t="s">
        <v>13</v>
      </c>
      <c r="D276" s="34" t="s">
        <v>30</v>
      </c>
      <c r="E276" s="61" t="s">
        <v>43254</v>
      </c>
      <c r="F276" s="94">
        <v>43980</v>
      </c>
      <c r="G276" s="34" t="s">
        <v>43255</v>
      </c>
      <c r="H276" s="34" t="s">
        <v>43256</v>
      </c>
      <c r="I276" s="34" t="s">
        <v>66</v>
      </c>
      <c r="J276" s="62">
        <v>77459</v>
      </c>
      <c r="K276" s="34" t="s">
        <v>1292</v>
      </c>
      <c r="L276" s="34" t="s">
        <v>11954</v>
      </c>
      <c r="M276" s="1" t="s">
        <v>45972</v>
      </c>
      <c r="N276" s="34" t="s">
        <v>20</v>
      </c>
      <c r="O276" s="34" t="s">
        <v>43257</v>
      </c>
      <c r="P276" s="34" t="s">
        <v>49770</v>
      </c>
      <c r="Q276" s="34" t="s">
        <v>1081</v>
      </c>
      <c r="R276" s="61" t="s">
        <v>43258</v>
      </c>
      <c r="S276" s="34" t="s">
        <v>93</v>
      </c>
      <c r="T276" s="34" t="s">
        <v>21</v>
      </c>
      <c r="U276" s="34" t="s">
        <v>26689</v>
      </c>
      <c r="V276" s="34"/>
      <c r="W276" s="34"/>
      <c r="X276" s="34"/>
      <c r="Y276" s="34"/>
      <c r="Z276" s="34"/>
      <c r="AA276" s="33" t="s">
        <v>42844</v>
      </c>
      <c r="AB276" s="33">
        <v>8176</v>
      </c>
      <c r="AC276" s="103">
        <v>28153</v>
      </c>
    </row>
    <row r="277" spans="1:29" ht="13" customHeight="1" x14ac:dyDescent="0.2">
      <c r="A277" s="34" t="s">
        <v>43238</v>
      </c>
      <c r="B277" s="34">
        <v>39</v>
      </c>
      <c r="C277" s="34" t="s">
        <v>13</v>
      </c>
      <c r="D277" s="34" t="s">
        <v>78</v>
      </c>
      <c r="E277" s="61" t="s">
        <v>43239</v>
      </c>
      <c r="F277" s="94">
        <v>43980</v>
      </c>
      <c r="G277" s="34" t="s">
        <v>43240</v>
      </c>
      <c r="H277" s="34" t="s">
        <v>35175</v>
      </c>
      <c r="I277" s="34" t="s">
        <v>159</v>
      </c>
      <c r="J277" s="62">
        <v>30078</v>
      </c>
      <c r="K277" s="34" t="s">
        <v>1236</v>
      </c>
      <c r="L277" s="34" t="s">
        <v>43241</v>
      </c>
      <c r="M277" s="1" t="s">
        <v>45970</v>
      </c>
      <c r="N277" s="34" t="s">
        <v>20</v>
      </c>
      <c r="O277" s="34" t="s">
        <v>43242</v>
      </c>
      <c r="P277" s="34" t="s">
        <v>45771</v>
      </c>
      <c r="Q277" s="34" t="s">
        <v>29986</v>
      </c>
      <c r="R277" s="61" t="s">
        <v>43243</v>
      </c>
      <c r="S277" s="34" t="s">
        <v>93</v>
      </c>
      <c r="T277" s="34" t="s">
        <v>21</v>
      </c>
      <c r="U277" s="34" t="s">
        <v>26689</v>
      </c>
      <c r="V277" s="34" t="s">
        <v>26484</v>
      </c>
      <c r="W277" s="34" t="s">
        <v>26483</v>
      </c>
      <c r="X277" s="34" t="s">
        <v>93</v>
      </c>
      <c r="Y277" s="34">
        <v>5850</v>
      </c>
      <c r="Z277" s="34"/>
      <c r="AA277" s="33" t="s">
        <v>42844</v>
      </c>
      <c r="AB277" s="33">
        <v>8174</v>
      </c>
      <c r="AC277" s="103">
        <v>28158</v>
      </c>
    </row>
    <row r="278" spans="1:29" ht="13" customHeight="1" x14ac:dyDescent="0.2">
      <c r="A278" s="34" t="s">
        <v>2989</v>
      </c>
      <c r="B278" s="33" t="s">
        <v>22</v>
      </c>
      <c r="C278" s="34" t="s">
        <v>13</v>
      </c>
      <c r="D278" s="34" t="s">
        <v>30</v>
      </c>
      <c r="E278" s="34"/>
      <c r="F278" s="94">
        <v>43980</v>
      </c>
      <c r="G278" s="34" t="s">
        <v>43259</v>
      </c>
      <c r="H278" s="34" t="s">
        <v>1393</v>
      </c>
      <c r="I278" s="34" t="s">
        <v>38</v>
      </c>
      <c r="J278" s="62">
        <v>93534</v>
      </c>
      <c r="K278" s="34" t="s">
        <v>91</v>
      </c>
      <c r="L278" s="34" t="s">
        <v>383</v>
      </c>
      <c r="M278" s="1" t="s">
        <v>45973</v>
      </c>
      <c r="N278" s="34" t="s">
        <v>20</v>
      </c>
      <c r="O278" s="34" t="s">
        <v>43260</v>
      </c>
      <c r="P278" s="34" t="s">
        <v>45771</v>
      </c>
      <c r="Q278" s="34" t="s">
        <v>29986</v>
      </c>
      <c r="R278" s="61" t="s">
        <v>43261</v>
      </c>
      <c r="S278" s="34" t="s">
        <v>93</v>
      </c>
      <c r="T278" s="34" t="s">
        <v>45897</v>
      </c>
      <c r="U278" s="34" t="s">
        <v>39851</v>
      </c>
      <c r="V278" s="34" t="s">
        <v>26484</v>
      </c>
      <c r="W278" s="34"/>
      <c r="X278" s="34" t="s">
        <v>93</v>
      </c>
      <c r="Y278" s="34">
        <v>5845</v>
      </c>
      <c r="Z278" s="34"/>
      <c r="AA278" s="33" t="s">
        <v>42844</v>
      </c>
      <c r="AB278" s="33">
        <v>8177</v>
      </c>
      <c r="AC278" s="103">
        <v>28164</v>
      </c>
    </row>
    <row r="279" spans="1:29" ht="13" customHeight="1" x14ac:dyDescent="0.2">
      <c r="A279" s="34" t="s">
        <v>43262</v>
      </c>
      <c r="B279" s="34">
        <v>44</v>
      </c>
      <c r="C279" s="34" t="s">
        <v>13</v>
      </c>
      <c r="D279" s="34" t="s">
        <v>78</v>
      </c>
      <c r="E279" s="34"/>
      <c r="F279" s="94">
        <v>43980</v>
      </c>
      <c r="G279" s="34" t="s">
        <v>43263</v>
      </c>
      <c r="H279" s="34" t="s">
        <v>5111</v>
      </c>
      <c r="I279" s="34" t="s">
        <v>55</v>
      </c>
      <c r="J279" s="62">
        <v>32097</v>
      </c>
      <c r="K279" s="34" t="s">
        <v>5113</v>
      </c>
      <c r="L279" s="34" t="s">
        <v>43264</v>
      </c>
      <c r="M279" s="1" t="s">
        <v>45974</v>
      </c>
      <c r="N279" s="34" t="s">
        <v>20</v>
      </c>
      <c r="O279" s="34" t="s">
        <v>43265</v>
      </c>
      <c r="P279" s="34" t="s">
        <v>45771</v>
      </c>
      <c r="Q279" s="34" t="s">
        <v>29986</v>
      </c>
      <c r="R279" s="61" t="s">
        <v>43266</v>
      </c>
      <c r="S279" s="34" t="s">
        <v>93</v>
      </c>
      <c r="T279" s="34" t="s">
        <v>350</v>
      </c>
      <c r="U279" s="34" t="s">
        <v>26775</v>
      </c>
      <c r="V279" s="34" t="s">
        <v>26484</v>
      </c>
      <c r="W279" s="34" t="s">
        <v>26483</v>
      </c>
      <c r="X279" s="34" t="s">
        <v>93</v>
      </c>
      <c r="Y279" s="34">
        <v>5879</v>
      </c>
      <c r="Z279" s="34"/>
      <c r="AA279" s="33" t="s">
        <v>42843</v>
      </c>
      <c r="AB279" s="33">
        <v>8178</v>
      </c>
      <c r="AC279" s="103">
        <v>28156</v>
      </c>
    </row>
    <row r="280" spans="1:29" ht="13" customHeight="1" x14ac:dyDescent="0.2">
      <c r="A280" s="34" t="s">
        <v>43273</v>
      </c>
      <c r="B280" s="34">
        <v>26</v>
      </c>
      <c r="C280" s="34" t="s">
        <v>13</v>
      </c>
      <c r="D280" s="34" t="s">
        <v>30</v>
      </c>
      <c r="E280" s="95" t="s">
        <v>43274</v>
      </c>
      <c r="F280" s="94">
        <v>43979</v>
      </c>
      <c r="G280" s="34" t="s">
        <v>43275</v>
      </c>
      <c r="H280" s="34" t="s">
        <v>1455</v>
      </c>
      <c r="I280" s="34" t="s">
        <v>105</v>
      </c>
      <c r="J280" s="62">
        <v>97225</v>
      </c>
      <c r="K280" s="34" t="s">
        <v>106</v>
      </c>
      <c r="L280" s="34" t="s">
        <v>107</v>
      </c>
      <c r="M280" s="1" t="s">
        <v>45978</v>
      </c>
      <c r="N280" s="34" t="s">
        <v>20</v>
      </c>
      <c r="O280" s="34" t="s">
        <v>43276</v>
      </c>
      <c r="P280" s="34" t="s">
        <v>45771</v>
      </c>
      <c r="Q280" s="34" t="s">
        <v>29986</v>
      </c>
      <c r="R280" s="61" t="s">
        <v>43277</v>
      </c>
      <c r="S280" s="34" t="s">
        <v>93</v>
      </c>
      <c r="T280" s="34" t="s">
        <v>21</v>
      </c>
      <c r="U280" s="34" t="s">
        <v>26682</v>
      </c>
      <c r="V280" s="34"/>
      <c r="W280" s="34"/>
      <c r="X280" s="34"/>
      <c r="Y280" s="34"/>
      <c r="Z280" s="34"/>
      <c r="AA280" s="33" t="s">
        <v>42844</v>
      </c>
      <c r="AB280" s="33">
        <v>8169</v>
      </c>
      <c r="AC280" s="103">
        <v>28152</v>
      </c>
    </row>
    <row r="281" spans="1:29" ht="13" customHeight="1" x14ac:dyDescent="0.2">
      <c r="A281" s="34" t="s">
        <v>43278</v>
      </c>
      <c r="B281" s="34">
        <v>35</v>
      </c>
      <c r="C281" s="34" t="s">
        <v>13</v>
      </c>
      <c r="D281" s="34" t="s">
        <v>78</v>
      </c>
      <c r="E281" s="61" t="s">
        <v>43279</v>
      </c>
      <c r="F281" s="94">
        <v>43979</v>
      </c>
      <c r="G281" s="34" t="s">
        <v>43280</v>
      </c>
      <c r="H281" s="34" t="s">
        <v>31912</v>
      </c>
      <c r="I281" s="34" t="s">
        <v>915</v>
      </c>
      <c r="J281" s="62">
        <v>72117</v>
      </c>
      <c r="K281" s="34" t="s">
        <v>2302</v>
      </c>
      <c r="L281" s="34" t="s">
        <v>10234</v>
      </c>
      <c r="M281" s="1" t="s">
        <v>45975</v>
      </c>
      <c r="N281" s="34" t="s">
        <v>20</v>
      </c>
      <c r="O281" s="34" t="s">
        <v>43281</v>
      </c>
      <c r="P281" s="34" t="s">
        <v>45771</v>
      </c>
      <c r="Q281" s="34" t="s">
        <v>29986</v>
      </c>
      <c r="R281" s="61" t="s">
        <v>43282</v>
      </c>
      <c r="S281" s="34" t="s">
        <v>93</v>
      </c>
      <c r="T281" s="34" t="s">
        <v>21</v>
      </c>
      <c r="U281" s="34" t="s">
        <v>26689</v>
      </c>
      <c r="V281" s="34" t="s">
        <v>26482</v>
      </c>
      <c r="W281" s="34" t="s">
        <v>26485</v>
      </c>
      <c r="X281" s="34" t="s">
        <v>93</v>
      </c>
      <c r="Y281" s="34">
        <v>5906</v>
      </c>
      <c r="Z281" s="34"/>
      <c r="AA281" s="33" t="s">
        <v>42844</v>
      </c>
      <c r="AB281" s="33">
        <v>8166</v>
      </c>
      <c r="AC281" s="103">
        <v>28204</v>
      </c>
    </row>
    <row r="282" spans="1:29" ht="13" customHeight="1" x14ac:dyDescent="0.2">
      <c r="A282" s="34" t="s">
        <v>43283</v>
      </c>
      <c r="B282" s="34">
        <v>52</v>
      </c>
      <c r="C282" s="34" t="s">
        <v>13</v>
      </c>
      <c r="D282" s="34" t="s">
        <v>30</v>
      </c>
      <c r="E282" s="34"/>
      <c r="F282" s="94">
        <v>43979</v>
      </c>
      <c r="G282" s="34" t="s">
        <v>43284</v>
      </c>
      <c r="H282" s="34" t="s">
        <v>1351</v>
      </c>
      <c r="I282" s="34" t="s">
        <v>220</v>
      </c>
      <c r="J282" s="62">
        <v>84404</v>
      </c>
      <c r="K282" s="34" t="s">
        <v>1352</v>
      </c>
      <c r="L282" s="34" t="s">
        <v>6674</v>
      </c>
      <c r="M282" s="1" t="s">
        <v>45977</v>
      </c>
      <c r="N282" s="34" t="s">
        <v>20</v>
      </c>
      <c r="O282" s="34" t="s">
        <v>43285</v>
      </c>
      <c r="P282" s="34" t="s">
        <v>45771</v>
      </c>
      <c r="Q282" s="34" t="s">
        <v>29986</v>
      </c>
      <c r="R282" s="61" t="s">
        <v>43286</v>
      </c>
      <c r="S282" s="34" t="s">
        <v>93</v>
      </c>
      <c r="T282" s="34" t="s">
        <v>21</v>
      </c>
      <c r="U282" s="34" t="s">
        <v>26689</v>
      </c>
      <c r="V282" s="34" t="s">
        <v>26484</v>
      </c>
      <c r="W282" s="34" t="s">
        <v>26485</v>
      </c>
      <c r="X282" s="34" t="s">
        <v>93</v>
      </c>
      <c r="Y282" s="34">
        <v>5853</v>
      </c>
      <c r="Z282" s="34"/>
      <c r="AA282" s="33" t="s">
        <v>42844</v>
      </c>
      <c r="AB282" s="33">
        <v>8168</v>
      </c>
      <c r="AC282" s="103">
        <v>28147</v>
      </c>
    </row>
    <row r="283" spans="1:29" ht="13" customHeight="1" x14ac:dyDescent="0.2">
      <c r="A283" s="1" t="s">
        <v>2989</v>
      </c>
      <c r="B283" s="33" t="s">
        <v>22</v>
      </c>
      <c r="C283" s="34" t="s">
        <v>13</v>
      </c>
      <c r="D283" s="1" t="s">
        <v>23</v>
      </c>
      <c r="E283" s="34"/>
      <c r="F283" s="94">
        <v>43979</v>
      </c>
      <c r="G283" s="34" t="s">
        <v>43291</v>
      </c>
      <c r="H283" s="34" t="s">
        <v>384</v>
      </c>
      <c r="I283" s="34" t="s">
        <v>38</v>
      </c>
      <c r="J283" s="62">
        <v>92336</v>
      </c>
      <c r="K283" s="34" t="s">
        <v>287</v>
      </c>
      <c r="L283" s="34" t="s">
        <v>385</v>
      </c>
      <c r="M283" s="1" t="s">
        <v>45976</v>
      </c>
      <c r="N283" s="34" t="s">
        <v>4952</v>
      </c>
      <c r="O283" s="34" t="s">
        <v>43292</v>
      </c>
      <c r="P283" s="34" t="s">
        <v>45771</v>
      </c>
      <c r="Q283" s="34" t="s">
        <v>29986</v>
      </c>
      <c r="R283" s="61" t="s">
        <v>43293</v>
      </c>
      <c r="S283" s="34" t="s">
        <v>93</v>
      </c>
      <c r="T283" s="34" t="s">
        <v>21</v>
      </c>
      <c r="U283" s="34" t="s">
        <v>26682</v>
      </c>
      <c r="V283" s="34" t="s">
        <v>26482</v>
      </c>
      <c r="W283" s="34" t="s">
        <v>26485</v>
      </c>
      <c r="X283" s="34" t="s">
        <v>509</v>
      </c>
      <c r="Y283" s="34">
        <v>5851</v>
      </c>
      <c r="Z283" s="34"/>
      <c r="AA283" s="33" t="s">
        <v>42844</v>
      </c>
      <c r="AB283" s="33">
        <v>8167</v>
      </c>
      <c r="AC283" s="103">
        <v>28151</v>
      </c>
    </row>
    <row r="284" spans="1:29" ht="13" customHeight="1" x14ac:dyDescent="0.2">
      <c r="A284" s="34" t="s">
        <v>43294</v>
      </c>
      <c r="B284" s="34">
        <v>22</v>
      </c>
      <c r="C284" s="34" t="s">
        <v>102</v>
      </c>
      <c r="D284" s="34" t="s">
        <v>30</v>
      </c>
      <c r="E284" s="34"/>
      <c r="F284" s="94">
        <v>43979</v>
      </c>
      <c r="G284" s="34" t="s">
        <v>43295</v>
      </c>
      <c r="H284" s="34" t="s">
        <v>1199</v>
      </c>
      <c r="I284" s="34" t="s">
        <v>62</v>
      </c>
      <c r="J284" s="62">
        <v>43215</v>
      </c>
      <c r="K284" s="34" t="s">
        <v>1200</v>
      </c>
      <c r="L284" s="34" t="s">
        <v>3111</v>
      </c>
      <c r="M284" s="1" t="s">
        <v>45979</v>
      </c>
      <c r="N284" s="34" t="s">
        <v>43296</v>
      </c>
      <c r="O284" s="34" t="s">
        <v>43297</v>
      </c>
      <c r="P284" s="34" t="s">
        <v>45771</v>
      </c>
      <c r="Q284" s="34" t="s">
        <v>29986</v>
      </c>
      <c r="R284" s="61" t="s">
        <v>43298</v>
      </c>
      <c r="S284" s="34" t="s">
        <v>93</v>
      </c>
      <c r="T284" s="34" t="s">
        <v>45897</v>
      </c>
      <c r="U284" s="34" t="s">
        <v>49804</v>
      </c>
      <c r="V284" s="34" t="s">
        <v>26482</v>
      </c>
      <c r="W284" s="34"/>
      <c r="X284" s="34"/>
      <c r="Y284" s="34"/>
      <c r="Z284" s="34"/>
      <c r="AA284" s="33" t="s">
        <v>42842</v>
      </c>
      <c r="AB284" s="33">
        <v>8170</v>
      </c>
      <c r="AC284" s="103">
        <v>28205</v>
      </c>
    </row>
    <row r="285" spans="1:29" ht="13" customHeight="1" x14ac:dyDescent="0.2">
      <c r="A285" s="34" t="s">
        <v>43287</v>
      </c>
      <c r="B285" s="34">
        <v>31</v>
      </c>
      <c r="C285" s="34" t="s">
        <v>13</v>
      </c>
      <c r="D285" s="34" t="s">
        <v>30</v>
      </c>
      <c r="E285" s="34"/>
      <c r="F285" s="94">
        <v>43979</v>
      </c>
      <c r="G285" s="34" t="s">
        <v>43288</v>
      </c>
      <c r="H285" s="34" t="s">
        <v>27643</v>
      </c>
      <c r="I285" s="34" t="s">
        <v>191</v>
      </c>
      <c r="J285" s="62">
        <v>80112</v>
      </c>
      <c r="K285" s="34" t="s">
        <v>3497</v>
      </c>
      <c r="L285" s="34" t="s">
        <v>1785</v>
      </c>
      <c r="M285" s="1" t="s">
        <v>45980</v>
      </c>
      <c r="N285" s="34" t="s">
        <v>20</v>
      </c>
      <c r="O285" s="34" t="s">
        <v>43289</v>
      </c>
      <c r="P285" s="34" t="s">
        <v>31864</v>
      </c>
      <c r="Q285" s="34" t="s">
        <v>29986</v>
      </c>
      <c r="R285" s="61" t="s">
        <v>43290</v>
      </c>
      <c r="S285" s="34" t="s">
        <v>93</v>
      </c>
      <c r="T285" s="34" t="s">
        <v>350</v>
      </c>
      <c r="U285" s="34" t="s">
        <v>26775</v>
      </c>
      <c r="V285" s="34" t="s">
        <v>26484</v>
      </c>
      <c r="W285" s="34" t="s">
        <v>26483</v>
      </c>
      <c r="X285" s="34" t="s">
        <v>93</v>
      </c>
      <c r="Y285" s="34">
        <v>5855</v>
      </c>
      <c r="Z285" s="34"/>
      <c r="AA285" s="33" t="s">
        <v>42844</v>
      </c>
      <c r="AB285" s="33">
        <v>8171</v>
      </c>
      <c r="AC285" s="103">
        <v>28150</v>
      </c>
    </row>
    <row r="286" spans="1:29" ht="13" customHeight="1" x14ac:dyDescent="0.2">
      <c r="A286" s="1" t="s">
        <v>43315</v>
      </c>
      <c r="B286" s="34">
        <v>30</v>
      </c>
      <c r="C286" s="34" t="s">
        <v>13</v>
      </c>
      <c r="D286" s="1" t="s">
        <v>23</v>
      </c>
      <c r="E286" s="61"/>
      <c r="F286" s="94">
        <v>43978</v>
      </c>
      <c r="G286" s="34" t="s">
        <v>43316</v>
      </c>
      <c r="H286" s="34" t="s">
        <v>43317</v>
      </c>
      <c r="I286" s="34" t="s">
        <v>366</v>
      </c>
      <c r="J286" s="62">
        <v>74578</v>
      </c>
      <c r="K286" s="34" t="s">
        <v>32572</v>
      </c>
      <c r="L286" s="34" t="s">
        <v>43318</v>
      </c>
      <c r="M286" s="1" t="s">
        <v>45985</v>
      </c>
      <c r="N286" s="34" t="s">
        <v>20</v>
      </c>
      <c r="O286" s="34" t="s">
        <v>43319</v>
      </c>
      <c r="P286" s="34" t="s">
        <v>45771</v>
      </c>
      <c r="Q286" s="34" t="s">
        <v>29986</v>
      </c>
      <c r="R286" s="61" t="s">
        <v>43320</v>
      </c>
      <c r="S286" s="34" t="s">
        <v>901</v>
      </c>
      <c r="T286" s="34" t="s">
        <v>21</v>
      </c>
      <c r="U286" s="34" t="s">
        <v>26682</v>
      </c>
      <c r="V286" s="34" t="s">
        <v>26484</v>
      </c>
      <c r="W286" s="34" t="s">
        <v>26485</v>
      </c>
      <c r="X286" s="34" t="s">
        <v>93</v>
      </c>
      <c r="Y286" s="34">
        <v>5859</v>
      </c>
      <c r="Z286" s="34"/>
      <c r="AA286" s="33" t="s">
        <v>42843</v>
      </c>
      <c r="AB286" s="33">
        <v>8163</v>
      </c>
      <c r="AC286" s="103">
        <v>28137</v>
      </c>
    </row>
    <row r="287" spans="1:29" ht="13" customHeight="1" x14ac:dyDescent="0.2">
      <c r="A287" s="34" t="s">
        <v>43309</v>
      </c>
      <c r="B287" s="34">
        <v>35</v>
      </c>
      <c r="C287" s="34" t="s">
        <v>13</v>
      </c>
      <c r="D287" s="34" t="s">
        <v>78</v>
      </c>
      <c r="E287" s="95" t="s">
        <v>43310</v>
      </c>
      <c r="F287" s="94">
        <v>43978</v>
      </c>
      <c r="G287" s="34" t="s">
        <v>43311</v>
      </c>
      <c r="H287" s="34" t="s">
        <v>43312</v>
      </c>
      <c r="I287" s="34" t="s">
        <v>18</v>
      </c>
      <c r="J287" s="62">
        <v>70072</v>
      </c>
      <c r="K287" s="34" t="s">
        <v>1655</v>
      </c>
      <c r="L287" s="34" t="s">
        <v>2248</v>
      </c>
      <c r="M287" s="1" t="s">
        <v>45981</v>
      </c>
      <c r="N287" s="34" t="s">
        <v>4952</v>
      </c>
      <c r="O287" s="34" t="s">
        <v>43313</v>
      </c>
      <c r="P287" s="34" t="s">
        <v>45771</v>
      </c>
      <c r="Q287" s="34" t="s">
        <v>29986</v>
      </c>
      <c r="R287" s="61" t="s">
        <v>43314</v>
      </c>
      <c r="S287" s="34" t="s">
        <v>93</v>
      </c>
      <c r="T287" s="34" t="s">
        <v>21</v>
      </c>
      <c r="U287" s="34" t="s">
        <v>26689</v>
      </c>
      <c r="V287" s="34" t="s">
        <v>26484</v>
      </c>
      <c r="W287" s="34" t="s">
        <v>19153</v>
      </c>
      <c r="X287" s="34" t="s">
        <v>509</v>
      </c>
      <c r="Y287" s="34">
        <v>5846</v>
      </c>
      <c r="Z287" s="34"/>
      <c r="AA287" s="33" t="s">
        <v>42844</v>
      </c>
      <c r="AB287" s="33">
        <v>8159</v>
      </c>
      <c r="AC287" s="103">
        <v>28136</v>
      </c>
    </row>
    <row r="288" spans="1:29" ht="13" customHeight="1" x14ac:dyDescent="0.2">
      <c r="A288" s="34" t="s">
        <v>43321</v>
      </c>
      <c r="B288" s="34">
        <v>38</v>
      </c>
      <c r="C288" s="34" t="s">
        <v>20340</v>
      </c>
      <c r="D288" s="34" t="s">
        <v>78</v>
      </c>
      <c r="E288" s="34"/>
      <c r="F288" s="94">
        <v>43978</v>
      </c>
      <c r="G288" s="34" t="s">
        <v>43322</v>
      </c>
      <c r="H288" s="34" t="s">
        <v>3199</v>
      </c>
      <c r="I288" s="34" t="s">
        <v>55</v>
      </c>
      <c r="J288" s="62">
        <v>32310</v>
      </c>
      <c r="K288" s="34" t="s">
        <v>3201</v>
      </c>
      <c r="L288" s="34" t="s">
        <v>3202</v>
      </c>
      <c r="M288" s="1" t="s">
        <v>45982</v>
      </c>
      <c r="N288" s="34" t="s">
        <v>20</v>
      </c>
      <c r="O288" s="34" t="s">
        <v>43323</v>
      </c>
      <c r="P288" s="34" t="s">
        <v>45771</v>
      </c>
      <c r="Q288" s="34" t="s">
        <v>29986</v>
      </c>
      <c r="R288" s="61" t="s">
        <v>43324</v>
      </c>
      <c r="S288" s="34" t="s">
        <v>93</v>
      </c>
      <c r="T288" s="34" t="s">
        <v>21</v>
      </c>
      <c r="U288" s="34" t="s">
        <v>26689</v>
      </c>
      <c r="V288" s="34" t="s">
        <v>26482</v>
      </c>
      <c r="W288" s="34" t="s">
        <v>26485</v>
      </c>
      <c r="X288" s="34" t="s">
        <v>93</v>
      </c>
      <c r="Y288" s="34">
        <v>5843</v>
      </c>
      <c r="Z288" s="34"/>
      <c r="AA288" s="33" t="s">
        <v>42844</v>
      </c>
      <c r="AB288" s="33">
        <v>8160</v>
      </c>
      <c r="AC288" s="103">
        <v>28146</v>
      </c>
    </row>
    <row r="289" spans="1:29" ht="13" customHeight="1" x14ac:dyDescent="0.2">
      <c r="A289" s="34" t="s">
        <v>43302</v>
      </c>
      <c r="B289" s="34">
        <v>50</v>
      </c>
      <c r="C289" s="34" t="s">
        <v>13</v>
      </c>
      <c r="D289" s="34" t="s">
        <v>41</v>
      </c>
      <c r="E289" s="61"/>
      <c r="F289" s="94">
        <v>43978</v>
      </c>
      <c r="G289" s="34" t="s">
        <v>43303</v>
      </c>
      <c r="H289" s="34" t="s">
        <v>30355</v>
      </c>
      <c r="I289" s="34" t="s">
        <v>38</v>
      </c>
      <c r="J289" s="62">
        <v>91606</v>
      </c>
      <c r="K289" s="34" t="s">
        <v>91</v>
      </c>
      <c r="L289" s="34" t="s">
        <v>92</v>
      </c>
      <c r="M289" s="1" t="s">
        <v>45984</v>
      </c>
      <c r="N289" s="34" t="s">
        <v>20</v>
      </c>
      <c r="O289" s="34" t="s">
        <v>43304</v>
      </c>
      <c r="P289" s="34" t="s">
        <v>45771</v>
      </c>
      <c r="Q289" s="34" t="s">
        <v>29986</v>
      </c>
      <c r="R289" s="61" t="s">
        <v>43305</v>
      </c>
      <c r="S289" s="34" t="s">
        <v>93</v>
      </c>
      <c r="T289" s="34" t="s">
        <v>21</v>
      </c>
      <c r="U289" s="34" t="s">
        <v>28142</v>
      </c>
      <c r="V289" s="34" t="s">
        <v>26484</v>
      </c>
      <c r="W289" s="34"/>
      <c r="X289" s="34" t="s">
        <v>93</v>
      </c>
      <c r="Y289" s="34">
        <v>5856</v>
      </c>
      <c r="Z289" s="34"/>
      <c r="AA289" s="33" t="s">
        <v>42842</v>
      </c>
      <c r="AB289" s="33">
        <v>8162</v>
      </c>
      <c r="AC289" s="103">
        <v>28133</v>
      </c>
    </row>
    <row r="290" spans="1:29" ht="13" customHeight="1" x14ac:dyDescent="0.2">
      <c r="A290" s="34" t="s">
        <v>43325</v>
      </c>
      <c r="B290" s="34">
        <v>58</v>
      </c>
      <c r="C290" s="34" t="s">
        <v>13</v>
      </c>
      <c r="D290" s="34" t="s">
        <v>30</v>
      </c>
      <c r="E290" s="95" t="s">
        <v>43326</v>
      </c>
      <c r="F290" s="94">
        <v>43978</v>
      </c>
      <c r="G290" s="34" t="s">
        <v>43327</v>
      </c>
      <c r="H290" s="34" t="s">
        <v>43328</v>
      </c>
      <c r="I290" s="34" t="s">
        <v>392</v>
      </c>
      <c r="J290" s="62">
        <v>14454</v>
      </c>
      <c r="K290" s="34" t="s">
        <v>3731</v>
      </c>
      <c r="L290" s="34" t="s">
        <v>43329</v>
      </c>
      <c r="M290" s="1" t="s">
        <v>45986</v>
      </c>
      <c r="N290" s="34" t="s">
        <v>20</v>
      </c>
      <c r="O290" s="34" t="s">
        <v>43330</v>
      </c>
      <c r="P290" s="34" t="s">
        <v>45771</v>
      </c>
      <c r="Q290" s="34" t="s">
        <v>29986</v>
      </c>
      <c r="R290" s="61" t="s">
        <v>43331</v>
      </c>
      <c r="S290" s="34" t="s">
        <v>93</v>
      </c>
      <c r="T290" s="34" t="s">
        <v>21</v>
      </c>
      <c r="U290" s="34" t="s">
        <v>35142</v>
      </c>
      <c r="V290" s="34" t="s">
        <v>26484</v>
      </c>
      <c r="W290" s="34" t="s">
        <v>26483</v>
      </c>
      <c r="X290" s="34" t="s">
        <v>93</v>
      </c>
      <c r="Y290" s="34">
        <v>5847</v>
      </c>
      <c r="Z290" s="34"/>
      <c r="AA290" s="33" t="s">
        <v>42843</v>
      </c>
      <c r="AB290" s="33">
        <v>8164</v>
      </c>
      <c r="AC290" s="103">
        <v>28134</v>
      </c>
    </row>
    <row r="291" spans="1:29" ht="13" customHeight="1" x14ac:dyDescent="0.2">
      <c r="A291" s="34" t="s">
        <v>2989</v>
      </c>
      <c r="B291" s="33" t="s">
        <v>22</v>
      </c>
      <c r="C291" s="34" t="s">
        <v>13</v>
      </c>
      <c r="D291" s="34" t="s">
        <v>41</v>
      </c>
      <c r="E291" s="34"/>
      <c r="F291" s="94">
        <v>43978</v>
      </c>
      <c r="G291" s="34" t="s">
        <v>43299</v>
      </c>
      <c r="H291" s="34" t="s">
        <v>14453</v>
      </c>
      <c r="I291" s="34" t="s">
        <v>38</v>
      </c>
      <c r="J291" s="62">
        <v>92833</v>
      </c>
      <c r="K291" s="34" t="s">
        <v>995</v>
      </c>
      <c r="L291" s="34" t="s">
        <v>14454</v>
      </c>
      <c r="M291" s="1" t="s">
        <v>45983</v>
      </c>
      <c r="N291" s="34" t="s">
        <v>20</v>
      </c>
      <c r="O291" s="34" t="s">
        <v>43300</v>
      </c>
      <c r="P291" s="34" t="s">
        <v>45771</v>
      </c>
      <c r="Q291" s="34" t="s">
        <v>29986</v>
      </c>
      <c r="R291" s="61" t="s">
        <v>43301</v>
      </c>
      <c r="S291" s="34" t="s">
        <v>93</v>
      </c>
      <c r="T291" s="34" t="s">
        <v>21</v>
      </c>
      <c r="U291" s="34" t="s">
        <v>26682</v>
      </c>
      <c r="V291" s="34" t="s">
        <v>26484</v>
      </c>
      <c r="W291" s="34" t="s">
        <v>26485</v>
      </c>
      <c r="X291" s="34" t="s">
        <v>93</v>
      </c>
      <c r="Y291" s="34">
        <v>5858</v>
      </c>
      <c r="Z291" s="34"/>
      <c r="AA291" s="33" t="s">
        <v>42844</v>
      </c>
      <c r="AB291" s="33">
        <v>8161</v>
      </c>
      <c r="AC291" s="103">
        <v>28144</v>
      </c>
    </row>
    <row r="292" spans="1:29" ht="13" customHeight="1" x14ac:dyDescent="0.2">
      <c r="A292" s="1" t="s">
        <v>2989</v>
      </c>
      <c r="B292" s="33" t="s">
        <v>22</v>
      </c>
      <c r="C292" s="34" t="s">
        <v>13</v>
      </c>
      <c r="D292" s="1" t="s">
        <v>23</v>
      </c>
      <c r="E292" s="34"/>
      <c r="F292" s="94">
        <v>43978</v>
      </c>
      <c r="G292" s="34"/>
      <c r="H292" s="34" t="s">
        <v>28093</v>
      </c>
      <c r="I292" s="34" t="s">
        <v>87</v>
      </c>
      <c r="J292" s="62">
        <v>36049</v>
      </c>
      <c r="K292" s="34" t="s">
        <v>28094</v>
      </c>
      <c r="L292" s="34" t="s">
        <v>43306</v>
      </c>
      <c r="M292" s="1" t="s">
        <v>45987</v>
      </c>
      <c r="N292" s="34" t="s">
        <v>20</v>
      </c>
      <c r="O292" s="34" t="s">
        <v>43307</v>
      </c>
      <c r="P292" s="34" t="s">
        <v>45771</v>
      </c>
      <c r="Q292" s="34" t="s">
        <v>29986</v>
      </c>
      <c r="R292" s="61" t="s">
        <v>43308</v>
      </c>
      <c r="S292" s="34" t="s">
        <v>93</v>
      </c>
      <c r="T292" s="34" t="s">
        <v>28</v>
      </c>
      <c r="U292" s="34" t="s">
        <v>26487</v>
      </c>
      <c r="V292" s="34" t="s">
        <v>26487</v>
      </c>
      <c r="W292" s="34" t="s">
        <v>26485</v>
      </c>
      <c r="X292" s="34" t="s">
        <v>93</v>
      </c>
      <c r="Y292" s="34">
        <v>5868</v>
      </c>
      <c r="Z292" s="34"/>
      <c r="AA292" s="33" t="s">
        <v>42843</v>
      </c>
      <c r="AB292" s="33">
        <v>8165</v>
      </c>
      <c r="AC292" s="103">
        <v>28145</v>
      </c>
    </row>
    <row r="293" spans="1:29" ht="13" customHeight="1" x14ac:dyDescent="0.2">
      <c r="A293" s="34" t="s">
        <v>43350</v>
      </c>
      <c r="B293" s="34">
        <v>18</v>
      </c>
      <c r="C293" s="34" t="s">
        <v>13</v>
      </c>
      <c r="D293" s="34" t="s">
        <v>41</v>
      </c>
      <c r="E293" s="61"/>
      <c r="F293" s="94">
        <v>43977</v>
      </c>
      <c r="G293" s="34" t="s">
        <v>43351</v>
      </c>
      <c r="H293" s="34" t="s">
        <v>91</v>
      </c>
      <c r="I293" s="34" t="s">
        <v>38</v>
      </c>
      <c r="J293" s="62">
        <v>90044</v>
      </c>
      <c r="K293" s="34" t="s">
        <v>91</v>
      </c>
      <c r="L293" s="34" t="s">
        <v>383</v>
      </c>
      <c r="M293" s="1" t="s">
        <v>45973</v>
      </c>
      <c r="N293" s="34" t="s">
        <v>20</v>
      </c>
      <c r="O293" s="34" t="s">
        <v>43352</v>
      </c>
      <c r="P293" s="34" t="s">
        <v>45771</v>
      </c>
      <c r="Q293" s="34" t="s">
        <v>29986</v>
      </c>
      <c r="R293" s="61" t="s">
        <v>43353</v>
      </c>
      <c r="S293" s="34" t="s">
        <v>93</v>
      </c>
      <c r="T293" s="34" t="s">
        <v>21</v>
      </c>
      <c r="U293" s="34" t="s">
        <v>26689</v>
      </c>
      <c r="V293" s="34" t="s">
        <v>26484</v>
      </c>
      <c r="W293" s="34" t="s">
        <v>26486</v>
      </c>
      <c r="X293" s="34" t="s">
        <v>93</v>
      </c>
      <c r="Y293" s="34">
        <v>5882</v>
      </c>
      <c r="Z293" s="34"/>
      <c r="AA293" s="33" t="s">
        <v>42842</v>
      </c>
      <c r="AB293" s="33">
        <v>8152</v>
      </c>
      <c r="AC293" s="103">
        <v>28130</v>
      </c>
    </row>
    <row r="294" spans="1:29" ht="13" customHeight="1" x14ac:dyDescent="0.2">
      <c r="A294" s="34" t="s">
        <v>43337</v>
      </c>
      <c r="B294" s="34">
        <v>22</v>
      </c>
      <c r="C294" s="34" t="s">
        <v>13</v>
      </c>
      <c r="D294" s="34" t="s">
        <v>41</v>
      </c>
      <c r="E294" s="34"/>
      <c r="F294" s="94">
        <v>43977</v>
      </c>
      <c r="G294" s="34" t="s">
        <v>43338</v>
      </c>
      <c r="H294" s="34" t="s">
        <v>11296</v>
      </c>
      <c r="I294" s="34" t="s">
        <v>66</v>
      </c>
      <c r="J294" s="62">
        <v>78415</v>
      </c>
      <c r="K294" s="34" t="s">
        <v>11298</v>
      </c>
      <c r="L294" s="34" t="s">
        <v>11299</v>
      </c>
      <c r="M294" s="1" t="s">
        <v>45959</v>
      </c>
      <c r="N294" s="34" t="s">
        <v>20</v>
      </c>
      <c r="O294" s="34" t="s">
        <v>43339</v>
      </c>
      <c r="P294" s="34" t="s">
        <v>45771</v>
      </c>
      <c r="Q294" s="34" t="s">
        <v>29986</v>
      </c>
      <c r="R294" s="61" t="s">
        <v>43340</v>
      </c>
      <c r="S294" s="34" t="s">
        <v>93</v>
      </c>
      <c r="T294" s="34" t="s">
        <v>21</v>
      </c>
      <c r="U294" s="34" t="s">
        <v>26689</v>
      </c>
      <c r="V294" s="34" t="s">
        <v>26484</v>
      </c>
      <c r="W294" s="34" t="s">
        <v>26485</v>
      </c>
      <c r="X294" s="34" t="s">
        <v>93</v>
      </c>
      <c r="Y294" s="34">
        <v>5864</v>
      </c>
      <c r="Z294" s="34"/>
      <c r="AA294" s="33" t="s">
        <v>42844</v>
      </c>
      <c r="AB294" s="33">
        <v>8151</v>
      </c>
      <c r="AC294" s="103">
        <v>28233</v>
      </c>
    </row>
    <row r="295" spans="1:29" ht="13" customHeight="1" x14ac:dyDescent="0.2">
      <c r="A295" s="34" t="s">
        <v>43363</v>
      </c>
      <c r="B295" s="34">
        <v>37</v>
      </c>
      <c r="C295" s="34" t="s">
        <v>13</v>
      </c>
      <c r="D295" s="34" t="s">
        <v>30</v>
      </c>
      <c r="E295" s="95" t="s">
        <v>43364</v>
      </c>
      <c r="F295" s="94">
        <v>43977</v>
      </c>
      <c r="G295" s="34" t="s">
        <v>43365</v>
      </c>
      <c r="H295" s="34" t="s">
        <v>18764</v>
      </c>
      <c r="I295" s="34" t="s">
        <v>50</v>
      </c>
      <c r="J295" s="62">
        <v>48906</v>
      </c>
      <c r="K295" s="34" t="s">
        <v>5100</v>
      </c>
      <c r="L295" s="34" t="s">
        <v>18767</v>
      </c>
      <c r="M295" s="1" t="s">
        <v>45990</v>
      </c>
      <c r="N295" s="34" t="s">
        <v>20</v>
      </c>
      <c r="O295" s="34" t="s">
        <v>43366</v>
      </c>
      <c r="P295" s="34" t="s">
        <v>45771</v>
      </c>
      <c r="Q295" s="34" t="s">
        <v>29986</v>
      </c>
      <c r="R295" s="61" t="s">
        <v>43367</v>
      </c>
      <c r="S295" s="34" t="s">
        <v>509</v>
      </c>
      <c r="T295" s="34" t="s">
        <v>21</v>
      </c>
      <c r="U295" s="34" t="s">
        <v>26689</v>
      </c>
      <c r="V295" s="34" t="s">
        <v>26484</v>
      </c>
      <c r="W295" s="34" t="s">
        <v>26485</v>
      </c>
      <c r="X295" s="34" t="s">
        <v>509</v>
      </c>
      <c r="Y295" s="34">
        <v>5857</v>
      </c>
      <c r="Z295" s="34"/>
      <c r="AA295" s="33" t="s">
        <v>42844</v>
      </c>
      <c r="AB295" s="33">
        <v>8155</v>
      </c>
      <c r="AC295" s="103">
        <v>28124</v>
      </c>
    </row>
    <row r="296" spans="1:29" ht="13" customHeight="1" x14ac:dyDescent="0.2">
      <c r="A296" s="34" t="s">
        <v>43341</v>
      </c>
      <c r="B296" s="34">
        <v>42</v>
      </c>
      <c r="C296" s="34" t="s">
        <v>102</v>
      </c>
      <c r="D296" s="34" t="s">
        <v>30</v>
      </c>
      <c r="E296" s="95" t="s">
        <v>43342</v>
      </c>
      <c r="F296" s="94">
        <v>43977</v>
      </c>
      <c r="G296" s="34" t="s">
        <v>43343</v>
      </c>
      <c r="H296" s="34" t="s">
        <v>43344</v>
      </c>
      <c r="I296" s="34" t="s">
        <v>55</v>
      </c>
      <c r="J296" s="62">
        <v>32828</v>
      </c>
      <c r="K296" s="34" t="s">
        <v>995</v>
      </c>
      <c r="L296" s="34" t="s">
        <v>4064</v>
      </c>
      <c r="M296" s="1" t="s">
        <v>45989</v>
      </c>
      <c r="N296" s="34" t="s">
        <v>20</v>
      </c>
      <c r="O296" s="34" t="s">
        <v>43345</v>
      </c>
      <c r="P296" s="34" t="s">
        <v>45771</v>
      </c>
      <c r="Q296" s="34" t="s">
        <v>29986</v>
      </c>
      <c r="R296" s="61" t="s">
        <v>43346</v>
      </c>
      <c r="S296" s="34" t="s">
        <v>93</v>
      </c>
      <c r="T296" s="34" t="s">
        <v>21</v>
      </c>
      <c r="U296" s="34" t="s">
        <v>26689</v>
      </c>
      <c r="V296" s="34" t="s">
        <v>26484</v>
      </c>
      <c r="W296" s="34" t="s">
        <v>26485</v>
      </c>
      <c r="X296" s="34" t="s">
        <v>93</v>
      </c>
      <c r="Y296" s="34">
        <v>5875</v>
      </c>
      <c r="Z296" s="34"/>
      <c r="AA296" s="33" t="s">
        <v>42844</v>
      </c>
      <c r="AB296" s="33">
        <v>8154</v>
      </c>
      <c r="AC296" s="103">
        <v>28126</v>
      </c>
    </row>
    <row r="297" spans="1:29" ht="13" customHeight="1" x14ac:dyDescent="0.2">
      <c r="A297" s="1" t="s">
        <v>2989</v>
      </c>
      <c r="B297" s="33" t="s">
        <v>22</v>
      </c>
      <c r="C297" s="34" t="s">
        <v>13</v>
      </c>
      <c r="D297" s="1" t="s">
        <v>23</v>
      </c>
      <c r="E297" s="61"/>
      <c r="F297" s="94">
        <v>43977</v>
      </c>
      <c r="G297" s="34" t="s">
        <v>43347</v>
      </c>
      <c r="H297" s="34" t="s">
        <v>11121</v>
      </c>
      <c r="I297" s="34" t="s">
        <v>191</v>
      </c>
      <c r="J297" s="62">
        <v>80241</v>
      </c>
      <c r="K297" s="34" t="s">
        <v>1784</v>
      </c>
      <c r="L297" s="34" t="s">
        <v>11123</v>
      </c>
      <c r="M297" s="1" t="s">
        <v>45988</v>
      </c>
      <c r="N297" s="34" t="s">
        <v>20</v>
      </c>
      <c r="O297" s="34" t="s">
        <v>43348</v>
      </c>
      <c r="P297" s="34" t="s">
        <v>45771</v>
      </c>
      <c r="Q297" s="34" t="s">
        <v>29986</v>
      </c>
      <c r="R297" s="61" t="s">
        <v>43349</v>
      </c>
      <c r="S297" s="34" t="s">
        <v>93</v>
      </c>
      <c r="T297" s="34" t="s">
        <v>21</v>
      </c>
      <c r="U297" s="34" t="s">
        <v>26689</v>
      </c>
      <c r="V297" s="34" t="s">
        <v>26484</v>
      </c>
      <c r="W297" s="34"/>
      <c r="X297" s="34" t="s">
        <v>93</v>
      </c>
      <c r="Y297" s="34">
        <v>5881</v>
      </c>
      <c r="Z297" s="34"/>
      <c r="AA297" s="33" t="s">
        <v>42844</v>
      </c>
      <c r="AB297" s="33">
        <v>8153</v>
      </c>
      <c r="AC297" s="103">
        <v>28131</v>
      </c>
    </row>
    <row r="298" spans="1:29" ht="13" customHeight="1" x14ac:dyDescent="0.2">
      <c r="A298" s="34" t="s">
        <v>43332</v>
      </c>
      <c r="B298" s="34">
        <v>56</v>
      </c>
      <c r="C298" s="34" t="s">
        <v>13</v>
      </c>
      <c r="D298" s="34" t="s">
        <v>30</v>
      </c>
      <c r="E298" s="34"/>
      <c r="F298" s="94">
        <v>43977</v>
      </c>
      <c r="G298" s="34" t="s">
        <v>43333</v>
      </c>
      <c r="H298" s="34" t="s">
        <v>16177</v>
      </c>
      <c r="I298" s="34" t="s">
        <v>38</v>
      </c>
      <c r="J298" s="62">
        <v>95327</v>
      </c>
      <c r="K298" s="34" t="s">
        <v>5392</v>
      </c>
      <c r="L298" s="34" t="s">
        <v>43334</v>
      </c>
      <c r="M298" s="1" t="s">
        <v>45991</v>
      </c>
      <c r="N298" s="34" t="s">
        <v>20</v>
      </c>
      <c r="O298" s="34" t="s">
        <v>43335</v>
      </c>
      <c r="P298" s="34" t="s">
        <v>45771</v>
      </c>
      <c r="Q298" s="34" t="s">
        <v>29986</v>
      </c>
      <c r="R298" s="61" t="s">
        <v>43336</v>
      </c>
      <c r="S298" s="34" t="s">
        <v>509</v>
      </c>
      <c r="T298" s="34" t="s">
        <v>45897</v>
      </c>
      <c r="U298" s="34" t="s">
        <v>39851</v>
      </c>
      <c r="V298" s="34" t="s">
        <v>26482</v>
      </c>
      <c r="W298" s="34" t="s">
        <v>26485</v>
      </c>
      <c r="X298" s="34" t="s">
        <v>93</v>
      </c>
      <c r="Y298" s="34">
        <v>5854</v>
      </c>
      <c r="Z298" s="34"/>
      <c r="AA298" s="33" t="s">
        <v>42843</v>
      </c>
      <c r="AB298" s="33">
        <v>8157</v>
      </c>
      <c r="AC298" s="103">
        <v>28123</v>
      </c>
    </row>
    <row r="299" spans="1:29" ht="13" customHeight="1" x14ac:dyDescent="0.2">
      <c r="A299" s="1" t="s">
        <v>43358</v>
      </c>
      <c r="B299" s="34">
        <v>61</v>
      </c>
      <c r="C299" s="34" t="s">
        <v>13</v>
      </c>
      <c r="D299" s="1" t="s">
        <v>23</v>
      </c>
      <c r="E299" s="34"/>
      <c r="F299" s="94">
        <v>43977</v>
      </c>
      <c r="G299" s="34" t="s">
        <v>43359</v>
      </c>
      <c r="H299" s="34" t="s">
        <v>43360</v>
      </c>
      <c r="I299" s="34" t="s">
        <v>392</v>
      </c>
      <c r="J299" s="62">
        <v>13057</v>
      </c>
      <c r="K299" s="34" t="s">
        <v>12078</v>
      </c>
      <c r="L299" s="34" t="s">
        <v>20747</v>
      </c>
      <c r="M299" s="1" t="s">
        <v>45929</v>
      </c>
      <c r="N299" s="34" t="s">
        <v>20</v>
      </c>
      <c r="O299" s="34" t="s">
        <v>43361</v>
      </c>
      <c r="P299" s="34" t="s">
        <v>45771</v>
      </c>
      <c r="Q299" s="34" t="s">
        <v>29986</v>
      </c>
      <c r="R299" s="61" t="s">
        <v>43362</v>
      </c>
      <c r="S299" s="34" t="s">
        <v>509</v>
      </c>
      <c r="T299" s="34" t="s">
        <v>45897</v>
      </c>
      <c r="U299" s="34" t="s">
        <v>39851</v>
      </c>
      <c r="V299" s="34" t="s">
        <v>26484</v>
      </c>
      <c r="W299" s="34" t="s">
        <v>26485</v>
      </c>
      <c r="X299" s="34" t="s">
        <v>93</v>
      </c>
      <c r="Y299" s="34">
        <v>5860</v>
      </c>
      <c r="Z299" s="34"/>
      <c r="AA299" s="33" t="s">
        <v>42844</v>
      </c>
      <c r="AB299" s="33">
        <v>8156</v>
      </c>
      <c r="AC299" s="103">
        <v>28125</v>
      </c>
    </row>
    <row r="300" spans="1:29" ht="13" customHeight="1" x14ac:dyDescent="0.2">
      <c r="A300" s="34" t="s">
        <v>43354</v>
      </c>
      <c r="B300" s="34">
        <v>61</v>
      </c>
      <c r="C300" s="34" t="s">
        <v>13</v>
      </c>
      <c r="D300" s="34" t="s">
        <v>30</v>
      </c>
      <c r="E300" s="34"/>
      <c r="F300" s="94">
        <v>43977</v>
      </c>
      <c r="G300" s="34" t="s">
        <v>43355</v>
      </c>
      <c r="H300" s="34" t="s">
        <v>600</v>
      </c>
      <c r="I300" s="34" t="s">
        <v>55</v>
      </c>
      <c r="J300" s="62">
        <v>32224</v>
      </c>
      <c r="K300" s="34" t="s">
        <v>601</v>
      </c>
      <c r="L300" s="34" t="s">
        <v>602</v>
      </c>
      <c r="M300" s="1" t="s">
        <v>49877</v>
      </c>
      <c r="N300" s="34" t="s">
        <v>4952</v>
      </c>
      <c r="O300" s="34" t="s">
        <v>43356</v>
      </c>
      <c r="P300" s="34" t="s">
        <v>45771</v>
      </c>
      <c r="Q300" s="34" t="s">
        <v>29986</v>
      </c>
      <c r="R300" s="61" t="s">
        <v>43357</v>
      </c>
      <c r="S300" s="34" t="s">
        <v>93</v>
      </c>
      <c r="T300" s="34" t="s">
        <v>45897</v>
      </c>
      <c r="U300" s="34" t="s">
        <v>49804</v>
      </c>
      <c r="V300" s="34" t="s">
        <v>26484</v>
      </c>
      <c r="W300" s="34" t="s">
        <v>26486</v>
      </c>
      <c r="X300" s="34" t="s">
        <v>93</v>
      </c>
      <c r="Y300" s="34">
        <v>5861</v>
      </c>
      <c r="Z300" s="34"/>
      <c r="AA300" s="33" t="s">
        <v>42844</v>
      </c>
      <c r="AB300" s="33">
        <v>8158</v>
      </c>
      <c r="AC300" s="103">
        <v>28116</v>
      </c>
    </row>
    <row r="301" spans="1:29" ht="13" customHeight="1" x14ac:dyDescent="0.2">
      <c r="A301" s="1" t="s">
        <v>43376</v>
      </c>
      <c r="B301" s="34">
        <v>33</v>
      </c>
      <c r="C301" s="34" t="s">
        <v>13</v>
      </c>
      <c r="D301" s="1" t="s">
        <v>23</v>
      </c>
      <c r="E301" s="34"/>
      <c r="F301" s="94">
        <v>43976</v>
      </c>
      <c r="G301" s="34" t="s">
        <v>43377</v>
      </c>
      <c r="H301" s="34" t="s">
        <v>31671</v>
      </c>
      <c r="I301" s="34" t="s">
        <v>66</v>
      </c>
      <c r="J301" s="62">
        <v>77573</v>
      </c>
      <c r="K301" s="34" t="s">
        <v>4829</v>
      </c>
      <c r="L301" s="34" t="s">
        <v>32087</v>
      </c>
      <c r="M301" s="1" t="s">
        <v>45994</v>
      </c>
      <c r="N301" s="34" t="s">
        <v>20</v>
      </c>
      <c r="O301" s="34" t="s">
        <v>43378</v>
      </c>
      <c r="P301" s="34" t="s">
        <v>45771</v>
      </c>
      <c r="Q301" s="34" t="s">
        <v>29986</v>
      </c>
      <c r="R301" s="61" t="s">
        <v>43379</v>
      </c>
      <c r="S301" s="34" t="s">
        <v>93</v>
      </c>
      <c r="T301" s="34" t="s">
        <v>21</v>
      </c>
      <c r="U301" s="34" t="s">
        <v>26682</v>
      </c>
      <c r="V301" s="34" t="s">
        <v>26484</v>
      </c>
      <c r="W301" s="34" t="s">
        <v>26485</v>
      </c>
      <c r="X301" s="34" t="s">
        <v>93</v>
      </c>
      <c r="Y301" s="34">
        <v>5885</v>
      </c>
      <c r="Z301" s="34"/>
      <c r="AA301" s="33" t="s">
        <v>42844</v>
      </c>
      <c r="AB301" s="33">
        <v>8146</v>
      </c>
      <c r="AC301" s="103">
        <v>28114</v>
      </c>
    </row>
    <row r="302" spans="1:29" ht="13" customHeight="1" x14ac:dyDescent="0.2">
      <c r="A302" s="34" t="s">
        <v>43372</v>
      </c>
      <c r="B302" s="34">
        <v>38</v>
      </c>
      <c r="C302" s="34" t="s">
        <v>13</v>
      </c>
      <c r="D302" s="34" t="s">
        <v>41</v>
      </c>
      <c r="E302" s="34"/>
      <c r="F302" s="94">
        <v>43976</v>
      </c>
      <c r="G302" s="34" t="s">
        <v>43373</v>
      </c>
      <c r="H302" s="34" t="s">
        <v>671</v>
      </c>
      <c r="I302" s="34" t="s">
        <v>66</v>
      </c>
      <c r="J302" s="62">
        <v>77048</v>
      </c>
      <c r="K302" s="34" t="s">
        <v>512</v>
      </c>
      <c r="L302" s="34" t="s">
        <v>672</v>
      </c>
      <c r="M302" s="1" t="s">
        <v>45992</v>
      </c>
      <c r="N302" s="34" t="s">
        <v>20</v>
      </c>
      <c r="O302" s="34" t="s">
        <v>43374</v>
      </c>
      <c r="P302" s="34" t="s">
        <v>45771</v>
      </c>
      <c r="Q302" s="34" t="s">
        <v>29986</v>
      </c>
      <c r="R302" s="61" t="s">
        <v>43375</v>
      </c>
      <c r="S302" s="34" t="s">
        <v>901</v>
      </c>
      <c r="T302" s="34" t="s">
        <v>21</v>
      </c>
      <c r="U302" s="34" t="s">
        <v>26689</v>
      </c>
      <c r="V302" s="34" t="s">
        <v>26484</v>
      </c>
      <c r="W302" s="34" t="s">
        <v>26485</v>
      </c>
      <c r="X302" s="34" t="s">
        <v>93</v>
      </c>
      <c r="Y302" s="34">
        <v>5839</v>
      </c>
      <c r="Z302" s="34"/>
      <c r="AA302" s="33" t="s">
        <v>42844</v>
      </c>
      <c r="AB302" s="33">
        <v>8144</v>
      </c>
      <c r="AC302" s="103">
        <v>28115</v>
      </c>
    </row>
    <row r="303" spans="1:29" ht="13" customHeight="1" x14ac:dyDescent="0.2">
      <c r="A303" s="1" t="s">
        <v>43396</v>
      </c>
      <c r="B303" s="34">
        <v>43</v>
      </c>
      <c r="C303" s="34" t="s">
        <v>13</v>
      </c>
      <c r="D303" s="1" t="s">
        <v>23</v>
      </c>
      <c r="E303" s="34"/>
      <c r="F303" s="94">
        <v>43976</v>
      </c>
      <c r="G303" s="34" t="s">
        <v>43397</v>
      </c>
      <c r="H303" s="34" t="s">
        <v>30915</v>
      </c>
      <c r="I303" s="34" t="s">
        <v>297</v>
      </c>
      <c r="J303" s="62">
        <v>37659</v>
      </c>
      <c r="K303" s="34" t="s">
        <v>106</v>
      </c>
      <c r="L303" s="34" t="s">
        <v>107</v>
      </c>
      <c r="M303" s="1" t="s">
        <v>45995</v>
      </c>
      <c r="N303" s="34" t="s">
        <v>20</v>
      </c>
      <c r="O303" s="34" t="s">
        <v>43398</v>
      </c>
      <c r="P303" s="34" t="s">
        <v>45771</v>
      </c>
      <c r="Q303" s="34" t="s">
        <v>29986</v>
      </c>
      <c r="R303" s="61" t="s">
        <v>43399</v>
      </c>
      <c r="S303" s="34" t="s">
        <v>509</v>
      </c>
      <c r="T303" s="34" t="s">
        <v>21</v>
      </c>
      <c r="U303" s="34" t="s">
        <v>26682</v>
      </c>
      <c r="V303" s="34" t="s">
        <v>26484</v>
      </c>
      <c r="W303" s="34" t="s">
        <v>26485</v>
      </c>
      <c r="X303" s="34" t="s">
        <v>93</v>
      </c>
      <c r="Y303" s="34">
        <v>5837</v>
      </c>
      <c r="Z303" s="34"/>
      <c r="AA303" s="33" t="s">
        <v>42843</v>
      </c>
      <c r="AB303" s="33">
        <v>8147</v>
      </c>
      <c r="AC303" s="103">
        <v>28122</v>
      </c>
    </row>
    <row r="304" spans="1:29" ht="13" customHeight="1" x14ac:dyDescent="0.2">
      <c r="A304" s="1" t="s">
        <v>43384</v>
      </c>
      <c r="B304" s="34">
        <v>47</v>
      </c>
      <c r="C304" s="34" t="s">
        <v>13</v>
      </c>
      <c r="D304" s="1" t="s">
        <v>23</v>
      </c>
      <c r="E304" s="61"/>
      <c r="F304" s="94">
        <v>43976</v>
      </c>
      <c r="G304" s="34" t="s">
        <v>43385</v>
      </c>
      <c r="H304" s="34" t="s">
        <v>43386</v>
      </c>
      <c r="I304" s="34" t="s">
        <v>62</v>
      </c>
      <c r="J304" s="62">
        <v>44134</v>
      </c>
      <c r="K304" s="34" t="s">
        <v>94</v>
      </c>
      <c r="L304" s="34" t="s">
        <v>43387</v>
      </c>
      <c r="M304" s="1" t="s">
        <v>45993</v>
      </c>
      <c r="N304" s="34" t="s">
        <v>20</v>
      </c>
      <c r="O304" s="34" t="s">
        <v>43388</v>
      </c>
      <c r="P304" s="34" t="s">
        <v>45771</v>
      </c>
      <c r="Q304" s="34" t="s">
        <v>29986</v>
      </c>
      <c r="R304" s="61" t="s">
        <v>43389</v>
      </c>
      <c r="S304" s="34" t="s">
        <v>93</v>
      </c>
      <c r="T304" s="34" t="s">
        <v>21</v>
      </c>
      <c r="U304" s="34" t="s">
        <v>26689</v>
      </c>
      <c r="V304" s="34" t="s">
        <v>26484</v>
      </c>
      <c r="W304" s="34" t="s">
        <v>26485</v>
      </c>
      <c r="X304" s="34" t="s">
        <v>93</v>
      </c>
      <c r="Y304" s="34">
        <v>5883</v>
      </c>
      <c r="Z304" s="34"/>
      <c r="AA304" s="33" t="s">
        <v>42844</v>
      </c>
      <c r="AB304" s="33">
        <v>8145</v>
      </c>
      <c r="AC304" s="103">
        <v>28128</v>
      </c>
    </row>
    <row r="305" spans="1:29" ht="13" customHeight="1" x14ac:dyDescent="0.2">
      <c r="A305" s="34" t="s">
        <v>43390</v>
      </c>
      <c r="B305" s="34">
        <v>46</v>
      </c>
      <c r="C305" s="34" t="s">
        <v>13</v>
      </c>
      <c r="D305" s="34" t="s">
        <v>78</v>
      </c>
      <c r="E305" s="61" t="s">
        <v>43391</v>
      </c>
      <c r="F305" s="94">
        <v>43976</v>
      </c>
      <c r="G305" s="34" t="s">
        <v>43392</v>
      </c>
      <c r="H305" s="34" t="s">
        <v>6177</v>
      </c>
      <c r="I305" s="34" t="s">
        <v>121</v>
      </c>
      <c r="J305" s="62">
        <v>55407</v>
      </c>
      <c r="K305" s="34" t="s">
        <v>1006</v>
      </c>
      <c r="L305" s="34" t="s">
        <v>15108</v>
      </c>
      <c r="M305" s="1" t="s">
        <v>45996</v>
      </c>
      <c r="N305" s="34" t="s">
        <v>27671</v>
      </c>
      <c r="O305" s="34" t="s">
        <v>43393</v>
      </c>
      <c r="P305" s="34" t="s">
        <v>43394</v>
      </c>
      <c r="Q305" s="34" t="s">
        <v>1081</v>
      </c>
      <c r="R305" s="61" t="s">
        <v>43395</v>
      </c>
      <c r="S305" s="34" t="s">
        <v>93</v>
      </c>
      <c r="T305" s="34" t="s">
        <v>45897</v>
      </c>
      <c r="U305" s="34" t="s">
        <v>49804</v>
      </c>
      <c r="V305" s="34" t="s">
        <v>26482</v>
      </c>
      <c r="W305" s="34"/>
      <c r="X305" s="34"/>
      <c r="Y305" s="34"/>
      <c r="Z305" s="34"/>
      <c r="AA305" s="33" t="s">
        <v>42842</v>
      </c>
      <c r="AB305" s="33">
        <v>8148</v>
      </c>
      <c r="AC305" s="103">
        <v>28107</v>
      </c>
    </row>
    <row r="306" spans="1:29" ht="13" customHeight="1" x14ac:dyDescent="0.2">
      <c r="A306" s="1" t="s">
        <v>43380</v>
      </c>
      <c r="B306" s="33" t="s">
        <v>22</v>
      </c>
      <c r="C306" s="34" t="s">
        <v>13</v>
      </c>
      <c r="D306" s="1" t="s">
        <v>23</v>
      </c>
      <c r="E306" s="34"/>
      <c r="F306" s="94">
        <v>43976</v>
      </c>
      <c r="G306" s="34" t="s">
        <v>43381</v>
      </c>
      <c r="H306" s="34" t="s">
        <v>9287</v>
      </c>
      <c r="I306" s="34" t="s">
        <v>38</v>
      </c>
      <c r="J306" s="62">
        <v>95350</v>
      </c>
      <c r="K306" s="34" t="s">
        <v>2941</v>
      </c>
      <c r="L306" s="34" t="s">
        <v>9289</v>
      </c>
      <c r="M306" s="1" t="s">
        <v>45997</v>
      </c>
      <c r="N306" s="34" t="s">
        <v>20</v>
      </c>
      <c r="O306" s="34" t="s">
        <v>43382</v>
      </c>
      <c r="P306" s="34" t="s">
        <v>45771</v>
      </c>
      <c r="Q306" s="34" t="s">
        <v>29986</v>
      </c>
      <c r="R306" s="61" t="s">
        <v>43383</v>
      </c>
      <c r="S306" s="34" t="s">
        <v>509</v>
      </c>
      <c r="T306" s="34" t="s">
        <v>45897</v>
      </c>
      <c r="U306" s="34" t="s">
        <v>39851</v>
      </c>
      <c r="V306" s="34" t="s">
        <v>26484</v>
      </c>
      <c r="W306" s="34" t="s">
        <v>26485</v>
      </c>
      <c r="X306" s="34" t="s">
        <v>509</v>
      </c>
      <c r="Y306" s="34">
        <v>5884</v>
      </c>
      <c r="Z306" s="34"/>
      <c r="AA306" s="33" t="s">
        <v>42844</v>
      </c>
      <c r="AB306" s="33">
        <v>8149</v>
      </c>
      <c r="AC306" s="103">
        <v>28121</v>
      </c>
    </row>
    <row r="307" spans="1:29" ht="13" customHeight="1" x14ac:dyDescent="0.2">
      <c r="A307" s="34" t="s">
        <v>43368</v>
      </c>
      <c r="B307" s="34">
        <v>28</v>
      </c>
      <c r="C307" s="34" t="s">
        <v>13</v>
      </c>
      <c r="D307" s="34" t="s">
        <v>78</v>
      </c>
      <c r="E307" s="34"/>
      <c r="F307" s="94">
        <v>43976</v>
      </c>
      <c r="G307" s="34" t="s">
        <v>43369</v>
      </c>
      <c r="H307" s="34" t="s">
        <v>581</v>
      </c>
      <c r="I307" s="34" t="s">
        <v>111</v>
      </c>
      <c r="J307" s="62">
        <v>85054</v>
      </c>
      <c r="K307" s="34" t="s">
        <v>582</v>
      </c>
      <c r="L307" s="34" t="s">
        <v>10107</v>
      </c>
      <c r="M307" s="1" t="s">
        <v>45998</v>
      </c>
      <c r="N307" s="34" t="s">
        <v>20</v>
      </c>
      <c r="O307" s="34" t="s">
        <v>43370</v>
      </c>
      <c r="P307" s="34" t="s">
        <v>45771</v>
      </c>
      <c r="Q307" s="34" t="s">
        <v>29986</v>
      </c>
      <c r="R307" s="61" t="s">
        <v>43371</v>
      </c>
      <c r="S307" s="34" t="s">
        <v>93</v>
      </c>
      <c r="T307" s="34" t="s">
        <v>45897</v>
      </c>
      <c r="U307" s="34" t="s">
        <v>49804</v>
      </c>
      <c r="V307" s="34" t="s">
        <v>26487</v>
      </c>
      <c r="W307" s="34" t="s">
        <v>26485</v>
      </c>
      <c r="X307" s="34" t="s">
        <v>93</v>
      </c>
      <c r="Y307" s="34">
        <v>5841</v>
      </c>
      <c r="Z307" s="34"/>
      <c r="AA307" s="33" t="s">
        <v>42842</v>
      </c>
      <c r="AB307" s="33">
        <v>8150</v>
      </c>
      <c r="AC307" s="103">
        <v>28113</v>
      </c>
    </row>
    <row r="308" spans="1:29" ht="13" customHeight="1" x14ac:dyDescent="0.2">
      <c r="A308" s="34" t="s">
        <v>43400</v>
      </c>
      <c r="B308" s="34">
        <v>49</v>
      </c>
      <c r="C308" s="34" t="s">
        <v>13</v>
      </c>
      <c r="D308" s="34" t="s">
        <v>30</v>
      </c>
      <c r="E308" s="61" t="s">
        <v>43401</v>
      </c>
      <c r="F308" s="94">
        <v>43975</v>
      </c>
      <c r="G308" s="34" t="s">
        <v>43402</v>
      </c>
      <c r="H308" s="34" t="s">
        <v>18140</v>
      </c>
      <c r="I308" s="34" t="s">
        <v>191</v>
      </c>
      <c r="J308" s="62">
        <v>80906</v>
      </c>
      <c r="K308" s="34" t="s">
        <v>798</v>
      </c>
      <c r="L308" s="34" t="s">
        <v>18142</v>
      </c>
      <c r="M308" s="1" t="s">
        <v>46000</v>
      </c>
      <c r="N308" s="34" t="s">
        <v>42709</v>
      </c>
      <c r="O308" s="34" t="s">
        <v>43403</v>
      </c>
      <c r="P308" s="34" t="s">
        <v>45771</v>
      </c>
      <c r="Q308" s="34" t="s">
        <v>29986</v>
      </c>
      <c r="R308" s="61" t="s">
        <v>43404</v>
      </c>
      <c r="S308" s="34" t="s">
        <v>93</v>
      </c>
      <c r="T308" s="34" t="s">
        <v>21</v>
      </c>
      <c r="U308" s="34" t="s">
        <v>26488</v>
      </c>
      <c r="V308" s="34"/>
      <c r="W308" s="34"/>
      <c r="X308" s="34"/>
      <c r="Y308" s="34"/>
      <c r="Z308" s="34"/>
      <c r="AA308" s="33" t="s">
        <v>42842</v>
      </c>
      <c r="AB308" s="33">
        <v>8143</v>
      </c>
      <c r="AC308" s="103">
        <v>28143</v>
      </c>
    </row>
    <row r="309" spans="1:29" ht="13" customHeight="1" x14ac:dyDescent="0.2">
      <c r="A309" s="1" t="s">
        <v>43405</v>
      </c>
      <c r="B309" s="34">
        <v>52</v>
      </c>
      <c r="C309" s="34" t="s">
        <v>13</v>
      </c>
      <c r="D309" s="1" t="s">
        <v>23</v>
      </c>
      <c r="E309" s="34"/>
      <c r="F309" s="94">
        <v>43975</v>
      </c>
      <c r="G309" s="34" t="s">
        <v>43406</v>
      </c>
      <c r="H309" s="34" t="s">
        <v>43407</v>
      </c>
      <c r="I309" s="34" t="s">
        <v>795</v>
      </c>
      <c r="J309" s="62">
        <v>59920</v>
      </c>
      <c r="K309" s="34" t="s">
        <v>43408</v>
      </c>
      <c r="L309" s="34" t="s">
        <v>43409</v>
      </c>
      <c r="M309" s="1" t="s">
        <v>45999</v>
      </c>
      <c r="N309" s="34" t="s">
        <v>20</v>
      </c>
      <c r="O309" s="34" t="s">
        <v>43410</v>
      </c>
      <c r="P309" s="34" t="s">
        <v>45771</v>
      </c>
      <c r="Q309" s="34" t="s">
        <v>29986</v>
      </c>
      <c r="R309" s="61" t="s">
        <v>43411</v>
      </c>
      <c r="S309" s="34" t="s">
        <v>93</v>
      </c>
      <c r="T309" s="34" t="s">
        <v>21</v>
      </c>
      <c r="U309" s="34" t="s">
        <v>26689</v>
      </c>
      <c r="V309" s="34" t="s">
        <v>26484</v>
      </c>
      <c r="W309" s="34" t="s">
        <v>26485</v>
      </c>
      <c r="X309" s="34" t="s">
        <v>93</v>
      </c>
      <c r="Y309" s="34">
        <v>5886</v>
      </c>
      <c r="Z309" s="34"/>
      <c r="AA309" s="33" t="s">
        <v>42843</v>
      </c>
      <c r="AB309" s="33">
        <v>8142</v>
      </c>
      <c r="AC309" s="103">
        <v>28106</v>
      </c>
    </row>
    <row r="310" spans="1:29" ht="13" customHeight="1" x14ac:dyDescent="0.2">
      <c r="A310" s="34" t="s">
        <v>43423</v>
      </c>
      <c r="B310" s="34">
        <v>22</v>
      </c>
      <c r="C310" s="34" t="s">
        <v>13</v>
      </c>
      <c r="D310" s="34" t="s">
        <v>41</v>
      </c>
      <c r="E310" s="95" t="s">
        <v>43424</v>
      </c>
      <c r="F310" s="94">
        <v>43974</v>
      </c>
      <c r="G310" s="34" t="s">
        <v>43425</v>
      </c>
      <c r="H310" s="34" t="s">
        <v>219</v>
      </c>
      <c r="I310" s="34" t="s">
        <v>220</v>
      </c>
      <c r="J310" s="62">
        <v>84101</v>
      </c>
      <c r="K310" s="34" t="s">
        <v>561</v>
      </c>
      <c r="L310" s="34" t="s">
        <v>221</v>
      </c>
      <c r="M310" s="1" t="s">
        <v>46001</v>
      </c>
      <c r="N310" s="34" t="s">
        <v>20</v>
      </c>
      <c r="O310" s="34" t="s">
        <v>43426</v>
      </c>
      <c r="P310" s="34" t="s">
        <v>31864</v>
      </c>
      <c r="Q310" s="34" t="s">
        <v>29986</v>
      </c>
      <c r="R310" s="95" t="s">
        <v>43427</v>
      </c>
      <c r="S310" s="34" t="s">
        <v>93</v>
      </c>
      <c r="T310" s="34" t="s">
        <v>21</v>
      </c>
      <c r="U310" s="34" t="s">
        <v>26689</v>
      </c>
      <c r="V310" s="34" t="s">
        <v>26482</v>
      </c>
      <c r="W310" s="34" t="s">
        <v>26486</v>
      </c>
      <c r="X310" s="34" t="s">
        <v>509</v>
      </c>
      <c r="Y310" s="34">
        <v>5840</v>
      </c>
      <c r="Z310" s="34"/>
      <c r="AA310" s="33" t="s">
        <v>42842</v>
      </c>
      <c r="AB310" s="33">
        <v>8138</v>
      </c>
      <c r="AC310" s="103">
        <v>28099</v>
      </c>
    </row>
    <row r="311" spans="1:29" ht="13" customHeight="1" x14ac:dyDescent="0.2">
      <c r="A311" s="1" t="s">
        <v>43412</v>
      </c>
      <c r="B311" s="34">
        <v>26</v>
      </c>
      <c r="C311" s="34" t="s">
        <v>13</v>
      </c>
      <c r="D311" s="1" t="s">
        <v>23</v>
      </c>
      <c r="E311" s="34"/>
      <c r="F311" s="94">
        <v>43974</v>
      </c>
      <c r="G311" s="34" t="s">
        <v>43413</v>
      </c>
      <c r="H311" s="34" t="s">
        <v>11086</v>
      </c>
      <c r="I311" s="34" t="s">
        <v>74</v>
      </c>
      <c r="J311" s="62">
        <v>7501</v>
      </c>
      <c r="K311" s="34" t="s">
        <v>8590</v>
      </c>
      <c r="L311" s="34" t="s">
        <v>43414</v>
      </c>
      <c r="M311" s="1" t="s">
        <v>46002</v>
      </c>
      <c r="N311" s="34" t="s">
        <v>20</v>
      </c>
      <c r="O311" s="34" t="s">
        <v>43415</v>
      </c>
      <c r="P311" s="34" t="s">
        <v>45771</v>
      </c>
      <c r="Q311" s="34" t="s">
        <v>29986</v>
      </c>
      <c r="R311" s="95" t="s">
        <v>43416</v>
      </c>
      <c r="S311" s="34" t="s">
        <v>93</v>
      </c>
      <c r="T311" s="34" t="s">
        <v>21</v>
      </c>
      <c r="U311" s="34" t="s">
        <v>26689</v>
      </c>
      <c r="V311" s="34" t="s">
        <v>26487</v>
      </c>
      <c r="W311" s="34"/>
      <c r="X311" s="34" t="s">
        <v>93</v>
      </c>
      <c r="Y311" s="34">
        <v>5874</v>
      </c>
      <c r="Z311" s="34"/>
      <c r="AA311" s="33" t="s">
        <v>42842</v>
      </c>
      <c r="AB311" s="33">
        <v>8139</v>
      </c>
      <c r="AC311" s="103">
        <v>28098</v>
      </c>
    </row>
    <row r="312" spans="1:29" ht="13" customHeight="1" x14ac:dyDescent="0.2">
      <c r="A312" s="1" t="s">
        <v>43428</v>
      </c>
      <c r="B312" s="34">
        <v>57</v>
      </c>
      <c r="C312" s="34" t="s">
        <v>13</v>
      </c>
      <c r="D312" s="1" t="s">
        <v>23</v>
      </c>
      <c r="E312" s="34"/>
      <c r="F312" s="94">
        <v>43974</v>
      </c>
      <c r="G312" s="34" t="s">
        <v>43429</v>
      </c>
      <c r="H312" s="34" t="s">
        <v>43430</v>
      </c>
      <c r="I312" s="34" t="s">
        <v>293</v>
      </c>
      <c r="J312" s="62">
        <v>40977</v>
      </c>
      <c r="K312" s="34" t="s">
        <v>7713</v>
      </c>
      <c r="L312" s="34" t="s">
        <v>43431</v>
      </c>
      <c r="M312" s="1" t="s">
        <v>46003</v>
      </c>
      <c r="N312" s="34" t="s">
        <v>20</v>
      </c>
      <c r="O312" s="34" t="s">
        <v>43432</v>
      </c>
      <c r="P312" s="34" t="s">
        <v>45771</v>
      </c>
      <c r="Q312" s="34" t="s">
        <v>29986</v>
      </c>
      <c r="R312" s="95" t="s">
        <v>43433</v>
      </c>
      <c r="S312" s="34" t="s">
        <v>93</v>
      </c>
      <c r="T312" s="34" t="s">
        <v>21</v>
      </c>
      <c r="U312" s="34" t="s">
        <v>26689</v>
      </c>
      <c r="V312" s="34" t="s">
        <v>26482</v>
      </c>
      <c r="W312" s="34" t="s">
        <v>26483</v>
      </c>
      <c r="X312" s="34" t="s">
        <v>93</v>
      </c>
      <c r="Y312" s="34">
        <v>5888</v>
      </c>
      <c r="Z312" s="34"/>
      <c r="AA312" s="33" t="s">
        <v>42843</v>
      </c>
      <c r="AB312" s="33">
        <v>8140</v>
      </c>
      <c r="AC312" s="103">
        <v>28101</v>
      </c>
    </row>
    <row r="313" spans="1:29" ht="13" customHeight="1" x14ac:dyDescent="0.2">
      <c r="A313" s="34" t="s">
        <v>43417</v>
      </c>
      <c r="B313" s="34">
        <v>28</v>
      </c>
      <c r="C313" s="34" t="s">
        <v>13</v>
      </c>
      <c r="D313" s="34" t="s">
        <v>78</v>
      </c>
      <c r="E313" s="95" t="s">
        <v>43418</v>
      </c>
      <c r="F313" s="94">
        <v>43974</v>
      </c>
      <c r="G313" s="34" t="s">
        <v>43419</v>
      </c>
      <c r="H313" s="34" t="s">
        <v>43420</v>
      </c>
      <c r="I313" s="34" t="s">
        <v>74</v>
      </c>
      <c r="J313" s="62">
        <v>8087</v>
      </c>
      <c r="K313" s="34" t="s">
        <v>4678</v>
      </c>
      <c r="L313" s="34" t="s">
        <v>2291</v>
      </c>
      <c r="M313" s="1" t="s">
        <v>46004</v>
      </c>
      <c r="N313" s="34" t="s">
        <v>20</v>
      </c>
      <c r="O313" s="34" t="s">
        <v>43421</v>
      </c>
      <c r="P313" s="34" t="s">
        <v>45771</v>
      </c>
      <c r="Q313" s="34" t="s">
        <v>29986</v>
      </c>
      <c r="R313" s="95" t="s">
        <v>43422</v>
      </c>
      <c r="S313" s="34" t="s">
        <v>93</v>
      </c>
      <c r="T313" s="34" t="s">
        <v>45897</v>
      </c>
      <c r="U313" s="34" t="s">
        <v>49804</v>
      </c>
      <c r="V313" s="34" t="s">
        <v>26482</v>
      </c>
      <c r="W313" s="34" t="s">
        <v>26485</v>
      </c>
      <c r="X313" s="34" t="s">
        <v>93</v>
      </c>
      <c r="Y313" s="34">
        <v>5873</v>
      </c>
      <c r="Z313" s="34"/>
      <c r="AA313" s="33" t="s">
        <v>42844</v>
      </c>
      <c r="AB313" s="33">
        <v>8141</v>
      </c>
      <c r="AC313" s="103">
        <v>28100</v>
      </c>
    </row>
    <row r="314" spans="1:29" ht="13" customHeight="1" x14ac:dyDescent="0.2">
      <c r="A314" s="34" t="s">
        <v>43448</v>
      </c>
      <c r="B314" s="34">
        <v>20</v>
      </c>
      <c r="C314" s="34" t="s">
        <v>13</v>
      </c>
      <c r="D314" s="34" t="s">
        <v>14</v>
      </c>
      <c r="E314" s="34"/>
      <c r="F314" s="94">
        <v>43972</v>
      </c>
      <c r="G314" s="34" t="s">
        <v>43449</v>
      </c>
      <c r="H314" s="34" t="s">
        <v>11296</v>
      </c>
      <c r="I314" s="34" t="s">
        <v>66</v>
      </c>
      <c r="J314" s="62">
        <v>78418</v>
      </c>
      <c r="K314" s="34" t="s">
        <v>11298</v>
      </c>
      <c r="L314" s="34" t="s">
        <v>43450</v>
      </c>
      <c r="M314" s="1" t="s">
        <v>48880</v>
      </c>
      <c r="N314" s="34" t="s">
        <v>20</v>
      </c>
      <c r="O314" s="34" t="s">
        <v>43451</v>
      </c>
      <c r="P314" s="34" t="s">
        <v>45771</v>
      </c>
      <c r="Q314" s="34" t="s">
        <v>29986</v>
      </c>
      <c r="R314" s="61" t="s">
        <v>43452</v>
      </c>
      <c r="S314" s="34" t="s">
        <v>93</v>
      </c>
      <c r="T314" s="34" t="s">
        <v>21</v>
      </c>
      <c r="U314" s="34" t="s">
        <v>26689</v>
      </c>
      <c r="V314" s="34" t="s">
        <v>26484</v>
      </c>
      <c r="W314" s="34"/>
      <c r="X314" s="34"/>
      <c r="Y314" s="34"/>
      <c r="Z314" s="34"/>
      <c r="AA314" s="33" t="s">
        <v>42844</v>
      </c>
      <c r="AB314" s="33">
        <v>8133</v>
      </c>
      <c r="AC314" s="103">
        <v>28119</v>
      </c>
    </row>
    <row r="315" spans="1:29" ht="13" customHeight="1" x14ac:dyDescent="0.2">
      <c r="A315" s="34" t="s">
        <v>43439</v>
      </c>
      <c r="B315" s="34">
        <v>40</v>
      </c>
      <c r="C315" s="34" t="s">
        <v>13</v>
      </c>
      <c r="D315" s="34" t="s">
        <v>30</v>
      </c>
      <c r="E315" s="95" t="s">
        <v>43440</v>
      </c>
      <c r="F315" s="94">
        <v>43972</v>
      </c>
      <c r="G315" s="34" t="s">
        <v>43441</v>
      </c>
      <c r="H315" s="34" t="s">
        <v>581</v>
      </c>
      <c r="I315" s="34" t="s">
        <v>111</v>
      </c>
      <c r="J315" s="62">
        <v>85048</v>
      </c>
      <c r="K315" s="34" t="s">
        <v>582</v>
      </c>
      <c r="L315" s="34" t="s">
        <v>583</v>
      </c>
      <c r="M315" s="1" t="s">
        <v>45935</v>
      </c>
      <c r="N315" s="34" t="s">
        <v>20</v>
      </c>
      <c r="O315" s="34" t="s">
        <v>43442</v>
      </c>
      <c r="P315" s="34" t="s">
        <v>45771</v>
      </c>
      <c r="Q315" s="34" t="s">
        <v>29986</v>
      </c>
      <c r="R315" s="95" t="s">
        <v>43443</v>
      </c>
      <c r="S315" s="34" t="s">
        <v>93</v>
      </c>
      <c r="T315" s="34" t="s">
        <v>21</v>
      </c>
      <c r="U315" s="34" t="s">
        <v>26689</v>
      </c>
      <c r="V315" s="34" t="s">
        <v>26482</v>
      </c>
      <c r="W315" s="34" t="s">
        <v>26485</v>
      </c>
      <c r="X315" s="34" t="s">
        <v>93</v>
      </c>
      <c r="Y315" s="34">
        <v>5870</v>
      </c>
      <c r="Z315" s="34"/>
      <c r="AA315" s="33" t="s">
        <v>42844</v>
      </c>
      <c r="AB315" s="33">
        <v>8136</v>
      </c>
      <c r="AC315" s="103">
        <v>28096</v>
      </c>
    </row>
    <row r="316" spans="1:29" ht="13" customHeight="1" x14ac:dyDescent="0.2">
      <c r="A316" s="34" t="s">
        <v>43444</v>
      </c>
      <c r="B316" s="34">
        <v>60</v>
      </c>
      <c r="C316" s="34" t="s">
        <v>13</v>
      </c>
      <c r="D316" s="34" t="s">
        <v>78</v>
      </c>
      <c r="E316" s="34"/>
      <c r="F316" s="94">
        <v>43972</v>
      </c>
      <c r="G316" s="34" t="s">
        <v>43445</v>
      </c>
      <c r="H316" s="34" t="s">
        <v>12386</v>
      </c>
      <c r="I316" s="34" t="s">
        <v>25</v>
      </c>
      <c r="J316" s="62">
        <v>29646</v>
      </c>
      <c r="K316" s="34" t="s">
        <v>12386</v>
      </c>
      <c r="L316" s="34" t="s">
        <v>21997</v>
      </c>
      <c r="M316" s="1" t="s">
        <v>46005</v>
      </c>
      <c r="N316" s="34" t="s">
        <v>20</v>
      </c>
      <c r="O316" s="34" t="s">
        <v>43446</v>
      </c>
      <c r="P316" s="34" t="s">
        <v>45771</v>
      </c>
      <c r="Q316" s="34" t="s">
        <v>29986</v>
      </c>
      <c r="R316" s="61" t="s">
        <v>43447</v>
      </c>
      <c r="S316" s="34" t="s">
        <v>93</v>
      </c>
      <c r="T316" s="34" t="s">
        <v>21</v>
      </c>
      <c r="U316" s="34" t="s">
        <v>26689</v>
      </c>
      <c r="V316" s="34" t="s">
        <v>26484</v>
      </c>
      <c r="W316" s="34" t="s">
        <v>26485</v>
      </c>
      <c r="X316" s="34" t="s">
        <v>93</v>
      </c>
      <c r="Y316" s="34">
        <v>5892</v>
      </c>
      <c r="Z316" s="34"/>
      <c r="AA316" s="33" t="s">
        <v>42844</v>
      </c>
      <c r="AB316" s="33">
        <v>8134</v>
      </c>
      <c r="AC316" s="103">
        <v>28092</v>
      </c>
    </row>
    <row r="317" spans="1:29" ht="13" customHeight="1" x14ac:dyDescent="0.2">
      <c r="A317" s="1" t="s">
        <v>43453</v>
      </c>
      <c r="B317" s="33" t="s">
        <v>22</v>
      </c>
      <c r="C317" s="34" t="s">
        <v>13</v>
      </c>
      <c r="D317" s="1" t="s">
        <v>23</v>
      </c>
      <c r="E317" s="34"/>
      <c r="F317" s="94">
        <v>43972</v>
      </c>
      <c r="G317" s="34" t="s">
        <v>43454</v>
      </c>
      <c r="H317" s="34" t="s">
        <v>7120</v>
      </c>
      <c r="I317" s="34" t="s">
        <v>618</v>
      </c>
      <c r="J317" s="62">
        <v>38655</v>
      </c>
      <c r="K317" s="34" t="s">
        <v>1277</v>
      </c>
      <c r="L317" s="34" t="s">
        <v>43455</v>
      </c>
      <c r="M317" s="1" t="s">
        <v>46006</v>
      </c>
      <c r="N317" s="34" t="s">
        <v>20</v>
      </c>
      <c r="O317" s="34" t="s">
        <v>43456</v>
      </c>
      <c r="P317" s="34" t="s">
        <v>45771</v>
      </c>
      <c r="Q317" s="34" t="s">
        <v>29986</v>
      </c>
      <c r="R317" s="61" t="s">
        <v>43457</v>
      </c>
      <c r="S317" s="34" t="s">
        <v>93</v>
      </c>
      <c r="T317" s="34" t="s">
        <v>21</v>
      </c>
      <c r="U317" s="34" t="s">
        <v>26689</v>
      </c>
      <c r="V317" s="34"/>
      <c r="W317" s="34"/>
      <c r="X317" s="34"/>
      <c r="Y317" s="34"/>
      <c r="Z317" s="34"/>
      <c r="AA317" s="33" t="s">
        <v>42844</v>
      </c>
      <c r="AB317" s="33">
        <v>8135</v>
      </c>
      <c r="AC317" s="103">
        <v>28118</v>
      </c>
    </row>
    <row r="318" spans="1:29" ht="13" customHeight="1" x14ac:dyDescent="0.2">
      <c r="A318" s="34" t="s">
        <v>43434</v>
      </c>
      <c r="B318" s="34">
        <v>48</v>
      </c>
      <c r="C318" s="34" t="s">
        <v>13</v>
      </c>
      <c r="D318" s="34" t="s">
        <v>78</v>
      </c>
      <c r="E318" s="95" t="s">
        <v>43435</v>
      </c>
      <c r="F318" s="94">
        <v>43972</v>
      </c>
      <c r="G318" s="34" t="s">
        <v>43436</v>
      </c>
      <c r="H318" s="34" t="s">
        <v>1882</v>
      </c>
      <c r="I318" s="34" t="s">
        <v>297</v>
      </c>
      <c r="J318" s="62">
        <v>37211</v>
      </c>
      <c r="K318" s="34" t="s">
        <v>820</v>
      </c>
      <c r="L318" s="34" t="s">
        <v>821</v>
      </c>
      <c r="M318" s="1" t="s">
        <v>46007</v>
      </c>
      <c r="N318" s="34" t="s">
        <v>20</v>
      </c>
      <c r="O318" s="34" t="s">
        <v>43437</v>
      </c>
      <c r="P318" s="34" t="s">
        <v>45771</v>
      </c>
      <c r="Q318" s="34" t="s">
        <v>29986</v>
      </c>
      <c r="R318" s="61" t="s">
        <v>43438</v>
      </c>
      <c r="S318" s="34" t="s">
        <v>93</v>
      </c>
      <c r="T318" s="34" t="s">
        <v>350</v>
      </c>
      <c r="U318" s="34" t="s">
        <v>26775</v>
      </c>
      <c r="V318" s="34"/>
      <c r="W318" s="34"/>
      <c r="X318" s="34"/>
      <c r="Y318" s="34"/>
      <c r="Z318" s="34"/>
      <c r="AA318" s="33" t="s">
        <v>42844</v>
      </c>
      <c r="AB318" s="33">
        <v>8137</v>
      </c>
      <c r="AC318" s="103">
        <v>28093</v>
      </c>
    </row>
    <row r="319" spans="1:29" ht="13" customHeight="1" x14ac:dyDescent="0.2">
      <c r="A319" s="1" t="s">
        <v>2989</v>
      </c>
      <c r="B319" s="33" t="s">
        <v>22</v>
      </c>
      <c r="C319" s="34" t="s">
        <v>13</v>
      </c>
      <c r="D319" s="1" t="s">
        <v>23</v>
      </c>
      <c r="E319" s="34"/>
      <c r="F319" s="94">
        <v>43971</v>
      </c>
      <c r="G319" s="34" t="s">
        <v>43458</v>
      </c>
      <c r="H319" s="34" t="s">
        <v>43459</v>
      </c>
      <c r="I319" s="34" t="s">
        <v>55</v>
      </c>
      <c r="J319" s="62">
        <v>32940</v>
      </c>
      <c r="K319" s="34" t="s">
        <v>1650</v>
      </c>
      <c r="L319" s="34" t="s">
        <v>3439</v>
      </c>
      <c r="M319" s="1" t="s">
        <v>46008</v>
      </c>
      <c r="N319" s="34" t="s">
        <v>20</v>
      </c>
      <c r="O319" s="34" t="s">
        <v>43460</v>
      </c>
      <c r="P319" s="34" t="s">
        <v>45771</v>
      </c>
      <c r="Q319" s="34" t="s">
        <v>29986</v>
      </c>
      <c r="R319" s="61" t="s">
        <v>43461</v>
      </c>
      <c r="S319" s="34" t="s">
        <v>509</v>
      </c>
      <c r="T319" s="34" t="s">
        <v>21</v>
      </c>
      <c r="U319" s="34" t="s">
        <v>26689</v>
      </c>
      <c r="V319" s="34" t="s">
        <v>26484</v>
      </c>
      <c r="W319" s="34" t="s">
        <v>26485</v>
      </c>
      <c r="X319" s="34" t="s">
        <v>93</v>
      </c>
      <c r="Y319" s="34">
        <v>5815</v>
      </c>
      <c r="Z319" s="34"/>
      <c r="AA319" s="33" t="s">
        <v>42844</v>
      </c>
      <c r="AB319" s="33">
        <v>8130</v>
      </c>
      <c r="AC319" s="103">
        <v>28088</v>
      </c>
    </row>
    <row r="320" spans="1:29" ht="13" customHeight="1" x14ac:dyDescent="0.2">
      <c r="A320" s="34" t="s">
        <v>43462</v>
      </c>
      <c r="B320" s="34">
        <v>45</v>
      </c>
      <c r="C320" s="34" t="s">
        <v>13</v>
      </c>
      <c r="D320" s="34" t="s">
        <v>78</v>
      </c>
      <c r="E320" s="95" t="s">
        <v>43463</v>
      </c>
      <c r="F320" s="94">
        <v>43971</v>
      </c>
      <c r="G320" s="34" t="s">
        <v>43464</v>
      </c>
      <c r="H320" s="34" t="s">
        <v>43465</v>
      </c>
      <c r="I320" s="34" t="s">
        <v>87</v>
      </c>
      <c r="J320" s="62">
        <v>36502</v>
      </c>
      <c r="K320" s="34" t="s">
        <v>4977</v>
      </c>
      <c r="L320" s="34" t="s">
        <v>32085</v>
      </c>
      <c r="M320" s="1" t="s">
        <v>46586</v>
      </c>
      <c r="N320" s="34" t="s">
        <v>20</v>
      </c>
      <c r="O320" s="34" t="s">
        <v>43466</v>
      </c>
      <c r="P320" s="34" t="s">
        <v>45771</v>
      </c>
      <c r="Q320" s="34" t="s">
        <v>29986</v>
      </c>
      <c r="R320" s="95" t="s">
        <v>43467</v>
      </c>
      <c r="S320" s="34" t="s">
        <v>93</v>
      </c>
      <c r="T320" s="34" t="s">
        <v>28</v>
      </c>
      <c r="U320" s="34" t="s">
        <v>26487</v>
      </c>
      <c r="V320" s="34" t="s">
        <v>26482</v>
      </c>
      <c r="W320" s="34" t="s">
        <v>26486</v>
      </c>
      <c r="X320" s="34" t="s">
        <v>93</v>
      </c>
      <c r="Y320" s="34">
        <v>5894</v>
      </c>
      <c r="Z320" s="34"/>
      <c r="AA320" s="33" t="s">
        <v>42843</v>
      </c>
      <c r="AB320" s="33">
        <v>8131</v>
      </c>
      <c r="AC320" s="103">
        <v>28094</v>
      </c>
    </row>
    <row r="321" spans="1:29" ht="13" customHeight="1" x14ac:dyDescent="0.2">
      <c r="A321" s="1" t="s">
        <v>49728</v>
      </c>
      <c r="B321" s="33" t="s">
        <v>22</v>
      </c>
      <c r="C321" s="34" t="s">
        <v>13</v>
      </c>
      <c r="D321" s="33" t="s">
        <v>41</v>
      </c>
      <c r="E321" s="34"/>
      <c r="F321" s="94">
        <v>43971</v>
      </c>
      <c r="G321" s="34" t="s">
        <v>43468</v>
      </c>
      <c r="H321" s="34" t="s">
        <v>7913</v>
      </c>
      <c r="I321" s="34" t="s">
        <v>38</v>
      </c>
      <c r="J321" s="62">
        <v>94541</v>
      </c>
      <c r="K321" s="34" t="s">
        <v>555</v>
      </c>
      <c r="L321" s="34" t="s">
        <v>43469</v>
      </c>
      <c r="M321" s="1" t="s">
        <v>46932</v>
      </c>
      <c r="N321" s="34" t="s">
        <v>20</v>
      </c>
      <c r="O321" s="34" t="s">
        <v>43470</v>
      </c>
      <c r="P321" s="34" t="s">
        <v>45771</v>
      </c>
      <c r="Q321" s="34" t="s">
        <v>29986</v>
      </c>
      <c r="R321" s="61" t="s">
        <v>43471</v>
      </c>
      <c r="S321" s="34" t="s">
        <v>93</v>
      </c>
      <c r="T321" s="34" t="s">
        <v>350</v>
      </c>
      <c r="U321" s="34" t="s">
        <v>26775</v>
      </c>
      <c r="V321" s="34" t="s">
        <v>26484</v>
      </c>
      <c r="W321" s="34"/>
      <c r="X321" s="34" t="s">
        <v>509</v>
      </c>
      <c r="Y321" s="34">
        <v>5923</v>
      </c>
      <c r="Z321" s="34"/>
      <c r="AA321" s="33" t="s">
        <v>42842</v>
      </c>
      <c r="AB321" s="33">
        <v>8132</v>
      </c>
      <c r="AC321" s="103">
        <v>28086</v>
      </c>
    </row>
    <row r="322" spans="1:29" ht="13" customHeight="1" x14ac:dyDescent="0.2">
      <c r="A322" s="34" t="s">
        <v>43479</v>
      </c>
      <c r="B322" s="34">
        <v>32</v>
      </c>
      <c r="C322" s="34" t="s">
        <v>13</v>
      </c>
      <c r="D322" s="34" t="s">
        <v>30</v>
      </c>
      <c r="E322" s="61" t="s">
        <v>43480</v>
      </c>
      <c r="F322" s="94">
        <v>43970</v>
      </c>
      <c r="G322" s="34" t="s">
        <v>43481</v>
      </c>
      <c r="H322" s="34" t="s">
        <v>43482</v>
      </c>
      <c r="I322" s="34" t="s">
        <v>87</v>
      </c>
      <c r="J322" s="62">
        <v>36521</v>
      </c>
      <c r="K322" s="34" t="s">
        <v>12637</v>
      </c>
      <c r="L322" s="34" t="s">
        <v>12638</v>
      </c>
      <c r="M322" s="1" t="s">
        <v>46010</v>
      </c>
      <c r="N322" s="34" t="s">
        <v>20</v>
      </c>
      <c r="O322" s="34" t="s">
        <v>43483</v>
      </c>
      <c r="P322" s="34" t="s">
        <v>45771</v>
      </c>
      <c r="Q322" s="34" t="s">
        <v>29986</v>
      </c>
      <c r="R322" s="61" t="s">
        <v>43484</v>
      </c>
      <c r="S322" s="34" t="s">
        <v>22</v>
      </c>
      <c r="T322" s="34" t="s">
        <v>21</v>
      </c>
      <c r="U322" s="34" t="s">
        <v>26689</v>
      </c>
      <c r="V322" s="34" t="s">
        <v>26484</v>
      </c>
      <c r="W322" s="34" t="s">
        <v>26485</v>
      </c>
      <c r="X322" s="34" t="s">
        <v>93</v>
      </c>
      <c r="Y322" s="34">
        <v>5819</v>
      </c>
      <c r="Z322" s="34"/>
      <c r="AA322" s="33" t="s">
        <v>42843</v>
      </c>
      <c r="AB322" s="33">
        <v>8127</v>
      </c>
      <c r="AC322" s="103">
        <v>28081</v>
      </c>
    </row>
    <row r="323" spans="1:29" ht="13" customHeight="1" x14ac:dyDescent="0.2">
      <c r="A323" s="34" t="s">
        <v>43485</v>
      </c>
      <c r="B323" s="34">
        <v>69</v>
      </c>
      <c r="C323" s="34" t="s">
        <v>13</v>
      </c>
      <c r="D323" s="34" t="s">
        <v>30</v>
      </c>
      <c r="E323" s="34"/>
      <c r="F323" s="94">
        <v>43970</v>
      </c>
      <c r="G323" s="34" t="s">
        <v>43486</v>
      </c>
      <c r="H323" s="34" t="s">
        <v>3199</v>
      </c>
      <c r="I323" s="34" t="s">
        <v>55</v>
      </c>
      <c r="J323" s="62">
        <v>32303</v>
      </c>
      <c r="K323" s="34" t="s">
        <v>3201</v>
      </c>
      <c r="L323" s="34" t="s">
        <v>3202</v>
      </c>
      <c r="M323" s="1" t="s">
        <v>45982</v>
      </c>
      <c r="N323" s="34" t="s">
        <v>20</v>
      </c>
      <c r="O323" s="34" t="s">
        <v>43487</v>
      </c>
      <c r="P323" s="34" t="s">
        <v>45771</v>
      </c>
      <c r="Q323" s="34" t="s">
        <v>29986</v>
      </c>
      <c r="R323" s="61" t="s">
        <v>43488</v>
      </c>
      <c r="S323" s="34" t="s">
        <v>93</v>
      </c>
      <c r="T323" s="34" t="s">
        <v>21</v>
      </c>
      <c r="U323" s="34" t="s">
        <v>26488</v>
      </c>
      <c r="V323" s="34" t="s">
        <v>26482</v>
      </c>
      <c r="W323" s="34" t="s">
        <v>26485</v>
      </c>
      <c r="X323" s="34" t="s">
        <v>93</v>
      </c>
      <c r="Y323" s="34">
        <v>5820</v>
      </c>
      <c r="Z323" s="34"/>
      <c r="AA323" s="33" t="s">
        <v>42842</v>
      </c>
      <c r="AB323" s="33">
        <v>8128</v>
      </c>
      <c r="AC323" s="103">
        <v>28085</v>
      </c>
    </row>
    <row r="324" spans="1:29" ht="13" customHeight="1" x14ac:dyDescent="0.2">
      <c r="A324" s="34" t="s">
        <v>2989</v>
      </c>
      <c r="B324" s="33" t="s">
        <v>22</v>
      </c>
      <c r="C324" s="34" t="s">
        <v>13</v>
      </c>
      <c r="D324" s="34" t="s">
        <v>78</v>
      </c>
      <c r="E324" s="34"/>
      <c r="F324" s="94">
        <v>43970</v>
      </c>
      <c r="G324" s="34" t="s">
        <v>43472</v>
      </c>
      <c r="H324" s="34" t="s">
        <v>1129</v>
      </c>
      <c r="I324" s="34" t="s">
        <v>281</v>
      </c>
      <c r="J324" s="62">
        <v>98119</v>
      </c>
      <c r="K324" s="34" t="s">
        <v>1130</v>
      </c>
      <c r="L324" s="34" t="s">
        <v>1131</v>
      </c>
      <c r="M324" s="1" t="s">
        <v>46009</v>
      </c>
      <c r="N324" s="34" t="s">
        <v>4952</v>
      </c>
      <c r="O324" s="34" t="s">
        <v>43473</v>
      </c>
      <c r="P324" s="34" t="s">
        <v>45771</v>
      </c>
      <c r="Q324" s="34" t="s">
        <v>29986</v>
      </c>
      <c r="R324" s="61" t="s">
        <v>43474</v>
      </c>
      <c r="S324" s="34" t="s">
        <v>22</v>
      </c>
      <c r="T324" s="34" t="s">
        <v>21</v>
      </c>
      <c r="U324" s="34" t="s">
        <v>26682</v>
      </c>
      <c r="V324" s="34" t="s">
        <v>26487</v>
      </c>
      <c r="W324" s="34" t="s">
        <v>26486</v>
      </c>
      <c r="X324" s="34" t="s">
        <v>509</v>
      </c>
      <c r="Y324" s="34">
        <v>5816</v>
      </c>
      <c r="Z324" s="34"/>
      <c r="AA324" s="33" t="s">
        <v>42842</v>
      </c>
      <c r="AB324" s="33">
        <v>8126</v>
      </c>
      <c r="AC324" s="103">
        <v>28079</v>
      </c>
    </row>
    <row r="325" spans="1:29" ht="13" customHeight="1" x14ac:dyDescent="0.2">
      <c r="A325" s="34" t="s">
        <v>43475</v>
      </c>
      <c r="B325" s="34">
        <v>30</v>
      </c>
      <c r="C325" s="34" t="s">
        <v>13</v>
      </c>
      <c r="D325" s="34" t="s">
        <v>30</v>
      </c>
      <c r="E325" s="34"/>
      <c r="F325" s="94">
        <v>43970</v>
      </c>
      <c r="G325" s="34" t="s">
        <v>43476</v>
      </c>
      <c r="H325" s="34" t="s">
        <v>1443</v>
      </c>
      <c r="I325" s="34" t="s">
        <v>159</v>
      </c>
      <c r="J325" s="62">
        <v>31216</v>
      </c>
      <c r="K325" s="34" t="s">
        <v>23885</v>
      </c>
      <c r="L325" s="34" t="s">
        <v>23886</v>
      </c>
      <c r="M325" s="1" t="s">
        <v>46011</v>
      </c>
      <c r="N325" s="34" t="s">
        <v>20</v>
      </c>
      <c r="O325" s="34" t="s">
        <v>43477</v>
      </c>
      <c r="P325" s="34" t="s">
        <v>31864</v>
      </c>
      <c r="Q325" s="34" t="s">
        <v>29986</v>
      </c>
      <c r="R325" s="61" t="s">
        <v>43478</v>
      </c>
      <c r="S325" s="34" t="s">
        <v>93</v>
      </c>
      <c r="T325" s="34" t="s">
        <v>350</v>
      </c>
      <c r="U325" s="34" t="s">
        <v>26775</v>
      </c>
      <c r="V325" s="34" t="s">
        <v>26484</v>
      </c>
      <c r="W325" s="34"/>
      <c r="X325" s="34"/>
      <c r="Y325" s="34"/>
      <c r="Z325" s="34"/>
      <c r="AA325" s="33" t="s">
        <v>42844</v>
      </c>
      <c r="AB325" s="33">
        <v>8129</v>
      </c>
      <c r="AC325" s="103">
        <v>28083</v>
      </c>
    </row>
    <row r="326" spans="1:29" ht="13" customHeight="1" x14ac:dyDescent="0.2">
      <c r="A326" s="34" t="s">
        <v>43489</v>
      </c>
      <c r="B326" s="34">
        <v>64</v>
      </c>
      <c r="C326" s="34" t="s">
        <v>13</v>
      </c>
      <c r="D326" s="34" t="s">
        <v>30</v>
      </c>
      <c r="E326" s="61" t="s">
        <v>43490</v>
      </c>
      <c r="F326" s="94">
        <v>43969</v>
      </c>
      <c r="G326" s="34" t="s">
        <v>43491</v>
      </c>
      <c r="H326" s="34" t="s">
        <v>43492</v>
      </c>
      <c r="I326" s="34" t="s">
        <v>915</v>
      </c>
      <c r="J326" s="62">
        <v>72335</v>
      </c>
      <c r="K326" s="34" t="s">
        <v>43493</v>
      </c>
      <c r="L326" s="34" t="s">
        <v>43494</v>
      </c>
      <c r="M326" s="1" t="s">
        <v>46012</v>
      </c>
      <c r="N326" s="34" t="s">
        <v>20</v>
      </c>
      <c r="O326" s="34" t="s">
        <v>43495</v>
      </c>
      <c r="P326" s="34" t="s">
        <v>45771</v>
      </c>
      <c r="Q326" s="34" t="s">
        <v>29986</v>
      </c>
      <c r="R326" s="61" t="s">
        <v>43496</v>
      </c>
      <c r="S326" s="34" t="s">
        <v>93</v>
      </c>
      <c r="T326" s="34" t="s">
        <v>21</v>
      </c>
      <c r="U326" s="34" t="s">
        <v>26689</v>
      </c>
      <c r="V326" s="34" t="s">
        <v>26484</v>
      </c>
      <c r="W326" s="34" t="s">
        <v>26485</v>
      </c>
      <c r="X326" s="34" t="s">
        <v>93</v>
      </c>
      <c r="Y326" s="34">
        <v>5817</v>
      </c>
      <c r="Z326" s="34"/>
      <c r="AA326" s="33" t="s">
        <v>42843</v>
      </c>
      <c r="AB326" s="33">
        <v>8124</v>
      </c>
      <c r="AC326" s="103">
        <v>28078</v>
      </c>
    </row>
    <row r="327" spans="1:29" ht="13" customHeight="1" x14ac:dyDescent="0.2">
      <c r="A327" s="34" t="s">
        <v>43497</v>
      </c>
      <c r="B327" s="34">
        <v>29</v>
      </c>
      <c r="C327" s="34" t="s">
        <v>13</v>
      </c>
      <c r="D327" s="34" t="s">
        <v>30</v>
      </c>
      <c r="E327" s="34"/>
      <c r="F327" s="94">
        <v>43969</v>
      </c>
      <c r="G327" s="34" t="s">
        <v>43498</v>
      </c>
      <c r="H327" s="34" t="s">
        <v>43499</v>
      </c>
      <c r="I327" s="34" t="s">
        <v>297</v>
      </c>
      <c r="J327" s="62">
        <v>37373</v>
      </c>
      <c r="K327" s="34" t="s">
        <v>502</v>
      </c>
      <c r="L327" s="34" t="s">
        <v>565</v>
      </c>
      <c r="M327" s="1" t="s">
        <v>46013</v>
      </c>
      <c r="N327" s="34" t="s">
        <v>20</v>
      </c>
      <c r="O327" s="34" t="s">
        <v>43500</v>
      </c>
      <c r="P327" s="34" t="s">
        <v>45771</v>
      </c>
      <c r="Q327" s="34" t="s">
        <v>29986</v>
      </c>
      <c r="R327" s="61" t="s">
        <v>43501</v>
      </c>
      <c r="S327" s="34" t="s">
        <v>93</v>
      </c>
      <c r="T327" s="34" t="s">
        <v>45897</v>
      </c>
      <c r="U327" s="34" t="s">
        <v>49804</v>
      </c>
      <c r="V327" s="34" t="s">
        <v>26484</v>
      </c>
      <c r="W327" s="34" t="s">
        <v>26485</v>
      </c>
      <c r="X327" s="34" t="s">
        <v>93</v>
      </c>
      <c r="Y327" s="34">
        <v>5824</v>
      </c>
      <c r="Z327" s="34"/>
      <c r="AA327" s="33" t="s">
        <v>42843</v>
      </c>
      <c r="AB327" s="33">
        <v>8125</v>
      </c>
      <c r="AC327" s="103">
        <v>28076</v>
      </c>
    </row>
    <row r="328" spans="1:29" ht="13" customHeight="1" x14ac:dyDescent="0.2">
      <c r="A328" s="34" t="s">
        <v>43520</v>
      </c>
      <c r="B328" s="34">
        <v>25</v>
      </c>
      <c r="C328" s="34" t="s">
        <v>13</v>
      </c>
      <c r="D328" s="34" t="s">
        <v>41</v>
      </c>
      <c r="E328" s="34"/>
      <c r="F328" s="94">
        <v>43968</v>
      </c>
      <c r="G328" s="34" t="s">
        <v>43521</v>
      </c>
      <c r="H328" s="34" t="s">
        <v>4003</v>
      </c>
      <c r="I328" s="34" t="s">
        <v>281</v>
      </c>
      <c r="J328" s="62">
        <v>99301</v>
      </c>
      <c r="K328" s="34" t="s">
        <v>1200</v>
      </c>
      <c r="L328" s="34" t="s">
        <v>4005</v>
      </c>
      <c r="M328" s="1" t="s">
        <v>46014</v>
      </c>
      <c r="N328" s="34" t="s">
        <v>20</v>
      </c>
      <c r="O328" s="34" t="s">
        <v>43522</v>
      </c>
      <c r="P328" s="34" t="s">
        <v>45771</v>
      </c>
      <c r="Q328" s="34" t="s">
        <v>29986</v>
      </c>
      <c r="R328" s="95" t="s">
        <v>43523</v>
      </c>
      <c r="S328" s="34" t="s">
        <v>93</v>
      </c>
      <c r="T328" s="34" t="s">
        <v>21</v>
      </c>
      <c r="U328" s="34" t="s">
        <v>26689</v>
      </c>
      <c r="V328" s="34" t="s">
        <v>26484</v>
      </c>
      <c r="W328" s="34"/>
      <c r="X328" s="34" t="s">
        <v>93</v>
      </c>
      <c r="Y328" s="34">
        <v>5822</v>
      </c>
      <c r="Z328" s="34"/>
      <c r="AA328" s="33" t="s">
        <v>42844</v>
      </c>
      <c r="AB328" s="33">
        <v>8120</v>
      </c>
      <c r="AC328" s="103">
        <v>28066</v>
      </c>
    </row>
    <row r="329" spans="1:29" ht="13" customHeight="1" x14ac:dyDescent="0.2">
      <c r="A329" s="34" t="s">
        <v>43507</v>
      </c>
      <c r="B329" s="34">
        <v>26</v>
      </c>
      <c r="C329" s="34" t="s">
        <v>13</v>
      </c>
      <c r="D329" s="34" t="s">
        <v>30</v>
      </c>
      <c r="E329" s="95" t="s">
        <v>43508</v>
      </c>
      <c r="F329" s="94">
        <v>43968</v>
      </c>
      <c r="G329" s="34" t="s">
        <v>43509</v>
      </c>
      <c r="H329" s="34" t="s">
        <v>43510</v>
      </c>
      <c r="I329" s="34" t="s">
        <v>406</v>
      </c>
      <c r="J329" s="62">
        <v>54174</v>
      </c>
      <c r="K329" s="34" t="s">
        <v>43511</v>
      </c>
      <c r="L329" s="34" t="s">
        <v>43512</v>
      </c>
      <c r="M329" s="1" t="s">
        <v>46015</v>
      </c>
      <c r="N329" s="34" t="s">
        <v>20</v>
      </c>
      <c r="O329" s="34" t="s">
        <v>43513</v>
      </c>
      <c r="P329" s="34" t="s">
        <v>45771</v>
      </c>
      <c r="Q329" s="34" t="s">
        <v>29986</v>
      </c>
      <c r="R329" s="61" t="s">
        <v>43514</v>
      </c>
      <c r="S329" s="34" t="s">
        <v>93</v>
      </c>
      <c r="T329" s="34" t="s">
        <v>21</v>
      </c>
      <c r="U329" s="34" t="s">
        <v>26689</v>
      </c>
      <c r="V329" s="34" t="s">
        <v>26482</v>
      </c>
      <c r="W329" s="34" t="s">
        <v>26485</v>
      </c>
      <c r="X329" s="34" t="s">
        <v>93</v>
      </c>
      <c r="Y329" s="34">
        <v>5821</v>
      </c>
      <c r="Z329" s="34"/>
      <c r="AA329" s="33" t="s">
        <v>42843</v>
      </c>
      <c r="AB329" s="33">
        <v>8122</v>
      </c>
      <c r="AC329" s="103">
        <v>28073</v>
      </c>
    </row>
    <row r="330" spans="1:29" ht="13" customHeight="1" x14ac:dyDescent="0.2">
      <c r="A330" s="34" t="s">
        <v>43515</v>
      </c>
      <c r="B330" s="34">
        <v>39</v>
      </c>
      <c r="C330" s="34" t="s">
        <v>13</v>
      </c>
      <c r="D330" s="34" t="s">
        <v>30</v>
      </c>
      <c r="E330" s="34"/>
      <c r="F330" s="94">
        <v>43968</v>
      </c>
      <c r="G330" s="34" t="s">
        <v>43516</v>
      </c>
      <c r="H330" s="34" t="s">
        <v>24969</v>
      </c>
      <c r="I330" s="34" t="s">
        <v>18</v>
      </c>
      <c r="J330" s="62">
        <v>70817</v>
      </c>
      <c r="K330" s="34" t="s">
        <v>3422</v>
      </c>
      <c r="L330" s="34" t="s">
        <v>43517</v>
      </c>
      <c r="M330" s="1" t="s">
        <v>46016</v>
      </c>
      <c r="N330" s="34" t="s">
        <v>20</v>
      </c>
      <c r="O330" s="34" t="s">
        <v>43518</v>
      </c>
      <c r="P330" s="34" t="s">
        <v>45771</v>
      </c>
      <c r="Q330" s="34" t="s">
        <v>29986</v>
      </c>
      <c r="R330" s="95" t="s">
        <v>43519</v>
      </c>
      <c r="S330" s="34" t="s">
        <v>93</v>
      </c>
      <c r="T330" s="34" t="s">
        <v>21</v>
      </c>
      <c r="U330" s="34" t="s">
        <v>26689</v>
      </c>
      <c r="V330" s="34" t="s">
        <v>26484</v>
      </c>
      <c r="W330" s="34" t="s">
        <v>19153</v>
      </c>
      <c r="X330" s="34" t="s">
        <v>93</v>
      </c>
      <c r="Y330" s="34">
        <v>5895</v>
      </c>
      <c r="Z330" s="34"/>
      <c r="AA330" s="33" t="s">
        <v>42844</v>
      </c>
      <c r="AB330" s="33">
        <v>8123</v>
      </c>
      <c r="AC330" s="103">
        <v>28067</v>
      </c>
    </row>
    <row r="331" spans="1:29" ht="13" customHeight="1" x14ac:dyDescent="0.2">
      <c r="A331" s="1" t="s">
        <v>43502</v>
      </c>
      <c r="B331" s="34">
        <v>49</v>
      </c>
      <c r="C331" s="34" t="s">
        <v>13</v>
      </c>
      <c r="D331" s="1" t="s">
        <v>23</v>
      </c>
      <c r="E331" s="34"/>
      <c r="F331" s="94">
        <v>43968</v>
      </c>
      <c r="G331" s="34" t="s">
        <v>43503</v>
      </c>
      <c r="H331" s="34" t="s">
        <v>7744</v>
      </c>
      <c r="I331" s="34" t="s">
        <v>297</v>
      </c>
      <c r="J331" s="62">
        <v>38138</v>
      </c>
      <c r="K331" s="34" t="s">
        <v>1114</v>
      </c>
      <c r="L331" s="34" t="s">
        <v>43504</v>
      </c>
      <c r="M331" s="1" t="s">
        <v>48516</v>
      </c>
      <c r="N331" s="34" t="s">
        <v>20</v>
      </c>
      <c r="O331" s="34" t="s">
        <v>43505</v>
      </c>
      <c r="P331" s="34" t="s">
        <v>45771</v>
      </c>
      <c r="Q331" s="34" t="s">
        <v>29986</v>
      </c>
      <c r="R331" s="61" t="s">
        <v>43506</v>
      </c>
      <c r="S331" s="34" t="s">
        <v>93</v>
      </c>
      <c r="T331" s="34" t="s">
        <v>21</v>
      </c>
      <c r="U331" s="34" t="s">
        <v>26689</v>
      </c>
      <c r="V331" s="34" t="s">
        <v>26482</v>
      </c>
      <c r="W331" s="34" t="s">
        <v>26485</v>
      </c>
      <c r="X331" s="34" t="s">
        <v>93</v>
      </c>
      <c r="Y331" s="34">
        <v>5825</v>
      </c>
      <c r="Z331" s="34"/>
      <c r="AA331" s="33" t="s">
        <v>42844</v>
      </c>
      <c r="AB331" s="33">
        <v>8121</v>
      </c>
      <c r="AC331" s="103">
        <v>28072</v>
      </c>
    </row>
    <row r="332" spans="1:29" ht="13" customHeight="1" x14ac:dyDescent="0.2">
      <c r="A332" s="34" t="s">
        <v>43529</v>
      </c>
      <c r="B332" s="34">
        <v>29</v>
      </c>
      <c r="C332" s="34" t="s">
        <v>13</v>
      </c>
      <c r="D332" s="34" t="s">
        <v>78</v>
      </c>
      <c r="E332" s="95" t="s">
        <v>43530</v>
      </c>
      <c r="F332" s="94">
        <v>43967</v>
      </c>
      <c r="G332" s="34" t="s">
        <v>43531</v>
      </c>
      <c r="H332" s="34" t="s">
        <v>483</v>
      </c>
      <c r="I332" s="34" t="s">
        <v>45</v>
      </c>
      <c r="J332" s="62">
        <v>21221</v>
      </c>
      <c r="K332" s="34" t="s">
        <v>1483</v>
      </c>
      <c r="L332" s="34" t="s">
        <v>211</v>
      </c>
      <c r="M332" s="1" t="s">
        <v>46017</v>
      </c>
      <c r="N332" s="34" t="s">
        <v>20</v>
      </c>
      <c r="O332" s="34" t="s">
        <v>43532</v>
      </c>
      <c r="P332" s="34" t="s">
        <v>45771</v>
      </c>
      <c r="Q332" s="34" t="s">
        <v>29986</v>
      </c>
      <c r="R332" s="95" t="s">
        <v>43533</v>
      </c>
      <c r="S332" s="34" t="s">
        <v>93</v>
      </c>
      <c r="T332" s="34" t="s">
        <v>21</v>
      </c>
      <c r="U332" s="34" t="s">
        <v>26689</v>
      </c>
      <c r="V332" s="34" t="s">
        <v>26482</v>
      </c>
      <c r="W332" s="34" t="s">
        <v>26485</v>
      </c>
      <c r="X332" s="34" t="s">
        <v>509</v>
      </c>
      <c r="Y332" s="34">
        <v>5823</v>
      </c>
      <c r="Z332" s="34"/>
      <c r="AA332" s="33" t="s">
        <v>42844</v>
      </c>
      <c r="AB332" s="33">
        <v>8117</v>
      </c>
      <c r="AC332" s="103">
        <v>28064</v>
      </c>
    </row>
    <row r="333" spans="1:29" ht="13" customHeight="1" x14ac:dyDescent="0.2">
      <c r="A333" s="34" t="s">
        <v>43534</v>
      </c>
      <c r="B333" s="34">
        <v>38</v>
      </c>
      <c r="C333" s="34" t="s">
        <v>13</v>
      </c>
      <c r="D333" s="34" t="s">
        <v>78</v>
      </c>
      <c r="E333" s="34"/>
      <c r="F333" s="94">
        <v>43967</v>
      </c>
      <c r="G333" s="34" t="s">
        <v>43535</v>
      </c>
      <c r="H333" s="34" t="s">
        <v>43536</v>
      </c>
      <c r="I333" s="34" t="s">
        <v>66</v>
      </c>
      <c r="J333" s="62">
        <v>77031</v>
      </c>
      <c r="K333" s="34" t="s">
        <v>512</v>
      </c>
      <c r="L333" s="34" t="s">
        <v>672</v>
      </c>
      <c r="M333" s="1" t="s">
        <v>45992</v>
      </c>
      <c r="N333" s="34" t="s">
        <v>20</v>
      </c>
      <c r="O333" s="34" t="s">
        <v>43537</v>
      </c>
      <c r="P333" s="34" t="s">
        <v>45771</v>
      </c>
      <c r="Q333" s="34" t="s">
        <v>29986</v>
      </c>
      <c r="R333" s="61" t="s">
        <v>43538</v>
      </c>
      <c r="S333" s="34" t="s">
        <v>93</v>
      </c>
      <c r="T333" s="34" t="s">
        <v>21</v>
      </c>
      <c r="U333" s="34" t="s">
        <v>26682</v>
      </c>
      <c r="V333" s="34" t="s">
        <v>26484</v>
      </c>
      <c r="W333" s="34" t="s">
        <v>26485</v>
      </c>
      <c r="X333" s="34" t="s">
        <v>509</v>
      </c>
      <c r="Y333" s="34">
        <v>5828</v>
      </c>
      <c r="Z333" s="34"/>
      <c r="AA333" s="33" t="s">
        <v>42844</v>
      </c>
      <c r="AB333" s="33">
        <v>8118</v>
      </c>
      <c r="AC333" s="103">
        <v>28061</v>
      </c>
    </row>
    <row r="334" spans="1:29" ht="13" customHeight="1" x14ac:dyDescent="0.2">
      <c r="A334" s="34" t="s">
        <v>43524</v>
      </c>
      <c r="B334" s="34">
        <v>42</v>
      </c>
      <c r="C334" s="34" t="s">
        <v>13</v>
      </c>
      <c r="D334" s="34" t="s">
        <v>30</v>
      </c>
      <c r="E334" s="34"/>
      <c r="F334" s="94">
        <v>43967</v>
      </c>
      <c r="G334" s="34" t="s">
        <v>43525</v>
      </c>
      <c r="H334" s="34" t="s">
        <v>26</v>
      </c>
      <c r="I334" s="34" t="s">
        <v>159</v>
      </c>
      <c r="J334" s="62">
        <v>30222</v>
      </c>
      <c r="K334" s="34" t="s">
        <v>43526</v>
      </c>
      <c r="L334" s="34" t="s">
        <v>768</v>
      </c>
      <c r="M334" s="1" t="s">
        <v>46018</v>
      </c>
      <c r="N334" s="34" t="s">
        <v>20</v>
      </c>
      <c r="O334" s="34" t="s">
        <v>43527</v>
      </c>
      <c r="P334" s="34" t="s">
        <v>45771</v>
      </c>
      <c r="Q334" s="34" t="s">
        <v>29986</v>
      </c>
      <c r="R334" s="95" t="s">
        <v>43528</v>
      </c>
      <c r="S334" s="34" t="s">
        <v>22</v>
      </c>
      <c r="T334" s="34" t="s">
        <v>21</v>
      </c>
      <c r="U334" s="34" t="s">
        <v>26689</v>
      </c>
      <c r="V334" s="34" t="s">
        <v>26484</v>
      </c>
      <c r="W334" s="34" t="s">
        <v>26486</v>
      </c>
      <c r="X334" s="34" t="s">
        <v>93</v>
      </c>
      <c r="Y334" s="34">
        <v>5826</v>
      </c>
      <c r="Z334" s="34"/>
      <c r="AA334" s="33" t="s">
        <v>42843</v>
      </c>
      <c r="AB334" s="33">
        <v>8119</v>
      </c>
      <c r="AC334" s="103">
        <v>28063</v>
      </c>
    </row>
    <row r="335" spans="1:29" ht="13" customHeight="1" x14ac:dyDescent="0.2">
      <c r="A335" s="34" t="s">
        <v>43543</v>
      </c>
      <c r="B335" s="34">
        <v>33</v>
      </c>
      <c r="C335" s="34" t="s">
        <v>13</v>
      </c>
      <c r="D335" s="34" t="s">
        <v>30</v>
      </c>
      <c r="E335" s="61" t="s">
        <v>43544</v>
      </c>
      <c r="F335" s="94">
        <v>43966</v>
      </c>
      <c r="G335" s="34" t="s">
        <v>43545</v>
      </c>
      <c r="H335" s="34" t="s">
        <v>7120</v>
      </c>
      <c r="I335" s="34" t="s">
        <v>618</v>
      </c>
      <c r="J335" s="62">
        <v>38655</v>
      </c>
      <c r="K335" s="34" t="s">
        <v>10320</v>
      </c>
      <c r="L335" s="34" t="s">
        <v>43546</v>
      </c>
      <c r="M335" s="1" t="s">
        <v>48899</v>
      </c>
      <c r="N335" s="34" t="s">
        <v>20</v>
      </c>
      <c r="O335" s="34" t="s">
        <v>43547</v>
      </c>
      <c r="P335" s="34" t="s">
        <v>45771</v>
      </c>
      <c r="Q335" s="34" t="s">
        <v>29986</v>
      </c>
      <c r="R335" s="61" t="s">
        <v>43548</v>
      </c>
      <c r="S335" s="34" t="s">
        <v>93</v>
      </c>
      <c r="T335" s="34" t="s">
        <v>21</v>
      </c>
      <c r="U335" s="34" t="s">
        <v>26689</v>
      </c>
      <c r="V335" s="34" t="s">
        <v>26484</v>
      </c>
      <c r="W335" s="34" t="s">
        <v>26483</v>
      </c>
      <c r="X335" s="34" t="s">
        <v>93</v>
      </c>
      <c r="Y335" s="34">
        <v>5833</v>
      </c>
      <c r="Z335" s="34"/>
      <c r="AA335" s="33" t="s">
        <v>42844</v>
      </c>
      <c r="AB335" s="33">
        <v>8115</v>
      </c>
      <c r="AC335" s="103">
        <v>28053</v>
      </c>
    </row>
    <row r="336" spans="1:29" ht="13" customHeight="1" x14ac:dyDescent="0.2">
      <c r="A336" s="1" t="s">
        <v>2989</v>
      </c>
      <c r="B336" s="34">
        <v>42</v>
      </c>
      <c r="C336" s="34" t="s">
        <v>13</v>
      </c>
      <c r="D336" s="1" t="s">
        <v>23</v>
      </c>
      <c r="E336" s="34"/>
      <c r="F336" s="94">
        <v>43966</v>
      </c>
      <c r="G336" s="34" t="s">
        <v>43554</v>
      </c>
      <c r="H336" s="34" t="s">
        <v>14419</v>
      </c>
      <c r="I336" s="34" t="s">
        <v>38</v>
      </c>
      <c r="J336" s="62">
        <v>94546</v>
      </c>
      <c r="K336" s="34" t="s">
        <v>555</v>
      </c>
      <c r="L336" s="34" t="s">
        <v>229</v>
      </c>
      <c r="M336" s="1" t="s">
        <v>46020</v>
      </c>
      <c r="N336" s="34" t="s">
        <v>20</v>
      </c>
      <c r="O336" s="34" t="s">
        <v>43555</v>
      </c>
      <c r="P336" s="34" t="s">
        <v>45771</v>
      </c>
      <c r="Q336" s="34" t="s">
        <v>29986</v>
      </c>
      <c r="R336" s="61" t="s">
        <v>43556</v>
      </c>
      <c r="S336" s="34" t="s">
        <v>93</v>
      </c>
      <c r="T336" s="34" t="s">
        <v>21</v>
      </c>
      <c r="U336" s="34" t="s">
        <v>26689</v>
      </c>
      <c r="V336" s="34" t="s">
        <v>26484</v>
      </c>
      <c r="W336" s="34" t="s">
        <v>26485</v>
      </c>
      <c r="X336" s="34" t="s">
        <v>93</v>
      </c>
      <c r="Y336" s="34">
        <v>5830</v>
      </c>
      <c r="Z336" s="34"/>
      <c r="AA336" s="33" t="s">
        <v>42844</v>
      </c>
      <c r="AB336" s="33">
        <v>8113</v>
      </c>
      <c r="AC336" s="103">
        <v>28052</v>
      </c>
    </row>
    <row r="337" spans="1:29" ht="13" customHeight="1" x14ac:dyDescent="0.2">
      <c r="A337" s="1" t="s">
        <v>49729</v>
      </c>
      <c r="B337" s="33" t="s">
        <v>22</v>
      </c>
      <c r="C337" s="34"/>
      <c r="D337" s="1" t="s">
        <v>23</v>
      </c>
      <c r="E337" s="34"/>
      <c r="F337" s="94">
        <v>43966</v>
      </c>
      <c r="G337" s="34" t="s">
        <v>43539</v>
      </c>
      <c r="H337" s="34" t="s">
        <v>43540</v>
      </c>
      <c r="I337" s="34" t="s">
        <v>25</v>
      </c>
      <c r="J337" s="62">
        <v>29456</v>
      </c>
      <c r="K337" s="34" t="s">
        <v>4875</v>
      </c>
      <c r="L337" s="34" t="s">
        <v>17424</v>
      </c>
      <c r="M337" s="1" t="s">
        <v>46019</v>
      </c>
      <c r="N337" s="34" t="s">
        <v>20</v>
      </c>
      <c r="O337" s="34" t="s">
        <v>43541</v>
      </c>
      <c r="P337" s="34" t="s">
        <v>49750</v>
      </c>
      <c r="Q337" s="34" t="s">
        <v>29986</v>
      </c>
      <c r="R337" s="61" t="s">
        <v>43542</v>
      </c>
      <c r="S337" s="34" t="s">
        <v>93</v>
      </c>
      <c r="T337" s="34" t="s">
        <v>21</v>
      </c>
      <c r="U337" s="34" t="s">
        <v>26689</v>
      </c>
      <c r="V337" s="34" t="s">
        <v>26484</v>
      </c>
      <c r="W337" s="34" t="s">
        <v>26483</v>
      </c>
      <c r="X337" s="34" t="s">
        <v>93</v>
      </c>
      <c r="Y337" s="34">
        <v>5829</v>
      </c>
      <c r="Z337" s="34"/>
      <c r="AA337" s="33" t="s">
        <v>42844</v>
      </c>
      <c r="AB337" s="33">
        <v>8112</v>
      </c>
      <c r="AC337" s="103">
        <v>28050</v>
      </c>
    </row>
    <row r="338" spans="1:29" ht="13" customHeight="1" x14ac:dyDescent="0.2">
      <c r="A338" s="1" t="s">
        <v>2989</v>
      </c>
      <c r="B338" s="33" t="s">
        <v>22</v>
      </c>
      <c r="C338" s="34"/>
      <c r="D338" s="1" t="s">
        <v>23</v>
      </c>
      <c r="E338" s="34"/>
      <c r="F338" s="94">
        <v>43966</v>
      </c>
      <c r="G338" s="34" t="s">
        <v>43557</v>
      </c>
      <c r="H338" s="34" t="s">
        <v>43558</v>
      </c>
      <c r="I338" s="34" t="s">
        <v>618</v>
      </c>
      <c r="J338" s="62">
        <v>39744</v>
      </c>
      <c r="K338" s="34" t="s">
        <v>1067</v>
      </c>
      <c r="L338" s="34" t="s">
        <v>43559</v>
      </c>
      <c r="M338" s="1" t="s">
        <v>46021</v>
      </c>
      <c r="N338" s="34" t="s">
        <v>20</v>
      </c>
      <c r="O338" s="34" t="s">
        <v>43560</v>
      </c>
      <c r="P338" s="34" t="s">
        <v>45771</v>
      </c>
      <c r="Q338" s="34" t="s">
        <v>29986</v>
      </c>
      <c r="R338" s="61" t="s">
        <v>43561</v>
      </c>
      <c r="S338" s="34" t="s">
        <v>93</v>
      </c>
      <c r="T338" s="34" t="s">
        <v>21</v>
      </c>
      <c r="U338" s="34" t="s">
        <v>26689</v>
      </c>
      <c r="V338" s="34"/>
      <c r="W338" s="34"/>
      <c r="X338" s="34"/>
      <c r="Y338" s="34"/>
      <c r="Z338" s="34"/>
      <c r="AA338" s="33" t="s">
        <v>42843</v>
      </c>
      <c r="AB338" s="33">
        <v>8114</v>
      </c>
      <c r="AC338" s="103">
        <v>28059</v>
      </c>
    </row>
    <row r="339" spans="1:29" ht="13" customHeight="1" x14ac:dyDescent="0.2">
      <c r="A339" s="34" t="s">
        <v>43549</v>
      </c>
      <c r="B339" s="34">
        <v>31</v>
      </c>
      <c r="C339" s="34" t="s">
        <v>13</v>
      </c>
      <c r="D339" s="34" t="s">
        <v>30</v>
      </c>
      <c r="E339" s="61" t="s">
        <v>43550</v>
      </c>
      <c r="F339" s="94">
        <v>43966</v>
      </c>
      <c r="G339" s="34" t="s">
        <v>43551</v>
      </c>
      <c r="H339" s="34" t="s">
        <v>4294</v>
      </c>
      <c r="I339" s="34" t="s">
        <v>191</v>
      </c>
      <c r="J339" s="62">
        <v>81001</v>
      </c>
      <c r="K339" s="34" t="s">
        <v>4294</v>
      </c>
      <c r="L339" s="34" t="s">
        <v>4296</v>
      </c>
      <c r="M339" s="1" t="s">
        <v>45922</v>
      </c>
      <c r="N339" s="34" t="s">
        <v>20</v>
      </c>
      <c r="O339" s="34" t="s">
        <v>43552</v>
      </c>
      <c r="P339" s="34" t="s">
        <v>45771</v>
      </c>
      <c r="Q339" s="34" t="s">
        <v>29986</v>
      </c>
      <c r="R339" s="61" t="s">
        <v>43553</v>
      </c>
      <c r="S339" s="34" t="s">
        <v>93</v>
      </c>
      <c r="T339" s="34" t="s">
        <v>350</v>
      </c>
      <c r="U339" s="34" t="s">
        <v>26775</v>
      </c>
      <c r="V339" s="34" t="s">
        <v>26484</v>
      </c>
      <c r="W339" s="34" t="s">
        <v>26483</v>
      </c>
      <c r="X339" s="34" t="s">
        <v>93</v>
      </c>
      <c r="Y339" s="34">
        <v>5832</v>
      </c>
      <c r="Z339" s="34"/>
      <c r="AA339" s="33" t="s">
        <v>42844</v>
      </c>
      <c r="AB339" s="33">
        <v>8116</v>
      </c>
      <c r="AC339" s="103">
        <v>28051</v>
      </c>
    </row>
    <row r="340" spans="1:29" ht="13" customHeight="1" x14ac:dyDescent="0.2">
      <c r="A340" s="1" t="s">
        <v>43572</v>
      </c>
      <c r="B340" s="34">
        <v>26</v>
      </c>
      <c r="C340" s="34" t="s">
        <v>13</v>
      </c>
      <c r="D340" s="1" t="s">
        <v>23</v>
      </c>
      <c r="E340" s="34"/>
      <c r="F340" s="94">
        <v>43965</v>
      </c>
      <c r="G340" s="34" t="s">
        <v>43573</v>
      </c>
      <c r="H340" s="34" t="s">
        <v>91</v>
      </c>
      <c r="I340" s="34" t="s">
        <v>38</v>
      </c>
      <c r="J340" s="62">
        <v>90044</v>
      </c>
      <c r="K340" s="34" t="s">
        <v>91</v>
      </c>
      <c r="L340" s="34" t="s">
        <v>92</v>
      </c>
      <c r="M340" s="1" t="s">
        <v>45984</v>
      </c>
      <c r="N340" s="34" t="s">
        <v>20</v>
      </c>
      <c r="O340" s="34" t="s">
        <v>43574</v>
      </c>
      <c r="P340" s="34" t="s">
        <v>45771</v>
      </c>
      <c r="Q340" s="34" t="s">
        <v>29986</v>
      </c>
      <c r="R340" s="61" t="s">
        <v>43575</v>
      </c>
      <c r="S340" s="34" t="s">
        <v>93</v>
      </c>
      <c r="T340" s="34" t="s">
        <v>21</v>
      </c>
      <c r="U340" s="34" t="s">
        <v>26689</v>
      </c>
      <c r="V340" s="34" t="s">
        <v>26482</v>
      </c>
      <c r="W340" s="34" t="s">
        <v>26485</v>
      </c>
      <c r="X340" s="34" t="s">
        <v>93</v>
      </c>
      <c r="Y340" s="34">
        <v>5834</v>
      </c>
      <c r="Z340" s="34"/>
      <c r="AA340" s="33" t="s">
        <v>42842</v>
      </c>
      <c r="AB340" s="33">
        <v>8109</v>
      </c>
      <c r="AC340" s="103">
        <v>28047</v>
      </c>
    </row>
    <row r="341" spans="1:29" ht="13" customHeight="1" x14ac:dyDescent="0.2">
      <c r="A341" s="34" t="s">
        <v>43566</v>
      </c>
      <c r="B341" s="34">
        <v>49</v>
      </c>
      <c r="C341" s="34" t="s">
        <v>13</v>
      </c>
      <c r="D341" s="34" t="s">
        <v>30</v>
      </c>
      <c r="E341" s="34"/>
      <c r="F341" s="94">
        <v>43965</v>
      </c>
      <c r="G341" s="34" t="s">
        <v>43567</v>
      </c>
      <c r="H341" s="34" t="s">
        <v>43568</v>
      </c>
      <c r="I341" s="34" t="s">
        <v>62</v>
      </c>
      <c r="J341" s="62">
        <v>45245</v>
      </c>
      <c r="K341" s="34" t="s">
        <v>2428</v>
      </c>
      <c r="L341" s="34" t="s">
        <v>43569</v>
      </c>
      <c r="M341" s="1" t="s">
        <v>46022</v>
      </c>
      <c r="N341" s="34" t="s">
        <v>20</v>
      </c>
      <c r="O341" s="34" t="s">
        <v>43570</v>
      </c>
      <c r="P341" s="34" t="s">
        <v>45771</v>
      </c>
      <c r="Q341" s="34" t="s">
        <v>29986</v>
      </c>
      <c r="R341" s="61" t="s">
        <v>43571</v>
      </c>
      <c r="S341" s="34" t="s">
        <v>509</v>
      </c>
      <c r="T341" s="34" t="s">
        <v>21</v>
      </c>
      <c r="U341" s="34" t="s">
        <v>26682</v>
      </c>
      <c r="V341" s="34" t="s">
        <v>26482</v>
      </c>
      <c r="W341" s="34" t="s">
        <v>26485</v>
      </c>
      <c r="X341" s="34" t="s">
        <v>93</v>
      </c>
      <c r="Y341" s="34">
        <v>5831</v>
      </c>
      <c r="Z341" s="34"/>
      <c r="AA341" s="33" t="s">
        <v>42844</v>
      </c>
      <c r="AB341" s="33">
        <v>8110</v>
      </c>
      <c r="AC341" s="103">
        <v>28048</v>
      </c>
    </row>
    <row r="342" spans="1:29" ht="13" customHeight="1" x14ac:dyDescent="0.2">
      <c r="A342" s="34" t="s">
        <v>43562</v>
      </c>
      <c r="B342" s="34">
        <v>30</v>
      </c>
      <c r="C342" s="34" t="s">
        <v>13</v>
      </c>
      <c r="D342" s="34" t="s">
        <v>78</v>
      </c>
      <c r="E342" s="34"/>
      <c r="F342" s="94">
        <v>43965</v>
      </c>
      <c r="G342" s="34" t="s">
        <v>43563</v>
      </c>
      <c r="H342" s="34" t="s">
        <v>671</v>
      </c>
      <c r="I342" s="34" t="s">
        <v>66</v>
      </c>
      <c r="J342" s="62">
        <v>77021</v>
      </c>
      <c r="K342" s="34" t="s">
        <v>512</v>
      </c>
      <c r="L342" s="34" t="s">
        <v>672</v>
      </c>
      <c r="M342" s="1" t="s">
        <v>45992</v>
      </c>
      <c r="N342" s="34" t="s">
        <v>20</v>
      </c>
      <c r="O342" s="34" t="s">
        <v>43564</v>
      </c>
      <c r="P342" s="34" t="s">
        <v>45771</v>
      </c>
      <c r="Q342" s="34" t="s">
        <v>29986</v>
      </c>
      <c r="R342" s="61" t="s">
        <v>43565</v>
      </c>
      <c r="S342" s="34" t="s">
        <v>93</v>
      </c>
      <c r="T342" s="34" t="s">
        <v>45897</v>
      </c>
      <c r="U342" s="34" t="s">
        <v>39851</v>
      </c>
      <c r="V342" s="34" t="s">
        <v>26484</v>
      </c>
      <c r="W342" s="34" t="s">
        <v>26485</v>
      </c>
      <c r="X342" s="34" t="s">
        <v>93</v>
      </c>
      <c r="Y342" s="34">
        <v>5827</v>
      </c>
      <c r="Z342" s="34"/>
      <c r="AA342" s="33" t="s">
        <v>42842</v>
      </c>
      <c r="AB342" s="33">
        <v>8111</v>
      </c>
      <c r="AC342" s="103">
        <v>28049</v>
      </c>
    </row>
    <row r="343" spans="1:29" ht="13" customHeight="1" x14ac:dyDescent="0.2">
      <c r="A343" s="34" t="s">
        <v>43589</v>
      </c>
      <c r="B343" s="34">
        <v>24</v>
      </c>
      <c r="C343" s="34" t="s">
        <v>13</v>
      </c>
      <c r="D343" s="34" t="s">
        <v>78</v>
      </c>
      <c r="E343" s="34"/>
      <c r="F343" s="94">
        <v>43964</v>
      </c>
      <c r="G343" s="34" t="s">
        <v>43590</v>
      </c>
      <c r="H343" s="34" t="s">
        <v>139</v>
      </c>
      <c r="I343" s="34" t="s">
        <v>337</v>
      </c>
      <c r="J343" s="62">
        <v>27610</v>
      </c>
      <c r="K343" s="34" t="s">
        <v>639</v>
      </c>
      <c r="L343" s="34" t="s">
        <v>15602</v>
      </c>
      <c r="M343" s="1" t="s">
        <v>46023</v>
      </c>
      <c r="N343" s="34" t="s">
        <v>20</v>
      </c>
      <c r="O343" s="34" t="s">
        <v>43591</v>
      </c>
      <c r="P343" s="34" t="s">
        <v>45771</v>
      </c>
      <c r="Q343" s="34" t="s">
        <v>29986</v>
      </c>
      <c r="R343" s="61" t="s">
        <v>43592</v>
      </c>
      <c r="S343" s="34" t="s">
        <v>93</v>
      </c>
      <c r="T343" s="34" t="s">
        <v>21</v>
      </c>
      <c r="U343" s="34" t="s">
        <v>26689</v>
      </c>
      <c r="V343" s="34" t="s">
        <v>26484</v>
      </c>
      <c r="W343" s="34" t="s">
        <v>26486</v>
      </c>
      <c r="X343" s="34" t="s">
        <v>93</v>
      </c>
      <c r="Y343" s="34">
        <v>5835</v>
      </c>
      <c r="Z343" s="34"/>
      <c r="AA343" s="33" t="s">
        <v>42844</v>
      </c>
      <c r="AB343" s="33">
        <v>8106</v>
      </c>
      <c r="AC343" s="103">
        <v>28041</v>
      </c>
    </row>
    <row r="344" spans="1:29" ht="13" customHeight="1" x14ac:dyDescent="0.2">
      <c r="A344" s="1" t="s">
        <v>43583</v>
      </c>
      <c r="B344" s="34">
        <v>30</v>
      </c>
      <c r="C344" s="34" t="s">
        <v>13</v>
      </c>
      <c r="D344" s="1" t="s">
        <v>23</v>
      </c>
      <c r="E344" s="34"/>
      <c r="F344" s="94">
        <v>43964</v>
      </c>
      <c r="G344" s="34" t="s">
        <v>43584</v>
      </c>
      <c r="H344" s="34" t="s">
        <v>43585</v>
      </c>
      <c r="I344" s="34" t="s">
        <v>131</v>
      </c>
      <c r="J344" s="62">
        <v>57703</v>
      </c>
      <c r="K344" s="34" t="s">
        <v>132</v>
      </c>
      <c r="L344" s="34" t="s">
        <v>133</v>
      </c>
      <c r="M344" s="1" t="s">
        <v>46024</v>
      </c>
      <c r="N344" s="34" t="s">
        <v>20</v>
      </c>
      <c r="O344" s="34" t="s">
        <v>43586</v>
      </c>
      <c r="P344" s="34" t="s">
        <v>43587</v>
      </c>
      <c r="Q344" s="34" t="s">
        <v>29986</v>
      </c>
      <c r="R344" s="61" t="s">
        <v>43588</v>
      </c>
      <c r="S344" s="34" t="s">
        <v>93</v>
      </c>
      <c r="T344" s="34" t="s">
        <v>21</v>
      </c>
      <c r="U344" s="34" t="s">
        <v>26689</v>
      </c>
      <c r="V344" s="34" t="s">
        <v>26484</v>
      </c>
      <c r="W344" s="34" t="s">
        <v>26483</v>
      </c>
      <c r="X344" s="34" t="s">
        <v>93</v>
      </c>
      <c r="Y344" s="34">
        <v>5893</v>
      </c>
      <c r="Z344" s="34"/>
      <c r="AA344" s="33" t="s">
        <v>42843</v>
      </c>
      <c r="AB344" s="33">
        <v>8107</v>
      </c>
      <c r="AC344" s="103">
        <v>28045</v>
      </c>
    </row>
    <row r="345" spans="1:29" ht="13" customHeight="1" x14ac:dyDescent="0.2">
      <c r="A345" s="34" t="s">
        <v>43576</v>
      </c>
      <c r="B345" s="34">
        <v>47</v>
      </c>
      <c r="C345" s="34" t="s">
        <v>13</v>
      </c>
      <c r="D345" s="34" t="s">
        <v>30</v>
      </c>
      <c r="E345" s="34"/>
      <c r="F345" s="94">
        <v>43964</v>
      </c>
      <c r="G345" s="34" t="s">
        <v>43577</v>
      </c>
      <c r="H345" s="34" t="s">
        <v>43578</v>
      </c>
      <c r="I345" s="34" t="s">
        <v>66</v>
      </c>
      <c r="J345" s="62">
        <v>76841</v>
      </c>
      <c r="K345" s="34" t="s">
        <v>43579</v>
      </c>
      <c r="L345" s="34" t="s">
        <v>43580</v>
      </c>
      <c r="M345" s="1" t="s">
        <v>46025</v>
      </c>
      <c r="N345" s="34" t="s">
        <v>20</v>
      </c>
      <c r="O345" s="34" t="s">
        <v>43581</v>
      </c>
      <c r="P345" s="34" t="s">
        <v>45771</v>
      </c>
      <c r="Q345" s="34" t="s">
        <v>29986</v>
      </c>
      <c r="R345" s="61" t="s">
        <v>43582</v>
      </c>
      <c r="S345" s="34" t="s">
        <v>509</v>
      </c>
      <c r="T345" s="34" t="s">
        <v>21</v>
      </c>
      <c r="U345" s="34" t="s">
        <v>26689</v>
      </c>
      <c r="V345" s="34" t="s">
        <v>26484</v>
      </c>
      <c r="W345" s="34" t="s">
        <v>26485</v>
      </c>
      <c r="X345" s="34" t="s">
        <v>93</v>
      </c>
      <c r="Y345" s="34">
        <v>5890</v>
      </c>
      <c r="Z345" s="34"/>
      <c r="AA345" s="34" t="s">
        <v>49699</v>
      </c>
      <c r="AB345" s="33">
        <v>8108</v>
      </c>
      <c r="AC345" s="103">
        <v>28046</v>
      </c>
    </row>
    <row r="346" spans="1:29" ht="13" customHeight="1" x14ac:dyDescent="0.2">
      <c r="A346" s="34" t="s">
        <v>43599</v>
      </c>
      <c r="B346" s="34">
        <v>37</v>
      </c>
      <c r="C346" s="34" t="s">
        <v>13</v>
      </c>
      <c r="D346" s="34" t="s">
        <v>30</v>
      </c>
      <c r="E346" s="61" t="s">
        <v>43600</v>
      </c>
      <c r="F346" s="94">
        <v>43963</v>
      </c>
      <c r="G346" s="34" t="s">
        <v>43601</v>
      </c>
      <c r="H346" s="34" t="s">
        <v>3556</v>
      </c>
      <c r="I346" s="34" t="s">
        <v>55</v>
      </c>
      <c r="J346" s="62">
        <v>32725</v>
      </c>
      <c r="K346" s="34" t="s">
        <v>3558</v>
      </c>
      <c r="L346" s="34" t="s">
        <v>241</v>
      </c>
      <c r="M346" s="1" t="s">
        <v>46026</v>
      </c>
      <c r="N346" s="34" t="s">
        <v>20</v>
      </c>
      <c r="O346" s="34" t="s">
        <v>43602</v>
      </c>
      <c r="P346" s="34" t="s">
        <v>45771</v>
      </c>
      <c r="Q346" s="34" t="s">
        <v>29986</v>
      </c>
      <c r="R346" s="61" t="s">
        <v>43603</v>
      </c>
      <c r="S346" s="34" t="s">
        <v>93</v>
      </c>
      <c r="T346" s="34" t="s">
        <v>21</v>
      </c>
      <c r="U346" s="34" t="s">
        <v>26689</v>
      </c>
      <c r="V346" s="34" t="s">
        <v>26484</v>
      </c>
      <c r="W346" s="34" t="s">
        <v>26483</v>
      </c>
      <c r="X346" s="34" t="s">
        <v>509</v>
      </c>
      <c r="Y346" s="34">
        <v>5818</v>
      </c>
      <c r="Z346" s="34"/>
      <c r="AA346" s="33" t="s">
        <v>42844</v>
      </c>
      <c r="AB346" s="33">
        <v>8104</v>
      </c>
      <c r="AC346" s="103">
        <v>28036</v>
      </c>
    </row>
    <row r="347" spans="1:29" ht="13" customHeight="1" x14ac:dyDescent="0.2">
      <c r="A347" s="34" t="s">
        <v>43593</v>
      </c>
      <c r="B347" s="34">
        <v>25</v>
      </c>
      <c r="C347" s="34" t="s">
        <v>13</v>
      </c>
      <c r="D347" s="34" t="s">
        <v>30</v>
      </c>
      <c r="E347" s="61" t="s">
        <v>43594</v>
      </c>
      <c r="F347" s="94">
        <v>43963</v>
      </c>
      <c r="G347" s="34" t="s">
        <v>43595</v>
      </c>
      <c r="H347" s="34" t="s">
        <v>43596</v>
      </c>
      <c r="I347" s="34" t="s">
        <v>392</v>
      </c>
      <c r="J347" s="62">
        <v>11735</v>
      </c>
      <c r="K347" s="34" t="s">
        <v>5113</v>
      </c>
      <c r="L347" s="34" t="s">
        <v>536</v>
      </c>
      <c r="M347" s="1" t="s">
        <v>45963</v>
      </c>
      <c r="N347" s="34" t="s">
        <v>20</v>
      </c>
      <c r="O347" s="34" t="s">
        <v>43597</v>
      </c>
      <c r="P347" s="34" t="s">
        <v>1081</v>
      </c>
      <c r="Q347" s="34" t="s">
        <v>1081</v>
      </c>
      <c r="R347" s="61" t="s">
        <v>43598</v>
      </c>
      <c r="S347" s="34" t="s">
        <v>93</v>
      </c>
      <c r="T347" s="34" t="s">
        <v>45897</v>
      </c>
      <c r="U347" s="34" t="s">
        <v>49804</v>
      </c>
      <c r="V347" s="34" t="s">
        <v>26482</v>
      </c>
      <c r="W347" s="34"/>
      <c r="X347" s="34"/>
      <c r="Y347" s="34"/>
      <c r="Z347" s="34" t="s">
        <v>43137</v>
      </c>
      <c r="AA347" s="33" t="s">
        <v>42844</v>
      </c>
      <c r="AB347" s="33">
        <v>8105</v>
      </c>
      <c r="AC347" s="103">
        <v>28038</v>
      </c>
    </row>
    <row r="348" spans="1:29" ht="13" customHeight="1" x14ac:dyDescent="0.2">
      <c r="A348" s="1" t="s">
        <v>2989</v>
      </c>
      <c r="B348" s="33" t="s">
        <v>22</v>
      </c>
      <c r="C348" s="34" t="s">
        <v>13</v>
      </c>
      <c r="D348" s="1" t="s">
        <v>23</v>
      </c>
      <c r="E348" s="34"/>
      <c r="F348" s="94">
        <v>43962</v>
      </c>
      <c r="G348" s="34" t="s">
        <v>43604</v>
      </c>
      <c r="H348" s="34" t="s">
        <v>12684</v>
      </c>
      <c r="I348" s="34" t="s">
        <v>38</v>
      </c>
      <c r="J348" s="62">
        <v>92677</v>
      </c>
      <c r="K348" s="34" t="s">
        <v>995</v>
      </c>
      <c r="L348" s="34" t="s">
        <v>4064</v>
      </c>
      <c r="M348" s="1" t="s">
        <v>48878</v>
      </c>
      <c r="N348" s="34" t="s">
        <v>20</v>
      </c>
      <c r="O348" s="34" t="s">
        <v>43605</v>
      </c>
      <c r="P348" s="34" t="s">
        <v>45771</v>
      </c>
      <c r="Q348" s="34" t="s">
        <v>29986</v>
      </c>
      <c r="R348" s="61" t="s">
        <v>43606</v>
      </c>
      <c r="S348" s="34" t="s">
        <v>93</v>
      </c>
      <c r="T348" s="34" t="s">
        <v>21</v>
      </c>
      <c r="U348" s="34" t="s">
        <v>26506</v>
      </c>
      <c r="V348" s="34" t="s">
        <v>26487</v>
      </c>
      <c r="W348" s="34"/>
      <c r="X348" s="34" t="s">
        <v>93</v>
      </c>
      <c r="Y348" s="34">
        <v>5793</v>
      </c>
      <c r="Z348" s="34"/>
      <c r="AA348" s="33" t="s">
        <v>42844</v>
      </c>
      <c r="AB348" s="33">
        <v>8103</v>
      </c>
      <c r="AC348" s="103">
        <v>28025</v>
      </c>
    </row>
    <row r="349" spans="1:29" ht="13" customHeight="1" x14ac:dyDescent="0.2">
      <c r="A349" s="34" t="s">
        <v>43607</v>
      </c>
      <c r="B349" s="34">
        <v>50</v>
      </c>
      <c r="C349" s="34" t="s">
        <v>13</v>
      </c>
      <c r="D349" s="34" t="s">
        <v>30</v>
      </c>
      <c r="E349" s="95" t="s">
        <v>43608</v>
      </c>
      <c r="F349" s="94">
        <v>43961</v>
      </c>
      <c r="G349" s="34" t="s">
        <v>43609</v>
      </c>
      <c r="H349" s="34" t="s">
        <v>25211</v>
      </c>
      <c r="I349" s="34" t="s">
        <v>38</v>
      </c>
      <c r="J349" s="62">
        <v>92252</v>
      </c>
      <c r="K349" s="34" t="s">
        <v>287</v>
      </c>
      <c r="L349" s="34" t="s">
        <v>32107</v>
      </c>
      <c r="M349" s="1" t="s">
        <v>45919</v>
      </c>
      <c r="N349" s="34" t="s">
        <v>20</v>
      </c>
      <c r="O349" s="34" t="s">
        <v>43610</v>
      </c>
      <c r="P349" s="34" t="s">
        <v>45771</v>
      </c>
      <c r="Q349" s="34" t="s">
        <v>29986</v>
      </c>
      <c r="R349" s="61" t="s">
        <v>43611</v>
      </c>
      <c r="S349" s="34" t="s">
        <v>93</v>
      </c>
      <c r="T349" s="34" t="s">
        <v>21</v>
      </c>
      <c r="U349" s="34" t="s">
        <v>26682</v>
      </c>
      <c r="V349" s="34" t="s">
        <v>26482</v>
      </c>
      <c r="W349" s="34" t="s">
        <v>26483</v>
      </c>
      <c r="X349" s="34" t="s">
        <v>93</v>
      </c>
      <c r="Y349" s="34">
        <v>5795</v>
      </c>
      <c r="Z349" s="34"/>
      <c r="AA349" s="33" t="s">
        <v>42843</v>
      </c>
      <c r="AB349" s="33">
        <v>8102</v>
      </c>
      <c r="AC349" s="103">
        <v>28024</v>
      </c>
    </row>
    <row r="350" spans="1:29" ht="13" customHeight="1" x14ac:dyDescent="0.2">
      <c r="A350" s="1" t="s">
        <v>43637</v>
      </c>
      <c r="B350" s="71">
        <v>25</v>
      </c>
      <c r="C350" s="34" t="s">
        <v>13</v>
      </c>
      <c r="D350" s="1" t="s">
        <v>23</v>
      </c>
      <c r="E350" s="34"/>
      <c r="F350" s="94">
        <v>43960</v>
      </c>
      <c r="G350" s="34" t="s">
        <v>43638</v>
      </c>
      <c r="H350" s="34" t="s">
        <v>26</v>
      </c>
      <c r="I350" s="34" t="s">
        <v>25</v>
      </c>
      <c r="J350" s="62">
        <v>29607</v>
      </c>
      <c r="K350" s="34" t="s">
        <v>26</v>
      </c>
      <c r="L350" s="34" t="s">
        <v>768</v>
      </c>
      <c r="M350" s="1" t="s">
        <v>46028</v>
      </c>
      <c r="N350" s="34" t="s">
        <v>20</v>
      </c>
      <c r="O350" s="34" t="s">
        <v>43639</v>
      </c>
      <c r="P350" s="34" t="s">
        <v>45771</v>
      </c>
      <c r="Q350" s="34" t="s">
        <v>29986</v>
      </c>
      <c r="R350" s="61" t="s">
        <v>43640</v>
      </c>
      <c r="S350" s="34" t="s">
        <v>93</v>
      </c>
      <c r="T350" s="34" t="s">
        <v>21</v>
      </c>
      <c r="U350" s="34" t="s">
        <v>26689</v>
      </c>
      <c r="V350" s="34" t="s">
        <v>26484</v>
      </c>
      <c r="W350" s="34" t="s">
        <v>26486</v>
      </c>
      <c r="X350" s="34" t="s">
        <v>93</v>
      </c>
      <c r="Y350" s="34">
        <v>5799</v>
      </c>
      <c r="Z350" s="34"/>
      <c r="AA350" s="33" t="s">
        <v>42842</v>
      </c>
      <c r="AB350" s="33">
        <v>8097</v>
      </c>
      <c r="AC350" s="103">
        <v>28015</v>
      </c>
    </row>
    <row r="351" spans="1:29" ht="13" customHeight="1" x14ac:dyDescent="0.2">
      <c r="A351" s="34" t="s">
        <v>43623</v>
      </c>
      <c r="B351" s="34">
        <v>27</v>
      </c>
      <c r="C351" s="34" t="s">
        <v>13</v>
      </c>
      <c r="D351" s="34" t="s">
        <v>30</v>
      </c>
      <c r="E351" s="95" t="s">
        <v>43624</v>
      </c>
      <c r="F351" s="94">
        <v>43960</v>
      </c>
      <c r="G351" s="34" t="s">
        <v>43625</v>
      </c>
      <c r="H351" s="34" t="s">
        <v>43626</v>
      </c>
      <c r="I351" s="34" t="s">
        <v>337</v>
      </c>
      <c r="J351" s="62">
        <v>28325</v>
      </c>
      <c r="K351" s="34" t="s">
        <v>43627</v>
      </c>
      <c r="L351" s="34" t="s">
        <v>43628</v>
      </c>
      <c r="M351" s="1" t="s">
        <v>46031</v>
      </c>
      <c r="N351" s="34" t="s">
        <v>20</v>
      </c>
      <c r="O351" s="34" t="s">
        <v>43629</v>
      </c>
      <c r="P351" s="34" t="s">
        <v>45771</v>
      </c>
      <c r="Q351" s="34" t="s">
        <v>29986</v>
      </c>
      <c r="R351" s="61" t="s">
        <v>43630</v>
      </c>
      <c r="S351" s="34" t="s">
        <v>93</v>
      </c>
      <c r="T351" s="34" t="s">
        <v>21</v>
      </c>
      <c r="U351" s="34" t="s">
        <v>26488</v>
      </c>
      <c r="V351" s="34" t="s">
        <v>26482</v>
      </c>
      <c r="W351" s="34" t="s">
        <v>26485</v>
      </c>
      <c r="X351" s="34" t="s">
        <v>93</v>
      </c>
      <c r="Y351" s="34">
        <v>5797</v>
      </c>
      <c r="Z351" s="34"/>
      <c r="AA351" s="33" t="s">
        <v>42844</v>
      </c>
      <c r="AB351" s="33">
        <v>8100</v>
      </c>
      <c r="AC351" s="103">
        <v>28023</v>
      </c>
    </row>
    <row r="352" spans="1:29" ht="13" customHeight="1" x14ac:dyDescent="0.2">
      <c r="A352" s="34" t="s">
        <v>43618</v>
      </c>
      <c r="B352" s="34">
        <v>33</v>
      </c>
      <c r="C352" s="34" t="s">
        <v>20340</v>
      </c>
      <c r="D352" s="34" t="s">
        <v>30</v>
      </c>
      <c r="E352" s="34"/>
      <c r="F352" s="94">
        <v>43960</v>
      </c>
      <c r="G352" s="34" t="s">
        <v>43619</v>
      </c>
      <c r="H352" s="34" t="s">
        <v>43620</v>
      </c>
      <c r="I352" s="34" t="s">
        <v>191</v>
      </c>
      <c r="J352" s="62">
        <v>81503</v>
      </c>
      <c r="K352" s="34" t="s">
        <v>1333</v>
      </c>
      <c r="L352" s="34" t="s">
        <v>9063</v>
      </c>
      <c r="M352" s="1" t="s">
        <v>46030</v>
      </c>
      <c r="N352" s="34" t="s">
        <v>20</v>
      </c>
      <c r="O352" s="34" t="s">
        <v>43621</v>
      </c>
      <c r="P352" s="34" t="s">
        <v>31864</v>
      </c>
      <c r="Q352" s="34" t="s">
        <v>29986</v>
      </c>
      <c r="R352" s="61" t="s">
        <v>43622</v>
      </c>
      <c r="S352" s="34" t="s">
        <v>93</v>
      </c>
      <c r="T352" s="34" t="s">
        <v>21</v>
      </c>
      <c r="U352" s="34" t="s">
        <v>26682</v>
      </c>
      <c r="V352" s="34" t="s">
        <v>26482</v>
      </c>
      <c r="W352" s="34"/>
      <c r="X352" s="34" t="s">
        <v>93</v>
      </c>
      <c r="Y352" s="34">
        <v>5798</v>
      </c>
      <c r="Z352" s="34"/>
      <c r="AA352" s="33" t="s">
        <v>42844</v>
      </c>
      <c r="AB352" s="33">
        <v>8099</v>
      </c>
      <c r="AC352" s="103">
        <v>28017</v>
      </c>
    </row>
    <row r="353" spans="1:29" ht="13" customHeight="1" x14ac:dyDescent="0.2">
      <c r="A353" s="34" t="s">
        <v>43641</v>
      </c>
      <c r="B353" s="34">
        <v>42</v>
      </c>
      <c r="C353" s="34" t="s">
        <v>13</v>
      </c>
      <c r="D353" s="34" t="s">
        <v>41</v>
      </c>
      <c r="E353" s="95" t="s">
        <v>43642</v>
      </c>
      <c r="F353" s="94">
        <v>43960</v>
      </c>
      <c r="G353" s="34" t="s">
        <v>43643</v>
      </c>
      <c r="H353" s="34" t="s">
        <v>405</v>
      </c>
      <c r="I353" s="34" t="s">
        <v>406</v>
      </c>
      <c r="J353" s="62">
        <v>54311</v>
      </c>
      <c r="K353" s="34" t="s">
        <v>3715</v>
      </c>
      <c r="L353" s="34" t="s">
        <v>3716</v>
      </c>
      <c r="M353" s="1" t="s">
        <v>46027</v>
      </c>
      <c r="N353" s="34" t="s">
        <v>20</v>
      </c>
      <c r="O353" s="34" t="s">
        <v>43644</v>
      </c>
      <c r="P353" s="34" t="s">
        <v>45771</v>
      </c>
      <c r="Q353" s="34" t="s">
        <v>29986</v>
      </c>
      <c r="R353" s="61" t="s">
        <v>43645</v>
      </c>
      <c r="S353" s="34" t="s">
        <v>93</v>
      </c>
      <c r="T353" s="34" t="s">
        <v>21</v>
      </c>
      <c r="U353" s="34" t="s">
        <v>26689</v>
      </c>
      <c r="V353" s="34" t="s">
        <v>26484</v>
      </c>
      <c r="W353" s="34" t="s">
        <v>26485</v>
      </c>
      <c r="X353" s="34" t="s">
        <v>93</v>
      </c>
      <c r="Y353" s="34">
        <v>5791</v>
      </c>
      <c r="Z353" s="34"/>
      <c r="AA353" s="33" t="s">
        <v>42844</v>
      </c>
      <c r="AB353" s="33">
        <v>8096</v>
      </c>
      <c r="AC353" s="103">
        <v>28014</v>
      </c>
    </row>
    <row r="354" spans="1:29" ht="13" customHeight="1" x14ac:dyDescent="0.2">
      <c r="A354" s="34" t="s">
        <v>43631</v>
      </c>
      <c r="B354" s="34">
        <v>57</v>
      </c>
      <c r="C354" s="34" t="s">
        <v>13</v>
      </c>
      <c r="D354" s="34" t="s">
        <v>30</v>
      </c>
      <c r="E354" s="34"/>
      <c r="F354" s="94">
        <v>43960</v>
      </c>
      <c r="G354" s="34" t="s">
        <v>43632</v>
      </c>
      <c r="H354" s="34" t="s">
        <v>16932</v>
      </c>
      <c r="I354" s="34" t="s">
        <v>191</v>
      </c>
      <c r="J354" s="62">
        <v>80439</v>
      </c>
      <c r="K354" s="34" t="s">
        <v>43633</v>
      </c>
      <c r="L354" s="34" t="s">
        <v>43634</v>
      </c>
      <c r="M354" s="1" t="s">
        <v>46029</v>
      </c>
      <c r="N354" s="34" t="s">
        <v>20</v>
      </c>
      <c r="O354" s="34" t="s">
        <v>43635</v>
      </c>
      <c r="P354" s="34" t="s">
        <v>49771</v>
      </c>
      <c r="Q354" s="34" t="s">
        <v>29986</v>
      </c>
      <c r="R354" s="61" t="s">
        <v>43636</v>
      </c>
      <c r="S354" s="34" t="s">
        <v>93</v>
      </c>
      <c r="T354" s="34" t="s">
        <v>21</v>
      </c>
      <c r="U354" s="34" t="s">
        <v>26689</v>
      </c>
      <c r="V354" s="34" t="s">
        <v>26484</v>
      </c>
      <c r="W354" s="34" t="s">
        <v>26483</v>
      </c>
      <c r="X354" s="34" t="s">
        <v>93</v>
      </c>
      <c r="Y354" s="34">
        <v>5796</v>
      </c>
      <c r="Z354" s="34"/>
      <c r="AA354" s="33" t="s">
        <v>42843</v>
      </c>
      <c r="AB354" s="33">
        <v>8098</v>
      </c>
      <c r="AC354" s="103">
        <v>28022</v>
      </c>
    </row>
    <row r="355" spans="1:29" ht="13" customHeight="1" x14ac:dyDescent="0.2">
      <c r="A355" s="34" t="s">
        <v>43612</v>
      </c>
      <c r="B355" s="34">
        <v>47</v>
      </c>
      <c r="C355" s="34" t="s">
        <v>13</v>
      </c>
      <c r="D355" s="34" t="s">
        <v>78</v>
      </c>
      <c r="E355" s="34"/>
      <c r="F355" s="94">
        <v>43960</v>
      </c>
      <c r="G355" s="34" t="s">
        <v>43613</v>
      </c>
      <c r="H355" s="34" t="s">
        <v>43614</v>
      </c>
      <c r="I355" s="34" t="s">
        <v>159</v>
      </c>
      <c r="J355" s="62">
        <v>30417</v>
      </c>
      <c r="K355" s="34" t="s">
        <v>4697</v>
      </c>
      <c r="L355" s="34" t="s">
        <v>43615</v>
      </c>
      <c r="M355" s="1" t="s">
        <v>46032</v>
      </c>
      <c r="N355" s="34" t="s">
        <v>20</v>
      </c>
      <c r="O355" s="34" t="s">
        <v>43616</v>
      </c>
      <c r="P355" s="34" t="s">
        <v>45771</v>
      </c>
      <c r="Q355" s="34" t="s">
        <v>29986</v>
      </c>
      <c r="R355" s="61" t="s">
        <v>43617</v>
      </c>
      <c r="S355" s="34" t="s">
        <v>22</v>
      </c>
      <c r="T355" s="34" t="s">
        <v>28</v>
      </c>
      <c r="U355" s="34" t="s">
        <v>26502</v>
      </c>
      <c r="V355" s="34" t="s">
        <v>26484</v>
      </c>
      <c r="W355" s="34" t="s">
        <v>26486</v>
      </c>
      <c r="X355" s="34" t="s">
        <v>93</v>
      </c>
      <c r="Y355" s="34">
        <v>5794</v>
      </c>
      <c r="Z355" s="34"/>
      <c r="AA355" s="33" t="s">
        <v>42843</v>
      </c>
      <c r="AB355" s="33">
        <v>8101</v>
      </c>
      <c r="AC355" s="103">
        <v>28016</v>
      </c>
    </row>
    <row r="356" spans="1:29" ht="13" customHeight="1" x14ac:dyDescent="0.2">
      <c r="A356" s="34" t="s">
        <v>43650</v>
      </c>
      <c r="B356" s="34">
        <v>31</v>
      </c>
      <c r="C356" s="34" t="s">
        <v>13</v>
      </c>
      <c r="D356" s="34" t="s">
        <v>41</v>
      </c>
      <c r="E356" s="34"/>
      <c r="F356" s="94">
        <v>43959</v>
      </c>
      <c r="G356" s="34" t="s">
        <v>43651</v>
      </c>
      <c r="H356" s="34" t="s">
        <v>448</v>
      </c>
      <c r="I356" s="34" t="s">
        <v>38</v>
      </c>
      <c r="J356" s="62">
        <v>90810</v>
      </c>
      <c r="K356" s="34" t="s">
        <v>91</v>
      </c>
      <c r="L356" s="34" t="s">
        <v>894</v>
      </c>
      <c r="M356" s="1" t="s">
        <v>45955</v>
      </c>
      <c r="N356" s="34" t="s">
        <v>20</v>
      </c>
      <c r="O356" s="34" t="s">
        <v>43652</v>
      </c>
      <c r="P356" s="34" t="s">
        <v>45771</v>
      </c>
      <c r="Q356" s="34" t="s">
        <v>29986</v>
      </c>
      <c r="R356" s="61" t="s">
        <v>43653</v>
      </c>
      <c r="S356" s="34" t="s">
        <v>22</v>
      </c>
      <c r="T356" s="34" t="s">
        <v>21</v>
      </c>
      <c r="U356" s="34" t="s">
        <v>26682</v>
      </c>
      <c r="V356" s="34" t="s">
        <v>26482</v>
      </c>
      <c r="W356" s="34" t="s">
        <v>26485</v>
      </c>
      <c r="X356" s="34" t="s">
        <v>93</v>
      </c>
      <c r="Y356" s="34">
        <v>5800</v>
      </c>
      <c r="Z356" s="34"/>
      <c r="AA356" s="33" t="s">
        <v>42844</v>
      </c>
      <c r="AB356" s="33">
        <v>8094</v>
      </c>
      <c r="AC356" s="103">
        <v>28013</v>
      </c>
    </row>
    <row r="357" spans="1:29" ht="13" customHeight="1" x14ac:dyDescent="0.2">
      <c r="A357" s="34" t="s">
        <v>43646</v>
      </c>
      <c r="B357" s="34">
        <v>47</v>
      </c>
      <c r="C357" s="34" t="s">
        <v>13</v>
      </c>
      <c r="D357" s="34" t="s">
        <v>882</v>
      </c>
      <c r="E357" s="34"/>
      <c r="F357" s="94">
        <v>43959</v>
      </c>
      <c r="G357" s="34" t="s">
        <v>43647</v>
      </c>
      <c r="H357" s="34" t="s">
        <v>15339</v>
      </c>
      <c r="I357" s="34" t="s">
        <v>38</v>
      </c>
      <c r="J357" s="62">
        <v>91107</v>
      </c>
      <c r="K357" s="34" t="s">
        <v>91</v>
      </c>
      <c r="L357" s="34" t="s">
        <v>23794</v>
      </c>
      <c r="M357" s="1" t="s">
        <v>46033</v>
      </c>
      <c r="N357" s="34" t="s">
        <v>20</v>
      </c>
      <c r="O357" s="34" t="s">
        <v>43648</v>
      </c>
      <c r="P357" s="34" t="s">
        <v>45771</v>
      </c>
      <c r="Q357" s="34" t="s">
        <v>29986</v>
      </c>
      <c r="R357" s="61" t="s">
        <v>43649</v>
      </c>
      <c r="S357" s="34" t="s">
        <v>93</v>
      </c>
      <c r="T357" s="34" t="s">
        <v>21</v>
      </c>
      <c r="U357" s="34" t="s">
        <v>26689</v>
      </c>
      <c r="V357" s="34" t="s">
        <v>26482</v>
      </c>
      <c r="W357" s="34" t="s">
        <v>26483</v>
      </c>
      <c r="X357" s="34" t="s">
        <v>93</v>
      </c>
      <c r="Y357" s="34">
        <v>5801</v>
      </c>
      <c r="Z357" s="34"/>
      <c r="AA357" s="33" t="s">
        <v>42844</v>
      </c>
      <c r="AB357" s="33">
        <v>8095</v>
      </c>
      <c r="AC357" s="103">
        <v>28011</v>
      </c>
    </row>
    <row r="358" spans="1:29" ht="13" customHeight="1" x14ac:dyDescent="0.2">
      <c r="A358" s="34" t="s">
        <v>43654</v>
      </c>
      <c r="B358" s="34">
        <v>48</v>
      </c>
      <c r="C358" s="34" t="s">
        <v>13</v>
      </c>
      <c r="D358" s="34" t="s">
        <v>78</v>
      </c>
      <c r="E358" s="95" t="s">
        <v>43655</v>
      </c>
      <c r="F358" s="94">
        <v>43959</v>
      </c>
      <c r="G358" s="34" t="s">
        <v>43656</v>
      </c>
      <c r="H358" s="34" t="s">
        <v>671</v>
      </c>
      <c r="I358" s="34" t="s">
        <v>66</v>
      </c>
      <c r="J358" s="62">
        <v>77060</v>
      </c>
      <c r="K358" s="34" t="s">
        <v>512</v>
      </c>
      <c r="L358" s="34" t="s">
        <v>672</v>
      </c>
      <c r="M358" s="1" t="s">
        <v>45992</v>
      </c>
      <c r="N358" s="34" t="s">
        <v>20</v>
      </c>
      <c r="O358" s="34" t="s">
        <v>43657</v>
      </c>
      <c r="P358" s="34" t="s">
        <v>45771</v>
      </c>
      <c r="Q358" s="34" t="s">
        <v>29986</v>
      </c>
      <c r="R358" s="61" t="s">
        <v>43658</v>
      </c>
      <c r="S358" s="34" t="s">
        <v>901</v>
      </c>
      <c r="T358" s="34" t="s">
        <v>21</v>
      </c>
      <c r="U358" s="34" t="s">
        <v>362</v>
      </c>
      <c r="V358" s="34" t="s">
        <v>26484</v>
      </c>
      <c r="W358" s="34" t="s">
        <v>26485</v>
      </c>
      <c r="X358" s="34" t="s">
        <v>509</v>
      </c>
      <c r="Y358" s="34">
        <v>5789</v>
      </c>
      <c r="Z358" s="34"/>
      <c r="AA358" s="33" t="s">
        <v>42842</v>
      </c>
      <c r="AB358" s="33">
        <v>8093</v>
      </c>
      <c r="AC358" s="103">
        <v>28012</v>
      </c>
    </row>
    <row r="359" spans="1:29" ht="13" customHeight="1" x14ac:dyDescent="0.2">
      <c r="A359" s="34" t="s">
        <v>43667</v>
      </c>
      <c r="B359" s="34">
        <v>19</v>
      </c>
      <c r="C359" s="34" t="s">
        <v>13</v>
      </c>
      <c r="D359" s="34" t="s">
        <v>78</v>
      </c>
      <c r="E359" s="61" t="s">
        <v>43668</v>
      </c>
      <c r="F359" s="94">
        <v>43958</v>
      </c>
      <c r="G359" s="34" t="s">
        <v>43669</v>
      </c>
      <c r="H359" s="34" t="s">
        <v>196</v>
      </c>
      <c r="I359" s="34" t="s">
        <v>197</v>
      </c>
      <c r="J359" s="62">
        <v>46260</v>
      </c>
      <c r="K359" s="34" t="s">
        <v>389</v>
      </c>
      <c r="L359" s="34" t="s">
        <v>198</v>
      </c>
      <c r="M359" s="1" t="s">
        <v>46034</v>
      </c>
      <c r="N359" s="34" t="s">
        <v>20</v>
      </c>
      <c r="O359" s="34" t="s">
        <v>43670</v>
      </c>
      <c r="P359" s="34" t="s">
        <v>45771</v>
      </c>
      <c r="Q359" s="34" t="s">
        <v>29986</v>
      </c>
      <c r="R359" s="61" t="s">
        <v>43671</v>
      </c>
      <c r="S359" s="34" t="s">
        <v>93</v>
      </c>
      <c r="T359" s="34" t="s">
        <v>21</v>
      </c>
      <c r="U359" s="34" t="s">
        <v>26689</v>
      </c>
      <c r="V359" s="34" t="s">
        <v>26484</v>
      </c>
      <c r="W359" s="34" t="s">
        <v>26485</v>
      </c>
      <c r="X359" s="34" t="s">
        <v>93</v>
      </c>
      <c r="Y359" s="34">
        <v>5872</v>
      </c>
      <c r="Z359" s="34"/>
      <c r="AA359" s="33" t="s">
        <v>42844</v>
      </c>
      <c r="AB359" s="33">
        <v>8089</v>
      </c>
      <c r="AC359" s="103">
        <v>28005</v>
      </c>
    </row>
    <row r="360" spans="1:29" ht="13" customHeight="1" x14ac:dyDescent="0.2">
      <c r="A360" s="34" t="s">
        <v>43663</v>
      </c>
      <c r="B360" s="34">
        <v>21</v>
      </c>
      <c r="C360" s="34" t="s">
        <v>13</v>
      </c>
      <c r="D360" s="34" t="s">
        <v>41</v>
      </c>
      <c r="E360" s="34"/>
      <c r="F360" s="94">
        <v>43958</v>
      </c>
      <c r="G360" s="34" t="s">
        <v>43664</v>
      </c>
      <c r="H360" s="34" t="s">
        <v>4264</v>
      </c>
      <c r="I360" s="34" t="s">
        <v>38</v>
      </c>
      <c r="J360" s="62">
        <v>93280</v>
      </c>
      <c r="K360" s="34" t="s">
        <v>629</v>
      </c>
      <c r="L360" s="34" t="s">
        <v>690</v>
      </c>
      <c r="M360" s="1" t="s">
        <v>45952</v>
      </c>
      <c r="N360" s="34" t="s">
        <v>20</v>
      </c>
      <c r="O360" s="34" t="s">
        <v>43665</v>
      </c>
      <c r="P360" s="34" t="s">
        <v>45771</v>
      </c>
      <c r="Q360" s="34" t="s">
        <v>29986</v>
      </c>
      <c r="R360" s="61" t="s">
        <v>43666</v>
      </c>
      <c r="S360" s="34" t="s">
        <v>93</v>
      </c>
      <c r="T360" s="34" t="s">
        <v>21</v>
      </c>
      <c r="U360" s="34" t="s">
        <v>26682</v>
      </c>
      <c r="V360" s="34" t="s">
        <v>26484</v>
      </c>
      <c r="W360" s="34" t="s">
        <v>26485</v>
      </c>
      <c r="X360" s="34" t="s">
        <v>93</v>
      </c>
      <c r="Y360" s="34">
        <v>5887</v>
      </c>
      <c r="Z360" s="34"/>
      <c r="AA360" s="33" t="s">
        <v>42844</v>
      </c>
      <c r="AB360" s="33">
        <v>8091</v>
      </c>
      <c r="AC360" s="103">
        <v>28029</v>
      </c>
    </row>
    <row r="361" spans="1:29" ht="13" customHeight="1" x14ac:dyDescent="0.2">
      <c r="A361" s="34" t="s">
        <v>43672</v>
      </c>
      <c r="B361" s="34">
        <v>30</v>
      </c>
      <c r="C361" s="34" t="s">
        <v>13</v>
      </c>
      <c r="D361" s="34" t="s">
        <v>78</v>
      </c>
      <c r="E361" s="34"/>
      <c r="F361" s="94">
        <v>43958</v>
      </c>
      <c r="G361" s="34" t="s">
        <v>43673</v>
      </c>
      <c r="H361" s="34" t="s">
        <v>2180</v>
      </c>
      <c r="I361" s="34" t="s">
        <v>45</v>
      </c>
      <c r="J361" s="62">
        <v>20904</v>
      </c>
      <c r="K361" s="34" t="s">
        <v>992</v>
      </c>
      <c r="L361" s="34" t="s">
        <v>2182</v>
      </c>
      <c r="M361" s="1" t="s">
        <v>46035</v>
      </c>
      <c r="N361" s="34" t="s">
        <v>20</v>
      </c>
      <c r="O361" s="34" t="s">
        <v>43674</v>
      </c>
      <c r="P361" s="34" t="s">
        <v>45771</v>
      </c>
      <c r="Q361" s="34" t="s">
        <v>29986</v>
      </c>
      <c r="R361" s="61" t="s">
        <v>43675</v>
      </c>
      <c r="S361" s="34" t="s">
        <v>22</v>
      </c>
      <c r="T361" s="34" t="s">
        <v>21</v>
      </c>
      <c r="U361" s="34" t="s">
        <v>26682</v>
      </c>
      <c r="V361" s="34" t="s">
        <v>26482</v>
      </c>
      <c r="W361" s="34" t="s">
        <v>26485</v>
      </c>
      <c r="X361" s="34" t="s">
        <v>509</v>
      </c>
      <c r="Y361" s="34">
        <v>5792</v>
      </c>
      <c r="Z361" s="34"/>
      <c r="AA361" s="33" t="s">
        <v>42844</v>
      </c>
      <c r="AB361" s="33">
        <v>8090</v>
      </c>
      <c r="AC361" s="103">
        <v>28006</v>
      </c>
    </row>
    <row r="362" spans="1:29" ht="13" customHeight="1" x14ac:dyDescent="0.2">
      <c r="A362" s="34" t="s">
        <v>43659</v>
      </c>
      <c r="B362" s="34">
        <v>51</v>
      </c>
      <c r="C362" s="34" t="s">
        <v>13</v>
      </c>
      <c r="D362" s="34" t="s">
        <v>30</v>
      </c>
      <c r="E362" s="34"/>
      <c r="F362" s="94">
        <v>43958</v>
      </c>
      <c r="G362" s="34" t="s">
        <v>43660</v>
      </c>
      <c r="H362" s="34" t="s">
        <v>5977</v>
      </c>
      <c r="I362" s="34" t="s">
        <v>249</v>
      </c>
      <c r="J362" s="62">
        <v>89019</v>
      </c>
      <c r="K362" s="34" t="s">
        <v>524</v>
      </c>
      <c r="L362" s="34" t="s">
        <v>5782</v>
      </c>
      <c r="M362" s="1" t="s">
        <v>45912</v>
      </c>
      <c r="N362" s="34" t="s">
        <v>20</v>
      </c>
      <c r="O362" s="34" t="s">
        <v>43661</v>
      </c>
      <c r="P362" s="34" t="s">
        <v>45771</v>
      </c>
      <c r="Q362" s="34" t="s">
        <v>29986</v>
      </c>
      <c r="R362" s="61" t="s">
        <v>43662</v>
      </c>
      <c r="S362" s="34" t="s">
        <v>93</v>
      </c>
      <c r="T362" s="34" t="s">
        <v>21</v>
      </c>
      <c r="U362" s="34" t="s">
        <v>26689</v>
      </c>
      <c r="V362" s="34" t="s">
        <v>26484</v>
      </c>
      <c r="W362" s="34" t="s">
        <v>26483</v>
      </c>
      <c r="X362" s="34" t="s">
        <v>93</v>
      </c>
      <c r="Y362" s="34">
        <v>5803</v>
      </c>
      <c r="Z362" s="34"/>
      <c r="AA362" s="33" t="s">
        <v>42843</v>
      </c>
      <c r="AB362" s="33">
        <v>8092</v>
      </c>
      <c r="AC362" s="103">
        <v>28009</v>
      </c>
    </row>
    <row r="363" spans="1:29" ht="13" customHeight="1" x14ac:dyDescent="0.2">
      <c r="A363" s="1" t="s">
        <v>43679</v>
      </c>
      <c r="B363" s="34">
        <v>20</v>
      </c>
      <c r="C363" s="34" t="s">
        <v>13</v>
      </c>
      <c r="D363" s="1" t="s">
        <v>23</v>
      </c>
      <c r="E363" s="34"/>
      <c r="F363" s="94">
        <v>43957</v>
      </c>
      <c r="G363" s="34" t="s">
        <v>43680</v>
      </c>
      <c r="H363" s="34" t="s">
        <v>39888</v>
      </c>
      <c r="I363" s="34" t="s">
        <v>281</v>
      </c>
      <c r="J363" s="62">
        <v>98056</v>
      </c>
      <c r="K363" s="34" t="s">
        <v>1130</v>
      </c>
      <c r="L363" s="34" t="s">
        <v>39889</v>
      </c>
      <c r="M363" s="1" t="s">
        <v>46037</v>
      </c>
      <c r="N363" s="34" t="s">
        <v>20</v>
      </c>
      <c r="O363" s="34" t="s">
        <v>43681</v>
      </c>
      <c r="P363" s="34" t="s">
        <v>45771</v>
      </c>
      <c r="Q363" s="34" t="s">
        <v>29986</v>
      </c>
      <c r="R363" s="61" t="s">
        <v>43682</v>
      </c>
      <c r="S363" s="34" t="s">
        <v>93</v>
      </c>
      <c r="T363" s="34" t="s">
        <v>21</v>
      </c>
      <c r="U363" s="34" t="s">
        <v>26682</v>
      </c>
      <c r="V363" s="34" t="s">
        <v>26482</v>
      </c>
      <c r="W363" s="34"/>
      <c r="X363" s="34" t="s">
        <v>93</v>
      </c>
      <c r="Y363" s="34">
        <v>5802</v>
      </c>
      <c r="Z363" s="34"/>
      <c r="AA363" s="33" t="s">
        <v>42844</v>
      </c>
      <c r="AB363" s="33">
        <v>8087</v>
      </c>
      <c r="AC363" s="103">
        <v>28004</v>
      </c>
    </row>
    <row r="364" spans="1:29" ht="13" customHeight="1" x14ac:dyDescent="0.2">
      <c r="A364" s="34" t="s">
        <v>43683</v>
      </c>
      <c r="B364" s="34">
        <v>21</v>
      </c>
      <c r="C364" s="34" t="s">
        <v>13</v>
      </c>
      <c r="D364" s="34" t="s">
        <v>78</v>
      </c>
      <c r="E364" s="95" t="s">
        <v>43684</v>
      </c>
      <c r="F364" s="94">
        <v>43957</v>
      </c>
      <c r="G364" s="34" t="s">
        <v>43685</v>
      </c>
      <c r="H364" s="34" t="s">
        <v>196</v>
      </c>
      <c r="I364" s="34" t="s">
        <v>197</v>
      </c>
      <c r="J364" s="62">
        <v>46260</v>
      </c>
      <c r="K364" s="34" t="s">
        <v>389</v>
      </c>
      <c r="L364" s="34" t="s">
        <v>43686</v>
      </c>
      <c r="M364" s="1" t="s">
        <v>46034</v>
      </c>
      <c r="N364" s="34" t="s">
        <v>20</v>
      </c>
      <c r="O364" s="34" t="s">
        <v>43687</v>
      </c>
      <c r="P364" s="34" t="s">
        <v>45771</v>
      </c>
      <c r="Q364" s="34" t="s">
        <v>29986</v>
      </c>
      <c r="R364" s="61" t="s">
        <v>43688</v>
      </c>
      <c r="S364" s="34" t="s">
        <v>93</v>
      </c>
      <c r="T364" s="34" t="s">
        <v>21</v>
      </c>
      <c r="U364" s="34" t="s">
        <v>26689</v>
      </c>
      <c r="V364" s="34" t="s">
        <v>26484</v>
      </c>
      <c r="W364" s="34" t="s">
        <v>26483</v>
      </c>
      <c r="X364" s="34" t="s">
        <v>509</v>
      </c>
      <c r="Y364" s="34">
        <v>5790</v>
      </c>
      <c r="Z364" s="34"/>
      <c r="AA364" s="33" t="s">
        <v>42844</v>
      </c>
      <c r="AB364" s="33">
        <v>8085</v>
      </c>
      <c r="AC364" s="103">
        <v>27999</v>
      </c>
    </row>
    <row r="365" spans="1:29" ht="13" customHeight="1" x14ac:dyDescent="0.2">
      <c r="A365" s="34" t="s">
        <v>2989</v>
      </c>
      <c r="B365" s="33" t="s">
        <v>22</v>
      </c>
      <c r="C365" s="34" t="s">
        <v>13</v>
      </c>
      <c r="D365" s="34" t="s">
        <v>41</v>
      </c>
      <c r="E365" s="34"/>
      <c r="F365" s="94">
        <v>43957</v>
      </c>
      <c r="G365" s="34" t="s">
        <v>43676</v>
      </c>
      <c r="H365" s="34" t="s">
        <v>25164</v>
      </c>
      <c r="I365" s="34" t="s">
        <v>191</v>
      </c>
      <c r="J365" s="62">
        <v>80022</v>
      </c>
      <c r="K365" s="34" t="s">
        <v>1784</v>
      </c>
      <c r="L365" s="34" t="s">
        <v>1210</v>
      </c>
      <c r="M365" s="1" t="s">
        <v>46036</v>
      </c>
      <c r="N365" s="34" t="s">
        <v>20</v>
      </c>
      <c r="O365" s="34" t="s">
        <v>43677</v>
      </c>
      <c r="P365" s="34" t="s">
        <v>31864</v>
      </c>
      <c r="Q365" s="34" t="s">
        <v>29986</v>
      </c>
      <c r="R365" s="61" t="s">
        <v>43678</v>
      </c>
      <c r="S365" s="34" t="s">
        <v>93</v>
      </c>
      <c r="T365" s="34" t="s">
        <v>21</v>
      </c>
      <c r="U365" s="34" t="s">
        <v>26689</v>
      </c>
      <c r="V365" s="34" t="s">
        <v>26484</v>
      </c>
      <c r="W365" s="34" t="s">
        <v>26486</v>
      </c>
      <c r="X365" s="34" t="s">
        <v>93</v>
      </c>
      <c r="Y365" s="34">
        <v>5805</v>
      </c>
      <c r="Z365" s="34"/>
      <c r="AA365" s="33" t="s">
        <v>42844</v>
      </c>
      <c r="AB365" s="33">
        <v>8086</v>
      </c>
      <c r="AC365" s="103">
        <v>28000</v>
      </c>
    </row>
    <row r="366" spans="1:29" ht="13" customHeight="1" x14ac:dyDescent="0.2">
      <c r="A366" s="34" t="s">
        <v>43689</v>
      </c>
      <c r="B366" s="33" t="s">
        <v>22</v>
      </c>
      <c r="C366" s="34" t="s">
        <v>13</v>
      </c>
      <c r="D366" s="34" t="s">
        <v>30</v>
      </c>
      <c r="E366" s="34"/>
      <c r="F366" s="94">
        <v>43957</v>
      </c>
      <c r="G366" s="34" t="s">
        <v>43690</v>
      </c>
      <c r="H366" s="34" t="s">
        <v>22777</v>
      </c>
      <c r="I366" s="34" t="s">
        <v>337</v>
      </c>
      <c r="J366" s="62">
        <v>27253</v>
      </c>
      <c r="K366" s="34" t="s">
        <v>34668</v>
      </c>
      <c r="L366" s="34" t="s">
        <v>43691</v>
      </c>
      <c r="M366" s="1" t="s">
        <v>46038</v>
      </c>
      <c r="N366" s="34" t="s">
        <v>20</v>
      </c>
      <c r="O366" s="34" t="s">
        <v>43692</v>
      </c>
      <c r="P366" s="34" t="s">
        <v>45771</v>
      </c>
      <c r="Q366" s="34" t="s">
        <v>29986</v>
      </c>
      <c r="R366" s="61" t="s">
        <v>43693</v>
      </c>
      <c r="S366" s="34" t="s">
        <v>509</v>
      </c>
      <c r="T366" s="34" t="s">
        <v>21</v>
      </c>
      <c r="U366" s="34" t="s">
        <v>26682</v>
      </c>
      <c r="V366" s="34" t="s">
        <v>26484</v>
      </c>
      <c r="W366" s="34" t="s">
        <v>26483</v>
      </c>
      <c r="X366" s="34" t="s">
        <v>93</v>
      </c>
      <c r="Y366" s="34">
        <v>5804</v>
      </c>
      <c r="Z366" s="34"/>
      <c r="AA366" s="33" t="s">
        <v>42844</v>
      </c>
      <c r="AB366" s="33">
        <v>8088</v>
      </c>
      <c r="AC366" s="103">
        <v>28001</v>
      </c>
    </row>
    <row r="367" spans="1:29" ht="13" customHeight="1" x14ac:dyDescent="0.2">
      <c r="A367" s="34" t="s">
        <v>43709</v>
      </c>
      <c r="B367" s="34">
        <v>20</v>
      </c>
      <c r="C367" s="34" t="s">
        <v>13</v>
      </c>
      <c r="D367" s="34" t="s">
        <v>41</v>
      </c>
      <c r="E367" s="34"/>
      <c r="F367" s="94">
        <v>43956</v>
      </c>
      <c r="G367" s="34" t="s">
        <v>43710</v>
      </c>
      <c r="H367" s="34" t="s">
        <v>529</v>
      </c>
      <c r="I367" s="34" t="s">
        <v>66</v>
      </c>
      <c r="J367" s="62">
        <v>78242</v>
      </c>
      <c r="K367" s="34" t="s">
        <v>530</v>
      </c>
      <c r="L367" s="34" t="s">
        <v>531</v>
      </c>
      <c r="M367" s="1" t="s">
        <v>46041</v>
      </c>
      <c r="N367" s="34" t="s">
        <v>4952</v>
      </c>
      <c r="O367" s="34" t="s">
        <v>43711</v>
      </c>
      <c r="P367" s="34" t="s">
        <v>45771</v>
      </c>
      <c r="Q367" s="34" t="s">
        <v>29986</v>
      </c>
      <c r="R367" s="61" t="s">
        <v>43712</v>
      </c>
      <c r="S367" s="34" t="s">
        <v>93</v>
      </c>
      <c r="T367" s="34" t="s">
        <v>21</v>
      </c>
      <c r="U367" s="34" t="s">
        <v>362</v>
      </c>
      <c r="V367" s="34" t="s">
        <v>26484</v>
      </c>
      <c r="W367" s="34"/>
      <c r="X367" s="34" t="s">
        <v>93</v>
      </c>
      <c r="Y367" s="34">
        <v>5811</v>
      </c>
      <c r="Z367" s="34"/>
      <c r="AA367" s="33" t="s">
        <v>42844</v>
      </c>
      <c r="AB367" s="33">
        <v>8081</v>
      </c>
      <c r="AC367" s="103">
        <v>27983</v>
      </c>
    </row>
    <row r="368" spans="1:29" ht="13" customHeight="1" x14ac:dyDescent="0.2">
      <c r="A368" s="34" t="s">
        <v>43713</v>
      </c>
      <c r="B368" s="34">
        <v>21</v>
      </c>
      <c r="C368" s="34" t="s">
        <v>13</v>
      </c>
      <c r="D368" s="34" t="s">
        <v>78</v>
      </c>
      <c r="E368" s="61"/>
      <c r="F368" s="94">
        <v>43956</v>
      </c>
      <c r="G368" s="34" t="s">
        <v>43714</v>
      </c>
      <c r="H368" s="34" t="s">
        <v>13901</v>
      </c>
      <c r="I368" s="34" t="s">
        <v>55</v>
      </c>
      <c r="J368" s="62">
        <v>34769</v>
      </c>
      <c r="K368" s="34" t="s">
        <v>1172</v>
      </c>
      <c r="L368" s="34" t="s">
        <v>17116</v>
      </c>
      <c r="M368" s="1" t="s">
        <v>46040</v>
      </c>
      <c r="N368" s="34" t="s">
        <v>20</v>
      </c>
      <c r="O368" s="34" t="s">
        <v>43715</v>
      </c>
      <c r="P368" s="34" t="s">
        <v>45771</v>
      </c>
      <c r="Q368" s="34" t="s">
        <v>29986</v>
      </c>
      <c r="R368" s="61" t="s">
        <v>43716</v>
      </c>
      <c r="S368" s="34" t="s">
        <v>22</v>
      </c>
      <c r="T368" s="34" t="s">
        <v>21</v>
      </c>
      <c r="U368" s="34" t="s">
        <v>26682</v>
      </c>
      <c r="V368" s="34" t="s">
        <v>26482</v>
      </c>
      <c r="W368" s="34" t="s">
        <v>26486</v>
      </c>
      <c r="X368" s="34" t="s">
        <v>93</v>
      </c>
      <c r="Y368" s="34">
        <v>5812</v>
      </c>
      <c r="Z368" s="34"/>
      <c r="AA368" s="33" t="s">
        <v>42844</v>
      </c>
      <c r="AB368" s="33">
        <v>8080</v>
      </c>
      <c r="AC368" s="103">
        <v>27822</v>
      </c>
    </row>
    <row r="369" spans="1:29" ht="13" customHeight="1" x14ac:dyDescent="0.2">
      <c r="A369" s="34" t="s">
        <v>43703</v>
      </c>
      <c r="B369" s="34">
        <v>23</v>
      </c>
      <c r="C369" s="34" t="s">
        <v>13</v>
      </c>
      <c r="D369" s="34" t="s">
        <v>78</v>
      </c>
      <c r="E369" s="61"/>
      <c r="F369" s="94">
        <v>43956</v>
      </c>
      <c r="G369" s="34" t="s">
        <v>43704</v>
      </c>
      <c r="H369" s="34" t="s">
        <v>43705</v>
      </c>
      <c r="I369" s="34" t="s">
        <v>399</v>
      </c>
      <c r="J369" s="62">
        <v>63119</v>
      </c>
      <c r="K369" s="34" t="s">
        <v>658</v>
      </c>
      <c r="L369" s="34" t="s">
        <v>43706</v>
      </c>
      <c r="M369" s="1" t="s">
        <v>46039</v>
      </c>
      <c r="N369" s="34" t="s">
        <v>20</v>
      </c>
      <c r="O369" s="34" t="s">
        <v>43707</v>
      </c>
      <c r="P369" s="34" t="s">
        <v>45771</v>
      </c>
      <c r="Q369" s="34" t="s">
        <v>29986</v>
      </c>
      <c r="R369" s="61" t="s">
        <v>43708</v>
      </c>
      <c r="S369" s="34" t="s">
        <v>93</v>
      </c>
      <c r="T369" s="34" t="s">
        <v>21</v>
      </c>
      <c r="U369" s="34" t="s">
        <v>26689</v>
      </c>
      <c r="V369" s="34" t="s">
        <v>26484</v>
      </c>
      <c r="W369" s="34" t="s">
        <v>26485</v>
      </c>
      <c r="X369" s="34" t="s">
        <v>93</v>
      </c>
      <c r="Y369" s="34">
        <v>5807</v>
      </c>
      <c r="Z369" s="34"/>
      <c r="AA369" s="33" t="s">
        <v>42844</v>
      </c>
      <c r="AB369" s="33">
        <v>8079</v>
      </c>
      <c r="AC369" s="103">
        <v>27991</v>
      </c>
    </row>
    <row r="370" spans="1:29" ht="13" customHeight="1" x14ac:dyDescent="0.2">
      <c r="A370" s="34" t="s">
        <v>43698</v>
      </c>
      <c r="B370" s="34">
        <v>34</v>
      </c>
      <c r="C370" s="34" t="s">
        <v>13</v>
      </c>
      <c r="D370" s="34" t="s">
        <v>30</v>
      </c>
      <c r="E370" s="61"/>
      <c r="F370" s="94">
        <v>43956</v>
      </c>
      <c r="G370" s="34" t="s">
        <v>43699</v>
      </c>
      <c r="H370" s="34" t="s">
        <v>43700</v>
      </c>
      <c r="I370" s="34" t="s">
        <v>399</v>
      </c>
      <c r="J370" s="62">
        <v>64124</v>
      </c>
      <c r="K370" s="34" t="s">
        <v>401</v>
      </c>
      <c r="L370" s="34" t="s">
        <v>1317</v>
      </c>
      <c r="M370" s="1" t="s">
        <v>46043</v>
      </c>
      <c r="N370" s="34" t="s">
        <v>20</v>
      </c>
      <c r="O370" s="34" t="s">
        <v>43701</v>
      </c>
      <c r="P370" s="34" t="s">
        <v>45771</v>
      </c>
      <c r="Q370" s="34" t="s">
        <v>29986</v>
      </c>
      <c r="R370" s="61" t="s">
        <v>43702</v>
      </c>
      <c r="S370" s="34" t="s">
        <v>93</v>
      </c>
      <c r="T370" s="34" t="s">
        <v>21</v>
      </c>
      <c r="U370" s="34" t="s">
        <v>26689</v>
      </c>
      <c r="V370" s="34" t="s">
        <v>26484</v>
      </c>
      <c r="W370" s="34" t="s">
        <v>26483</v>
      </c>
      <c r="X370" s="34" t="s">
        <v>93</v>
      </c>
      <c r="Y370" s="34">
        <v>5809</v>
      </c>
      <c r="Z370" s="34"/>
      <c r="AA370" s="33" t="s">
        <v>42842</v>
      </c>
      <c r="AB370" s="33">
        <v>8083</v>
      </c>
      <c r="AC370" s="103">
        <v>27987</v>
      </c>
    </row>
    <row r="371" spans="1:29" ht="13" customHeight="1" x14ac:dyDescent="0.2">
      <c r="A371" s="34" t="s">
        <v>43717</v>
      </c>
      <c r="B371" s="34">
        <v>40</v>
      </c>
      <c r="C371" s="34" t="s">
        <v>13</v>
      </c>
      <c r="D371" s="34" t="s">
        <v>30</v>
      </c>
      <c r="E371" s="95" t="s">
        <v>43718</v>
      </c>
      <c r="F371" s="94">
        <v>43956</v>
      </c>
      <c r="G371" s="34" t="s">
        <v>43719</v>
      </c>
      <c r="H371" s="34" t="s">
        <v>604</v>
      </c>
      <c r="I371" s="34" t="s">
        <v>249</v>
      </c>
      <c r="J371" s="62">
        <v>89121</v>
      </c>
      <c r="K371" s="34" t="s">
        <v>524</v>
      </c>
      <c r="L371" s="34" t="s">
        <v>525</v>
      </c>
      <c r="M371" s="1" t="s">
        <v>48881</v>
      </c>
      <c r="N371" s="34" t="s">
        <v>20</v>
      </c>
      <c r="O371" s="34" t="s">
        <v>43720</v>
      </c>
      <c r="P371" s="34" t="s">
        <v>45771</v>
      </c>
      <c r="Q371" s="34" t="s">
        <v>29986</v>
      </c>
      <c r="R371" s="61" t="s">
        <v>43721</v>
      </c>
      <c r="S371" s="34" t="s">
        <v>509</v>
      </c>
      <c r="T371" s="34" t="s">
        <v>21</v>
      </c>
      <c r="U371" s="34" t="s">
        <v>43722</v>
      </c>
      <c r="V371" s="34" t="s">
        <v>26482</v>
      </c>
      <c r="W371" s="34" t="s">
        <v>26485</v>
      </c>
      <c r="X371" s="34" t="s">
        <v>509</v>
      </c>
      <c r="Y371" s="34">
        <v>5810</v>
      </c>
      <c r="Z371" s="34"/>
      <c r="AA371" s="33" t="s">
        <v>42842</v>
      </c>
      <c r="AB371" s="33">
        <v>8084</v>
      </c>
      <c r="AC371" s="103">
        <v>27984</v>
      </c>
    </row>
    <row r="372" spans="1:29" ht="13" customHeight="1" x14ac:dyDescent="0.2">
      <c r="A372" s="34" t="s">
        <v>43694</v>
      </c>
      <c r="B372" s="34">
        <v>56</v>
      </c>
      <c r="C372" s="34" t="s">
        <v>102</v>
      </c>
      <c r="D372" s="34" t="s">
        <v>30</v>
      </c>
      <c r="E372" s="61"/>
      <c r="F372" s="94">
        <v>43956</v>
      </c>
      <c r="G372" s="34" t="s">
        <v>43695</v>
      </c>
      <c r="H372" s="34" t="s">
        <v>8537</v>
      </c>
      <c r="I372" s="34" t="s">
        <v>38</v>
      </c>
      <c r="J372" s="62">
        <v>94019</v>
      </c>
      <c r="K372" s="34" t="s">
        <v>4256</v>
      </c>
      <c r="L372" s="34" t="s">
        <v>35427</v>
      </c>
      <c r="M372" s="1" t="s">
        <v>46042</v>
      </c>
      <c r="N372" s="34" t="s">
        <v>20</v>
      </c>
      <c r="O372" s="34" t="s">
        <v>43696</v>
      </c>
      <c r="P372" s="34" t="s">
        <v>45771</v>
      </c>
      <c r="Q372" s="34" t="s">
        <v>29986</v>
      </c>
      <c r="R372" s="61" t="s">
        <v>43697</v>
      </c>
      <c r="S372" s="34" t="s">
        <v>93</v>
      </c>
      <c r="T372" s="34" t="s">
        <v>21</v>
      </c>
      <c r="U372" s="34" t="s">
        <v>26689</v>
      </c>
      <c r="V372" s="34" t="s">
        <v>26484</v>
      </c>
      <c r="W372" s="34" t="s">
        <v>26485</v>
      </c>
      <c r="X372" s="34" t="s">
        <v>93</v>
      </c>
      <c r="Y372" s="34">
        <v>5808</v>
      </c>
      <c r="Z372" s="34"/>
      <c r="AA372" s="33" t="s">
        <v>42844</v>
      </c>
      <c r="AB372" s="33">
        <v>8082</v>
      </c>
      <c r="AC372" s="103">
        <v>27990</v>
      </c>
    </row>
    <row r="373" spans="1:29" ht="13" customHeight="1" x14ac:dyDescent="0.2">
      <c r="A373" s="34" t="s">
        <v>43723</v>
      </c>
      <c r="B373" s="34">
        <v>21</v>
      </c>
      <c r="C373" s="34" t="s">
        <v>13</v>
      </c>
      <c r="D373" s="34" t="s">
        <v>78</v>
      </c>
      <c r="E373" s="61" t="s">
        <v>43724</v>
      </c>
      <c r="F373" s="94">
        <v>43955</v>
      </c>
      <c r="G373" s="34" t="s">
        <v>43725</v>
      </c>
      <c r="H373" s="34" t="s">
        <v>2840</v>
      </c>
      <c r="I373" s="34" t="s">
        <v>366</v>
      </c>
      <c r="J373" s="62">
        <v>74401</v>
      </c>
      <c r="K373" s="34" t="s">
        <v>2840</v>
      </c>
      <c r="L373" s="34" t="s">
        <v>4422</v>
      </c>
      <c r="M373" s="1" t="s">
        <v>46044</v>
      </c>
      <c r="N373" s="34" t="s">
        <v>20</v>
      </c>
      <c r="O373" s="34" t="s">
        <v>43726</v>
      </c>
      <c r="P373" s="34" t="s">
        <v>31864</v>
      </c>
      <c r="Q373" s="34" t="s">
        <v>29986</v>
      </c>
      <c r="R373" s="61" t="s">
        <v>43727</v>
      </c>
      <c r="S373" s="34" t="s">
        <v>93</v>
      </c>
      <c r="T373" s="34" t="s">
        <v>21</v>
      </c>
      <c r="U373" s="34" t="s">
        <v>26689</v>
      </c>
      <c r="V373" s="34" t="s">
        <v>26484</v>
      </c>
      <c r="W373" s="34" t="s">
        <v>26486</v>
      </c>
      <c r="X373" s="34" t="s">
        <v>93</v>
      </c>
      <c r="Y373" s="34">
        <v>5814</v>
      </c>
      <c r="Z373" s="34"/>
      <c r="AA373" s="33" t="s">
        <v>42844</v>
      </c>
      <c r="AB373" s="33">
        <v>8076</v>
      </c>
      <c r="AC373" s="103">
        <v>27980</v>
      </c>
    </row>
    <row r="374" spans="1:29" ht="13" customHeight="1" x14ac:dyDescent="0.2">
      <c r="A374" s="34" t="s">
        <v>43732</v>
      </c>
      <c r="B374" s="34">
        <v>36</v>
      </c>
      <c r="C374" s="34" t="s">
        <v>13</v>
      </c>
      <c r="D374" s="34" t="s">
        <v>41</v>
      </c>
      <c r="E374" s="95" t="s">
        <v>43733</v>
      </c>
      <c r="F374" s="94">
        <v>43955</v>
      </c>
      <c r="G374" s="34" t="s">
        <v>43734</v>
      </c>
      <c r="H374" s="34" t="s">
        <v>16194</v>
      </c>
      <c r="I374" s="34" t="s">
        <v>38</v>
      </c>
      <c r="J374" s="62">
        <v>91801</v>
      </c>
      <c r="K374" s="34" t="s">
        <v>91</v>
      </c>
      <c r="L374" s="34" t="s">
        <v>894</v>
      </c>
      <c r="M374" s="1" t="s">
        <v>45955</v>
      </c>
      <c r="N374" s="34" t="s">
        <v>20</v>
      </c>
      <c r="O374" s="34" t="s">
        <v>43735</v>
      </c>
      <c r="P374" s="34" t="s">
        <v>45771</v>
      </c>
      <c r="Q374" s="34" t="s">
        <v>29986</v>
      </c>
      <c r="R374" s="61" t="s">
        <v>43736</v>
      </c>
      <c r="S374" s="34" t="s">
        <v>93</v>
      </c>
      <c r="T374" s="34" t="s">
        <v>21</v>
      </c>
      <c r="U374" s="34" t="s">
        <v>26682</v>
      </c>
      <c r="V374" s="34" t="s">
        <v>26482</v>
      </c>
      <c r="W374" s="34" t="s">
        <v>26485</v>
      </c>
      <c r="X374" s="34" t="s">
        <v>93</v>
      </c>
      <c r="Y374" s="34">
        <v>5813</v>
      </c>
      <c r="Z374" s="34"/>
      <c r="AA374" s="33" t="s">
        <v>42842</v>
      </c>
      <c r="AB374" s="33">
        <v>8077</v>
      </c>
      <c r="AC374" s="103">
        <v>27981</v>
      </c>
    </row>
    <row r="375" spans="1:29" ht="13" customHeight="1" x14ac:dyDescent="0.2">
      <c r="A375" s="1" t="s">
        <v>43728</v>
      </c>
      <c r="B375" s="34">
        <v>36</v>
      </c>
      <c r="C375" s="34" t="s">
        <v>13</v>
      </c>
      <c r="D375" s="1" t="s">
        <v>23</v>
      </c>
      <c r="E375" s="34"/>
      <c r="F375" s="94">
        <v>43955</v>
      </c>
      <c r="G375" s="34" t="s">
        <v>43729</v>
      </c>
      <c r="H375" s="34" t="s">
        <v>12461</v>
      </c>
      <c r="I375" s="34" t="s">
        <v>249</v>
      </c>
      <c r="J375" s="62">
        <v>89431</v>
      </c>
      <c r="K375" s="34" t="s">
        <v>5718</v>
      </c>
      <c r="L375" s="34" t="s">
        <v>12463</v>
      </c>
      <c r="M375" s="1" t="s">
        <v>46045</v>
      </c>
      <c r="N375" s="34" t="s">
        <v>20</v>
      </c>
      <c r="O375" s="34" t="s">
        <v>43730</v>
      </c>
      <c r="P375" s="34" t="s">
        <v>45771</v>
      </c>
      <c r="Q375" s="34" t="s">
        <v>29986</v>
      </c>
      <c r="R375" s="61" t="s">
        <v>43731</v>
      </c>
      <c r="S375" s="34" t="s">
        <v>93</v>
      </c>
      <c r="T375" s="34" t="s">
        <v>350</v>
      </c>
      <c r="U375" s="34" t="s">
        <v>26775</v>
      </c>
      <c r="V375" s="34"/>
      <c r="W375" s="34"/>
      <c r="X375" s="34"/>
      <c r="Y375" s="34"/>
      <c r="Z375" s="34"/>
      <c r="AA375" s="33" t="s">
        <v>42844</v>
      </c>
      <c r="AB375" s="33">
        <v>8078</v>
      </c>
      <c r="AC375" s="103">
        <v>27982</v>
      </c>
    </row>
    <row r="376" spans="1:29" ht="13" customHeight="1" x14ac:dyDescent="0.2">
      <c r="A376" s="34" t="s">
        <v>43742</v>
      </c>
      <c r="B376" s="34">
        <v>26</v>
      </c>
      <c r="C376" s="34" t="s">
        <v>13</v>
      </c>
      <c r="D376" s="34" t="s">
        <v>41</v>
      </c>
      <c r="E376" s="34"/>
      <c r="F376" s="94">
        <v>43954</v>
      </c>
      <c r="G376" s="34" t="s">
        <v>43743</v>
      </c>
      <c r="H376" s="34" t="s">
        <v>557</v>
      </c>
      <c r="I376" s="34" t="s">
        <v>38</v>
      </c>
      <c r="J376" s="62">
        <v>95110</v>
      </c>
      <c r="K376" s="34" t="s">
        <v>558</v>
      </c>
      <c r="L376" s="34" t="s">
        <v>675</v>
      </c>
      <c r="M376" s="1" t="s">
        <v>46046</v>
      </c>
      <c r="N376" s="34" t="s">
        <v>20</v>
      </c>
      <c r="O376" s="34" t="s">
        <v>43744</v>
      </c>
      <c r="P376" s="34" t="s">
        <v>45771</v>
      </c>
      <c r="Q376" s="34" t="s">
        <v>29986</v>
      </c>
      <c r="R376" s="95" t="s">
        <v>43745</v>
      </c>
      <c r="S376" s="34" t="s">
        <v>93</v>
      </c>
      <c r="T376" s="34" t="s">
        <v>21</v>
      </c>
      <c r="U376" s="34" t="s">
        <v>26682</v>
      </c>
      <c r="V376" s="34" t="s">
        <v>26484</v>
      </c>
      <c r="W376" s="34" t="s">
        <v>26485</v>
      </c>
      <c r="X376" s="34" t="s">
        <v>509</v>
      </c>
      <c r="Y376" s="34">
        <v>5773</v>
      </c>
      <c r="Z376" s="34"/>
      <c r="AA376" s="33" t="s">
        <v>42844</v>
      </c>
      <c r="AB376" s="33">
        <v>8067</v>
      </c>
      <c r="AC376" s="103">
        <v>27966</v>
      </c>
    </row>
    <row r="377" spans="1:29" ht="13" customHeight="1" x14ac:dyDescent="0.2">
      <c r="A377" s="34" t="s">
        <v>43746</v>
      </c>
      <c r="B377" s="34">
        <v>38</v>
      </c>
      <c r="C377" s="34" t="s">
        <v>13</v>
      </c>
      <c r="D377" s="34" t="s">
        <v>30</v>
      </c>
      <c r="E377" s="95" t="s">
        <v>43747</v>
      </c>
      <c r="F377" s="94">
        <v>43954</v>
      </c>
      <c r="G377" s="34" t="s">
        <v>43748</v>
      </c>
      <c r="H377" s="34" t="s">
        <v>31752</v>
      </c>
      <c r="I377" s="34" t="s">
        <v>336</v>
      </c>
      <c r="J377" s="62">
        <v>66213</v>
      </c>
      <c r="K377" s="34" t="s">
        <v>3019</v>
      </c>
      <c r="L377" s="34" t="s">
        <v>32093</v>
      </c>
      <c r="M377" s="1" t="s">
        <v>46048</v>
      </c>
      <c r="N377" s="34" t="s">
        <v>20</v>
      </c>
      <c r="O377" s="34" t="s">
        <v>43749</v>
      </c>
      <c r="P377" s="34" t="s">
        <v>31864</v>
      </c>
      <c r="Q377" s="34" t="s">
        <v>29986</v>
      </c>
      <c r="R377" s="95" t="s">
        <v>43750</v>
      </c>
      <c r="S377" s="34" t="s">
        <v>93</v>
      </c>
      <c r="T377" s="34" t="s">
        <v>21</v>
      </c>
      <c r="U377" s="34" t="s">
        <v>26689</v>
      </c>
      <c r="V377" s="34" t="s">
        <v>26484</v>
      </c>
      <c r="W377" s="34" t="s">
        <v>26483</v>
      </c>
      <c r="X377" s="34" t="s">
        <v>93</v>
      </c>
      <c r="Y377" s="34">
        <v>5871</v>
      </c>
      <c r="Z377" s="34"/>
      <c r="AA377" s="33" t="s">
        <v>42844</v>
      </c>
      <c r="AB377" s="33">
        <v>8070</v>
      </c>
      <c r="AC377" s="103">
        <v>27965</v>
      </c>
    </row>
    <row r="378" spans="1:29" ht="13" customHeight="1" x14ac:dyDescent="0.2">
      <c r="A378" s="34" t="s">
        <v>43737</v>
      </c>
      <c r="B378" s="34">
        <v>43</v>
      </c>
      <c r="C378" s="34" t="s">
        <v>13</v>
      </c>
      <c r="D378" s="34" t="s">
        <v>30</v>
      </c>
      <c r="E378" s="34"/>
      <c r="F378" s="94">
        <v>43954</v>
      </c>
      <c r="G378" s="34" t="s">
        <v>43738</v>
      </c>
      <c r="H378" s="34" t="s">
        <v>705</v>
      </c>
      <c r="I378" s="34" t="s">
        <v>66</v>
      </c>
      <c r="J378" s="62">
        <v>78006</v>
      </c>
      <c r="K378" s="34" t="s">
        <v>706</v>
      </c>
      <c r="L378" s="34" t="s">
        <v>43739</v>
      </c>
      <c r="M378" s="1" t="s">
        <v>46047</v>
      </c>
      <c r="N378" s="34" t="s">
        <v>20</v>
      </c>
      <c r="O378" s="34" t="s">
        <v>43740</v>
      </c>
      <c r="P378" s="34" t="s">
        <v>45771</v>
      </c>
      <c r="Q378" s="34" t="s">
        <v>29986</v>
      </c>
      <c r="R378" s="95" t="s">
        <v>43741</v>
      </c>
      <c r="S378" s="34" t="s">
        <v>93</v>
      </c>
      <c r="T378" s="34" t="s">
        <v>21</v>
      </c>
      <c r="U378" s="34" t="s">
        <v>26689</v>
      </c>
      <c r="V378" s="34" t="s">
        <v>26484</v>
      </c>
      <c r="W378" s="34" t="s">
        <v>26485</v>
      </c>
      <c r="X378" s="34" t="s">
        <v>93</v>
      </c>
      <c r="Y378" s="34">
        <v>5774</v>
      </c>
      <c r="Z378" s="34"/>
      <c r="AA378" s="33" t="s">
        <v>42843</v>
      </c>
      <c r="AB378" s="33">
        <v>8069</v>
      </c>
      <c r="AC378" s="103">
        <v>27968</v>
      </c>
    </row>
    <row r="379" spans="1:29" ht="13" customHeight="1" x14ac:dyDescent="0.2">
      <c r="A379" s="34" t="s">
        <v>43756</v>
      </c>
      <c r="B379" s="34">
        <v>44</v>
      </c>
      <c r="C379" s="34" t="s">
        <v>13</v>
      </c>
      <c r="D379" s="34" t="s">
        <v>30</v>
      </c>
      <c r="E379" s="34"/>
      <c r="F379" s="94">
        <v>43954</v>
      </c>
      <c r="G379" s="34" t="s">
        <v>43757</v>
      </c>
      <c r="H379" s="34" t="s">
        <v>43758</v>
      </c>
      <c r="I379" s="34" t="s">
        <v>337</v>
      </c>
      <c r="J379" s="62">
        <v>28646</v>
      </c>
      <c r="K379" s="34" t="s">
        <v>43759</v>
      </c>
      <c r="L379" s="34" t="s">
        <v>24607</v>
      </c>
      <c r="M379" s="1" t="s">
        <v>46050</v>
      </c>
      <c r="N379" s="34" t="s">
        <v>20</v>
      </c>
      <c r="O379" s="34" t="s">
        <v>43760</v>
      </c>
      <c r="P379" s="34" t="s">
        <v>45771</v>
      </c>
      <c r="Q379" s="34" t="s">
        <v>29986</v>
      </c>
      <c r="R379" s="61" t="s">
        <v>43761</v>
      </c>
      <c r="S379" s="34" t="s">
        <v>93</v>
      </c>
      <c r="T379" s="34" t="s">
        <v>21</v>
      </c>
      <c r="U379" s="34" t="s">
        <v>26689</v>
      </c>
      <c r="V379" s="34" t="s">
        <v>26482</v>
      </c>
      <c r="W379" s="34" t="s">
        <v>26483</v>
      </c>
      <c r="X379" s="34" t="s">
        <v>509</v>
      </c>
      <c r="Y379" s="34">
        <v>5770</v>
      </c>
      <c r="Z379" s="34"/>
      <c r="AA379" s="33" t="s">
        <v>42843</v>
      </c>
      <c r="AB379" s="33">
        <v>8072</v>
      </c>
      <c r="AC379" s="103">
        <v>27975</v>
      </c>
    </row>
    <row r="380" spans="1:29" ht="13" customHeight="1" x14ac:dyDescent="0.2">
      <c r="A380" s="34" t="s">
        <v>22748</v>
      </c>
      <c r="B380" s="34">
        <v>54</v>
      </c>
      <c r="C380" s="34" t="s">
        <v>13</v>
      </c>
      <c r="D380" s="34" t="s">
        <v>30</v>
      </c>
      <c r="E380" s="34"/>
      <c r="F380" s="94">
        <v>43954</v>
      </c>
      <c r="G380" s="34" t="s">
        <v>43772</v>
      </c>
      <c r="H380" s="34" t="s">
        <v>2037</v>
      </c>
      <c r="I380" s="34" t="s">
        <v>55</v>
      </c>
      <c r="J380" s="62">
        <v>33308</v>
      </c>
      <c r="K380" s="34" t="s">
        <v>1049</v>
      </c>
      <c r="L380" s="34" t="s">
        <v>2043</v>
      </c>
      <c r="M380" s="1" t="s">
        <v>46051</v>
      </c>
      <c r="N380" s="34" t="s">
        <v>20</v>
      </c>
      <c r="O380" s="34" t="s">
        <v>43773</v>
      </c>
      <c r="P380" s="34" t="s">
        <v>45771</v>
      </c>
      <c r="Q380" s="34" t="s">
        <v>29986</v>
      </c>
      <c r="R380" s="61" t="s">
        <v>43774</v>
      </c>
      <c r="S380" s="34" t="s">
        <v>93</v>
      </c>
      <c r="T380" s="34" t="s">
        <v>21</v>
      </c>
      <c r="U380" s="34" t="s">
        <v>26689</v>
      </c>
      <c r="V380" s="34" t="s">
        <v>26482</v>
      </c>
      <c r="W380" s="34" t="s">
        <v>26485</v>
      </c>
      <c r="X380" s="34" t="s">
        <v>93</v>
      </c>
      <c r="Y380" s="34">
        <v>5769</v>
      </c>
      <c r="Z380" s="34"/>
      <c r="AA380" s="33" t="s">
        <v>42842</v>
      </c>
      <c r="AB380" s="33">
        <v>8074</v>
      </c>
      <c r="AC380" s="103">
        <v>27976</v>
      </c>
    </row>
    <row r="381" spans="1:29" ht="13" customHeight="1" x14ac:dyDescent="0.2">
      <c r="A381" s="34" t="s">
        <v>43751</v>
      </c>
      <c r="B381" s="34">
        <v>69</v>
      </c>
      <c r="C381" s="34" t="s">
        <v>13</v>
      </c>
      <c r="D381" s="34" t="s">
        <v>30</v>
      </c>
      <c r="E381" s="34"/>
      <c r="F381" s="94">
        <v>43954</v>
      </c>
      <c r="G381" s="34" t="s">
        <v>43752</v>
      </c>
      <c r="H381" s="34" t="s">
        <v>43753</v>
      </c>
      <c r="I381" s="34" t="s">
        <v>197</v>
      </c>
      <c r="J381" s="62">
        <v>47660</v>
      </c>
      <c r="K381" s="34" t="s">
        <v>2960</v>
      </c>
      <c r="L381" s="34" t="s">
        <v>2961</v>
      </c>
      <c r="M381" s="1" t="s">
        <v>46049</v>
      </c>
      <c r="N381" s="34" t="s">
        <v>20</v>
      </c>
      <c r="O381" s="34" t="s">
        <v>43754</v>
      </c>
      <c r="P381" s="34" t="s">
        <v>36923</v>
      </c>
      <c r="Q381" s="34" t="s">
        <v>29986</v>
      </c>
      <c r="R381" s="95" t="s">
        <v>43755</v>
      </c>
      <c r="S381" s="34" t="s">
        <v>22</v>
      </c>
      <c r="T381" s="34" t="s">
        <v>21</v>
      </c>
      <c r="U381" s="34" t="s">
        <v>26689</v>
      </c>
      <c r="V381" s="34" t="s">
        <v>26482</v>
      </c>
      <c r="W381" s="34" t="s">
        <v>26485</v>
      </c>
      <c r="X381" s="34" t="s">
        <v>93</v>
      </c>
      <c r="Y381" s="34">
        <v>5771</v>
      </c>
      <c r="Z381" s="34"/>
      <c r="AA381" s="33" t="s">
        <v>42843</v>
      </c>
      <c r="AB381" s="33">
        <v>8071</v>
      </c>
      <c r="AC381" s="103">
        <v>27967</v>
      </c>
    </row>
    <row r="382" spans="1:29" ht="13" customHeight="1" x14ac:dyDescent="0.2">
      <c r="A382" s="1" t="s">
        <v>2989</v>
      </c>
      <c r="B382" s="33" t="s">
        <v>22</v>
      </c>
      <c r="C382" s="34" t="s">
        <v>13</v>
      </c>
      <c r="D382" s="1" t="s">
        <v>23</v>
      </c>
      <c r="E382" s="34"/>
      <c r="F382" s="94">
        <v>43954</v>
      </c>
      <c r="G382" s="34" t="s">
        <v>43775</v>
      </c>
      <c r="H382" s="34" t="s">
        <v>14453</v>
      </c>
      <c r="I382" s="34" t="s">
        <v>38</v>
      </c>
      <c r="J382" s="62">
        <v>92831</v>
      </c>
      <c r="K382" s="34" t="s">
        <v>995</v>
      </c>
      <c r="L382" s="34" t="s">
        <v>14454</v>
      </c>
      <c r="M382" s="1" t="s">
        <v>45983</v>
      </c>
      <c r="N382" s="34" t="s">
        <v>20</v>
      </c>
      <c r="O382" s="34" t="s">
        <v>43776</v>
      </c>
      <c r="P382" s="34" t="s">
        <v>45771</v>
      </c>
      <c r="Q382" s="34" t="s">
        <v>29986</v>
      </c>
      <c r="R382" s="61" t="s">
        <v>43777</v>
      </c>
      <c r="S382" s="34" t="s">
        <v>93</v>
      </c>
      <c r="T382" s="34" t="s">
        <v>21</v>
      </c>
      <c r="U382" s="34" t="s">
        <v>26682</v>
      </c>
      <c r="V382" s="34"/>
      <c r="W382" s="34"/>
      <c r="X382" s="34"/>
      <c r="Y382" s="34"/>
      <c r="Z382" s="34"/>
      <c r="AA382" s="33" t="s">
        <v>42844</v>
      </c>
      <c r="AB382" s="33">
        <v>8068</v>
      </c>
      <c r="AC382" s="103">
        <v>27977</v>
      </c>
    </row>
    <row r="383" spans="1:29" ht="13" customHeight="1" x14ac:dyDescent="0.2">
      <c r="A383" s="34" t="s">
        <v>43762</v>
      </c>
      <c r="B383" s="33" t="s">
        <v>22</v>
      </c>
      <c r="C383" s="34" t="s">
        <v>13</v>
      </c>
      <c r="D383" s="34" t="s">
        <v>30</v>
      </c>
      <c r="E383" s="34"/>
      <c r="F383" s="94">
        <v>43954</v>
      </c>
      <c r="G383" s="34" t="s">
        <v>43763</v>
      </c>
      <c r="H383" s="34" t="s">
        <v>600</v>
      </c>
      <c r="I383" s="34" t="s">
        <v>55</v>
      </c>
      <c r="J383" s="62">
        <v>32277</v>
      </c>
      <c r="K383" s="34" t="s">
        <v>601</v>
      </c>
      <c r="L383" s="34" t="s">
        <v>602</v>
      </c>
      <c r="M383" s="1" t="s">
        <v>49877</v>
      </c>
      <c r="N383" s="34" t="s">
        <v>20</v>
      </c>
      <c r="O383" s="34" t="s">
        <v>43764</v>
      </c>
      <c r="P383" s="34" t="s">
        <v>45771</v>
      </c>
      <c r="Q383" s="34" t="s">
        <v>29986</v>
      </c>
      <c r="R383" s="61" t="s">
        <v>43765</v>
      </c>
      <c r="S383" s="34" t="s">
        <v>93</v>
      </c>
      <c r="T383" s="34" t="s">
        <v>21</v>
      </c>
      <c r="U383" s="34" t="s">
        <v>26689</v>
      </c>
      <c r="V383" s="34" t="s">
        <v>26484</v>
      </c>
      <c r="W383" s="34" t="s">
        <v>26485</v>
      </c>
      <c r="X383" s="34" t="s">
        <v>93</v>
      </c>
      <c r="Y383" s="34">
        <v>5772</v>
      </c>
      <c r="Z383" s="34"/>
      <c r="AA383" s="33" t="s">
        <v>42844</v>
      </c>
      <c r="AB383" s="33">
        <v>8073</v>
      </c>
      <c r="AC383" s="103">
        <v>27979</v>
      </c>
    </row>
    <row r="384" spans="1:29" ht="13" customHeight="1" x14ac:dyDescent="0.2">
      <c r="A384" s="1" t="s">
        <v>43766</v>
      </c>
      <c r="B384" s="34">
        <v>28</v>
      </c>
      <c r="C384" s="34" t="s">
        <v>13</v>
      </c>
      <c r="D384" s="1" t="s">
        <v>23</v>
      </c>
      <c r="E384" s="34"/>
      <c r="F384" s="94">
        <v>43954</v>
      </c>
      <c r="G384" s="34" t="s">
        <v>43767</v>
      </c>
      <c r="H384" s="34" t="s">
        <v>43768</v>
      </c>
      <c r="I384" s="34" t="s">
        <v>191</v>
      </c>
      <c r="J384" s="62">
        <v>80733</v>
      </c>
      <c r="K384" s="34" t="s">
        <v>4958</v>
      </c>
      <c r="L384" s="34" t="s">
        <v>43769</v>
      </c>
      <c r="M384" s="1" t="s">
        <v>46052</v>
      </c>
      <c r="N384" s="34" t="s">
        <v>20</v>
      </c>
      <c r="O384" s="34" t="s">
        <v>43770</v>
      </c>
      <c r="P384" s="34" t="s">
        <v>45771</v>
      </c>
      <c r="Q384" s="34" t="s">
        <v>29986</v>
      </c>
      <c r="R384" s="61" t="s">
        <v>43771</v>
      </c>
      <c r="S384" s="34" t="s">
        <v>93</v>
      </c>
      <c r="T384" s="34" t="s">
        <v>28</v>
      </c>
      <c r="U384" s="34" t="s">
        <v>26487</v>
      </c>
      <c r="V384" s="34" t="s">
        <v>26482</v>
      </c>
      <c r="W384" s="34" t="s">
        <v>26483</v>
      </c>
      <c r="X384" s="34" t="s">
        <v>93</v>
      </c>
      <c r="Y384" s="34">
        <v>5876</v>
      </c>
      <c r="Z384" s="34"/>
      <c r="AA384" s="33" t="s">
        <v>42843</v>
      </c>
      <c r="AB384" s="33">
        <v>8075</v>
      </c>
      <c r="AC384" s="103">
        <v>27978</v>
      </c>
    </row>
    <row r="385" spans="1:29" ht="13" customHeight="1" x14ac:dyDescent="0.2">
      <c r="A385" s="34" t="s">
        <v>43786</v>
      </c>
      <c r="B385" s="34">
        <v>21</v>
      </c>
      <c r="C385" s="34" t="s">
        <v>13</v>
      </c>
      <c r="D385" s="34" t="s">
        <v>78</v>
      </c>
      <c r="E385" s="95" t="s">
        <v>43787</v>
      </c>
      <c r="F385" s="94">
        <v>43952</v>
      </c>
      <c r="G385" s="34" t="s">
        <v>43788</v>
      </c>
      <c r="H385" s="34" t="s">
        <v>1209</v>
      </c>
      <c r="I385" s="34" t="s">
        <v>191</v>
      </c>
      <c r="J385" s="62">
        <v>80204</v>
      </c>
      <c r="K385" s="34" t="s">
        <v>1209</v>
      </c>
      <c r="L385" s="34" t="s">
        <v>1210</v>
      </c>
      <c r="M385" s="1" t="s">
        <v>46036</v>
      </c>
      <c r="N385" s="34" t="s">
        <v>20</v>
      </c>
      <c r="O385" s="34" t="s">
        <v>43789</v>
      </c>
      <c r="P385" s="34" t="s">
        <v>31864</v>
      </c>
      <c r="Q385" s="34" t="s">
        <v>29986</v>
      </c>
      <c r="R385" s="95" t="s">
        <v>43790</v>
      </c>
      <c r="S385" s="34" t="s">
        <v>22</v>
      </c>
      <c r="T385" s="34" t="s">
        <v>21</v>
      </c>
      <c r="U385" s="34" t="s">
        <v>26689</v>
      </c>
      <c r="V385" s="34" t="s">
        <v>26482</v>
      </c>
      <c r="W385" s="34" t="s">
        <v>19153</v>
      </c>
      <c r="X385" s="34" t="s">
        <v>509</v>
      </c>
      <c r="Y385" s="34">
        <v>5776</v>
      </c>
      <c r="Z385" s="34"/>
      <c r="AA385" s="33" t="s">
        <v>42842</v>
      </c>
      <c r="AB385" s="33">
        <v>8062</v>
      </c>
      <c r="AC385" s="103">
        <v>27962</v>
      </c>
    </row>
    <row r="386" spans="1:29" ht="13" customHeight="1" x14ac:dyDescent="0.2">
      <c r="A386" s="34" t="s">
        <v>43796</v>
      </c>
      <c r="B386" s="34">
        <v>21</v>
      </c>
      <c r="C386" s="34" t="s">
        <v>13</v>
      </c>
      <c r="D386" s="34" t="s">
        <v>30</v>
      </c>
      <c r="E386" s="95" t="s">
        <v>43797</v>
      </c>
      <c r="F386" s="94">
        <v>43952</v>
      </c>
      <c r="G386" s="34" t="s">
        <v>43798</v>
      </c>
      <c r="H386" s="34" t="s">
        <v>1455</v>
      </c>
      <c r="I386" s="34" t="s">
        <v>197</v>
      </c>
      <c r="J386" s="62">
        <v>47371</v>
      </c>
      <c r="K386" s="34" t="s">
        <v>42972</v>
      </c>
      <c r="L386" s="34" t="s">
        <v>25670</v>
      </c>
      <c r="M386" s="1" t="s">
        <v>48929</v>
      </c>
      <c r="N386" s="34" t="s">
        <v>20</v>
      </c>
      <c r="O386" s="34" t="s">
        <v>43799</v>
      </c>
      <c r="P386" s="34" t="s">
        <v>36923</v>
      </c>
      <c r="Q386" s="34" t="s">
        <v>29986</v>
      </c>
      <c r="R386" s="61" t="s">
        <v>43800</v>
      </c>
      <c r="S386" s="34" t="s">
        <v>509</v>
      </c>
      <c r="T386" s="34" t="s">
        <v>21</v>
      </c>
      <c r="U386" s="34" t="s">
        <v>26488</v>
      </c>
      <c r="V386" s="34"/>
      <c r="W386" s="34"/>
      <c r="X386" s="34"/>
      <c r="Y386" s="34"/>
      <c r="Z386" s="34"/>
      <c r="AA386" s="33" t="s">
        <v>42843</v>
      </c>
      <c r="AB386" s="33">
        <v>8065</v>
      </c>
      <c r="AC386" s="103">
        <v>27994</v>
      </c>
    </row>
    <row r="387" spans="1:29" ht="13" customHeight="1" x14ac:dyDescent="0.2">
      <c r="A387" s="34" t="s">
        <v>43778</v>
      </c>
      <c r="B387" s="34">
        <v>26</v>
      </c>
      <c r="C387" s="34" t="s">
        <v>13</v>
      </c>
      <c r="D387" s="34" t="s">
        <v>78</v>
      </c>
      <c r="E387" s="95" t="s">
        <v>43779</v>
      </c>
      <c r="F387" s="94">
        <v>43952</v>
      </c>
      <c r="G387" s="34" t="s">
        <v>43780</v>
      </c>
      <c r="H387" s="34" t="s">
        <v>1338</v>
      </c>
      <c r="I387" s="34" t="s">
        <v>281</v>
      </c>
      <c r="J387" s="62">
        <v>98499</v>
      </c>
      <c r="K387" s="34" t="s">
        <v>824</v>
      </c>
      <c r="L387" s="34" t="s">
        <v>2518</v>
      </c>
      <c r="M387" s="1" t="s">
        <v>46053</v>
      </c>
      <c r="N387" s="34" t="s">
        <v>20</v>
      </c>
      <c r="O387" s="34" t="s">
        <v>43781</v>
      </c>
      <c r="P387" s="34" t="s">
        <v>45771</v>
      </c>
      <c r="Q387" s="34" t="s">
        <v>29986</v>
      </c>
      <c r="R387" s="61" t="s">
        <v>43782</v>
      </c>
      <c r="S387" s="34" t="s">
        <v>93</v>
      </c>
      <c r="T387" s="34" t="s">
        <v>21</v>
      </c>
      <c r="U387" s="34" t="s">
        <v>26689</v>
      </c>
      <c r="V387" s="34" t="s">
        <v>26484</v>
      </c>
      <c r="W387" s="34" t="s">
        <v>26485</v>
      </c>
      <c r="X387" s="34" t="s">
        <v>93</v>
      </c>
      <c r="Y387" s="34">
        <v>5781</v>
      </c>
      <c r="Z387" s="34"/>
      <c r="AA387" s="33" t="s">
        <v>42844</v>
      </c>
      <c r="AB387" s="33">
        <v>8061</v>
      </c>
      <c r="AC387" s="103">
        <v>28082</v>
      </c>
    </row>
    <row r="388" spans="1:29" ht="13" customHeight="1" x14ac:dyDescent="0.2">
      <c r="A388" s="34" t="s">
        <v>43791</v>
      </c>
      <c r="B388" s="34">
        <v>32</v>
      </c>
      <c r="C388" s="34" t="s">
        <v>13</v>
      </c>
      <c r="D388" s="34" t="s">
        <v>78</v>
      </c>
      <c r="E388" s="95" t="s">
        <v>43792</v>
      </c>
      <c r="F388" s="94">
        <v>43952</v>
      </c>
      <c r="G388" s="34" t="s">
        <v>43793</v>
      </c>
      <c r="H388" s="34" t="s">
        <v>8846</v>
      </c>
      <c r="I388" s="34" t="s">
        <v>915</v>
      </c>
      <c r="J388" s="62">
        <v>72205</v>
      </c>
      <c r="K388" s="34" t="s">
        <v>2302</v>
      </c>
      <c r="L388" s="34" t="s">
        <v>8848</v>
      </c>
      <c r="M388" s="1" t="s">
        <v>46054</v>
      </c>
      <c r="N388" s="34" t="s">
        <v>20</v>
      </c>
      <c r="O388" s="34" t="s">
        <v>43794</v>
      </c>
      <c r="P388" s="34" t="s">
        <v>45771</v>
      </c>
      <c r="Q388" s="34" t="s">
        <v>29986</v>
      </c>
      <c r="R388" s="95" t="s">
        <v>43795</v>
      </c>
      <c r="S388" s="34" t="s">
        <v>93</v>
      </c>
      <c r="T388" s="34" t="s">
        <v>21</v>
      </c>
      <c r="U388" s="34" t="s">
        <v>26689</v>
      </c>
      <c r="V388" s="34" t="s">
        <v>26482</v>
      </c>
      <c r="W388" s="34" t="s">
        <v>26485</v>
      </c>
      <c r="X388" s="34" t="s">
        <v>93</v>
      </c>
      <c r="Y388" s="34">
        <v>5780</v>
      </c>
      <c r="Z388" s="34"/>
      <c r="AA388" s="33" t="s">
        <v>42842</v>
      </c>
      <c r="AB388" s="33">
        <v>8063</v>
      </c>
      <c r="AC388" s="103">
        <v>27959</v>
      </c>
    </row>
    <row r="389" spans="1:29" ht="13" customHeight="1" x14ac:dyDescent="0.2">
      <c r="A389" s="1" t="s">
        <v>2989</v>
      </c>
      <c r="B389" s="33" t="s">
        <v>22</v>
      </c>
      <c r="C389" s="34" t="s">
        <v>13</v>
      </c>
      <c r="D389" s="1" t="s">
        <v>23</v>
      </c>
      <c r="E389" s="34"/>
      <c r="F389" s="94">
        <v>43952</v>
      </c>
      <c r="G389" s="34" t="s">
        <v>43783</v>
      </c>
      <c r="H389" s="34" t="s">
        <v>5888</v>
      </c>
      <c r="I389" s="34" t="s">
        <v>55</v>
      </c>
      <c r="J389" s="62">
        <v>33012</v>
      </c>
      <c r="K389" s="34" t="s">
        <v>147</v>
      </c>
      <c r="L389" s="34" t="s">
        <v>5889</v>
      </c>
      <c r="M389" s="1" t="s">
        <v>46055</v>
      </c>
      <c r="N389" s="34" t="s">
        <v>20</v>
      </c>
      <c r="O389" s="34" t="s">
        <v>43784</v>
      </c>
      <c r="P389" s="34" t="s">
        <v>45771</v>
      </c>
      <c r="Q389" s="34" t="s">
        <v>29986</v>
      </c>
      <c r="R389" s="95" t="s">
        <v>43785</v>
      </c>
      <c r="S389" s="34" t="s">
        <v>93</v>
      </c>
      <c r="T389" s="34" t="s">
        <v>21</v>
      </c>
      <c r="U389" s="34" t="s">
        <v>26682</v>
      </c>
      <c r="V389" s="34" t="s">
        <v>26487</v>
      </c>
      <c r="W389" s="34" t="s">
        <v>26486</v>
      </c>
      <c r="X389" s="34" t="s">
        <v>93</v>
      </c>
      <c r="Y389" s="34">
        <v>5779</v>
      </c>
      <c r="Z389" s="34"/>
      <c r="AA389" s="33" t="s">
        <v>42842</v>
      </c>
      <c r="AB389" s="33">
        <v>8064</v>
      </c>
      <c r="AC389" s="103">
        <v>27961</v>
      </c>
    </row>
    <row r="390" spans="1:29" ht="13" customHeight="1" x14ac:dyDescent="0.2">
      <c r="A390" s="34" t="s">
        <v>43801</v>
      </c>
      <c r="B390" s="34">
        <v>36</v>
      </c>
      <c r="C390" s="34" t="s">
        <v>13</v>
      </c>
      <c r="D390" s="34" t="s">
        <v>30</v>
      </c>
      <c r="E390" s="95" t="s">
        <v>43802</v>
      </c>
      <c r="F390" s="94">
        <v>43952</v>
      </c>
      <c r="G390" s="34" t="s">
        <v>43803</v>
      </c>
      <c r="H390" s="34" t="s">
        <v>142</v>
      </c>
      <c r="I390" s="34" t="s">
        <v>38</v>
      </c>
      <c r="J390" s="62">
        <v>92101</v>
      </c>
      <c r="K390" s="34" t="s">
        <v>142</v>
      </c>
      <c r="L390" s="34" t="s">
        <v>43804</v>
      </c>
      <c r="M390" s="1" t="s">
        <v>46056</v>
      </c>
      <c r="N390" s="34" t="s">
        <v>20</v>
      </c>
      <c r="O390" s="34" t="s">
        <v>43805</v>
      </c>
      <c r="P390" s="34" t="s">
        <v>45350</v>
      </c>
      <c r="Q390" s="34" t="s">
        <v>1081</v>
      </c>
      <c r="R390" s="95" t="s">
        <v>43806</v>
      </c>
      <c r="S390" s="34" t="s">
        <v>509</v>
      </c>
      <c r="T390" s="34" t="s">
        <v>45897</v>
      </c>
      <c r="U390" s="34" t="s">
        <v>49804</v>
      </c>
      <c r="V390" s="34" t="s">
        <v>26482</v>
      </c>
      <c r="W390" s="34" t="s">
        <v>26486</v>
      </c>
      <c r="X390" s="34" t="s">
        <v>93</v>
      </c>
      <c r="Y390" s="34">
        <v>5777</v>
      </c>
      <c r="Z390" s="34"/>
      <c r="AA390" s="33" t="s">
        <v>42842</v>
      </c>
      <c r="AB390" s="33">
        <v>8066</v>
      </c>
      <c r="AC390" s="103">
        <v>27958</v>
      </c>
    </row>
    <row r="391" spans="1:29" ht="13" customHeight="1" x14ac:dyDescent="0.2">
      <c r="A391" s="1" t="s">
        <v>43807</v>
      </c>
      <c r="B391" s="34">
        <v>28</v>
      </c>
      <c r="C391" s="34" t="s">
        <v>13</v>
      </c>
      <c r="D391" s="1" t="s">
        <v>23</v>
      </c>
      <c r="E391" s="34"/>
      <c r="F391" s="94">
        <v>43951</v>
      </c>
      <c r="G391" s="34" t="s">
        <v>43808</v>
      </c>
      <c r="H391" s="34" t="s">
        <v>91</v>
      </c>
      <c r="I391" s="34" t="s">
        <v>38</v>
      </c>
      <c r="J391" s="62">
        <v>90011</v>
      </c>
      <c r="K391" s="34" t="s">
        <v>91</v>
      </c>
      <c r="L391" s="34" t="s">
        <v>92</v>
      </c>
      <c r="M391" s="1" t="s">
        <v>45984</v>
      </c>
      <c r="N391" s="34" t="s">
        <v>20</v>
      </c>
      <c r="O391" s="34" t="s">
        <v>43809</v>
      </c>
      <c r="P391" s="34" t="s">
        <v>45771</v>
      </c>
      <c r="Q391" s="34" t="s">
        <v>29986</v>
      </c>
      <c r="R391" s="95" t="s">
        <v>43810</v>
      </c>
      <c r="S391" s="34" t="s">
        <v>93</v>
      </c>
      <c r="T391" s="34" t="s">
        <v>21</v>
      </c>
      <c r="U391" s="34" t="s">
        <v>26689</v>
      </c>
      <c r="V391" s="34" t="s">
        <v>26482</v>
      </c>
      <c r="W391" s="34" t="s">
        <v>26483</v>
      </c>
      <c r="X391" s="34" t="s">
        <v>93</v>
      </c>
      <c r="Y391" s="34">
        <v>5782</v>
      </c>
      <c r="Z391" s="34"/>
      <c r="AA391" s="33" t="s">
        <v>42842</v>
      </c>
      <c r="AB391" s="33">
        <v>8058</v>
      </c>
      <c r="AC391" s="103">
        <v>27950</v>
      </c>
    </row>
    <row r="392" spans="1:29" ht="13" customHeight="1" x14ac:dyDescent="0.2">
      <c r="A392" s="1" t="s">
        <v>43811</v>
      </c>
      <c r="B392" s="34">
        <v>34</v>
      </c>
      <c r="C392" s="34" t="s">
        <v>13</v>
      </c>
      <c r="D392" s="1" t="s">
        <v>23</v>
      </c>
      <c r="E392" s="34"/>
      <c r="F392" s="94">
        <v>43951</v>
      </c>
      <c r="G392" s="34" t="s">
        <v>43812</v>
      </c>
      <c r="H392" s="34" t="s">
        <v>31671</v>
      </c>
      <c r="I392" s="34" t="s">
        <v>66</v>
      </c>
      <c r="J392" s="62">
        <v>77573</v>
      </c>
      <c r="K392" s="34" t="s">
        <v>4829</v>
      </c>
      <c r="L392" s="34" t="s">
        <v>36474</v>
      </c>
      <c r="M392" s="1" t="s">
        <v>46057</v>
      </c>
      <c r="N392" s="34" t="s">
        <v>20</v>
      </c>
      <c r="O392" s="34" t="s">
        <v>43813</v>
      </c>
      <c r="P392" s="34" t="s">
        <v>45771</v>
      </c>
      <c r="Q392" s="34" t="s">
        <v>29986</v>
      </c>
      <c r="R392" s="95" t="s">
        <v>43814</v>
      </c>
      <c r="S392" s="34" t="s">
        <v>93</v>
      </c>
      <c r="T392" s="34" t="s">
        <v>21</v>
      </c>
      <c r="U392" s="34" t="s">
        <v>26689</v>
      </c>
      <c r="V392" s="34"/>
      <c r="W392" s="34"/>
      <c r="X392" s="34"/>
      <c r="Y392" s="34"/>
      <c r="Z392" s="34"/>
      <c r="AA392" s="33" t="s">
        <v>42844</v>
      </c>
      <c r="AB392" s="33">
        <v>8059</v>
      </c>
      <c r="AC392" s="103">
        <v>27955</v>
      </c>
    </row>
    <row r="393" spans="1:29" ht="13" customHeight="1" x14ac:dyDescent="0.2">
      <c r="A393" s="34" t="s">
        <v>43815</v>
      </c>
      <c r="B393" s="34">
        <v>43</v>
      </c>
      <c r="C393" s="34" t="s">
        <v>13</v>
      </c>
      <c r="D393" s="34" t="s">
        <v>30</v>
      </c>
      <c r="E393" s="95" t="s">
        <v>43816</v>
      </c>
      <c r="F393" s="94">
        <v>43951</v>
      </c>
      <c r="G393" s="34" t="s">
        <v>43817</v>
      </c>
      <c r="H393" s="34" t="s">
        <v>43818</v>
      </c>
      <c r="I393" s="34" t="s">
        <v>293</v>
      </c>
      <c r="J393" s="62">
        <v>41204</v>
      </c>
      <c r="K393" s="34" t="s">
        <v>3019</v>
      </c>
      <c r="L393" s="34" t="s">
        <v>18184</v>
      </c>
      <c r="M393" s="1" t="s">
        <v>46058</v>
      </c>
      <c r="N393" s="34" t="s">
        <v>20</v>
      </c>
      <c r="O393" s="34" t="s">
        <v>43819</v>
      </c>
      <c r="P393" s="34" t="s">
        <v>45771</v>
      </c>
      <c r="Q393" s="34" t="s">
        <v>29986</v>
      </c>
      <c r="R393" s="95" t="s">
        <v>43820</v>
      </c>
      <c r="S393" s="34" t="s">
        <v>93</v>
      </c>
      <c r="T393" s="34" t="s">
        <v>21</v>
      </c>
      <c r="U393" s="34" t="s">
        <v>26689</v>
      </c>
      <c r="V393" s="34" t="s">
        <v>26484</v>
      </c>
      <c r="W393" s="34" t="s">
        <v>26483</v>
      </c>
      <c r="X393" s="34" t="s">
        <v>93</v>
      </c>
      <c r="Y393" s="34">
        <v>5783</v>
      </c>
      <c r="Z393" s="34"/>
      <c r="AA393" s="33" t="s">
        <v>42843</v>
      </c>
      <c r="AB393" s="33">
        <v>8060</v>
      </c>
      <c r="AC393" s="103">
        <v>27948</v>
      </c>
    </row>
    <row r="394" spans="1:29" ht="13" customHeight="1" x14ac:dyDescent="0.2">
      <c r="A394" s="34" t="s">
        <v>43841</v>
      </c>
      <c r="B394" s="34">
        <v>27</v>
      </c>
      <c r="C394" s="34" t="s">
        <v>13</v>
      </c>
      <c r="D394" s="34" t="s">
        <v>78</v>
      </c>
      <c r="E394" s="95" t="s">
        <v>43842</v>
      </c>
      <c r="F394" s="94">
        <v>43950</v>
      </c>
      <c r="G394" s="34" t="s">
        <v>43843</v>
      </c>
      <c r="H394" s="34" t="s">
        <v>35286</v>
      </c>
      <c r="I394" s="34" t="s">
        <v>197</v>
      </c>
      <c r="J394" s="62">
        <v>47130</v>
      </c>
      <c r="K394" s="34" t="s">
        <v>524</v>
      </c>
      <c r="L394" s="34" t="s">
        <v>18045</v>
      </c>
      <c r="M394" s="1" t="s">
        <v>45939</v>
      </c>
      <c r="N394" s="34" t="s">
        <v>20</v>
      </c>
      <c r="O394" s="34" t="s">
        <v>43844</v>
      </c>
      <c r="P394" s="34" t="s">
        <v>36923</v>
      </c>
      <c r="Q394" s="34" t="s">
        <v>29986</v>
      </c>
      <c r="R394" s="95" t="s">
        <v>43845</v>
      </c>
      <c r="S394" s="34" t="s">
        <v>93</v>
      </c>
      <c r="T394" s="34" t="s">
        <v>21</v>
      </c>
      <c r="U394" s="34" t="s">
        <v>26689</v>
      </c>
      <c r="V394" s="34" t="s">
        <v>26484</v>
      </c>
      <c r="W394" s="34" t="s">
        <v>26485</v>
      </c>
      <c r="X394" s="34" t="s">
        <v>93</v>
      </c>
      <c r="Y394" s="34">
        <v>5787</v>
      </c>
      <c r="Z394" s="34"/>
      <c r="AA394" s="33" t="s">
        <v>42844</v>
      </c>
      <c r="AB394" s="33">
        <v>8051</v>
      </c>
      <c r="AC394" s="103">
        <v>27941</v>
      </c>
    </row>
    <row r="395" spans="1:29" ht="13" customHeight="1" x14ac:dyDescent="0.2">
      <c r="A395" s="34" t="s">
        <v>43821</v>
      </c>
      <c r="B395" s="34">
        <v>38</v>
      </c>
      <c r="C395" s="34" t="s">
        <v>13</v>
      </c>
      <c r="D395" s="34" t="s">
        <v>41</v>
      </c>
      <c r="E395" s="34"/>
      <c r="F395" s="94">
        <v>43950</v>
      </c>
      <c r="G395" s="34" t="s">
        <v>43822</v>
      </c>
      <c r="H395" s="34" t="s">
        <v>604</v>
      </c>
      <c r="I395" s="34" t="s">
        <v>249</v>
      </c>
      <c r="J395" s="62">
        <v>89115</v>
      </c>
      <c r="K395" s="34" t="s">
        <v>524</v>
      </c>
      <c r="L395" s="34" t="s">
        <v>525</v>
      </c>
      <c r="M395" s="1" t="s">
        <v>48881</v>
      </c>
      <c r="N395" s="34" t="s">
        <v>20</v>
      </c>
      <c r="O395" s="34" t="s">
        <v>43823</v>
      </c>
      <c r="P395" s="34" t="s">
        <v>45771</v>
      </c>
      <c r="Q395" s="34" t="s">
        <v>29986</v>
      </c>
      <c r="R395" s="95" t="s">
        <v>43824</v>
      </c>
      <c r="S395" s="34" t="s">
        <v>93</v>
      </c>
      <c r="T395" s="34" t="s">
        <v>21</v>
      </c>
      <c r="U395" s="34" t="s">
        <v>26689</v>
      </c>
      <c r="V395" s="34" t="s">
        <v>26484</v>
      </c>
      <c r="W395" s="34" t="s">
        <v>26483</v>
      </c>
      <c r="X395" s="34" t="s">
        <v>93</v>
      </c>
      <c r="Y395" s="34">
        <v>5784</v>
      </c>
      <c r="Z395" s="34"/>
      <c r="AA395" s="33" t="s">
        <v>42844</v>
      </c>
      <c r="AB395" s="33">
        <v>8052</v>
      </c>
      <c r="AC395" s="103">
        <v>27947</v>
      </c>
    </row>
    <row r="396" spans="1:29" ht="13" customHeight="1" x14ac:dyDescent="0.2">
      <c r="A396" s="1" t="s">
        <v>2989</v>
      </c>
      <c r="B396" s="33" t="s">
        <v>22</v>
      </c>
      <c r="C396" s="34" t="s">
        <v>13</v>
      </c>
      <c r="D396" s="1" t="s">
        <v>23</v>
      </c>
      <c r="E396" s="34"/>
      <c r="F396" s="94">
        <v>43950</v>
      </c>
      <c r="G396" s="34" t="s">
        <v>43830</v>
      </c>
      <c r="H396" s="34" t="s">
        <v>43831</v>
      </c>
      <c r="I396" s="34" t="s">
        <v>399</v>
      </c>
      <c r="J396" s="62">
        <v>63801</v>
      </c>
      <c r="K396" s="34" t="s">
        <v>6426</v>
      </c>
      <c r="L396" s="34" t="s">
        <v>43832</v>
      </c>
      <c r="M396" s="1" t="s">
        <v>48882</v>
      </c>
      <c r="N396" s="34" t="s">
        <v>20</v>
      </c>
      <c r="O396" s="34" t="s">
        <v>43833</v>
      </c>
      <c r="P396" s="34" t="s">
        <v>45771</v>
      </c>
      <c r="Q396" s="34" t="s">
        <v>29986</v>
      </c>
      <c r="R396" s="95" t="s">
        <v>43834</v>
      </c>
      <c r="S396" s="34" t="s">
        <v>93</v>
      </c>
      <c r="T396" s="34" t="s">
        <v>21</v>
      </c>
      <c r="U396" s="34" t="s">
        <v>26689</v>
      </c>
      <c r="V396" s="34"/>
      <c r="W396" s="34"/>
      <c r="X396" s="34"/>
      <c r="Y396" s="34"/>
      <c r="Z396" s="34"/>
      <c r="AA396" s="33" t="s">
        <v>42843</v>
      </c>
      <c r="AB396" s="33">
        <v>8053</v>
      </c>
      <c r="AC396" s="103">
        <v>27945</v>
      </c>
    </row>
    <row r="397" spans="1:29" ht="13" customHeight="1" x14ac:dyDescent="0.2">
      <c r="A397" s="34" t="s">
        <v>43825</v>
      </c>
      <c r="B397" s="34">
        <v>24</v>
      </c>
      <c r="C397" s="34" t="s">
        <v>13</v>
      </c>
      <c r="D397" s="34" t="s">
        <v>78</v>
      </c>
      <c r="E397" s="34"/>
      <c r="F397" s="94">
        <v>43950</v>
      </c>
      <c r="G397" s="34" t="s">
        <v>43826</v>
      </c>
      <c r="H397" s="34" t="s">
        <v>43827</v>
      </c>
      <c r="I397" s="34" t="s">
        <v>281</v>
      </c>
      <c r="J397" s="62">
        <v>98118</v>
      </c>
      <c r="K397" s="34" t="s">
        <v>1130</v>
      </c>
      <c r="L397" s="34" t="s">
        <v>1131</v>
      </c>
      <c r="M397" s="1" t="s">
        <v>46009</v>
      </c>
      <c r="N397" s="34" t="s">
        <v>20</v>
      </c>
      <c r="O397" s="34" t="s">
        <v>43828</v>
      </c>
      <c r="P397" s="34" t="s">
        <v>45771</v>
      </c>
      <c r="Q397" s="34" t="s">
        <v>29986</v>
      </c>
      <c r="R397" s="95" t="s">
        <v>43829</v>
      </c>
      <c r="S397" s="34" t="s">
        <v>93</v>
      </c>
      <c r="T397" s="34" t="s">
        <v>45897</v>
      </c>
      <c r="U397" s="34" t="s">
        <v>49804</v>
      </c>
      <c r="V397" s="34" t="s">
        <v>26484</v>
      </c>
      <c r="W397" s="34" t="s">
        <v>26486</v>
      </c>
      <c r="X397" s="34" t="s">
        <v>509</v>
      </c>
      <c r="Y397" s="34">
        <v>5778</v>
      </c>
      <c r="Z397" s="34"/>
      <c r="AA397" s="33" t="s">
        <v>42842</v>
      </c>
      <c r="AB397" s="33">
        <v>8054</v>
      </c>
      <c r="AC397" s="103">
        <v>27954</v>
      </c>
    </row>
    <row r="398" spans="1:29" ht="13" customHeight="1" x14ac:dyDescent="0.2">
      <c r="A398" s="34" t="s">
        <v>43846</v>
      </c>
      <c r="B398" s="34">
        <v>29</v>
      </c>
      <c r="C398" s="34" t="s">
        <v>13</v>
      </c>
      <c r="D398" s="34" t="s">
        <v>41</v>
      </c>
      <c r="E398" s="95" t="s">
        <v>43847</v>
      </c>
      <c r="F398" s="94">
        <v>43950</v>
      </c>
      <c r="G398" s="34" t="s">
        <v>43848</v>
      </c>
      <c r="H398" s="34" t="s">
        <v>43849</v>
      </c>
      <c r="I398" s="34" t="s">
        <v>38</v>
      </c>
      <c r="J398" s="62">
        <v>93637</v>
      </c>
      <c r="K398" s="34" t="s">
        <v>16489</v>
      </c>
      <c r="L398" s="34" t="s">
        <v>16490</v>
      </c>
      <c r="M398" s="1" t="s">
        <v>46059</v>
      </c>
      <c r="N398" s="34" t="s">
        <v>20</v>
      </c>
      <c r="O398" s="34" t="s">
        <v>43850</v>
      </c>
      <c r="P398" s="34" t="s">
        <v>45771</v>
      </c>
      <c r="Q398" s="34" t="s">
        <v>29986</v>
      </c>
      <c r="R398" s="95" t="s">
        <v>43851</v>
      </c>
      <c r="S398" s="34" t="s">
        <v>93</v>
      </c>
      <c r="T398" s="34" t="s">
        <v>350</v>
      </c>
      <c r="U398" s="34" t="s">
        <v>26775</v>
      </c>
      <c r="V398" s="34" t="s">
        <v>26484</v>
      </c>
      <c r="W398" s="34" t="s">
        <v>19153</v>
      </c>
      <c r="X398" s="34" t="s">
        <v>93</v>
      </c>
      <c r="Y398" s="34">
        <v>5785</v>
      </c>
      <c r="Z398" s="34"/>
      <c r="AA398" s="33" t="s">
        <v>42844</v>
      </c>
      <c r="AB398" s="33">
        <v>8055</v>
      </c>
      <c r="AC398" s="103">
        <v>27946</v>
      </c>
    </row>
    <row r="399" spans="1:29" ht="13" customHeight="1" x14ac:dyDescent="0.2">
      <c r="A399" s="1" t="s">
        <v>43840</v>
      </c>
      <c r="B399" s="34">
        <v>30</v>
      </c>
      <c r="C399" s="34" t="s">
        <v>102</v>
      </c>
      <c r="D399" s="1" t="s">
        <v>23</v>
      </c>
      <c r="E399" s="34"/>
      <c r="F399" s="94">
        <v>43950</v>
      </c>
      <c r="G399" s="34" t="s">
        <v>43836</v>
      </c>
      <c r="H399" s="34" t="s">
        <v>43837</v>
      </c>
      <c r="I399" s="34" t="s">
        <v>366</v>
      </c>
      <c r="J399" s="62">
        <v>74010</v>
      </c>
      <c r="K399" s="34" t="s">
        <v>1897</v>
      </c>
      <c r="L399" s="34" t="s">
        <v>1898</v>
      </c>
      <c r="M399" s="1" t="s">
        <v>45918</v>
      </c>
      <c r="N399" s="34" t="s">
        <v>350</v>
      </c>
      <c r="O399" s="34" t="s">
        <v>43838</v>
      </c>
      <c r="P399" s="34" t="s">
        <v>45771</v>
      </c>
      <c r="Q399" s="34" t="s">
        <v>29986</v>
      </c>
      <c r="R399" s="61" t="s">
        <v>43839</v>
      </c>
      <c r="S399" s="34" t="s">
        <v>93</v>
      </c>
      <c r="T399" s="34" t="s">
        <v>350</v>
      </c>
      <c r="U399" s="34" t="s">
        <v>26775</v>
      </c>
      <c r="V399" s="34"/>
      <c r="W399" s="34"/>
      <c r="X399" s="34"/>
      <c r="Y399" s="34"/>
      <c r="Z399" s="34"/>
      <c r="AA399" s="33" t="s">
        <v>42843</v>
      </c>
      <c r="AB399" s="33">
        <v>8057</v>
      </c>
      <c r="AC399" s="103">
        <v>27993</v>
      </c>
    </row>
    <row r="400" spans="1:29" ht="13" customHeight="1" x14ac:dyDescent="0.2">
      <c r="A400" s="1" t="s">
        <v>43835</v>
      </c>
      <c r="B400" s="34">
        <v>33</v>
      </c>
      <c r="C400" s="34" t="s">
        <v>13</v>
      </c>
      <c r="D400" s="1" t="s">
        <v>23</v>
      </c>
      <c r="E400" s="34"/>
      <c r="F400" s="94">
        <v>43950</v>
      </c>
      <c r="G400" s="34" t="s">
        <v>43836</v>
      </c>
      <c r="H400" s="34" t="s">
        <v>43837</v>
      </c>
      <c r="I400" s="34" t="s">
        <v>366</v>
      </c>
      <c r="J400" s="62">
        <v>74010</v>
      </c>
      <c r="K400" s="34" t="s">
        <v>1897</v>
      </c>
      <c r="L400" s="34" t="s">
        <v>1898</v>
      </c>
      <c r="M400" s="1" t="s">
        <v>45918</v>
      </c>
      <c r="N400" s="34" t="s">
        <v>350</v>
      </c>
      <c r="O400" s="34" t="s">
        <v>43838</v>
      </c>
      <c r="P400" s="34" t="s">
        <v>45771</v>
      </c>
      <c r="Q400" s="34" t="s">
        <v>29986</v>
      </c>
      <c r="R400" s="61" t="s">
        <v>43839</v>
      </c>
      <c r="S400" s="34" t="s">
        <v>93</v>
      </c>
      <c r="T400" s="34" t="s">
        <v>350</v>
      </c>
      <c r="U400" s="34" t="s">
        <v>26775</v>
      </c>
      <c r="V400" s="34"/>
      <c r="W400" s="34"/>
      <c r="X400" s="34"/>
      <c r="Y400" s="34"/>
      <c r="Z400" s="34"/>
      <c r="AA400" s="33" t="s">
        <v>42843</v>
      </c>
      <c r="AB400" s="33">
        <v>8056</v>
      </c>
      <c r="AC400" s="103">
        <v>27992</v>
      </c>
    </row>
    <row r="401" spans="1:29" ht="13" customHeight="1" x14ac:dyDescent="0.2">
      <c r="A401" s="34" t="s">
        <v>43862</v>
      </c>
      <c r="B401" s="34">
        <v>26</v>
      </c>
      <c r="C401" s="34" t="s">
        <v>13</v>
      </c>
      <c r="D401" s="34" t="s">
        <v>78</v>
      </c>
      <c r="E401" s="95" t="s">
        <v>43863</v>
      </c>
      <c r="F401" s="94">
        <v>43949</v>
      </c>
      <c r="G401" s="34" t="s">
        <v>43864</v>
      </c>
      <c r="H401" s="34" t="s">
        <v>1459</v>
      </c>
      <c r="I401" s="34" t="s">
        <v>55</v>
      </c>
      <c r="J401" s="62">
        <v>33610</v>
      </c>
      <c r="K401" s="34" t="s">
        <v>587</v>
      </c>
      <c r="L401" s="34" t="s">
        <v>1461</v>
      </c>
      <c r="M401" s="1" t="s">
        <v>46060</v>
      </c>
      <c r="N401" s="34" t="s">
        <v>20</v>
      </c>
      <c r="O401" s="34" t="s">
        <v>43865</v>
      </c>
      <c r="P401" s="34" t="s">
        <v>37679</v>
      </c>
      <c r="Q401" s="34" t="s">
        <v>29986</v>
      </c>
      <c r="R401" s="95" t="s">
        <v>43866</v>
      </c>
      <c r="S401" s="34" t="s">
        <v>93</v>
      </c>
      <c r="T401" s="34" t="s">
        <v>21</v>
      </c>
      <c r="U401" s="34" t="s">
        <v>26689</v>
      </c>
      <c r="V401" s="34" t="s">
        <v>26484</v>
      </c>
      <c r="W401" s="34"/>
      <c r="X401" s="34"/>
      <c r="Y401" s="34"/>
      <c r="Z401" s="34"/>
      <c r="AA401" s="33" t="s">
        <v>42842</v>
      </c>
      <c r="AB401" s="33">
        <v>8047</v>
      </c>
      <c r="AC401" s="103">
        <v>27939</v>
      </c>
    </row>
    <row r="402" spans="1:29" ht="13" customHeight="1" x14ac:dyDescent="0.2">
      <c r="A402" s="34" t="s">
        <v>43857</v>
      </c>
      <c r="B402" s="34">
        <v>32</v>
      </c>
      <c r="C402" s="34" t="s">
        <v>13</v>
      </c>
      <c r="D402" s="34" t="s">
        <v>30</v>
      </c>
      <c r="E402" s="95" t="s">
        <v>43858</v>
      </c>
      <c r="F402" s="94">
        <v>43949</v>
      </c>
      <c r="G402" s="34" t="s">
        <v>43859</v>
      </c>
      <c r="H402" s="34" t="s">
        <v>16556</v>
      </c>
      <c r="I402" s="34" t="s">
        <v>111</v>
      </c>
      <c r="J402" s="62">
        <v>85326</v>
      </c>
      <c r="K402" s="34" t="s">
        <v>582</v>
      </c>
      <c r="L402" s="34" t="s">
        <v>583</v>
      </c>
      <c r="M402" s="1" t="s">
        <v>45935</v>
      </c>
      <c r="N402" s="34" t="s">
        <v>20</v>
      </c>
      <c r="O402" s="34" t="s">
        <v>43860</v>
      </c>
      <c r="P402" s="34" t="s">
        <v>45771</v>
      </c>
      <c r="Q402" s="34" t="s">
        <v>29986</v>
      </c>
      <c r="R402" s="95" t="s">
        <v>43861</v>
      </c>
      <c r="S402" s="34" t="s">
        <v>93</v>
      </c>
      <c r="T402" s="34" t="s">
        <v>21</v>
      </c>
      <c r="U402" s="34" t="s">
        <v>26689</v>
      </c>
      <c r="V402" s="34" t="s">
        <v>26484</v>
      </c>
      <c r="W402" s="34" t="s">
        <v>26483</v>
      </c>
      <c r="X402" s="34" t="s">
        <v>93</v>
      </c>
      <c r="Y402" s="34">
        <v>5788</v>
      </c>
      <c r="Z402" s="34"/>
      <c r="AA402" s="33" t="s">
        <v>42844</v>
      </c>
      <c r="AB402" s="33">
        <v>8049</v>
      </c>
      <c r="AC402" s="103">
        <v>27953</v>
      </c>
    </row>
    <row r="403" spans="1:29" ht="13" customHeight="1" x14ac:dyDescent="0.2">
      <c r="A403" s="1" t="s">
        <v>43852</v>
      </c>
      <c r="B403" s="34">
        <v>45</v>
      </c>
      <c r="C403" s="34" t="s">
        <v>13</v>
      </c>
      <c r="D403" s="1" t="s">
        <v>23</v>
      </c>
      <c r="E403" s="34"/>
      <c r="F403" s="94">
        <v>43949</v>
      </c>
      <c r="G403" s="34" t="s">
        <v>43853</v>
      </c>
      <c r="H403" s="34" t="s">
        <v>4835</v>
      </c>
      <c r="I403" s="34" t="s">
        <v>373</v>
      </c>
      <c r="J403" s="62">
        <v>15522</v>
      </c>
      <c r="K403" s="34" t="s">
        <v>4835</v>
      </c>
      <c r="L403" s="34" t="s">
        <v>43854</v>
      </c>
      <c r="M403" s="1" t="s">
        <v>46170</v>
      </c>
      <c r="N403" s="34" t="s">
        <v>20</v>
      </c>
      <c r="O403" s="34" t="s">
        <v>43855</v>
      </c>
      <c r="P403" s="34" t="s">
        <v>45771</v>
      </c>
      <c r="Q403" s="34" t="s">
        <v>29986</v>
      </c>
      <c r="R403" s="61" t="s">
        <v>43856</v>
      </c>
      <c r="S403" s="34" t="s">
        <v>93</v>
      </c>
      <c r="T403" s="34" t="s">
        <v>21</v>
      </c>
      <c r="U403" s="34" t="s">
        <v>26682</v>
      </c>
      <c r="V403" s="34"/>
      <c r="W403" s="34"/>
      <c r="X403" s="34"/>
      <c r="Y403" s="34"/>
      <c r="Z403" s="34"/>
      <c r="AA403" s="33" t="s">
        <v>42843</v>
      </c>
      <c r="AB403" s="33">
        <v>8048</v>
      </c>
      <c r="AC403" s="103">
        <v>28105</v>
      </c>
    </row>
    <row r="404" spans="1:29" ht="13" customHeight="1" x14ac:dyDescent="0.2">
      <c r="A404" s="34" t="s">
        <v>43867</v>
      </c>
      <c r="B404" s="34">
        <v>50</v>
      </c>
      <c r="C404" s="34" t="s">
        <v>13</v>
      </c>
      <c r="D404" s="34" t="s">
        <v>30</v>
      </c>
      <c r="E404" s="95" t="s">
        <v>43868</v>
      </c>
      <c r="F404" s="94">
        <v>43949</v>
      </c>
      <c r="G404" s="34" t="s">
        <v>43869</v>
      </c>
      <c r="H404" s="34" t="s">
        <v>3073</v>
      </c>
      <c r="I404" s="34" t="s">
        <v>281</v>
      </c>
      <c r="J404" s="62">
        <v>98661</v>
      </c>
      <c r="K404" s="34" t="s">
        <v>524</v>
      </c>
      <c r="L404" s="34" t="s">
        <v>5317</v>
      </c>
      <c r="M404" s="1" t="s">
        <v>46061</v>
      </c>
      <c r="N404" s="34" t="s">
        <v>4952</v>
      </c>
      <c r="O404" s="34" t="s">
        <v>43870</v>
      </c>
      <c r="P404" s="34" t="s">
        <v>45771</v>
      </c>
      <c r="Q404" s="34" t="s">
        <v>29986</v>
      </c>
      <c r="R404" s="95" t="s">
        <v>43871</v>
      </c>
      <c r="S404" s="34" t="s">
        <v>901</v>
      </c>
      <c r="T404" s="34" t="s">
        <v>21</v>
      </c>
      <c r="U404" s="34" t="s">
        <v>26490</v>
      </c>
      <c r="V404" s="34" t="s">
        <v>26484</v>
      </c>
      <c r="W404" s="34" t="s">
        <v>26485</v>
      </c>
      <c r="X404" s="34" t="s">
        <v>93</v>
      </c>
      <c r="Y404" s="34">
        <v>5786</v>
      </c>
      <c r="Z404" s="34"/>
      <c r="AA404" s="33" t="s">
        <v>42844</v>
      </c>
      <c r="AB404" s="33">
        <v>8050</v>
      </c>
      <c r="AC404" s="103">
        <v>27944</v>
      </c>
    </row>
    <row r="405" spans="1:29" ht="13" customHeight="1" x14ac:dyDescent="0.2">
      <c r="A405" s="34" t="s">
        <v>43872</v>
      </c>
      <c r="B405" s="34">
        <v>28</v>
      </c>
      <c r="C405" s="34" t="s">
        <v>13</v>
      </c>
      <c r="D405" s="34" t="s">
        <v>41</v>
      </c>
      <c r="E405" s="34"/>
      <c r="F405" s="94">
        <v>43948</v>
      </c>
      <c r="G405" s="34" t="s">
        <v>43873</v>
      </c>
      <c r="H405" s="34" t="s">
        <v>671</v>
      </c>
      <c r="I405" s="34" t="s">
        <v>66</v>
      </c>
      <c r="J405" s="62">
        <v>77029</v>
      </c>
      <c r="K405" s="34" t="s">
        <v>512</v>
      </c>
      <c r="L405" s="34" t="s">
        <v>672</v>
      </c>
      <c r="M405" s="1" t="s">
        <v>45992</v>
      </c>
      <c r="N405" s="34" t="s">
        <v>20</v>
      </c>
      <c r="O405" s="34" t="s">
        <v>43874</v>
      </c>
      <c r="P405" s="34" t="s">
        <v>45771</v>
      </c>
      <c r="Q405" s="34" t="s">
        <v>29986</v>
      </c>
      <c r="R405" s="95" t="s">
        <v>43875</v>
      </c>
      <c r="S405" s="34" t="s">
        <v>22</v>
      </c>
      <c r="T405" s="34" t="s">
        <v>21</v>
      </c>
      <c r="U405" s="34" t="s">
        <v>26689</v>
      </c>
      <c r="V405" s="34" t="s">
        <v>26484</v>
      </c>
      <c r="W405" s="34"/>
      <c r="X405" s="34"/>
      <c r="Y405" s="34"/>
      <c r="Z405" s="34"/>
      <c r="AA405" s="33" t="s">
        <v>42844</v>
      </c>
      <c r="AB405" s="33">
        <v>8044</v>
      </c>
      <c r="AC405" s="103">
        <v>27938</v>
      </c>
    </row>
    <row r="406" spans="1:29" ht="13" customHeight="1" x14ac:dyDescent="0.2">
      <c r="A406" s="1" t="s">
        <v>43882</v>
      </c>
      <c r="B406" s="34">
        <v>33</v>
      </c>
      <c r="C406" s="34" t="s">
        <v>13</v>
      </c>
      <c r="D406" s="1" t="s">
        <v>23</v>
      </c>
      <c r="E406" s="34"/>
      <c r="F406" s="94">
        <v>43948</v>
      </c>
      <c r="G406" s="34" t="s">
        <v>43883</v>
      </c>
      <c r="H406" s="34" t="s">
        <v>43884</v>
      </c>
      <c r="I406" s="34" t="s">
        <v>159</v>
      </c>
      <c r="J406" s="62">
        <v>31030</v>
      </c>
      <c r="K406" s="34" t="s">
        <v>10256</v>
      </c>
      <c r="L406" s="34" t="s">
        <v>16525</v>
      </c>
      <c r="M406" s="1" t="s">
        <v>46062</v>
      </c>
      <c r="N406" s="34" t="s">
        <v>20</v>
      </c>
      <c r="O406" s="34" t="s">
        <v>43885</v>
      </c>
      <c r="P406" s="34" t="s">
        <v>31864</v>
      </c>
      <c r="Q406" s="34" t="s">
        <v>29986</v>
      </c>
      <c r="R406" s="95" t="s">
        <v>43886</v>
      </c>
      <c r="S406" s="34" t="s">
        <v>93</v>
      </c>
      <c r="T406" s="34" t="s">
        <v>21</v>
      </c>
      <c r="U406" s="34" t="s">
        <v>26689</v>
      </c>
      <c r="V406" s="34"/>
      <c r="W406" s="34"/>
      <c r="X406" s="34"/>
      <c r="Y406" s="34"/>
      <c r="Z406" s="34"/>
      <c r="AA406" s="33" t="s">
        <v>42843</v>
      </c>
      <c r="AB406" s="33">
        <v>8045</v>
      </c>
      <c r="AC406" s="103">
        <v>27936</v>
      </c>
    </row>
    <row r="407" spans="1:29" ht="13" customHeight="1" x14ac:dyDescent="0.2">
      <c r="A407" s="34" t="s">
        <v>43876</v>
      </c>
      <c r="B407" s="34">
        <v>61</v>
      </c>
      <c r="C407" s="34" t="s">
        <v>13</v>
      </c>
      <c r="D407" s="34" t="s">
        <v>30</v>
      </c>
      <c r="E407" s="34"/>
      <c r="F407" s="94">
        <v>43948</v>
      </c>
      <c r="G407" s="34" t="s">
        <v>43877</v>
      </c>
      <c r="H407" s="34" t="s">
        <v>43878</v>
      </c>
      <c r="I407" s="34" t="s">
        <v>159</v>
      </c>
      <c r="J407" s="62">
        <v>30230</v>
      </c>
      <c r="K407" s="34" t="s">
        <v>20702</v>
      </c>
      <c r="L407" s="34" t="s">
        <v>43879</v>
      </c>
      <c r="M407" s="1" t="s">
        <v>46063</v>
      </c>
      <c r="N407" s="34" t="s">
        <v>20</v>
      </c>
      <c r="O407" s="34" t="s">
        <v>43880</v>
      </c>
      <c r="P407" s="34" t="s">
        <v>45771</v>
      </c>
      <c r="Q407" s="34" t="s">
        <v>29986</v>
      </c>
      <c r="R407" s="61" t="s">
        <v>43881</v>
      </c>
      <c r="S407" s="34" t="s">
        <v>93</v>
      </c>
      <c r="T407" s="34" t="s">
        <v>21</v>
      </c>
      <c r="U407" s="34" t="s">
        <v>26689</v>
      </c>
      <c r="V407" s="34" t="s">
        <v>26484</v>
      </c>
      <c r="W407" s="34" t="s">
        <v>26485</v>
      </c>
      <c r="X407" s="34" t="s">
        <v>93</v>
      </c>
      <c r="Y407" s="34">
        <v>5768</v>
      </c>
      <c r="Z407" s="34"/>
      <c r="AA407" s="33" t="s">
        <v>42843</v>
      </c>
      <c r="AB407" s="33">
        <v>8046</v>
      </c>
      <c r="AC407" s="103">
        <v>27933</v>
      </c>
    </row>
    <row r="408" spans="1:29" ht="13" customHeight="1" x14ac:dyDescent="0.2">
      <c r="A408" s="34" t="s">
        <v>43887</v>
      </c>
      <c r="B408" s="34">
        <v>59</v>
      </c>
      <c r="C408" s="34" t="s">
        <v>13</v>
      </c>
      <c r="D408" s="34" t="s">
        <v>14</v>
      </c>
      <c r="E408" s="34"/>
      <c r="F408" s="94">
        <v>43947</v>
      </c>
      <c r="G408" s="34" t="s">
        <v>43888</v>
      </c>
      <c r="H408" s="34" t="s">
        <v>43889</v>
      </c>
      <c r="I408" s="34" t="s">
        <v>45</v>
      </c>
      <c r="J408" s="62">
        <v>20646</v>
      </c>
      <c r="K408" s="34" t="s">
        <v>2604</v>
      </c>
      <c r="L408" s="34" t="s">
        <v>36650</v>
      </c>
      <c r="M408" s="1" t="s">
        <v>46064</v>
      </c>
      <c r="N408" s="34" t="s">
        <v>20</v>
      </c>
      <c r="O408" s="34" t="s">
        <v>43890</v>
      </c>
      <c r="P408" s="34" t="s">
        <v>45771</v>
      </c>
      <c r="Q408" s="34" t="s">
        <v>29986</v>
      </c>
      <c r="R408" s="61" t="s">
        <v>43891</v>
      </c>
      <c r="S408" s="34" t="s">
        <v>22</v>
      </c>
      <c r="T408" s="34" t="s">
        <v>21</v>
      </c>
      <c r="U408" s="34" t="s">
        <v>26689</v>
      </c>
      <c r="V408" s="34" t="s">
        <v>26484</v>
      </c>
      <c r="W408" s="34" t="s">
        <v>26485</v>
      </c>
      <c r="X408" s="34" t="s">
        <v>93</v>
      </c>
      <c r="Y408" s="34">
        <v>5766</v>
      </c>
      <c r="Z408" s="34"/>
      <c r="AA408" s="33" t="s">
        <v>42843</v>
      </c>
      <c r="AB408" s="33">
        <v>8042</v>
      </c>
      <c r="AC408" s="103">
        <v>27932</v>
      </c>
    </row>
    <row r="409" spans="1:29" ht="13" customHeight="1" x14ac:dyDescent="0.2">
      <c r="A409" s="1" t="s">
        <v>43892</v>
      </c>
      <c r="B409" s="34">
        <v>48</v>
      </c>
      <c r="C409" s="34" t="s">
        <v>13</v>
      </c>
      <c r="D409" s="1" t="s">
        <v>23</v>
      </c>
      <c r="E409" s="34"/>
      <c r="F409" s="94">
        <v>43947</v>
      </c>
      <c r="G409" s="34" t="s">
        <v>43893</v>
      </c>
      <c r="H409" s="34" t="s">
        <v>1054</v>
      </c>
      <c r="I409" s="34" t="s">
        <v>74</v>
      </c>
      <c r="J409" s="62">
        <v>7470</v>
      </c>
      <c r="K409" s="34" t="s">
        <v>8590</v>
      </c>
      <c r="L409" s="34" t="s">
        <v>43894</v>
      </c>
      <c r="M409" s="1" t="s">
        <v>48930</v>
      </c>
      <c r="N409" s="34" t="s">
        <v>20</v>
      </c>
      <c r="O409" s="34" t="s">
        <v>43895</v>
      </c>
      <c r="P409" s="34" t="s">
        <v>45771</v>
      </c>
      <c r="Q409" s="34" t="s">
        <v>29986</v>
      </c>
      <c r="R409" s="95" t="s">
        <v>43896</v>
      </c>
      <c r="S409" s="34" t="s">
        <v>93</v>
      </c>
      <c r="T409" s="34" t="s">
        <v>350</v>
      </c>
      <c r="U409" s="34" t="s">
        <v>26775</v>
      </c>
      <c r="V409" s="34" t="s">
        <v>26482</v>
      </c>
      <c r="W409" s="34" t="s">
        <v>26483</v>
      </c>
      <c r="X409" s="34" t="s">
        <v>93</v>
      </c>
      <c r="Y409" s="34">
        <v>5765</v>
      </c>
      <c r="Z409" s="34"/>
      <c r="AA409" s="33" t="s">
        <v>42844</v>
      </c>
      <c r="AB409" s="33">
        <v>8043</v>
      </c>
      <c r="AC409" s="103">
        <v>27927</v>
      </c>
    </row>
    <row r="410" spans="1:29" ht="13" customHeight="1" x14ac:dyDescent="0.2">
      <c r="A410" s="34" t="s">
        <v>43901</v>
      </c>
      <c r="B410" s="34">
        <v>37</v>
      </c>
      <c r="C410" s="34" t="s">
        <v>13</v>
      </c>
      <c r="D410" s="34" t="s">
        <v>78</v>
      </c>
      <c r="E410" s="34"/>
      <c r="F410" s="94">
        <v>43946</v>
      </c>
      <c r="G410" s="34" t="s">
        <v>43902</v>
      </c>
      <c r="H410" s="34" t="s">
        <v>2845</v>
      </c>
      <c r="I410" s="34" t="s">
        <v>37</v>
      </c>
      <c r="J410" s="62">
        <v>61201</v>
      </c>
      <c r="K410" s="34" t="s">
        <v>2845</v>
      </c>
      <c r="L410" s="34" t="s">
        <v>2846</v>
      </c>
      <c r="M410" s="1" t="s">
        <v>46065</v>
      </c>
      <c r="N410" s="34" t="s">
        <v>20</v>
      </c>
      <c r="O410" s="34" t="s">
        <v>43903</v>
      </c>
      <c r="P410" s="34" t="s">
        <v>37679</v>
      </c>
      <c r="Q410" s="34" t="s">
        <v>29986</v>
      </c>
      <c r="R410" s="95" t="s">
        <v>43904</v>
      </c>
      <c r="S410" s="34" t="s">
        <v>93</v>
      </c>
      <c r="T410" s="34" t="s">
        <v>21</v>
      </c>
      <c r="U410" s="34" t="s">
        <v>26689</v>
      </c>
      <c r="V410" s="34"/>
      <c r="W410" s="34"/>
      <c r="X410" s="34"/>
      <c r="Y410" s="34"/>
      <c r="Z410" s="34"/>
      <c r="AA410" s="33" t="s">
        <v>42844</v>
      </c>
      <c r="AB410" s="33">
        <v>8040</v>
      </c>
      <c r="AC410" s="103">
        <v>27934</v>
      </c>
    </row>
    <row r="411" spans="1:29" ht="13" customHeight="1" x14ac:dyDescent="0.2">
      <c r="A411" s="34" t="s">
        <v>43897</v>
      </c>
      <c r="B411" s="34">
        <v>59</v>
      </c>
      <c r="C411" s="34" t="s">
        <v>13</v>
      </c>
      <c r="D411" s="34" t="s">
        <v>30</v>
      </c>
      <c r="E411" s="34"/>
      <c r="F411" s="94">
        <v>43946</v>
      </c>
      <c r="G411" s="34" t="s">
        <v>43898</v>
      </c>
      <c r="H411" s="34" t="s">
        <v>29353</v>
      </c>
      <c r="I411" s="34" t="s">
        <v>4021</v>
      </c>
      <c r="J411" s="62">
        <v>4041</v>
      </c>
      <c r="K411" s="34" t="s">
        <v>7120</v>
      </c>
      <c r="L411" s="34" t="s">
        <v>27539</v>
      </c>
      <c r="M411" s="1" t="s">
        <v>46066</v>
      </c>
      <c r="N411" s="34" t="s">
        <v>20</v>
      </c>
      <c r="O411" s="34" t="s">
        <v>43899</v>
      </c>
      <c r="P411" s="34" t="s">
        <v>45771</v>
      </c>
      <c r="Q411" s="34" t="s">
        <v>29986</v>
      </c>
      <c r="R411" s="95" t="s">
        <v>43900</v>
      </c>
      <c r="S411" s="34" t="s">
        <v>93</v>
      </c>
      <c r="T411" s="34" t="s">
        <v>21</v>
      </c>
      <c r="U411" s="34" t="s">
        <v>26689</v>
      </c>
      <c r="V411" s="34" t="s">
        <v>26484</v>
      </c>
      <c r="W411" s="34" t="s">
        <v>26485</v>
      </c>
      <c r="X411" s="34" t="s">
        <v>93</v>
      </c>
      <c r="Y411" s="34">
        <v>5767</v>
      </c>
      <c r="Z411" s="34"/>
      <c r="AA411" s="33" t="s">
        <v>42843</v>
      </c>
      <c r="AB411" s="33">
        <v>8041</v>
      </c>
      <c r="AC411" s="103">
        <v>27926</v>
      </c>
    </row>
    <row r="412" spans="1:29" ht="13" customHeight="1" x14ac:dyDescent="0.2">
      <c r="A412" s="34" t="s">
        <v>43918</v>
      </c>
      <c r="B412" s="34">
        <v>24</v>
      </c>
      <c r="C412" s="34" t="s">
        <v>13</v>
      </c>
      <c r="D412" s="34" t="s">
        <v>30</v>
      </c>
      <c r="E412" s="95" t="s">
        <v>43919</v>
      </c>
      <c r="F412" s="94">
        <v>43945</v>
      </c>
      <c r="G412" s="34" t="s">
        <v>43920</v>
      </c>
      <c r="H412" s="34" t="s">
        <v>3319</v>
      </c>
      <c r="I412" s="34" t="s">
        <v>38</v>
      </c>
      <c r="J412" s="62">
        <v>94558</v>
      </c>
      <c r="K412" s="34" t="s">
        <v>3319</v>
      </c>
      <c r="L412" s="34" t="s">
        <v>38463</v>
      </c>
      <c r="M412" s="1" t="s">
        <v>46069</v>
      </c>
      <c r="N412" s="34" t="s">
        <v>20</v>
      </c>
      <c r="O412" s="34" t="s">
        <v>43921</v>
      </c>
      <c r="P412" s="34" t="s">
        <v>45771</v>
      </c>
      <c r="Q412" s="34" t="s">
        <v>29986</v>
      </c>
      <c r="R412" s="95" t="s">
        <v>43922</v>
      </c>
      <c r="S412" s="34" t="s">
        <v>93</v>
      </c>
      <c r="T412" s="34" t="s">
        <v>21</v>
      </c>
      <c r="U412" s="34" t="s">
        <v>26689</v>
      </c>
      <c r="V412" s="34" t="s">
        <v>26482</v>
      </c>
      <c r="W412" s="34" t="s">
        <v>26483</v>
      </c>
      <c r="X412" s="34" t="s">
        <v>93</v>
      </c>
      <c r="Y412" s="34">
        <v>5753</v>
      </c>
      <c r="Z412" s="34"/>
      <c r="AA412" s="33" t="s">
        <v>42844</v>
      </c>
      <c r="AB412" s="33">
        <v>8038</v>
      </c>
      <c r="AC412" s="103">
        <v>27923</v>
      </c>
    </row>
    <row r="413" spans="1:29" ht="13" customHeight="1" x14ac:dyDescent="0.2">
      <c r="A413" s="1" t="s">
        <v>43905</v>
      </c>
      <c r="B413" s="34">
        <v>28</v>
      </c>
      <c r="C413" s="34" t="s">
        <v>13</v>
      </c>
      <c r="D413" s="1" t="s">
        <v>23</v>
      </c>
      <c r="E413" s="34"/>
      <c r="F413" s="94">
        <v>43945</v>
      </c>
      <c r="G413" s="34" t="s">
        <v>43906</v>
      </c>
      <c r="H413" s="34" t="s">
        <v>19338</v>
      </c>
      <c r="I413" s="34" t="s">
        <v>337</v>
      </c>
      <c r="J413" s="62">
        <v>28645</v>
      </c>
      <c r="K413" s="34" t="s">
        <v>7846</v>
      </c>
      <c r="L413" s="34" t="s">
        <v>24607</v>
      </c>
      <c r="M413" s="1" t="s">
        <v>46050</v>
      </c>
      <c r="N413" s="34" t="s">
        <v>20</v>
      </c>
      <c r="O413" s="34" t="s">
        <v>43907</v>
      </c>
      <c r="P413" s="34" t="s">
        <v>45771</v>
      </c>
      <c r="Q413" s="34" t="s">
        <v>29986</v>
      </c>
      <c r="R413" s="95" t="s">
        <v>43908</v>
      </c>
      <c r="S413" s="34" t="s">
        <v>93</v>
      </c>
      <c r="T413" s="34" t="s">
        <v>21</v>
      </c>
      <c r="U413" s="34" t="s">
        <v>26689</v>
      </c>
      <c r="V413" s="34" t="s">
        <v>26484</v>
      </c>
      <c r="W413" s="34" t="s">
        <v>26485</v>
      </c>
      <c r="X413" s="34" t="s">
        <v>509</v>
      </c>
      <c r="Y413" s="34">
        <v>5752</v>
      </c>
      <c r="Z413" s="34"/>
      <c r="AA413" s="33" t="s">
        <v>42843</v>
      </c>
      <c r="AB413" s="33">
        <v>8035</v>
      </c>
      <c r="AC413" s="103">
        <v>27921</v>
      </c>
    </row>
    <row r="414" spans="1:29" ht="13" customHeight="1" x14ac:dyDescent="0.2">
      <c r="A414" s="1" t="s">
        <v>43914</v>
      </c>
      <c r="B414" s="34">
        <v>53</v>
      </c>
      <c r="C414" s="34" t="s">
        <v>13</v>
      </c>
      <c r="D414" s="1" t="s">
        <v>23</v>
      </c>
      <c r="E414" s="34"/>
      <c r="F414" s="94">
        <v>43945</v>
      </c>
      <c r="G414" s="34" t="s">
        <v>43915</v>
      </c>
      <c r="H414" s="34" t="s">
        <v>152</v>
      </c>
      <c r="I414" s="34" t="s">
        <v>66</v>
      </c>
      <c r="J414" s="62">
        <v>76210</v>
      </c>
      <c r="K414" s="34" t="s">
        <v>152</v>
      </c>
      <c r="L414" s="34" t="s">
        <v>38038</v>
      </c>
      <c r="M414" s="1" t="s">
        <v>46068</v>
      </c>
      <c r="N414" s="34" t="s">
        <v>20</v>
      </c>
      <c r="O414" s="34" t="s">
        <v>43916</v>
      </c>
      <c r="P414" s="34" t="s">
        <v>45771</v>
      </c>
      <c r="Q414" s="34" t="s">
        <v>29986</v>
      </c>
      <c r="R414" s="95" t="s">
        <v>43917</v>
      </c>
      <c r="S414" s="34" t="s">
        <v>93</v>
      </c>
      <c r="T414" s="34" t="s">
        <v>21</v>
      </c>
      <c r="U414" s="34" t="s">
        <v>26689</v>
      </c>
      <c r="V414" s="34" t="s">
        <v>26484</v>
      </c>
      <c r="W414" s="34"/>
      <c r="X414" s="34" t="s">
        <v>93</v>
      </c>
      <c r="Y414" s="34">
        <v>5754</v>
      </c>
      <c r="Z414" s="34"/>
      <c r="AA414" s="33" t="s">
        <v>42844</v>
      </c>
      <c r="AB414" s="33">
        <v>8037</v>
      </c>
      <c r="AC414" s="103">
        <v>27920</v>
      </c>
    </row>
    <row r="415" spans="1:29" ht="13" customHeight="1" x14ac:dyDescent="0.2">
      <c r="A415" s="1" t="s">
        <v>43909</v>
      </c>
      <c r="B415" s="34">
        <v>67</v>
      </c>
      <c r="C415" s="34" t="s">
        <v>13</v>
      </c>
      <c r="D415" s="1" t="s">
        <v>23</v>
      </c>
      <c r="E415" s="34"/>
      <c r="F415" s="94">
        <v>43945</v>
      </c>
      <c r="G415" s="34" t="s">
        <v>43910</v>
      </c>
      <c r="H415" s="34" t="s">
        <v>43911</v>
      </c>
      <c r="I415" s="34" t="s">
        <v>159</v>
      </c>
      <c r="J415" s="62">
        <v>31620</v>
      </c>
      <c r="K415" s="34" t="s">
        <v>81</v>
      </c>
      <c r="L415" s="34" t="s">
        <v>10578</v>
      </c>
      <c r="M415" s="1" t="s">
        <v>46067</v>
      </c>
      <c r="N415" s="34" t="s">
        <v>20</v>
      </c>
      <c r="O415" s="34" t="s">
        <v>43912</v>
      </c>
      <c r="P415" s="34" t="s">
        <v>45771</v>
      </c>
      <c r="Q415" s="34" t="s">
        <v>29986</v>
      </c>
      <c r="R415" s="95" t="s">
        <v>43913</v>
      </c>
      <c r="S415" s="34" t="s">
        <v>93</v>
      </c>
      <c r="T415" s="34" t="s">
        <v>21</v>
      </c>
      <c r="U415" s="34" t="s">
        <v>26689</v>
      </c>
      <c r="V415" s="34" t="s">
        <v>26484</v>
      </c>
      <c r="W415" s="34" t="s">
        <v>26485</v>
      </c>
      <c r="X415" s="34" t="s">
        <v>93</v>
      </c>
      <c r="Y415" s="34">
        <v>5755</v>
      </c>
      <c r="Z415" s="34"/>
      <c r="AA415" s="33" t="s">
        <v>42843</v>
      </c>
      <c r="AB415" s="33">
        <v>8036</v>
      </c>
      <c r="AC415" s="103">
        <v>27924</v>
      </c>
    </row>
    <row r="416" spans="1:29" ht="13" customHeight="1" x14ac:dyDescent="0.2">
      <c r="A416" s="34" t="s">
        <v>43923</v>
      </c>
      <c r="B416" s="34">
        <v>42</v>
      </c>
      <c r="C416" s="34" t="s">
        <v>13</v>
      </c>
      <c r="D416" s="34" t="s">
        <v>41</v>
      </c>
      <c r="E416" s="34"/>
      <c r="F416" s="94">
        <v>43945</v>
      </c>
      <c r="G416" s="34" t="s">
        <v>43924</v>
      </c>
      <c r="H416" s="34" t="s">
        <v>1224</v>
      </c>
      <c r="I416" s="34" t="s">
        <v>66</v>
      </c>
      <c r="J416" s="62">
        <v>78741</v>
      </c>
      <c r="K416" s="34" t="s">
        <v>1225</v>
      </c>
      <c r="L416" s="34" t="s">
        <v>1226</v>
      </c>
      <c r="M416" s="1" t="s">
        <v>46070</v>
      </c>
      <c r="N416" s="34" t="s">
        <v>20</v>
      </c>
      <c r="O416" s="34" t="s">
        <v>43925</v>
      </c>
      <c r="P416" s="34" t="s">
        <v>45771</v>
      </c>
      <c r="Q416" s="34" t="s">
        <v>29986</v>
      </c>
      <c r="R416" s="95" t="s">
        <v>43926</v>
      </c>
      <c r="S416" s="34" t="s">
        <v>901</v>
      </c>
      <c r="T416" s="34" t="s">
        <v>45897</v>
      </c>
      <c r="U416" s="34" t="s">
        <v>49804</v>
      </c>
      <c r="V416" s="34" t="s">
        <v>26487</v>
      </c>
      <c r="W416" s="34" t="s">
        <v>26483</v>
      </c>
      <c r="X416" s="34" t="s">
        <v>509</v>
      </c>
      <c r="Y416" s="34">
        <v>5751</v>
      </c>
      <c r="Z416" s="34"/>
      <c r="AA416" s="33" t="s">
        <v>42842</v>
      </c>
      <c r="AB416" s="33">
        <v>8039</v>
      </c>
      <c r="AC416" s="103">
        <v>27925</v>
      </c>
    </row>
    <row r="417" spans="1:29" ht="13" customHeight="1" x14ac:dyDescent="0.2">
      <c r="A417" s="34" t="s">
        <v>43935</v>
      </c>
      <c r="B417" s="34">
        <v>42</v>
      </c>
      <c r="C417" s="34" t="s">
        <v>13</v>
      </c>
      <c r="D417" s="34" t="s">
        <v>30</v>
      </c>
      <c r="E417" s="95" t="s">
        <v>43936</v>
      </c>
      <c r="F417" s="94">
        <v>43944</v>
      </c>
      <c r="G417" s="34" t="s">
        <v>43937</v>
      </c>
      <c r="H417" s="34" t="s">
        <v>11086</v>
      </c>
      <c r="I417" s="34" t="s">
        <v>74</v>
      </c>
      <c r="J417" s="62">
        <v>7501</v>
      </c>
      <c r="K417" s="34" t="s">
        <v>8590</v>
      </c>
      <c r="L417" s="34" t="s">
        <v>11088</v>
      </c>
      <c r="M417" s="1" t="s">
        <v>46071</v>
      </c>
      <c r="N417" s="34" t="s">
        <v>20</v>
      </c>
      <c r="O417" s="34" t="s">
        <v>43938</v>
      </c>
      <c r="P417" s="34" t="s">
        <v>45771</v>
      </c>
      <c r="Q417" s="34" t="s">
        <v>29986</v>
      </c>
      <c r="R417" s="95" t="s">
        <v>43939</v>
      </c>
      <c r="S417" s="34" t="s">
        <v>509</v>
      </c>
      <c r="T417" s="34" t="s">
        <v>21</v>
      </c>
      <c r="U417" s="34" t="s">
        <v>26689</v>
      </c>
      <c r="V417" s="34" t="s">
        <v>26484</v>
      </c>
      <c r="W417" s="34" t="s">
        <v>26485</v>
      </c>
      <c r="X417" s="34" t="s">
        <v>93</v>
      </c>
      <c r="Y417" s="34">
        <v>5758</v>
      </c>
      <c r="Z417" s="34"/>
      <c r="AA417" s="33" t="s">
        <v>42842</v>
      </c>
      <c r="AB417" s="33">
        <v>8032</v>
      </c>
      <c r="AC417" s="103">
        <v>27914</v>
      </c>
    </row>
    <row r="418" spans="1:29" ht="13" customHeight="1" x14ac:dyDescent="0.2">
      <c r="A418" s="1" t="s">
        <v>43931</v>
      </c>
      <c r="B418" s="34">
        <v>34</v>
      </c>
      <c r="C418" s="34" t="s">
        <v>13</v>
      </c>
      <c r="D418" s="1" t="s">
        <v>23</v>
      </c>
      <c r="E418" s="34"/>
      <c r="F418" s="94">
        <v>43944</v>
      </c>
      <c r="G418" s="34" t="s">
        <v>43932</v>
      </c>
      <c r="H418" s="34" t="s">
        <v>248</v>
      </c>
      <c r="I418" s="34" t="s">
        <v>249</v>
      </c>
      <c r="J418" s="62">
        <v>89030</v>
      </c>
      <c r="K418" s="34" t="s">
        <v>524</v>
      </c>
      <c r="L418" s="34" t="s">
        <v>250</v>
      </c>
      <c r="M418" s="1" t="s">
        <v>46072</v>
      </c>
      <c r="N418" s="34" t="s">
        <v>20</v>
      </c>
      <c r="O418" s="34" t="s">
        <v>43933</v>
      </c>
      <c r="P418" s="34" t="s">
        <v>45771</v>
      </c>
      <c r="Q418" s="34" t="s">
        <v>29986</v>
      </c>
      <c r="R418" s="95" t="s">
        <v>43934</v>
      </c>
      <c r="S418" s="34" t="s">
        <v>93</v>
      </c>
      <c r="T418" s="34" t="s">
        <v>45897</v>
      </c>
      <c r="U418" s="34" t="s">
        <v>49804</v>
      </c>
      <c r="V418" s="34" t="s">
        <v>26484</v>
      </c>
      <c r="W418" s="34" t="s">
        <v>26485</v>
      </c>
      <c r="X418" s="34" t="s">
        <v>93</v>
      </c>
      <c r="Y418" s="34">
        <v>5862</v>
      </c>
      <c r="Z418" s="34"/>
      <c r="AA418" s="33" t="s">
        <v>42844</v>
      </c>
      <c r="AB418" s="33">
        <v>8033</v>
      </c>
      <c r="AC418" s="103">
        <v>27915</v>
      </c>
    </row>
    <row r="419" spans="1:29" ht="13" customHeight="1" x14ac:dyDescent="0.2">
      <c r="A419" s="1" t="s">
        <v>43927</v>
      </c>
      <c r="B419" s="34">
        <v>16</v>
      </c>
      <c r="C419" s="34" t="s">
        <v>13</v>
      </c>
      <c r="D419" s="1" t="s">
        <v>23</v>
      </c>
      <c r="E419" s="34"/>
      <c r="F419" s="94">
        <v>43944</v>
      </c>
      <c r="G419" s="34" t="s">
        <v>43928</v>
      </c>
      <c r="H419" s="34" t="s">
        <v>11238</v>
      </c>
      <c r="I419" s="34" t="s">
        <v>191</v>
      </c>
      <c r="J419" s="62">
        <v>80501</v>
      </c>
      <c r="K419" s="34" t="s">
        <v>933</v>
      </c>
      <c r="L419" s="34" t="s">
        <v>9063</v>
      </c>
      <c r="M419" s="1" t="s">
        <v>46030</v>
      </c>
      <c r="N419" s="34" t="s">
        <v>350</v>
      </c>
      <c r="O419" s="34" t="s">
        <v>43929</v>
      </c>
      <c r="P419" s="34" t="s">
        <v>31864</v>
      </c>
      <c r="Q419" s="34" t="s">
        <v>29986</v>
      </c>
      <c r="R419" s="95" t="s">
        <v>43930</v>
      </c>
      <c r="S419" s="34" t="s">
        <v>93</v>
      </c>
      <c r="T419" s="34" t="s">
        <v>350</v>
      </c>
      <c r="U419" s="34" t="s">
        <v>26775</v>
      </c>
      <c r="V419" s="34"/>
      <c r="W419" s="34"/>
      <c r="X419" s="34"/>
      <c r="Y419" s="34"/>
      <c r="Z419" s="34"/>
      <c r="AA419" s="33" t="s">
        <v>42844</v>
      </c>
      <c r="AB419" s="33">
        <v>8034</v>
      </c>
      <c r="AC419" s="103">
        <v>27916</v>
      </c>
    </row>
    <row r="420" spans="1:29" ht="13" customHeight="1" x14ac:dyDescent="0.2">
      <c r="A420" s="1" t="s">
        <v>43952</v>
      </c>
      <c r="B420" s="34">
        <v>31</v>
      </c>
      <c r="C420" s="34" t="s">
        <v>13</v>
      </c>
      <c r="D420" s="1" t="s">
        <v>23</v>
      </c>
      <c r="E420" s="34"/>
      <c r="F420" s="94">
        <v>43943</v>
      </c>
      <c r="G420" s="34" t="s">
        <v>43953</v>
      </c>
      <c r="H420" s="34" t="s">
        <v>3833</v>
      </c>
      <c r="I420" s="34" t="s">
        <v>191</v>
      </c>
      <c r="J420" s="62">
        <v>81073</v>
      </c>
      <c r="K420" s="34" t="s">
        <v>43954</v>
      </c>
      <c r="L420" s="34" t="s">
        <v>43955</v>
      </c>
      <c r="M420" s="1" t="s">
        <v>46075</v>
      </c>
      <c r="N420" s="34" t="s">
        <v>20</v>
      </c>
      <c r="O420" s="34" t="s">
        <v>43956</v>
      </c>
      <c r="P420" s="34" t="s">
        <v>31864</v>
      </c>
      <c r="Q420" s="34" t="s">
        <v>29986</v>
      </c>
      <c r="R420" s="95" t="s">
        <v>43957</v>
      </c>
      <c r="S420" s="34" t="s">
        <v>93</v>
      </c>
      <c r="T420" s="34" t="s">
        <v>21</v>
      </c>
      <c r="U420" s="34" t="s">
        <v>26689</v>
      </c>
      <c r="V420" s="34" t="s">
        <v>26484</v>
      </c>
      <c r="W420" s="34" t="s">
        <v>26485</v>
      </c>
      <c r="X420" s="34" t="s">
        <v>93</v>
      </c>
      <c r="Y420" s="34">
        <v>5760</v>
      </c>
      <c r="Z420" s="34"/>
      <c r="AA420" s="33" t="s">
        <v>42843</v>
      </c>
      <c r="AB420" s="33">
        <v>8029</v>
      </c>
      <c r="AC420" s="103">
        <v>27909</v>
      </c>
    </row>
    <row r="421" spans="1:29" ht="13" customHeight="1" x14ac:dyDescent="0.2">
      <c r="A421" s="34" t="s">
        <v>43944</v>
      </c>
      <c r="B421" s="34">
        <v>31</v>
      </c>
      <c r="C421" s="34" t="s">
        <v>13</v>
      </c>
      <c r="D421" s="34" t="s">
        <v>41</v>
      </c>
      <c r="E421" s="95" t="s">
        <v>43945</v>
      </c>
      <c r="F421" s="94">
        <v>43943</v>
      </c>
      <c r="G421" s="34" t="s">
        <v>43946</v>
      </c>
      <c r="H421" s="34" t="s">
        <v>1333</v>
      </c>
      <c r="I421" s="34" t="s">
        <v>111</v>
      </c>
      <c r="J421" s="62">
        <v>85202</v>
      </c>
      <c r="K421" s="34" t="s">
        <v>582</v>
      </c>
      <c r="L421" s="34" t="s">
        <v>1334</v>
      </c>
      <c r="M421" s="1" t="s">
        <v>46074</v>
      </c>
      <c r="N421" s="34" t="s">
        <v>20</v>
      </c>
      <c r="O421" s="34" t="s">
        <v>43947</v>
      </c>
      <c r="P421" s="34" t="s">
        <v>45771</v>
      </c>
      <c r="Q421" s="34" t="s">
        <v>29986</v>
      </c>
      <c r="R421" s="95" t="s">
        <v>43948</v>
      </c>
      <c r="S421" s="34" t="s">
        <v>93</v>
      </c>
      <c r="T421" s="34" t="s">
        <v>21</v>
      </c>
      <c r="U421" s="34" t="s">
        <v>26682</v>
      </c>
      <c r="V421" s="34" t="s">
        <v>26484</v>
      </c>
      <c r="W421" s="34"/>
      <c r="X421" s="34"/>
      <c r="Y421" s="34"/>
      <c r="Z421" s="34"/>
      <c r="AA421" s="33" t="s">
        <v>42842</v>
      </c>
      <c r="AB421" s="33">
        <v>8028</v>
      </c>
      <c r="AC421" s="103">
        <v>27912</v>
      </c>
    </row>
    <row r="422" spans="1:29" ht="13" customHeight="1" x14ac:dyDescent="0.2">
      <c r="A422" s="34" t="s">
        <v>43958</v>
      </c>
      <c r="B422" s="34">
        <v>40</v>
      </c>
      <c r="C422" s="34" t="s">
        <v>13</v>
      </c>
      <c r="D422" s="34" t="s">
        <v>78</v>
      </c>
      <c r="E422" s="34"/>
      <c r="F422" s="94">
        <v>43943</v>
      </c>
      <c r="G422" s="34" t="s">
        <v>43959</v>
      </c>
      <c r="H422" s="34" t="s">
        <v>3027</v>
      </c>
      <c r="I422" s="34" t="s">
        <v>25</v>
      </c>
      <c r="J422" s="62">
        <v>29506</v>
      </c>
      <c r="K422" s="34" t="s">
        <v>3027</v>
      </c>
      <c r="L422" s="34" t="s">
        <v>7554</v>
      </c>
      <c r="M422" s="1" t="s">
        <v>46073</v>
      </c>
      <c r="N422" s="34" t="s">
        <v>20</v>
      </c>
      <c r="O422" s="34" t="s">
        <v>43960</v>
      </c>
      <c r="P422" s="34" t="s">
        <v>45771</v>
      </c>
      <c r="Q422" s="34" t="s">
        <v>29986</v>
      </c>
      <c r="R422" s="95" t="s">
        <v>43961</v>
      </c>
      <c r="S422" s="34" t="s">
        <v>93</v>
      </c>
      <c r="T422" s="34" t="s">
        <v>21</v>
      </c>
      <c r="U422" s="34" t="s">
        <v>26689</v>
      </c>
      <c r="V422" s="34" t="s">
        <v>26484</v>
      </c>
      <c r="W422" s="34" t="s">
        <v>26485</v>
      </c>
      <c r="X422" s="34" t="s">
        <v>93</v>
      </c>
      <c r="Y422" s="34">
        <v>5759</v>
      </c>
      <c r="Z422" s="34"/>
      <c r="AA422" s="33" t="s">
        <v>42843</v>
      </c>
      <c r="AB422" s="33">
        <v>8027</v>
      </c>
      <c r="AC422" s="103">
        <v>27911</v>
      </c>
    </row>
    <row r="423" spans="1:29" ht="13" customHeight="1" x14ac:dyDescent="0.2">
      <c r="A423" s="1" t="s">
        <v>2989</v>
      </c>
      <c r="B423" s="33" t="s">
        <v>22</v>
      </c>
      <c r="C423" s="34" t="s">
        <v>13</v>
      </c>
      <c r="D423" s="1" t="s">
        <v>23</v>
      </c>
      <c r="E423" s="34"/>
      <c r="F423" s="94">
        <v>43943</v>
      </c>
      <c r="G423" s="34" t="s">
        <v>43949</v>
      </c>
      <c r="H423" s="34" t="s">
        <v>91</v>
      </c>
      <c r="I423" s="34" t="s">
        <v>38</v>
      </c>
      <c r="J423" s="62">
        <v>90011</v>
      </c>
      <c r="K423" s="34" t="s">
        <v>91</v>
      </c>
      <c r="L423" s="34" t="s">
        <v>92</v>
      </c>
      <c r="M423" s="1" t="s">
        <v>45984</v>
      </c>
      <c r="N423" s="34" t="s">
        <v>20</v>
      </c>
      <c r="O423" s="34" t="s">
        <v>43950</v>
      </c>
      <c r="P423" s="34" t="s">
        <v>45771</v>
      </c>
      <c r="Q423" s="34" t="s">
        <v>29986</v>
      </c>
      <c r="R423" s="95" t="s">
        <v>43951</v>
      </c>
      <c r="S423" s="34" t="s">
        <v>93</v>
      </c>
      <c r="T423" s="34" t="s">
        <v>21</v>
      </c>
      <c r="U423" s="34" t="s">
        <v>26682</v>
      </c>
      <c r="V423" s="34" t="s">
        <v>26482</v>
      </c>
      <c r="W423" s="34" t="s">
        <v>26485</v>
      </c>
      <c r="X423" s="34" t="s">
        <v>93</v>
      </c>
      <c r="Y423" s="34">
        <v>5763</v>
      </c>
      <c r="Z423" s="34"/>
      <c r="AA423" s="33" t="s">
        <v>42842</v>
      </c>
      <c r="AB423" s="33">
        <v>8030</v>
      </c>
      <c r="AC423" s="103">
        <v>27905</v>
      </c>
    </row>
    <row r="424" spans="1:29" ht="13" customHeight="1" x14ac:dyDescent="0.2">
      <c r="A424" s="34" t="s">
        <v>43940</v>
      </c>
      <c r="B424" s="34">
        <v>35</v>
      </c>
      <c r="C424" s="34" t="s">
        <v>13</v>
      </c>
      <c r="D424" s="34" t="s">
        <v>78</v>
      </c>
      <c r="E424" s="34"/>
      <c r="F424" s="94">
        <v>43943</v>
      </c>
      <c r="G424" s="34" t="s">
        <v>43941</v>
      </c>
      <c r="H424" s="34" t="s">
        <v>1291</v>
      </c>
      <c r="I424" s="34" t="s">
        <v>66</v>
      </c>
      <c r="J424" s="62">
        <v>77071</v>
      </c>
      <c r="K424" s="34" t="s">
        <v>512</v>
      </c>
      <c r="L424" s="34" t="s">
        <v>513</v>
      </c>
      <c r="M424" s="1" t="s">
        <v>46076</v>
      </c>
      <c r="N424" s="34" t="s">
        <v>20</v>
      </c>
      <c r="O424" s="34" t="s">
        <v>43942</v>
      </c>
      <c r="P424" s="34" t="s">
        <v>45771</v>
      </c>
      <c r="Q424" s="34" t="s">
        <v>29986</v>
      </c>
      <c r="R424" s="95" t="s">
        <v>43943</v>
      </c>
      <c r="S424" s="34" t="s">
        <v>93</v>
      </c>
      <c r="T424" s="34" t="s">
        <v>45897</v>
      </c>
      <c r="U424" s="34" t="s">
        <v>39851</v>
      </c>
      <c r="V424" s="34" t="s">
        <v>26484</v>
      </c>
      <c r="W424" s="34" t="s">
        <v>26486</v>
      </c>
      <c r="X424" s="34" t="s">
        <v>93</v>
      </c>
      <c r="Y424" s="34">
        <v>5917</v>
      </c>
      <c r="Z424" s="34"/>
      <c r="AA424" s="33" t="s">
        <v>42844</v>
      </c>
      <c r="AB424" s="33">
        <v>8031</v>
      </c>
      <c r="AC424" s="103">
        <v>27906</v>
      </c>
    </row>
    <row r="425" spans="1:29" ht="13" customHeight="1" x14ac:dyDescent="0.2">
      <c r="A425" s="34" t="s">
        <v>43967</v>
      </c>
      <c r="B425" s="34">
        <v>24</v>
      </c>
      <c r="C425" s="34" t="s">
        <v>13</v>
      </c>
      <c r="D425" s="34" t="s">
        <v>78</v>
      </c>
      <c r="E425" s="95" t="s">
        <v>43968</v>
      </c>
      <c r="F425" s="94">
        <v>43942</v>
      </c>
      <c r="G425" s="34" t="s">
        <v>43969</v>
      </c>
      <c r="H425" s="34" t="s">
        <v>604</v>
      </c>
      <c r="I425" s="34" t="s">
        <v>249</v>
      </c>
      <c r="J425" s="62">
        <v>89169</v>
      </c>
      <c r="K425" s="34" t="s">
        <v>524</v>
      </c>
      <c r="L425" s="34" t="s">
        <v>525</v>
      </c>
      <c r="M425" s="1" t="s">
        <v>48881</v>
      </c>
      <c r="N425" s="34" t="s">
        <v>20</v>
      </c>
      <c r="O425" s="34" t="s">
        <v>43970</v>
      </c>
      <c r="P425" s="34" t="s">
        <v>45771</v>
      </c>
      <c r="Q425" s="34" t="s">
        <v>29986</v>
      </c>
      <c r="R425" s="95" t="s">
        <v>43971</v>
      </c>
      <c r="S425" s="34" t="s">
        <v>93</v>
      </c>
      <c r="T425" s="34" t="s">
        <v>21</v>
      </c>
      <c r="U425" s="34" t="s">
        <v>26689</v>
      </c>
      <c r="V425" s="34" t="s">
        <v>26484</v>
      </c>
      <c r="W425" s="34" t="s">
        <v>26483</v>
      </c>
      <c r="X425" s="34" t="s">
        <v>509</v>
      </c>
      <c r="Y425" s="34">
        <v>5756</v>
      </c>
      <c r="Z425" s="34"/>
      <c r="AA425" s="33" t="s">
        <v>42842</v>
      </c>
      <c r="AB425" s="33">
        <v>8023</v>
      </c>
      <c r="AC425" s="103">
        <v>27901</v>
      </c>
    </row>
    <row r="426" spans="1:29" ht="13" customHeight="1" x14ac:dyDescent="0.2">
      <c r="A426" s="34" t="s">
        <v>43962</v>
      </c>
      <c r="B426" s="34">
        <v>27</v>
      </c>
      <c r="C426" s="34" t="s">
        <v>13</v>
      </c>
      <c r="D426" s="34" t="s">
        <v>41</v>
      </c>
      <c r="E426" s="95" t="s">
        <v>43963</v>
      </c>
      <c r="F426" s="94">
        <v>43942</v>
      </c>
      <c r="G426" s="34" t="s">
        <v>43964</v>
      </c>
      <c r="H426" s="34" t="s">
        <v>671</v>
      </c>
      <c r="I426" s="34" t="s">
        <v>66</v>
      </c>
      <c r="J426" s="62">
        <v>77020</v>
      </c>
      <c r="K426" s="34" t="s">
        <v>512</v>
      </c>
      <c r="L426" s="34" t="s">
        <v>672</v>
      </c>
      <c r="M426" s="1" t="s">
        <v>45992</v>
      </c>
      <c r="N426" s="34" t="s">
        <v>20</v>
      </c>
      <c r="O426" s="34" t="s">
        <v>43965</v>
      </c>
      <c r="P426" s="34" t="s">
        <v>45771</v>
      </c>
      <c r="Q426" s="34" t="s">
        <v>29986</v>
      </c>
      <c r="R426" s="95" t="s">
        <v>43966</v>
      </c>
      <c r="S426" s="34" t="s">
        <v>509</v>
      </c>
      <c r="T426" s="34" t="s">
        <v>21</v>
      </c>
      <c r="U426" s="34" t="s">
        <v>26490</v>
      </c>
      <c r="V426" s="34" t="s">
        <v>26482</v>
      </c>
      <c r="W426" s="34" t="s">
        <v>26486</v>
      </c>
      <c r="X426" s="34" t="s">
        <v>93</v>
      </c>
      <c r="Y426" s="34">
        <v>5762</v>
      </c>
      <c r="Z426" s="34"/>
      <c r="AA426" s="33" t="s">
        <v>42842</v>
      </c>
      <c r="AB426" s="33">
        <v>8024</v>
      </c>
      <c r="AC426" s="103">
        <v>27904</v>
      </c>
    </row>
    <row r="427" spans="1:29" ht="13" customHeight="1" x14ac:dyDescent="0.2">
      <c r="A427" s="1" t="s">
        <v>43977</v>
      </c>
      <c r="B427" s="34">
        <v>29</v>
      </c>
      <c r="C427" s="34" t="s">
        <v>13</v>
      </c>
      <c r="D427" s="1" t="s">
        <v>23</v>
      </c>
      <c r="E427" s="34"/>
      <c r="F427" s="94">
        <v>43942</v>
      </c>
      <c r="G427" s="34" t="s">
        <v>43978</v>
      </c>
      <c r="H427" s="34" t="s">
        <v>22701</v>
      </c>
      <c r="I427" s="34" t="s">
        <v>281</v>
      </c>
      <c r="J427" s="62">
        <v>98802</v>
      </c>
      <c r="K427" s="34" t="s">
        <v>879</v>
      </c>
      <c r="L427" s="34" t="s">
        <v>1520</v>
      </c>
      <c r="M427" s="1" t="s">
        <v>46077</v>
      </c>
      <c r="N427" s="34" t="s">
        <v>20</v>
      </c>
      <c r="O427" s="34" t="s">
        <v>43979</v>
      </c>
      <c r="P427" s="34" t="s">
        <v>45771</v>
      </c>
      <c r="Q427" s="34" t="s">
        <v>29986</v>
      </c>
      <c r="R427" s="95" t="s">
        <v>43980</v>
      </c>
      <c r="S427" s="34" t="s">
        <v>93</v>
      </c>
      <c r="T427" s="34" t="s">
        <v>21</v>
      </c>
      <c r="U427" s="34" t="s">
        <v>26689</v>
      </c>
      <c r="V427" s="34"/>
      <c r="W427" s="34"/>
      <c r="X427" s="34"/>
      <c r="Y427" s="34"/>
      <c r="Z427" s="34"/>
      <c r="AA427" s="33" t="s">
        <v>42843</v>
      </c>
      <c r="AB427" s="33">
        <v>8025</v>
      </c>
      <c r="AC427" s="103">
        <v>27903</v>
      </c>
    </row>
    <row r="428" spans="1:29" ht="13" customHeight="1" x14ac:dyDescent="0.2">
      <c r="A428" s="34" t="s">
        <v>43972</v>
      </c>
      <c r="B428" s="34">
        <v>27</v>
      </c>
      <c r="C428" s="34" t="s">
        <v>13</v>
      </c>
      <c r="D428" s="34" t="s">
        <v>41</v>
      </c>
      <c r="E428" s="61" t="s">
        <v>43973</v>
      </c>
      <c r="F428" s="94">
        <v>43942</v>
      </c>
      <c r="G428" s="34" t="s">
        <v>43974</v>
      </c>
      <c r="H428" s="34" t="s">
        <v>515</v>
      </c>
      <c r="I428" s="34" t="s">
        <v>111</v>
      </c>
      <c r="J428" s="62">
        <v>85748</v>
      </c>
      <c r="K428" s="34" t="s">
        <v>516</v>
      </c>
      <c r="L428" s="34" t="s">
        <v>517</v>
      </c>
      <c r="M428" s="1" t="s">
        <v>46078</v>
      </c>
      <c r="N428" s="34" t="s">
        <v>27671</v>
      </c>
      <c r="O428" s="34" t="s">
        <v>43975</v>
      </c>
      <c r="P428" s="34" t="s">
        <v>36949</v>
      </c>
      <c r="Q428" s="34" t="s">
        <v>29986</v>
      </c>
      <c r="R428" s="61" t="s">
        <v>43976</v>
      </c>
      <c r="S428" s="34" t="s">
        <v>901</v>
      </c>
      <c r="T428" s="34" t="s">
        <v>45897</v>
      </c>
      <c r="U428" s="34" t="s">
        <v>49804</v>
      </c>
      <c r="V428" s="34" t="s">
        <v>26482</v>
      </c>
      <c r="W428" s="34"/>
      <c r="X428" s="34"/>
      <c r="Y428" s="34"/>
      <c r="Z428" s="34"/>
      <c r="AA428" s="33" t="s">
        <v>42844</v>
      </c>
      <c r="AB428" s="33">
        <v>8026</v>
      </c>
      <c r="AC428" s="103">
        <v>28299</v>
      </c>
    </row>
    <row r="429" spans="1:29" ht="13" customHeight="1" x14ac:dyDescent="0.2">
      <c r="A429" s="34" t="s">
        <v>43997</v>
      </c>
      <c r="B429" s="34">
        <v>28</v>
      </c>
      <c r="C429" s="34" t="s">
        <v>13</v>
      </c>
      <c r="D429" s="34" t="s">
        <v>78</v>
      </c>
      <c r="E429" s="95" t="s">
        <v>43998</v>
      </c>
      <c r="F429" s="94">
        <v>43940</v>
      </c>
      <c r="G429" s="34" t="s">
        <v>43999</v>
      </c>
      <c r="H429" s="34" t="s">
        <v>18140</v>
      </c>
      <c r="I429" s="34" t="s">
        <v>191</v>
      </c>
      <c r="J429" s="62">
        <v>80906</v>
      </c>
      <c r="K429" s="34" t="s">
        <v>798</v>
      </c>
      <c r="L429" s="34" t="s">
        <v>18142</v>
      </c>
      <c r="M429" s="1" t="s">
        <v>46000</v>
      </c>
      <c r="N429" s="34" t="s">
        <v>20</v>
      </c>
      <c r="O429" s="34" t="s">
        <v>44000</v>
      </c>
      <c r="P429" s="34" t="s">
        <v>31864</v>
      </c>
      <c r="Q429" s="34" t="s">
        <v>29986</v>
      </c>
      <c r="R429" s="61" t="s">
        <v>44001</v>
      </c>
      <c r="S429" s="34" t="s">
        <v>93</v>
      </c>
      <c r="T429" s="34" t="s">
        <v>21</v>
      </c>
      <c r="U429" s="34" t="s">
        <v>26689</v>
      </c>
      <c r="V429" s="34" t="s">
        <v>26484</v>
      </c>
      <c r="W429" s="34" t="s">
        <v>26485</v>
      </c>
      <c r="X429" s="34" t="s">
        <v>93</v>
      </c>
      <c r="Y429" s="34">
        <v>5761</v>
      </c>
      <c r="Z429" s="34"/>
      <c r="AA429" s="33" t="s">
        <v>42842</v>
      </c>
      <c r="AB429" s="33">
        <v>8018</v>
      </c>
      <c r="AC429" s="103">
        <v>25982</v>
      </c>
    </row>
    <row r="430" spans="1:29" ht="13" customHeight="1" x14ac:dyDescent="0.2">
      <c r="A430" s="34" t="s">
        <v>43981</v>
      </c>
      <c r="B430" s="34">
        <v>31</v>
      </c>
      <c r="C430" s="34" t="s">
        <v>13</v>
      </c>
      <c r="D430" s="34" t="s">
        <v>41</v>
      </c>
      <c r="E430" s="95" t="s">
        <v>43982</v>
      </c>
      <c r="F430" s="94">
        <v>43940</v>
      </c>
      <c r="G430" s="34" t="s">
        <v>43983</v>
      </c>
      <c r="H430" s="34" t="s">
        <v>43984</v>
      </c>
      <c r="I430" s="34" t="s">
        <v>66</v>
      </c>
      <c r="J430" s="62">
        <v>75089</v>
      </c>
      <c r="K430" s="34" t="s">
        <v>265</v>
      </c>
      <c r="L430" s="34" t="s">
        <v>43985</v>
      </c>
      <c r="M430" s="1" t="s">
        <v>46079</v>
      </c>
      <c r="N430" s="34" t="s">
        <v>20</v>
      </c>
      <c r="O430" s="34" t="s">
        <v>43986</v>
      </c>
      <c r="P430" s="34" t="s">
        <v>45771</v>
      </c>
      <c r="Q430" s="34" t="s">
        <v>29986</v>
      </c>
      <c r="R430" s="95" t="s">
        <v>43987</v>
      </c>
      <c r="S430" s="34" t="s">
        <v>93</v>
      </c>
      <c r="T430" s="34" t="s">
        <v>21</v>
      </c>
      <c r="U430" s="34" t="s">
        <v>26689</v>
      </c>
      <c r="V430" s="34" t="s">
        <v>26484</v>
      </c>
      <c r="W430" s="34"/>
      <c r="X430" s="34"/>
      <c r="Y430" s="34"/>
      <c r="Z430" s="34"/>
      <c r="AA430" s="33" t="s">
        <v>42844</v>
      </c>
      <c r="AB430" s="33">
        <v>8019</v>
      </c>
      <c r="AC430" s="103">
        <v>25984</v>
      </c>
    </row>
    <row r="431" spans="1:29" ht="13" customHeight="1" x14ac:dyDescent="0.2">
      <c r="A431" s="1" t="s">
        <v>43993</v>
      </c>
      <c r="B431" s="34">
        <v>36</v>
      </c>
      <c r="C431" s="34" t="s">
        <v>13</v>
      </c>
      <c r="D431" s="1" t="s">
        <v>23</v>
      </c>
      <c r="E431" s="34"/>
      <c r="F431" s="94">
        <v>43940</v>
      </c>
      <c r="G431" s="34" t="s">
        <v>43994</v>
      </c>
      <c r="H431" s="34" t="s">
        <v>1393</v>
      </c>
      <c r="I431" s="34" t="s">
        <v>38</v>
      </c>
      <c r="J431" s="62">
        <v>93534</v>
      </c>
      <c r="K431" s="34" t="s">
        <v>91</v>
      </c>
      <c r="L431" s="34" t="s">
        <v>8597</v>
      </c>
      <c r="M431" s="1" t="s">
        <v>48929</v>
      </c>
      <c r="N431" s="34" t="s">
        <v>20</v>
      </c>
      <c r="O431" s="34" t="s">
        <v>43995</v>
      </c>
      <c r="P431" s="34" t="s">
        <v>45771</v>
      </c>
      <c r="Q431" s="34" t="s">
        <v>29986</v>
      </c>
      <c r="R431" s="61" t="s">
        <v>43996</v>
      </c>
      <c r="S431" s="34" t="s">
        <v>93</v>
      </c>
      <c r="T431" s="34" t="s">
        <v>21</v>
      </c>
      <c r="U431" s="34" t="s">
        <v>26689</v>
      </c>
      <c r="V431" s="34"/>
      <c r="W431" s="34"/>
      <c r="X431" s="34"/>
      <c r="Y431" s="34"/>
      <c r="Z431" s="34"/>
      <c r="AA431" s="33" t="s">
        <v>42844</v>
      </c>
      <c r="AB431" s="33">
        <v>8020</v>
      </c>
      <c r="AC431" s="103">
        <v>25980</v>
      </c>
    </row>
    <row r="432" spans="1:29" ht="13" customHeight="1" x14ac:dyDescent="0.2">
      <c r="A432" s="34" t="s">
        <v>44002</v>
      </c>
      <c r="B432" s="34">
        <v>40</v>
      </c>
      <c r="C432" s="34" t="s">
        <v>13</v>
      </c>
      <c r="D432" s="34" t="s">
        <v>30</v>
      </c>
      <c r="E432" s="34"/>
      <c r="F432" s="94">
        <v>43940</v>
      </c>
      <c r="G432" s="34" t="s">
        <v>44003</v>
      </c>
      <c r="H432" s="34" t="s">
        <v>1191</v>
      </c>
      <c r="I432" s="34" t="s">
        <v>249</v>
      </c>
      <c r="J432" s="62">
        <v>89052</v>
      </c>
      <c r="K432" s="34" t="s">
        <v>524</v>
      </c>
      <c r="L432" s="34" t="s">
        <v>1383</v>
      </c>
      <c r="M432" s="1" t="s">
        <v>46080</v>
      </c>
      <c r="N432" s="34" t="s">
        <v>20</v>
      </c>
      <c r="O432" s="34" t="s">
        <v>44004</v>
      </c>
      <c r="P432" s="34" t="s">
        <v>45771</v>
      </c>
      <c r="Q432" s="34" t="s">
        <v>29986</v>
      </c>
      <c r="R432" s="61" t="s">
        <v>44005</v>
      </c>
      <c r="S432" s="34" t="s">
        <v>93</v>
      </c>
      <c r="T432" s="34" t="s">
        <v>21</v>
      </c>
      <c r="U432" s="34" t="s">
        <v>26689</v>
      </c>
      <c r="V432" s="34" t="s">
        <v>26484</v>
      </c>
      <c r="W432" s="34" t="s">
        <v>26485</v>
      </c>
      <c r="X432" s="34" t="s">
        <v>509</v>
      </c>
      <c r="Y432" s="34">
        <v>5669</v>
      </c>
      <c r="Z432" s="34"/>
      <c r="AA432" s="33" t="s">
        <v>42844</v>
      </c>
      <c r="AB432" s="33">
        <v>8021</v>
      </c>
      <c r="AC432" s="103">
        <v>25983</v>
      </c>
    </row>
    <row r="433" spans="1:29" ht="13" customHeight="1" x14ac:dyDescent="0.2">
      <c r="A433" s="34" t="s">
        <v>43988</v>
      </c>
      <c r="B433" s="34">
        <v>25</v>
      </c>
      <c r="C433" s="34" t="s">
        <v>13</v>
      </c>
      <c r="D433" s="34" t="s">
        <v>78</v>
      </c>
      <c r="E433" s="61" t="s">
        <v>43989</v>
      </c>
      <c r="F433" s="94">
        <v>43940</v>
      </c>
      <c r="G433" s="34" t="s">
        <v>43990</v>
      </c>
      <c r="H433" s="34" t="s">
        <v>828</v>
      </c>
      <c r="I433" s="34" t="s">
        <v>406</v>
      </c>
      <c r="J433" s="62">
        <v>53219</v>
      </c>
      <c r="K433" s="34" t="s">
        <v>828</v>
      </c>
      <c r="L433" s="34" t="s">
        <v>3532</v>
      </c>
      <c r="M433" s="1" t="s">
        <v>46081</v>
      </c>
      <c r="N433" s="34" t="s">
        <v>2896</v>
      </c>
      <c r="O433" s="34" t="s">
        <v>43991</v>
      </c>
      <c r="P433" s="34" t="s">
        <v>1081</v>
      </c>
      <c r="Q433" s="34" t="s">
        <v>1081</v>
      </c>
      <c r="R433" s="61" t="s">
        <v>43992</v>
      </c>
      <c r="S433" s="34" t="s">
        <v>93</v>
      </c>
      <c r="T433" s="34" t="s">
        <v>45897</v>
      </c>
      <c r="U433" s="34" t="s">
        <v>49804</v>
      </c>
      <c r="V433" s="34" t="s">
        <v>26482</v>
      </c>
      <c r="W433" s="34"/>
      <c r="X433" s="34"/>
      <c r="Y433" s="34"/>
      <c r="Z433" s="34" t="s">
        <v>43137</v>
      </c>
      <c r="AA433" s="33" t="s">
        <v>42842</v>
      </c>
      <c r="AB433" s="33">
        <v>8022</v>
      </c>
      <c r="AC433" s="103">
        <v>28141</v>
      </c>
    </row>
    <row r="434" spans="1:29" ht="13" customHeight="1" x14ac:dyDescent="0.2">
      <c r="A434" s="34" t="s">
        <v>44010</v>
      </c>
      <c r="B434" s="34">
        <v>24</v>
      </c>
      <c r="C434" s="34" t="s">
        <v>13</v>
      </c>
      <c r="D434" s="34" t="s">
        <v>30</v>
      </c>
      <c r="E434" s="34"/>
      <c r="F434" s="94">
        <v>43939</v>
      </c>
      <c r="G434" s="34" t="s">
        <v>44011</v>
      </c>
      <c r="H434" s="34" t="s">
        <v>16531</v>
      </c>
      <c r="I434" s="34" t="s">
        <v>121</v>
      </c>
      <c r="J434" s="62">
        <v>56001</v>
      </c>
      <c r="K434" s="34" t="s">
        <v>16875</v>
      </c>
      <c r="L434" s="34" t="s">
        <v>44012</v>
      </c>
      <c r="M434" s="1" t="s">
        <v>46084</v>
      </c>
      <c r="N434" s="34" t="s">
        <v>20</v>
      </c>
      <c r="O434" s="34" t="s">
        <v>44013</v>
      </c>
      <c r="P434" s="34" t="s">
        <v>45771</v>
      </c>
      <c r="Q434" s="34" t="s">
        <v>29986</v>
      </c>
      <c r="R434" s="95" t="s">
        <v>44014</v>
      </c>
      <c r="S434" s="34" t="s">
        <v>509</v>
      </c>
      <c r="T434" s="34" t="s">
        <v>21</v>
      </c>
      <c r="U434" s="34" t="s">
        <v>26689</v>
      </c>
      <c r="V434" s="34" t="s">
        <v>26484</v>
      </c>
      <c r="W434" s="34" t="s">
        <v>19153</v>
      </c>
      <c r="X434" s="34" t="s">
        <v>93</v>
      </c>
      <c r="Y434" s="34">
        <v>5673</v>
      </c>
      <c r="Z434" s="34"/>
      <c r="AA434" s="33" t="s">
        <v>42844</v>
      </c>
      <c r="AB434" s="33">
        <v>8016</v>
      </c>
      <c r="AC434" s="103">
        <v>27895</v>
      </c>
    </row>
    <row r="435" spans="1:29" ht="13" customHeight="1" x14ac:dyDescent="0.2">
      <c r="A435" s="34" t="s">
        <v>44020</v>
      </c>
      <c r="B435" s="34">
        <v>33</v>
      </c>
      <c r="C435" s="34" t="s">
        <v>13</v>
      </c>
      <c r="D435" s="34" t="s">
        <v>78</v>
      </c>
      <c r="E435" s="95" t="s">
        <v>44021</v>
      </c>
      <c r="F435" s="94">
        <v>43939</v>
      </c>
      <c r="G435" s="34" t="s">
        <v>44022</v>
      </c>
      <c r="H435" s="34" t="s">
        <v>228</v>
      </c>
      <c r="I435" s="34" t="s">
        <v>38</v>
      </c>
      <c r="J435" s="62">
        <v>94579</v>
      </c>
      <c r="K435" s="34" t="s">
        <v>555</v>
      </c>
      <c r="L435" s="34" t="s">
        <v>5120</v>
      </c>
      <c r="M435" s="1" t="s">
        <v>46082</v>
      </c>
      <c r="N435" s="34" t="s">
        <v>20</v>
      </c>
      <c r="O435" s="34" t="s">
        <v>44023</v>
      </c>
      <c r="P435" s="34" t="s">
        <v>45771</v>
      </c>
      <c r="Q435" s="34" t="s">
        <v>29986</v>
      </c>
      <c r="R435" s="95" t="s">
        <v>44024</v>
      </c>
      <c r="S435" s="34" t="s">
        <v>22</v>
      </c>
      <c r="T435" s="34" t="s">
        <v>21</v>
      </c>
      <c r="U435" s="34" t="s">
        <v>26492</v>
      </c>
      <c r="V435" s="34" t="s">
        <v>26482</v>
      </c>
      <c r="W435" s="34" t="s">
        <v>26485</v>
      </c>
      <c r="X435" s="34" t="s">
        <v>93</v>
      </c>
      <c r="Y435" s="34">
        <v>5671</v>
      </c>
      <c r="Z435" s="34"/>
      <c r="AA435" s="33" t="s">
        <v>42844</v>
      </c>
      <c r="AB435" s="33">
        <v>8014</v>
      </c>
      <c r="AC435" s="103">
        <v>27894</v>
      </c>
    </row>
    <row r="436" spans="1:29" ht="13" customHeight="1" x14ac:dyDescent="0.2">
      <c r="A436" s="1" t="s">
        <v>44015</v>
      </c>
      <c r="B436" s="34">
        <v>37</v>
      </c>
      <c r="C436" s="34" t="s">
        <v>13</v>
      </c>
      <c r="D436" s="1" t="s">
        <v>23</v>
      </c>
      <c r="E436" s="34"/>
      <c r="F436" s="94">
        <v>43939</v>
      </c>
      <c r="G436" s="34" t="s">
        <v>44016</v>
      </c>
      <c r="H436" s="34" t="s">
        <v>27245</v>
      </c>
      <c r="I436" s="34" t="s">
        <v>399</v>
      </c>
      <c r="J436" s="62">
        <v>64138</v>
      </c>
      <c r="K436" s="34" t="s">
        <v>401</v>
      </c>
      <c r="L436" s="34" t="s">
        <v>44017</v>
      </c>
      <c r="M436" s="1" t="s">
        <v>46083</v>
      </c>
      <c r="N436" s="34" t="s">
        <v>20</v>
      </c>
      <c r="O436" s="34" t="s">
        <v>44018</v>
      </c>
      <c r="P436" s="34" t="s">
        <v>45771</v>
      </c>
      <c r="Q436" s="34" t="s">
        <v>29986</v>
      </c>
      <c r="R436" s="95" t="s">
        <v>44019</v>
      </c>
      <c r="S436" s="34" t="s">
        <v>93</v>
      </c>
      <c r="T436" s="34" t="s">
        <v>21</v>
      </c>
      <c r="U436" s="34" t="s">
        <v>26689</v>
      </c>
      <c r="V436" s="34" t="s">
        <v>26482</v>
      </c>
      <c r="W436" s="34" t="s">
        <v>26485</v>
      </c>
      <c r="X436" s="34" t="s">
        <v>93</v>
      </c>
      <c r="Y436" s="34">
        <v>5672</v>
      </c>
      <c r="Z436" s="34" t="s">
        <v>43137</v>
      </c>
      <c r="AA436" s="33" t="s">
        <v>42844</v>
      </c>
      <c r="AB436" s="33">
        <v>8015</v>
      </c>
      <c r="AC436" s="103">
        <v>27898</v>
      </c>
    </row>
    <row r="437" spans="1:29" ht="13" customHeight="1" x14ac:dyDescent="0.2">
      <c r="A437" s="1" t="s">
        <v>44006</v>
      </c>
      <c r="B437" s="34">
        <v>38</v>
      </c>
      <c r="C437" s="34" t="s">
        <v>13</v>
      </c>
      <c r="D437" s="1" t="s">
        <v>23</v>
      </c>
      <c r="E437" s="34"/>
      <c r="F437" s="94">
        <v>43939</v>
      </c>
      <c r="G437" s="34" t="s">
        <v>44007</v>
      </c>
      <c r="H437" s="34" t="s">
        <v>628</v>
      </c>
      <c r="I437" s="34" t="s">
        <v>38</v>
      </c>
      <c r="J437" s="62">
        <v>93309</v>
      </c>
      <c r="K437" s="34" t="s">
        <v>629</v>
      </c>
      <c r="L437" s="34" t="s">
        <v>690</v>
      </c>
      <c r="M437" s="1" t="s">
        <v>45952</v>
      </c>
      <c r="N437" s="34" t="s">
        <v>20</v>
      </c>
      <c r="O437" s="34" t="s">
        <v>44008</v>
      </c>
      <c r="P437" s="34" t="s">
        <v>45771</v>
      </c>
      <c r="Q437" s="34" t="s">
        <v>29986</v>
      </c>
      <c r="R437" s="95" t="s">
        <v>44009</v>
      </c>
      <c r="S437" s="34" t="s">
        <v>93</v>
      </c>
      <c r="T437" s="34" t="s">
        <v>350</v>
      </c>
      <c r="U437" s="34" t="s">
        <v>26775</v>
      </c>
      <c r="V437" s="34"/>
      <c r="W437" s="34"/>
      <c r="X437" s="34"/>
      <c r="Y437" s="34"/>
      <c r="Z437" s="34"/>
      <c r="AA437" s="33" t="s">
        <v>42844</v>
      </c>
      <c r="AB437" s="33">
        <v>8017</v>
      </c>
      <c r="AC437" s="103">
        <v>27897</v>
      </c>
    </row>
    <row r="438" spans="1:29" ht="13" customHeight="1" x14ac:dyDescent="0.2">
      <c r="A438" s="34" t="s">
        <v>44025</v>
      </c>
      <c r="B438" s="34">
        <v>30</v>
      </c>
      <c r="C438" s="34" t="s">
        <v>13</v>
      </c>
      <c r="D438" s="34" t="s">
        <v>78</v>
      </c>
      <c r="E438" s="34"/>
      <c r="F438" s="94">
        <v>43938</v>
      </c>
      <c r="G438" s="34" t="s">
        <v>44026</v>
      </c>
      <c r="H438" s="34" t="s">
        <v>44027</v>
      </c>
      <c r="I438" s="34" t="s">
        <v>87</v>
      </c>
      <c r="J438" s="62">
        <v>36526</v>
      </c>
      <c r="K438" s="34" t="s">
        <v>3387</v>
      </c>
      <c r="L438" s="34" t="s">
        <v>44028</v>
      </c>
      <c r="M438" s="1" t="s">
        <v>46085</v>
      </c>
      <c r="N438" s="34" t="s">
        <v>20</v>
      </c>
      <c r="O438" s="34" t="s">
        <v>44029</v>
      </c>
      <c r="P438" s="34" t="s">
        <v>45771</v>
      </c>
      <c r="Q438" s="34" t="s">
        <v>29986</v>
      </c>
      <c r="R438" s="95" t="s">
        <v>44030</v>
      </c>
      <c r="S438" s="34" t="s">
        <v>509</v>
      </c>
      <c r="T438" s="34" t="s">
        <v>21</v>
      </c>
      <c r="U438" s="34" t="s">
        <v>26689</v>
      </c>
      <c r="V438" s="34" t="s">
        <v>26484</v>
      </c>
      <c r="W438" s="34" t="s">
        <v>26485</v>
      </c>
      <c r="X438" s="34" t="s">
        <v>93</v>
      </c>
      <c r="Y438" s="34">
        <v>5675</v>
      </c>
      <c r="Z438" s="34"/>
      <c r="AA438" s="33" t="s">
        <v>42844</v>
      </c>
      <c r="AB438" s="33">
        <v>8012</v>
      </c>
      <c r="AC438" s="103">
        <v>27890</v>
      </c>
    </row>
    <row r="439" spans="1:29" ht="13" customHeight="1" x14ac:dyDescent="0.2">
      <c r="A439" s="34" t="s">
        <v>44031</v>
      </c>
      <c r="B439" s="34">
        <v>43</v>
      </c>
      <c r="C439" s="34" t="s">
        <v>13</v>
      </c>
      <c r="D439" s="34" t="s">
        <v>30</v>
      </c>
      <c r="E439" s="34"/>
      <c r="F439" s="94">
        <v>43938</v>
      </c>
      <c r="G439" s="34" t="s">
        <v>44032</v>
      </c>
      <c r="H439" s="34" t="s">
        <v>232</v>
      </c>
      <c r="I439" s="34" t="s">
        <v>25</v>
      </c>
      <c r="J439" s="62">
        <v>29625</v>
      </c>
      <c r="K439" s="34" t="s">
        <v>232</v>
      </c>
      <c r="L439" s="34" t="s">
        <v>5213</v>
      </c>
      <c r="M439" s="1" t="s">
        <v>46086</v>
      </c>
      <c r="N439" s="34" t="s">
        <v>20</v>
      </c>
      <c r="O439" s="34" t="s">
        <v>44033</v>
      </c>
      <c r="P439" s="34" t="s">
        <v>45771</v>
      </c>
      <c r="Q439" s="34" t="s">
        <v>29986</v>
      </c>
      <c r="R439" s="95" t="s">
        <v>44034</v>
      </c>
      <c r="S439" s="34" t="s">
        <v>93</v>
      </c>
      <c r="T439" s="34" t="s">
        <v>21</v>
      </c>
      <c r="U439" s="34" t="s">
        <v>26682</v>
      </c>
      <c r="V439" s="34" t="s">
        <v>26484</v>
      </c>
      <c r="W439" s="34"/>
      <c r="X439" s="34" t="s">
        <v>93</v>
      </c>
      <c r="Y439" s="34">
        <v>5750</v>
      </c>
      <c r="Z439" s="34"/>
      <c r="AA439" s="33" t="s">
        <v>42844</v>
      </c>
      <c r="AB439" s="33">
        <v>8013</v>
      </c>
      <c r="AC439" s="103">
        <v>27892</v>
      </c>
    </row>
    <row r="440" spans="1:29" ht="13" customHeight="1" x14ac:dyDescent="0.2">
      <c r="A440" s="34" t="s">
        <v>44042</v>
      </c>
      <c r="B440" s="34">
        <v>31</v>
      </c>
      <c r="C440" s="34" t="s">
        <v>13</v>
      </c>
      <c r="D440" s="34" t="s">
        <v>78</v>
      </c>
      <c r="E440" s="95" t="s">
        <v>44043</v>
      </c>
      <c r="F440" s="94">
        <v>43937</v>
      </c>
      <c r="G440" s="34" t="s">
        <v>44044</v>
      </c>
      <c r="H440" s="34" t="s">
        <v>6064</v>
      </c>
      <c r="I440" s="34" t="s">
        <v>66</v>
      </c>
      <c r="J440" s="62">
        <v>79415</v>
      </c>
      <c r="K440" s="34" t="s">
        <v>6064</v>
      </c>
      <c r="L440" s="34" t="s">
        <v>44045</v>
      </c>
      <c r="M440" s="1" t="s">
        <v>46087</v>
      </c>
      <c r="N440" s="34" t="s">
        <v>20</v>
      </c>
      <c r="O440" s="34" t="s">
        <v>44046</v>
      </c>
      <c r="P440" s="34" t="s">
        <v>45771</v>
      </c>
      <c r="Q440" s="34" t="s">
        <v>29986</v>
      </c>
      <c r="R440" s="95" t="s">
        <v>44047</v>
      </c>
      <c r="S440" s="34" t="s">
        <v>93</v>
      </c>
      <c r="T440" s="34" t="s">
        <v>350</v>
      </c>
      <c r="U440" s="34" t="s">
        <v>26775</v>
      </c>
      <c r="V440" s="34" t="s">
        <v>26484</v>
      </c>
      <c r="W440" s="34" t="s">
        <v>26483</v>
      </c>
      <c r="X440" s="34" t="s">
        <v>93</v>
      </c>
      <c r="Y440" s="34">
        <v>5749</v>
      </c>
      <c r="Z440" s="34"/>
      <c r="AA440" s="33" t="s">
        <v>42844</v>
      </c>
      <c r="AB440" s="33">
        <v>8010</v>
      </c>
      <c r="AC440" s="103">
        <v>27886</v>
      </c>
    </row>
    <row r="441" spans="1:29" ht="13" customHeight="1" x14ac:dyDescent="0.2">
      <c r="A441" s="34" t="s">
        <v>44035</v>
      </c>
      <c r="B441" s="34">
        <v>48</v>
      </c>
      <c r="C441" s="34" t="s">
        <v>13</v>
      </c>
      <c r="D441" s="34" t="s">
        <v>30</v>
      </c>
      <c r="E441" s="34"/>
      <c r="F441" s="94">
        <v>43937</v>
      </c>
      <c r="G441" s="34" t="s">
        <v>44036</v>
      </c>
      <c r="H441" s="34" t="s">
        <v>44037</v>
      </c>
      <c r="I441" s="34" t="s">
        <v>795</v>
      </c>
      <c r="J441" s="62">
        <v>59858</v>
      </c>
      <c r="K441" s="34" t="s">
        <v>44038</v>
      </c>
      <c r="L441" s="34" t="s">
        <v>44039</v>
      </c>
      <c r="M441" s="1" t="s">
        <v>46088</v>
      </c>
      <c r="N441" s="34" t="s">
        <v>20</v>
      </c>
      <c r="O441" s="34" t="s">
        <v>44040</v>
      </c>
      <c r="P441" s="34" t="s">
        <v>45771</v>
      </c>
      <c r="Q441" s="34" t="s">
        <v>29986</v>
      </c>
      <c r="R441" s="95" t="s">
        <v>44041</v>
      </c>
      <c r="S441" s="34" t="s">
        <v>93</v>
      </c>
      <c r="T441" s="34" t="s">
        <v>350</v>
      </c>
      <c r="U441" s="34" t="s">
        <v>26775</v>
      </c>
      <c r="V441" s="34" t="s">
        <v>26484</v>
      </c>
      <c r="W441" s="34" t="s">
        <v>26485</v>
      </c>
      <c r="X441" s="34" t="s">
        <v>93</v>
      </c>
      <c r="Y441" s="34">
        <v>5674</v>
      </c>
      <c r="Z441" s="34"/>
      <c r="AA441" s="33" t="s">
        <v>42843</v>
      </c>
      <c r="AB441" s="33">
        <v>8011</v>
      </c>
      <c r="AC441" s="103">
        <v>27887</v>
      </c>
    </row>
    <row r="442" spans="1:29" ht="13" customHeight="1" x14ac:dyDescent="0.2">
      <c r="A442" s="34" t="s">
        <v>44067</v>
      </c>
      <c r="B442" s="34">
        <v>24</v>
      </c>
      <c r="C442" s="34" t="s">
        <v>13</v>
      </c>
      <c r="D442" s="34" t="s">
        <v>41</v>
      </c>
      <c r="E442" s="95" t="s">
        <v>44068</v>
      </c>
      <c r="F442" s="94">
        <v>43936</v>
      </c>
      <c r="G442" s="34" t="s">
        <v>44069</v>
      </c>
      <c r="H442" s="34" t="s">
        <v>815</v>
      </c>
      <c r="I442" s="34" t="s">
        <v>38</v>
      </c>
      <c r="J442" s="62">
        <v>94804</v>
      </c>
      <c r="K442" s="34" t="s">
        <v>4133</v>
      </c>
      <c r="L442" s="34" t="s">
        <v>44070</v>
      </c>
      <c r="M442" s="1" t="s">
        <v>46090</v>
      </c>
      <c r="N442" s="34" t="s">
        <v>20</v>
      </c>
      <c r="O442" s="34" t="s">
        <v>44071</v>
      </c>
      <c r="P442" s="34" t="s">
        <v>45771</v>
      </c>
      <c r="Q442" s="34" t="s">
        <v>29986</v>
      </c>
      <c r="R442" s="95" t="s">
        <v>44072</v>
      </c>
      <c r="S442" s="34" t="s">
        <v>93</v>
      </c>
      <c r="T442" s="34" t="s">
        <v>21</v>
      </c>
      <c r="U442" s="34" t="s">
        <v>29730</v>
      </c>
      <c r="V442" s="34" t="s">
        <v>26484</v>
      </c>
      <c r="W442" s="34" t="s">
        <v>26483</v>
      </c>
      <c r="X442" s="34" t="s">
        <v>509</v>
      </c>
      <c r="Y442" s="34">
        <v>5670</v>
      </c>
      <c r="Z442" s="34"/>
      <c r="AA442" s="33" t="s">
        <v>42842</v>
      </c>
      <c r="AB442" s="33">
        <v>8004</v>
      </c>
      <c r="AC442" s="103">
        <v>27885</v>
      </c>
    </row>
    <row r="443" spans="1:29" ht="13" customHeight="1" x14ac:dyDescent="0.2">
      <c r="A443" s="1" t="s">
        <v>44073</v>
      </c>
      <c r="B443" s="34">
        <v>28</v>
      </c>
      <c r="C443" s="34" t="s">
        <v>13</v>
      </c>
      <c r="D443" s="1" t="s">
        <v>23</v>
      </c>
      <c r="E443" s="34"/>
      <c r="F443" s="94">
        <v>43936</v>
      </c>
      <c r="G443" s="34" t="s">
        <v>44074</v>
      </c>
      <c r="H443" s="34" t="s">
        <v>13242</v>
      </c>
      <c r="I443" s="34" t="s">
        <v>399</v>
      </c>
      <c r="J443" s="62">
        <v>65101</v>
      </c>
      <c r="K443" s="34" t="s">
        <v>29115</v>
      </c>
      <c r="L443" s="34" t="s">
        <v>13244</v>
      </c>
      <c r="M443" s="1" t="s">
        <v>46092</v>
      </c>
      <c r="N443" s="34" t="s">
        <v>20</v>
      </c>
      <c r="O443" s="34" t="s">
        <v>44075</v>
      </c>
      <c r="P443" s="34" t="s">
        <v>44076</v>
      </c>
      <c r="Q443" s="34" t="s">
        <v>29986</v>
      </c>
      <c r="R443" s="95" t="s">
        <v>44077</v>
      </c>
      <c r="S443" s="34" t="s">
        <v>93</v>
      </c>
      <c r="T443" s="34" t="s">
        <v>21</v>
      </c>
      <c r="U443" s="34" t="s">
        <v>26689</v>
      </c>
      <c r="V443" s="34" t="s">
        <v>26484</v>
      </c>
      <c r="W443" s="34" t="s">
        <v>26486</v>
      </c>
      <c r="X443" s="34" t="s">
        <v>93</v>
      </c>
      <c r="Y443" s="34">
        <v>5747</v>
      </c>
      <c r="Z443" s="34"/>
      <c r="AA443" s="33" t="s">
        <v>42844</v>
      </c>
      <c r="AB443" s="33">
        <v>8006</v>
      </c>
      <c r="AC443" s="103">
        <v>27880</v>
      </c>
    </row>
    <row r="444" spans="1:29" ht="13" customHeight="1" x14ac:dyDescent="0.2">
      <c r="A444" s="1" t="s">
        <v>44078</v>
      </c>
      <c r="B444" s="34">
        <v>33</v>
      </c>
      <c r="C444" s="34" t="s">
        <v>13</v>
      </c>
      <c r="D444" s="1" t="s">
        <v>23</v>
      </c>
      <c r="E444" s="34"/>
      <c r="F444" s="94">
        <v>43936</v>
      </c>
      <c r="G444" s="34" t="s">
        <v>44079</v>
      </c>
      <c r="H444" s="34" t="s">
        <v>44080</v>
      </c>
      <c r="I444" s="34" t="s">
        <v>337</v>
      </c>
      <c r="J444" s="62">
        <v>28539</v>
      </c>
      <c r="K444" s="34" t="s">
        <v>38209</v>
      </c>
      <c r="L444" s="34" t="s">
        <v>44081</v>
      </c>
      <c r="M444" s="1" t="s">
        <v>46093</v>
      </c>
      <c r="N444" s="34" t="s">
        <v>20</v>
      </c>
      <c r="O444" s="34" t="s">
        <v>44082</v>
      </c>
      <c r="P444" s="34" t="s">
        <v>31864</v>
      </c>
      <c r="Q444" s="34" t="s">
        <v>29986</v>
      </c>
      <c r="R444" s="95" t="s">
        <v>44083</v>
      </c>
      <c r="S444" s="34" t="s">
        <v>93</v>
      </c>
      <c r="T444" s="34" t="s">
        <v>21</v>
      </c>
      <c r="U444" s="34" t="s">
        <v>26689</v>
      </c>
      <c r="V444" s="34" t="s">
        <v>26484</v>
      </c>
      <c r="W444" s="34" t="s">
        <v>26485</v>
      </c>
      <c r="X444" s="34" t="s">
        <v>93</v>
      </c>
      <c r="Y444" s="34">
        <v>5677</v>
      </c>
      <c r="Z444" s="34"/>
      <c r="AA444" s="33" t="s">
        <v>42844</v>
      </c>
      <c r="AB444" s="33">
        <v>8007</v>
      </c>
      <c r="AC444" s="103">
        <v>27879</v>
      </c>
    </row>
    <row r="445" spans="1:29" ht="13" customHeight="1" x14ac:dyDescent="0.2">
      <c r="A445" s="34" t="s">
        <v>44062</v>
      </c>
      <c r="B445" s="34">
        <v>39</v>
      </c>
      <c r="C445" s="34" t="s">
        <v>13</v>
      </c>
      <c r="D445" s="34" t="s">
        <v>30</v>
      </c>
      <c r="E445" s="34"/>
      <c r="F445" s="94">
        <v>43936</v>
      </c>
      <c r="G445" s="34" t="s">
        <v>44063</v>
      </c>
      <c r="H445" s="34" t="s">
        <v>38093</v>
      </c>
      <c r="I445" s="34" t="s">
        <v>429</v>
      </c>
      <c r="J445" s="62">
        <v>68008</v>
      </c>
      <c r="K445" s="34" t="s">
        <v>106</v>
      </c>
      <c r="L445" s="34" t="s">
        <v>44064</v>
      </c>
      <c r="M445" s="1" t="s">
        <v>46095</v>
      </c>
      <c r="N445" s="34" t="s">
        <v>20</v>
      </c>
      <c r="O445" s="34" t="s">
        <v>44065</v>
      </c>
      <c r="P445" s="34" t="s">
        <v>42395</v>
      </c>
      <c r="Q445" s="34" t="s">
        <v>29986</v>
      </c>
      <c r="R445" s="95" t="s">
        <v>44066</v>
      </c>
      <c r="S445" s="34" t="s">
        <v>93</v>
      </c>
      <c r="T445" s="34" t="s">
        <v>21</v>
      </c>
      <c r="U445" s="34" t="s">
        <v>26689</v>
      </c>
      <c r="V445" s="34" t="s">
        <v>26484</v>
      </c>
      <c r="W445" s="34" t="s">
        <v>26485</v>
      </c>
      <c r="X445" s="34" t="s">
        <v>93</v>
      </c>
      <c r="Y445" s="34">
        <v>5678</v>
      </c>
      <c r="Z445" s="34"/>
      <c r="AA445" s="33" t="s">
        <v>42843</v>
      </c>
      <c r="AB445" s="33">
        <v>8009</v>
      </c>
      <c r="AC445" s="103">
        <v>27881</v>
      </c>
    </row>
    <row r="446" spans="1:29" ht="13" customHeight="1" x14ac:dyDescent="0.2">
      <c r="A446" s="34" t="s">
        <v>44053</v>
      </c>
      <c r="B446" s="34">
        <v>39</v>
      </c>
      <c r="C446" s="34" t="s">
        <v>13</v>
      </c>
      <c r="D446" s="34" t="s">
        <v>78</v>
      </c>
      <c r="E446" s="95" t="s">
        <v>44054</v>
      </c>
      <c r="F446" s="94">
        <v>43936</v>
      </c>
      <c r="G446" s="34" t="s">
        <v>44055</v>
      </c>
      <c r="H446" s="34" t="s">
        <v>1538</v>
      </c>
      <c r="I446" s="34" t="s">
        <v>159</v>
      </c>
      <c r="J446" s="62">
        <v>30907</v>
      </c>
      <c r="K446" s="34" t="s">
        <v>815</v>
      </c>
      <c r="L446" s="34" t="s">
        <v>1540</v>
      </c>
      <c r="M446" s="1" t="s">
        <v>46089</v>
      </c>
      <c r="N446" s="34" t="s">
        <v>20</v>
      </c>
      <c r="O446" s="34" t="s">
        <v>44056</v>
      </c>
      <c r="P446" s="34" t="s">
        <v>45771</v>
      </c>
      <c r="Q446" s="34" t="s">
        <v>29986</v>
      </c>
      <c r="R446" s="95" t="s">
        <v>44057</v>
      </c>
      <c r="S446" s="34" t="s">
        <v>509</v>
      </c>
      <c r="T446" s="34" t="s">
        <v>21</v>
      </c>
      <c r="U446" s="34" t="s">
        <v>26689</v>
      </c>
      <c r="V446" s="34" t="s">
        <v>26484</v>
      </c>
      <c r="W446" s="34" t="s">
        <v>26485</v>
      </c>
      <c r="X446" s="34" t="s">
        <v>93</v>
      </c>
      <c r="Y446" s="34">
        <v>5748</v>
      </c>
      <c r="Z446" s="34"/>
      <c r="AA446" s="33" t="s">
        <v>42844</v>
      </c>
      <c r="AB446" s="33">
        <v>8003</v>
      </c>
      <c r="AC446" s="103">
        <v>27884</v>
      </c>
    </row>
    <row r="447" spans="1:29" ht="13" customHeight="1" x14ac:dyDescent="0.2">
      <c r="A447" s="1" t="s">
        <v>44058</v>
      </c>
      <c r="B447" s="34">
        <v>56</v>
      </c>
      <c r="C447" s="34" t="s">
        <v>13</v>
      </c>
      <c r="D447" s="1" t="s">
        <v>23</v>
      </c>
      <c r="E447" s="34"/>
      <c r="F447" s="94">
        <v>43936</v>
      </c>
      <c r="G447" s="34" t="s">
        <v>44059</v>
      </c>
      <c r="H447" s="34" t="s">
        <v>35169</v>
      </c>
      <c r="I447" s="34" t="s">
        <v>1017</v>
      </c>
      <c r="J447" s="62">
        <v>82501</v>
      </c>
      <c r="K447" s="34" t="s">
        <v>1063</v>
      </c>
      <c r="L447" s="34" t="s">
        <v>42063</v>
      </c>
      <c r="M447" s="1" t="s">
        <v>46091</v>
      </c>
      <c r="N447" s="34" t="s">
        <v>20</v>
      </c>
      <c r="O447" s="34" t="s">
        <v>44060</v>
      </c>
      <c r="P447" s="34" t="s">
        <v>45771</v>
      </c>
      <c r="Q447" s="34" t="s">
        <v>29986</v>
      </c>
      <c r="R447" s="95" t="s">
        <v>44061</v>
      </c>
      <c r="S447" s="34" t="s">
        <v>93</v>
      </c>
      <c r="T447" s="34" t="s">
        <v>21</v>
      </c>
      <c r="U447" s="34" t="s">
        <v>26689</v>
      </c>
      <c r="V447" s="34" t="s">
        <v>26484</v>
      </c>
      <c r="W447" s="34"/>
      <c r="X447" s="34"/>
      <c r="Y447" s="34"/>
      <c r="Z447" s="34"/>
      <c r="AA447" s="33" t="s">
        <v>42843</v>
      </c>
      <c r="AB447" s="33">
        <v>8005</v>
      </c>
      <c r="AC447" s="103">
        <v>27899</v>
      </c>
    </row>
    <row r="448" spans="1:29" ht="13" customHeight="1" x14ac:dyDescent="0.2">
      <c r="A448" s="34" t="s">
        <v>44048</v>
      </c>
      <c r="B448" s="34">
        <v>58</v>
      </c>
      <c r="C448" s="34" t="s">
        <v>13</v>
      </c>
      <c r="D448" s="34" t="s">
        <v>30</v>
      </c>
      <c r="E448" s="95" t="s">
        <v>44049</v>
      </c>
      <c r="F448" s="94">
        <v>43936</v>
      </c>
      <c r="G448" s="34" t="s">
        <v>44050</v>
      </c>
      <c r="H448" s="34" t="s">
        <v>27748</v>
      </c>
      <c r="I448" s="34" t="s">
        <v>406</v>
      </c>
      <c r="J448" s="62">
        <v>53188</v>
      </c>
      <c r="K448" s="34" t="s">
        <v>27748</v>
      </c>
      <c r="L448" s="34" t="s">
        <v>27747</v>
      </c>
      <c r="M448" s="1" t="s">
        <v>46094</v>
      </c>
      <c r="N448" s="34" t="s">
        <v>20</v>
      </c>
      <c r="O448" s="34" t="s">
        <v>44051</v>
      </c>
      <c r="P448" s="34" t="s">
        <v>45771</v>
      </c>
      <c r="Q448" s="34" t="s">
        <v>29986</v>
      </c>
      <c r="R448" s="95" t="s">
        <v>44052</v>
      </c>
      <c r="S448" s="34" t="s">
        <v>93</v>
      </c>
      <c r="T448" s="34" t="s">
        <v>21</v>
      </c>
      <c r="U448" s="34" t="s">
        <v>26689</v>
      </c>
      <c r="V448" s="34" t="s">
        <v>26484</v>
      </c>
      <c r="W448" s="34" t="s">
        <v>26485</v>
      </c>
      <c r="X448" s="34" t="s">
        <v>93</v>
      </c>
      <c r="Y448" s="34">
        <v>5679</v>
      </c>
      <c r="Z448" s="34"/>
      <c r="AA448" s="33" t="s">
        <v>42844</v>
      </c>
      <c r="AB448" s="33">
        <v>8008</v>
      </c>
      <c r="AC448" s="103">
        <v>27877</v>
      </c>
    </row>
    <row r="449" spans="1:29" ht="13" customHeight="1" x14ac:dyDescent="0.2">
      <c r="A449" s="34" t="s">
        <v>44084</v>
      </c>
      <c r="B449" s="34">
        <v>31</v>
      </c>
      <c r="C449" s="34" t="s">
        <v>13</v>
      </c>
      <c r="D449" s="34" t="s">
        <v>30</v>
      </c>
      <c r="E449" s="95" t="s">
        <v>44085</v>
      </c>
      <c r="F449" s="94">
        <v>43935</v>
      </c>
      <c r="G449" s="34" t="s">
        <v>44086</v>
      </c>
      <c r="H449" s="34" t="s">
        <v>12499</v>
      </c>
      <c r="I449" s="34" t="s">
        <v>4021</v>
      </c>
      <c r="J449" s="62">
        <v>4468</v>
      </c>
      <c r="K449" s="34" t="s">
        <v>6360</v>
      </c>
      <c r="L449" s="34" t="s">
        <v>27539</v>
      </c>
      <c r="M449" s="1" t="s">
        <v>46066</v>
      </c>
      <c r="N449" s="34" t="s">
        <v>20</v>
      </c>
      <c r="O449" s="34" t="s">
        <v>44087</v>
      </c>
      <c r="P449" s="34" t="s">
        <v>45771</v>
      </c>
      <c r="Q449" s="34" t="s">
        <v>29986</v>
      </c>
      <c r="R449" s="95" t="s">
        <v>44088</v>
      </c>
      <c r="S449" s="34" t="s">
        <v>93</v>
      </c>
      <c r="T449" s="34" t="s">
        <v>21</v>
      </c>
      <c r="U449" s="34" t="s">
        <v>26689</v>
      </c>
      <c r="V449" s="34" t="s">
        <v>26484</v>
      </c>
      <c r="W449" s="34" t="s">
        <v>26485</v>
      </c>
      <c r="X449" s="34" t="s">
        <v>93</v>
      </c>
      <c r="Y449" s="34">
        <v>5681</v>
      </c>
      <c r="Z449" s="34"/>
      <c r="AA449" s="33" t="s">
        <v>42843</v>
      </c>
      <c r="AB449" s="33">
        <v>8002</v>
      </c>
      <c r="AC449" s="103">
        <v>27875</v>
      </c>
    </row>
    <row r="450" spans="1:29" ht="13" customHeight="1" x14ac:dyDescent="0.2">
      <c r="A450" s="34" t="s">
        <v>44089</v>
      </c>
      <c r="B450" s="34">
        <v>36</v>
      </c>
      <c r="C450" s="34" t="s">
        <v>13</v>
      </c>
      <c r="D450" s="34" t="s">
        <v>41</v>
      </c>
      <c r="E450" s="95" t="s">
        <v>44090</v>
      </c>
      <c r="F450" s="94">
        <v>43934</v>
      </c>
      <c r="G450" s="34" t="s">
        <v>44091</v>
      </c>
      <c r="H450" s="34" t="s">
        <v>628</v>
      </c>
      <c r="I450" s="34" t="s">
        <v>38</v>
      </c>
      <c r="J450" s="62">
        <v>93313</v>
      </c>
      <c r="K450" s="34" t="s">
        <v>629</v>
      </c>
      <c r="L450" s="34" t="s">
        <v>690</v>
      </c>
      <c r="M450" s="1" t="s">
        <v>45952</v>
      </c>
      <c r="N450" s="34" t="s">
        <v>20</v>
      </c>
      <c r="O450" s="34" t="s">
        <v>44092</v>
      </c>
      <c r="P450" s="34" t="s">
        <v>45771</v>
      </c>
      <c r="Q450" s="34" t="s">
        <v>29986</v>
      </c>
      <c r="R450" s="95" t="s">
        <v>44093</v>
      </c>
      <c r="S450" s="34" t="s">
        <v>93</v>
      </c>
      <c r="T450" s="34" t="s">
        <v>21</v>
      </c>
      <c r="U450" s="34" t="s">
        <v>26689</v>
      </c>
      <c r="V450" s="34" t="s">
        <v>26484</v>
      </c>
      <c r="W450" s="34" t="s">
        <v>26483</v>
      </c>
      <c r="X450" s="34" t="s">
        <v>93</v>
      </c>
      <c r="Y450" s="34">
        <v>5746</v>
      </c>
      <c r="Z450" s="34"/>
      <c r="AA450" s="33" t="s">
        <v>42844</v>
      </c>
      <c r="AB450" s="33">
        <v>8000</v>
      </c>
      <c r="AC450" s="103">
        <v>27870</v>
      </c>
    </row>
    <row r="451" spans="1:29" ht="13" customHeight="1" x14ac:dyDescent="0.2">
      <c r="A451" s="1" t="s">
        <v>2989</v>
      </c>
      <c r="B451" s="33" t="s">
        <v>22</v>
      </c>
      <c r="C451" s="34" t="s">
        <v>13</v>
      </c>
      <c r="D451" s="1" t="s">
        <v>23</v>
      </c>
      <c r="E451" s="34"/>
      <c r="F451" s="94">
        <v>43934</v>
      </c>
      <c r="G451" s="34" t="s">
        <v>44094</v>
      </c>
      <c r="H451" s="34" t="s">
        <v>401</v>
      </c>
      <c r="I451" s="34" t="s">
        <v>618</v>
      </c>
      <c r="J451" s="62">
        <v>39202</v>
      </c>
      <c r="K451" s="34" t="s">
        <v>9126</v>
      </c>
      <c r="L451" s="34" t="s">
        <v>5703</v>
      </c>
      <c r="M451" s="1" t="s">
        <v>46096</v>
      </c>
      <c r="N451" s="34" t="s">
        <v>20</v>
      </c>
      <c r="O451" s="34" t="s">
        <v>44095</v>
      </c>
      <c r="P451" s="34" t="s">
        <v>45771</v>
      </c>
      <c r="Q451" s="34" t="s">
        <v>29986</v>
      </c>
      <c r="R451" s="95" t="s">
        <v>44096</v>
      </c>
      <c r="S451" s="34" t="s">
        <v>93</v>
      </c>
      <c r="T451" s="34" t="s">
        <v>28</v>
      </c>
      <c r="U451" s="34" t="s">
        <v>26498</v>
      </c>
      <c r="V451" s="34" t="s">
        <v>26484</v>
      </c>
      <c r="W451" s="34" t="s">
        <v>26486</v>
      </c>
      <c r="X451" s="34" t="s">
        <v>93</v>
      </c>
      <c r="Y451" s="34">
        <v>5676</v>
      </c>
      <c r="Z451" s="34"/>
      <c r="AA451" s="33" t="s">
        <v>42842</v>
      </c>
      <c r="AB451" s="33">
        <v>8001</v>
      </c>
      <c r="AC451" s="103">
        <v>27871</v>
      </c>
    </row>
    <row r="452" spans="1:29" ht="13" customHeight="1" x14ac:dyDescent="0.2">
      <c r="A452" s="34" t="s">
        <v>44102</v>
      </c>
      <c r="B452" s="34">
        <v>35</v>
      </c>
      <c r="C452" s="34" t="s">
        <v>13</v>
      </c>
      <c r="D452" s="34" t="s">
        <v>30</v>
      </c>
      <c r="E452" s="34"/>
      <c r="F452" s="94">
        <v>43933</v>
      </c>
      <c r="G452" s="34" t="s">
        <v>44103</v>
      </c>
      <c r="H452" s="34" t="s">
        <v>31806</v>
      </c>
      <c r="I452" s="34" t="s">
        <v>38</v>
      </c>
      <c r="J452" s="62">
        <v>94015</v>
      </c>
      <c r="K452" s="34" t="s">
        <v>4256</v>
      </c>
      <c r="L452" s="34" t="s">
        <v>27308</v>
      </c>
      <c r="M452" s="1" t="s">
        <v>46100</v>
      </c>
      <c r="N452" s="34" t="s">
        <v>20</v>
      </c>
      <c r="O452" s="34" t="s">
        <v>44104</v>
      </c>
      <c r="P452" s="34" t="s">
        <v>31864</v>
      </c>
      <c r="Q452" s="34" t="s">
        <v>29986</v>
      </c>
      <c r="R452" s="95" t="s">
        <v>44105</v>
      </c>
      <c r="S452" s="34" t="s">
        <v>509</v>
      </c>
      <c r="T452" s="34" t="s">
        <v>21</v>
      </c>
      <c r="U452" s="34" t="s">
        <v>26682</v>
      </c>
      <c r="V452" s="34" t="s">
        <v>26482</v>
      </c>
      <c r="W452" s="34" t="s">
        <v>26483</v>
      </c>
      <c r="X452" s="34" t="s">
        <v>93</v>
      </c>
      <c r="Y452" s="34">
        <v>5743</v>
      </c>
      <c r="Z452" s="34"/>
      <c r="AA452" s="33" t="s">
        <v>42842</v>
      </c>
      <c r="AB452" s="33">
        <v>7998</v>
      </c>
      <c r="AC452" s="103">
        <v>27861</v>
      </c>
    </row>
    <row r="453" spans="1:29" ht="13" customHeight="1" x14ac:dyDescent="0.2">
      <c r="A453" s="34" t="s">
        <v>44112</v>
      </c>
      <c r="B453" s="34">
        <v>47</v>
      </c>
      <c r="C453" s="34" t="s">
        <v>13</v>
      </c>
      <c r="D453" s="34" t="s">
        <v>41</v>
      </c>
      <c r="E453" s="61" t="s">
        <v>44113</v>
      </c>
      <c r="F453" s="94">
        <v>43933</v>
      </c>
      <c r="G453" s="34" t="s">
        <v>44114</v>
      </c>
      <c r="H453" s="34" t="s">
        <v>3929</v>
      </c>
      <c r="I453" s="34" t="s">
        <v>66</v>
      </c>
      <c r="J453" s="62">
        <v>78041</v>
      </c>
      <c r="K453" s="34" t="s">
        <v>3931</v>
      </c>
      <c r="L453" s="34" t="s">
        <v>3932</v>
      </c>
      <c r="M453" s="1" t="s">
        <v>46097</v>
      </c>
      <c r="N453" s="34" t="s">
        <v>20</v>
      </c>
      <c r="O453" s="34" t="s">
        <v>44115</v>
      </c>
      <c r="P453" s="34" t="s">
        <v>45771</v>
      </c>
      <c r="Q453" s="34" t="s">
        <v>29986</v>
      </c>
      <c r="R453" s="61" t="s">
        <v>44116</v>
      </c>
      <c r="S453" s="34" t="s">
        <v>93</v>
      </c>
      <c r="T453" s="34" t="s">
        <v>21</v>
      </c>
      <c r="U453" s="34" t="s">
        <v>26682</v>
      </c>
      <c r="V453" s="34"/>
      <c r="W453" s="34"/>
      <c r="X453" s="34"/>
      <c r="Y453" s="34"/>
      <c r="Z453" s="34"/>
      <c r="AA453" s="33" t="s">
        <v>42842</v>
      </c>
      <c r="AB453" s="33">
        <v>7995</v>
      </c>
      <c r="AC453" s="103">
        <v>27883</v>
      </c>
    </row>
    <row r="454" spans="1:29" ht="13" customHeight="1" x14ac:dyDescent="0.2">
      <c r="A454" s="1" t="s">
        <v>44106</v>
      </c>
      <c r="B454" s="34">
        <v>48</v>
      </c>
      <c r="C454" s="34" t="s">
        <v>13</v>
      </c>
      <c r="D454" s="1" t="s">
        <v>23</v>
      </c>
      <c r="E454" s="34"/>
      <c r="F454" s="94">
        <v>43933</v>
      </c>
      <c r="G454" s="34" t="s">
        <v>44107</v>
      </c>
      <c r="H454" s="34" t="s">
        <v>44108</v>
      </c>
      <c r="I454" s="34" t="s">
        <v>281</v>
      </c>
      <c r="J454" s="62">
        <v>99169</v>
      </c>
      <c r="K454" s="34" t="s">
        <v>1784</v>
      </c>
      <c r="L454" s="34" t="s">
        <v>44109</v>
      </c>
      <c r="M454" s="1" t="s">
        <v>46099</v>
      </c>
      <c r="N454" s="34" t="s">
        <v>20</v>
      </c>
      <c r="O454" s="34" t="s">
        <v>44110</v>
      </c>
      <c r="P454" s="34" t="s">
        <v>35508</v>
      </c>
      <c r="Q454" s="34" t="s">
        <v>29986</v>
      </c>
      <c r="R454" s="95" t="s">
        <v>44111</v>
      </c>
      <c r="S454" s="34" t="s">
        <v>509</v>
      </c>
      <c r="T454" s="34" t="s">
        <v>21</v>
      </c>
      <c r="U454" s="34" t="s">
        <v>26505</v>
      </c>
      <c r="V454" s="34" t="s">
        <v>26482</v>
      </c>
      <c r="W454" s="34" t="s">
        <v>26485</v>
      </c>
      <c r="X454" s="34" t="s">
        <v>93</v>
      </c>
      <c r="Y454" s="34">
        <v>5682</v>
      </c>
      <c r="Z454" s="34"/>
      <c r="AA454" s="33" t="s">
        <v>42843</v>
      </c>
      <c r="AB454" s="33">
        <v>7997</v>
      </c>
      <c r="AC454" s="103">
        <v>27863</v>
      </c>
    </row>
    <row r="455" spans="1:29" ht="13" customHeight="1" x14ac:dyDescent="0.2">
      <c r="A455" s="1" t="s">
        <v>44117</v>
      </c>
      <c r="B455" s="34">
        <v>56</v>
      </c>
      <c r="C455" s="34" t="s">
        <v>13</v>
      </c>
      <c r="D455" s="1" t="s">
        <v>23</v>
      </c>
      <c r="E455" s="34"/>
      <c r="F455" s="94">
        <v>43933</v>
      </c>
      <c r="G455" s="34" t="s">
        <v>44118</v>
      </c>
      <c r="H455" s="34" t="s">
        <v>1685</v>
      </c>
      <c r="I455" s="34" t="s">
        <v>55</v>
      </c>
      <c r="J455" s="62">
        <v>33062</v>
      </c>
      <c r="K455" s="34" t="s">
        <v>1049</v>
      </c>
      <c r="L455" s="34" t="s">
        <v>4032</v>
      </c>
      <c r="M455" s="1" t="s">
        <v>46098</v>
      </c>
      <c r="N455" s="34" t="s">
        <v>20</v>
      </c>
      <c r="O455" s="34" t="s">
        <v>44119</v>
      </c>
      <c r="P455" s="34" t="s">
        <v>45771</v>
      </c>
      <c r="Q455" s="34" t="s">
        <v>29986</v>
      </c>
      <c r="R455" s="95" t="s">
        <v>44120</v>
      </c>
      <c r="S455" s="34" t="s">
        <v>93</v>
      </c>
      <c r="T455" s="34" t="s">
        <v>21</v>
      </c>
      <c r="U455" s="34" t="s">
        <v>26689</v>
      </c>
      <c r="V455" s="34" t="s">
        <v>26484</v>
      </c>
      <c r="W455" s="34" t="s">
        <v>26485</v>
      </c>
      <c r="X455" s="34" t="s">
        <v>93</v>
      </c>
      <c r="Y455" s="34">
        <v>5745</v>
      </c>
      <c r="Z455" s="34"/>
      <c r="AA455" s="33" t="s">
        <v>42842</v>
      </c>
      <c r="AB455" s="33">
        <v>7996</v>
      </c>
      <c r="AC455" s="103">
        <v>27869</v>
      </c>
    </row>
    <row r="456" spans="1:29" ht="13" customHeight="1" x14ac:dyDescent="0.2">
      <c r="A456" s="34" t="s">
        <v>44097</v>
      </c>
      <c r="B456" s="34">
        <v>25</v>
      </c>
      <c r="C456" s="34" t="s">
        <v>13</v>
      </c>
      <c r="D456" s="34" t="s">
        <v>41</v>
      </c>
      <c r="E456" s="34"/>
      <c r="F456" s="94">
        <v>43933</v>
      </c>
      <c r="G456" s="34" t="s">
        <v>44098</v>
      </c>
      <c r="H456" s="34" t="s">
        <v>44099</v>
      </c>
      <c r="I456" s="34" t="s">
        <v>177</v>
      </c>
      <c r="J456" s="62">
        <v>87031</v>
      </c>
      <c r="K456" s="34" t="s">
        <v>1827</v>
      </c>
      <c r="L456" s="34" t="s">
        <v>2834</v>
      </c>
      <c r="M456" s="1" t="s">
        <v>45954</v>
      </c>
      <c r="N456" s="34" t="s">
        <v>20</v>
      </c>
      <c r="O456" s="34" t="s">
        <v>44100</v>
      </c>
      <c r="P456" s="34" t="s">
        <v>45771</v>
      </c>
      <c r="Q456" s="34" t="s">
        <v>29986</v>
      </c>
      <c r="R456" s="95" t="s">
        <v>44101</v>
      </c>
      <c r="S456" s="34" t="s">
        <v>93</v>
      </c>
      <c r="T456" s="34" t="s">
        <v>28</v>
      </c>
      <c r="U456" s="34" t="s">
        <v>26487</v>
      </c>
      <c r="V456" s="34"/>
      <c r="W456" s="34"/>
      <c r="X456" s="34"/>
      <c r="Y456" s="34"/>
      <c r="Z456" s="34"/>
      <c r="AA456" s="33" t="s">
        <v>42843</v>
      </c>
      <c r="AB456" s="33">
        <v>7999</v>
      </c>
      <c r="AC456" s="103">
        <v>27864</v>
      </c>
    </row>
    <row r="457" spans="1:29" ht="13" customHeight="1" x14ac:dyDescent="0.2">
      <c r="A457" s="34" t="s">
        <v>44125</v>
      </c>
      <c r="B457" s="34">
        <v>29</v>
      </c>
      <c r="C457" s="34" t="s">
        <v>102</v>
      </c>
      <c r="D457" s="34" t="s">
        <v>30</v>
      </c>
      <c r="E457" s="34"/>
      <c r="F457" s="94">
        <v>43932</v>
      </c>
      <c r="G457" s="34" t="s">
        <v>44126</v>
      </c>
      <c r="H457" s="34" t="s">
        <v>600</v>
      </c>
      <c r="I457" s="34" t="s">
        <v>55</v>
      </c>
      <c r="J457" s="62">
        <v>32209</v>
      </c>
      <c r="K457" s="34" t="s">
        <v>601</v>
      </c>
      <c r="L457" s="34" t="s">
        <v>602</v>
      </c>
      <c r="M457" s="1" t="s">
        <v>49877</v>
      </c>
      <c r="N457" s="34" t="s">
        <v>20</v>
      </c>
      <c r="O457" s="34" t="s">
        <v>44127</v>
      </c>
      <c r="P457" s="34" t="s">
        <v>45771</v>
      </c>
      <c r="Q457" s="34" t="s">
        <v>29986</v>
      </c>
      <c r="R457" s="95" t="s">
        <v>44128</v>
      </c>
      <c r="S457" s="34" t="s">
        <v>93</v>
      </c>
      <c r="T457" s="34" t="s">
        <v>21</v>
      </c>
      <c r="U457" s="34" t="s">
        <v>26682</v>
      </c>
      <c r="V457" s="34" t="s">
        <v>26482</v>
      </c>
      <c r="W457" s="34" t="s">
        <v>26485</v>
      </c>
      <c r="X457" s="34" t="s">
        <v>93</v>
      </c>
      <c r="Y457" s="34">
        <v>5740</v>
      </c>
      <c r="Z457" s="34"/>
      <c r="AA457" s="33" t="s">
        <v>42842</v>
      </c>
      <c r="AB457" s="33">
        <v>7994</v>
      </c>
      <c r="AC457" s="103">
        <v>27858</v>
      </c>
    </row>
    <row r="458" spans="1:29" ht="13" customHeight="1" x14ac:dyDescent="0.2">
      <c r="A458" s="34" t="s">
        <v>44135</v>
      </c>
      <c r="B458" s="34">
        <v>51</v>
      </c>
      <c r="C458" s="34" t="s">
        <v>13</v>
      </c>
      <c r="D458" s="34" t="s">
        <v>30</v>
      </c>
      <c r="E458" s="95" t="s">
        <v>44136</v>
      </c>
      <c r="F458" s="94">
        <v>43932</v>
      </c>
      <c r="G458" s="34" t="s">
        <v>44137</v>
      </c>
      <c r="H458" s="34" t="s">
        <v>44138</v>
      </c>
      <c r="I458" s="34" t="s">
        <v>197</v>
      </c>
      <c r="J458" s="62">
        <v>47885</v>
      </c>
      <c r="K458" s="34" t="s">
        <v>3709</v>
      </c>
      <c r="L458" s="34" t="s">
        <v>44139</v>
      </c>
      <c r="M458" s="1" t="s">
        <v>46102</v>
      </c>
      <c r="N458" s="34" t="s">
        <v>20</v>
      </c>
      <c r="O458" s="34" t="s">
        <v>44140</v>
      </c>
      <c r="P458" s="34" t="s">
        <v>36923</v>
      </c>
      <c r="Q458" s="34" t="s">
        <v>29986</v>
      </c>
      <c r="R458" s="95" t="s">
        <v>44141</v>
      </c>
      <c r="S458" s="34" t="s">
        <v>93</v>
      </c>
      <c r="T458" s="34" t="s">
        <v>21</v>
      </c>
      <c r="U458" s="34" t="s">
        <v>26689</v>
      </c>
      <c r="V458" s="34" t="s">
        <v>26484</v>
      </c>
      <c r="W458" s="34" t="s">
        <v>26485</v>
      </c>
      <c r="X458" s="34" t="s">
        <v>93</v>
      </c>
      <c r="Y458" s="34">
        <v>5741</v>
      </c>
      <c r="Z458" s="34"/>
      <c r="AA458" s="33" t="s">
        <v>42843</v>
      </c>
      <c r="AB458" s="33">
        <v>7993</v>
      </c>
      <c r="AC458" s="103">
        <v>27859</v>
      </c>
    </row>
    <row r="459" spans="1:29" ht="13" customHeight="1" x14ac:dyDescent="0.2">
      <c r="A459" s="34" t="s">
        <v>44129</v>
      </c>
      <c r="B459" s="34">
        <v>54</v>
      </c>
      <c r="C459" s="34" t="s">
        <v>13</v>
      </c>
      <c r="D459" s="34" t="s">
        <v>30</v>
      </c>
      <c r="E459" s="61" t="s">
        <v>44130</v>
      </c>
      <c r="F459" s="94">
        <v>43932</v>
      </c>
      <c r="G459" s="34" t="s">
        <v>44131</v>
      </c>
      <c r="H459" s="34" t="s">
        <v>8333</v>
      </c>
      <c r="I459" s="34" t="s">
        <v>105</v>
      </c>
      <c r="J459" s="62">
        <v>97222</v>
      </c>
      <c r="K459" s="34" t="s">
        <v>3906</v>
      </c>
      <c r="L459" s="34" t="s">
        <v>44132</v>
      </c>
      <c r="M459" s="1" t="s">
        <v>46101</v>
      </c>
      <c r="N459" s="34" t="s">
        <v>20</v>
      </c>
      <c r="O459" s="34" t="s">
        <v>44133</v>
      </c>
      <c r="P459" s="34" t="s">
        <v>42395</v>
      </c>
      <c r="Q459" s="34" t="s">
        <v>29986</v>
      </c>
      <c r="R459" s="61" t="s">
        <v>44134</v>
      </c>
      <c r="S459" s="34" t="s">
        <v>901</v>
      </c>
      <c r="T459" s="34" t="s">
        <v>21</v>
      </c>
      <c r="U459" s="34" t="s">
        <v>26689</v>
      </c>
      <c r="V459" s="34"/>
      <c r="W459" s="34"/>
      <c r="X459" s="34"/>
      <c r="Y459" s="34"/>
      <c r="Z459" s="34"/>
      <c r="AA459" s="33" t="s">
        <v>42844</v>
      </c>
      <c r="AB459" s="33">
        <v>7992</v>
      </c>
      <c r="AC459" s="103">
        <v>28220</v>
      </c>
    </row>
    <row r="460" spans="1:29" ht="13" customHeight="1" x14ac:dyDescent="0.2">
      <c r="A460" s="1" t="s">
        <v>2989</v>
      </c>
      <c r="B460" s="33" t="s">
        <v>22</v>
      </c>
      <c r="C460" s="34" t="s">
        <v>13</v>
      </c>
      <c r="D460" s="1" t="s">
        <v>23</v>
      </c>
      <c r="E460" s="34"/>
      <c r="F460" s="94">
        <v>43932</v>
      </c>
      <c r="G460" s="34" t="s">
        <v>44121</v>
      </c>
      <c r="H460" s="34" t="s">
        <v>44122</v>
      </c>
      <c r="I460" s="34" t="s">
        <v>105</v>
      </c>
      <c r="J460" s="62">
        <v>97222</v>
      </c>
      <c r="K460" s="34" t="s">
        <v>3906</v>
      </c>
      <c r="L460" s="34" t="s">
        <v>3907</v>
      </c>
      <c r="M460" s="1" t="s">
        <v>46101</v>
      </c>
      <c r="N460" s="34" t="s">
        <v>20</v>
      </c>
      <c r="O460" s="34" t="s">
        <v>44123</v>
      </c>
      <c r="P460" s="34" t="s">
        <v>45771</v>
      </c>
      <c r="Q460" s="34" t="s">
        <v>29986</v>
      </c>
      <c r="R460" s="95" t="s">
        <v>44124</v>
      </c>
      <c r="S460" s="34" t="s">
        <v>93</v>
      </c>
      <c r="T460" s="34" t="s">
        <v>21</v>
      </c>
      <c r="U460" s="34" t="s">
        <v>26689</v>
      </c>
      <c r="V460" s="34" t="s">
        <v>26484</v>
      </c>
      <c r="W460" s="34"/>
      <c r="X460" s="34" t="s">
        <v>93</v>
      </c>
      <c r="Y460" s="34">
        <v>5742</v>
      </c>
      <c r="Z460" s="34"/>
      <c r="AA460" s="33" t="s">
        <v>42844</v>
      </c>
      <c r="AB460" s="33">
        <v>7991</v>
      </c>
      <c r="AC460" s="103">
        <v>27860</v>
      </c>
    </row>
    <row r="461" spans="1:29" ht="13" customHeight="1" x14ac:dyDescent="0.2">
      <c r="A461" s="34" t="s">
        <v>44163</v>
      </c>
      <c r="B461" s="34">
        <v>31</v>
      </c>
      <c r="C461" s="34" t="s">
        <v>13</v>
      </c>
      <c r="D461" s="34" t="s">
        <v>78</v>
      </c>
      <c r="E461" s="34"/>
      <c r="F461" s="94">
        <v>43931</v>
      </c>
      <c r="G461" s="34" t="s">
        <v>44164</v>
      </c>
      <c r="H461" s="34" t="s">
        <v>31020</v>
      </c>
      <c r="I461" s="34" t="s">
        <v>373</v>
      </c>
      <c r="J461" s="62">
        <v>19464</v>
      </c>
      <c r="K461" s="34" t="s">
        <v>992</v>
      </c>
      <c r="L461" s="34" t="s">
        <v>32053</v>
      </c>
      <c r="M461" s="1" t="s">
        <v>46103</v>
      </c>
      <c r="N461" s="34" t="s">
        <v>20</v>
      </c>
      <c r="O461" s="34" t="s">
        <v>44165</v>
      </c>
      <c r="P461" s="34" t="s">
        <v>31864</v>
      </c>
      <c r="Q461" s="34" t="s">
        <v>29986</v>
      </c>
      <c r="R461" s="95" t="s">
        <v>44166</v>
      </c>
      <c r="S461" s="34" t="s">
        <v>901</v>
      </c>
      <c r="T461" s="34" t="s">
        <v>21</v>
      </c>
      <c r="U461" s="34" t="s">
        <v>26689</v>
      </c>
      <c r="V461" s="34" t="s">
        <v>26484</v>
      </c>
      <c r="W461" s="34" t="s">
        <v>26485</v>
      </c>
      <c r="X461" s="34" t="s">
        <v>93</v>
      </c>
      <c r="Y461" s="34">
        <v>5739</v>
      </c>
      <c r="Z461" s="34"/>
      <c r="AA461" s="33" t="s">
        <v>42844</v>
      </c>
      <c r="AB461" s="33">
        <v>7985</v>
      </c>
      <c r="AC461" s="103">
        <v>27856</v>
      </c>
    </row>
    <row r="462" spans="1:29" ht="13" customHeight="1" x14ac:dyDescent="0.2">
      <c r="A462" s="34" t="s">
        <v>44146</v>
      </c>
      <c r="B462" s="34">
        <v>34</v>
      </c>
      <c r="C462" s="34" t="s">
        <v>13</v>
      </c>
      <c r="D462" s="34" t="s">
        <v>41</v>
      </c>
      <c r="E462" s="34"/>
      <c r="F462" s="94">
        <v>43931</v>
      </c>
      <c r="G462" s="34" t="s">
        <v>44147</v>
      </c>
      <c r="H462" s="34" t="s">
        <v>658</v>
      </c>
      <c r="I462" s="34" t="s">
        <v>399</v>
      </c>
      <c r="J462" s="62">
        <v>63111</v>
      </c>
      <c r="K462" s="34" t="s">
        <v>29421</v>
      </c>
      <c r="L462" s="34" t="s">
        <v>4149</v>
      </c>
      <c r="M462" s="1" t="s">
        <v>46104</v>
      </c>
      <c r="N462" s="34" t="s">
        <v>20</v>
      </c>
      <c r="O462" s="34" t="s">
        <v>44148</v>
      </c>
      <c r="P462" s="34" t="s">
        <v>45771</v>
      </c>
      <c r="Q462" s="34" t="s">
        <v>29986</v>
      </c>
      <c r="R462" s="95" t="s">
        <v>44149</v>
      </c>
      <c r="S462" s="34" t="s">
        <v>93</v>
      </c>
      <c r="T462" s="34" t="s">
        <v>21</v>
      </c>
      <c r="U462" s="34" t="s">
        <v>26689</v>
      </c>
      <c r="V462" s="34" t="s">
        <v>26484</v>
      </c>
      <c r="W462" s="34"/>
      <c r="X462" s="34"/>
      <c r="Y462" s="34"/>
      <c r="Z462" s="34"/>
      <c r="AA462" s="33" t="s">
        <v>42842</v>
      </c>
      <c r="AB462" s="33">
        <v>7986</v>
      </c>
      <c r="AC462" s="103">
        <v>27851</v>
      </c>
    </row>
    <row r="463" spans="1:29" ht="13" customHeight="1" x14ac:dyDescent="0.2">
      <c r="A463" s="34" t="s">
        <v>44150</v>
      </c>
      <c r="B463" s="33" t="s">
        <v>22</v>
      </c>
      <c r="C463" s="34" t="s">
        <v>13</v>
      </c>
      <c r="D463" s="34" t="s">
        <v>30</v>
      </c>
      <c r="E463" s="34"/>
      <c r="F463" s="94">
        <v>43931</v>
      </c>
      <c r="G463" s="34" t="s">
        <v>44151</v>
      </c>
      <c r="H463" s="34" t="s">
        <v>5504</v>
      </c>
      <c r="I463" s="34" t="s">
        <v>105</v>
      </c>
      <c r="J463" s="62">
        <v>97601</v>
      </c>
      <c r="K463" s="34" t="s">
        <v>5506</v>
      </c>
      <c r="L463" s="34" t="s">
        <v>44152</v>
      </c>
      <c r="M463" s="1" t="s">
        <v>46105</v>
      </c>
      <c r="N463" s="34" t="s">
        <v>20</v>
      </c>
      <c r="O463" s="34" t="s">
        <v>44153</v>
      </c>
      <c r="P463" s="34" t="s">
        <v>45771</v>
      </c>
      <c r="Q463" s="34" t="s">
        <v>29986</v>
      </c>
      <c r="R463" s="95" t="s">
        <v>44154</v>
      </c>
      <c r="S463" s="34" t="s">
        <v>901</v>
      </c>
      <c r="T463" s="34" t="s">
        <v>21</v>
      </c>
      <c r="U463" s="34" t="s">
        <v>26689</v>
      </c>
      <c r="V463" s="34" t="s">
        <v>26484</v>
      </c>
      <c r="W463" s="34" t="s">
        <v>26483</v>
      </c>
      <c r="X463" s="34" t="s">
        <v>93</v>
      </c>
      <c r="Y463" s="34">
        <v>5737</v>
      </c>
      <c r="Z463" s="34"/>
      <c r="AA463" s="33" t="s">
        <v>42844</v>
      </c>
      <c r="AB463" s="33">
        <v>7987</v>
      </c>
      <c r="AC463" s="103">
        <v>27852</v>
      </c>
    </row>
    <row r="464" spans="1:29" ht="13" customHeight="1" x14ac:dyDescent="0.2">
      <c r="A464" s="34" t="s">
        <v>44155</v>
      </c>
      <c r="B464" s="34">
        <v>33</v>
      </c>
      <c r="C464" s="34" t="s">
        <v>13</v>
      </c>
      <c r="D464" s="34" t="s">
        <v>30</v>
      </c>
      <c r="E464" s="34"/>
      <c r="F464" s="94">
        <v>43931</v>
      </c>
      <c r="G464" s="34" t="s">
        <v>44156</v>
      </c>
      <c r="H464" s="34" t="s">
        <v>1030</v>
      </c>
      <c r="I464" s="34" t="s">
        <v>373</v>
      </c>
      <c r="J464" s="62">
        <v>19146</v>
      </c>
      <c r="K464" s="34" t="s">
        <v>1030</v>
      </c>
      <c r="L464" s="34" t="s">
        <v>1031</v>
      </c>
      <c r="M464" s="1" t="s">
        <v>45971</v>
      </c>
      <c r="N464" s="34" t="s">
        <v>20</v>
      </c>
      <c r="O464" s="34" t="s">
        <v>44157</v>
      </c>
      <c r="P464" s="34" t="s">
        <v>45771</v>
      </c>
      <c r="Q464" s="34" t="s">
        <v>29986</v>
      </c>
      <c r="R464" s="95" t="s">
        <v>44158</v>
      </c>
      <c r="S464" s="34" t="s">
        <v>93</v>
      </c>
      <c r="T464" s="34" t="s">
        <v>45897</v>
      </c>
      <c r="U464" s="34" t="s">
        <v>49804</v>
      </c>
      <c r="V464" s="34" t="s">
        <v>26482</v>
      </c>
      <c r="W464" s="34" t="s">
        <v>26485</v>
      </c>
      <c r="X464" s="34" t="s">
        <v>93</v>
      </c>
      <c r="Y464" s="34">
        <v>5738</v>
      </c>
      <c r="Z464" s="34"/>
      <c r="AA464" s="33" t="s">
        <v>42842</v>
      </c>
      <c r="AB464" s="33">
        <v>7989</v>
      </c>
      <c r="AC464" s="103">
        <v>27855</v>
      </c>
    </row>
    <row r="465" spans="1:29" ht="13" customHeight="1" x14ac:dyDescent="0.2">
      <c r="A465" s="34" t="s">
        <v>44159</v>
      </c>
      <c r="B465" s="34">
        <v>43</v>
      </c>
      <c r="C465" s="34" t="s">
        <v>102</v>
      </c>
      <c r="D465" s="34" t="s">
        <v>78</v>
      </c>
      <c r="E465" s="34"/>
      <c r="F465" s="94">
        <v>43931</v>
      </c>
      <c r="G465" s="34" t="s">
        <v>44160</v>
      </c>
      <c r="H465" s="34" t="s">
        <v>3796</v>
      </c>
      <c r="I465" s="34" t="s">
        <v>87</v>
      </c>
      <c r="J465" s="62">
        <v>35211</v>
      </c>
      <c r="K465" s="34" t="s">
        <v>1655</v>
      </c>
      <c r="L465" s="34" t="s">
        <v>3821</v>
      </c>
      <c r="M465" s="1" t="s">
        <v>46106</v>
      </c>
      <c r="N465" s="34" t="s">
        <v>20</v>
      </c>
      <c r="O465" s="34" t="s">
        <v>44161</v>
      </c>
      <c r="P465" s="34" t="s">
        <v>1081</v>
      </c>
      <c r="Q465" s="34" t="s">
        <v>1081</v>
      </c>
      <c r="R465" s="95" t="s">
        <v>44162</v>
      </c>
      <c r="S465" s="34" t="s">
        <v>93</v>
      </c>
      <c r="T465" s="34" t="s">
        <v>45897</v>
      </c>
      <c r="U465" s="34" t="s">
        <v>49804</v>
      </c>
      <c r="V465" s="34" t="s">
        <v>26482</v>
      </c>
      <c r="W465" s="34"/>
      <c r="X465" s="34"/>
      <c r="Y465" s="34"/>
      <c r="Z465" s="34" t="s">
        <v>43137</v>
      </c>
      <c r="AA465" s="33" t="s">
        <v>42842</v>
      </c>
      <c r="AB465" s="33">
        <v>7988</v>
      </c>
      <c r="AC465" s="103">
        <v>27857</v>
      </c>
    </row>
    <row r="466" spans="1:29" ht="13" customHeight="1" x14ac:dyDescent="0.2">
      <c r="A466" s="1" t="s">
        <v>44142</v>
      </c>
      <c r="B466" s="34">
        <v>34</v>
      </c>
      <c r="C466" s="34" t="s">
        <v>13</v>
      </c>
      <c r="D466" s="1" t="s">
        <v>23</v>
      </c>
      <c r="E466" s="34"/>
      <c r="F466" s="94">
        <v>43931</v>
      </c>
      <c r="G466" s="34" t="s">
        <v>44143</v>
      </c>
      <c r="H466" s="34" t="s">
        <v>7314</v>
      </c>
      <c r="I466" s="34" t="s">
        <v>915</v>
      </c>
      <c r="J466" s="62">
        <v>72903</v>
      </c>
      <c r="K466" s="34" t="s">
        <v>7316</v>
      </c>
      <c r="L466" s="34" t="s">
        <v>5923</v>
      </c>
      <c r="M466" s="1" t="s">
        <v>45907</v>
      </c>
      <c r="N466" s="34" t="s">
        <v>350</v>
      </c>
      <c r="O466" s="34" t="s">
        <v>44144</v>
      </c>
      <c r="P466" s="34" t="s">
        <v>45771</v>
      </c>
      <c r="Q466" s="34" t="s">
        <v>29986</v>
      </c>
      <c r="R466" s="95" t="s">
        <v>44145</v>
      </c>
      <c r="S466" s="34" t="s">
        <v>93</v>
      </c>
      <c r="T466" s="34" t="s">
        <v>350</v>
      </c>
      <c r="U466" s="34" t="s">
        <v>26775</v>
      </c>
      <c r="V466" s="34"/>
      <c r="W466" s="34"/>
      <c r="X466" s="34"/>
      <c r="Y466" s="34"/>
      <c r="Z466" s="34"/>
      <c r="AA466" s="33" t="s">
        <v>42842</v>
      </c>
      <c r="AB466" s="33">
        <v>7990</v>
      </c>
      <c r="AC466" s="103">
        <v>27854</v>
      </c>
    </row>
    <row r="467" spans="1:29" ht="13" customHeight="1" x14ac:dyDescent="0.2">
      <c r="A467" s="34" t="s">
        <v>44176</v>
      </c>
      <c r="B467" s="34">
        <v>19</v>
      </c>
      <c r="C467" s="34" t="s">
        <v>13</v>
      </c>
      <c r="D467" s="34" t="s">
        <v>78</v>
      </c>
      <c r="E467" s="95" t="s">
        <v>44177</v>
      </c>
      <c r="F467" s="94">
        <v>43930</v>
      </c>
      <c r="G467" s="34" t="s">
        <v>44178</v>
      </c>
      <c r="H467" s="34" t="s">
        <v>44179</v>
      </c>
      <c r="I467" s="34" t="s">
        <v>224</v>
      </c>
      <c r="J467" s="62">
        <v>23834</v>
      </c>
      <c r="K467" s="34" t="s">
        <v>10800</v>
      </c>
      <c r="L467" s="34" t="s">
        <v>44180</v>
      </c>
      <c r="M467" s="1" t="s">
        <v>46107</v>
      </c>
      <c r="N467" s="34" t="s">
        <v>20</v>
      </c>
      <c r="O467" s="34" t="s">
        <v>44181</v>
      </c>
      <c r="P467" s="34" t="s">
        <v>45771</v>
      </c>
      <c r="Q467" s="34" t="s">
        <v>29986</v>
      </c>
      <c r="R467" s="61" t="s">
        <v>44182</v>
      </c>
      <c r="S467" s="34" t="s">
        <v>93</v>
      </c>
      <c r="T467" s="34" t="s">
        <v>21</v>
      </c>
      <c r="U467" s="34" t="s">
        <v>26689</v>
      </c>
      <c r="V467" s="34" t="s">
        <v>26484</v>
      </c>
      <c r="W467" s="34" t="s">
        <v>26486</v>
      </c>
      <c r="X467" s="34" t="s">
        <v>93</v>
      </c>
      <c r="Y467" s="34">
        <v>5734</v>
      </c>
      <c r="Z467" s="34"/>
      <c r="AA467" s="33" t="s">
        <v>42844</v>
      </c>
      <c r="AB467" s="33">
        <v>7981</v>
      </c>
      <c r="AC467" s="103">
        <v>27846</v>
      </c>
    </row>
    <row r="468" spans="1:29" ht="13" customHeight="1" x14ac:dyDescent="0.2">
      <c r="A468" s="34" t="s">
        <v>44183</v>
      </c>
      <c r="B468" s="34">
        <v>36</v>
      </c>
      <c r="C468" s="34" t="s">
        <v>13</v>
      </c>
      <c r="D468" s="34" t="s">
        <v>30</v>
      </c>
      <c r="E468" s="34"/>
      <c r="F468" s="94">
        <v>43930</v>
      </c>
      <c r="G468" s="34" t="s">
        <v>44184</v>
      </c>
      <c r="H468" s="34" t="s">
        <v>2851</v>
      </c>
      <c r="I468" s="34" t="s">
        <v>297</v>
      </c>
      <c r="J468" s="62">
        <v>37398</v>
      </c>
      <c r="K468" s="34" t="s">
        <v>1200</v>
      </c>
      <c r="L468" s="34" t="s">
        <v>44185</v>
      </c>
      <c r="M468" s="1" t="s">
        <v>48883</v>
      </c>
      <c r="N468" s="34" t="s">
        <v>20</v>
      </c>
      <c r="O468" s="34" t="s">
        <v>44186</v>
      </c>
      <c r="P468" s="34" t="s">
        <v>45771</v>
      </c>
      <c r="Q468" s="34" t="s">
        <v>29986</v>
      </c>
      <c r="R468" s="95" t="s">
        <v>44187</v>
      </c>
      <c r="S468" s="34" t="s">
        <v>93</v>
      </c>
      <c r="T468" s="34" t="s">
        <v>21</v>
      </c>
      <c r="U468" s="34" t="s">
        <v>362</v>
      </c>
      <c r="V468" s="34" t="s">
        <v>26484</v>
      </c>
      <c r="W468" s="34" t="s">
        <v>26486</v>
      </c>
      <c r="X468" s="34" t="s">
        <v>93</v>
      </c>
      <c r="Y468" s="34">
        <v>5735</v>
      </c>
      <c r="Z468" s="34"/>
      <c r="AA468" s="33" t="s">
        <v>42843</v>
      </c>
      <c r="AB468" s="33">
        <v>7982</v>
      </c>
      <c r="AC468" s="103">
        <v>27849</v>
      </c>
    </row>
    <row r="469" spans="1:29" ht="13" customHeight="1" x14ac:dyDescent="0.2">
      <c r="A469" s="34" t="s">
        <v>44171</v>
      </c>
      <c r="B469" s="34">
        <v>39</v>
      </c>
      <c r="C469" s="34" t="s">
        <v>13</v>
      </c>
      <c r="D469" s="34" t="s">
        <v>30</v>
      </c>
      <c r="E469" s="34"/>
      <c r="F469" s="94">
        <v>43930</v>
      </c>
      <c r="G469" s="34" t="s">
        <v>44172</v>
      </c>
      <c r="H469" s="34" t="s">
        <v>9225</v>
      </c>
      <c r="I469" s="34" t="s">
        <v>191</v>
      </c>
      <c r="J469" s="62">
        <v>81071</v>
      </c>
      <c r="K469" s="34" t="s">
        <v>25454</v>
      </c>
      <c r="L469" s="34" t="s">
        <v>44173</v>
      </c>
      <c r="M469" s="1" t="s">
        <v>46108</v>
      </c>
      <c r="N469" s="34" t="s">
        <v>20</v>
      </c>
      <c r="O469" s="34" t="s">
        <v>44174</v>
      </c>
      <c r="P469" s="34" t="s">
        <v>45771</v>
      </c>
      <c r="Q469" s="34" t="s">
        <v>29986</v>
      </c>
      <c r="R469" s="95" t="s">
        <v>44175</v>
      </c>
      <c r="S469" s="34" t="s">
        <v>93</v>
      </c>
      <c r="T469" s="34" t="s">
        <v>45897</v>
      </c>
      <c r="U469" s="34" t="s">
        <v>49804</v>
      </c>
      <c r="V469" s="34" t="s">
        <v>26484</v>
      </c>
      <c r="W469" s="34" t="s">
        <v>26486</v>
      </c>
      <c r="X469" s="34" t="s">
        <v>93</v>
      </c>
      <c r="Y469" s="34">
        <v>5736</v>
      </c>
      <c r="Z469" s="34"/>
      <c r="AA469" s="33" t="s">
        <v>42843</v>
      </c>
      <c r="AB469" s="33">
        <v>7983</v>
      </c>
      <c r="AC469" s="103">
        <v>27850</v>
      </c>
    </row>
    <row r="470" spans="1:29" ht="13" customHeight="1" x14ac:dyDescent="0.2">
      <c r="A470" s="34" t="s">
        <v>44167</v>
      </c>
      <c r="B470" s="34">
        <v>22</v>
      </c>
      <c r="C470" s="34" t="s">
        <v>13</v>
      </c>
      <c r="D470" s="34" t="s">
        <v>78</v>
      </c>
      <c r="E470" s="34"/>
      <c r="F470" s="94">
        <v>43930</v>
      </c>
      <c r="G470" s="34" t="s">
        <v>44168</v>
      </c>
      <c r="H470" s="34" t="s">
        <v>921</v>
      </c>
      <c r="I470" s="34" t="s">
        <v>62</v>
      </c>
      <c r="J470" s="62">
        <v>44109</v>
      </c>
      <c r="K470" s="34" t="s">
        <v>94</v>
      </c>
      <c r="L470" s="34" t="s">
        <v>3153</v>
      </c>
      <c r="M470" s="1" t="s">
        <v>46109</v>
      </c>
      <c r="N470" s="34" t="s">
        <v>20</v>
      </c>
      <c r="O470" s="34" t="s">
        <v>44169</v>
      </c>
      <c r="P470" s="34" t="s">
        <v>45771</v>
      </c>
      <c r="Q470" s="34" t="s">
        <v>29986</v>
      </c>
      <c r="R470" s="61" t="s">
        <v>44170</v>
      </c>
      <c r="S470" s="34" t="s">
        <v>93</v>
      </c>
      <c r="T470" s="34" t="s">
        <v>350</v>
      </c>
      <c r="U470" s="34" t="s">
        <v>26775</v>
      </c>
      <c r="V470" s="34"/>
      <c r="W470" s="34"/>
      <c r="X470" s="34"/>
      <c r="Y470" s="34"/>
      <c r="Z470" s="34" t="s">
        <v>43137</v>
      </c>
      <c r="AA470" s="33" t="s">
        <v>42842</v>
      </c>
      <c r="AB470" s="33">
        <v>7984</v>
      </c>
      <c r="AC470" s="103">
        <v>27847</v>
      </c>
    </row>
    <row r="471" spans="1:29" ht="13" customHeight="1" x14ac:dyDescent="0.2">
      <c r="A471" s="34" t="s">
        <v>44196</v>
      </c>
      <c r="B471" s="34">
        <v>17</v>
      </c>
      <c r="C471" s="34" t="s">
        <v>13</v>
      </c>
      <c r="D471" s="34" t="s">
        <v>78</v>
      </c>
      <c r="E471" s="95" t="s">
        <v>44197</v>
      </c>
      <c r="F471" s="94">
        <v>43929</v>
      </c>
      <c r="G471" s="34" t="s">
        <v>44198</v>
      </c>
      <c r="H471" s="34" t="s">
        <v>44</v>
      </c>
      <c r="I471" s="34" t="s">
        <v>25</v>
      </c>
      <c r="J471" s="62">
        <v>29203</v>
      </c>
      <c r="K471" s="34" t="s">
        <v>2391</v>
      </c>
      <c r="L471" s="34" t="s">
        <v>1707</v>
      </c>
      <c r="M471" s="1" t="s">
        <v>46110</v>
      </c>
      <c r="N471" s="34" t="s">
        <v>20</v>
      </c>
      <c r="O471" s="34" t="s">
        <v>44199</v>
      </c>
      <c r="P471" s="34" t="s">
        <v>44200</v>
      </c>
      <c r="Q471" s="34" t="s">
        <v>29986</v>
      </c>
      <c r="R471" s="61" t="s">
        <v>44201</v>
      </c>
      <c r="S471" s="34" t="s">
        <v>93</v>
      </c>
      <c r="T471" s="34" t="s">
        <v>21</v>
      </c>
      <c r="U471" s="34" t="s">
        <v>26689</v>
      </c>
      <c r="V471" s="34" t="s">
        <v>26482</v>
      </c>
      <c r="W471" s="34" t="s">
        <v>26486</v>
      </c>
      <c r="X471" s="34" t="s">
        <v>93</v>
      </c>
      <c r="Y471" s="34">
        <v>5733</v>
      </c>
      <c r="Z471" s="34"/>
      <c r="AA471" s="33" t="s">
        <v>42844</v>
      </c>
      <c r="AB471" s="33">
        <v>7978</v>
      </c>
      <c r="AC471" s="103">
        <v>27844</v>
      </c>
    </row>
    <row r="472" spans="1:29" ht="13" customHeight="1" x14ac:dyDescent="0.2">
      <c r="A472" s="34" t="s">
        <v>44188</v>
      </c>
      <c r="B472" s="34">
        <v>59</v>
      </c>
      <c r="C472" s="34" t="s">
        <v>13</v>
      </c>
      <c r="D472" s="34" t="s">
        <v>30</v>
      </c>
      <c r="E472" s="34"/>
      <c r="F472" s="94">
        <v>43929</v>
      </c>
      <c r="G472" s="34" t="s">
        <v>44189</v>
      </c>
      <c r="H472" s="34" t="s">
        <v>3564</v>
      </c>
      <c r="I472" s="34" t="s">
        <v>45</v>
      </c>
      <c r="J472" s="62">
        <v>21801</v>
      </c>
      <c r="K472" s="34" t="s">
        <v>3566</v>
      </c>
      <c r="L472" s="34" t="s">
        <v>644</v>
      </c>
      <c r="M472" s="1" t="s">
        <v>46111</v>
      </c>
      <c r="N472" s="34" t="s">
        <v>20</v>
      </c>
      <c r="O472" s="34" t="s">
        <v>44190</v>
      </c>
      <c r="P472" s="34" t="s">
        <v>45771</v>
      </c>
      <c r="Q472" s="34" t="s">
        <v>29986</v>
      </c>
      <c r="R472" s="95" t="s">
        <v>44191</v>
      </c>
      <c r="S472" s="34" t="s">
        <v>509</v>
      </c>
      <c r="T472" s="34" t="s">
        <v>21</v>
      </c>
      <c r="U472" s="34" t="s">
        <v>26689</v>
      </c>
      <c r="V472" s="34" t="s">
        <v>26484</v>
      </c>
      <c r="W472" s="34" t="s">
        <v>26485</v>
      </c>
      <c r="X472" s="34" t="s">
        <v>93</v>
      </c>
      <c r="Y472" s="34">
        <v>5732</v>
      </c>
      <c r="Z472" s="34"/>
      <c r="AA472" s="33" t="s">
        <v>42844</v>
      </c>
      <c r="AB472" s="33">
        <v>7979</v>
      </c>
      <c r="AC472" s="103">
        <v>27835</v>
      </c>
    </row>
    <row r="473" spans="1:29" ht="13" customHeight="1" x14ac:dyDescent="0.2">
      <c r="A473" s="34" t="s">
        <v>2989</v>
      </c>
      <c r="B473" s="33" t="s">
        <v>22</v>
      </c>
      <c r="C473" s="34" t="s">
        <v>13</v>
      </c>
      <c r="D473" s="34" t="s">
        <v>30</v>
      </c>
      <c r="E473" s="34"/>
      <c r="F473" s="94">
        <v>43929</v>
      </c>
      <c r="G473" s="34" t="s">
        <v>44192</v>
      </c>
      <c r="H473" s="34" t="s">
        <v>834</v>
      </c>
      <c r="I473" s="34" t="s">
        <v>38</v>
      </c>
      <c r="J473" s="62">
        <v>92056</v>
      </c>
      <c r="K473" s="34" t="s">
        <v>142</v>
      </c>
      <c r="L473" s="34" t="s">
        <v>9653</v>
      </c>
      <c r="M473" s="1" t="s">
        <v>46112</v>
      </c>
      <c r="N473" s="34" t="s">
        <v>42709</v>
      </c>
      <c r="O473" s="34" t="s">
        <v>44193</v>
      </c>
      <c r="P473" s="34" t="s">
        <v>45771</v>
      </c>
      <c r="Q473" s="34" t="s">
        <v>29986</v>
      </c>
      <c r="R473" s="95" t="s">
        <v>44194</v>
      </c>
      <c r="S473" s="34" t="s">
        <v>22</v>
      </c>
      <c r="T473" s="34" t="s">
        <v>28</v>
      </c>
      <c r="U473" s="34" t="s">
        <v>44195</v>
      </c>
      <c r="V473" s="34" t="s">
        <v>26484</v>
      </c>
      <c r="W473" s="34"/>
      <c r="X473" s="34"/>
      <c r="Y473" s="34"/>
      <c r="Z473" s="34"/>
      <c r="AA473" s="33" t="s">
        <v>42844</v>
      </c>
      <c r="AB473" s="33">
        <v>7980</v>
      </c>
      <c r="AC473" s="103">
        <v>27834</v>
      </c>
    </row>
    <row r="474" spans="1:29" ht="13" customHeight="1" x14ac:dyDescent="0.2">
      <c r="A474" s="34" t="s">
        <v>44217</v>
      </c>
      <c r="B474" s="34">
        <v>28</v>
      </c>
      <c r="C474" s="34" t="s">
        <v>13</v>
      </c>
      <c r="D474" s="34" t="s">
        <v>30</v>
      </c>
      <c r="E474" s="95" t="s">
        <v>44218</v>
      </c>
      <c r="F474" s="94">
        <v>43928</v>
      </c>
      <c r="G474" s="34" t="s">
        <v>44219</v>
      </c>
      <c r="H474" s="34" t="s">
        <v>427</v>
      </c>
      <c r="I474" s="34" t="s">
        <v>18</v>
      </c>
      <c r="J474" s="62">
        <v>71119</v>
      </c>
      <c r="K474" s="34" t="s">
        <v>5418</v>
      </c>
      <c r="L474" s="34" t="s">
        <v>44220</v>
      </c>
      <c r="M474" s="1" t="s">
        <v>46116</v>
      </c>
      <c r="N474" s="34" t="s">
        <v>20</v>
      </c>
      <c r="O474" s="34" t="s">
        <v>44221</v>
      </c>
      <c r="P474" s="34" t="s">
        <v>45771</v>
      </c>
      <c r="Q474" s="34" t="s">
        <v>29986</v>
      </c>
      <c r="R474" s="61" t="s">
        <v>44222</v>
      </c>
      <c r="S474" s="34" t="s">
        <v>93</v>
      </c>
      <c r="T474" s="34" t="s">
        <v>21</v>
      </c>
      <c r="U474" s="34" t="s">
        <v>26689</v>
      </c>
      <c r="V474" s="34" t="s">
        <v>26484</v>
      </c>
      <c r="W474" s="34" t="s">
        <v>19153</v>
      </c>
      <c r="X474" s="34" t="s">
        <v>93</v>
      </c>
      <c r="Y474" s="34">
        <v>5730</v>
      </c>
      <c r="Z474" s="34"/>
      <c r="AA474" s="33" t="s">
        <v>42844</v>
      </c>
      <c r="AB474" s="33">
        <v>7975</v>
      </c>
      <c r="AC474" s="103">
        <v>27841</v>
      </c>
    </row>
    <row r="475" spans="1:29" ht="13" customHeight="1" x14ac:dyDescent="0.2">
      <c r="A475" s="34" t="s">
        <v>44223</v>
      </c>
      <c r="B475" s="34">
        <v>31</v>
      </c>
      <c r="C475" s="34" t="s">
        <v>13</v>
      </c>
      <c r="D475" s="34" t="s">
        <v>30</v>
      </c>
      <c r="E475" s="95" t="s">
        <v>44224</v>
      </c>
      <c r="F475" s="94">
        <v>43928</v>
      </c>
      <c r="G475" s="34" t="s">
        <v>44225</v>
      </c>
      <c r="H475" s="34" t="s">
        <v>44226</v>
      </c>
      <c r="I475" s="34" t="s">
        <v>111</v>
      </c>
      <c r="J475" s="62">
        <v>85335</v>
      </c>
      <c r="K475" s="34" t="s">
        <v>582</v>
      </c>
      <c r="L475" s="34" t="s">
        <v>28998</v>
      </c>
      <c r="M475" s="1" t="s">
        <v>46117</v>
      </c>
      <c r="N475" s="34" t="s">
        <v>20</v>
      </c>
      <c r="O475" s="34" t="s">
        <v>44227</v>
      </c>
      <c r="P475" s="34" t="s">
        <v>45771</v>
      </c>
      <c r="Q475" s="34" t="s">
        <v>29986</v>
      </c>
      <c r="R475" s="61" t="s">
        <v>44228</v>
      </c>
      <c r="S475" s="34" t="s">
        <v>509</v>
      </c>
      <c r="T475" s="34" t="s">
        <v>21</v>
      </c>
      <c r="U475" s="34" t="s">
        <v>26682</v>
      </c>
      <c r="V475" s="34" t="s">
        <v>26484</v>
      </c>
      <c r="W475" s="34" t="s">
        <v>26485</v>
      </c>
      <c r="X475" s="34" t="s">
        <v>93</v>
      </c>
      <c r="Y475" s="34">
        <v>5728</v>
      </c>
      <c r="Z475" s="34"/>
      <c r="AA475" s="33" t="s">
        <v>42844</v>
      </c>
      <c r="AB475" s="33">
        <v>7976</v>
      </c>
      <c r="AC475" s="103">
        <v>27832</v>
      </c>
    </row>
    <row r="476" spans="1:29" ht="13" customHeight="1" x14ac:dyDescent="0.2">
      <c r="A476" s="34" t="s">
        <v>44207</v>
      </c>
      <c r="B476" s="34">
        <v>33</v>
      </c>
      <c r="C476" s="34" t="s">
        <v>13</v>
      </c>
      <c r="D476" s="34" t="s">
        <v>78</v>
      </c>
      <c r="E476" s="95" t="s">
        <v>44208</v>
      </c>
      <c r="F476" s="94">
        <v>43928</v>
      </c>
      <c r="G476" s="34" t="s">
        <v>44209</v>
      </c>
      <c r="H476" s="34" t="s">
        <v>358</v>
      </c>
      <c r="I476" s="34" t="s">
        <v>297</v>
      </c>
      <c r="J476" s="62">
        <v>37914</v>
      </c>
      <c r="K476" s="34" t="s">
        <v>2464</v>
      </c>
      <c r="L476" s="34" t="s">
        <v>2465</v>
      </c>
      <c r="M476" s="1" t="s">
        <v>46114</v>
      </c>
      <c r="N476" s="34" t="s">
        <v>20</v>
      </c>
      <c r="O476" s="34" t="s">
        <v>44210</v>
      </c>
      <c r="P476" s="34" t="s">
        <v>31864</v>
      </c>
      <c r="Q476" s="34" t="s">
        <v>29986</v>
      </c>
      <c r="R476" s="61" t="s">
        <v>44211</v>
      </c>
      <c r="S476" s="34" t="s">
        <v>93</v>
      </c>
      <c r="T476" s="34" t="s">
        <v>21</v>
      </c>
      <c r="U476" s="34" t="s">
        <v>26682</v>
      </c>
      <c r="V476" s="34" t="s">
        <v>26482</v>
      </c>
      <c r="W476" s="34" t="s">
        <v>26485</v>
      </c>
      <c r="X476" s="34" t="s">
        <v>93</v>
      </c>
      <c r="Y476" s="34">
        <v>5727</v>
      </c>
      <c r="Z476" s="34"/>
      <c r="AA476" s="33" t="s">
        <v>42844</v>
      </c>
      <c r="AB476" s="33">
        <v>7973</v>
      </c>
      <c r="AC476" s="103">
        <v>27831</v>
      </c>
    </row>
    <row r="477" spans="1:29" ht="13" customHeight="1" x14ac:dyDescent="0.2">
      <c r="A477" s="1" t="s">
        <v>44202</v>
      </c>
      <c r="B477" s="34">
        <v>37</v>
      </c>
      <c r="C477" s="34" t="s">
        <v>13</v>
      </c>
      <c r="D477" s="1" t="s">
        <v>23</v>
      </c>
      <c r="E477" s="34"/>
      <c r="F477" s="94">
        <v>43928</v>
      </c>
      <c r="G477" s="34" t="s">
        <v>44203</v>
      </c>
      <c r="H477" s="34" t="s">
        <v>44204</v>
      </c>
      <c r="I477" s="34" t="s">
        <v>281</v>
      </c>
      <c r="J477" s="62">
        <v>98328</v>
      </c>
      <c r="K477" s="34" t="s">
        <v>824</v>
      </c>
      <c r="L477" s="34" t="s">
        <v>19755</v>
      </c>
      <c r="M477" s="1" t="s">
        <v>46115</v>
      </c>
      <c r="N477" s="34" t="s">
        <v>20</v>
      </c>
      <c r="O477" s="34" t="s">
        <v>44205</v>
      </c>
      <c r="P477" s="34" t="s">
        <v>45771</v>
      </c>
      <c r="Q477" s="34" t="s">
        <v>29986</v>
      </c>
      <c r="R477" s="61" t="s">
        <v>44206</v>
      </c>
      <c r="S477" s="34" t="s">
        <v>509</v>
      </c>
      <c r="T477" s="34" t="s">
        <v>21</v>
      </c>
      <c r="U477" s="34" t="s">
        <v>29730</v>
      </c>
      <c r="V477" s="34" t="s">
        <v>26484</v>
      </c>
      <c r="W477" s="34" t="s">
        <v>26483</v>
      </c>
      <c r="X477" s="34" t="s">
        <v>93</v>
      </c>
      <c r="Y477" s="34">
        <v>5726</v>
      </c>
      <c r="Z477" s="34"/>
      <c r="AA477" s="33" t="s">
        <v>42843</v>
      </c>
      <c r="AB477" s="33">
        <v>7974</v>
      </c>
      <c r="AC477" s="103">
        <v>27830</v>
      </c>
    </row>
    <row r="478" spans="1:29" ht="13" customHeight="1" x14ac:dyDescent="0.2">
      <c r="A478" s="34" t="s">
        <v>44229</v>
      </c>
      <c r="B478" s="34">
        <v>44</v>
      </c>
      <c r="C478" s="34" t="s">
        <v>13</v>
      </c>
      <c r="D478" s="34" t="s">
        <v>78</v>
      </c>
      <c r="E478" s="34"/>
      <c r="F478" s="94">
        <v>43928</v>
      </c>
      <c r="G478" s="34" t="s">
        <v>44230</v>
      </c>
      <c r="H478" s="34" t="s">
        <v>44231</v>
      </c>
      <c r="I478" s="34" t="s">
        <v>66</v>
      </c>
      <c r="J478" s="62">
        <v>78377</v>
      </c>
      <c r="K478" s="34" t="s">
        <v>44231</v>
      </c>
      <c r="L478" s="34" t="s">
        <v>261</v>
      </c>
      <c r="M478" s="1" t="s">
        <v>46113</v>
      </c>
      <c r="N478" s="34" t="s">
        <v>20</v>
      </c>
      <c r="O478" s="34" t="s">
        <v>44232</v>
      </c>
      <c r="P478" s="34" t="s">
        <v>45771</v>
      </c>
      <c r="Q478" s="34" t="s">
        <v>29986</v>
      </c>
      <c r="R478" s="61" t="s">
        <v>44233</v>
      </c>
      <c r="S478" s="34" t="s">
        <v>93</v>
      </c>
      <c r="T478" s="34" t="s">
        <v>21</v>
      </c>
      <c r="U478" s="34" t="s">
        <v>26689</v>
      </c>
      <c r="V478" s="34" t="s">
        <v>26484</v>
      </c>
      <c r="W478" s="34" t="s">
        <v>26485</v>
      </c>
      <c r="X478" s="34" t="s">
        <v>93</v>
      </c>
      <c r="Y478" s="34">
        <v>5731</v>
      </c>
      <c r="Z478" s="34"/>
      <c r="AA478" s="33" t="s">
        <v>42843</v>
      </c>
      <c r="AB478" s="33">
        <v>7972</v>
      </c>
      <c r="AC478" s="103">
        <v>27843</v>
      </c>
    </row>
    <row r="479" spans="1:29" ht="13" customHeight="1" x14ac:dyDescent="0.2">
      <c r="A479" s="34" t="s">
        <v>44212</v>
      </c>
      <c r="B479" s="34">
        <v>38</v>
      </c>
      <c r="C479" s="34" t="s">
        <v>13</v>
      </c>
      <c r="D479" s="34" t="s">
        <v>30</v>
      </c>
      <c r="E479" s="95" t="s">
        <v>44213</v>
      </c>
      <c r="F479" s="94">
        <v>43928</v>
      </c>
      <c r="G479" s="34" t="s">
        <v>44214</v>
      </c>
      <c r="H479" s="34" t="s">
        <v>5822</v>
      </c>
      <c r="I479" s="34" t="s">
        <v>341</v>
      </c>
      <c r="J479" s="62">
        <v>52732</v>
      </c>
      <c r="K479" s="34" t="s">
        <v>5822</v>
      </c>
      <c r="L479" s="34" t="s">
        <v>19845</v>
      </c>
      <c r="M479" s="1" t="s">
        <v>46118</v>
      </c>
      <c r="N479" s="34" t="s">
        <v>20</v>
      </c>
      <c r="O479" s="34" t="s">
        <v>44215</v>
      </c>
      <c r="P479" s="34" t="s">
        <v>37002</v>
      </c>
      <c r="Q479" s="34" t="s">
        <v>29986</v>
      </c>
      <c r="R479" s="61" t="s">
        <v>44216</v>
      </c>
      <c r="S479" s="34" t="s">
        <v>93</v>
      </c>
      <c r="T479" s="34" t="s">
        <v>350</v>
      </c>
      <c r="U479" s="34" t="s">
        <v>26775</v>
      </c>
      <c r="V479" s="34" t="s">
        <v>26482</v>
      </c>
      <c r="W479" s="34" t="s">
        <v>26483</v>
      </c>
      <c r="X479" s="34" t="s">
        <v>509</v>
      </c>
      <c r="Y479" s="34">
        <v>5729</v>
      </c>
      <c r="Z479" s="34"/>
      <c r="AA479" s="33" t="s">
        <v>42844</v>
      </c>
      <c r="AB479" s="33">
        <v>7977</v>
      </c>
      <c r="AC479" s="103">
        <v>27833</v>
      </c>
    </row>
    <row r="480" spans="1:29" ht="13" customHeight="1" x14ac:dyDescent="0.2">
      <c r="A480" s="34" t="s">
        <v>44245</v>
      </c>
      <c r="B480" s="34">
        <v>54</v>
      </c>
      <c r="C480" s="34" t="s">
        <v>13</v>
      </c>
      <c r="D480" s="34" t="s">
        <v>30</v>
      </c>
      <c r="E480" s="34"/>
      <c r="F480" s="94">
        <v>43927</v>
      </c>
      <c r="G480" s="34" t="s">
        <v>44246</v>
      </c>
      <c r="H480" s="34" t="s">
        <v>3027</v>
      </c>
      <c r="I480" s="34" t="s">
        <v>87</v>
      </c>
      <c r="J480" s="62">
        <v>35630</v>
      </c>
      <c r="K480" s="34" t="s">
        <v>2526</v>
      </c>
      <c r="L480" s="34" t="s">
        <v>7554</v>
      </c>
      <c r="M480" s="1" t="s">
        <v>46119</v>
      </c>
      <c r="N480" s="34" t="s">
        <v>20</v>
      </c>
      <c r="O480" s="34" t="s">
        <v>44247</v>
      </c>
      <c r="P480" s="34" t="s">
        <v>45771</v>
      </c>
      <c r="Q480" s="34" t="s">
        <v>29986</v>
      </c>
      <c r="R480" s="61" t="s">
        <v>44248</v>
      </c>
      <c r="S480" s="34" t="s">
        <v>93</v>
      </c>
      <c r="T480" s="34" t="s">
        <v>21</v>
      </c>
      <c r="U480" s="34" t="s">
        <v>26689</v>
      </c>
      <c r="V480" s="34" t="s">
        <v>26484</v>
      </c>
      <c r="W480" s="34" t="s">
        <v>26486</v>
      </c>
      <c r="X480" s="34" t="s">
        <v>93</v>
      </c>
      <c r="Y480" s="34">
        <v>5724</v>
      </c>
      <c r="Z480" s="34"/>
      <c r="AA480" s="33" t="s">
        <v>42844</v>
      </c>
      <c r="AB480" s="33">
        <v>7969</v>
      </c>
      <c r="AC480" s="103">
        <v>27823</v>
      </c>
    </row>
    <row r="481" spans="1:29" ht="13" customHeight="1" x14ac:dyDescent="0.2">
      <c r="A481" s="34" t="s">
        <v>44240</v>
      </c>
      <c r="B481" s="34">
        <v>44</v>
      </c>
      <c r="C481" s="34" t="s">
        <v>13</v>
      </c>
      <c r="D481" s="34" t="s">
        <v>78</v>
      </c>
      <c r="E481" s="61" t="s">
        <v>44241</v>
      </c>
      <c r="F481" s="94">
        <v>43927</v>
      </c>
      <c r="G481" s="34" t="s">
        <v>44242</v>
      </c>
      <c r="H481" s="34" t="s">
        <v>427</v>
      </c>
      <c r="I481" s="34" t="s">
        <v>18</v>
      </c>
      <c r="J481" s="62">
        <v>71109</v>
      </c>
      <c r="K481" s="34" t="s">
        <v>5418</v>
      </c>
      <c r="L481" s="34" t="s">
        <v>428</v>
      </c>
      <c r="M481" s="1" t="s">
        <v>46120</v>
      </c>
      <c r="N481" s="34" t="s">
        <v>42709</v>
      </c>
      <c r="O481" s="34" t="s">
        <v>44243</v>
      </c>
      <c r="P481" s="34" t="s">
        <v>45771</v>
      </c>
      <c r="Q481" s="34" t="s">
        <v>29986</v>
      </c>
      <c r="R481" s="61" t="s">
        <v>44244</v>
      </c>
      <c r="S481" s="34" t="s">
        <v>22</v>
      </c>
      <c r="T481" s="34" t="s">
        <v>45897</v>
      </c>
      <c r="U481" s="34" t="s">
        <v>49804</v>
      </c>
      <c r="V481" s="34"/>
      <c r="W481" s="34"/>
      <c r="X481" s="34"/>
      <c r="Y481" s="34"/>
      <c r="Z481" s="34"/>
      <c r="AA481" s="33" t="s">
        <v>42842</v>
      </c>
      <c r="AB481" s="33">
        <v>7970</v>
      </c>
      <c r="AC481" s="103">
        <v>28217</v>
      </c>
    </row>
    <row r="482" spans="1:29" ht="13" customHeight="1" x14ac:dyDescent="0.2">
      <c r="A482" s="34" t="s">
        <v>44234</v>
      </c>
      <c r="B482" s="34">
        <v>29</v>
      </c>
      <c r="C482" s="34" t="s">
        <v>13</v>
      </c>
      <c r="D482" s="34" t="s">
        <v>41</v>
      </c>
      <c r="E482" s="95" t="s">
        <v>44235</v>
      </c>
      <c r="F482" s="94">
        <v>43927</v>
      </c>
      <c r="G482" s="34" t="s">
        <v>44236</v>
      </c>
      <c r="H482" s="34" t="s">
        <v>5745</v>
      </c>
      <c r="I482" s="34" t="s">
        <v>55</v>
      </c>
      <c r="J482" s="62">
        <v>33162</v>
      </c>
      <c r="K482" s="34" t="s">
        <v>147</v>
      </c>
      <c r="L482" s="34" t="s">
        <v>44237</v>
      </c>
      <c r="M482" s="1" t="s">
        <v>46121</v>
      </c>
      <c r="N482" s="34" t="s">
        <v>20</v>
      </c>
      <c r="O482" s="34" t="s">
        <v>44238</v>
      </c>
      <c r="P482" s="34" t="s">
        <v>45771</v>
      </c>
      <c r="Q482" s="34" t="s">
        <v>29986</v>
      </c>
      <c r="R482" s="61" t="s">
        <v>44239</v>
      </c>
      <c r="S482" s="34" t="s">
        <v>93</v>
      </c>
      <c r="T482" s="34" t="s">
        <v>350</v>
      </c>
      <c r="U482" s="34" t="s">
        <v>26775</v>
      </c>
      <c r="V482" s="34" t="s">
        <v>26484</v>
      </c>
      <c r="W482" s="34" t="s">
        <v>26483</v>
      </c>
      <c r="X482" s="34" t="s">
        <v>93</v>
      </c>
      <c r="Y482" s="34">
        <v>5725</v>
      </c>
      <c r="Z482" s="34"/>
      <c r="AA482" s="33" t="s">
        <v>42842</v>
      </c>
      <c r="AB482" s="33">
        <v>7971</v>
      </c>
      <c r="AC482" s="103">
        <v>27824</v>
      </c>
    </row>
    <row r="483" spans="1:29" ht="13" customHeight="1" x14ac:dyDescent="0.2">
      <c r="A483" s="34" t="s">
        <v>44249</v>
      </c>
      <c r="B483" s="34">
        <v>32</v>
      </c>
      <c r="C483" s="34" t="s">
        <v>13</v>
      </c>
      <c r="D483" s="34" t="s">
        <v>30</v>
      </c>
      <c r="E483" s="34"/>
      <c r="F483" s="94">
        <v>43926</v>
      </c>
      <c r="G483" s="34" t="s">
        <v>44250</v>
      </c>
      <c r="H483" s="34" t="s">
        <v>11386</v>
      </c>
      <c r="I483" s="34" t="s">
        <v>39</v>
      </c>
      <c r="J483" s="62">
        <v>1757</v>
      </c>
      <c r="K483" s="34" t="s">
        <v>887</v>
      </c>
      <c r="L483" s="34" t="s">
        <v>11388</v>
      </c>
      <c r="M483" s="1" t="s">
        <v>46124</v>
      </c>
      <c r="N483" s="34" t="s">
        <v>20</v>
      </c>
      <c r="O483" s="34" t="s">
        <v>44251</v>
      </c>
      <c r="P483" s="34" t="s">
        <v>45771</v>
      </c>
      <c r="Q483" s="34" t="s">
        <v>29986</v>
      </c>
      <c r="R483" s="61" t="s">
        <v>44252</v>
      </c>
      <c r="S483" s="34" t="s">
        <v>93</v>
      </c>
      <c r="T483" s="34" t="s">
        <v>21</v>
      </c>
      <c r="U483" s="34" t="s">
        <v>26496</v>
      </c>
      <c r="V483" s="34" t="s">
        <v>26484</v>
      </c>
      <c r="W483" s="34" t="s">
        <v>26485</v>
      </c>
      <c r="X483" s="34" t="s">
        <v>93</v>
      </c>
      <c r="Y483" s="34">
        <v>5722</v>
      </c>
      <c r="Z483" s="34"/>
      <c r="AA483" s="33" t="s">
        <v>42844</v>
      </c>
      <c r="AB483" s="33">
        <v>7967</v>
      </c>
      <c r="AC483" s="103">
        <v>27820</v>
      </c>
    </row>
    <row r="484" spans="1:29" ht="13" customHeight="1" x14ac:dyDescent="0.2">
      <c r="A484" s="34" t="s">
        <v>44256</v>
      </c>
      <c r="B484" s="34">
        <v>44</v>
      </c>
      <c r="C484" s="34" t="s">
        <v>13</v>
      </c>
      <c r="D484" s="34" t="s">
        <v>30</v>
      </c>
      <c r="E484" s="34"/>
      <c r="F484" s="94">
        <v>43926</v>
      </c>
      <c r="G484" s="34" t="s">
        <v>44257</v>
      </c>
      <c r="H484" s="34" t="s">
        <v>3890</v>
      </c>
      <c r="I484" s="34" t="s">
        <v>366</v>
      </c>
      <c r="J484" s="62">
        <v>74820</v>
      </c>
      <c r="K484" s="34" t="s">
        <v>21364</v>
      </c>
      <c r="L484" s="34" t="s">
        <v>21362</v>
      </c>
      <c r="M484" s="1" t="s">
        <v>46123</v>
      </c>
      <c r="N484" s="34" t="s">
        <v>20</v>
      </c>
      <c r="O484" s="34" t="s">
        <v>44258</v>
      </c>
      <c r="P484" s="34" t="s">
        <v>45771</v>
      </c>
      <c r="Q484" s="34" t="s">
        <v>29986</v>
      </c>
      <c r="R484" s="61" t="s">
        <v>44259</v>
      </c>
      <c r="S484" s="34" t="s">
        <v>509</v>
      </c>
      <c r="T484" s="34" t="s">
        <v>21</v>
      </c>
      <c r="U484" s="34" t="s">
        <v>26682</v>
      </c>
      <c r="V484" s="34" t="s">
        <v>26484</v>
      </c>
      <c r="W484" s="34" t="s">
        <v>26485</v>
      </c>
      <c r="X484" s="34" t="s">
        <v>93</v>
      </c>
      <c r="Y484" s="34">
        <v>5718</v>
      </c>
      <c r="Z484" s="34"/>
      <c r="AA484" s="33" t="s">
        <v>42843</v>
      </c>
      <c r="AB484" s="33">
        <v>7966</v>
      </c>
      <c r="AC484" s="103">
        <v>27819</v>
      </c>
    </row>
    <row r="485" spans="1:29" ht="13" customHeight="1" x14ac:dyDescent="0.2">
      <c r="A485" s="1" t="s">
        <v>2989</v>
      </c>
      <c r="B485" s="34">
        <v>59</v>
      </c>
      <c r="C485" s="34" t="s">
        <v>13</v>
      </c>
      <c r="D485" s="1" t="s">
        <v>23</v>
      </c>
      <c r="E485" s="34"/>
      <c r="F485" s="94">
        <v>43926</v>
      </c>
      <c r="G485" s="34" t="s">
        <v>44253</v>
      </c>
      <c r="H485" s="34" t="s">
        <v>5888</v>
      </c>
      <c r="I485" s="34" t="s">
        <v>55</v>
      </c>
      <c r="J485" s="62">
        <v>33016</v>
      </c>
      <c r="K485" s="34" t="s">
        <v>147</v>
      </c>
      <c r="L485" s="34" t="s">
        <v>5889</v>
      </c>
      <c r="M485" s="1" t="s">
        <v>46055</v>
      </c>
      <c r="N485" s="34" t="s">
        <v>20</v>
      </c>
      <c r="O485" s="34" t="s">
        <v>44254</v>
      </c>
      <c r="P485" s="34" t="s">
        <v>45771</v>
      </c>
      <c r="Q485" s="34" t="s">
        <v>29986</v>
      </c>
      <c r="R485" s="61" t="s">
        <v>44255</v>
      </c>
      <c r="S485" s="34" t="s">
        <v>93</v>
      </c>
      <c r="T485" s="34" t="s">
        <v>21</v>
      </c>
      <c r="U485" s="34" t="s">
        <v>26689</v>
      </c>
      <c r="V485" s="34" t="s">
        <v>26484</v>
      </c>
      <c r="W485" s="34" t="s">
        <v>26485</v>
      </c>
      <c r="X485" s="34" t="s">
        <v>93</v>
      </c>
      <c r="Y485" s="34">
        <v>5715</v>
      </c>
      <c r="Z485" s="34"/>
      <c r="AA485" s="33" t="s">
        <v>42842</v>
      </c>
      <c r="AB485" s="33">
        <v>7964</v>
      </c>
      <c r="AC485" s="103">
        <v>27817</v>
      </c>
    </row>
    <row r="486" spans="1:29" ht="13" customHeight="1" x14ac:dyDescent="0.2">
      <c r="A486" s="34" t="s">
        <v>44264</v>
      </c>
      <c r="B486" s="34">
        <v>62</v>
      </c>
      <c r="C486" s="34" t="s">
        <v>13</v>
      </c>
      <c r="D486" s="34" t="s">
        <v>30</v>
      </c>
      <c r="E486" s="95" t="s">
        <v>44265</v>
      </c>
      <c r="F486" s="94">
        <v>43926</v>
      </c>
      <c r="G486" s="34" t="s">
        <v>44266</v>
      </c>
      <c r="H486" s="34" t="s">
        <v>5663</v>
      </c>
      <c r="I486" s="34" t="s">
        <v>465</v>
      </c>
      <c r="J486" s="62">
        <v>3109</v>
      </c>
      <c r="K486" s="34" t="s">
        <v>587</v>
      </c>
      <c r="L486" s="34" t="s">
        <v>44267</v>
      </c>
      <c r="M486" s="1" t="s">
        <v>46125</v>
      </c>
      <c r="N486" s="34" t="s">
        <v>20</v>
      </c>
      <c r="O486" s="34" t="s">
        <v>44268</v>
      </c>
      <c r="P486" s="34" t="s">
        <v>43587</v>
      </c>
      <c r="Q486" s="34" t="s">
        <v>29986</v>
      </c>
      <c r="R486" s="61" t="s">
        <v>44269</v>
      </c>
      <c r="S486" s="34" t="s">
        <v>93</v>
      </c>
      <c r="T486" s="34" t="s">
        <v>21</v>
      </c>
      <c r="U486" s="34" t="s">
        <v>26488</v>
      </c>
      <c r="V486" s="34" t="s">
        <v>26482</v>
      </c>
      <c r="W486" s="34" t="s">
        <v>26485</v>
      </c>
      <c r="X486" s="34" t="s">
        <v>93</v>
      </c>
      <c r="Y486" s="34">
        <v>5716</v>
      </c>
      <c r="Z486" s="34"/>
      <c r="AA486" s="33" t="s">
        <v>42844</v>
      </c>
      <c r="AB486" s="33">
        <v>7968</v>
      </c>
      <c r="AC486" s="103">
        <v>27818</v>
      </c>
    </row>
    <row r="487" spans="1:29" ht="13" customHeight="1" x14ac:dyDescent="0.2">
      <c r="A487" s="34" t="s">
        <v>44260</v>
      </c>
      <c r="B487" s="34">
        <v>67</v>
      </c>
      <c r="C487" s="34" t="s">
        <v>13</v>
      </c>
      <c r="D487" s="34" t="s">
        <v>30</v>
      </c>
      <c r="E487" s="34"/>
      <c r="F487" s="94">
        <v>43926</v>
      </c>
      <c r="G487" s="34" t="s">
        <v>44261</v>
      </c>
      <c r="H487" s="34" t="s">
        <v>1740</v>
      </c>
      <c r="I487" s="34" t="s">
        <v>55</v>
      </c>
      <c r="J487" s="62">
        <v>32934</v>
      </c>
      <c r="K487" s="34" t="s">
        <v>1650</v>
      </c>
      <c r="L487" s="34" t="s">
        <v>1742</v>
      </c>
      <c r="M487" s="1" t="s">
        <v>46122</v>
      </c>
      <c r="N487" s="34" t="s">
        <v>20</v>
      </c>
      <c r="O487" s="34" t="s">
        <v>44262</v>
      </c>
      <c r="P487" s="34" t="s">
        <v>45771</v>
      </c>
      <c r="Q487" s="34" t="s">
        <v>29986</v>
      </c>
      <c r="R487" s="61" t="s">
        <v>44263</v>
      </c>
      <c r="S487" s="34" t="s">
        <v>93</v>
      </c>
      <c r="T487" s="34" t="s">
        <v>21</v>
      </c>
      <c r="U487" s="34" t="s">
        <v>26689</v>
      </c>
      <c r="V487" s="34" t="s">
        <v>26482</v>
      </c>
      <c r="W487" s="34"/>
      <c r="X487" s="34" t="s">
        <v>93</v>
      </c>
      <c r="Y487" s="34">
        <v>5723</v>
      </c>
      <c r="Z487" s="34"/>
      <c r="AA487" s="33" t="s">
        <v>42842</v>
      </c>
      <c r="AB487" s="33">
        <v>7965</v>
      </c>
      <c r="AC487" s="103">
        <v>27821</v>
      </c>
    </row>
    <row r="488" spans="1:29" ht="13" customHeight="1" x14ac:dyDescent="0.2">
      <c r="A488" s="1" t="s">
        <v>44270</v>
      </c>
      <c r="B488" s="33" t="s">
        <v>22</v>
      </c>
      <c r="C488" s="34" t="s">
        <v>13</v>
      </c>
      <c r="D488" s="1" t="s">
        <v>23</v>
      </c>
      <c r="E488" s="34"/>
      <c r="F488" s="94">
        <v>43925</v>
      </c>
      <c r="G488" s="34" t="s">
        <v>44271</v>
      </c>
      <c r="H488" s="34" t="s">
        <v>44272</v>
      </c>
      <c r="I488" s="34" t="s">
        <v>138</v>
      </c>
      <c r="J488" s="62">
        <v>26301</v>
      </c>
      <c r="K488" s="34" t="s">
        <v>3674</v>
      </c>
      <c r="L488" s="34" t="s">
        <v>44273</v>
      </c>
      <c r="M488" s="1" t="s">
        <v>46126</v>
      </c>
      <c r="N488" s="34" t="s">
        <v>20</v>
      </c>
      <c r="O488" s="34" t="s">
        <v>44274</v>
      </c>
      <c r="P488" s="34" t="s">
        <v>45771</v>
      </c>
      <c r="Q488" s="34" t="s">
        <v>29986</v>
      </c>
      <c r="R488" s="95" t="s">
        <v>44275</v>
      </c>
      <c r="S488" s="34" t="s">
        <v>93</v>
      </c>
      <c r="T488" s="34" t="s">
        <v>21</v>
      </c>
      <c r="U488" s="34" t="s">
        <v>26682</v>
      </c>
      <c r="V488" s="34" t="s">
        <v>26482</v>
      </c>
      <c r="W488" s="34" t="s">
        <v>26485</v>
      </c>
      <c r="X488" s="34" t="s">
        <v>93</v>
      </c>
      <c r="Y488" s="34">
        <v>5714</v>
      </c>
      <c r="Z488" s="34"/>
      <c r="AA488" s="33" t="s">
        <v>42844</v>
      </c>
      <c r="AB488" s="33">
        <v>7963</v>
      </c>
      <c r="AC488" s="103">
        <v>27878</v>
      </c>
    </row>
    <row r="489" spans="1:29" ht="13" customHeight="1" x14ac:dyDescent="0.2">
      <c r="A489" s="34" t="s">
        <v>44276</v>
      </c>
      <c r="B489" s="34">
        <v>27</v>
      </c>
      <c r="C489" s="34" t="s">
        <v>13</v>
      </c>
      <c r="D489" s="34" t="s">
        <v>41</v>
      </c>
      <c r="E489" s="34"/>
      <c r="F489" s="94">
        <v>43924</v>
      </c>
      <c r="G489" s="34" t="s">
        <v>44277</v>
      </c>
      <c r="H489" s="34" t="s">
        <v>5663</v>
      </c>
      <c r="I489" s="34" t="s">
        <v>34</v>
      </c>
      <c r="J489" s="62">
        <v>6040</v>
      </c>
      <c r="K489" s="34" t="s">
        <v>790</v>
      </c>
      <c r="L489" s="34" t="s">
        <v>44278</v>
      </c>
      <c r="M489" s="1" t="s">
        <v>46127</v>
      </c>
      <c r="N489" s="34" t="s">
        <v>20</v>
      </c>
      <c r="O489" s="34" t="s">
        <v>44279</v>
      </c>
      <c r="P489" s="34" t="s">
        <v>45771</v>
      </c>
      <c r="Q489" s="34" t="s">
        <v>29986</v>
      </c>
      <c r="R489" s="96" t="s">
        <v>44280</v>
      </c>
      <c r="S489" s="34" t="s">
        <v>509</v>
      </c>
      <c r="T489" s="34" t="s">
        <v>45897</v>
      </c>
      <c r="U489" s="34" t="s">
        <v>49804</v>
      </c>
      <c r="V489" s="34" t="s">
        <v>26482</v>
      </c>
      <c r="W489" s="34" t="s">
        <v>26485</v>
      </c>
      <c r="X489" s="34" t="s">
        <v>93</v>
      </c>
      <c r="Y489" s="34">
        <v>5713</v>
      </c>
      <c r="Z489" s="34"/>
      <c r="AA489" s="33" t="s">
        <v>42844</v>
      </c>
      <c r="AB489" s="33">
        <v>7961</v>
      </c>
      <c r="AC489" s="103">
        <v>27802</v>
      </c>
    </row>
    <row r="490" spans="1:29" ht="13" customHeight="1" x14ac:dyDescent="0.2">
      <c r="A490" s="34" t="s">
        <v>2989</v>
      </c>
      <c r="B490" s="33" t="s">
        <v>22</v>
      </c>
      <c r="C490" s="34" t="s">
        <v>13</v>
      </c>
      <c r="D490" s="34" t="s">
        <v>30</v>
      </c>
      <c r="E490" s="34"/>
      <c r="F490" s="94">
        <v>43924</v>
      </c>
      <c r="G490" s="34" t="s">
        <v>44281</v>
      </c>
      <c r="H490" s="34" t="s">
        <v>1948</v>
      </c>
      <c r="I490" s="34" t="s">
        <v>74</v>
      </c>
      <c r="J490" s="62">
        <v>8629</v>
      </c>
      <c r="K490" s="34" t="s">
        <v>2663</v>
      </c>
      <c r="L490" s="34" t="s">
        <v>1950</v>
      </c>
      <c r="M490" s="1" t="s">
        <v>46128</v>
      </c>
      <c r="N490" s="34" t="s">
        <v>27671</v>
      </c>
      <c r="O490" s="34" t="s">
        <v>44282</v>
      </c>
      <c r="P490" s="34" t="s">
        <v>45771</v>
      </c>
      <c r="Q490" s="34" t="s">
        <v>29986</v>
      </c>
      <c r="R490" s="61" t="s">
        <v>44283</v>
      </c>
      <c r="S490" s="34" t="s">
        <v>93</v>
      </c>
      <c r="T490" s="34" t="s">
        <v>45897</v>
      </c>
      <c r="U490" s="34" t="s">
        <v>49804</v>
      </c>
      <c r="V490" s="34"/>
      <c r="W490" s="34"/>
      <c r="X490" s="34"/>
      <c r="Y490" s="34"/>
      <c r="Z490" s="34"/>
      <c r="AA490" s="33" t="s">
        <v>42842</v>
      </c>
      <c r="AB490" s="33">
        <v>7962</v>
      </c>
      <c r="AC490" s="103">
        <v>27813</v>
      </c>
    </row>
    <row r="491" spans="1:29" ht="13" customHeight="1" x14ac:dyDescent="0.2">
      <c r="A491" s="34" t="s">
        <v>44284</v>
      </c>
      <c r="B491" s="34">
        <v>30</v>
      </c>
      <c r="C491" s="34" t="s">
        <v>13</v>
      </c>
      <c r="D491" s="34" t="s">
        <v>41</v>
      </c>
      <c r="E491" s="34"/>
      <c r="F491" s="94">
        <v>43923</v>
      </c>
      <c r="G491" s="34" t="s">
        <v>44285</v>
      </c>
      <c r="H491" s="34" t="s">
        <v>1333</v>
      </c>
      <c r="I491" s="34" t="s">
        <v>111</v>
      </c>
      <c r="J491" s="62">
        <v>85210</v>
      </c>
      <c r="K491" s="34" t="s">
        <v>582</v>
      </c>
      <c r="L491" s="34" t="s">
        <v>1334</v>
      </c>
      <c r="M491" s="1" t="s">
        <v>46074</v>
      </c>
      <c r="N491" s="34" t="s">
        <v>20</v>
      </c>
      <c r="O491" s="34" t="s">
        <v>44286</v>
      </c>
      <c r="P491" s="34" t="s">
        <v>45771</v>
      </c>
      <c r="Q491" s="34" t="s">
        <v>29986</v>
      </c>
      <c r="R491" s="61" t="s">
        <v>44287</v>
      </c>
      <c r="S491" s="34" t="s">
        <v>93</v>
      </c>
      <c r="T491" s="34" t="s">
        <v>21</v>
      </c>
      <c r="U491" s="34" t="s">
        <v>362</v>
      </c>
      <c r="V491" s="34" t="s">
        <v>26484</v>
      </c>
      <c r="W491" s="34" t="s">
        <v>19153</v>
      </c>
      <c r="X491" s="34" t="s">
        <v>93</v>
      </c>
      <c r="Y491" s="34">
        <v>5710</v>
      </c>
      <c r="Z491" s="34"/>
      <c r="AA491" s="33" t="s">
        <v>42842</v>
      </c>
      <c r="AB491" s="33">
        <v>7958</v>
      </c>
      <c r="AC491" s="103">
        <v>27810</v>
      </c>
    </row>
    <row r="492" spans="1:29" ht="13" customHeight="1" x14ac:dyDescent="0.2">
      <c r="A492" s="34" t="s">
        <v>44288</v>
      </c>
      <c r="B492" s="34">
        <v>40</v>
      </c>
      <c r="C492" s="34" t="s">
        <v>13</v>
      </c>
      <c r="D492" s="34" t="s">
        <v>30</v>
      </c>
      <c r="E492" s="34"/>
      <c r="F492" s="94">
        <v>43923</v>
      </c>
      <c r="G492" s="34" t="s">
        <v>44289</v>
      </c>
      <c r="H492" s="34" t="s">
        <v>44290</v>
      </c>
      <c r="I492" s="34" t="s">
        <v>105</v>
      </c>
      <c r="J492" s="62">
        <v>97367</v>
      </c>
      <c r="K492" s="34" t="s">
        <v>2150</v>
      </c>
      <c r="L492" s="34" t="s">
        <v>44291</v>
      </c>
      <c r="M492" s="1" t="s">
        <v>46131</v>
      </c>
      <c r="N492" s="34" t="s">
        <v>20</v>
      </c>
      <c r="O492" s="34" t="s">
        <v>44292</v>
      </c>
      <c r="P492" s="34" t="s">
        <v>31864</v>
      </c>
      <c r="Q492" s="34" t="s">
        <v>29986</v>
      </c>
      <c r="R492" s="95" t="s">
        <v>44293</v>
      </c>
      <c r="S492" s="34" t="s">
        <v>22</v>
      </c>
      <c r="T492" s="34" t="s">
        <v>21</v>
      </c>
      <c r="U492" s="34" t="s">
        <v>26682</v>
      </c>
      <c r="V492" s="34" t="s">
        <v>26482</v>
      </c>
      <c r="W492" s="34" t="s">
        <v>26485</v>
      </c>
      <c r="X492" s="34" t="s">
        <v>93</v>
      </c>
      <c r="Y492" s="34">
        <v>5707</v>
      </c>
      <c r="Z492" s="34"/>
      <c r="AA492" s="33" t="s">
        <v>42844</v>
      </c>
      <c r="AB492" s="33">
        <v>7960</v>
      </c>
      <c r="AC492" s="103">
        <v>27807</v>
      </c>
    </row>
    <row r="493" spans="1:29" ht="13" customHeight="1" x14ac:dyDescent="0.2">
      <c r="A493" s="34" t="s">
        <v>44294</v>
      </c>
      <c r="B493" s="34">
        <v>66</v>
      </c>
      <c r="C493" s="34" t="s">
        <v>13</v>
      </c>
      <c r="D493" s="34" t="s">
        <v>78</v>
      </c>
      <c r="E493" s="34"/>
      <c r="F493" s="94">
        <v>43923</v>
      </c>
      <c r="G493" s="34" t="s">
        <v>44295</v>
      </c>
      <c r="H493" s="34" t="s">
        <v>44296</v>
      </c>
      <c r="I493" s="34" t="s">
        <v>18</v>
      </c>
      <c r="J493" s="62">
        <v>71203</v>
      </c>
      <c r="K493" s="34" t="s">
        <v>5160</v>
      </c>
      <c r="L493" s="34" t="s">
        <v>22327</v>
      </c>
      <c r="M493" s="1" t="s">
        <v>46129</v>
      </c>
      <c r="N493" s="34" t="s">
        <v>20</v>
      </c>
      <c r="O493" s="34" t="s">
        <v>44297</v>
      </c>
      <c r="P493" s="34" t="s">
        <v>45771</v>
      </c>
      <c r="Q493" s="34" t="s">
        <v>29986</v>
      </c>
      <c r="R493" s="95" t="s">
        <v>44298</v>
      </c>
      <c r="S493" s="34" t="s">
        <v>93</v>
      </c>
      <c r="T493" s="34" t="s">
        <v>21</v>
      </c>
      <c r="U493" s="34" t="s">
        <v>26689</v>
      </c>
      <c r="V493" s="34" t="s">
        <v>26484</v>
      </c>
      <c r="W493" s="34" t="s">
        <v>26485</v>
      </c>
      <c r="X493" s="34" t="s">
        <v>93</v>
      </c>
      <c r="Y493" s="34">
        <v>5706</v>
      </c>
      <c r="Z493" s="34"/>
      <c r="AA493" s="33" t="s">
        <v>42844</v>
      </c>
      <c r="AB493" s="33">
        <v>7957</v>
      </c>
      <c r="AC493" s="103">
        <v>27801</v>
      </c>
    </row>
    <row r="494" spans="1:29" ht="13" customHeight="1" x14ac:dyDescent="0.2">
      <c r="A494" s="34" t="s">
        <v>44299</v>
      </c>
      <c r="B494" s="34">
        <v>69</v>
      </c>
      <c r="C494" s="34" t="s">
        <v>13</v>
      </c>
      <c r="D494" s="34" t="s">
        <v>30</v>
      </c>
      <c r="E494" s="34"/>
      <c r="F494" s="94">
        <v>43923</v>
      </c>
      <c r="G494" s="34" t="s">
        <v>44300</v>
      </c>
      <c r="H494" s="34" t="s">
        <v>5625</v>
      </c>
      <c r="I494" s="34" t="s">
        <v>66</v>
      </c>
      <c r="J494" s="62">
        <v>75061</v>
      </c>
      <c r="K494" s="34" t="s">
        <v>265</v>
      </c>
      <c r="L494" s="34" t="s">
        <v>5627</v>
      </c>
      <c r="M494" s="1" t="s">
        <v>46130</v>
      </c>
      <c r="N494" s="34" t="s">
        <v>20</v>
      </c>
      <c r="O494" s="34" t="s">
        <v>44301</v>
      </c>
      <c r="P494" s="34" t="s">
        <v>45771</v>
      </c>
      <c r="Q494" s="34" t="s">
        <v>29986</v>
      </c>
      <c r="R494" s="61" t="s">
        <v>44302</v>
      </c>
      <c r="S494" s="34" t="s">
        <v>93</v>
      </c>
      <c r="T494" s="34" t="s">
        <v>21</v>
      </c>
      <c r="U494" s="34" t="s">
        <v>26689</v>
      </c>
      <c r="V494" s="34" t="s">
        <v>26484</v>
      </c>
      <c r="W494" s="34"/>
      <c r="X494" s="34" t="s">
        <v>93</v>
      </c>
      <c r="Y494" s="34">
        <v>5712</v>
      </c>
      <c r="Z494" s="34"/>
      <c r="AA494" s="33" t="s">
        <v>42844</v>
      </c>
      <c r="AB494" s="33">
        <v>7959</v>
      </c>
      <c r="AC494" s="103">
        <v>27809</v>
      </c>
    </row>
    <row r="495" spans="1:29" ht="13" customHeight="1" x14ac:dyDescent="0.2">
      <c r="A495" s="34" t="s">
        <v>44318</v>
      </c>
      <c r="B495" s="34">
        <v>19</v>
      </c>
      <c r="C495" s="34" t="s">
        <v>13</v>
      </c>
      <c r="D495" s="34" t="s">
        <v>30</v>
      </c>
      <c r="E495" s="34"/>
      <c r="F495" s="94">
        <v>43922</v>
      </c>
      <c r="G495" s="34" t="s">
        <v>44319</v>
      </c>
      <c r="H495" s="34" t="s">
        <v>1199</v>
      </c>
      <c r="I495" s="34" t="s">
        <v>618</v>
      </c>
      <c r="J495" s="62">
        <v>39701</v>
      </c>
      <c r="K495" s="34" t="s">
        <v>2750</v>
      </c>
      <c r="L495" s="34" t="s">
        <v>44320</v>
      </c>
      <c r="M495" s="1" t="s">
        <v>46133</v>
      </c>
      <c r="N495" s="34" t="s">
        <v>20</v>
      </c>
      <c r="O495" s="34" t="s">
        <v>44321</v>
      </c>
      <c r="P495" s="34" t="s">
        <v>45771</v>
      </c>
      <c r="Q495" s="34" t="s">
        <v>29986</v>
      </c>
      <c r="R495" s="95" t="s">
        <v>44322</v>
      </c>
      <c r="S495" s="34" t="s">
        <v>93</v>
      </c>
      <c r="T495" s="34" t="s">
        <v>21</v>
      </c>
      <c r="U495" s="34" t="s">
        <v>34113</v>
      </c>
      <c r="V495" s="34" t="s">
        <v>26484</v>
      </c>
      <c r="W495" s="34" t="s">
        <v>26483</v>
      </c>
      <c r="X495" s="34" t="s">
        <v>93</v>
      </c>
      <c r="Y495" s="34">
        <v>5704</v>
      </c>
      <c r="Z495" s="34"/>
      <c r="AA495" s="33" t="s">
        <v>42844</v>
      </c>
      <c r="AB495" s="33">
        <v>7954</v>
      </c>
      <c r="AC495" s="103">
        <v>27777</v>
      </c>
    </row>
    <row r="496" spans="1:29" ht="13" customHeight="1" x14ac:dyDescent="0.2">
      <c r="A496" s="1" t="s">
        <v>2989</v>
      </c>
      <c r="B496" s="33" t="s">
        <v>22</v>
      </c>
      <c r="C496" s="34" t="s">
        <v>13</v>
      </c>
      <c r="D496" s="1" t="s">
        <v>23</v>
      </c>
      <c r="E496" s="34"/>
      <c r="F496" s="94">
        <v>43922</v>
      </c>
      <c r="G496" s="34" t="s">
        <v>44309</v>
      </c>
      <c r="H496" s="34" t="s">
        <v>16995</v>
      </c>
      <c r="I496" s="34" t="s">
        <v>293</v>
      </c>
      <c r="J496" s="62">
        <v>42717</v>
      </c>
      <c r="K496" s="34" t="s">
        <v>2894</v>
      </c>
      <c r="L496" s="34" t="s">
        <v>44310</v>
      </c>
      <c r="M496" s="1" t="s">
        <v>46132</v>
      </c>
      <c r="N496" s="34" t="s">
        <v>20</v>
      </c>
      <c r="O496" s="34" t="s">
        <v>44311</v>
      </c>
      <c r="P496" s="34" t="s">
        <v>45771</v>
      </c>
      <c r="Q496" s="34" t="s">
        <v>29986</v>
      </c>
      <c r="R496" s="95" t="s">
        <v>44312</v>
      </c>
      <c r="S496" s="34" t="s">
        <v>93</v>
      </c>
      <c r="T496" s="34" t="s">
        <v>21</v>
      </c>
      <c r="U496" s="34" t="s">
        <v>26682</v>
      </c>
      <c r="V496" s="34" t="s">
        <v>26484</v>
      </c>
      <c r="W496" s="34" t="s">
        <v>26483</v>
      </c>
      <c r="X496" s="34" t="s">
        <v>93</v>
      </c>
      <c r="Y496" s="34">
        <v>5705</v>
      </c>
      <c r="Z496" s="34"/>
      <c r="AA496" s="33" t="s">
        <v>42843</v>
      </c>
      <c r="AB496" s="33">
        <v>7953</v>
      </c>
      <c r="AC496" s="103">
        <v>27797</v>
      </c>
    </row>
    <row r="497" spans="1:29" ht="13" customHeight="1" x14ac:dyDescent="0.2">
      <c r="A497" s="34" t="s">
        <v>44303</v>
      </c>
      <c r="B497" s="34">
        <v>36</v>
      </c>
      <c r="C497" s="34" t="s">
        <v>13</v>
      </c>
      <c r="D497" s="34" t="s">
        <v>30</v>
      </c>
      <c r="E497" s="34"/>
      <c r="F497" s="94">
        <v>43922</v>
      </c>
      <c r="G497" s="34" t="s">
        <v>44304</v>
      </c>
      <c r="H497" s="34" t="s">
        <v>44305</v>
      </c>
      <c r="I497" s="34" t="s">
        <v>1017</v>
      </c>
      <c r="J497" s="62">
        <v>82201</v>
      </c>
      <c r="K497" s="34" t="s">
        <v>6197</v>
      </c>
      <c r="L497" s="34" t="s">
        <v>44306</v>
      </c>
      <c r="M497" s="1" t="s">
        <v>46134</v>
      </c>
      <c r="N497" s="34" t="s">
        <v>20</v>
      </c>
      <c r="O497" s="34" t="s">
        <v>44307</v>
      </c>
      <c r="P497" s="34" t="s">
        <v>37002</v>
      </c>
      <c r="Q497" s="34" t="s">
        <v>29986</v>
      </c>
      <c r="R497" s="61" t="s">
        <v>44308</v>
      </c>
      <c r="S497" s="34" t="s">
        <v>93</v>
      </c>
      <c r="T497" s="34" t="s">
        <v>28</v>
      </c>
      <c r="U497" s="34" t="s">
        <v>26487</v>
      </c>
      <c r="V497" s="34"/>
      <c r="W497" s="34"/>
      <c r="X497" s="34"/>
      <c r="Y497" s="34"/>
      <c r="Z497" s="34"/>
      <c r="AA497" s="33" t="s">
        <v>42843</v>
      </c>
      <c r="AB497" s="33">
        <v>7955</v>
      </c>
      <c r="AC497" s="103">
        <v>27804</v>
      </c>
    </row>
    <row r="498" spans="1:29" ht="13" customHeight="1" x14ac:dyDescent="0.2">
      <c r="A498" s="34" t="s">
        <v>44313</v>
      </c>
      <c r="B498" s="34">
        <v>28</v>
      </c>
      <c r="C498" s="34" t="s">
        <v>13</v>
      </c>
      <c r="D498" s="34" t="s">
        <v>30</v>
      </c>
      <c r="E498" s="95" t="s">
        <v>44314</v>
      </c>
      <c r="F498" s="94">
        <v>43922</v>
      </c>
      <c r="G498" s="34" t="s">
        <v>44315</v>
      </c>
      <c r="H498" s="34" t="s">
        <v>16991</v>
      </c>
      <c r="I498" s="34" t="s">
        <v>38</v>
      </c>
      <c r="J498" s="62">
        <v>92536</v>
      </c>
      <c r="K498" s="34" t="s">
        <v>725</v>
      </c>
      <c r="L498" s="34" t="s">
        <v>726</v>
      </c>
      <c r="M498" s="1" t="s">
        <v>45926</v>
      </c>
      <c r="N498" s="34" t="s">
        <v>20</v>
      </c>
      <c r="O498" s="34" t="s">
        <v>44316</v>
      </c>
      <c r="P498" s="34" t="s">
        <v>45771</v>
      </c>
      <c r="Q498" s="34" t="s">
        <v>29986</v>
      </c>
      <c r="R498" s="61" t="s">
        <v>44317</v>
      </c>
      <c r="S498" s="34" t="s">
        <v>93</v>
      </c>
      <c r="T498" s="34" t="s">
        <v>350</v>
      </c>
      <c r="U498" s="34" t="s">
        <v>26775</v>
      </c>
      <c r="V498" s="34" t="s">
        <v>26484</v>
      </c>
      <c r="W498" s="34"/>
      <c r="X498" s="34"/>
      <c r="Y498" s="34"/>
      <c r="Z498" s="34"/>
      <c r="AA498" s="33" t="s">
        <v>42843</v>
      </c>
      <c r="AB498" s="33">
        <v>7956</v>
      </c>
      <c r="AC498" s="103">
        <v>27838</v>
      </c>
    </row>
    <row r="499" spans="1:29" ht="13" customHeight="1" x14ac:dyDescent="0.2">
      <c r="A499" s="34" t="s">
        <v>44323</v>
      </c>
      <c r="B499" s="34">
        <v>29</v>
      </c>
      <c r="C499" s="34" t="s">
        <v>13</v>
      </c>
      <c r="D499" s="34" t="s">
        <v>30</v>
      </c>
      <c r="E499" s="34"/>
      <c r="F499" s="94">
        <v>43921</v>
      </c>
      <c r="G499" s="34" t="s">
        <v>44324</v>
      </c>
      <c r="H499" s="34" t="s">
        <v>12606</v>
      </c>
      <c r="I499" s="34" t="s">
        <v>337</v>
      </c>
      <c r="J499" s="62">
        <v>28801</v>
      </c>
      <c r="K499" s="34" t="s">
        <v>12494</v>
      </c>
      <c r="L499" s="34" t="s">
        <v>36738</v>
      </c>
      <c r="M499" s="1" t="s">
        <v>46136</v>
      </c>
      <c r="N499" s="34" t="s">
        <v>20</v>
      </c>
      <c r="O499" s="34" t="s">
        <v>44325</v>
      </c>
      <c r="P499" s="34" t="s">
        <v>31864</v>
      </c>
      <c r="Q499" s="34" t="s">
        <v>29986</v>
      </c>
      <c r="R499" s="95" t="s">
        <v>44326</v>
      </c>
      <c r="S499" s="34" t="s">
        <v>93</v>
      </c>
      <c r="T499" s="34" t="s">
        <v>21</v>
      </c>
      <c r="U499" s="34" t="s">
        <v>26689</v>
      </c>
      <c r="V499" s="34" t="s">
        <v>26484</v>
      </c>
      <c r="W499" s="34" t="s">
        <v>26485</v>
      </c>
      <c r="X499" s="34" t="s">
        <v>93</v>
      </c>
      <c r="Y499" s="34">
        <v>5702</v>
      </c>
      <c r="Z499" s="34"/>
      <c r="AA499" s="33" t="s">
        <v>42842</v>
      </c>
      <c r="AB499" s="33">
        <v>7952</v>
      </c>
      <c r="AC499" s="103">
        <v>27795</v>
      </c>
    </row>
    <row r="500" spans="1:29" ht="13" customHeight="1" x14ac:dyDescent="0.2">
      <c r="A500" s="1" t="s">
        <v>44327</v>
      </c>
      <c r="B500" s="34">
        <v>29</v>
      </c>
      <c r="C500" s="34" t="s">
        <v>13</v>
      </c>
      <c r="D500" s="1" t="s">
        <v>23</v>
      </c>
      <c r="E500" s="34"/>
      <c r="F500" s="94">
        <v>43921</v>
      </c>
      <c r="G500" s="34" t="s">
        <v>44328</v>
      </c>
      <c r="H500" s="34" t="s">
        <v>9018</v>
      </c>
      <c r="I500" s="34" t="s">
        <v>224</v>
      </c>
      <c r="J500" s="62">
        <v>22831</v>
      </c>
      <c r="K500" s="34" t="s">
        <v>4372</v>
      </c>
      <c r="L500" s="34" t="s">
        <v>44329</v>
      </c>
      <c r="M500" s="1" t="s">
        <v>46135</v>
      </c>
      <c r="N500" s="34" t="s">
        <v>20</v>
      </c>
      <c r="O500" s="34" t="s">
        <v>44330</v>
      </c>
      <c r="P500" s="34" t="s">
        <v>45771</v>
      </c>
      <c r="Q500" s="34" t="s">
        <v>29986</v>
      </c>
      <c r="R500" s="95" t="s">
        <v>44331</v>
      </c>
      <c r="S500" s="34" t="s">
        <v>93</v>
      </c>
      <c r="T500" s="34" t="s">
        <v>21</v>
      </c>
      <c r="U500" s="34" t="s">
        <v>29730</v>
      </c>
      <c r="V500" s="34" t="s">
        <v>26484</v>
      </c>
      <c r="W500" s="34" t="s">
        <v>26483</v>
      </c>
      <c r="X500" s="34" t="s">
        <v>93</v>
      </c>
      <c r="Y500" s="34">
        <v>5703</v>
      </c>
      <c r="Z500" s="34"/>
      <c r="AA500" s="33" t="s">
        <v>42843</v>
      </c>
      <c r="AB500" s="33">
        <v>7951</v>
      </c>
      <c r="AC500" s="103">
        <v>27796</v>
      </c>
    </row>
    <row r="501" spans="1:29" ht="13" customHeight="1" x14ac:dyDescent="0.2">
      <c r="A501" s="34" t="s">
        <v>44336</v>
      </c>
      <c r="B501" s="34">
        <v>37</v>
      </c>
      <c r="C501" s="34" t="s">
        <v>13</v>
      </c>
      <c r="D501" s="34" t="s">
        <v>41</v>
      </c>
      <c r="E501" s="34"/>
      <c r="F501" s="94">
        <v>43920</v>
      </c>
      <c r="G501" s="34" t="s">
        <v>44337</v>
      </c>
      <c r="H501" s="34" t="s">
        <v>2642</v>
      </c>
      <c r="I501" s="34" t="s">
        <v>38</v>
      </c>
      <c r="J501" s="62">
        <v>91766</v>
      </c>
      <c r="K501" s="34" t="s">
        <v>91</v>
      </c>
      <c r="L501" s="34" t="s">
        <v>25546</v>
      </c>
      <c r="M501" s="1" t="s">
        <v>46138</v>
      </c>
      <c r="N501" s="34" t="s">
        <v>20</v>
      </c>
      <c r="O501" s="34" t="s">
        <v>44338</v>
      </c>
      <c r="P501" s="34" t="s">
        <v>45771</v>
      </c>
      <c r="Q501" s="34" t="s">
        <v>29986</v>
      </c>
      <c r="R501" s="61" t="s">
        <v>44339</v>
      </c>
      <c r="S501" s="34" t="s">
        <v>93</v>
      </c>
      <c r="T501" s="34" t="s">
        <v>21</v>
      </c>
      <c r="U501" s="34" t="s">
        <v>28142</v>
      </c>
      <c r="V501" s="34" t="s">
        <v>26482</v>
      </c>
      <c r="W501" s="34" t="s">
        <v>26485</v>
      </c>
      <c r="X501" s="34" t="s">
        <v>93</v>
      </c>
      <c r="Y501" s="34">
        <v>5700</v>
      </c>
      <c r="Z501" s="34"/>
      <c r="AA501" s="33" t="s">
        <v>42844</v>
      </c>
      <c r="AB501" s="33">
        <v>7948</v>
      </c>
      <c r="AC501" s="103">
        <v>27790</v>
      </c>
    </row>
    <row r="502" spans="1:29" ht="13" customHeight="1" x14ac:dyDescent="0.2">
      <c r="A502" s="34" t="s">
        <v>44332</v>
      </c>
      <c r="B502" s="34">
        <v>38</v>
      </c>
      <c r="C502" s="34" t="s">
        <v>13</v>
      </c>
      <c r="D502" s="34" t="s">
        <v>78</v>
      </c>
      <c r="E502" s="34"/>
      <c r="F502" s="94">
        <v>43920</v>
      </c>
      <c r="G502" s="34" t="s">
        <v>44333</v>
      </c>
      <c r="H502" s="34" t="s">
        <v>1483</v>
      </c>
      <c r="I502" s="34" t="s">
        <v>45</v>
      </c>
      <c r="J502" s="62">
        <v>21213</v>
      </c>
      <c r="K502" s="34" t="s">
        <v>4310</v>
      </c>
      <c r="L502" s="34" t="s">
        <v>2544</v>
      </c>
      <c r="M502" s="1" t="s">
        <v>46137</v>
      </c>
      <c r="N502" s="34" t="s">
        <v>20</v>
      </c>
      <c r="O502" s="34" t="s">
        <v>44334</v>
      </c>
      <c r="P502" s="34" t="s">
        <v>45771</v>
      </c>
      <c r="Q502" s="34" t="s">
        <v>29986</v>
      </c>
      <c r="R502" s="61" t="s">
        <v>44335</v>
      </c>
      <c r="S502" s="34" t="s">
        <v>93</v>
      </c>
      <c r="T502" s="34" t="s">
        <v>21</v>
      </c>
      <c r="U502" s="34" t="s">
        <v>26689</v>
      </c>
      <c r="V502" s="34" t="s">
        <v>26484</v>
      </c>
      <c r="W502" s="34" t="s">
        <v>26485</v>
      </c>
      <c r="X502" s="34" t="s">
        <v>509</v>
      </c>
      <c r="Y502" s="34">
        <v>5698</v>
      </c>
      <c r="Z502" s="34"/>
      <c r="AA502" s="33" t="s">
        <v>42842</v>
      </c>
      <c r="AB502" s="33">
        <v>7947</v>
      </c>
      <c r="AC502" s="103">
        <v>27788</v>
      </c>
    </row>
    <row r="503" spans="1:29" ht="13" customHeight="1" x14ac:dyDescent="0.2">
      <c r="A503" s="34" t="s">
        <v>44345</v>
      </c>
      <c r="B503" s="34">
        <v>44</v>
      </c>
      <c r="C503" s="34" t="s">
        <v>13</v>
      </c>
      <c r="D503" s="34" t="s">
        <v>30</v>
      </c>
      <c r="E503" s="34"/>
      <c r="F503" s="94">
        <v>43920</v>
      </c>
      <c r="G503" s="34" t="s">
        <v>44346</v>
      </c>
      <c r="H503" s="34" t="s">
        <v>831</v>
      </c>
      <c r="I503" s="34" t="s">
        <v>293</v>
      </c>
      <c r="J503" s="62">
        <v>40202</v>
      </c>
      <c r="K503" s="34" t="s">
        <v>1655</v>
      </c>
      <c r="L503" s="34" t="s">
        <v>832</v>
      </c>
      <c r="M503" s="1" t="s">
        <v>46139</v>
      </c>
      <c r="N503" s="34" t="s">
        <v>20</v>
      </c>
      <c r="O503" s="34" t="s">
        <v>44347</v>
      </c>
      <c r="P503" s="34" t="s">
        <v>45771</v>
      </c>
      <c r="Q503" s="34" t="s">
        <v>29986</v>
      </c>
      <c r="R503" s="61" t="s">
        <v>44348</v>
      </c>
      <c r="S503" s="34" t="s">
        <v>93</v>
      </c>
      <c r="T503" s="34" t="s">
        <v>21</v>
      </c>
      <c r="U503" s="34" t="s">
        <v>26689</v>
      </c>
      <c r="V503" s="34" t="s">
        <v>26484</v>
      </c>
      <c r="W503" s="34" t="s">
        <v>26485</v>
      </c>
      <c r="X503" s="34" t="s">
        <v>509</v>
      </c>
      <c r="Y503" s="34">
        <v>5699</v>
      </c>
      <c r="Z503" s="34"/>
      <c r="AA503" s="33" t="s">
        <v>42842</v>
      </c>
      <c r="AB503" s="33">
        <v>7949</v>
      </c>
      <c r="AC503" s="103">
        <v>27789</v>
      </c>
    </row>
    <row r="504" spans="1:29" ht="13" customHeight="1" x14ac:dyDescent="0.2">
      <c r="A504" s="34" t="s">
        <v>44340</v>
      </c>
      <c r="B504" s="34">
        <v>52</v>
      </c>
      <c r="C504" s="34" t="s">
        <v>13</v>
      </c>
      <c r="D504" s="34" t="s">
        <v>41</v>
      </c>
      <c r="E504" s="95" t="s">
        <v>44341</v>
      </c>
      <c r="F504" s="94">
        <v>43920</v>
      </c>
      <c r="G504" s="34" t="s">
        <v>44342</v>
      </c>
      <c r="H504" s="34" t="s">
        <v>863</v>
      </c>
      <c r="I504" s="34" t="s">
        <v>177</v>
      </c>
      <c r="J504" s="62">
        <v>87102</v>
      </c>
      <c r="K504" s="34" t="s">
        <v>430</v>
      </c>
      <c r="L504" s="34" t="s">
        <v>4548</v>
      </c>
      <c r="M504" s="1" t="s">
        <v>46140</v>
      </c>
      <c r="N504" s="34" t="s">
        <v>20</v>
      </c>
      <c r="O504" s="34" t="s">
        <v>44343</v>
      </c>
      <c r="P504" s="34" t="s">
        <v>45771</v>
      </c>
      <c r="Q504" s="34" t="s">
        <v>29986</v>
      </c>
      <c r="R504" s="61" t="s">
        <v>44344</v>
      </c>
      <c r="S504" s="34" t="s">
        <v>509</v>
      </c>
      <c r="T504" s="34" t="s">
        <v>28</v>
      </c>
      <c r="U504" s="34" t="s">
        <v>26516</v>
      </c>
      <c r="V504" s="34" t="s">
        <v>26482</v>
      </c>
      <c r="W504" s="34" t="s">
        <v>26485</v>
      </c>
      <c r="X504" s="34" t="s">
        <v>93</v>
      </c>
      <c r="Y504" s="34">
        <v>5701</v>
      </c>
      <c r="Z504" s="34"/>
      <c r="AA504" s="33" t="s">
        <v>42842</v>
      </c>
      <c r="AB504" s="33">
        <v>7950</v>
      </c>
      <c r="AC504" s="103">
        <v>27791</v>
      </c>
    </row>
    <row r="505" spans="1:29" ht="13" customHeight="1" x14ac:dyDescent="0.2">
      <c r="A505" s="34" t="s">
        <v>44349</v>
      </c>
      <c r="B505" s="34">
        <v>22</v>
      </c>
      <c r="C505" s="34" t="s">
        <v>13</v>
      </c>
      <c r="D505" s="34" t="s">
        <v>30</v>
      </c>
      <c r="E505" s="61" t="s">
        <v>44350</v>
      </c>
      <c r="F505" s="94">
        <v>43919</v>
      </c>
      <c r="G505" s="34" t="s">
        <v>44351</v>
      </c>
      <c r="H505" s="34" t="s">
        <v>581</v>
      </c>
      <c r="I505" s="34" t="s">
        <v>111</v>
      </c>
      <c r="J505" s="62">
        <v>85310</v>
      </c>
      <c r="K505" s="34" t="s">
        <v>582</v>
      </c>
      <c r="L505" s="34" t="s">
        <v>583</v>
      </c>
      <c r="M505" s="1" t="s">
        <v>45935</v>
      </c>
      <c r="N505" s="34" t="s">
        <v>20</v>
      </c>
      <c r="O505" s="34" t="s">
        <v>44352</v>
      </c>
      <c r="P505" s="34" t="s">
        <v>45771</v>
      </c>
      <c r="Q505" s="34" t="s">
        <v>29986</v>
      </c>
      <c r="R505" s="61" t="s">
        <v>44353</v>
      </c>
      <c r="S505" s="34" t="s">
        <v>509</v>
      </c>
      <c r="T505" s="34" t="s">
        <v>21</v>
      </c>
      <c r="U505" s="34" t="s">
        <v>26689</v>
      </c>
      <c r="V505" s="34" t="s">
        <v>26484</v>
      </c>
      <c r="W505" s="34" t="s">
        <v>26485</v>
      </c>
      <c r="X505" s="34" t="s">
        <v>93</v>
      </c>
      <c r="Y505" s="34">
        <v>5697</v>
      </c>
      <c r="Z505" s="34"/>
      <c r="AA505" s="33" t="s">
        <v>42844</v>
      </c>
      <c r="AB505" s="33">
        <v>7946</v>
      </c>
      <c r="AC505" s="103">
        <v>27787</v>
      </c>
    </row>
    <row r="506" spans="1:29" ht="13" customHeight="1" x14ac:dyDescent="0.2">
      <c r="A506" s="34" t="s">
        <v>44359</v>
      </c>
      <c r="B506" s="34">
        <v>46</v>
      </c>
      <c r="C506" s="34" t="s">
        <v>13</v>
      </c>
      <c r="D506" s="34" t="s">
        <v>30</v>
      </c>
      <c r="E506" s="95" t="s">
        <v>44360</v>
      </c>
      <c r="F506" s="94">
        <v>43918</v>
      </c>
      <c r="G506" s="34" t="s">
        <v>44361</v>
      </c>
      <c r="H506" s="34" t="s">
        <v>7846</v>
      </c>
      <c r="I506" s="34" t="s">
        <v>732</v>
      </c>
      <c r="J506" s="62">
        <v>83605</v>
      </c>
      <c r="K506" s="34" t="s">
        <v>3210</v>
      </c>
      <c r="L506" s="34" t="s">
        <v>44362</v>
      </c>
      <c r="M506" s="1" t="s">
        <v>46142</v>
      </c>
      <c r="N506" s="34" t="s">
        <v>20</v>
      </c>
      <c r="O506" s="34" t="s">
        <v>44363</v>
      </c>
      <c r="P506" s="34" t="s">
        <v>45771</v>
      </c>
      <c r="Q506" s="34" t="s">
        <v>29986</v>
      </c>
      <c r="R506" s="61" t="s">
        <v>44364</v>
      </c>
      <c r="S506" s="34" t="s">
        <v>93</v>
      </c>
      <c r="T506" s="34" t="s">
        <v>21</v>
      </c>
      <c r="U506" s="34" t="s">
        <v>26689</v>
      </c>
      <c r="V506" s="34" t="s">
        <v>26484</v>
      </c>
      <c r="W506" s="34" t="s">
        <v>26485</v>
      </c>
      <c r="X506" s="34" t="s">
        <v>93</v>
      </c>
      <c r="Y506" s="34">
        <v>5696</v>
      </c>
      <c r="Z506" s="34"/>
      <c r="AA506" s="33" t="s">
        <v>42844</v>
      </c>
      <c r="AB506" s="33">
        <v>7945</v>
      </c>
      <c r="AC506" s="103">
        <v>27803</v>
      </c>
    </row>
    <row r="507" spans="1:29" ht="13" customHeight="1" x14ac:dyDescent="0.2">
      <c r="A507" s="1" t="s">
        <v>44354</v>
      </c>
      <c r="B507" s="34">
        <v>49</v>
      </c>
      <c r="C507" s="34" t="s">
        <v>13</v>
      </c>
      <c r="D507" s="1" t="s">
        <v>23</v>
      </c>
      <c r="E507" s="34"/>
      <c r="F507" s="94">
        <v>43918</v>
      </c>
      <c r="G507" s="34" t="s">
        <v>44355</v>
      </c>
      <c r="H507" s="34" t="s">
        <v>12981</v>
      </c>
      <c r="I507" s="34" t="s">
        <v>293</v>
      </c>
      <c r="J507" s="62">
        <v>40734</v>
      </c>
      <c r="K507" s="34" t="s">
        <v>2464</v>
      </c>
      <c r="L507" s="34" t="s">
        <v>44356</v>
      </c>
      <c r="M507" s="1" t="s">
        <v>46141</v>
      </c>
      <c r="N507" s="34" t="s">
        <v>20</v>
      </c>
      <c r="O507" s="34" t="s">
        <v>44357</v>
      </c>
      <c r="P507" s="34" t="s">
        <v>45771</v>
      </c>
      <c r="Q507" s="34" t="s">
        <v>29986</v>
      </c>
      <c r="R507" s="95" t="s">
        <v>44358</v>
      </c>
      <c r="S507" s="34" t="s">
        <v>93</v>
      </c>
      <c r="T507" s="34" t="s">
        <v>21</v>
      </c>
      <c r="U507" s="34" t="s">
        <v>26689</v>
      </c>
      <c r="V507" s="34" t="s">
        <v>26484</v>
      </c>
      <c r="W507" s="34" t="s">
        <v>26485</v>
      </c>
      <c r="X507" s="34" t="s">
        <v>93</v>
      </c>
      <c r="Y507" s="34">
        <v>5695</v>
      </c>
      <c r="Z507" s="34"/>
      <c r="AA507" s="33" t="s">
        <v>42843</v>
      </c>
      <c r="AB507" s="33">
        <v>7944</v>
      </c>
      <c r="AC507" s="103">
        <v>27785</v>
      </c>
    </row>
    <row r="508" spans="1:29" ht="13" customHeight="1" x14ac:dyDescent="0.2">
      <c r="A508" s="34" t="s">
        <v>44365</v>
      </c>
      <c r="B508" s="34">
        <v>26</v>
      </c>
      <c r="C508" s="34" t="s">
        <v>13</v>
      </c>
      <c r="D508" s="34" t="s">
        <v>78</v>
      </c>
      <c r="E508" s="95" t="s">
        <v>44366</v>
      </c>
      <c r="F508" s="94">
        <v>43917</v>
      </c>
      <c r="G508" s="34" t="s">
        <v>44367</v>
      </c>
      <c r="H508" s="34" t="s">
        <v>44368</v>
      </c>
      <c r="I508" s="34" t="s">
        <v>392</v>
      </c>
      <c r="J508" s="62">
        <v>12550</v>
      </c>
      <c r="K508" s="34" t="s">
        <v>995</v>
      </c>
      <c r="L508" s="34" t="s">
        <v>44369</v>
      </c>
      <c r="M508" s="1" t="s">
        <v>48884</v>
      </c>
      <c r="N508" s="34" t="s">
        <v>20</v>
      </c>
      <c r="O508" s="34" t="s">
        <v>44370</v>
      </c>
      <c r="P508" s="34" t="s">
        <v>45771</v>
      </c>
      <c r="Q508" s="34" t="s">
        <v>29986</v>
      </c>
      <c r="R508" s="95" t="s">
        <v>44371</v>
      </c>
      <c r="S508" s="34" t="s">
        <v>93</v>
      </c>
      <c r="T508" s="34" t="s">
        <v>21</v>
      </c>
      <c r="U508" s="34" t="s">
        <v>26689</v>
      </c>
      <c r="V508" s="34" t="s">
        <v>26484</v>
      </c>
      <c r="W508" s="34"/>
      <c r="X508" s="34" t="s">
        <v>509</v>
      </c>
      <c r="Y508" s="34">
        <v>5693</v>
      </c>
      <c r="Z508" s="34"/>
      <c r="AA508" s="33" t="s">
        <v>42844</v>
      </c>
      <c r="AB508" s="33">
        <v>7940</v>
      </c>
      <c r="AC508" s="103">
        <v>27783</v>
      </c>
    </row>
    <row r="509" spans="1:29" ht="13" customHeight="1" x14ac:dyDescent="0.2">
      <c r="A509" s="34" t="s">
        <v>44372</v>
      </c>
      <c r="B509" s="34">
        <v>46</v>
      </c>
      <c r="C509" s="34" t="s">
        <v>13</v>
      </c>
      <c r="D509" s="34" t="s">
        <v>30</v>
      </c>
      <c r="E509" s="34"/>
      <c r="F509" s="94">
        <v>43917</v>
      </c>
      <c r="G509" s="34" t="s">
        <v>44373</v>
      </c>
      <c r="H509" s="34" t="s">
        <v>10119</v>
      </c>
      <c r="I509" s="34" t="s">
        <v>224</v>
      </c>
      <c r="J509" s="62">
        <v>24066</v>
      </c>
      <c r="K509" s="34" t="s">
        <v>44374</v>
      </c>
      <c r="L509" s="34" t="s">
        <v>44375</v>
      </c>
      <c r="M509" s="1" t="s">
        <v>46145</v>
      </c>
      <c r="N509" s="34" t="s">
        <v>20</v>
      </c>
      <c r="O509" s="34" t="s">
        <v>44376</v>
      </c>
      <c r="P509" s="34" t="s">
        <v>49772</v>
      </c>
      <c r="Q509" s="34" t="s">
        <v>29986</v>
      </c>
      <c r="R509" s="95" t="s">
        <v>44377</v>
      </c>
      <c r="S509" s="34" t="s">
        <v>509</v>
      </c>
      <c r="T509" s="34" t="s">
        <v>21</v>
      </c>
      <c r="U509" s="34" t="s">
        <v>26689</v>
      </c>
      <c r="V509" s="34" t="s">
        <v>26484</v>
      </c>
      <c r="W509" s="34" t="s">
        <v>26485</v>
      </c>
      <c r="X509" s="34" t="s">
        <v>93</v>
      </c>
      <c r="Y509" s="34">
        <v>5692</v>
      </c>
      <c r="Z509" s="34"/>
      <c r="AA509" s="33" t="s">
        <v>42843</v>
      </c>
      <c r="AB509" s="33">
        <v>7943</v>
      </c>
      <c r="AC509" s="103">
        <v>27782</v>
      </c>
    </row>
    <row r="510" spans="1:29" ht="13" customHeight="1" x14ac:dyDescent="0.2">
      <c r="A510" s="1" t="s">
        <v>44378</v>
      </c>
      <c r="B510" s="34">
        <v>51</v>
      </c>
      <c r="C510" s="34" t="s">
        <v>13</v>
      </c>
      <c r="D510" s="1" t="s">
        <v>23</v>
      </c>
      <c r="E510" s="34"/>
      <c r="F510" s="94">
        <v>43917</v>
      </c>
      <c r="G510" s="34" t="s">
        <v>44379</v>
      </c>
      <c r="H510" s="34" t="s">
        <v>44380</v>
      </c>
      <c r="I510" s="34" t="s">
        <v>105</v>
      </c>
      <c r="J510" s="62">
        <v>97392</v>
      </c>
      <c r="K510" s="34" t="s">
        <v>389</v>
      </c>
      <c r="L510" s="34" t="s">
        <v>1904</v>
      </c>
      <c r="M510" s="1" t="s">
        <v>46143</v>
      </c>
      <c r="N510" s="34" t="s">
        <v>20</v>
      </c>
      <c r="O510" s="34" t="s">
        <v>44381</v>
      </c>
      <c r="P510" s="34" t="s">
        <v>42395</v>
      </c>
      <c r="Q510" s="34" t="s">
        <v>29986</v>
      </c>
      <c r="R510" s="95" t="s">
        <v>44382</v>
      </c>
      <c r="S510" s="34" t="s">
        <v>93</v>
      </c>
      <c r="T510" s="34" t="s">
        <v>21</v>
      </c>
      <c r="U510" s="34" t="s">
        <v>26689</v>
      </c>
      <c r="V510" s="34" t="s">
        <v>26482</v>
      </c>
      <c r="W510" s="34"/>
      <c r="X510" s="34" t="s">
        <v>93</v>
      </c>
      <c r="Y510" s="34">
        <v>5721</v>
      </c>
      <c r="Z510" s="34"/>
      <c r="AA510" s="33" t="s">
        <v>42843</v>
      </c>
      <c r="AB510" s="33">
        <v>7941</v>
      </c>
      <c r="AC510" s="103">
        <v>27781</v>
      </c>
    </row>
    <row r="511" spans="1:29" ht="13" customHeight="1" x14ac:dyDescent="0.2">
      <c r="A511" s="1" t="s">
        <v>2989</v>
      </c>
      <c r="B511" s="33" t="s">
        <v>22</v>
      </c>
      <c r="C511" s="34" t="s">
        <v>13</v>
      </c>
      <c r="D511" s="1" t="s">
        <v>23</v>
      </c>
      <c r="E511" s="34"/>
      <c r="F511" s="94">
        <v>43917</v>
      </c>
      <c r="G511" s="34" t="s">
        <v>44383</v>
      </c>
      <c r="H511" s="34" t="s">
        <v>44384</v>
      </c>
      <c r="I511" s="34" t="s">
        <v>55</v>
      </c>
      <c r="J511" s="62">
        <v>33972</v>
      </c>
      <c r="K511" s="34" t="s">
        <v>5072</v>
      </c>
      <c r="L511" s="34" t="s">
        <v>7038</v>
      </c>
      <c r="M511" s="1" t="s">
        <v>46144</v>
      </c>
      <c r="N511" s="34" t="s">
        <v>20</v>
      </c>
      <c r="O511" s="34" t="s">
        <v>44385</v>
      </c>
      <c r="P511" s="34" t="s">
        <v>45771</v>
      </c>
      <c r="Q511" s="34" t="s">
        <v>29986</v>
      </c>
      <c r="R511" s="95" t="s">
        <v>44386</v>
      </c>
      <c r="S511" s="34" t="s">
        <v>93</v>
      </c>
      <c r="T511" s="34" t="s">
        <v>21</v>
      </c>
      <c r="U511" s="34" t="s">
        <v>26689</v>
      </c>
      <c r="V511" s="34" t="s">
        <v>26484</v>
      </c>
      <c r="W511" s="34" t="s">
        <v>26486</v>
      </c>
      <c r="X511" s="34" t="s">
        <v>93</v>
      </c>
      <c r="Y511" s="34">
        <v>5694</v>
      </c>
      <c r="Z511" s="34"/>
      <c r="AA511" s="33" t="s">
        <v>42844</v>
      </c>
      <c r="AB511" s="33">
        <v>7942</v>
      </c>
      <c r="AC511" s="103">
        <v>27784</v>
      </c>
    </row>
    <row r="512" spans="1:29" ht="13" customHeight="1" x14ac:dyDescent="0.2">
      <c r="A512" s="34" t="s">
        <v>44392</v>
      </c>
      <c r="B512" s="34">
        <v>55</v>
      </c>
      <c r="C512" s="34" t="s">
        <v>102</v>
      </c>
      <c r="D512" s="34" t="s">
        <v>30</v>
      </c>
      <c r="E512" s="95" t="s">
        <v>44393</v>
      </c>
      <c r="F512" s="94">
        <v>43916</v>
      </c>
      <c r="G512" s="34" t="s">
        <v>44394</v>
      </c>
      <c r="H512" s="34" t="s">
        <v>16840</v>
      </c>
      <c r="I512" s="34" t="s">
        <v>55</v>
      </c>
      <c r="J512" s="62">
        <v>32174</v>
      </c>
      <c r="K512" s="34" t="s">
        <v>3558</v>
      </c>
      <c r="L512" s="34" t="s">
        <v>44395</v>
      </c>
      <c r="M512" s="1" t="s">
        <v>46146</v>
      </c>
      <c r="N512" s="34" t="s">
        <v>20</v>
      </c>
      <c r="O512" s="34" t="s">
        <v>44396</v>
      </c>
      <c r="P512" s="34" t="s">
        <v>40461</v>
      </c>
      <c r="Q512" s="34" t="s">
        <v>29986</v>
      </c>
      <c r="R512" s="95" t="s">
        <v>44397</v>
      </c>
      <c r="S512" s="34" t="s">
        <v>93</v>
      </c>
      <c r="T512" s="34" t="s">
        <v>21</v>
      </c>
      <c r="U512" s="34" t="s">
        <v>26689</v>
      </c>
      <c r="V512" s="34" t="s">
        <v>26484</v>
      </c>
      <c r="W512" s="34" t="s">
        <v>26485</v>
      </c>
      <c r="X512" s="34" t="s">
        <v>93</v>
      </c>
      <c r="Y512" s="34">
        <v>5717</v>
      </c>
      <c r="Z512" s="34"/>
      <c r="AA512" s="33" t="s">
        <v>42842</v>
      </c>
      <c r="AB512" s="33">
        <v>7938</v>
      </c>
      <c r="AC512" s="103">
        <v>27771</v>
      </c>
    </row>
    <row r="513" spans="1:29" ht="13" customHeight="1" x14ac:dyDescent="0.2">
      <c r="A513" s="34" t="s">
        <v>44387</v>
      </c>
      <c r="B513" s="34">
        <v>32</v>
      </c>
      <c r="C513" s="34" t="s">
        <v>13</v>
      </c>
      <c r="D513" s="34" t="s">
        <v>30</v>
      </c>
      <c r="E513" s="95" t="s">
        <v>44388</v>
      </c>
      <c r="F513" s="94">
        <v>43916</v>
      </c>
      <c r="G513" s="34" t="s">
        <v>44389</v>
      </c>
      <c r="H513" s="34" t="s">
        <v>41624</v>
      </c>
      <c r="I513" s="34" t="s">
        <v>337</v>
      </c>
      <c r="J513" s="62">
        <v>27299</v>
      </c>
      <c r="K513" s="34" t="s">
        <v>820</v>
      </c>
      <c r="L513" s="34" t="s">
        <v>5883</v>
      </c>
      <c r="M513" s="1" t="s">
        <v>46147</v>
      </c>
      <c r="N513" s="34" t="s">
        <v>20</v>
      </c>
      <c r="O513" s="34" t="s">
        <v>44390</v>
      </c>
      <c r="P513" s="34" t="s">
        <v>45771</v>
      </c>
      <c r="Q513" s="34" t="s">
        <v>29986</v>
      </c>
      <c r="R513" s="95" t="s">
        <v>44391</v>
      </c>
      <c r="S513" s="34" t="s">
        <v>93</v>
      </c>
      <c r="T513" s="34" t="s">
        <v>45897</v>
      </c>
      <c r="U513" s="34" t="s">
        <v>49804</v>
      </c>
      <c r="V513" s="34" t="s">
        <v>26482</v>
      </c>
      <c r="W513" s="34" t="s">
        <v>26483</v>
      </c>
      <c r="X513" s="34" t="s">
        <v>93</v>
      </c>
      <c r="Y513" s="34">
        <v>5719</v>
      </c>
      <c r="Z513" s="34"/>
      <c r="AA513" s="33" t="s">
        <v>42843</v>
      </c>
      <c r="AB513" s="33">
        <v>7939</v>
      </c>
      <c r="AC513" s="103">
        <v>27773</v>
      </c>
    </row>
    <row r="514" spans="1:29" ht="13" customHeight="1" x14ac:dyDescent="0.2">
      <c r="A514" s="34" t="s">
        <v>44401</v>
      </c>
      <c r="B514" s="34">
        <v>19</v>
      </c>
      <c r="C514" s="34" t="s">
        <v>13</v>
      </c>
      <c r="D514" s="34" t="s">
        <v>30</v>
      </c>
      <c r="E514" s="95" t="s">
        <v>44402</v>
      </c>
      <c r="F514" s="94">
        <v>43915</v>
      </c>
      <c r="G514" s="34" t="s">
        <v>44403</v>
      </c>
      <c r="H514" s="34" t="s">
        <v>27328</v>
      </c>
      <c r="I514" s="34" t="s">
        <v>249</v>
      </c>
      <c r="J514" s="62">
        <v>89048</v>
      </c>
      <c r="K514" s="34" t="s">
        <v>27329</v>
      </c>
      <c r="L514" s="34" t="s">
        <v>27330</v>
      </c>
      <c r="M514" s="1" t="s">
        <v>46148</v>
      </c>
      <c r="N514" s="34" t="s">
        <v>20</v>
      </c>
      <c r="O514" s="34" t="s">
        <v>44404</v>
      </c>
      <c r="P514" s="34" t="s">
        <v>45771</v>
      </c>
      <c r="Q514" s="34" t="s">
        <v>29986</v>
      </c>
      <c r="R514" s="95" t="s">
        <v>44405</v>
      </c>
      <c r="S514" s="34" t="s">
        <v>93</v>
      </c>
      <c r="T514" s="34" t="s">
        <v>21</v>
      </c>
      <c r="U514" s="34" t="s">
        <v>26689</v>
      </c>
      <c r="V514" s="34" t="s">
        <v>26484</v>
      </c>
      <c r="W514" s="34" t="s">
        <v>26485</v>
      </c>
      <c r="X514" s="34" t="s">
        <v>509</v>
      </c>
      <c r="Y514" s="34">
        <v>5688</v>
      </c>
      <c r="Z514" s="34"/>
      <c r="AA514" s="33" t="s">
        <v>42844</v>
      </c>
      <c r="AB514" s="33">
        <v>7935</v>
      </c>
      <c r="AC514" s="103">
        <v>27768</v>
      </c>
    </row>
    <row r="515" spans="1:29" ht="13" customHeight="1" x14ac:dyDescent="0.2">
      <c r="A515" s="34" t="s">
        <v>44406</v>
      </c>
      <c r="B515" s="34">
        <v>53</v>
      </c>
      <c r="C515" s="34" t="s">
        <v>13</v>
      </c>
      <c r="D515" s="34" t="s">
        <v>30</v>
      </c>
      <c r="E515" s="95" t="s">
        <v>44407</v>
      </c>
      <c r="F515" s="94">
        <v>43915</v>
      </c>
      <c r="G515" s="34" t="s">
        <v>44408</v>
      </c>
      <c r="H515" s="34" t="s">
        <v>25343</v>
      </c>
      <c r="I515" s="34" t="s">
        <v>915</v>
      </c>
      <c r="J515" s="62">
        <v>72847</v>
      </c>
      <c r="K515" s="34" t="s">
        <v>5922</v>
      </c>
      <c r="L515" s="34" t="s">
        <v>24826</v>
      </c>
      <c r="M515" s="1" t="s">
        <v>46149</v>
      </c>
      <c r="N515" s="34" t="s">
        <v>20</v>
      </c>
      <c r="O515" s="34" t="s">
        <v>44409</v>
      </c>
      <c r="P515" s="34" t="s">
        <v>45771</v>
      </c>
      <c r="Q515" s="34" t="s">
        <v>29986</v>
      </c>
      <c r="R515" s="95" t="s">
        <v>44410</v>
      </c>
      <c r="S515" s="34" t="s">
        <v>509</v>
      </c>
      <c r="T515" s="34" t="s">
        <v>21</v>
      </c>
      <c r="U515" s="34" t="s">
        <v>26682</v>
      </c>
      <c r="V515" s="34" t="s">
        <v>26482</v>
      </c>
      <c r="W515" s="34" t="s">
        <v>26485</v>
      </c>
      <c r="X515" s="34" t="s">
        <v>93</v>
      </c>
      <c r="Y515" s="34">
        <v>5689</v>
      </c>
      <c r="Z515" s="34"/>
      <c r="AA515" s="33" t="s">
        <v>42843</v>
      </c>
      <c r="AB515" s="33">
        <v>7936</v>
      </c>
      <c r="AC515" s="103">
        <v>27770</v>
      </c>
    </row>
    <row r="516" spans="1:29" ht="13" customHeight="1" x14ac:dyDescent="0.2">
      <c r="A516" s="1" t="s">
        <v>2989</v>
      </c>
      <c r="B516" s="33" t="s">
        <v>22</v>
      </c>
      <c r="C516" s="34" t="s">
        <v>13</v>
      </c>
      <c r="D516" s="1" t="s">
        <v>23</v>
      </c>
      <c r="E516" s="34"/>
      <c r="F516" s="94">
        <v>43915</v>
      </c>
      <c r="G516" s="34"/>
      <c r="H516" s="34" t="s">
        <v>10292</v>
      </c>
      <c r="I516" s="34" t="s">
        <v>795</v>
      </c>
      <c r="J516" s="62">
        <v>64630</v>
      </c>
      <c r="K516" s="34" t="s">
        <v>10294</v>
      </c>
      <c r="L516" s="34" t="s">
        <v>44398</v>
      </c>
      <c r="M516" s="1" t="s">
        <v>46150</v>
      </c>
      <c r="N516" s="34" t="s">
        <v>20</v>
      </c>
      <c r="O516" s="34" t="s">
        <v>44399</v>
      </c>
      <c r="P516" s="34" t="s">
        <v>45771</v>
      </c>
      <c r="Q516" s="34" t="s">
        <v>29986</v>
      </c>
      <c r="R516" s="95" t="s">
        <v>44400</v>
      </c>
      <c r="S516" s="34" t="s">
        <v>93</v>
      </c>
      <c r="T516" s="34" t="s">
        <v>28</v>
      </c>
      <c r="U516" s="34" t="s">
        <v>26487</v>
      </c>
      <c r="V516" s="34"/>
      <c r="W516" s="34"/>
      <c r="X516" s="34"/>
      <c r="Y516" s="34"/>
      <c r="Z516" s="34"/>
      <c r="AA516" s="33" t="s">
        <v>42843</v>
      </c>
      <c r="AB516" s="33">
        <v>7937</v>
      </c>
      <c r="AC516" s="103">
        <v>27778</v>
      </c>
    </row>
    <row r="517" spans="1:29" ht="13" customHeight="1" x14ac:dyDescent="0.2">
      <c r="A517" s="34" t="s">
        <v>44415</v>
      </c>
      <c r="B517" s="34">
        <v>31</v>
      </c>
      <c r="C517" s="34" t="s">
        <v>13</v>
      </c>
      <c r="D517" s="34" t="s">
        <v>41</v>
      </c>
      <c r="E517" s="95" t="s">
        <v>44416</v>
      </c>
      <c r="F517" s="94">
        <v>43914</v>
      </c>
      <c r="G517" s="34" t="s">
        <v>44417</v>
      </c>
      <c r="H517" s="34" t="s">
        <v>798</v>
      </c>
      <c r="I517" s="34" t="s">
        <v>66</v>
      </c>
      <c r="J517" s="62">
        <v>79901</v>
      </c>
      <c r="K517" s="34" t="s">
        <v>798</v>
      </c>
      <c r="L517" s="34" t="s">
        <v>32079</v>
      </c>
      <c r="M517" s="1" t="s">
        <v>46151</v>
      </c>
      <c r="N517" s="34" t="s">
        <v>20</v>
      </c>
      <c r="O517" s="34" t="s">
        <v>44418</v>
      </c>
      <c r="P517" s="34" t="s">
        <v>45771</v>
      </c>
      <c r="Q517" s="34" t="s">
        <v>29986</v>
      </c>
      <c r="R517" s="95" t="s">
        <v>44419</v>
      </c>
      <c r="S517" s="34" t="s">
        <v>93</v>
      </c>
      <c r="T517" s="34" t="s">
        <v>21</v>
      </c>
      <c r="U517" s="34" t="s">
        <v>26689</v>
      </c>
      <c r="V517" s="34" t="s">
        <v>26484</v>
      </c>
      <c r="W517" s="34" t="s">
        <v>26483</v>
      </c>
      <c r="X517" s="34" t="s">
        <v>93</v>
      </c>
      <c r="Y517" s="34">
        <v>5687</v>
      </c>
      <c r="Z517" s="34"/>
      <c r="AA517" s="33" t="s">
        <v>42842</v>
      </c>
      <c r="AB517" s="33">
        <v>7930</v>
      </c>
      <c r="AC517" s="103">
        <v>27767</v>
      </c>
    </row>
    <row r="518" spans="1:29" ht="13" customHeight="1" x14ac:dyDescent="0.2">
      <c r="A518" s="34" t="s">
        <v>44427</v>
      </c>
      <c r="B518" s="34">
        <v>34</v>
      </c>
      <c r="C518" s="34" t="s">
        <v>13</v>
      </c>
      <c r="D518" s="34" t="s">
        <v>30</v>
      </c>
      <c r="E518" s="95" t="s">
        <v>44428</v>
      </c>
      <c r="F518" s="94">
        <v>43914</v>
      </c>
      <c r="G518" s="34" t="s">
        <v>44429</v>
      </c>
      <c r="H518" s="34" t="s">
        <v>15231</v>
      </c>
      <c r="I518" s="34" t="s">
        <v>392</v>
      </c>
      <c r="J518" s="62">
        <v>12307</v>
      </c>
      <c r="K518" s="34" t="s">
        <v>15231</v>
      </c>
      <c r="L518" s="34" t="s">
        <v>15233</v>
      </c>
      <c r="M518" s="1" t="s">
        <v>46153</v>
      </c>
      <c r="N518" s="34" t="s">
        <v>20</v>
      </c>
      <c r="O518" s="34" t="s">
        <v>44430</v>
      </c>
      <c r="P518" s="34" t="s">
        <v>45771</v>
      </c>
      <c r="Q518" s="34" t="s">
        <v>29986</v>
      </c>
      <c r="R518" s="95" t="s">
        <v>44431</v>
      </c>
      <c r="S518" s="34" t="s">
        <v>509</v>
      </c>
      <c r="T518" s="34" t="s">
        <v>21</v>
      </c>
      <c r="U518" s="34" t="s">
        <v>26689</v>
      </c>
      <c r="V518" s="34" t="s">
        <v>26484</v>
      </c>
      <c r="W518" s="34" t="s">
        <v>26485</v>
      </c>
      <c r="X518" s="34" t="s">
        <v>93</v>
      </c>
      <c r="Y518" s="34">
        <v>5684</v>
      </c>
      <c r="Z518" s="34"/>
      <c r="AA518" s="33" t="s">
        <v>42842</v>
      </c>
      <c r="AB518" s="33">
        <v>7932</v>
      </c>
      <c r="AC518" s="103">
        <v>27764</v>
      </c>
    </row>
    <row r="519" spans="1:29" ht="13" customHeight="1" x14ac:dyDescent="0.2">
      <c r="A519" s="34" t="s">
        <v>44420</v>
      </c>
      <c r="B519" s="34">
        <v>45</v>
      </c>
      <c r="C519" s="34" t="s">
        <v>13</v>
      </c>
      <c r="D519" s="34" t="s">
        <v>30</v>
      </c>
      <c r="E519" s="95" t="s">
        <v>44421</v>
      </c>
      <c r="F519" s="94">
        <v>43914</v>
      </c>
      <c r="G519" s="34" t="s">
        <v>44422</v>
      </c>
      <c r="H519" s="34" t="s">
        <v>44423</v>
      </c>
      <c r="I519" s="34" t="s">
        <v>337</v>
      </c>
      <c r="J519" s="62">
        <v>27012</v>
      </c>
      <c r="K519" s="34" t="s">
        <v>8482</v>
      </c>
      <c r="L519" s="34" t="s">
        <v>44424</v>
      </c>
      <c r="M519" s="1" t="s">
        <v>46152</v>
      </c>
      <c r="N519" s="34" t="s">
        <v>20</v>
      </c>
      <c r="O519" s="34" t="s">
        <v>44425</v>
      </c>
      <c r="P519" s="34" t="s">
        <v>45771</v>
      </c>
      <c r="Q519" s="34" t="s">
        <v>29986</v>
      </c>
      <c r="R519" s="95" t="s">
        <v>44426</v>
      </c>
      <c r="S519" s="34" t="s">
        <v>93</v>
      </c>
      <c r="T519" s="34" t="s">
        <v>21</v>
      </c>
      <c r="U519" s="34" t="s">
        <v>26689</v>
      </c>
      <c r="V519" s="34" t="s">
        <v>26484</v>
      </c>
      <c r="W519" s="34" t="s">
        <v>26483</v>
      </c>
      <c r="X519" s="34" t="s">
        <v>93</v>
      </c>
      <c r="Y519" s="34">
        <v>5686</v>
      </c>
      <c r="Z519" s="34"/>
      <c r="AA519" s="33" t="s">
        <v>42844</v>
      </c>
      <c r="AB519" s="33">
        <v>7931</v>
      </c>
      <c r="AC519" s="103">
        <v>27766</v>
      </c>
    </row>
    <row r="520" spans="1:29" ht="13" customHeight="1" x14ac:dyDescent="0.2">
      <c r="A520" s="34" t="s">
        <v>44411</v>
      </c>
      <c r="B520" s="34">
        <v>32</v>
      </c>
      <c r="C520" s="34" t="s">
        <v>102</v>
      </c>
      <c r="D520" s="34" t="s">
        <v>30</v>
      </c>
      <c r="E520" s="34"/>
      <c r="F520" s="94">
        <v>43914</v>
      </c>
      <c r="G520" s="34" t="s">
        <v>44412</v>
      </c>
      <c r="H520" s="34" t="s">
        <v>4724</v>
      </c>
      <c r="I520" s="34" t="s">
        <v>281</v>
      </c>
      <c r="J520" s="62">
        <v>98546</v>
      </c>
      <c r="K520" s="34" t="s">
        <v>647</v>
      </c>
      <c r="L520" s="34" t="s">
        <v>648</v>
      </c>
      <c r="M520" s="1" t="s">
        <v>46154</v>
      </c>
      <c r="N520" s="34" t="s">
        <v>20</v>
      </c>
      <c r="O520" s="34" t="s">
        <v>44413</v>
      </c>
      <c r="P520" s="34" t="s">
        <v>45771</v>
      </c>
      <c r="Q520" s="34" t="s">
        <v>29986</v>
      </c>
      <c r="R520" s="95" t="s">
        <v>44414</v>
      </c>
      <c r="S520" s="34" t="s">
        <v>93</v>
      </c>
      <c r="T520" s="34" t="s">
        <v>350</v>
      </c>
      <c r="U520" s="34" t="s">
        <v>26775</v>
      </c>
      <c r="V520" s="34" t="s">
        <v>26484</v>
      </c>
      <c r="W520" s="34" t="s">
        <v>26483</v>
      </c>
      <c r="X520" s="34" t="s">
        <v>93</v>
      </c>
      <c r="Y520" s="34">
        <v>5685</v>
      </c>
      <c r="Z520" s="34"/>
      <c r="AA520" s="33" t="s">
        <v>42843</v>
      </c>
      <c r="AB520" s="33">
        <v>7934</v>
      </c>
      <c r="AC520" s="103">
        <v>27765</v>
      </c>
    </row>
    <row r="521" spans="1:29" ht="13" customHeight="1" x14ac:dyDescent="0.2">
      <c r="A521" s="34" t="s">
        <v>44437</v>
      </c>
      <c r="B521" s="34">
        <v>46</v>
      </c>
      <c r="C521" s="34" t="s">
        <v>13</v>
      </c>
      <c r="D521" s="34" t="s">
        <v>41</v>
      </c>
      <c r="E521" s="34"/>
      <c r="F521" s="94">
        <v>43913</v>
      </c>
      <c r="G521" s="34" t="s">
        <v>44438</v>
      </c>
      <c r="H521" s="34" t="s">
        <v>529</v>
      </c>
      <c r="I521" s="34" t="s">
        <v>66</v>
      </c>
      <c r="J521" s="62">
        <v>78237</v>
      </c>
      <c r="K521" s="34" t="s">
        <v>530</v>
      </c>
      <c r="L521" s="34" t="s">
        <v>531</v>
      </c>
      <c r="M521" s="1" t="s">
        <v>46041</v>
      </c>
      <c r="N521" s="34" t="s">
        <v>20</v>
      </c>
      <c r="O521" s="34" t="s">
        <v>44439</v>
      </c>
      <c r="P521" s="34" t="s">
        <v>45771</v>
      </c>
      <c r="Q521" s="34" t="s">
        <v>29986</v>
      </c>
      <c r="R521" s="95" t="s">
        <v>44440</v>
      </c>
      <c r="S521" s="34" t="s">
        <v>93</v>
      </c>
      <c r="T521" s="34" t="s">
        <v>21</v>
      </c>
      <c r="U521" s="34" t="s">
        <v>26519</v>
      </c>
      <c r="V521" s="34" t="s">
        <v>26484</v>
      </c>
      <c r="W521" s="34" t="s">
        <v>26485</v>
      </c>
      <c r="X521" s="34" t="s">
        <v>93</v>
      </c>
      <c r="Y521" s="34">
        <v>5642</v>
      </c>
      <c r="Z521" s="34"/>
      <c r="AA521" s="33" t="s">
        <v>42842</v>
      </c>
      <c r="AB521" s="33">
        <v>7928</v>
      </c>
      <c r="AC521" s="103">
        <v>27751</v>
      </c>
    </row>
    <row r="522" spans="1:29" ht="13" customHeight="1" x14ac:dyDescent="0.2">
      <c r="A522" s="34" t="s">
        <v>44432</v>
      </c>
      <c r="B522" s="34">
        <v>50</v>
      </c>
      <c r="C522" s="34" t="s">
        <v>13</v>
      </c>
      <c r="D522" s="34" t="s">
        <v>30</v>
      </c>
      <c r="E522" s="95" t="s">
        <v>44433</v>
      </c>
      <c r="F522" s="94">
        <v>43913</v>
      </c>
      <c r="G522" s="34" t="s">
        <v>44434</v>
      </c>
      <c r="H522" s="34" t="s">
        <v>3402</v>
      </c>
      <c r="I522" s="34" t="s">
        <v>38</v>
      </c>
      <c r="J522" s="62">
        <v>93501</v>
      </c>
      <c r="K522" s="34" t="s">
        <v>629</v>
      </c>
      <c r="L522" s="34" t="s">
        <v>690</v>
      </c>
      <c r="M522" s="1" t="s">
        <v>45952</v>
      </c>
      <c r="N522" s="34" t="s">
        <v>20</v>
      </c>
      <c r="O522" s="34" t="s">
        <v>44435</v>
      </c>
      <c r="P522" s="34" t="s">
        <v>45771</v>
      </c>
      <c r="Q522" s="34" t="s">
        <v>29986</v>
      </c>
      <c r="R522" s="95" t="s">
        <v>44436</v>
      </c>
      <c r="S522" s="34" t="s">
        <v>93</v>
      </c>
      <c r="T522" s="34" t="s">
        <v>21</v>
      </c>
      <c r="U522" s="34" t="s">
        <v>26689</v>
      </c>
      <c r="V522" s="34" t="s">
        <v>26484</v>
      </c>
      <c r="W522" s="34" t="s">
        <v>26485</v>
      </c>
      <c r="X522" s="34" t="s">
        <v>93</v>
      </c>
      <c r="Y522" s="34">
        <v>5683</v>
      </c>
      <c r="Z522" s="34"/>
      <c r="AA522" s="33" t="s">
        <v>42843</v>
      </c>
      <c r="AB522" s="33">
        <v>7929</v>
      </c>
      <c r="AC522" s="103">
        <v>27760</v>
      </c>
    </row>
    <row r="523" spans="1:29" ht="13" customHeight="1" x14ac:dyDescent="0.2">
      <c r="A523" s="1" t="s">
        <v>44441</v>
      </c>
      <c r="B523" s="34">
        <v>55</v>
      </c>
      <c r="C523" s="34" t="s">
        <v>13</v>
      </c>
      <c r="D523" s="1" t="s">
        <v>23</v>
      </c>
      <c r="E523" s="34"/>
      <c r="F523" s="94">
        <v>43912</v>
      </c>
      <c r="G523" s="34" t="s">
        <v>44442</v>
      </c>
      <c r="H523" s="34" t="s">
        <v>182</v>
      </c>
      <c r="I523" s="34" t="s">
        <v>38</v>
      </c>
      <c r="J523" s="62">
        <v>93721</v>
      </c>
      <c r="K523" s="34" t="s">
        <v>182</v>
      </c>
      <c r="L523" s="34" t="s">
        <v>183</v>
      </c>
      <c r="M523" s="1" t="s">
        <v>46155</v>
      </c>
      <c r="N523" s="34" t="s">
        <v>20</v>
      </c>
      <c r="O523" s="34" t="s">
        <v>44443</v>
      </c>
      <c r="P523" s="34" t="s">
        <v>45771</v>
      </c>
      <c r="Q523" s="34" t="s">
        <v>29986</v>
      </c>
      <c r="R523" s="95" t="s">
        <v>44444</v>
      </c>
      <c r="S523" s="34" t="s">
        <v>93</v>
      </c>
      <c r="T523" s="34" t="s">
        <v>45897</v>
      </c>
      <c r="U523" s="34" t="s">
        <v>39851</v>
      </c>
      <c r="V523" s="34" t="s">
        <v>26484</v>
      </c>
      <c r="W523" s="34" t="s">
        <v>26485</v>
      </c>
      <c r="X523" s="34" t="s">
        <v>509</v>
      </c>
      <c r="Y523" s="34">
        <v>5641</v>
      </c>
      <c r="Z523" s="34"/>
      <c r="AA523" s="33" t="s">
        <v>42842</v>
      </c>
      <c r="AB523" s="33">
        <v>7927</v>
      </c>
      <c r="AC523" s="103">
        <v>27750</v>
      </c>
    </row>
    <row r="524" spans="1:29" ht="13" customHeight="1" x14ac:dyDescent="0.2">
      <c r="A524" s="1" t="s">
        <v>44462</v>
      </c>
      <c r="B524" s="34">
        <v>21</v>
      </c>
      <c r="C524" s="34" t="s">
        <v>13</v>
      </c>
      <c r="D524" s="1" t="s">
        <v>23</v>
      </c>
      <c r="E524" s="34"/>
      <c r="F524" s="94">
        <v>43911</v>
      </c>
      <c r="G524" s="34" t="s">
        <v>44463</v>
      </c>
      <c r="H524" s="34" t="s">
        <v>44464</v>
      </c>
      <c r="I524" s="34" t="s">
        <v>399</v>
      </c>
      <c r="J524" s="62">
        <v>63089</v>
      </c>
      <c r="K524" s="34" t="s">
        <v>1200</v>
      </c>
      <c r="L524" s="34" t="s">
        <v>1201</v>
      </c>
      <c r="M524" s="1" t="s">
        <v>46156</v>
      </c>
      <c r="N524" s="34" t="s">
        <v>20</v>
      </c>
      <c r="O524" s="34" t="s">
        <v>44465</v>
      </c>
      <c r="P524" s="34" t="s">
        <v>45771</v>
      </c>
      <c r="Q524" s="34" t="s">
        <v>29986</v>
      </c>
      <c r="R524" s="95" t="s">
        <v>44466</v>
      </c>
      <c r="S524" s="34" t="s">
        <v>93</v>
      </c>
      <c r="T524" s="34" t="s">
        <v>21</v>
      </c>
      <c r="U524" s="34" t="s">
        <v>26689</v>
      </c>
      <c r="V524" s="34" t="s">
        <v>26484</v>
      </c>
      <c r="W524" s="34"/>
      <c r="X524" s="34"/>
      <c r="Y524" s="34"/>
      <c r="Z524" s="34"/>
      <c r="AA524" s="33" t="s">
        <v>42843</v>
      </c>
      <c r="AB524" s="33">
        <v>7922</v>
      </c>
      <c r="AC524" s="103">
        <v>27800</v>
      </c>
    </row>
    <row r="525" spans="1:29" ht="13" customHeight="1" x14ac:dyDescent="0.2">
      <c r="A525" s="1" t="s">
        <v>44445</v>
      </c>
      <c r="B525" s="34">
        <v>28</v>
      </c>
      <c r="C525" s="34" t="s">
        <v>13</v>
      </c>
      <c r="D525" s="1" t="s">
        <v>23</v>
      </c>
      <c r="E525" s="34"/>
      <c r="F525" s="94">
        <v>43911</v>
      </c>
      <c r="G525" s="34" t="s">
        <v>44446</v>
      </c>
      <c r="H525" s="34" t="s">
        <v>33688</v>
      </c>
      <c r="I525" s="34" t="s">
        <v>220</v>
      </c>
      <c r="J525" s="62">
        <v>84129</v>
      </c>
      <c r="K525" s="34" t="s">
        <v>561</v>
      </c>
      <c r="L525" s="34" t="s">
        <v>32898</v>
      </c>
      <c r="M525" s="1" t="s">
        <v>46157</v>
      </c>
      <c r="N525" s="34" t="s">
        <v>20</v>
      </c>
      <c r="O525" s="34" t="s">
        <v>44447</v>
      </c>
      <c r="P525" s="34" t="s">
        <v>45771</v>
      </c>
      <c r="Q525" s="34" t="s">
        <v>29986</v>
      </c>
      <c r="R525" s="95" t="s">
        <v>44448</v>
      </c>
      <c r="S525" s="34" t="s">
        <v>93</v>
      </c>
      <c r="T525" s="34" t="s">
        <v>21</v>
      </c>
      <c r="U525" s="34" t="s">
        <v>26488</v>
      </c>
      <c r="V525" s="34" t="s">
        <v>26482</v>
      </c>
      <c r="W525" s="34" t="s">
        <v>19153</v>
      </c>
      <c r="X525" s="34" t="s">
        <v>93</v>
      </c>
      <c r="Y525" s="34">
        <v>5645</v>
      </c>
      <c r="Z525" s="34"/>
      <c r="AA525" s="33" t="s">
        <v>49699</v>
      </c>
      <c r="AB525" s="33">
        <v>7923</v>
      </c>
      <c r="AC525" s="103">
        <v>27747</v>
      </c>
    </row>
    <row r="526" spans="1:29" ht="13" customHeight="1" x14ac:dyDescent="0.2">
      <c r="A526" s="34" t="s">
        <v>44449</v>
      </c>
      <c r="B526" s="34">
        <v>25</v>
      </c>
      <c r="C526" s="34" t="s">
        <v>13</v>
      </c>
      <c r="D526" s="34" t="s">
        <v>30</v>
      </c>
      <c r="E526" s="95" t="s">
        <v>44450</v>
      </c>
      <c r="F526" s="94">
        <v>43911</v>
      </c>
      <c r="G526" s="34" t="s">
        <v>44451</v>
      </c>
      <c r="H526" s="34" t="s">
        <v>8419</v>
      </c>
      <c r="I526" s="34" t="s">
        <v>177</v>
      </c>
      <c r="J526" s="62">
        <v>88220</v>
      </c>
      <c r="K526" s="34" t="s">
        <v>8421</v>
      </c>
      <c r="L526" s="34" t="s">
        <v>28057</v>
      </c>
      <c r="M526" s="1" t="s">
        <v>46972</v>
      </c>
      <c r="N526" s="34" t="s">
        <v>20</v>
      </c>
      <c r="O526" s="34" t="s">
        <v>44452</v>
      </c>
      <c r="P526" s="34" t="s">
        <v>31864</v>
      </c>
      <c r="Q526" s="34" t="s">
        <v>29986</v>
      </c>
      <c r="R526" s="95" t="s">
        <v>44453</v>
      </c>
      <c r="S526" s="34" t="s">
        <v>22</v>
      </c>
      <c r="T526" s="34" t="s">
        <v>45897</v>
      </c>
      <c r="U526" s="34" t="s">
        <v>49804</v>
      </c>
      <c r="V526" s="34"/>
      <c r="W526" s="34"/>
      <c r="X526" s="34"/>
      <c r="Y526" s="34"/>
      <c r="Z526" s="34"/>
      <c r="AA526" s="33" t="s">
        <v>42844</v>
      </c>
      <c r="AB526" s="33">
        <v>7926</v>
      </c>
      <c r="AC526" s="103">
        <v>27759</v>
      </c>
    </row>
    <row r="527" spans="1:29" ht="13" customHeight="1" x14ac:dyDescent="0.2">
      <c r="A527" s="1" t="s">
        <v>44454</v>
      </c>
      <c r="B527" s="34">
        <v>30</v>
      </c>
      <c r="C527" s="34" t="s">
        <v>13</v>
      </c>
      <c r="D527" s="1" t="s">
        <v>23</v>
      </c>
      <c r="E527" s="34"/>
      <c r="F527" s="94">
        <v>43911</v>
      </c>
      <c r="G527" s="34" t="s">
        <v>44455</v>
      </c>
      <c r="H527" s="34" t="s">
        <v>3402</v>
      </c>
      <c r="I527" s="34" t="s">
        <v>38</v>
      </c>
      <c r="J527" s="62">
        <v>93501</v>
      </c>
      <c r="K527" s="34" t="s">
        <v>629</v>
      </c>
      <c r="L527" s="34" t="s">
        <v>690</v>
      </c>
      <c r="M527" s="1" t="s">
        <v>45952</v>
      </c>
      <c r="N527" s="34" t="s">
        <v>20</v>
      </c>
      <c r="O527" s="34" t="s">
        <v>44456</v>
      </c>
      <c r="P527" s="34" t="s">
        <v>45771</v>
      </c>
      <c r="Q527" s="34" t="s">
        <v>29986</v>
      </c>
      <c r="R527" s="95" t="s">
        <v>44457</v>
      </c>
      <c r="S527" s="34" t="s">
        <v>93</v>
      </c>
      <c r="T527" s="34" t="s">
        <v>28</v>
      </c>
      <c r="U527" s="34" t="s">
        <v>26487</v>
      </c>
      <c r="V527" s="34" t="s">
        <v>26484</v>
      </c>
      <c r="W527" s="34"/>
      <c r="X527" s="34" t="s">
        <v>93</v>
      </c>
      <c r="Y527" s="34">
        <v>5644</v>
      </c>
      <c r="Z527" s="34"/>
      <c r="AA527" s="33" t="s">
        <v>42843</v>
      </c>
      <c r="AB527" s="33">
        <v>7924</v>
      </c>
      <c r="AC527" s="103">
        <v>27748</v>
      </c>
    </row>
    <row r="528" spans="1:29" ht="13" customHeight="1" x14ac:dyDescent="0.2">
      <c r="A528" s="1" t="s">
        <v>44458</v>
      </c>
      <c r="B528" s="34">
        <v>52</v>
      </c>
      <c r="C528" s="34" t="s">
        <v>13</v>
      </c>
      <c r="D528" s="1" t="s">
        <v>23</v>
      </c>
      <c r="E528" s="34"/>
      <c r="F528" s="94">
        <v>43911</v>
      </c>
      <c r="G528" s="34" t="s">
        <v>44459</v>
      </c>
      <c r="H528" s="34" t="s">
        <v>21753</v>
      </c>
      <c r="I528" s="34" t="s">
        <v>55</v>
      </c>
      <c r="J528" s="62">
        <v>34465</v>
      </c>
      <c r="K528" s="34" t="s">
        <v>5491</v>
      </c>
      <c r="L528" s="34" t="s">
        <v>5492</v>
      </c>
      <c r="M528" s="1" t="s">
        <v>46158</v>
      </c>
      <c r="N528" s="34" t="s">
        <v>20</v>
      </c>
      <c r="O528" s="34" t="s">
        <v>44460</v>
      </c>
      <c r="P528" s="34" t="s">
        <v>45771</v>
      </c>
      <c r="Q528" s="34" t="s">
        <v>29986</v>
      </c>
      <c r="R528" s="95" t="s">
        <v>44461</v>
      </c>
      <c r="S528" s="34" t="s">
        <v>93</v>
      </c>
      <c r="T528" s="34" t="s">
        <v>28</v>
      </c>
      <c r="U528" s="34" t="s">
        <v>26487</v>
      </c>
      <c r="V528" s="34"/>
      <c r="W528" s="34"/>
      <c r="X528" s="34"/>
      <c r="Y528" s="34"/>
      <c r="Z528" s="34"/>
      <c r="AA528" s="33" t="s">
        <v>42844</v>
      </c>
      <c r="AB528" s="33">
        <v>7925</v>
      </c>
      <c r="AC528" s="103">
        <v>27749</v>
      </c>
    </row>
    <row r="529" spans="1:29" ht="13" customHeight="1" x14ac:dyDescent="0.2">
      <c r="A529" s="34" t="s">
        <v>44473</v>
      </c>
      <c r="B529" s="34">
        <v>18</v>
      </c>
      <c r="C529" s="34" t="s">
        <v>13</v>
      </c>
      <c r="D529" s="34" t="s">
        <v>78</v>
      </c>
      <c r="E529" s="95" t="s">
        <v>44474</v>
      </c>
      <c r="F529" s="94">
        <v>43910</v>
      </c>
      <c r="G529" s="34" t="s">
        <v>44475</v>
      </c>
      <c r="H529" s="34" t="s">
        <v>44476</v>
      </c>
      <c r="I529" s="34" t="s">
        <v>159</v>
      </c>
      <c r="J529" s="62">
        <v>39840</v>
      </c>
      <c r="K529" s="34" t="s">
        <v>14425</v>
      </c>
      <c r="L529" s="34" t="s">
        <v>44477</v>
      </c>
      <c r="M529" s="1" t="s">
        <v>46159</v>
      </c>
      <c r="N529" s="34" t="s">
        <v>20</v>
      </c>
      <c r="O529" s="34" t="s">
        <v>44478</v>
      </c>
      <c r="P529" s="34" t="s">
        <v>45771</v>
      </c>
      <c r="Q529" s="34" t="s">
        <v>29986</v>
      </c>
      <c r="R529" s="95" t="s">
        <v>44479</v>
      </c>
      <c r="S529" s="34" t="s">
        <v>93</v>
      </c>
      <c r="T529" s="34" t="s">
        <v>21</v>
      </c>
      <c r="U529" s="34" t="s">
        <v>26689</v>
      </c>
      <c r="V529" s="34" t="s">
        <v>26484</v>
      </c>
      <c r="W529" s="34" t="s">
        <v>26486</v>
      </c>
      <c r="X529" s="34" t="s">
        <v>93</v>
      </c>
      <c r="Y529" s="34">
        <v>5648</v>
      </c>
      <c r="Z529" s="34"/>
      <c r="AA529" s="33" t="s">
        <v>42843</v>
      </c>
      <c r="AB529" s="33">
        <v>7918</v>
      </c>
      <c r="AC529" s="103">
        <v>27743</v>
      </c>
    </row>
    <row r="530" spans="1:29" ht="13" customHeight="1" x14ac:dyDescent="0.2">
      <c r="A530" s="34" t="s">
        <v>44480</v>
      </c>
      <c r="B530" s="34">
        <v>23</v>
      </c>
      <c r="C530" s="34" t="s">
        <v>13</v>
      </c>
      <c r="D530" s="34" t="s">
        <v>78</v>
      </c>
      <c r="E530" s="34"/>
      <c r="F530" s="94">
        <v>43910</v>
      </c>
      <c r="G530" s="34" t="s">
        <v>44481</v>
      </c>
      <c r="H530" s="34" t="s">
        <v>436</v>
      </c>
      <c r="I530" s="34" t="s">
        <v>224</v>
      </c>
      <c r="J530" s="62">
        <v>23451</v>
      </c>
      <c r="K530" s="34" t="s">
        <v>12055</v>
      </c>
      <c r="L530" s="34" t="s">
        <v>438</v>
      </c>
      <c r="M530" s="1" t="s">
        <v>46160</v>
      </c>
      <c r="N530" s="34" t="s">
        <v>20</v>
      </c>
      <c r="O530" s="34" t="s">
        <v>44482</v>
      </c>
      <c r="P530" s="34" t="s">
        <v>45771</v>
      </c>
      <c r="Q530" s="34" t="s">
        <v>29986</v>
      </c>
      <c r="R530" s="95" t="s">
        <v>44483</v>
      </c>
      <c r="S530" s="34" t="s">
        <v>93</v>
      </c>
      <c r="T530" s="34" t="s">
        <v>21</v>
      </c>
      <c r="U530" s="34" t="s">
        <v>26689</v>
      </c>
      <c r="V530" s="34" t="s">
        <v>26484</v>
      </c>
      <c r="W530" s="34" t="s">
        <v>26485</v>
      </c>
      <c r="X530" s="34" t="s">
        <v>93</v>
      </c>
      <c r="Y530" s="34">
        <v>5649</v>
      </c>
      <c r="Z530" s="34"/>
      <c r="AA530" s="33" t="s">
        <v>42842</v>
      </c>
      <c r="AB530" s="33">
        <v>7919</v>
      </c>
      <c r="AC530" s="103">
        <v>27744</v>
      </c>
    </row>
    <row r="531" spans="1:29" ht="13" customHeight="1" x14ac:dyDescent="0.2">
      <c r="A531" s="34" t="s">
        <v>44467</v>
      </c>
      <c r="B531" s="34">
        <v>39</v>
      </c>
      <c r="C531" s="34" t="s">
        <v>13</v>
      </c>
      <c r="D531" s="34" t="s">
        <v>30</v>
      </c>
      <c r="E531" s="95" t="s">
        <v>44468</v>
      </c>
      <c r="F531" s="94">
        <v>43910</v>
      </c>
      <c r="G531" s="34" t="s">
        <v>44469</v>
      </c>
      <c r="H531" s="34" t="s">
        <v>2851</v>
      </c>
      <c r="I531" s="34" t="s">
        <v>297</v>
      </c>
      <c r="J531" s="62">
        <v>37398</v>
      </c>
      <c r="K531" s="34" t="s">
        <v>1200</v>
      </c>
      <c r="L531" s="34" t="s">
        <v>44470</v>
      </c>
      <c r="M531" s="1" t="s">
        <v>46161</v>
      </c>
      <c r="N531" s="34" t="s">
        <v>20</v>
      </c>
      <c r="O531" s="34" t="s">
        <v>44471</v>
      </c>
      <c r="P531" s="34" t="s">
        <v>45771</v>
      </c>
      <c r="Q531" s="34" t="s">
        <v>29986</v>
      </c>
      <c r="R531" s="95" t="s">
        <v>44472</v>
      </c>
      <c r="S531" s="34" t="s">
        <v>93</v>
      </c>
      <c r="T531" s="34" t="s">
        <v>21</v>
      </c>
      <c r="U531" s="34" t="s">
        <v>26689</v>
      </c>
      <c r="V531" s="34" t="s">
        <v>26484</v>
      </c>
      <c r="W531" s="34" t="s">
        <v>26483</v>
      </c>
      <c r="X531" s="34" t="s">
        <v>93</v>
      </c>
      <c r="Y531" s="34">
        <v>5646</v>
      </c>
      <c r="Z531" s="34"/>
      <c r="AA531" s="33" t="s">
        <v>42843</v>
      </c>
      <c r="AB531" s="33">
        <v>7920</v>
      </c>
      <c r="AC531" s="103">
        <v>27745</v>
      </c>
    </row>
    <row r="532" spans="1:29" ht="13" customHeight="1" x14ac:dyDescent="0.2">
      <c r="A532" s="34" t="s">
        <v>44484</v>
      </c>
      <c r="B532" s="34">
        <v>31</v>
      </c>
      <c r="C532" s="34" t="s">
        <v>13</v>
      </c>
      <c r="D532" s="34" t="s">
        <v>78</v>
      </c>
      <c r="E532" s="95" t="s">
        <v>44485</v>
      </c>
      <c r="F532" s="94">
        <v>43910</v>
      </c>
      <c r="G532" s="34" t="s">
        <v>44486</v>
      </c>
      <c r="H532" s="34" t="s">
        <v>3199</v>
      </c>
      <c r="I532" s="34" t="s">
        <v>55</v>
      </c>
      <c r="J532" s="62">
        <v>32308</v>
      </c>
      <c r="K532" s="34" t="s">
        <v>3201</v>
      </c>
      <c r="L532" s="34" t="s">
        <v>3202</v>
      </c>
      <c r="M532" s="1" t="s">
        <v>45982</v>
      </c>
      <c r="N532" s="34" t="s">
        <v>20</v>
      </c>
      <c r="O532" s="34" t="s">
        <v>44487</v>
      </c>
      <c r="P532" s="34" t="s">
        <v>45771</v>
      </c>
      <c r="Q532" s="34" t="s">
        <v>29986</v>
      </c>
      <c r="R532" s="95" t="s">
        <v>44488</v>
      </c>
      <c r="S532" s="34" t="s">
        <v>93</v>
      </c>
      <c r="T532" s="34" t="s">
        <v>45897</v>
      </c>
      <c r="U532" s="34" t="s">
        <v>49804</v>
      </c>
      <c r="V532" s="34" t="s">
        <v>26484</v>
      </c>
      <c r="W532" s="34" t="s">
        <v>19153</v>
      </c>
      <c r="X532" s="34" t="s">
        <v>93</v>
      </c>
      <c r="Y532" s="34">
        <v>5647</v>
      </c>
      <c r="Z532" s="34"/>
      <c r="AA532" s="33" t="s">
        <v>42842</v>
      </c>
      <c r="AB532" s="33">
        <v>7921</v>
      </c>
      <c r="AC532" s="103">
        <v>27742</v>
      </c>
    </row>
    <row r="533" spans="1:29" ht="13" customHeight="1" x14ac:dyDescent="0.2">
      <c r="A533" s="34" t="s">
        <v>44489</v>
      </c>
      <c r="B533" s="34">
        <v>33</v>
      </c>
      <c r="C533" s="34" t="s">
        <v>13</v>
      </c>
      <c r="D533" s="34" t="s">
        <v>30</v>
      </c>
      <c r="E533" s="95" t="s">
        <v>44490</v>
      </c>
      <c r="F533" s="94">
        <v>43909</v>
      </c>
      <c r="G533" s="34"/>
      <c r="H533" s="34" t="s">
        <v>6599</v>
      </c>
      <c r="I533" s="34" t="s">
        <v>399</v>
      </c>
      <c r="J533" s="62">
        <v>64688</v>
      </c>
      <c r="K533" s="34" t="s">
        <v>3731</v>
      </c>
      <c r="L533" s="34" t="s">
        <v>44491</v>
      </c>
      <c r="M533" s="1" t="s">
        <v>46164</v>
      </c>
      <c r="N533" s="34" t="s">
        <v>20</v>
      </c>
      <c r="O533" s="34" t="s">
        <v>44492</v>
      </c>
      <c r="P533" s="34" t="s">
        <v>39576</v>
      </c>
      <c r="Q533" s="34" t="s">
        <v>29986</v>
      </c>
      <c r="R533" s="95" t="s">
        <v>44493</v>
      </c>
      <c r="S533" s="34" t="s">
        <v>93</v>
      </c>
      <c r="T533" s="34" t="s">
        <v>21</v>
      </c>
      <c r="U533" s="34" t="s">
        <v>26488</v>
      </c>
      <c r="V533" s="34" t="s">
        <v>26487</v>
      </c>
      <c r="W533" s="34"/>
      <c r="X533" s="34" t="s">
        <v>93</v>
      </c>
      <c r="Y533" s="34">
        <v>5643</v>
      </c>
      <c r="Z533" s="34"/>
      <c r="AA533" s="33" t="s">
        <v>42843</v>
      </c>
      <c r="AB533" s="33">
        <v>7917</v>
      </c>
      <c r="AC533" s="103">
        <v>27740</v>
      </c>
    </row>
    <row r="534" spans="1:29" ht="13" customHeight="1" x14ac:dyDescent="0.2">
      <c r="A534" s="34" t="s">
        <v>44501</v>
      </c>
      <c r="B534" s="34">
        <v>47</v>
      </c>
      <c r="C534" s="34" t="s">
        <v>13</v>
      </c>
      <c r="D534" s="34" t="s">
        <v>30</v>
      </c>
      <c r="E534" s="34"/>
      <c r="F534" s="94">
        <v>43909</v>
      </c>
      <c r="G534" s="34" t="s">
        <v>44502</v>
      </c>
      <c r="H534" s="34" t="s">
        <v>44503</v>
      </c>
      <c r="I534" s="34" t="s">
        <v>392</v>
      </c>
      <c r="J534" s="62">
        <v>12771</v>
      </c>
      <c r="K534" s="34" t="s">
        <v>995</v>
      </c>
      <c r="L534" s="34" t="s">
        <v>44504</v>
      </c>
      <c r="M534" s="1" t="s">
        <v>46163</v>
      </c>
      <c r="N534" s="34" t="s">
        <v>4952</v>
      </c>
      <c r="O534" s="34" t="s">
        <v>44505</v>
      </c>
      <c r="P534" s="34" t="s">
        <v>45771</v>
      </c>
      <c r="Q534" s="34" t="s">
        <v>29986</v>
      </c>
      <c r="R534" s="95" t="s">
        <v>44506</v>
      </c>
      <c r="S534" s="34" t="s">
        <v>509</v>
      </c>
      <c r="T534" s="34" t="s">
        <v>21</v>
      </c>
      <c r="U534" s="34" t="s">
        <v>26682</v>
      </c>
      <c r="V534" s="34" t="s">
        <v>26482</v>
      </c>
      <c r="W534" s="34" t="s">
        <v>26485</v>
      </c>
      <c r="X534" s="34" t="s">
        <v>93</v>
      </c>
      <c r="Y534" s="34">
        <v>5650</v>
      </c>
      <c r="Z534" s="34"/>
      <c r="AA534" s="33" t="s">
        <v>42844</v>
      </c>
      <c r="AB534" s="33">
        <v>7916</v>
      </c>
      <c r="AC534" s="103">
        <v>27738</v>
      </c>
    </row>
    <row r="535" spans="1:29" ht="13" customHeight="1" x14ac:dyDescent="0.2">
      <c r="A535" s="34" t="s">
        <v>44494</v>
      </c>
      <c r="B535" s="34">
        <v>61</v>
      </c>
      <c r="C535" s="34" t="s">
        <v>13</v>
      </c>
      <c r="D535" s="34" t="s">
        <v>78</v>
      </c>
      <c r="E535" s="95" t="s">
        <v>44495</v>
      </c>
      <c r="F535" s="94">
        <v>43909</v>
      </c>
      <c r="G535" s="34" t="s">
        <v>44496</v>
      </c>
      <c r="H535" s="34" t="s">
        <v>44497</v>
      </c>
      <c r="I535" s="34" t="s">
        <v>18</v>
      </c>
      <c r="J535" s="62">
        <v>70543</v>
      </c>
      <c r="K535" s="34" t="s">
        <v>7253</v>
      </c>
      <c r="L535" s="34" t="s">
        <v>44498</v>
      </c>
      <c r="M535" s="1" t="s">
        <v>46162</v>
      </c>
      <c r="N535" s="34" t="s">
        <v>20</v>
      </c>
      <c r="O535" s="34" t="s">
        <v>44499</v>
      </c>
      <c r="P535" s="34" t="s">
        <v>45771</v>
      </c>
      <c r="Q535" s="34" t="s">
        <v>29986</v>
      </c>
      <c r="R535" s="95" t="s">
        <v>44500</v>
      </c>
      <c r="S535" s="34" t="s">
        <v>93</v>
      </c>
      <c r="T535" s="34" t="s">
        <v>21</v>
      </c>
      <c r="U535" s="34" t="s">
        <v>26689</v>
      </c>
      <c r="V535" s="34" t="s">
        <v>26482</v>
      </c>
      <c r="W535" s="34"/>
      <c r="X535" s="34" t="s">
        <v>93</v>
      </c>
      <c r="Y535" s="34">
        <v>5651</v>
      </c>
      <c r="Z535" s="34"/>
      <c r="AA535" s="33" t="s">
        <v>42843</v>
      </c>
      <c r="AB535" s="33">
        <v>7915</v>
      </c>
      <c r="AC535" s="103">
        <v>27735</v>
      </c>
    </row>
    <row r="536" spans="1:29" ht="13" customHeight="1" x14ac:dyDescent="0.2">
      <c r="A536" s="34" t="s">
        <v>44507</v>
      </c>
      <c r="B536" s="34">
        <v>28</v>
      </c>
      <c r="C536" s="34" t="s">
        <v>13</v>
      </c>
      <c r="D536" s="34" t="s">
        <v>78</v>
      </c>
      <c r="E536" s="95" t="s">
        <v>44508</v>
      </c>
      <c r="F536" s="94">
        <v>43908</v>
      </c>
      <c r="G536" s="34" t="s">
        <v>44509</v>
      </c>
      <c r="H536" s="34" t="s">
        <v>6638</v>
      </c>
      <c r="I536" s="34" t="s">
        <v>66</v>
      </c>
      <c r="J536" s="62">
        <v>79603</v>
      </c>
      <c r="K536" s="34" t="s">
        <v>6640</v>
      </c>
      <c r="L536" s="34" t="s">
        <v>6641</v>
      </c>
      <c r="M536" s="1" t="s">
        <v>46165</v>
      </c>
      <c r="N536" s="34" t="s">
        <v>4952</v>
      </c>
      <c r="O536" s="34" t="s">
        <v>44510</v>
      </c>
      <c r="P536" s="34" t="s">
        <v>45771</v>
      </c>
      <c r="Q536" s="34" t="s">
        <v>29986</v>
      </c>
      <c r="R536" s="95" t="s">
        <v>44511</v>
      </c>
      <c r="S536" s="34" t="s">
        <v>93</v>
      </c>
      <c r="T536" s="34" t="s">
        <v>21</v>
      </c>
      <c r="U536" s="34" t="s">
        <v>26682</v>
      </c>
      <c r="V536" s="34" t="s">
        <v>26484</v>
      </c>
      <c r="W536" s="34" t="s">
        <v>26486</v>
      </c>
      <c r="X536" s="34" t="s">
        <v>93</v>
      </c>
      <c r="Y536" s="34">
        <v>5652</v>
      </c>
      <c r="Z536" s="34"/>
      <c r="AA536" s="33" t="s">
        <v>42842</v>
      </c>
      <c r="AB536" s="33">
        <v>7912</v>
      </c>
      <c r="AC536" s="103">
        <v>27734</v>
      </c>
    </row>
    <row r="537" spans="1:29" ht="13" customHeight="1" x14ac:dyDescent="0.2">
      <c r="A537" s="34" t="s">
        <v>44512</v>
      </c>
      <c r="B537" s="34">
        <v>58</v>
      </c>
      <c r="C537" s="34" t="s">
        <v>13</v>
      </c>
      <c r="D537" s="34" t="s">
        <v>30</v>
      </c>
      <c r="E537" s="95" t="s">
        <v>44513</v>
      </c>
      <c r="F537" s="94">
        <v>43908</v>
      </c>
      <c r="G537" s="34" t="s">
        <v>44514</v>
      </c>
      <c r="H537" s="34" t="s">
        <v>44515</v>
      </c>
      <c r="I537" s="34" t="s">
        <v>197</v>
      </c>
      <c r="J537" s="62">
        <v>46530</v>
      </c>
      <c r="K537" s="34" t="s">
        <v>10117</v>
      </c>
      <c r="L537" s="34" t="s">
        <v>44516</v>
      </c>
      <c r="M537" s="1" t="s">
        <v>48885</v>
      </c>
      <c r="N537" s="34" t="s">
        <v>42709</v>
      </c>
      <c r="O537" s="34" t="s">
        <v>44517</v>
      </c>
      <c r="P537" s="34" t="s">
        <v>44518</v>
      </c>
      <c r="Q537" s="34" t="s">
        <v>29986</v>
      </c>
      <c r="R537" s="95" t="s">
        <v>44519</v>
      </c>
      <c r="S537" s="34" t="s">
        <v>93</v>
      </c>
      <c r="T537" s="34" t="s">
        <v>21</v>
      </c>
      <c r="U537" s="34" t="s">
        <v>26682</v>
      </c>
      <c r="V537" s="34" t="s">
        <v>26484</v>
      </c>
      <c r="W537" s="34"/>
      <c r="X537" s="34"/>
      <c r="Y537" s="34"/>
      <c r="Z537" s="34"/>
      <c r="AA537" s="33" t="s">
        <v>42844</v>
      </c>
      <c r="AB537" s="33">
        <v>7913</v>
      </c>
      <c r="AC537" s="103">
        <v>27736</v>
      </c>
    </row>
    <row r="538" spans="1:29" ht="13" customHeight="1" x14ac:dyDescent="0.2">
      <c r="A538" s="1" t="s">
        <v>2989</v>
      </c>
      <c r="B538" s="33" t="s">
        <v>22</v>
      </c>
      <c r="C538" s="34" t="s">
        <v>13</v>
      </c>
      <c r="D538" s="1" t="s">
        <v>23</v>
      </c>
      <c r="E538" s="34"/>
      <c r="F538" s="94">
        <v>43908</v>
      </c>
      <c r="G538" s="34" t="s">
        <v>44520</v>
      </c>
      <c r="H538" s="34" t="s">
        <v>20993</v>
      </c>
      <c r="I538" s="34" t="s">
        <v>55</v>
      </c>
      <c r="J538" s="62">
        <v>34668</v>
      </c>
      <c r="K538" s="34" t="s">
        <v>4003</v>
      </c>
      <c r="L538" s="34" t="s">
        <v>4941</v>
      </c>
      <c r="M538" s="1" t="s">
        <v>45910</v>
      </c>
      <c r="N538" s="34" t="s">
        <v>42709</v>
      </c>
      <c r="O538" s="34" t="s">
        <v>44521</v>
      </c>
      <c r="P538" s="34" t="s">
        <v>45771</v>
      </c>
      <c r="Q538" s="34" t="s">
        <v>29986</v>
      </c>
      <c r="R538" s="95" t="s">
        <v>44522</v>
      </c>
      <c r="S538" s="34" t="s">
        <v>93</v>
      </c>
      <c r="T538" s="34" t="s">
        <v>28</v>
      </c>
      <c r="U538" s="34" t="s">
        <v>26487</v>
      </c>
      <c r="V538" s="34"/>
      <c r="W538" s="34"/>
      <c r="X538" s="34"/>
      <c r="Y538" s="34"/>
      <c r="Z538" s="34"/>
      <c r="AA538" s="33" t="s">
        <v>42844</v>
      </c>
      <c r="AB538" s="33">
        <v>7914</v>
      </c>
      <c r="AC538" s="103">
        <v>27733</v>
      </c>
    </row>
    <row r="539" spans="1:29" ht="13" customHeight="1" x14ac:dyDescent="0.2">
      <c r="A539" s="34" t="s">
        <v>44523</v>
      </c>
      <c r="B539" s="34">
        <v>39</v>
      </c>
      <c r="C539" s="34" t="s">
        <v>13</v>
      </c>
      <c r="D539" s="34" t="s">
        <v>78</v>
      </c>
      <c r="E539" s="34"/>
      <c r="F539" s="94">
        <v>43907</v>
      </c>
      <c r="G539" s="34" t="s">
        <v>44524</v>
      </c>
      <c r="H539" s="34" t="s">
        <v>1780</v>
      </c>
      <c r="I539" s="34" t="s">
        <v>159</v>
      </c>
      <c r="J539" s="62">
        <v>30309</v>
      </c>
      <c r="K539" s="34" t="s">
        <v>1450</v>
      </c>
      <c r="L539" s="34" t="s">
        <v>2346</v>
      </c>
      <c r="M539" s="1" t="s">
        <v>45940</v>
      </c>
      <c r="N539" s="34" t="s">
        <v>20</v>
      </c>
      <c r="O539" s="34" t="s">
        <v>44525</v>
      </c>
      <c r="P539" s="34" t="s">
        <v>45771</v>
      </c>
      <c r="Q539" s="34" t="s">
        <v>29986</v>
      </c>
      <c r="R539" s="95" t="s">
        <v>44526</v>
      </c>
      <c r="S539" s="34" t="s">
        <v>93</v>
      </c>
      <c r="T539" s="34" t="s">
        <v>21</v>
      </c>
      <c r="U539" s="34" t="s">
        <v>26689</v>
      </c>
      <c r="V539" s="34" t="s">
        <v>26484</v>
      </c>
      <c r="W539" s="34" t="s">
        <v>26486</v>
      </c>
      <c r="X539" s="34" t="s">
        <v>93</v>
      </c>
      <c r="Y539" s="34">
        <v>5711</v>
      </c>
      <c r="Z539" s="34"/>
      <c r="AA539" s="33" t="s">
        <v>42842</v>
      </c>
      <c r="AB539" s="33">
        <v>7910</v>
      </c>
      <c r="AC539" s="103">
        <v>27729</v>
      </c>
    </row>
    <row r="540" spans="1:29" ht="13" customHeight="1" x14ac:dyDescent="0.2">
      <c r="A540" s="34" t="s">
        <v>44527</v>
      </c>
      <c r="B540" s="34">
        <v>51</v>
      </c>
      <c r="C540" s="34" t="s">
        <v>13</v>
      </c>
      <c r="D540" s="34" t="s">
        <v>30</v>
      </c>
      <c r="E540" s="95" t="s">
        <v>44528</v>
      </c>
      <c r="F540" s="94">
        <v>43907</v>
      </c>
      <c r="G540" s="34" t="s">
        <v>44529</v>
      </c>
      <c r="H540" s="34" t="s">
        <v>2120</v>
      </c>
      <c r="I540" s="34" t="s">
        <v>191</v>
      </c>
      <c r="J540" s="62">
        <v>81503</v>
      </c>
      <c r="K540" s="34" t="s">
        <v>1333</v>
      </c>
      <c r="L540" s="34" t="s">
        <v>44530</v>
      </c>
      <c r="M540" s="1" t="s">
        <v>46166</v>
      </c>
      <c r="N540" s="34" t="s">
        <v>20</v>
      </c>
      <c r="O540" s="34" t="s">
        <v>44531</v>
      </c>
      <c r="P540" s="34" t="s">
        <v>31864</v>
      </c>
      <c r="Q540" s="34" t="s">
        <v>29986</v>
      </c>
      <c r="R540" s="95" t="s">
        <v>44532</v>
      </c>
      <c r="S540" s="34" t="s">
        <v>93</v>
      </c>
      <c r="T540" s="34" t="s">
        <v>21</v>
      </c>
      <c r="U540" s="34" t="s">
        <v>26689</v>
      </c>
      <c r="V540" s="34" t="s">
        <v>26482</v>
      </c>
      <c r="W540" s="34" t="s">
        <v>26486</v>
      </c>
      <c r="X540" s="34" t="s">
        <v>93</v>
      </c>
      <c r="Y540" s="34">
        <v>5653</v>
      </c>
      <c r="Z540" s="34"/>
      <c r="AA540" s="33" t="s">
        <v>42844</v>
      </c>
      <c r="AB540" s="33">
        <v>7911</v>
      </c>
      <c r="AC540" s="103">
        <v>27731</v>
      </c>
    </row>
    <row r="541" spans="1:29" ht="13" customHeight="1" x14ac:dyDescent="0.2">
      <c r="A541" s="34" t="s">
        <v>44537</v>
      </c>
      <c r="B541" s="34">
        <v>35</v>
      </c>
      <c r="C541" s="34" t="s">
        <v>13</v>
      </c>
      <c r="D541" s="34" t="s">
        <v>78</v>
      </c>
      <c r="E541" s="95" t="s">
        <v>44538</v>
      </c>
      <c r="F541" s="94">
        <v>43906</v>
      </c>
      <c r="G541" s="34" t="s">
        <v>44539</v>
      </c>
      <c r="H541" s="34" t="s">
        <v>44540</v>
      </c>
      <c r="I541" s="34" t="s">
        <v>341</v>
      </c>
      <c r="J541" s="62">
        <v>50595</v>
      </c>
      <c r="K541" s="34" t="s">
        <v>502</v>
      </c>
      <c r="L541" s="34" t="s">
        <v>32755</v>
      </c>
      <c r="M541" s="1" t="s">
        <v>46167</v>
      </c>
      <c r="N541" s="34" t="s">
        <v>20</v>
      </c>
      <c r="O541" s="34" t="s">
        <v>44541</v>
      </c>
      <c r="P541" s="34" t="s">
        <v>45771</v>
      </c>
      <c r="Q541" s="34" t="s">
        <v>29986</v>
      </c>
      <c r="R541" s="95" t="s">
        <v>44542</v>
      </c>
      <c r="S541" s="34" t="s">
        <v>93</v>
      </c>
      <c r="T541" s="34" t="s">
        <v>21</v>
      </c>
      <c r="U541" s="34" t="s">
        <v>26689</v>
      </c>
      <c r="V541" s="34" t="s">
        <v>26484</v>
      </c>
      <c r="W541" s="34" t="s">
        <v>26485</v>
      </c>
      <c r="X541" s="34" t="s">
        <v>93</v>
      </c>
      <c r="Y541" s="34">
        <v>5636</v>
      </c>
      <c r="Z541" s="34"/>
      <c r="AA541" s="33" t="s">
        <v>42843</v>
      </c>
      <c r="AB541" s="33">
        <v>7905</v>
      </c>
      <c r="AC541" s="103">
        <v>27727</v>
      </c>
    </row>
    <row r="542" spans="1:29" ht="13" customHeight="1" x14ac:dyDescent="0.2">
      <c r="A542" s="34" t="s">
        <v>44543</v>
      </c>
      <c r="B542" s="34">
        <v>58</v>
      </c>
      <c r="C542" s="34" t="s">
        <v>13</v>
      </c>
      <c r="D542" s="34" t="s">
        <v>41</v>
      </c>
      <c r="E542" s="34"/>
      <c r="F542" s="94">
        <v>43906</v>
      </c>
      <c r="G542" s="34" t="s">
        <v>44544</v>
      </c>
      <c r="H542" s="34" t="s">
        <v>529</v>
      </c>
      <c r="I542" s="34" t="s">
        <v>66</v>
      </c>
      <c r="J542" s="62">
        <v>78204</v>
      </c>
      <c r="K542" s="34" t="s">
        <v>530</v>
      </c>
      <c r="L542" s="34" t="s">
        <v>531</v>
      </c>
      <c r="M542" s="1" t="s">
        <v>46041</v>
      </c>
      <c r="N542" s="34" t="s">
        <v>20</v>
      </c>
      <c r="O542" s="34" t="s">
        <v>44545</v>
      </c>
      <c r="P542" s="34" t="s">
        <v>45771</v>
      </c>
      <c r="Q542" s="34" t="s">
        <v>29986</v>
      </c>
      <c r="R542" s="95" t="s">
        <v>44546</v>
      </c>
      <c r="S542" s="34" t="s">
        <v>93</v>
      </c>
      <c r="T542" s="34" t="s">
        <v>21</v>
      </c>
      <c r="U542" s="34" t="s">
        <v>26505</v>
      </c>
      <c r="V542" s="34" t="s">
        <v>26482</v>
      </c>
      <c r="W542" s="34" t="s">
        <v>26485</v>
      </c>
      <c r="X542" s="34" t="s">
        <v>93</v>
      </c>
      <c r="Y542" s="34">
        <v>5637</v>
      </c>
      <c r="Z542" s="34"/>
      <c r="AA542" s="33" t="s">
        <v>42842</v>
      </c>
      <c r="AB542" s="33">
        <v>7906</v>
      </c>
      <c r="AC542" s="103">
        <v>27725</v>
      </c>
    </row>
    <row r="543" spans="1:29" ht="13" customHeight="1" x14ac:dyDescent="0.2">
      <c r="A543" s="1" t="s">
        <v>2989</v>
      </c>
      <c r="B543" s="33" t="s">
        <v>22</v>
      </c>
      <c r="C543" s="34" t="s">
        <v>13</v>
      </c>
      <c r="D543" s="1" t="s">
        <v>23</v>
      </c>
      <c r="E543" s="34"/>
      <c r="F543" s="94">
        <v>43906</v>
      </c>
      <c r="G543" s="34" t="s">
        <v>44547</v>
      </c>
      <c r="H543" s="34" t="s">
        <v>44548</v>
      </c>
      <c r="I543" s="34" t="s">
        <v>55</v>
      </c>
      <c r="J543" s="62">
        <v>33032</v>
      </c>
      <c r="K543" s="34" t="s">
        <v>147</v>
      </c>
      <c r="L543" s="34" t="s">
        <v>148</v>
      </c>
      <c r="M543" s="1" t="s">
        <v>46168</v>
      </c>
      <c r="N543" s="34" t="s">
        <v>20</v>
      </c>
      <c r="O543" s="34" t="s">
        <v>44549</v>
      </c>
      <c r="P543" s="34" t="s">
        <v>45771</v>
      </c>
      <c r="Q543" s="34" t="s">
        <v>29986</v>
      </c>
      <c r="R543" s="95" t="s">
        <v>44550</v>
      </c>
      <c r="S543" s="34" t="s">
        <v>509</v>
      </c>
      <c r="T543" s="34" t="s">
        <v>21</v>
      </c>
      <c r="U543" s="34" t="s">
        <v>26689</v>
      </c>
      <c r="V543" s="34" t="s">
        <v>26484</v>
      </c>
      <c r="W543" s="34" t="s">
        <v>19153</v>
      </c>
      <c r="X543" s="34" t="s">
        <v>93</v>
      </c>
      <c r="Y543" s="34">
        <v>5638</v>
      </c>
      <c r="Z543" s="34"/>
      <c r="AA543" s="33" t="s">
        <v>42844</v>
      </c>
      <c r="AB543" s="33">
        <v>7907</v>
      </c>
      <c r="AC543" s="103">
        <v>27724</v>
      </c>
    </row>
    <row r="544" spans="1:29" ht="13" customHeight="1" x14ac:dyDescent="0.2">
      <c r="A544" s="1" t="s">
        <v>44533</v>
      </c>
      <c r="B544" s="34">
        <v>55</v>
      </c>
      <c r="C544" s="34" t="s">
        <v>13</v>
      </c>
      <c r="D544" s="1" t="s">
        <v>23</v>
      </c>
      <c r="E544" s="34"/>
      <c r="F544" s="94">
        <v>43906</v>
      </c>
      <c r="G544" s="34" t="s">
        <v>44534</v>
      </c>
      <c r="H544" s="34" t="s">
        <v>515</v>
      </c>
      <c r="I544" s="34" t="s">
        <v>111</v>
      </c>
      <c r="J544" s="62">
        <v>85741</v>
      </c>
      <c r="K544" s="34" t="s">
        <v>516</v>
      </c>
      <c r="L544" s="34" t="s">
        <v>22976</v>
      </c>
      <c r="M544" s="1" t="s">
        <v>46169</v>
      </c>
      <c r="N544" s="34" t="s">
        <v>20</v>
      </c>
      <c r="O544" s="34" t="s">
        <v>44535</v>
      </c>
      <c r="P544" s="34" t="s">
        <v>45771</v>
      </c>
      <c r="Q544" s="34" t="s">
        <v>29986</v>
      </c>
      <c r="R544" s="95" t="s">
        <v>44536</v>
      </c>
      <c r="S544" s="34" t="s">
        <v>93</v>
      </c>
      <c r="T544" s="34" t="s">
        <v>28</v>
      </c>
      <c r="U544" s="34" t="s">
        <v>26487</v>
      </c>
      <c r="V544" s="34" t="s">
        <v>26487</v>
      </c>
      <c r="W544" s="34" t="s">
        <v>26486</v>
      </c>
      <c r="X544" s="34" t="s">
        <v>93</v>
      </c>
      <c r="Y544" s="34">
        <v>5655</v>
      </c>
      <c r="Z544" s="34"/>
      <c r="AA544" s="33" t="s">
        <v>42844</v>
      </c>
      <c r="AB544" s="33">
        <v>7908</v>
      </c>
      <c r="AC544" s="103">
        <v>27728</v>
      </c>
    </row>
    <row r="545" spans="1:29" ht="13" customHeight="1" x14ac:dyDescent="0.2">
      <c r="A545" s="34" t="s">
        <v>44551</v>
      </c>
      <c r="B545" s="34">
        <v>42</v>
      </c>
      <c r="C545" s="34" t="s">
        <v>102</v>
      </c>
      <c r="D545" s="34" t="s">
        <v>30</v>
      </c>
      <c r="E545" s="95" t="s">
        <v>44552</v>
      </c>
      <c r="F545" s="94">
        <v>43906</v>
      </c>
      <c r="G545" s="34" t="s">
        <v>44553</v>
      </c>
      <c r="H545" s="34" t="s">
        <v>44554</v>
      </c>
      <c r="I545" s="34" t="s">
        <v>373</v>
      </c>
      <c r="J545" s="62">
        <v>17067</v>
      </c>
      <c r="K545" s="34" t="s">
        <v>843</v>
      </c>
      <c r="L545" s="34" t="s">
        <v>470</v>
      </c>
      <c r="M545" s="1" t="s">
        <v>46170</v>
      </c>
      <c r="N545" s="34" t="s">
        <v>20</v>
      </c>
      <c r="O545" s="34" t="s">
        <v>44555</v>
      </c>
      <c r="P545" s="34" t="s">
        <v>31864</v>
      </c>
      <c r="Q545" s="34" t="s">
        <v>29986</v>
      </c>
      <c r="R545" s="95" t="s">
        <v>44556</v>
      </c>
      <c r="S545" s="34" t="s">
        <v>22</v>
      </c>
      <c r="T545" s="34" t="s">
        <v>350</v>
      </c>
      <c r="U545" s="34" t="s">
        <v>26775</v>
      </c>
      <c r="V545" s="34" t="s">
        <v>26484</v>
      </c>
      <c r="W545" s="34" t="s">
        <v>26483</v>
      </c>
      <c r="X545" s="34" t="s">
        <v>93</v>
      </c>
      <c r="Y545" s="34">
        <v>5709</v>
      </c>
      <c r="Z545" s="34"/>
      <c r="AA545" s="33" t="s">
        <v>42844</v>
      </c>
      <c r="AB545" s="33">
        <v>7909</v>
      </c>
      <c r="AC545" s="103">
        <v>27723</v>
      </c>
    </row>
    <row r="546" spans="1:29" ht="13" customHeight="1" x14ac:dyDescent="0.2">
      <c r="A546" s="34" t="s">
        <v>44578</v>
      </c>
      <c r="B546" s="34">
        <v>19</v>
      </c>
      <c r="C546" s="34" t="s">
        <v>13</v>
      </c>
      <c r="D546" s="34" t="s">
        <v>30</v>
      </c>
      <c r="E546" s="95" t="s">
        <v>44579</v>
      </c>
      <c r="F546" s="94">
        <v>43905</v>
      </c>
      <c r="G546" s="34" t="s">
        <v>44580</v>
      </c>
      <c r="H546" s="34" t="s">
        <v>44581</v>
      </c>
      <c r="I546" s="34" t="s">
        <v>224</v>
      </c>
      <c r="J546" s="62">
        <v>23924</v>
      </c>
      <c r="K546" s="34" t="s">
        <v>3844</v>
      </c>
      <c r="L546" s="34" t="s">
        <v>32102</v>
      </c>
      <c r="M546" s="1" t="s">
        <v>46175</v>
      </c>
      <c r="N546" s="34" t="s">
        <v>20</v>
      </c>
      <c r="O546" s="34" t="s">
        <v>44582</v>
      </c>
      <c r="P546" s="34" t="s">
        <v>45771</v>
      </c>
      <c r="Q546" s="34" t="s">
        <v>29986</v>
      </c>
      <c r="R546" s="95" t="s">
        <v>44583</v>
      </c>
      <c r="S546" s="34" t="s">
        <v>93</v>
      </c>
      <c r="T546" s="34" t="s">
        <v>21</v>
      </c>
      <c r="U546" s="34" t="s">
        <v>26689</v>
      </c>
      <c r="V546" s="34" t="s">
        <v>26484</v>
      </c>
      <c r="W546" s="34"/>
      <c r="X546" s="34" t="s">
        <v>93</v>
      </c>
      <c r="Y546" s="34">
        <v>5639</v>
      </c>
      <c r="Z546" s="34"/>
      <c r="AA546" s="33" t="s">
        <v>42843</v>
      </c>
      <c r="AB546" s="33">
        <v>7904</v>
      </c>
      <c r="AC546" s="103">
        <v>27722</v>
      </c>
    </row>
    <row r="547" spans="1:29" ht="13" customHeight="1" x14ac:dyDescent="0.2">
      <c r="A547" s="34" t="s">
        <v>44557</v>
      </c>
      <c r="B547" s="34">
        <v>25</v>
      </c>
      <c r="C547" s="34" t="s">
        <v>102</v>
      </c>
      <c r="D547" s="34" t="s">
        <v>41</v>
      </c>
      <c r="E547" s="34"/>
      <c r="F547" s="94">
        <v>43905</v>
      </c>
      <c r="G547" s="34" t="s">
        <v>44558</v>
      </c>
      <c r="H547" s="34" t="s">
        <v>448</v>
      </c>
      <c r="I547" s="34" t="s">
        <v>38</v>
      </c>
      <c r="J547" s="62">
        <v>90803</v>
      </c>
      <c r="K547" s="34" t="s">
        <v>91</v>
      </c>
      <c r="L547" s="34" t="s">
        <v>449</v>
      </c>
      <c r="M547" s="1" t="s">
        <v>46172</v>
      </c>
      <c r="N547" s="34" t="s">
        <v>20</v>
      </c>
      <c r="O547" s="34" t="s">
        <v>44559</v>
      </c>
      <c r="P547" s="34" t="s">
        <v>45771</v>
      </c>
      <c r="Q547" s="34" t="s">
        <v>29986</v>
      </c>
      <c r="R547" s="95" t="s">
        <v>44560</v>
      </c>
      <c r="S547" s="34" t="s">
        <v>93</v>
      </c>
      <c r="T547" s="34" t="s">
        <v>21</v>
      </c>
      <c r="U547" s="34" t="s">
        <v>26682</v>
      </c>
      <c r="V547" s="34" t="s">
        <v>26484</v>
      </c>
      <c r="W547" s="34" t="s">
        <v>26485</v>
      </c>
      <c r="X547" s="34" t="s">
        <v>93</v>
      </c>
      <c r="Y547" s="34">
        <v>5625</v>
      </c>
      <c r="Z547" s="34"/>
      <c r="AA547" s="33" t="s">
        <v>42842</v>
      </c>
      <c r="AB547" s="33">
        <v>7901</v>
      </c>
      <c r="AC547" s="103">
        <v>27719</v>
      </c>
    </row>
    <row r="548" spans="1:29" ht="13" customHeight="1" x14ac:dyDescent="0.2">
      <c r="A548" s="34" t="s">
        <v>44561</v>
      </c>
      <c r="B548" s="34">
        <v>33</v>
      </c>
      <c r="C548" s="34" t="s">
        <v>13</v>
      </c>
      <c r="D548" s="34" t="s">
        <v>30</v>
      </c>
      <c r="E548" s="95" t="s">
        <v>44562</v>
      </c>
      <c r="F548" s="94">
        <v>43905</v>
      </c>
      <c r="G548" s="34" t="s">
        <v>44563</v>
      </c>
      <c r="H548" s="34" t="s">
        <v>37499</v>
      </c>
      <c r="I548" s="34" t="s">
        <v>337</v>
      </c>
      <c r="J548" s="62">
        <v>27262</v>
      </c>
      <c r="K548" s="34" t="s">
        <v>596</v>
      </c>
      <c r="L548" s="34" t="s">
        <v>44564</v>
      </c>
      <c r="M548" s="1" t="s">
        <v>46173</v>
      </c>
      <c r="N548" s="34" t="s">
        <v>20</v>
      </c>
      <c r="O548" s="34" t="s">
        <v>44565</v>
      </c>
      <c r="P548" s="34" t="s">
        <v>45771</v>
      </c>
      <c r="Q548" s="34" t="s">
        <v>29986</v>
      </c>
      <c r="R548" s="95" t="s">
        <v>44566</v>
      </c>
      <c r="S548" s="34" t="s">
        <v>93</v>
      </c>
      <c r="T548" s="34" t="s">
        <v>21</v>
      </c>
      <c r="U548" s="34" t="s">
        <v>26689</v>
      </c>
      <c r="V548" s="34" t="s">
        <v>26484</v>
      </c>
      <c r="W548" s="34"/>
      <c r="X548" s="34" t="s">
        <v>93</v>
      </c>
      <c r="Y548" s="34">
        <v>5624</v>
      </c>
      <c r="Z548" s="34"/>
      <c r="AA548" s="33" t="s">
        <v>42842</v>
      </c>
      <c r="AB548" s="33">
        <v>7902</v>
      </c>
      <c r="AC548" s="103">
        <v>27717</v>
      </c>
    </row>
    <row r="549" spans="1:29" ht="13" customHeight="1" x14ac:dyDescent="0.2">
      <c r="A549" s="34" t="s">
        <v>44567</v>
      </c>
      <c r="B549" s="34">
        <v>47</v>
      </c>
      <c r="C549" s="34" t="s">
        <v>13</v>
      </c>
      <c r="D549" s="34" t="s">
        <v>30</v>
      </c>
      <c r="E549" s="95" t="s">
        <v>44568</v>
      </c>
      <c r="F549" s="94">
        <v>43905</v>
      </c>
      <c r="G549" s="34" t="s">
        <v>44569</v>
      </c>
      <c r="H549" s="34" t="s">
        <v>17383</v>
      </c>
      <c r="I549" s="34" t="s">
        <v>795</v>
      </c>
      <c r="J549" s="62">
        <v>59725</v>
      </c>
      <c r="K549" s="34" t="s">
        <v>20717</v>
      </c>
      <c r="L549" s="34" t="s">
        <v>44570</v>
      </c>
      <c r="M549" s="1" t="s">
        <v>46174</v>
      </c>
      <c r="N549" s="34" t="s">
        <v>20</v>
      </c>
      <c r="O549" s="34" t="s">
        <v>44571</v>
      </c>
      <c r="P549" s="34" t="s">
        <v>45771</v>
      </c>
      <c r="Q549" s="34" t="s">
        <v>29986</v>
      </c>
      <c r="R549" s="95" t="s">
        <v>44572</v>
      </c>
      <c r="S549" s="34" t="s">
        <v>93</v>
      </c>
      <c r="T549" s="34" t="s">
        <v>21</v>
      </c>
      <c r="U549" s="34" t="s">
        <v>26689</v>
      </c>
      <c r="V549" s="34" t="s">
        <v>26484</v>
      </c>
      <c r="W549" s="34" t="s">
        <v>26483</v>
      </c>
      <c r="X549" s="34" t="s">
        <v>93</v>
      </c>
      <c r="Y549" s="34">
        <v>5640</v>
      </c>
      <c r="Z549" s="34"/>
      <c r="AA549" s="33" t="s">
        <v>42843</v>
      </c>
      <c r="AB549" s="33">
        <v>7903</v>
      </c>
      <c r="AC549" s="103">
        <v>27721</v>
      </c>
    </row>
    <row r="550" spans="1:29" ht="13" customHeight="1" x14ac:dyDescent="0.2">
      <c r="A550" s="34" t="s">
        <v>44573</v>
      </c>
      <c r="B550" s="34">
        <v>48</v>
      </c>
      <c r="C550" s="34" t="s">
        <v>13</v>
      </c>
      <c r="D550" s="34" t="s">
        <v>78</v>
      </c>
      <c r="E550" s="95" t="s">
        <v>44574</v>
      </c>
      <c r="F550" s="94">
        <v>43905</v>
      </c>
      <c r="G550" s="34" t="s">
        <v>44575</v>
      </c>
      <c r="H550" s="34" t="s">
        <v>4586</v>
      </c>
      <c r="I550" s="34" t="s">
        <v>392</v>
      </c>
      <c r="J550" s="62">
        <v>13205</v>
      </c>
      <c r="K550" s="34" t="s">
        <v>12078</v>
      </c>
      <c r="L550" s="34" t="s">
        <v>19350</v>
      </c>
      <c r="M550" s="1" t="s">
        <v>46171</v>
      </c>
      <c r="N550" s="34" t="s">
        <v>20</v>
      </c>
      <c r="O550" s="34" t="s">
        <v>44576</v>
      </c>
      <c r="P550" s="34" t="s">
        <v>31864</v>
      </c>
      <c r="Q550" s="34" t="s">
        <v>29986</v>
      </c>
      <c r="R550" s="95" t="s">
        <v>44577</v>
      </c>
      <c r="S550" s="34" t="s">
        <v>22</v>
      </c>
      <c r="T550" s="34" t="s">
        <v>21</v>
      </c>
      <c r="U550" s="34" t="s">
        <v>26682</v>
      </c>
      <c r="V550" s="34" t="s">
        <v>26484</v>
      </c>
      <c r="W550" s="34"/>
      <c r="X550" s="34"/>
      <c r="Y550" s="34"/>
      <c r="Z550" s="34"/>
      <c r="AA550" s="33" t="s">
        <v>42842</v>
      </c>
      <c r="AB550" s="33">
        <v>7900</v>
      </c>
      <c r="AC550" s="103">
        <v>27754</v>
      </c>
    </row>
    <row r="551" spans="1:29" ht="13" customHeight="1" x14ac:dyDescent="0.2">
      <c r="A551" s="34" t="s">
        <v>44592</v>
      </c>
      <c r="B551" s="34">
        <v>20</v>
      </c>
      <c r="C551" s="34" t="s">
        <v>13</v>
      </c>
      <c r="D551" s="34" t="s">
        <v>30</v>
      </c>
      <c r="E551" s="95" t="s">
        <v>44593</v>
      </c>
      <c r="F551" s="94">
        <v>43904</v>
      </c>
      <c r="G551" s="34" t="s">
        <v>44594</v>
      </c>
      <c r="H551" s="34" t="s">
        <v>4294</v>
      </c>
      <c r="I551" s="34" t="s">
        <v>191</v>
      </c>
      <c r="J551" s="62">
        <v>81004</v>
      </c>
      <c r="K551" s="34" t="s">
        <v>4294</v>
      </c>
      <c r="L551" s="34" t="s">
        <v>28044</v>
      </c>
      <c r="M551" s="1" t="s">
        <v>46177</v>
      </c>
      <c r="N551" s="34" t="s">
        <v>20</v>
      </c>
      <c r="O551" s="34" t="s">
        <v>44595</v>
      </c>
      <c r="P551" s="34" t="s">
        <v>45771</v>
      </c>
      <c r="Q551" s="34" t="s">
        <v>29986</v>
      </c>
      <c r="R551" s="95" t="s">
        <v>44596</v>
      </c>
      <c r="S551" s="34" t="s">
        <v>93</v>
      </c>
      <c r="T551" s="34" t="s">
        <v>21</v>
      </c>
      <c r="U551" s="34" t="s">
        <v>26689</v>
      </c>
      <c r="V551" s="34" t="s">
        <v>26484</v>
      </c>
      <c r="W551" s="34" t="s">
        <v>26486</v>
      </c>
      <c r="X551" s="34" t="s">
        <v>93</v>
      </c>
      <c r="Y551" s="34">
        <v>5634</v>
      </c>
      <c r="Z551" s="34"/>
      <c r="AA551" s="33" t="s">
        <v>42844</v>
      </c>
      <c r="AB551" s="33">
        <v>7897</v>
      </c>
      <c r="AC551" s="103">
        <v>27713</v>
      </c>
    </row>
    <row r="552" spans="1:29" ht="13" customHeight="1" x14ac:dyDescent="0.2">
      <c r="A552" s="1" t="s">
        <v>44584</v>
      </c>
      <c r="B552" s="34">
        <v>30</v>
      </c>
      <c r="C552" s="34" t="s">
        <v>13</v>
      </c>
      <c r="D552" s="1" t="s">
        <v>23</v>
      </c>
      <c r="E552" s="34"/>
      <c r="F552" s="94">
        <v>43904</v>
      </c>
      <c r="G552" s="34" t="s">
        <v>44585</v>
      </c>
      <c r="H552" s="34" t="s">
        <v>1643</v>
      </c>
      <c r="I552" s="34" t="s">
        <v>38</v>
      </c>
      <c r="J552" s="62">
        <v>95240</v>
      </c>
      <c r="K552" s="34" t="s">
        <v>1643</v>
      </c>
      <c r="L552" s="34" t="s">
        <v>24586</v>
      </c>
      <c r="M552" s="1" t="s">
        <v>46176</v>
      </c>
      <c r="N552" s="34" t="s">
        <v>20</v>
      </c>
      <c r="O552" s="34" t="s">
        <v>44586</v>
      </c>
      <c r="P552" s="34" t="s">
        <v>45771</v>
      </c>
      <c r="Q552" s="34" t="s">
        <v>29986</v>
      </c>
      <c r="R552" s="95" t="s">
        <v>44587</v>
      </c>
      <c r="S552" s="34" t="s">
        <v>93</v>
      </c>
      <c r="T552" s="34" t="s">
        <v>21</v>
      </c>
      <c r="U552" s="34" t="s">
        <v>26689</v>
      </c>
      <c r="V552" s="34" t="s">
        <v>26484</v>
      </c>
      <c r="W552" s="34" t="s">
        <v>26483</v>
      </c>
      <c r="X552" s="34" t="s">
        <v>93</v>
      </c>
      <c r="Y552" s="34">
        <v>5632</v>
      </c>
      <c r="Z552" s="34"/>
      <c r="AA552" s="33" t="s">
        <v>42844</v>
      </c>
      <c r="AB552" s="33">
        <v>7896</v>
      </c>
      <c r="AC552" s="103">
        <v>27712</v>
      </c>
    </row>
    <row r="553" spans="1:29" ht="13" customHeight="1" x14ac:dyDescent="0.2">
      <c r="A553" s="34" t="s">
        <v>44597</v>
      </c>
      <c r="B553" s="34">
        <v>31</v>
      </c>
      <c r="C553" s="34" t="s">
        <v>13</v>
      </c>
      <c r="D553" s="34" t="s">
        <v>41</v>
      </c>
      <c r="E553" s="95" t="s">
        <v>44598</v>
      </c>
      <c r="F553" s="94">
        <v>43904</v>
      </c>
      <c r="G553" s="34" t="s">
        <v>44599</v>
      </c>
      <c r="H553" s="34" t="s">
        <v>44600</v>
      </c>
      <c r="I553" s="34" t="s">
        <v>177</v>
      </c>
      <c r="J553" s="62">
        <v>87577</v>
      </c>
      <c r="K553" s="34" t="s">
        <v>18639</v>
      </c>
      <c r="L553" s="34" t="s">
        <v>2834</v>
      </c>
      <c r="M553" s="1" t="s">
        <v>45954</v>
      </c>
      <c r="N553" s="34" t="s">
        <v>20</v>
      </c>
      <c r="O553" s="34" t="s">
        <v>44601</v>
      </c>
      <c r="P553" s="34" t="s">
        <v>45771</v>
      </c>
      <c r="Q553" s="34" t="s">
        <v>29986</v>
      </c>
      <c r="R553" s="95" t="s">
        <v>44602</v>
      </c>
      <c r="S553" s="34" t="s">
        <v>93</v>
      </c>
      <c r="T553" s="34" t="s">
        <v>21</v>
      </c>
      <c r="U553" s="34" t="s">
        <v>26689</v>
      </c>
      <c r="V553" s="34" t="s">
        <v>26484</v>
      </c>
      <c r="W553" s="34" t="s">
        <v>26483</v>
      </c>
      <c r="X553" s="34" t="s">
        <v>93</v>
      </c>
      <c r="Y553" s="34">
        <v>5629</v>
      </c>
      <c r="Z553" s="34"/>
      <c r="AA553" s="33" t="s">
        <v>42843</v>
      </c>
      <c r="AB553" s="33">
        <v>7895</v>
      </c>
      <c r="AC553" s="103">
        <v>27716</v>
      </c>
    </row>
    <row r="554" spans="1:29" ht="13" customHeight="1" x14ac:dyDescent="0.2">
      <c r="A554" s="34" t="s">
        <v>44603</v>
      </c>
      <c r="B554" s="34">
        <v>32</v>
      </c>
      <c r="C554" s="34" t="s">
        <v>13</v>
      </c>
      <c r="D554" s="34" t="s">
        <v>30</v>
      </c>
      <c r="E554" s="95" t="s">
        <v>44604</v>
      </c>
      <c r="F554" s="94">
        <v>43904</v>
      </c>
      <c r="G554" s="34" t="s">
        <v>44605</v>
      </c>
      <c r="H554" s="34" t="s">
        <v>3833</v>
      </c>
      <c r="I554" s="34" t="s">
        <v>105</v>
      </c>
      <c r="J554" s="62">
        <v>97477</v>
      </c>
      <c r="K554" s="34" t="s">
        <v>2933</v>
      </c>
      <c r="L554" s="34" t="s">
        <v>3836</v>
      </c>
      <c r="M554" s="1" t="s">
        <v>46178</v>
      </c>
      <c r="N554" s="34" t="s">
        <v>20</v>
      </c>
      <c r="O554" s="34" t="s">
        <v>44606</v>
      </c>
      <c r="P554" s="34" t="s">
        <v>31864</v>
      </c>
      <c r="Q554" s="34" t="s">
        <v>29986</v>
      </c>
      <c r="R554" s="95" t="s">
        <v>44607</v>
      </c>
      <c r="S554" s="34" t="s">
        <v>93</v>
      </c>
      <c r="T554" s="34" t="s">
        <v>28</v>
      </c>
      <c r="U554" s="34" t="s">
        <v>29323</v>
      </c>
      <c r="V554" s="34" t="s">
        <v>26484</v>
      </c>
      <c r="W554" s="34" t="s">
        <v>26485</v>
      </c>
      <c r="X554" s="34" t="s">
        <v>93</v>
      </c>
      <c r="Y554" s="34">
        <v>5631</v>
      </c>
      <c r="Z554" s="34"/>
      <c r="AA554" s="33" t="s">
        <v>42844</v>
      </c>
      <c r="AB554" s="33">
        <v>7898</v>
      </c>
      <c r="AC554" s="103">
        <v>27715</v>
      </c>
    </row>
    <row r="555" spans="1:29" ht="13" customHeight="1" x14ac:dyDescent="0.2">
      <c r="A555" s="1" t="s">
        <v>2989</v>
      </c>
      <c r="B555" s="34">
        <v>48</v>
      </c>
      <c r="C555" s="34" t="s">
        <v>13</v>
      </c>
      <c r="D555" s="1" t="s">
        <v>23</v>
      </c>
      <c r="E555" s="34"/>
      <c r="F555" s="94">
        <v>43904</v>
      </c>
      <c r="G555" s="34" t="s">
        <v>44588</v>
      </c>
      <c r="H555" s="34" t="s">
        <v>1648</v>
      </c>
      <c r="I555" s="34" t="s">
        <v>55</v>
      </c>
      <c r="J555" s="62">
        <v>32926</v>
      </c>
      <c r="K555" s="34" t="s">
        <v>1650</v>
      </c>
      <c r="L555" s="34" t="s">
        <v>44589</v>
      </c>
      <c r="M555" s="1" t="s">
        <v>46179</v>
      </c>
      <c r="N555" s="34" t="s">
        <v>20</v>
      </c>
      <c r="O555" s="34" t="s">
        <v>44590</v>
      </c>
      <c r="P555" s="34" t="s">
        <v>45771</v>
      </c>
      <c r="Q555" s="34" t="s">
        <v>29986</v>
      </c>
      <c r="R555" s="95" t="s">
        <v>44591</v>
      </c>
      <c r="S555" s="34" t="s">
        <v>93</v>
      </c>
      <c r="T555" s="34" t="s">
        <v>350</v>
      </c>
      <c r="U555" s="34" t="s">
        <v>26775</v>
      </c>
      <c r="V555" s="34" t="s">
        <v>26484</v>
      </c>
      <c r="W555" s="34" t="s">
        <v>26483</v>
      </c>
      <c r="X555" s="34" t="s">
        <v>93</v>
      </c>
      <c r="Y555" s="34">
        <v>5627</v>
      </c>
      <c r="Z555" s="34"/>
      <c r="AA555" s="33" t="s">
        <v>42844</v>
      </c>
      <c r="AB555" s="33">
        <v>7899</v>
      </c>
      <c r="AC555" s="103">
        <v>27714</v>
      </c>
    </row>
    <row r="556" spans="1:29" ht="13" customHeight="1" x14ac:dyDescent="0.2">
      <c r="A556" s="34" t="s">
        <v>44630</v>
      </c>
      <c r="B556" s="34">
        <v>30</v>
      </c>
      <c r="C556" s="34" t="s">
        <v>13</v>
      </c>
      <c r="D556" s="34" t="s">
        <v>30</v>
      </c>
      <c r="E556" s="95" t="s">
        <v>44631</v>
      </c>
      <c r="F556" s="94">
        <v>43903</v>
      </c>
      <c r="G556" s="34" t="s">
        <v>44632</v>
      </c>
      <c r="H556" s="34" t="s">
        <v>831</v>
      </c>
      <c r="I556" s="34" t="s">
        <v>293</v>
      </c>
      <c r="J556" s="62">
        <v>40258</v>
      </c>
      <c r="K556" s="34" t="s">
        <v>1655</v>
      </c>
      <c r="L556" s="34" t="s">
        <v>832</v>
      </c>
      <c r="M556" s="1" t="s">
        <v>46139</v>
      </c>
      <c r="N556" s="34" t="s">
        <v>20</v>
      </c>
      <c r="O556" s="34" t="s">
        <v>44633</v>
      </c>
      <c r="P556" s="34" t="s">
        <v>45771</v>
      </c>
      <c r="Q556" s="34" t="s">
        <v>29986</v>
      </c>
      <c r="R556" s="95" t="s">
        <v>44634</v>
      </c>
      <c r="S556" s="34" t="s">
        <v>93</v>
      </c>
      <c r="T556" s="34" t="s">
        <v>21</v>
      </c>
      <c r="U556" s="34" t="s">
        <v>26689</v>
      </c>
      <c r="V556" s="34" t="s">
        <v>26484</v>
      </c>
      <c r="W556" s="34" t="s">
        <v>26486</v>
      </c>
      <c r="X556" s="34" t="s">
        <v>509</v>
      </c>
      <c r="Y556" s="34">
        <v>5630</v>
      </c>
      <c r="Z556" s="34"/>
      <c r="AA556" s="33" t="s">
        <v>42844</v>
      </c>
      <c r="AB556" s="33">
        <v>7890</v>
      </c>
      <c r="AC556" s="103">
        <v>27711</v>
      </c>
    </row>
    <row r="557" spans="1:29" ht="13" customHeight="1" x14ac:dyDescent="0.2">
      <c r="A557" s="34" t="s">
        <v>44640</v>
      </c>
      <c r="B557" s="34">
        <v>40</v>
      </c>
      <c r="C557" s="34" t="s">
        <v>13</v>
      </c>
      <c r="D557" s="34" t="s">
        <v>30</v>
      </c>
      <c r="E557" s="34"/>
      <c r="F557" s="94">
        <v>43903</v>
      </c>
      <c r="G557" s="34" t="s">
        <v>44641</v>
      </c>
      <c r="H557" s="34" t="s">
        <v>41127</v>
      </c>
      <c r="I557" s="34" t="s">
        <v>297</v>
      </c>
      <c r="J557" s="62">
        <v>37127</v>
      </c>
      <c r="K557" s="34" t="s">
        <v>6554</v>
      </c>
      <c r="L557" s="34" t="s">
        <v>41128</v>
      </c>
      <c r="M557" s="1" t="s">
        <v>46182</v>
      </c>
      <c r="N557" s="34" t="s">
        <v>20</v>
      </c>
      <c r="O557" s="34" t="s">
        <v>44642</v>
      </c>
      <c r="P557" s="34" t="s">
        <v>45771</v>
      </c>
      <c r="Q557" s="34" t="s">
        <v>29986</v>
      </c>
      <c r="R557" s="95" t="s">
        <v>44643</v>
      </c>
      <c r="S557" s="34" t="s">
        <v>93</v>
      </c>
      <c r="T557" s="34" t="s">
        <v>21</v>
      </c>
      <c r="U557" s="34" t="s">
        <v>26682</v>
      </c>
      <c r="V557" s="34" t="s">
        <v>26482</v>
      </c>
      <c r="W557" s="34" t="s">
        <v>26485</v>
      </c>
      <c r="X557" s="34" t="s">
        <v>93</v>
      </c>
      <c r="Y557" s="34">
        <v>5665</v>
      </c>
      <c r="Z557" s="34"/>
      <c r="AA557" s="33" t="s">
        <v>42844</v>
      </c>
      <c r="AB557" s="33">
        <v>7891</v>
      </c>
      <c r="AC557" s="103">
        <v>27710</v>
      </c>
    </row>
    <row r="558" spans="1:29" ht="13" customHeight="1" x14ac:dyDescent="0.2">
      <c r="A558" s="34" t="s">
        <v>44608</v>
      </c>
      <c r="B558" s="34">
        <v>50</v>
      </c>
      <c r="C558" s="34" t="s">
        <v>13</v>
      </c>
      <c r="D558" s="34" t="s">
        <v>14</v>
      </c>
      <c r="E558" s="34"/>
      <c r="F558" s="94">
        <v>43903</v>
      </c>
      <c r="G558" s="34" t="s">
        <v>44609</v>
      </c>
      <c r="H558" s="34" t="s">
        <v>2320</v>
      </c>
      <c r="I558" s="34" t="s">
        <v>66</v>
      </c>
      <c r="J558" s="62">
        <v>75044</v>
      </c>
      <c r="K558" s="34" t="s">
        <v>265</v>
      </c>
      <c r="L558" s="34" t="s">
        <v>2321</v>
      </c>
      <c r="M558" s="1" t="s">
        <v>46180</v>
      </c>
      <c r="N558" s="34" t="s">
        <v>20</v>
      </c>
      <c r="O558" s="34" t="s">
        <v>44610</v>
      </c>
      <c r="P558" s="34" t="s">
        <v>45771</v>
      </c>
      <c r="Q558" s="34" t="s">
        <v>29986</v>
      </c>
      <c r="R558" s="95" t="s">
        <v>44611</v>
      </c>
      <c r="S558" s="34" t="s">
        <v>93</v>
      </c>
      <c r="T558" s="34" t="s">
        <v>21</v>
      </c>
      <c r="U558" s="34" t="s">
        <v>26689</v>
      </c>
      <c r="V558" s="34" t="s">
        <v>26484</v>
      </c>
      <c r="W558" s="34" t="s">
        <v>26485</v>
      </c>
      <c r="X558" s="34" t="s">
        <v>93</v>
      </c>
      <c r="Y558" s="34">
        <v>5664</v>
      </c>
      <c r="Z558" s="34"/>
      <c r="AA558" s="33" t="s">
        <v>42844</v>
      </c>
      <c r="AB558" s="33">
        <v>7888</v>
      </c>
      <c r="AC558" s="103">
        <v>27707</v>
      </c>
    </row>
    <row r="559" spans="1:29" ht="13" customHeight="1" x14ac:dyDescent="0.2">
      <c r="A559" s="34" t="s">
        <v>44612</v>
      </c>
      <c r="B559" s="34">
        <v>62</v>
      </c>
      <c r="C559" s="34" t="s">
        <v>13</v>
      </c>
      <c r="D559" s="34" t="s">
        <v>30</v>
      </c>
      <c r="E559" s="95" t="s">
        <v>44613</v>
      </c>
      <c r="F559" s="94">
        <v>43903</v>
      </c>
      <c r="G559" s="34" t="s">
        <v>44614</v>
      </c>
      <c r="H559" s="34" t="s">
        <v>32591</v>
      </c>
      <c r="I559" s="34" t="s">
        <v>373</v>
      </c>
      <c r="J559" s="62">
        <v>15068</v>
      </c>
      <c r="K559" s="34" t="s">
        <v>10906</v>
      </c>
      <c r="L559" s="34" t="s">
        <v>44615</v>
      </c>
      <c r="M559" s="1" t="s">
        <v>46181</v>
      </c>
      <c r="N559" s="34" t="s">
        <v>20</v>
      </c>
      <c r="O559" s="34" t="s">
        <v>44616</v>
      </c>
      <c r="P559" s="34" t="s">
        <v>45771</v>
      </c>
      <c r="Q559" s="34" t="s">
        <v>29986</v>
      </c>
      <c r="R559" s="95" t="s">
        <v>44617</v>
      </c>
      <c r="S559" s="34" t="s">
        <v>93</v>
      </c>
      <c r="T559" s="34" t="s">
        <v>21</v>
      </c>
      <c r="U559" s="34" t="s">
        <v>26689</v>
      </c>
      <c r="V559" s="34" t="s">
        <v>26484</v>
      </c>
      <c r="W559" s="34"/>
      <c r="X559" s="34" t="s">
        <v>93</v>
      </c>
      <c r="Y559" s="34">
        <v>5635</v>
      </c>
      <c r="Z559" s="34"/>
      <c r="AA559" s="33" t="s">
        <v>42844</v>
      </c>
      <c r="AB559" s="33">
        <v>7889</v>
      </c>
      <c r="AC559" s="103">
        <v>27708</v>
      </c>
    </row>
    <row r="560" spans="1:29" ht="13" customHeight="1" x14ac:dyDescent="0.2">
      <c r="A560" s="34" t="s">
        <v>44635</v>
      </c>
      <c r="B560" s="33">
        <v>26</v>
      </c>
      <c r="C560" s="34" t="s">
        <v>102</v>
      </c>
      <c r="D560" s="34" t="s">
        <v>78</v>
      </c>
      <c r="E560" s="95" t="s">
        <v>44636</v>
      </c>
      <c r="F560" s="94">
        <v>43903</v>
      </c>
      <c r="G560" s="34" t="s">
        <v>44637</v>
      </c>
      <c r="H560" s="34" t="s">
        <v>831</v>
      </c>
      <c r="I560" s="34" t="s">
        <v>293</v>
      </c>
      <c r="J560" s="62">
        <v>40214</v>
      </c>
      <c r="K560" s="34" t="s">
        <v>1655</v>
      </c>
      <c r="L560" s="34" t="s">
        <v>832</v>
      </c>
      <c r="M560" s="1" t="s">
        <v>46139</v>
      </c>
      <c r="N560" s="34" t="s">
        <v>20</v>
      </c>
      <c r="O560" s="34" t="s">
        <v>44638</v>
      </c>
      <c r="P560" s="34" t="s">
        <v>45771</v>
      </c>
      <c r="Q560" s="34" t="s">
        <v>29986</v>
      </c>
      <c r="R560" s="95" t="s">
        <v>44639</v>
      </c>
      <c r="S560" s="34" t="s">
        <v>93</v>
      </c>
      <c r="T560" s="34" t="s">
        <v>45897</v>
      </c>
      <c r="U560" s="34" t="s">
        <v>49804</v>
      </c>
      <c r="V560" s="34" t="s">
        <v>26487</v>
      </c>
      <c r="W560" s="34" t="s">
        <v>26485</v>
      </c>
      <c r="X560" s="34" t="s">
        <v>93</v>
      </c>
      <c r="Y560" s="34">
        <v>5626</v>
      </c>
      <c r="Z560" s="34"/>
      <c r="AA560" s="33" t="s">
        <v>42842</v>
      </c>
      <c r="AB560" s="33">
        <v>7892</v>
      </c>
      <c r="AC560" s="103">
        <v>27703</v>
      </c>
    </row>
    <row r="561" spans="1:29" ht="13" customHeight="1" x14ac:dyDescent="0.2">
      <c r="A561" s="34" t="s">
        <v>44618</v>
      </c>
      <c r="B561" s="34">
        <v>41</v>
      </c>
      <c r="C561" s="34" t="s">
        <v>13</v>
      </c>
      <c r="D561" s="34" t="s">
        <v>41</v>
      </c>
      <c r="E561" s="95" t="s">
        <v>44619</v>
      </c>
      <c r="F561" s="94">
        <v>43903</v>
      </c>
      <c r="G561" s="34" t="s">
        <v>44620</v>
      </c>
      <c r="H561" s="34" t="s">
        <v>4689</v>
      </c>
      <c r="I561" s="34" t="s">
        <v>111</v>
      </c>
      <c r="J561" s="62">
        <v>85225</v>
      </c>
      <c r="K561" s="34" t="s">
        <v>582</v>
      </c>
      <c r="L561" s="34" t="s">
        <v>4691</v>
      </c>
      <c r="M561" s="1" t="s">
        <v>46183</v>
      </c>
      <c r="N561" s="34" t="s">
        <v>20</v>
      </c>
      <c r="O561" s="34" t="s">
        <v>44621</v>
      </c>
      <c r="P561" s="34" t="s">
        <v>45771</v>
      </c>
      <c r="Q561" s="34" t="s">
        <v>29986</v>
      </c>
      <c r="R561" s="95" t="s">
        <v>44622</v>
      </c>
      <c r="S561" s="34" t="s">
        <v>93</v>
      </c>
      <c r="T561" s="34" t="s">
        <v>45897</v>
      </c>
      <c r="U561" s="34" t="s">
        <v>39851</v>
      </c>
      <c r="V561" s="34" t="s">
        <v>26484</v>
      </c>
      <c r="W561" s="34" t="s">
        <v>26485</v>
      </c>
      <c r="X561" s="34" t="s">
        <v>93</v>
      </c>
      <c r="Y561" s="34">
        <v>5654</v>
      </c>
      <c r="Z561" s="34"/>
      <c r="AA561" s="33" t="s">
        <v>42844</v>
      </c>
      <c r="AB561" s="33">
        <v>7893</v>
      </c>
      <c r="AC561" s="103">
        <v>27730</v>
      </c>
    </row>
    <row r="562" spans="1:29" ht="13" customHeight="1" x14ac:dyDescent="0.2">
      <c r="A562" s="34" t="s">
        <v>44623</v>
      </c>
      <c r="B562" s="33" t="s">
        <v>22</v>
      </c>
      <c r="C562" s="34" t="s">
        <v>13</v>
      </c>
      <c r="D562" s="34" t="s">
        <v>41</v>
      </c>
      <c r="E562" s="95" t="s">
        <v>44624</v>
      </c>
      <c r="F562" s="94">
        <v>43903</v>
      </c>
      <c r="G562" s="34" t="s">
        <v>44625</v>
      </c>
      <c r="H562" s="34" t="s">
        <v>44626</v>
      </c>
      <c r="I562" s="34" t="s">
        <v>366</v>
      </c>
      <c r="J562" s="62">
        <v>74019</v>
      </c>
      <c r="K562" s="34" t="s">
        <v>31306</v>
      </c>
      <c r="L562" s="34" t="s">
        <v>44627</v>
      </c>
      <c r="M562" s="1" t="s">
        <v>46184</v>
      </c>
      <c r="N562" s="34" t="s">
        <v>20</v>
      </c>
      <c r="O562" s="34" t="s">
        <v>44628</v>
      </c>
      <c r="P562" s="34" t="s">
        <v>45771</v>
      </c>
      <c r="Q562" s="34" t="s">
        <v>29986</v>
      </c>
      <c r="R562" s="95" t="s">
        <v>44629</v>
      </c>
      <c r="S562" s="34" t="s">
        <v>93</v>
      </c>
      <c r="T562" s="34" t="s">
        <v>45897</v>
      </c>
      <c r="U562" s="34" t="s">
        <v>49804</v>
      </c>
      <c r="V562" s="34" t="s">
        <v>26484</v>
      </c>
      <c r="W562" s="34" t="s">
        <v>26486</v>
      </c>
      <c r="X562" s="34" t="s">
        <v>93</v>
      </c>
      <c r="Y562" s="34">
        <v>5628</v>
      </c>
      <c r="Z562" s="34"/>
      <c r="AA562" s="33" t="s">
        <v>42843</v>
      </c>
      <c r="AB562" s="33">
        <v>7894</v>
      </c>
      <c r="AC562" s="103">
        <v>27709</v>
      </c>
    </row>
    <row r="563" spans="1:29" ht="13" customHeight="1" x14ac:dyDescent="0.2">
      <c r="A563" s="34" t="s">
        <v>44650</v>
      </c>
      <c r="B563" s="34">
        <v>21</v>
      </c>
      <c r="C563" s="34" t="s">
        <v>13</v>
      </c>
      <c r="D563" s="34" t="s">
        <v>30</v>
      </c>
      <c r="E563" s="95" t="s">
        <v>44651</v>
      </c>
      <c r="F563" s="94">
        <v>43902</v>
      </c>
      <c r="G563" s="34" t="s">
        <v>44652</v>
      </c>
      <c r="H563" s="34" t="s">
        <v>44653</v>
      </c>
      <c r="I563" s="34" t="s">
        <v>45</v>
      </c>
      <c r="J563" s="62">
        <v>20854</v>
      </c>
      <c r="K563" s="34" t="s">
        <v>992</v>
      </c>
      <c r="L563" s="34" t="s">
        <v>2182</v>
      </c>
      <c r="M563" s="1" t="s">
        <v>46035</v>
      </c>
      <c r="N563" s="34" t="s">
        <v>20</v>
      </c>
      <c r="O563" s="34" t="s">
        <v>44654</v>
      </c>
      <c r="P563" s="34" t="s">
        <v>45771</v>
      </c>
      <c r="Q563" s="34" t="s">
        <v>29986</v>
      </c>
      <c r="R563" s="95" t="s">
        <v>44655</v>
      </c>
      <c r="S563" s="34" t="s">
        <v>93</v>
      </c>
      <c r="T563" s="34" t="s">
        <v>21</v>
      </c>
      <c r="U563" s="34" t="s">
        <v>26689</v>
      </c>
      <c r="V563" s="34" t="s">
        <v>26484</v>
      </c>
      <c r="W563" s="34" t="s">
        <v>26485</v>
      </c>
      <c r="X563" s="34" t="s">
        <v>509</v>
      </c>
      <c r="Y563" s="34">
        <v>5662</v>
      </c>
      <c r="Z563" s="34"/>
      <c r="AA563" s="33" t="s">
        <v>42844</v>
      </c>
      <c r="AB563" s="33">
        <v>7886</v>
      </c>
      <c r="AC563" s="103">
        <v>27701</v>
      </c>
    </row>
    <row r="564" spans="1:29" ht="13" customHeight="1" x14ac:dyDescent="0.2">
      <c r="A564" s="34" t="s">
        <v>44644</v>
      </c>
      <c r="B564" s="34">
        <v>47</v>
      </c>
      <c r="C564" s="34" t="s">
        <v>13</v>
      </c>
      <c r="D564" s="34" t="s">
        <v>78</v>
      </c>
      <c r="E564" s="95" t="s">
        <v>44645</v>
      </c>
      <c r="F564" s="94">
        <v>43902</v>
      </c>
      <c r="G564" s="34" t="s">
        <v>44646</v>
      </c>
      <c r="H564" s="34" t="s">
        <v>398</v>
      </c>
      <c r="I564" s="34" t="s">
        <v>399</v>
      </c>
      <c r="J564" s="62">
        <v>64132</v>
      </c>
      <c r="K564" s="34" t="s">
        <v>401</v>
      </c>
      <c r="L564" s="34" t="s">
        <v>44647</v>
      </c>
      <c r="M564" s="1" t="s">
        <v>45936</v>
      </c>
      <c r="N564" s="34" t="s">
        <v>20</v>
      </c>
      <c r="O564" s="34" t="s">
        <v>44648</v>
      </c>
      <c r="P564" s="34" t="s">
        <v>45771</v>
      </c>
      <c r="Q564" s="34" t="s">
        <v>29986</v>
      </c>
      <c r="R564" s="95" t="s">
        <v>44649</v>
      </c>
      <c r="S564" s="34" t="s">
        <v>93</v>
      </c>
      <c r="T564" s="34" t="s">
        <v>45897</v>
      </c>
      <c r="U564" s="34" t="s">
        <v>49804</v>
      </c>
      <c r="V564" s="34" t="s">
        <v>26487</v>
      </c>
      <c r="W564" s="34" t="s">
        <v>26486</v>
      </c>
      <c r="X564" s="34" t="s">
        <v>93</v>
      </c>
      <c r="Y564" s="34">
        <v>5663</v>
      </c>
      <c r="Z564" s="34"/>
      <c r="AA564" s="33" t="s">
        <v>42842</v>
      </c>
      <c r="AB564" s="33">
        <v>7887</v>
      </c>
      <c r="AC564" s="103">
        <v>27706</v>
      </c>
    </row>
    <row r="565" spans="1:29" ht="13" customHeight="1" x14ac:dyDescent="0.2">
      <c r="A565" s="34" t="s">
        <v>44656</v>
      </c>
      <c r="B565" s="34">
        <v>32</v>
      </c>
      <c r="C565" s="34" t="s">
        <v>102</v>
      </c>
      <c r="D565" s="34" t="s">
        <v>30</v>
      </c>
      <c r="E565" s="34"/>
      <c r="F565" s="94">
        <v>43901</v>
      </c>
      <c r="G565" s="34" t="s">
        <v>44657</v>
      </c>
      <c r="H565" s="34" t="s">
        <v>44658</v>
      </c>
      <c r="I565" s="34" t="s">
        <v>308</v>
      </c>
      <c r="J565" s="62">
        <v>99556</v>
      </c>
      <c r="K565" s="34" t="s">
        <v>18175</v>
      </c>
      <c r="L565" s="34" t="s">
        <v>10171</v>
      </c>
      <c r="M565" s="1" t="s">
        <v>46185</v>
      </c>
      <c r="N565" s="34" t="s">
        <v>20</v>
      </c>
      <c r="O565" s="34" t="s">
        <v>44659</v>
      </c>
      <c r="P565" s="34" t="s">
        <v>45771</v>
      </c>
      <c r="Q565" s="34" t="s">
        <v>29986</v>
      </c>
      <c r="R565" s="95" t="s">
        <v>44660</v>
      </c>
      <c r="S565" s="34" t="s">
        <v>509</v>
      </c>
      <c r="T565" s="34" t="s">
        <v>21</v>
      </c>
      <c r="U565" s="34" t="s">
        <v>26689</v>
      </c>
      <c r="V565" s="34" t="s">
        <v>26484</v>
      </c>
      <c r="W565" s="34"/>
      <c r="X565" s="34" t="s">
        <v>93</v>
      </c>
      <c r="Y565" s="34">
        <v>5661</v>
      </c>
      <c r="Z565" s="34"/>
      <c r="AA565" s="33" t="s">
        <v>42843</v>
      </c>
      <c r="AB565" s="33">
        <v>7884</v>
      </c>
      <c r="AC565" s="103">
        <v>27700</v>
      </c>
    </row>
    <row r="566" spans="1:29" ht="13" customHeight="1" x14ac:dyDescent="0.2">
      <c r="A566" s="34" t="s">
        <v>44661</v>
      </c>
      <c r="B566" s="34">
        <v>38</v>
      </c>
      <c r="C566" s="34" t="s">
        <v>13</v>
      </c>
      <c r="D566" s="34" t="s">
        <v>30</v>
      </c>
      <c r="E566" s="34"/>
      <c r="F566" s="94">
        <v>43901</v>
      </c>
      <c r="G566" s="34" t="s">
        <v>44662</v>
      </c>
      <c r="H566" s="34" t="s">
        <v>3358</v>
      </c>
      <c r="I566" s="34" t="s">
        <v>55</v>
      </c>
      <c r="J566" s="62">
        <v>32033</v>
      </c>
      <c r="K566" s="34" t="s">
        <v>2221</v>
      </c>
      <c r="L566" s="34" t="s">
        <v>5021</v>
      </c>
      <c r="M566" s="1" t="s">
        <v>46186</v>
      </c>
      <c r="N566" s="34" t="s">
        <v>20</v>
      </c>
      <c r="O566" s="34" t="s">
        <v>44663</v>
      </c>
      <c r="P566" s="34" t="s">
        <v>45771</v>
      </c>
      <c r="Q566" s="34" t="s">
        <v>29986</v>
      </c>
      <c r="R566" s="95" t="s">
        <v>44664</v>
      </c>
      <c r="S566" s="34" t="s">
        <v>22</v>
      </c>
      <c r="T566" s="34" t="s">
        <v>21</v>
      </c>
      <c r="U566" s="34" t="s">
        <v>26689</v>
      </c>
      <c r="V566" s="34" t="s">
        <v>26484</v>
      </c>
      <c r="W566" s="34" t="s">
        <v>26483</v>
      </c>
      <c r="X566" s="34" t="s">
        <v>93</v>
      </c>
      <c r="Y566" s="34">
        <v>5660</v>
      </c>
      <c r="Z566" s="34"/>
      <c r="AA566" s="33" t="s">
        <v>42843</v>
      </c>
      <c r="AB566" s="33">
        <v>7885</v>
      </c>
      <c r="AC566" s="103">
        <v>27699</v>
      </c>
    </row>
    <row r="567" spans="1:29" ht="13" customHeight="1" x14ac:dyDescent="0.2">
      <c r="A567" s="34" t="s">
        <v>44669</v>
      </c>
      <c r="B567" s="34">
        <v>37</v>
      </c>
      <c r="C567" s="34" t="s">
        <v>13</v>
      </c>
      <c r="D567" s="34" t="s">
        <v>30</v>
      </c>
      <c r="E567" s="95" t="s">
        <v>44670</v>
      </c>
      <c r="F567" s="94">
        <v>43900</v>
      </c>
      <c r="G567" s="34" t="s">
        <v>44671</v>
      </c>
      <c r="H567" s="34" t="s">
        <v>658</v>
      </c>
      <c r="I567" s="34" t="s">
        <v>399</v>
      </c>
      <c r="J567" s="62">
        <v>63112</v>
      </c>
      <c r="K567" s="34" t="s">
        <v>29421</v>
      </c>
      <c r="L567" s="34" t="s">
        <v>44672</v>
      </c>
      <c r="M567" s="1" t="s">
        <v>48886</v>
      </c>
      <c r="N567" s="34" t="s">
        <v>42709</v>
      </c>
      <c r="O567" s="34" t="s">
        <v>44673</v>
      </c>
      <c r="P567" s="34" t="s">
        <v>45771</v>
      </c>
      <c r="Q567" s="34" t="s">
        <v>29986</v>
      </c>
      <c r="R567" s="95" t="s">
        <v>44674</v>
      </c>
      <c r="S567" s="34" t="s">
        <v>93</v>
      </c>
      <c r="T567" s="34" t="s">
        <v>45897</v>
      </c>
      <c r="U567" s="34" t="s">
        <v>49804</v>
      </c>
      <c r="V567" s="34"/>
      <c r="W567" s="34"/>
      <c r="X567" s="34"/>
      <c r="Y567" s="34"/>
      <c r="Z567" s="34"/>
      <c r="AA567" s="33" t="s">
        <v>42842</v>
      </c>
      <c r="AB567" s="33">
        <v>7883</v>
      </c>
      <c r="AC567" s="103">
        <v>27697</v>
      </c>
    </row>
    <row r="568" spans="1:29" ht="13" customHeight="1" x14ac:dyDescent="0.2">
      <c r="A568" s="34" t="s">
        <v>44665</v>
      </c>
      <c r="B568" s="34">
        <v>44</v>
      </c>
      <c r="C568" s="34" t="s">
        <v>13</v>
      </c>
      <c r="D568" s="34" t="s">
        <v>41</v>
      </c>
      <c r="E568" s="34"/>
      <c r="F568" s="94">
        <v>43900</v>
      </c>
      <c r="G568" s="34" t="s">
        <v>44666</v>
      </c>
      <c r="H568" s="34" t="s">
        <v>34848</v>
      </c>
      <c r="I568" s="34" t="s">
        <v>38</v>
      </c>
      <c r="J568" s="62">
        <v>90201</v>
      </c>
      <c r="K568" s="34" t="s">
        <v>91</v>
      </c>
      <c r="L568" s="34" t="s">
        <v>34849</v>
      </c>
      <c r="M568" s="1" t="s">
        <v>46187</v>
      </c>
      <c r="N568" s="34" t="s">
        <v>20</v>
      </c>
      <c r="O568" s="34" t="s">
        <v>44667</v>
      </c>
      <c r="P568" s="34" t="s">
        <v>45771</v>
      </c>
      <c r="Q568" s="34" t="s">
        <v>29986</v>
      </c>
      <c r="R568" s="95" t="s">
        <v>44668</v>
      </c>
      <c r="S568" s="34" t="s">
        <v>509</v>
      </c>
      <c r="T568" s="34" t="s">
        <v>45897</v>
      </c>
      <c r="U568" s="34" t="s">
        <v>49804</v>
      </c>
      <c r="V568" s="34" t="s">
        <v>26487</v>
      </c>
      <c r="W568" s="34"/>
      <c r="X568" s="34" t="s">
        <v>93</v>
      </c>
      <c r="Y568" s="34">
        <v>5659</v>
      </c>
      <c r="Z568" s="34"/>
      <c r="AA568" s="33" t="s">
        <v>42842</v>
      </c>
      <c r="AB568" s="33">
        <v>7882</v>
      </c>
      <c r="AC568" s="103">
        <v>27695</v>
      </c>
    </row>
    <row r="569" spans="1:29" ht="13" customHeight="1" x14ac:dyDescent="0.2">
      <c r="A569" s="34" t="s">
        <v>44680</v>
      </c>
      <c r="B569" s="34">
        <v>29</v>
      </c>
      <c r="C569" s="34" t="s">
        <v>102</v>
      </c>
      <c r="D569" s="34" t="s">
        <v>41</v>
      </c>
      <c r="E569" s="34"/>
      <c r="F569" s="94">
        <v>43899</v>
      </c>
      <c r="G569" s="34" t="s">
        <v>44681</v>
      </c>
      <c r="H569" s="34" t="s">
        <v>24159</v>
      </c>
      <c r="I569" s="34" t="s">
        <v>38</v>
      </c>
      <c r="J569" s="62">
        <v>90504</v>
      </c>
      <c r="K569" s="34" t="s">
        <v>91</v>
      </c>
      <c r="L569" s="34" t="s">
        <v>11282</v>
      </c>
      <c r="M569" s="1" t="s">
        <v>46188</v>
      </c>
      <c r="N569" s="34" t="s">
        <v>20</v>
      </c>
      <c r="O569" s="34" t="s">
        <v>44682</v>
      </c>
      <c r="P569" s="34" t="s">
        <v>45771</v>
      </c>
      <c r="Q569" s="34" t="s">
        <v>29986</v>
      </c>
      <c r="R569" s="95" t="s">
        <v>44683</v>
      </c>
      <c r="S569" s="34" t="s">
        <v>22</v>
      </c>
      <c r="T569" s="34" t="s">
        <v>21</v>
      </c>
      <c r="U569" s="34" t="s">
        <v>26682</v>
      </c>
      <c r="V569" s="34" t="s">
        <v>26482</v>
      </c>
      <c r="W569" s="34" t="s">
        <v>26485</v>
      </c>
      <c r="X569" s="34" t="s">
        <v>93</v>
      </c>
      <c r="Y569" s="34">
        <v>5614</v>
      </c>
      <c r="Z569" s="34"/>
      <c r="AA569" s="33" t="s">
        <v>42842</v>
      </c>
      <c r="AB569" s="33">
        <v>7879</v>
      </c>
      <c r="AC569" s="103">
        <v>27679</v>
      </c>
    </row>
    <row r="570" spans="1:29" ht="13" customHeight="1" x14ac:dyDescent="0.2">
      <c r="A570" s="34" t="s">
        <v>44675</v>
      </c>
      <c r="B570" s="34">
        <v>43</v>
      </c>
      <c r="C570" s="34" t="s">
        <v>102</v>
      </c>
      <c r="D570" s="34" t="s">
        <v>30</v>
      </c>
      <c r="E570" s="95" t="s">
        <v>44676</v>
      </c>
      <c r="F570" s="94">
        <v>43899</v>
      </c>
      <c r="G570" s="34" t="s">
        <v>44677</v>
      </c>
      <c r="H570" s="34" t="s">
        <v>25436</v>
      </c>
      <c r="I570" s="34" t="s">
        <v>38</v>
      </c>
      <c r="J570" s="62">
        <v>93618</v>
      </c>
      <c r="K570" s="34" t="s">
        <v>1085</v>
      </c>
      <c r="L570" s="34" t="s">
        <v>25437</v>
      </c>
      <c r="M570" s="1" t="s">
        <v>46189</v>
      </c>
      <c r="N570" s="34" t="s">
        <v>20</v>
      </c>
      <c r="O570" s="34" t="s">
        <v>44678</v>
      </c>
      <c r="P570" s="34" t="s">
        <v>45771</v>
      </c>
      <c r="Q570" s="34" t="s">
        <v>29986</v>
      </c>
      <c r="R570" s="95" t="s">
        <v>44679</v>
      </c>
      <c r="S570" s="34" t="s">
        <v>93</v>
      </c>
      <c r="T570" s="34" t="s">
        <v>21</v>
      </c>
      <c r="U570" s="34" t="s">
        <v>26689</v>
      </c>
      <c r="V570" s="34" t="s">
        <v>26484</v>
      </c>
      <c r="W570" s="34" t="s">
        <v>26485</v>
      </c>
      <c r="X570" s="34" t="s">
        <v>93</v>
      </c>
      <c r="Y570" s="34">
        <v>5622</v>
      </c>
      <c r="Z570" s="34"/>
      <c r="AA570" s="33" t="s">
        <v>42844</v>
      </c>
      <c r="AB570" s="33">
        <v>7880</v>
      </c>
      <c r="AC570" s="103">
        <v>27692</v>
      </c>
    </row>
    <row r="571" spans="1:29" ht="13" customHeight="1" x14ac:dyDescent="0.2">
      <c r="A571" s="34" t="s">
        <v>44684</v>
      </c>
      <c r="B571" s="34">
        <v>47</v>
      </c>
      <c r="C571" s="34" t="s">
        <v>13</v>
      </c>
      <c r="D571" s="34" t="s">
        <v>41</v>
      </c>
      <c r="E571" s="34"/>
      <c r="F571" s="94">
        <v>43899</v>
      </c>
      <c r="G571" s="34" t="s">
        <v>44685</v>
      </c>
      <c r="H571" s="34" t="s">
        <v>44686</v>
      </c>
      <c r="I571" s="34" t="s">
        <v>66</v>
      </c>
      <c r="J571" s="62">
        <v>78112</v>
      </c>
      <c r="K571" s="34" t="s">
        <v>530</v>
      </c>
      <c r="L571" s="34" t="s">
        <v>539</v>
      </c>
      <c r="M571" s="1" t="s">
        <v>46190</v>
      </c>
      <c r="N571" s="34" t="s">
        <v>20</v>
      </c>
      <c r="O571" s="34" t="s">
        <v>44687</v>
      </c>
      <c r="P571" s="34" t="s">
        <v>45771</v>
      </c>
      <c r="Q571" s="34" t="s">
        <v>29986</v>
      </c>
      <c r="R571" s="95" t="s">
        <v>44688</v>
      </c>
      <c r="S571" s="34" t="s">
        <v>93</v>
      </c>
      <c r="T571" s="34" t="s">
        <v>28</v>
      </c>
      <c r="U571" s="34" t="s">
        <v>26498</v>
      </c>
      <c r="V571" s="34" t="s">
        <v>26482</v>
      </c>
      <c r="W571" s="34"/>
      <c r="X571" s="34" t="s">
        <v>93</v>
      </c>
      <c r="Y571" s="34">
        <v>5633</v>
      </c>
      <c r="Z571" s="34"/>
      <c r="AA571" s="33" t="s">
        <v>42843</v>
      </c>
      <c r="AB571" s="33">
        <v>7881</v>
      </c>
      <c r="AC571" s="103">
        <v>27693</v>
      </c>
    </row>
    <row r="572" spans="1:29" ht="13" customHeight="1" x14ac:dyDescent="0.2">
      <c r="A572" s="34" t="s">
        <v>44689</v>
      </c>
      <c r="B572" s="34">
        <v>28</v>
      </c>
      <c r="C572" s="34" t="s">
        <v>13</v>
      </c>
      <c r="D572" s="34" t="s">
        <v>78</v>
      </c>
      <c r="E572" s="34"/>
      <c r="F572" s="94">
        <v>43898</v>
      </c>
      <c r="G572" s="34" t="s">
        <v>44690</v>
      </c>
      <c r="H572" s="34" t="s">
        <v>44691</v>
      </c>
      <c r="I572" s="34" t="s">
        <v>66</v>
      </c>
      <c r="J572" s="62">
        <v>77338</v>
      </c>
      <c r="K572" s="34" t="s">
        <v>512</v>
      </c>
      <c r="L572" s="34" t="s">
        <v>44692</v>
      </c>
      <c r="M572" s="1" t="s">
        <v>46191</v>
      </c>
      <c r="N572" s="34" t="s">
        <v>20</v>
      </c>
      <c r="O572" s="34" t="s">
        <v>44693</v>
      </c>
      <c r="P572" s="34" t="s">
        <v>45771</v>
      </c>
      <c r="Q572" s="34" t="s">
        <v>29986</v>
      </c>
      <c r="R572" s="95" t="s">
        <v>44694</v>
      </c>
      <c r="S572" s="34" t="s">
        <v>93</v>
      </c>
      <c r="T572" s="34" t="s">
        <v>21</v>
      </c>
      <c r="U572" s="34" t="s">
        <v>26689</v>
      </c>
      <c r="V572" s="34" t="s">
        <v>26484</v>
      </c>
      <c r="W572" s="34"/>
      <c r="X572" s="34"/>
      <c r="Y572" s="34"/>
      <c r="Z572" s="34"/>
      <c r="AA572" s="33" t="s">
        <v>42844</v>
      </c>
      <c r="AB572" s="33">
        <v>7873</v>
      </c>
      <c r="AC572" s="103">
        <v>27678</v>
      </c>
    </row>
    <row r="573" spans="1:29" ht="13" customHeight="1" x14ac:dyDescent="0.2">
      <c r="A573" s="34" t="s">
        <v>44705</v>
      </c>
      <c r="B573" s="34">
        <v>57</v>
      </c>
      <c r="C573" s="34" t="s">
        <v>13</v>
      </c>
      <c r="D573" s="34" t="s">
        <v>30</v>
      </c>
      <c r="E573" s="95" t="s">
        <v>44706</v>
      </c>
      <c r="F573" s="94">
        <v>43898</v>
      </c>
      <c r="G573" s="34" t="s">
        <v>44707</v>
      </c>
      <c r="H573" s="34" t="s">
        <v>44708</v>
      </c>
      <c r="I573" s="34" t="s">
        <v>121</v>
      </c>
      <c r="J573" s="62">
        <v>56435</v>
      </c>
      <c r="K573" s="34" t="s">
        <v>7575</v>
      </c>
      <c r="L573" s="34" t="s">
        <v>21615</v>
      </c>
      <c r="M573" s="1" t="s">
        <v>46194</v>
      </c>
      <c r="N573" s="34" t="s">
        <v>20</v>
      </c>
      <c r="O573" s="34" t="s">
        <v>44709</v>
      </c>
      <c r="P573" s="34" t="s">
        <v>45771</v>
      </c>
      <c r="Q573" s="34" t="s">
        <v>29986</v>
      </c>
      <c r="R573" s="95" t="s">
        <v>44710</v>
      </c>
      <c r="S573" s="34" t="s">
        <v>93</v>
      </c>
      <c r="T573" s="34" t="s">
        <v>21</v>
      </c>
      <c r="U573" s="34" t="s">
        <v>26689</v>
      </c>
      <c r="V573" s="34" t="s">
        <v>26482</v>
      </c>
      <c r="W573" s="34" t="s">
        <v>26485</v>
      </c>
      <c r="X573" s="34" t="s">
        <v>93</v>
      </c>
      <c r="Y573" s="34">
        <v>5617</v>
      </c>
      <c r="Z573" s="34"/>
      <c r="AA573" s="33" t="s">
        <v>42843</v>
      </c>
      <c r="AB573" s="33">
        <v>7876</v>
      </c>
      <c r="AC573" s="103">
        <v>27691</v>
      </c>
    </row>
    <row r="574" spans="1:29" ht="13" customHeight="1" x14ac:dyDescent="0.2">
      <c r="A574" s="1" t="s">
        <v>44711</v>
      </c>
      <c r="B574" s="34">
        <v>65</v>
      </c>
      <c r="C574" s="34" t="s">
        <v>13</v>
      </c>
      <c r="D574" s="1" t="s">
        <v>23</v>
      </c>
      <c r="E574" s="34"/>
      <c r="F574" s="94">
        <v>43898</v>
      </c>
      <c r="G574" s="34" t="s">
        <v>44712</v>
      </c>
      <c r="H574" s="34" t="s">
        <v>992</v>
      </c>
      <c r="I574" s="34" t="s">
        <v>87</v>
      </c>
      <c r="J574" s="62">
        <v>36117</v>
      </c>
      <c r="K574" s="34" t="s">
        <v>992</v>
      </c>
      <c r="L574" s="34" t="s">
        <v>19406</v>
      </c>
      <c r="M574" s="1" t="s">
        <v>46192</v>
      </c>
      <c r="N574" s="34" t="s">
        <v>20</v>
      </c>
      <c r="O574" s="34" t="s">
        <v>44713</v>
      </c>
      <c r="P574" s="34" t="s">
        <v>45771</v>
      </c>
      <c r="Q574" s="34" t="s">
        <v>29986</v>
      </c>
      <c r="R574" s="95" t="s">
        <v>44714</v>
      </c>
      <c r="S574" s="34" t="s">
        <v>93</v>
      </c>
      <c r="T574" s="34" t="s">
        <v>21</v>
      </c>
      <c r="U574" s="34" t="s">
        <v>26689</v>
      </c>
      <c r="V574" s="34" t="s">
        <v>26484</v>
      </c>
      <c r="W574" s="34" t="s">
        <v>26485</v>
      </c>
      <c r="X574" s="34" t="s">
        <v>93</v>
      </c>
      <c r="Y574" s="34">
        <v>5608</v>
      </c>
      <c r="Z574" s="34"/>
      <c r="AA574" s="33" t="s">
        <v>42842</v>
      </c>
      <c r="AB574" s="33">
        <v>7874</v>
      </c>
      <c r="AC574" s="103">
        <v>27676</v>
      </c>
    </row>
    <row r="575" spans="1:29" ht="13" customHeight="1" x14ac:dyDescent="0.2">
      <c r="A575" s="34" t="s">
        <v>44700</v>
      </c>
      <c r="B575" s="34">
        <v>82</v>
      </c>
      <c r="C575" s="34" t="s">
        <v>13</v>
      </c>
      <c r="D575" s="34" t="s">
        <v>30</v>
      </c>
      <c r="E575" s="95" t="s">
        <v>44701</v>
      </c>
      <c r="F575" s="94">
        <v>43898</v>
      </c>
      <c r="G575" s="34" t="s">
        <v>44702</v>
      </c>
      <c r="H575" s="34" t="s">
        <v>15467</v>
      </c>
      <c r="I575" s="34" t="s">
        <v>111</v>
      </c>
      <c r="J575" s="62">
        <v>85120</v>
      </c>
      <c r="K575" s="34" t="s">
        <v>2214</v>
      </c>
      <c r="L575" s="34" t="s">
        <v>30276</v>
      </c>
      <c r="M575" s="1" t="s">
        <v>46193</v>
      </c>
      <c r="N575" s="34" t="s">
        <v>20</v>
      </c>
      <c r="O575" s="34" t="s">
        <v>44703</v>
      </c>
      <c r="P575" s="34" t="s">
        <v>45771</v>
      </c>
      <c r="Q575" s="34" t="s">
        <v>29986</v>
      </c>
      <c r="R575" s="95" t="s">
        <v>44704</v>
      </c>
      <c r="S575" s="34" t="s">
        <v>93</v>
      </c>
      <c r="T575" s="34" t="s">
        <v>21</v>
      </c>
      <c r="U575" s="34" t="s">
        <v>26689</v>
      </c>
      <c r="V575" s="34" t="s">
        <v>26484</v>
      </c>
      <c r="W575" s="34" t="s">
        <v>26485</v>
      </c>
      <c r="X575" s="34" t="s">
        <v>93</v>
      </c>
      <c r="Y575" s="34">
        <v>5609</v>
      </c>
      <c r="Z575" s="34"/>
      <c r="AA575" s="33" t="s">
        <v>42844</v>
      </c>
      <c r="AB575" s="33">
        <v>7875</v>
      </c>
      <c r="AC575" s="103">
        <v>27675</v>
      </c>
    </row>
    <row r="576" spans="1:29" ht="13" customHeight="1" x14ac:dyDescent="0.2">
      <c r="A576" s="34" t="s">
        <v>44715</v>
      </c>
      <c r="B576" s="34">
        <v>27</v>
      </c>
      <c r="C576" s="34" t="s">
        <v>13</v>
      </c>
      <c r="D576" s="34" t="s">
        <v>78</v>
      </c>
      <c r="E576" s="95" t="s">
        <v>44716</v>
      </c>
      <c r="F576" s="94">
        <v>43898</v>
      </c>
      <c r="G576" s="34" t="s">
        <v>44717</v>
      </c>
      <c r="H576" s="34" t="s">
        <v>2037</v>
      </c>
      <c r="I576" s="34" t="s">
        <v>55</v>
      </c>
      <c r="J576" s="62">
        <v>33311</v>
      </c>
      <c r="K576" s="34" t="s">
        <v>1049</v>
      </c>
      <c r="L576" s="34" t="s">
        <v>2043</v>
      </c>
      <c r="M576" s="1" t="s">
        <v>46051</v>
      </c>
      <c r="N576" s="34" t="s">
        <v>20</v>
      </c>
      <c r="O576" s="34" t="s">
        <v>44718</v>
      </c>
      <c r="P576" s="34" t="s">
        <v>45771</v>
      </c>
      <c r="Q576" s="34" t="s">
        <v>29986</v>
      </c>
      <c r="R576" s="95" t="s">
        <v>44719</v>
      </c>
      <c r="S576" s="34" t="s">
        <v>93</v>
      </c>
      <c r="T576" s="34" t="s">
        <v>45897</v>
      </c>
      <c r="U576" s="34" t="s">
        <v>49804</v>
      </c>
      <c r="V576" s="34" t="s">
        <v>26484</v>
      </c>
      <c r="W576" s="34" t="s">
        <v>26486</v>
      </c>
      <c r="X576" s="34" t="s">
        <v>93</v>
      </c>
      <c r="Y576" s="34">
        <v>5620</v>
      </c>
      <c r="Z576" s="34"/>
      <c r="AA576" s="33" t="s">
        <v>42844</v>
      </c>
      <c r="AB576" s="33">
        <v>7877</v>
      </c>
      <c r="AC576" s="103">
        <v>27690</v>
      </c>
    </row>
    <row r="577" spans="1:29" ht="13" customHeight="1" x14ac:dyDescent="0.2">
      <c r="A577" s="34" t="s">
        <v>44695</v>
      </c>
      <c r="B577" s="34">
        <v>37</v>
      </c>
      <c r="C577" s="34" t="s">
        <v>13</v>
      </c>
      <c r="D577" s="34" t="s">
        <v>30</v>
      </c>
      <c r="E577" s="95" t="s">
        <v>44696</v>
      </c>
      <c r="F577" s="94">
        <v>43898</v>
      </c>
      <c r="G577" s="34" t="s">
        <v>44697</v>
      </c>
      <c r="H577" s="34" t="s">
        <v>6574</v>
      </c>
      <c r="I577" s="34" t="s">
        <v>308</v>
      </c>
      <c r="J577" s="62">
        <v>99654</v>
      </c>
      <c r="K577" s="34" t="s">
        <v>6576</v>
      </c>
      <c r="L577" s="34" t="s">
        <v>10171</v>
      </c>
      <c r="M577" s="1" t="s">
        <v>46185</v>
      </c>
      <c r="N577" s="34" t="s">
        <v>20</v>
      </c>
      <c r="O577" s="34" t="s">
        <v>44698</v>
      </c>
      <c r="P577" s="34" t="s">
        <v>45771</v>
      </c>
      <c r="Q577" s="34" t="s">
        <v>29986</v>
      </c>
      <c r="R577" s="95" t="s">
        <v>44699</v>
      </c>
      <c r="S577" s="34" t="s">
        <v>93</v>
      </c>
      <c r="T577" s="34" t="s">
        <v>45897</v>
      </c>
      <c r="U577" s="34" t="s">
        <v>49804</v>
      </c>
      <c r="V577" s="34" t="s">
        <v>26484</v>
      </c>
      <c r="W577" s="34" t="s">
        <v>26485</v>
      </c>
      <c r="X577" s="34" t="s">
        <v>93</v>
      </c>
      <c r="Y577" s="34">
        <v>5623</v>
      </c>
      <c r="Z577" s="34"/>
      <c r="AA577" s="33" t="s">
        <v>42843</v>
      </c>
      <c r="AB577" s="33">
        <v>7878</v>
      </c>
      <c r="AC577" s="103">
        <v>27689</v>
      </c>
    </row>
    <row r="578" spans="1:29" ht="13" customHeight="1" x14ac:dyDescent="0.2">
      <c r="A578" s="1" t="s">
        <v>44720</v>
      </c>
      <c r="B578" s="34">
        <v>33</v>
      </c>
      <c r="C578" s="34" t="s">
        <v>13</v>
      </c>
      <c r="D578" s="1" t="s">
        <v>23</v>
      </c>
      <c r="E578" s="34"/>
      <c r="F578" s="94">
        <v>43897</v>
      </c>
      <c r="G578" s="34" t="s">
        <v>44721</v>
      </c>
      <c r="H578" s="34" t="s">
        <v>16758</v>
      </c>
      <c r="I578" s="34" t="s">
        <v>373</v>
      </c>
      <c r="J578" s="62">
        <v>18466</v>
      </c>
      <c r="K578" s="34" t="s">
        <v>1034</v>
      </c>
      <c r="L578" s="34" t="s">
        <v>44722</v>
      </c>
      <c r="M578" s="1" t="s">
        <v>46195</v>
      </c>
      <c r="N578" s="34" t="s">
        <v>20</v>
      </c>
      <c r="O578" s="34" t="s">
        <v>44723</v>
      </c>
      <c r="P578" s="34" t="s">
        <v>31864</v>
      </c>
      <c r="Q578" s="34" t="s">
        <v>29986</v>
      </c>
      <c r="R578" s="95" t="s">
        <v>44724</v>
      </c>
      <c r="S578" s="34" t="s">
        <v>93</v>
      </c>
      <c r="T578" s="34" t="s">
        <v>21</v>
      </c>
      <c r="U578" s="34" t="s">
        <v>26682</v>
      </c>
      <c r="V578" s="34" t="s">
        <v>26482</v>
      </c>
      <c r="W578" s="34" t="s">
        <v>26485</v>
      </c>
      <c r="X578" s="34" t="s">
        <v>93</v>
      </c>
      <c r="Y578" s="34">
        <v>5610</v>
      </c>
      <c r="Z578" s="34"/>
      <c r="AA578" s="33" t="s">
        <v>42844</v>
      </c>
      <c r="AB578" s="33">
        <v>7871</v>
      </c>
      <c r="AC578" s="103">
        <v>27672</v>
      </c>
    </row>
    <row r="579" spans="1:29" ht="13" customHeight="1" x14ac:dyDescent="0.2">
      <c r="A579" s="34" t="s">
        <v>44725</v>
      </c>
      <c r="B579" s="34">
        <v>43</v>
      </c>
      <c r="C579" s="34" t="s">
        <v>13</v>
      </c>
      <c r="D579" s="34" t="s">
        <v>30</v>
      </c>
      <c r="E579" s="95" t="s">
        <v>44726</v>
      </c>
      <c r="F579" s="94">
        <v>43897</v>
      </c>
      <c r="G579" s="34" t="s">
        <v>44727</v>
      </c>
      <c r="H579" s="34" t="s">
        <v>44728</v>
      </c>
      <c r="I579" s="34" t="s">
        <v>62</v>
      </c>
      <c r="J579" s="62">
        <v>45414</v>
      </c>
      <c r="K579" s="34" t="s">
        <v>992</v>
      </c>
      <c r="L579" s="34" t="s">
        <v>18472</v>
      </c>
      <c r="M579" s="1" t="s">
        <v>46196</v>
      </c>
      <c r="N579" s="34" t="s">
        <v>20</v>
      </c>
      <c r="O579" s="34" t="s">
        <v>44729</v>
      </c>
      <c r="P579" s="34" t="s">
        <v>45771</v>
      </c>
      <c r="Q579" s="34" t="s">
        <v>29986</v>
      </c>
      <c r="R579" s="95" t="s">
        <v>44730</v>
      </c>
      <c r="S579" s="34" t="s">
        <v>93</v>
      </c>
      <c r="T579" s="34" t="s">
        <v>350</v>
      </c>
      <c r="U579" s="34" t="s">
        <v>26775</v>
      </c>
      <c r="V579" s="34" t="s">
        <v>26484</v>
      </c>
      <c r="W579" s="34" t="s">
        <v>26483</v>
      </c>
      <c r="X579" s="34" t="s">
        <v>93</v>
      </c>
      <c r="Y579" s="34">
        <v>5618</v>
      </c>
      <c r="Z579" s="34"/>
      <c r="AA579" s="33" t="s">
        <v>42844</v>
      </c>
      <c r="AB579" s="33">
        <v>7872</v>
      </c>
      <c r="AC579" s="103">
        <v>27674</v>
      </c>
    </row>
    <row r="580" spans="1:29" ht="13" customHeight="1" x14ac:dyDescent="0.2">
      <c r="A580" s="34" t="s">
        <v>44740</v>
      </c>
      <c r="B580" s="34">
        <v>24</v>
      </c>
      <c r="C580" s="34" t="s">
        <v>13</v>
      </c>
      <c r="D580" s="34" t="s">
        <v>78</v>
      </c>
      <c r="E580" s="95" t="s">
        <v>44741</v>
      </c>
      <c r="F580" s="94">
        <v>43896</v>
      </c>
      <c r="G580" s="34" t="s">
        <v>44742</v>
      </c>
      <c r="H580" s="34" t="s">
        <v>4485</v>
      </c>
      <c r="I580" s="34" t="s">
        <v>62</v>
      </c>
      <c r="J580" s="62">
        <v>45014</v>
      </c>
      <c r="K580" s="34" t="s">
        <v>5049</v>
      </c>
      <c r="L580" s="34" t="s">
        <v>4487</v>
      </c>
      <c r="M580" s="1" t="s">
        <v>46197</v>
      </c>
      <c r="N580" s="34" t="s">
        <v>20</v>
      </c>
      <c r="O580" s="34" t="s">
        <v>44743</v>
      </c>
      <c r="P580" s="34" t="s">
        <v>42395</v>
      </c>
      <c r="Q580" s="34" t="s">
        <v>29986</v>
      </c>
      <c r="R580" s="95" t="s">
        <v>44744</v>
      </c>
      <c r="S580" s="34" t="s">
        <v>93</v>
      </c>
      <c r="T580" s="34" t="s">
        <v>21</v>
      </c>
      <c r="U580" s="34" t="s">
        <v>26689</v>
      </c>
      <c r="V580" s="34" t="s">
        <v>26482</v>
      </c>
      <c r="W580" s="34" t="s">
        <v>26485</v>
      </c>
      <c r="X580" s="34" t="s">
        <v>93</v>
      </c>
      <c r="Y580" s="34">
        <v>5619</v>
      </c>
      <c r="Z580" s="34"/>
      <c r="AA580" s="33" t="s">
        <v>42844</v>
      </c>
      <c r="AB580" s="33">
        <v>7867</v>
      </c>
      <c r="AC580" s="103">
        <v>27667</v>
      </c>
    </row>
    <row r="581" spans="1:29" ht="13" customHeight="1" x14ac:dyDescent="0.2">
      <c r="A581" s="1" t="s">
        <v>44736</v>
      </c>
      <c r="B581" s="34">
        <v>41</v>
      </c>
      <c r="C581" s="34" t="s">
        <v>13</v>
      </c>
      <c r="D581" s="1" t="s">
        <v>23</v>
      </c>
      <c r="E581" s="34"/>
      <c r="F581" s="94">
        <v>43896</v>
      </c>
      <c r="G581" s="34" t="s">
        <v>44737</v>
      </c>
      <c r="H581" s="34" t="s">
        <v>515</v>
      </c>
      <c r="I581" s="34" t="s">
        <v>111</v>
      </c>
      <c r="J581" s="62">
        <v>85710</v>
      </c>
      <c r="K581" s="34" t="s">
        <v>516</v>
      </c>
      <c r="L581" s="34" t="s">
        <v>517</v>
      </c>
      <c r="M581" s="1" t="s">
        <v>46078</v>
      </c>
      <c r="N581" s="34" t="s">
        <v>20</v>
      </c>
      <c r="O581" s="34" t="s">
        <v>44738</v>
      </c>
      <c r="P581" s="34" t="s">
        <v>45771</v>
      </c>
      <c r="Q581" s="34" t="s">
        <v>29986</v>
      </c>
      <c r="R581" s="95" t="s">
        <v>44739</v>
      </c>
      <c r="S581" s="34" t="s">
        <v>509</v>
      </c>
      <c r="T581" s="34" t="s">
        <v>21</v>
      </c>
      <c r="U581" s="34" t="s">
        <v>26689</v>
      </c>
      <c r="V581" s="34" t="s">
        <v>26484</v>
      </c>
      <c r="W581" s="34" t="s">
        <v>26485</v>
      </c>
      <c r="X581" s="34" t="s">
        <v>93</v>
      </c>
      <c r="Y581" s="34">
        <v>5616</v>
      </c>
      <c r="Z581" s="34"/>
      <c r="AA581" s="33" t="s">
        <v>42844</v>
      </c>
      <c r="AB581" s="33">
        <v>7868</v>
      </c>
      <c r="AC581" s="103">
        <v>27670</v>
      </c>
    </row>
    <row r="582" spans="1:29" ht="13" customHeight="1" x14ac:dyDescent="0.2">
      <c r="A582" s="34" t="s">
        <v>44745</v>
      </c>
      <c r="B582" s="34">
        <v>42</v>
      </c>
      <c r="C582" s="34" t="s">
        <v>13</v>
      </c>
      <c r="D582" s="34" t="s">
        <v>30</v>
      </c>
      <c r="E582" s="95" t="s">
        <v>44746</v>
      </c>
      <c r="F582" s="94">
        <v>43896</v>
      </c>
      <c r="G582" s="34" t="s">
        <v>44747</v>
      </c>
      <c r="H582" s="34" t="s">
        <v>2297</v>
      </c>
      <c r="I582" s="34" t="s">
        <v>366</v>
      </c>
      <c r="J582" s="62">
        <v>74105</v>
      </c>
      <c r="K582" s="34" t="s">
        <v>2297</v>
      </c>
      <c r="L582" s="34" t="s">
        <v>3095</v>
      </c>
      <c r="M582" s="1" t="s">
        <v>46198</v>
      </c>
      <c r="N582" s="34" t="s">
        <v>20</v>
      </c>
      <c r="O582" s="34" t="s">
        <v>44748</v>
      </c>
      <c r="P582" s="34" t="s">
        <v>45771</v>
      </c>
      <c r="Q582" s="34" t="s">
        <v>29986</v>
      </c>
      <c r="R582" s="95" t="s">
        <v>44749</v>
      </c>
      <c r="S582" s="34" t="s">
        <v>93</v>
      </c>
      <c r="T582" s="34" t="s">
        <v>21</v>
      </c>
      <c r="U582" s="34" t="s">
        <v>26682</v>
      </c>
      <c r="V582" s="34" t="s">
        <v>26484</v>
      </c>
      <c r="W582" s="34" t="s">
        <v>26485</v>
      </c>
      <c r="X582" s="34" t="s">
        <v>93</v>
      </c>
      <c r="Y582" s="34">
        <v>5621</v>
      </c>
      <c r="Z582" s="34"/>
      <c r="AA582" s="33" t="s">
        <v>42842</v>
      </c>
      <c r="AB582" s="33">
        <v>7869</v>
      </c>
      <c r="AC582" s="103">
        <v>27668</v>
      </c>
    </row>
    <row r="583" spans="1:29" ht="13" customHeight="1" x14ac:dyDescent="0.2">
      <c r="A583" s="34" t="s">
        <v>44731</v>
      </c>
      <c r="B583" s="34">
        <v>32</v>
      </c>
      <c r="C583" s="34" t="s">
        <v>13</v>
      </c>
      <c r="D583" s="34" t="s">
        <v>30</v>
      </c>
      <c r="E583" s="34"/>
      <c r="F583" s="94">
        <v>43896</v>
      </c>
      <c r="G583" s="34" t="s">
        <v>44732</v>
      </c>
      <c r="H583" s="34" t="s">
        <v>44733</v>
      </c>
      <c r="I583" s="34" t="s">
        <v>38</v>
      </c>
      <c r="J583" s="62">
        <v>93706</v>
      </c>
      <c r="K583" s="34" t="s">
        <v>182</v>
      </c>
      <c r="L583" s="34" t="s">
        <v>1489</v>
      </c>
      <c r="M583" s="1" t="s">
        <v>46199</v>
      </c>
      <c r="N583" s="34" t="s">
        <v>20</v>
      </c>
      <c r="O583" s="34" t="s">
        <v>44734</v>
      </c>
      <c r="P583" s="34" t="s">
        <v>45771</v>
      </c>
      <c r="Q583" s="34" t="s">
        <v>29986</v>
      </c>
      <c r="R583" s="95" t="s">
        <v>44735</v>
      </c>
      <c r="S583" s="34" t="s">
        <v>93</v>
      </c>
      <c r="T583" s="34" t="s">
        <v>45897</v>
      </c>
      <c r="U583" s="34" t="s">
        <v>49804</v>
      </c>
      <c r="V583" s="34" t="s">
        <v>26484</v>
      </c>
      <c r="W583" s="34" t="s">
        <v>26485</v>
      </c>
      <c r="X583" s="34" t="s">
        <v>93</v>
      </c>
      <c r="Y583" s="34">
        <v>5657</v>
      </c>
      <c r="Z583" s="34"/>
      <c r="AA583" s="33" t="s">
        <v>42844</v>
      </c>
      <c r="AB583" s="33">
        <v>7870</v>
      </c>
      <c r="AC583" s="103">
        <v>27671</v>
      </c>
    </row>
    <row r="584" spans="1:29" ht="13" customHeight="1" x14ac:dyDescent="0.2">
      <c r="A584" s="34" t="s">
        <v>44754</v>
      </c>
      <c r="B584" s="34">
        <v>25</v>
      </c>
      <c r="C584" s="34" t="s">
        <v>13</v>
      </c>
      <c r="D584" s="34" t="s">
        <v>78</v>
      </c>
      <c r="E584" s="95" t="s">
        <v>44755</v>
      </c>
      <c r="F584" s="94">
        <v>43895</v>
      </c>
      <c r="G584" s="34" t="s">
        <v>44756</v>
      </c>
      <c r="H584" s="34" t="s">
        <v>1524</v>
      </c>
      <c r="I584" s="34" t="s">
        <v>373</v>
      </c>
      <c r="J584" s="62">
        <v>15212</v>
      </c>
      <c r="K584" s="34" t="s">
        <v>1526</v>
      </c>
      <c r="L584" s="34" t="s">
        <v>32075</v>
      </c>
      <c r="M584" s="1" t="s">
        <v>46200</v>
      </c>
      <c r="N584" s="34" t="s">
        <v>20</v>
      </c>
      <c r="O584" s="34" t="s">
        <v>44757</v>
      </c>
      <c r="P584" s="34" t="s">
        <v>45771</v>
      </c>
      <c r="Q584" s="34" t="s">
        <v>29986</v>
      </c>
      <c r="R584" s="95" t="s">
        <v>44758</v>
      </c>
      <c r="S584" s="34" t="s">
        <v>93</v>
      </c>
      <c r="T584" s="34" t="s">
        <v>21</v>
      </c>
      <c r="U584" s="34" t="s">
        <v>26689</v>
      </c>
      <c r="V584" s="34" t="s">
        <v>26484</v>
      </c>
      <c r="W584" s="34" t="s">
        <v>26485</v>
      </c>
      <c r="X584" s="34" t="s">
        <v>93</v>
      </c>
      <c r="Y584" s="34">
        <v>5656</v>
      </c>
      <c r="Z584" s="34"/>
      <c r="AA584" s="33" t="s">
        <v>42842</v>
      </c>
      <c r="AB584" s="33">
        <v>7862</v>
      </c>
      <c r="AC584" s="103">
        <v>27660</v>
      </c>
    </row>
    <row r="585" spans="1:29" ht="13" customHeight="1" x14ac:dyDescent="0.2">
      <c r="A585" s="34" t="s">
        <v>44771</v>
      </c>
      <c r="B585" s="34">
        <v>31</v>
      </c>
      <c r="C585" s="34" t="s">
        <v>13</v>
      </c>
      <c r="D585" s="34" t="s">
        <v>30</v>
      </c>
      <c r="E585" s="34"/>
      <c r="F585" s="94">
        <v>43895</v>
      </c>
      <c r="G585" s="34" t="s">
        <v>44772</v>
      </c>
      <c r="H585" s="34" t="s">
        <v>815</v>
      </c>
      <c r="I585" s="34" t="s">
        <v>224</v>
      </c>
      <c r="J585" s="62">
        <v>23233</v>
      </c>
      <c r="K585" s="34" t="s">
        <v>27180</v>
      </c>
      <c r="L585" s="34" t="s">
        <v>44773</v>
      </c>
      <c r="M585" s="1" t="s">
        <v>48887</v>
      </c>
      <c r="N585" s="34" t="s">
        <v>20</v>
      </c>
      <c r="O585" s="34" t="s">
        <v>44774</v>
      </c>
      <c r="P585" s="34" t="s">
        <v>45771</v>
      </c>
      <c r="Q585" s="34" t="s">
        <v>29986</v>
      </c>
      <c r="R585" s="95" t="s">
        <v>44775</v>
      </c>
      <c r="S585" s="34" t="s">
        <v>93</v>
      </c>
      <c r="T585" s="34" t="s">
        <v>21</v>
      </c>
      <c r="U585" s="34" t="s">
        <v>26682</v>
      </c>
      <c r="V585" s="34" t="s">
        <v>26484</v>
      </c>
      <c r="W585" s="34" t="s">
        <v>26485</v>
      </c>
      <c r="X585" s="34" t="s">
        <v>93</v>
      </c>
      <c r="Y585" s="34">
        <v>5613</v>
      </c>
      <c r="Z585" s="34"/>
      <c r="AA585" s="33" t="s">
        <v>42844</v>
      </c>
      <c r="AB585" s="33">
        <v>7865</v>
      </c>
      <c r="AC585" s="103">
        <v>27666</v>
      </c>
    </row>
    <row r="586" spans="1:29" ht="13" customHeight="1" x14ac:dyDescent="0.2">
      <c r="A586" s="1" t="s">
        <v>44750</v>
      </c>
      <c r="B586" s="34">
        <v>34</v>
      </c>
      <c r="C586" s="34" t="s">
        <v>13</v>
      </c>
      <c r="D586" s="1" t="s">
        <v>23</v>
      </c>
      <c r="E586" s="34"/>
      <c r="F586" s="94">
        <v>43895</v>
      </c>
      <c r="G586" s="34" t="s">
        <v>44751</v>
      </c>
      <c r="H586" s="34" t="s">
        <v>44</v>
      </c>
      <c r="I586" s="34" t="s">
        <v>399</v>
      </c>
      <c r="J586" s="62">
        <v>65201</v>
      </c>
      <c r="K586" s="34" t="s">
        <v>2622</v>
      </c>
      <c r="L586" s="34" t="s">
        <v>1707</v>
      </c>
      <c r="M586" s="1" t="s">
        <v>46201</v>
      </c>
      <c r="N586" s="34" t="s">
        <v>20</v>
      </c>
      <c r="O586" s="34" t="s">
        <v>44752</v>
      </c>
      <c r="P586" s="34" t="s">
        <v>45771</v>
      </c>
      <c r="Q586" s="34" t="s">
        <v>29986</v>
      </c>
      <c r="R586" s="95" t="s">
        <v>44753</v>
      </c>
      <c r="S586" s="34" t="s">
        <v>93</v>
      </c>
      <c r="T586" s="34" t="s">
        <v>21</v>
      </c>
      <c r="U586" s="34" t="s">
        <v>26689</v>
      </c>
      <c r="V586" s="34" t="s">
        <v>26484</v>
      </c>
      <c r="W586" s="34"/>
      <c r="X586" s="34"/>
      <c r="Y586" s="34"/>
      <c r="Z586" s="34"/>
      <c r="AA586" s="33" t="s">
        <v>42842</v>
      </c>
      <c r="AB586" s="33">
        <v>7863</v>
      </c>
      <c r="AC586" s="103">
        <v>27661</v>
      </c>
    </row>
    <row r="587" spans="1:29" ht="13" customHeight="1" x14ac:dyDescent="0.2">
      <c r="A587" s="34" t="s">
        <v>44759</v>
      </c>
      <c r="B587" s="34">
        <v>64</v>
      </c>
      <c r="C587" s="34" t="s">
        <v>13</v>
      </c>
      <c r="D587" s="34" t="s">
        <v>30</v>
      </c>
      <c r="E587" s="95" t="s">
        <v>44760</v>
      </c>
      <c r="F587" s="94">
        <v>43895</v>
      </c>
      <c r="G587" s="34" t="s">
        <v>44761</v>
      </c>
      <c r="H587" s="34" t="s">
        <v>12411</v>
      </c>
      <c r="I587" s="34" t="s">
        <v>87</v>
      </c>
      <c r="J587" s="62">
        <v>36360</v>
      </c>
      <c r="K587" s="34" t="s">
        <v>12413</v>
      </c>
      <c r="L587" s="34" t="s">
        <v>44762</v>
      </c>
      <c r="M587" s="1" t="s">
        <v>46202</v>
      </c>
      <c r="N587" s="34" t="s">
        <v>20</v>
      </c>
      <c r="O587" s="34" t="s">
        <v>44763</v>
      </c>
      <c r="P587" s="34" t="s">
        <v>45771</v>
      </c>
      <c r="Q587" s="34" t="s">
        <v>29986</v>
      </c>
      <c r="R587" s="95" t="s">
        <v>44764</v>
      </c>
      <c r="S587" s="34" t="s">
        <v>93</v>
      </c>
      <c r="T587" s="34" t="s">
        <v>21</v>
      </c>
      <c r="U587" s="34" t="s">
        <v>26689</v>
      </c>
      <c r="V587" s="34" t="s">
        <v>26482</v>
      </c>
      <c r="W587" s="34" t="s">
        <v>26483</v>
      </c>
      <c r="X587" s="34" t="s">
        <v>93</v>
      </c>
      <c r="Y587" s="34">
        <v>5606</v>
      </c>
      <c r="Z587" s="34"/>
      <c r="AA587" s="33" t="s">
        <v>42843</v>
      </c>
      <c r="AB587" s="33">
        <v>7864</v>
      </c>
      <c r="AC587" s="103">
        <v>27665</v>
      </c>
    </row>
    <row r="588" spans="1:29" ht="13" customHeight="1" x14ac:dyDescent="0.2">
      <c r="A588" s="34" t="s">
        <v>44765</v>
      </c>
      <c r="B588" s="34">
        <v>25</v>
      </c>
      <c r="C588" s="34" t="s">
        <v>13</v>
      </c>
      <c r="D588" s="34" t="s">
        <v>78</v>
      </c>
      <c r="E588" s="95" t="s">
        <v>44766</v>
      </c>
      <c r="F588" s="94">
        <v>43895</v>
      </c>
      <c r="G588" s="34" t="s">
        <v>44767</v>
      </c>
      <c r="H588" s="34" t="s">
        <v>2661</v>
      </c>
      <c r="I588" s="34" t="s">
        <v>197</v>
      </c>
      <c r="J588" s="62">
        <v>47303</v>
      </c>
      <c r="K588" s="34" t="s">
        <v>847</v>
      </c>
      <c r="L588" s="34" t="s">
        <v>44768</v>
      </c>
      <c r="M588" s="1" t="s">
        <v>46203</v>
      </c>
      <c r="N588" s="34" t="s">
        <v>350</v>
      </c>
      <c r="O588" s="34" t="s">
        <v>44769</v>
      </c>
      <c r="P588" s="34" t="s">
        <v>45771</v>
      </c>
      <c r="Q588" s="34" t="s">
        <v>29986</v>
      </c>
      <c r="R588" s="95" t="s">
        <v>44770</v>
      </c>
      <c r="S588" s="34" t="s">
        <v>93</v>
      </c>
      <c r="T588" s="34" t="s">
        <v>350</v>
      </c>
      <c r="U588" s="34" t="s">
        <v>26775</v>
      </c>
      <c r="V588" s="34"/>
      <c r="W588" s="34"/>
      <c r="X588" s="34"/>
      <c r="Y588" s="34"/>
      <c r="Z588" s="34"/>
      <c r="AA588" s="33" t="s">
        <v>42842</v>
      </c>
      <c r="AB588" s="33">
        <v>7866</v>
      </c>
      <c r="AC588" s="103">
        <v>27659</v>
      </c>
    </row>
    <row r="589" spans="1:29" ht="13" customHeight="1" x14ac:dyDescent="0.2">
      <c r="A589" s="1" t="s">
        <v>44780</v>
      </c>
      <c r="B589" s="34">
        <v>73</v>
      </c>
      <c r="C589" s="34" t="s">
        <v>13</v>
      </c>
      <c r="D589" s="1" t="s">
        <v>23</v>
      </c>
      <c r="E589" s="34"/>
      <c r="F589" s="94">
        <v>43894</v>
      </c>
      <c r="G589" s="34" t="s">
        <v>44781</v>
      </c>
      <c r="H589" s="34" t="s">
        <v>5458</v>
      </c>
      <c r="I589" s="34" t="s">
        <v>337</v>
      </c>
      <c r="J589" s="62">
        <v>28303</v>
      </c>
      <c r="K589" s="34" t="s">
        <v>2894</v>
      </c>
      <c r="L589" s="34" t="s">
        <v>5460</v>
      </c>
      <c r="M589" s="1" t="s">
        <v>46204</v>
      </c>
      <c r="N589" s="34" t="s">
        <v>20</v>
      </c>
      <c r="O589" s="34" t="s">
        <v>44782</v>
      </c>
      <c r="P589" s="34" t="s">
        <v>45771</v>
      </c>
      <c r="Q589" s="34" t="s">
        <v>29986</v>
      </c>
      <c r="R589" s="95" t="s">
        <v>44783</v>
      </c>
      <c r="S589" s="34" t="s">
        <v>93</v>
      </c>
      <c r="T589" s="34" t="s">
        <v>21</v>
      </c>
      <c r="U589" s="34" t="s">
        <v>26689</v>
      </c>
      <c r="V589" s="34" t="s">
        <v>26484</v>
      </c>
      <c r="W589" s="34" t="s">
        <v>26485</v>
      </c>
      <c r="X589" s="34" t="s">
        <v>93</v>
      </c>
      <c r="Y589" s="34">
        <v>5612</v>
      </c>
      <c r="Z589" s="34"/>
      <c r="AA589" s="33" t="s">
        <v>42844</v>
      </c>
      <c r="AB589" s="33">
        <v>7860</v>
      </c>
      <c r="AC589" s="103">
        <v>27664</v>
      </c>
    </row>
    <row r="590" spans="1:29" ht="13" customHeight="1" x14ac:dyDescent="0.2">
      <c r="A590" s="34" t="s">
        <v>44776</v>
      </c>
      <c r="B590" s="34">
        <v>41</v>
      </c>
      <c r="C590" s="34" t="s">
        <v>13</v>
      </c>
      <c r="D590" s="34" t="s">
        <v>30</v>
      </c>
      <c r="E590" s="34"/>
      <c r="F590" s="94">
        <v>43894</v>
      </c>
      <c r="G590" s="34" t="s">
        <v>44777</v>
      </c>
      <c r="H590" s="34" t="s">
        <v>13901</v>
      </c>
      <c r="I590" s="34" t="s">
        <v>121</v>
      </c>
      <c r="J590" s="62">
        <v>56304</v>
      </c>
      <c r="K590" s="34" t="s">
        <v>23582</v>
      </c>
      <c r="L590" s="34" t="s">
        <v>17116</v>
      </c>
      <c r="M590" s="1" t="s">
        <v>46205</v>
      </c>
      <c r="N590" s="34" t="s">
        <v>42709</v>
      </c>
      <c r="O590" s="34" t="s">
        <v>44778</v>
      </c>
      <c r="P590" s="34" t="s">
        <v>45771</v>
      </c>
      <c r="Q590" s="34" t="s">
        <v>29986</v>
      </c>
      <c r="R590" s="95" t="s">
        <v>44779</v>
      </c>
      <c r="S590" s="34" t="s">
        <v>22</v>
      </c>
      <c r="T590" s="34" t="s">
        <v>45897</v>
      </c>
      <c r="U590" s="34" t="s">
        <v>49804</v>
      </c>
      <c r="V590" s="34"/>
      <c r="W590" s="34"/>
      <c r="X590" s="34"/>
      <c r="Y590" s="34"/>
      <c r="Z590" s="34"/>
      <c r="AA590" s="33" t="s">
        <v>42844</v>
      </c>
      <c r="AB590" s="33">
        <v>7861</v>
      </c>
      <c r="AC590" s="103">
        <v>27663</v>
      </c>
    </row>
    <row r="591" spans="1:29" ht="13" customHeight="1" x14ac:dyDescent="0.2">
      <c r="A591" s="34" t="s">
        <v>44784</v>
      </c>
      <c r="B591" s="34">
        <v>39</v>
      </c>
      <c r="C591" s="34" t="s">
        <v>13</v>
      </c>
      <c r="D591" s="34" t="s">
        <v>30</v>
      </c>
      <c r="E591" s="95" t="s">
        <v>44785</v>
      </c>
      <c r="F591" s="94">
        <v>43893</v>
      </c>
      <c r="G591" s="34" t="s">
        <v>44786</v>
      </c>
      <c r="H591" s="34" t="s">
        <v>725</v>
      </c>
      <c r="I591" s="34" t="s">
        <v>281</v>
      </c>
      <c r="J591" s="62">
        <v>98849</v>
      </c>
      <c r="K591" s="34" t="s">
        <v>2796</v>
      </c>
      <c r="L591" s="34" t="s">
        <v>44787</v>
      </c>
      <c r="M591" s="1" t="s">
        <v>46206</v>
      </c>
      <c r="N591" s="34" t="s">
        <v>20</v>
      </c>
      <c r="O591" s="34" t="s">
        <v>44788</v>
      </c>
      <c r="P591" s="34" t="s">
        <v>45771</v>
      </c>
      <c r="Q591" s="34" t="s">
        <v>29986</v>
      </c>
      <c r="R591" s="95" t="s">
        <v>44789</v>
      </c>
      <c r="S591" s="34" t="s">
        <v>93</v>
      </c>
      <c r="T591" s="34" t="s">
        <v>21</v>
      </c>
      <c r="U591" s="34" t="s">
        <v>26689</v>
      </c>
      <c r="V591" s="34" t="s">
        <v>26484</v>
      </c>
      <c r="W591" s="34"/>
      <c r="X591" s="34" t="s">
        <v>93</v>
      </c>
      <c r="Y591" s="34">
        <v>5607</v>
      </c>
      <c r="Z591" s="34"/>
      <c r="AA591" s="33" t="s">
        <v>42843</v>
      </c>
      <c r="AB591" s="33">
        <v>7857</v>
      </c>
      <c r="AC591" s="103">
        <v>27658</v>
      </c>
    </row>
    <row r="592" spans="1:29" ht="13" customHeight="1" x14ac:dyDescent="0.2">
      <c r="A592" s="1" t="s">
        <v>44790</v>
      </c>
      <c r="B592" s="34">
        <v>48</v>
      </c>
      <c r="C592" s="34" t="s">
        <v>13</v>
      </c>
      <c r="D592" s="1" t="s">
        <v>23</v>
      </c>
      <c r="E592" s="34"/>
      <c r="F592" s="94">
        <v>43893</v>
      </c>
      <c r="G592" s="34" t="s">
        <v>44791</v>
      </c>
      <c r="H592" s="34" t="s">
        <v>195</v>
      </c>
      <c r="I592" s="34" t="s">
        <v>55</v>
      </c>
      <c r="J592" s="62">
        <v>33187</v>
      </c>
      <c r="K592" s="34" t="s">
        <v>147</v>
      </c>
      <c r="L592" s="34" t="s">
        <v>148</v>
      </c>
      <c r="M592" s="1" t="s">
        <v>46168</v>
      </c>
      <c r="N592" s="34" t="s">
        <v>20</v>
      </c>
      <c r="O592" s="34" t="s">
        <v>44792</v>
      </c>
      <c r="P592" s="34" t="s">
        <v>45771</v>
      </c>
      <c r="Q592" s="34" t="s">
        <v>29986</v>
      </c>
      <c r="R592" s="95" t="s">
        <v>44793</v>
      </c>
      <c r="S592" s="34" t="s">
        <v>93</v>
      </c>
      <c r="T592" s="34" t="s">
        <v>21</v>
      </c>
      <c r="U592" s="34" t="s">
        <v>26682</v>
      </c>
      <c r="V592" s="34" t="s">
        <v>26482</v>
      </c>
      <c r="W592" s="34" t="s">
        <v>26485</v>
      </c>
      <c r="X592" s="34" t="s">
        <v>93</v>
      </c>
      <c r="Y592" s="34">
        <v>5598</v>
      </c>
      <c r="Z592" s="34"/>
      <c r="AA592" s="33" t="s">
        <v>42844</v>
      </c>
      <c r="AB592" s="33">
        <v>7856</v>
      </c>
      <c r="AC592" s="103">
        <v>27652</v>
      </c>
    </row>
    <row r="593" spans="1:29" ht="13" customHeight="1" x14ac:dyDescent="0.2">
      <c r="A593" s="34" t="s">
        <v>44794</v>
      </c>
      <c r="B593" s="34">
        <v>33</v>
      </c>
      <c r="C593" s="34" t="s">
        <v>13</v>
      </c>
      <c r="D593" s="34" t="s">
        <v>78</v>
      </c>
      <c r="E593" s="95" t="s">
        <v>44795</v>
      </c>
      <c r="F593" s="94">
        <v>43893</v>
      </c>
      <c r="G593" s="34" t="s">
        <v>44796</v>
      </c>
      <c r="H593" s="34" t="s">
        <v>823</v>
      </c>
      <c r="I593" s="34" t="s">
        <v>281</v>
      </c>
      <c r="J593" s="62">
        <v>98444</v>
      </c>
      <c r="K593" s="34" t="s">
        <v>824</v>
      </c>
      <c r="L593" s="34" t="s">
        <v>825</v>
      </c>
      <c r="M593" s="1" t="s">
        <v>46207</v>
      </c>
      <c r="N593" s="34" t="s">
        <v>27671</v>
      </c>
      <c r="O593" s="34" t="s">
        <v>44797</v>
      </c>
      <c r="P593" s="34" t="s">
        <v>45771</v>
      </c>
      <c r="Q593" s="34" t="s">
        <v>29986</v>
      </c>
      <c r="R593" s="61" t="s">
        <v>44798</v>
      </c>
      <c r="S593" s="34" t="s">
        <v>22</v>
      </c>
      <c r="T593" s="34" t="s">
        <v>45897</v>
      </c>
      <c r="U593" s="34" t="s">
        <v>49804</v>
      </c>
      <c r="V593" s="34"/>
      <c r="W593" s="34"/>
      <c r="X593" s="34"/>
      <c r="Y593" s="34"/>
      <c r="Z593" s="34"/>
      <c r="AA593" s="33" t="s">
        <v>42844</v>
      </c>
      <c r="AB593" s="33">
        <v>7858</v>
      </c>
      <c r="AC593" s="103">
        <v>28184</v>
      </c>
    </row>
    <row r="594" spans="1:29" ht="13" customHeight="1" x14ac:dyDescent="0.2">
      <c r="A594" s="34" t="s">
        <v>44799</v>
      </c>
      <c r="B594" s="34">
        <v>37</v>
      </c>
      <c r="C594" s="34" t="s">
        <v>13</v>
      </c>
      <c r="D594" s="34" t="s">
        <v>30</v>
      </c>
      <c r="E594" s="95" t="s">
        <v>44800</v>
      </c>
      <c r="F594" s="94">
        <v>43893</v>
      </c>
      <c r="G594" s="34" t="s">
        <v>44801</v>
      </c>
      <c r="H594" s="34" t="s">
        <v>914</v>
      </c>
      <c r="I594" s="34" t="s">
        <v>915</v>
      </c>
      <c r="J594" s="62">
        <v>72442</v>
      </c>
      <c r="K594" s="34" t="s">
        <v>916</v>
      </c>
      <c r="L594" s="34" t="s">
        <v>917</v>
      </c>
      <c r="M594" s="1" t="s">
        <v>46208</v>
      </c>
      <c r="N594" s="34" t="s">
        <v>20</v>
      </c>
      <c r="O594" s="34" t="s">
        <v>44802</v>
      </c>
      <c r="P594" s="34" t="s">
        <v>31754</v>
      </c>
      <c r="Q594" s="34" t="s">
        <v>29986</v>
      </c>
      <c r="R594" s="95" t="s">
        <v>44803</v>
      </c>
      <c r="S594" s="34" t="s">
        <v>509</v>
      </c>
      <c r="T594" s="34" t="s">
        <v>45897</v>
      </c>
      <c r="U594" s="34" t="s">
        <v>49804</v>
      </c>
      <c r="V594" s="34" t="s">
        <v>26484</v>
      </c>
      <c r="W594" s="34" t="s">
        <v>26485</v>
      </c>
      <c r="X594" s="34" t="s">
        <v>93</v>
      </c>
      <c r="Y594" s="34">
        <v>5605</v>
      </c>
      <c r="Z594" s="34"/>
      <c r="AA594" s="33" t="s">
        <v>42843</v>
      </c>
      <c r="AB594" s="33">
        <v>7859</v>
      </c>
      <c r="AC594" s="103">
        <v>27654</v>
      </c>
    </row>
    <row r="595" spans="1:29" ht="13" customHeight="1" x14ac:dyDescent="0.2">
      <c r="A595" s="1" t="s">
        <v>44808</v>
      </c>
      <c r="B595" s="34">
        <v>34</v>
      </c>
      <c r="C595" s="34" t="s">
        <v>13</v>
      </c>
      <c r="D595" s="1" t="s">
        <v>23</v>
      </c>
      <c r="E595" s="34"/>
      <c r="F595" s="94">
        <v>43892</v>
      </c>
      <c r="G595" s="34" t="s">
        <v>44809</v>
      </c>
      <c r="H595" s="34" t="s">
        <v>44810</v>
      </c>
      <c r="I595" s="34" t="s">
        <v>18</v>
      </c>
      <c r="J595" s="62">
        <v>71047</v>
      </c>
      <c r="K595" s="34" t="s">
        <v>5418</v>
      </c>
      <c r="L595" s="34" t="s">
        <v>44811</v>
      </c>
      <c r="M595" s="1" t="s">
        <v>46209</v>
      </c>
      <c r="N595" s="34" t="s">
        <v>20</v>
      </c>
      <c r="O595" s="34" t="s">
        <v>44812</v>
      </c>
      <c r="P595" s="34" t="s">
        <v>45771</v>
      </c>
      <c r="Q595" s="34" t="s">
        <v>29986</v>
      </c>
      <c r="R595" s="95" t="s">
        <v>44813</v>
      </c>
      <c r="S595" s="34" t="s">
        <v>509</v>
      </c>
      <c r="T595" s="34" t="s">
        <v>45897</v>
      </c>
      <c r="U595" s="34" t="s">
        <v>39851</v>
      </c>
      <c r="V595" s="34" t="s">
        <v>26484</v>
      </c>
      <c r="W595" s="34" t="s">
        <v>26485</v>
      </c>
      <c r="X595" s="34" t="s">
        <v>93</v>
      </c>
      <c r="Y595" s="34">
        <v>5600</v>
      </c>
      <c r="Z595" s="34"/>
      <c r="AA595" s="33" t="s">
        <v>42843</v>
      </c>
      <c r="AB595" s="33">
        <v>7854</v>
      </c>
      <c r="AC595" s="103">
        <v>27650</v>
      </c>
    </row>
    <row r="596" spans="1:29" ht="13" customHeight="1" x14ac:dyDescent="0.2">
      <c r="A596" s="34" t="s">
        <v>44804</v>
      </c>
      <c r="B596" s="34">
        <v>73</v>
      </c>
      <c r="C596" s="34" t="s">
        <v>13</v>
      </c>
      <c r="D596" s="34" t="s">
        <v>30</v>
      </c>
      <c r="E596" s="34"/>
      <c r="F596" s="94">
        <v>43892</v>
      </c>
      <c r="G596" s="34" t="s">
        <v>44805</v>
      </c>
      <c r="H596" s="34" t="s">
        <v>13059</v>
      </c>
      <c r="I596" s="34" t="s">
        <v>66</v>
      </c>
      <c r="J596" s="62">
        <v>75090</v>
      </c>
      <c r="K596" s="34" t="s">
        <v>17942</v>
      </c>
      <c r="L596" s="34" t="s">
        <v>42936</v>
      </c>
      <c r="M596" s="1" t="s">
        <v>45921</v>
      </c>
      <c r="N596" s="34" t="s">
        <v>20</v>
      </c>
      <c r="O596" s="34" t="s">
        <v>44806</v>
      </c>
      <c r="P596" s="34" t="s">
        <v>42395</v>
      </c>
      <c r="Q596" s="34" t="s">
        <v>29986</v>
      </c>
      <c r="R596" s="95" t="s">
        <v>44807</v>
      </c>
      <c r="S596" s="34" t="s">
        <v>93</v>
      </c>
      <c r="T596" s="34" t="s">
        <v>45897</v>
      </c>
      <c r="U596" s="34" t="s">
        <v>37015</v>
      </c>
      <c r="V596" s="34" t="s">
        <v>26484</v>
      </c>
      <c r="W596" s="34" t="s">
        <v>26483</v>
      </c>
      <c r="X596" s="34" t="s">
        <v>93</v>
      </c>
      <c r="Y596" s="34">
        <v>5601</v>
      </c>
      <c r="Z596" s="34"/>
      <c r="AA596" s="33" t="s">
        <v>42844</v>
      </c>
      <c r="AB596" s="33">
        <v>7855</v>
      </c>
      <c r="AC596" s="103">
        <v>27648</v>
      </c>
    </row>
    <row r="597" spans="1:29" ht="13" customHeight="1" x14ac:dyDescent="0.2">
      <c r="A597" s="34" t="s">
        <v>44822</v>
      </c>
      <c r="B597" s="34">
        <v>17</v>
      </c>
      <c r="C597" s="34" t="s">
        <v>13</v>
      </c>
      <c r="D597" s="34" t="s">
        <v>30</v>
      </c>
      <c r="E597" s="34"/>
      <c r="F597" s="94">
        <v>43891</v>
      </c>
      <c r="G597" s="34" t="s">
        <v>44823</v>
      </c>
      <c r="H597" s="34" t="s">
        <v>671</v>
      </c>
      <c r="I597" s="34" t="s">
        <v>66</v>
      </c>
      <c r="J597" s="62">
        <v>77015</v>
      </c>
      <c r="K597" s="34" t="s">
        <v>512</v>
      </c>
      <c r="L597" s="34" t="s">
        <v>513</v>
      </c>
      <c r="M597" s="1" t="s">
        <v>46076</v>
      </c>
      <c r="N597" s="34" t="s">
        <v>20</v>
      </c>
      <c r="O597" s="34" t="s">
        <v>44824</v>
      </c>
      <c r="P597" s="34" t="s">
        <v>45771</v>
      </c>
      <c r="Q597" s="34" t="s">
        <v>29986</v>
      </c>
      <c r="R597" s="95" t="s">
        <v>44825</v>
      </c>
      <c r="S597" s="34" t="s">
        <v>93</v>
      </c>
      <c r="T597" s="34" t="s">
        <v>21</v>
      </c>
      <c r="U597" s="34" t="s">
        <v>26689</v>
      </c>
      <c r="V597" s="34"/>
      <c r="W597" s="34"/>
      <c r="X597" s="34"/>
      <c r="Y597" s="34"/>
      <c r="Z597" s="34"/>
      <c r="AA597" s="33" t="s">
        <v>42844</v>
      </c>
      <c r="AB597" s="33">
        <v>7852</v>
      </c>
      <c r="AC597" s="103">
        <v>27640</v>
      </c>
    </row>
    <row r="598" spans="1:29" ht="13" customHeight="1" x14ac:dyDescent="0.2">
      <c r="A598" s="34" t="s">
        <v>44817</v>
      </c>
      <c r="B598" s="34">
        <v>32</v>
      </c>
      <c r="C598" s="34" t="s">
        <v>13</v>
      </c>
      <c r="D598" s="34" t="s">
        <v>41</v>
      </c>
      <c r="E598" s="95" t="s">
        <v>44818</v>
      </c>
      <c r="F598" s="94">
        <v>43891</v>
      </c>
      <c r="G598" s="34" t="s">
        <v>44819</v>
      </c>
      <c r="H598" s="34" t="s">
        <v>10728</v>
      </c>
      <c r="I598" s="34" t="s">
        <v>38</v>
      </c>
      <c r="J598" s="62">
        <v>91355</v>
      </c>
      <c r="K598" s="34" t="s">
        <v>91</v>
      </c>
      <c r="L598" s="34" t="s">
        <v>383</v>
      </c>
      <c r="M598" s="1" t="s">
        <v>45973</v>
      </c>
      <c r="N598" s="34" t="s">
        <v>20</v>
      </c>
      <c r="O598" s="34" t="s">
        <v>44820</v>
      </c>
      <c r="P598" s="34" t="s">
        <v>45771</v>
      </c>
      <c r="Q598" s="34" t="s">
        <v>29986</v>
      </c>
      <c r="R598" s="95" t="s">
        <v>44821</v>
      </c>
      <c r="S598" s="34" t="s">
        <v>93</v>
      </c>
      <c r="T598" s="34" t="s">
        <v>21</v>
      </c>
      <c r="U598" s="34" t="s">
        <v>26689</v>
      </c>
      <c r="V598" s="34" t="s">
        <v>26482</v>
      </c>
      <c r="W598" s="34" t="s">
        <v>26485</v>
      </c>
      <c r="X598" s="34" t="s">
        <v>93</v>
      </c>
      <c r="Y598" s="34">
        <v>5581</v>
      </c>
      <c r="Z598" s="34"/>
      <c r="AA598" s="33" t="s">
        <v>42844</v>
      </c>
      <c r="AB598" s="33">
        <v>7849</v>
      </c>
      <c r="AC598" s="103">
        <v>27638</v>
      </c>
    </row>
    <row r="599" spans="1:29" ht="13" customHeight="1" x14ac:dyDescent="0.2">
      <c r="A599" s="34" t="s">
        <v>44826</v>
      </c>
      <c r="B599" s="34">
        <v>35</v>
      </c>
      <c r="C599" s="34" t="s">
        <v>13</v>
      </c>
      <c r="D599" s="34" t="s">
        <v>30</v>
      </c>
      <c r="E599" s="95" t="s">
        <v>44827</v>
      </c>
      <c r="F599" s="94">
        <v>43891</v>
      </c>
      <c r="G599" s="34" t="s">
        <v>44828</v>
      </c>
      <c r="H599" s="34" t="s">
        <v>4294</v>
      </c>
      <c r="I599" s="34" t="s">
        <v>191</v>
      </c>
      <c r="J599" s="62">
        <v>81008</v>
      </c>
      <c r="K599" s="34" t="s">
        <v>4294</v>
      </c>
      <c r="L599" s="34" t="s">
        <v>4296</v>
      </c>
      <c r="M599" s="1" t="s">
        <v>45922</v>
      </c>
      <c r="N599" s="34" t="s">
        <v>20</v>
      </c>
      <c r="O599" s="34" t="s">
        <v>44829</v>
      </c>
      <c r="P599" s="34" t="s">
        <v>45771</v>
      </c>
      <c r="Q599" s="34" t="s">
        <v>29986</v>
      </c>
      <c r="R599" s="95" t="s">
        <v>44830</v>
      </c>
      <c r="S599" s="34" t="s">
        <v>93</v>
      </c>
      <c r="T599" s="34" t="s">
        <v>21</v>
      </c>
      <c r="U599" s="34" t="s">
        <v>26689</v>
      </c>
      <c r="V599" s="34" t="s">
        <v>26484</v>
      </c>
      <c r="W599" s="34" t="s">
        <v>26483</v>
      </c>
      <c r="X599" s="34" t="s">
        <v>93</v>
      </c>
      <c r="Y599" s="34">
        <v>5577</v>
      </c>
      <c r="Z599" s="34"/>
      <c r="AA599" s="33" t="s">
        <v>42844</v>
      </c>
      <c r="AB599" s="33">
        <v>7853</v>
      </c>
      <c r="AC599" s="103">
        <v>27644</v>
      </c>
    </row>
    <row r="600" spans="1:29" ht="13" customHeight="1" x14ac:dyDescent="0.2">
      <c r="A600" s="1" t="s">
        <v>2989</v>
      </c>
      <c r="B600" s="33" t="s">
        <v>22</v>
      </c>
      <c r="C600" s="34" t="s">
        <v>13</v>
      </c>
      <c r="D600" s="1" t="s">
        <v>23</v>
      </c>
      <c r="E600" s="34"/>
      <c r="F600" s="94">
        <v>43891</v>
      </c>
      <c r="G600" s="34" t="s">
        <v>44814</v>
      </c>
      <c r="H600" s="34" t="s">
        <v>3370</v>
      </c>
      <c r="I600" s="34" t="s">
        <v>38</v>
      </c>
      <c r="J600" s="62">
        <v>92704</v>
      </c>
      <c r="K600" s="34" t="s">
        <v>995</v>
      </c>
      <c r="L600" s="34" t="s">
        <v>3372</v>
      </c>
      <c r="M600" s="1" t="s">
        <v>46210</v>
      </c>
      <c r="N600" s="34" t="s">
        <v>20</v>
      </c>
      <c r="O600" s="34" t="s">
        <v>44815</v>
      </c>
      <c r="P600" s="34" t="s">
        <v>45771</v>
      </c>
      <c r="Q600" s="34" t="s">
        <v>29986</v>
      </c>
      <c r="R600" s="95" t="s">
        <v>44816</v>
      </c>
      <c r="S600" s="34" t="s">
        <v>93</v>
      </c>
      <c r="T600" s="34" t="s">
        <v>21</v>
      </c>
      <c r="U600" s="34" t="s">
        <v>26689</v>
      </c>
      <c r="V600" s="34" t="s">
        <v>26482</v>
      </c>
      <c r="W600" s="34"/>
      <c r="X600" s="34" t="s">
        <v>93</v>
      </c>
      <c r="Y600" s="34">
        <v>5582</v>
      </c>
      <c r="Z600" s="34"/>
      <c r="AA600" s="33" t="s">
        <v>42842</v>
      </c>
      <c r="AB600" s="33">
        <v>7850</v>
      </c>
      <c r="AC600" s="103">
        <v>27639</v>
      </c>
    </row>
    <row r="601" spans="1:29" ht="13" customHeight="1" x14ac:dyDescent="0.2">
      <c r="A601" s="1" t="s">
        <v>2989</v>
      </c>
      <c r="B601" s="33" t="s">
        <v>22</v>
      </c>
      <c r="C601" s="34" t="s">
        <v>13</v>
      </c>
      <c r="D601" s="1" t="s">
        <v>23</v>
      </c>
      <c r="F601" s="94">
        <v>43891</v>
      </c>
      <c r="G601" s="34" t="s">
        <v>44831</v>
      </c>
      <c r="H601" s="35" t="s">
        <v>44832</v>
      </c>
      <c r="I601" s="35" t="s">
        <v>66</v>
      </c>
      <c r="J601" s="62">
        <v>77015</v>
      </c>
      <c r="K601" s="34" t="s">
        <v>512</v>
      </c>
      <c r="L601" s="34" t="s">
        <v>513</v>
      </c>
      <c r="M601" s="1" t="s">
        <v>46076</v>
      </c>
      <c r="N601" s="34" t="s">
        <v>20</v>
      </c>
      <c r="O601" s="34" t="s">
        <v>44833</v>
      </c>
      <c r="P601" s="34" t="s">
        <v>45771</v>
      </c>
      <c r="Q601" s="34" t="s">
        <v>29986</v>
      </c>
      <c r="R601" s="95" t="s">
        <v>44834</v>
      </c>
      <c r="S601" s="34" t="s">
        <v>509</v>
      </c>
      <c r="T601" s="34" t="s">
        <v>21</v>
      </c>
      <c r="U601" s="34" t="s">
        <v>26689</v>
      </c>
      <c r="V601" s="34" t="s">
        <v>26484</v>
      </c>
      <c r="W601" s="34" t="s">
        <v>26485</v>
      </c>
      <c r="X601" s="34" t="s">
        <v>93</v>
      </c>
      <c r="Y601" s="34">
        <v>5583</v>
      </c>
      <c r="Z601" s="34"/>
      <c r="AA601" s="33" t="s">
        <v>42844</v>
      </c>
      <c r="AB601" s="33">
        <v>7851</v>
      </c>
      <c r="AC601" s="103"/>
    </row>
    <row r="602" spans="1:29" ht="13" customHeight="1" x14ac:dyDescent="0.2">
      <c r="A602" s="34" t="s">
        <v>44835</v>
      </c>
      <c r="B602" s="34">
        <v>31</v>
      </c>
      <c r="C602" s="34" t="s">
        <v>13</v>
      </c>
      <c r="D602" s="34" t="s">
        <v>30</v>
      </c>
      <c r="E602" s="95" t="s">
        <v>44836</v>
      </c>
      <c r="F602" s="94">
        <v>43890</v>
      </c>
      <c r="G602" s="34" t="s">
        <v>44837</v>
      </c>
      <c r="H602" s="34" t="s">
        <v>44838</v>
      </c>
      <c r="I602" s="34" t="s">
        <v>337</v>
      </c>
      <c r="J602" s="62">
        <v>27028</v>
      </c>
      <c r="K602" s="34" t="s">
        <v>39528</v>
      </c>
      <c r="L602" s="34" t="s">
        <v>44839</v>
      </c>
      <c r="M602" s="1" t="s">
        <v>46211</v>
      </c>
      <c r="N602" s="34" t="s">
        <v>20</v>
      </c>
      <c r="O602" s="34" t="s">
        <v>44840</v>
      </c>
      <c r="P602" s="34" t="s">
        <v>45771</v>
      </c>
      <c r="Q602" s="34" t="s">
        <v>29986</v>
      </c>
      <c r="R602" s="95" t="s">
        <v>44841</v>
      </c>
      <c r="S602" s="34" t="s">
        <v>93</v>
      </c>
      <c r="T602" s="34" t="s">
        <v>21</v>
      </c>
      <c r="U602" s="34" t="s">
        <v>26689</v>
      </c>
      <c r="V602" s="34" t="s">
        <v>26484</v>
      </c>
      <c r="W602" s="34"/>
      <c r="X602" s="34" t="s">
        <v>93</v>
      </c>
      <c r="Y602" s="34">
        <v>5584</v>
      </c>
      <c r="Z602" s="34"/>
      <c r="AA602" s="33" t="s">
        <v>42843</v>
      </c>
      <c r="AB602" s="33">
        <v>7846</v>
      </c>
      <c r="AC602" s="103">
        <v>27637</v>
      </c>
    </row>
    <row r="603" spans="1:29" ht="13" customHeight="1" x14ac:dyDescent="0.2">
      <c r="A603" s="34" t="s">
        <v>12142</v>
      </c>
      <c r="B603" s="34">
        <v>45</v>
      </c>
      <c r="C603" s="34" t="s">
        <v>13</v>
      </c>
      <c r="D603" s="34" t="s">
        <v>41</v>
      </c>
      <c r="E603" s="95" t="s">
        <v>44847</v>
      </c>
      <c r="F603" s="94">
        <v>43890</v>
      </c>
      <c r="G603" s="34" t="s">
        <v>44848</v>
      </c>
      <c r="H603" s="34" t="s">
        <v>529</v>
      </c>
      <c r="I603" s="34" t="s">
        <v>66</v>
      </c>
      <c r="J603" s="62">
        <v>78227</v>
      </c>
      <c r="K603" s="34" t="s">
        <v>530</v>
      </c>
      <c r="L603" s="34" t="s">
        <v>531</v>
      </c>
      <c r="M603" s="1" t="s">
        <v>46041</v>
      </c>
      <c r="N603" s="34" t="s">
        <v>20</v>
      </c>
      <c r="O603" s="34" t="s">
        <v>44849</v>
      </c>
      <c r="P603" s="34" t="s">
        <v>45771</v>
      </c>
      <c r="Q603" s="34" t="s">
        <v>29986</v>
      </c>
      <c r="R603" s="95" t="s">
        <v>44850</v>
      </c>
      <c r="S603" s="34" t="s">
        <v>22</v>
      </c>
      <c r="T603" s="34" t="s">
        <v>21</v>
      </c>
      <c r="U603" s="34" t="s">
        <v>26689</v>
      </c>
      <c r="V603" s="34" t="s">
        <v>26484</v>
      </c>
      <c r="W603" s="34" t="s">
        <v>26485</v>
      </c>
      <c r="X603" s="34" t="s">
        <v>93</v>
      </c>
      <c r="Y603" s="34">
        <v>5585</v>
      </c>
      <c r="Z603" s="34"/>
      <c r="AA603" s="33" t="s">
        <v>42844</v>
      </c>
      <c r="AB603" s="33">
        <v>7845</v>
      </c>
      <c r="AC603" s="103">
        <v>27633</v>
      </c>
    </row>
    <row r="604" spans="1:29" ht="13" customHeight="1" x14ac:dyDescent="0.2">
      <c r="A604" s="34" t="s">
        <v>44842</v>
      </c>
      <c r="B604" s="34">
        <v>45</v>
      </c>
      <c r="C604" s="34" t="s">
        <v>13</v>
      </c>
      <c r="D604" s="34" t="s">
        <v>30</v>
      </c>
      <c r="E604" s="95" t="s">
        <v>44843</v>
      </c>
      <c r="F604" s="94">
        <v>43890</v>
      </c>
      <c r="G604" s="34" t="s">
        <v>44844</v>
      </c>
      <c r="H604" s="34" t="s">
        <v>1191</v>
      </c>
      <c r="I604" s="34" t="s">
        <v>249</v>
      </c>
      <c r="J604" s="62">
        <v>89012</v>
      </c>
      <c r="K604" s="34" t="s">
        <v>524</v>
      </c>
      <c r="L604" s="34" t="s">
        <v>1383</v>
      </c>
      <c r="M604" s="1" t="s">
        <v>46080</v>
      </c>
      <c r="N604" s="34" t="s">
        <v>20</v>
      </c>
      <c r="O604" s="34" t="s">
        <v>44845</v>
      </c>
      <c r="P604" s="34" t="s">
        <v>45771</v>
      </c>
      <c r="Q604" s="34" t="s">
        <v>29986</v>
      </c>
      <c r="R604" s="95" t="s">
        <v>44846</v>
      </c>
      <c r="S604" s="34" t="s">
        <v>509</v>
      </c>
      <c r="T604" s="34" t="s">
        <v>21</v>
      </c>
      <c r="U604" s="34" t="s">
        <v>26682</v>
      </c>
      <c r="V604" s="34" t="s">
        <v>26482</v>
      </c>
      <c r="W604" s="34" t="s">
        <v>26485</v>
      </c>
      <c r="X604" s="34" t="s">
        <v>93</v>
      </c>
      <c r="Y604" s="34">
        <v>5587</v>
      </c>
      <c r="Z604" s="34"/>
      <c r="AA604" s="33" t="s">
        <v>42844</v>
      </c>
      <c r="AB604" s="33">
        <v>7847</v>
      </c>
      <c r="AC604" s="103">
        <v>27634</v>
      </c>
    </row>
    <row r="605" spans="1:29" ht="13" customHeight="1" x14ac:dyDescent="0.2">
      <c r="A605" s="34" t="s">
        <v>44856</v>
      </c>
      <c r="B605" s="34">
        <v>49</v>
      </c>
      <c r="C605" s="34" t="s">
        <v>13</v>
      </c>
      <c r="D605" s="34" t="s">
        <v>78</v>
      </c>
      <c r="E605" s="95" t="s">
        <v>44857</v>
      </c>
      <c r="F605" s="94">
        <v>43890</v>
      </c>
      <c r="G605" s="34" t="s">
        <v>44858</v>
      </c>
      <c r="H605" s="34" t="s">
        <v>828</v>
      </c>
      <c r="I605" s="34" t="s">
        <v>406</v>
      </c>
      <c r="J605" s="62">
        <v>53212</v>
      </c>
      <c r="K605" s="34" t="s">
        <v>828</v>
      </c>
      <c r="L605" s="34" t="s">
        <v>3532</v>
      </c>
      <c r="M605" s="1" t="s">
        <v>46081</v>
      </c>
      <c r="N605" s="34" t="s">
        <v>20</v>
      </c>
      <c r="O605" s="34" t="s">
        <v>44859</v>
      </c>
      <c r="P605" s="34" t="s">
        <v>45771</v>
      </c>
      <c r="Q605" s="34" t="s">
        <v>29986</v>
      </c>
      <c r="R605" s="95" t="s">
        <v>44860</v>
      </c>
      <c r="S605" s="34" t="s">
        <v>93</v>
      </c>
      <c r="T605" s="34" t="s">
        <v>21</v>
      </c>
      <c r="U605" s="34" t="s">
        <v>26689</v>
      </c>
      <c r="V605" s="34" t="s">
        <v>26482</v>
      </c>
      <c r="W605" s="34"/>
      <c r="X605" s="34" t="s">
        <v>93</v>
      </c>
      <c r="Y605" s="34">
        <v>5580</v>
      </c>
      <c r="Z605" s="34"/>
      <c r="AA605" s="33" t="s">
        <v>42842</v>
      </c>
      <c r="AB605" s="33">
        <v>7844</v>
      </c>
      <c r="AC605" s="103">
        <v>27635</v>
      </c>
    </row>
    <row r="606" spans="1:29" ht="13" customHeight="1" x14ac:dyDescent="0.2">
      <c r="A606" s="34" t="s">
        <v>44851</v>
      </c>
      <c r="B606" s="34">
        <v>40</v>
      </c>
      <c r="C606" s="34" t="s">
        <v>13</v>
      </c>
      <c r="D606" s="34" t="s">
        <v>41</v>
      </c>
      <c r="E606" s="95" t="s">
        <v>44852</v>
      </c>
      <c r="F606" s="94">
        <v>43890</v>
      </c>
      <c r="G606" s="34" t="s">
        <v>44853</v>
      </c>
      <c r="H606" s="34" t="s">
        <v>908</v>
      </c>
      <c r="I606" s="34" t="s">
        <v>177</v>
      </c>
      <c r="J606" s="62">
        <v>88005</v>
      </c>
      <c r="K606" s="34" t="s">
        <v>909</v>
      </c>
      <c r="L606" s="34" t="s">
        <v>6498</v>
      </c>
      <c r="M606" s="1" t="s">
        <v>45949</v>
      </c>
      <c r="N606" s="34" t="s">
        <v>27671</v>
      </c>
      <c r="O606" s="34" t="s">
        <v>44854</v>
      </c>
      <c r="P606" s="34" t="s">
        <v>36008</v>
      </c>
      <c r="Q606" s="34" t="s">
        <v>1081</v>
      </c>
      <c r="R606" s="95" t="s">
        <v>44855</v>
      </c>
      <c r="S606" s="34" t="s">
        <v>93</v>
      </c>
      <c r="T606" s="34" t="s">
        <v>45897</v>
      </c>
      <c r="U606" s="34" t="s">
        <v>49804</v>
      </c>
      <c r="V606" s="34" t="s">
        <v>26482</v>
      </c>
      <c r="W606" s="34"/>
      <c r="X606" s="34"/>
      <c r="Y606" s="34"/>
      <c r="Z606" s="34"/>
      <c r="AA606" s="33" t="s">
        <v>42842</v>
      </c>
      <c r="AB606" s="33">
        <v>7848</v>
      </c>
      <c r="AC606" s="103">
        <v>27636</v>
      </c>
    </row>
    <row r="607" spans="1:29" ht="13" customHeight="1" x14ac:dyDescent="0.2">
      <c r="A607" s="34" t="s">
        <v>44868</v>
      </c>
      <c r="B607" s="34">
        <v>22</v>
      </c>
      <c r="C607" s="34" t="s">
        <v>13</v>
      </c>
      <c r="D607" s="34" t="s">
        <v>41</v>
      </c>
      <c r="E607" s="95" t="s">
        <v>44869</v>
      </c>
      <c r="F607" s="94">
        <v>43889</v>
      </c>
      <c r="G607" s="34" t="s">
        <v>44870</v>
      </c>
      <c r="H607" s="34" t="s">
        <v>11192</v>
      </c>
      <c r="I607" s="34" t="s">
        <v>281</v>
      </c>
      <c r="J607" s="62">
        <v>98837</v>
      </c>
      <c r="K607" s="34" t="s">
        <v>368</v>
      </c>
      <c r="L607" s="34" t="s">
        <v>11194</v>
      </c>
      <c r="M607" s="1" t="s">
        <v>46212</v>
      </c>
      <c r="N607" s="34" t="s">
        <v>20</v>
      </c>
      <c r="O607" s="34" t="s">
        <v>44871</v>
      </c>
      <c r="P607" s="34" t="s">
        <v>40461</v>
      </c>
      <c r="Q607" s="34" t="s">
        <v>29986</v>
      </c>
      <c r="R607" s="95" t="s">
        <v>44872</v>
      </c>
      <c r="S607" s="34" t="s">
        <v>93</v>
      </c>
      <c r="T607" s="34" t="s">
        <v>21</v>
      </c>
      <c r="U607" s="34" t="s">
        <v>26689</v>
      </c>
      <c r="V607" s="34" t="s">
        <v>26484</v>
      </c>
      <c r="W607" s="34" t="s">
        <v>19153</v>
      </c>
      <c r="X607" s="34" t="s">
        <v>93</v>
      </c>
      <c r="Y607" s="34">
        <v>5586</v>
      </c>
      <c r="Z607" s="34"/>
      <c r="AA607" s="33" t="s">
        <v>42844</v>
      </c>
      <c r="AB607" s="33">
        <v>7842</v>
      </c>
      <c r="AC607" s="103">
        <v>27631</v>
      </c>
    </row>
    <row r="608" spans="1:29" ht="13" customHeight="1" x14ac:dyDescent="0.2">
      <c r="A608" s="34" t="s">
        <v>44861</v>
      </c>
      <c r="B608" s="34">
        <v>36</v>
      </c>
      <c r="C608" s="34" t="s">
        <v>13</v>
      </c>
      <c r="D608" s="34" t="s">
        <v>30</v>
      </c>
      <c r="E608" s="95" t="s">
        <v>44862</v>
      </c>
      <c r="F608" s="94">
        <v>43889</v>
      </c>
      <c r="G608" s="34" t="s">
        <v>44863</v>
      </c>
      <c r="H608" s="34" t="s">
        <v>44864</v>
      </c>
      <c r="I608" s="34" t="s">
        <v>121</v>
      </c>
      <c r="J608" s="62">
        <v>55044</v>
      </c>
      <c r="K608" s="34" t="s">
        <v>19249</v>
      </c>
      <c r="L608" s="34" t="s">
        <v>44865</v>
      </c>
      <c r="M608" s="1" t="s">
        <v>46213</v>
      </c>
      <c r="N608" s="34" t="s">
        <v>20</v>
      </c>
      <c r="O608" s="34" t="s">
        <v>44866</v>
      </c>
      <c r="P608" s="34" t="s">
        <v>45771</v>
      </c>
      <c r="Q608" s="34" t="s">
        <v>29986</v>
      </c>
      <c r="R608" s="95" t="s">
        <v>44867</v>
      </c>
      <c r="S608" s="34" t="s">
        <v>509</v>
      </c>
      <c r="T608" s="34" t="s">
        <v>21</v>
      </c>
      <c r="U608" s="34" t="s">
        <v>26689</v>
      </c>
      <c r="V608" s="34" t="s">
        <v>26484</v>
      </c>
      <c r="W608" s="34" t="s">
        <v>26485</v>
      </c>
      <c r="X608" s="34" t="s">
        <v>93</v>
      </c>
      <c r="Y608" s="34">
        <v>5578</v>
      </c>
      <c r="Z608" s="34"/>
      <c r="AA608" s="33" t="s">
        <v>42844</v>
      </c>
      <c r="AB608" s="33">
        <v>7843</v>
      </c>
      <c r="AC608" s="103">
        <v>27630</v>
      </c>
    </row>
    <row r="609" spans="1:29" ht="13" customHeight="1" x14ac:dyDescent="0.2">
      <c r="A609" s="34" t="s">
        <v>44873</v>
      </c>
      <c r="B609" s="34">
        <v>33</v>
      </c>
      <c r="C609" s="34" t="s">
        <v>13</v>
      </c>
      <c r="D609" s="34" t="s">
        <v>41</v>
      </c>
      <c r="E609" s="34"/>
      <c r="F609" s="94">
        <v>43888</v>
      </c>
      <c r="G609" s="34" t="s">
        <v>44874</v>
      </c>
      <c r="H609" s="34" t="s">
        <v>44875</v>
      </c>
      <c r="I609" s="34" t="s">
        <v>111</v>
      </c>
      <c r="J609" s="62">
        <v>86324</v>
      </c>
      <c r="K609" s="34" t="s">
        <v>165</v>
      </c>
      <c r="L609" s="34" t="s">
        <v>44876</v>
      </c>
      <c r="M609" s="1" t="s">
        <v>46214</v>
      </c>
      <c r="N609" s="34" t="s">
        <v>20</v>
      </c>
      <c r="O609" s="34" t="s">
        <v>44877</v>
      </c>
      <c r="P609" s="34" t="s">
        <v>45771</v>
      </c>
      <c r="Q609" s="34" t="s">
        <v>29986</v>
      </c>
      <c r="R609" s="95" t="s">
        <v>44878</v>
      </c>
      <c r="S609" s="34" t="s">
        <v>93</v>
      </c>
      <c r="T609" s="34" t="s">
        <v>21</v>
      </c>
      <c r="U609" s="34" t="s">
        <v>26682</v>
      </c>
      <c r="V609" s="34" t="s">
        <v>26482</v>
      </c>
      <c r="W609" s="34"/>
      <c r="X609" s="34" t="s">
        <v>93</v>
      </c>
      <c r="Y609" s="34">
        <v>5579</v>
      </c>
      <c r="Z609" s="34"/>
      <c r="AA609" s="33" t="s">
        <v>42843</v>
      </c>
      <c r="AB609" s="33">
        <v>7839</v>
      </c>
      <c r="AC609" s="103">
        <v>27628</v>
      </c>
    </row>
    <row r="610" spans="1:29" ht="13" customHeight="1" x14ac:dyDescent="0.2">
      <c r="A610" s="34" t="s">
        <v>44884</v>
      </c>
      <c r="B610" s="34">
        <v>39</v>
      </c>
      <c r="C610" s="34" t="s">
        <v>13</v>
      </c>
      <c r="D610" s="34" t="s">
        <v>41</v>
      </c>
      <c r="E610" s="34"/>
      <c r="F610" s="94">
        <v>43888</v>
      </c>
      <c r="G610" s="34" t="s">
        <v>44885</v>
      </c>
      <c r="H610" s="34" t="s">
        <v>600</v>
      </c>
      <c r="I610" s="34" t="s">
        <v>55</v>
      </c>
      <c r="J610" s="62">
        <v>32277</v>
      </c>
      <c r="K610" s="34" t="s">
        <v>601</v>
      </c>
      <c r="L610" s="34" t="s">
        <v>602</v>
      </c>
      <c r="M610" s="1" t="s">
        <v>49877</v>
      </c>
      <c r="N610" s="34" t="s">
        <v>20</v>
      </c>
      <c r="O610" s="34" t="s">
        <v>44886</v>
      </c>
      <c r="P610" s="34" t="s">
        <v>45771</v>
      </c>
      <c r="Q610" s="34" t="s">
        <v>29986</v>
      </c>
      <c r="R610" s="95" t="s">
        <v>44887</v>
      </c>
      <c r="S610" s="34" t="s">
        <v>509</v>
      </c>
      <c r="T610" s="34" t="s">
        <v>21</v>
      </c>
      <c r="U610" s="34" t="s">
        <v>26689</v>
      </c>
      <c r="V610" s="34" t="s">
        <v>26484</v>
      </c>
      <c r="W610" s="34"/>
      <c r="X610" s="34" t="s">
        <v>93</v>
      </c>
      <c r="Y610" s="34">
        <v>5594</v>
      </c>
      <c r="Z610" s="34"/>
      <c r="AA610" s="33" t="s">
        <v>42844</v>
      </c>
      <c r="AB610" s="33">
        <v>7838</v>
      </c>
      <c r="AC610" s="103">
        <v>27626</v>
      </c>
    </row>
    <row r="611" spans="1:29" ht="13" customHeight="1" x14ac:dyDescent="0.2">
      <c r="A611" s="34" t="s">
        <v>44879</v>
      </c>
      <c r="B611" s="34">
        <v>43</v>
      </c>
      <c r="C611" s="34" t="s">
        <v>13</v>
      </c>
      <c r="D611" s="34" t="s">
        <v>30</v>
      </c>
      <c r="E611" s="95" t="s">
        <v>44880</v>
      </c>
      <c r="F611" s="94">
        <v>43888</v>
      </c>
      <c r="G611" s="34" t="s">
        <v>44881</v>
      </c>
      <c r="H611" s="34" t="s">
        <v>3264</v>
      </c>
      <c r="I611" s="34" t="s">
        <v>55</v>
      </c>
      <c r="J611" s="62">
        <v>34203</v>
      </c>
      <c r="K611" s="34" t="s">
        <v>3266</v>
      </c>
      <c r="L611" s="34" t="s">
        <v>3267</v>
      </c>
      <c r="M611" s="1" t="s">
        <v>46215</v>
      </c>
      <c r="N611" s="34" t="s">
        <v>20</v>
      </c>
      <c r="O611" s="34" t="s">
        <v>44882</v>
      </c>
      <c r="P611" s="34" t="s">
        <v>45771</v>
      </c>
      <c r="Q611" s="34" t="s">
        <v>29986</v>
      </c>
      <c r="R611" s="95" t="s">
        <v>44883</v>
      </c>
      <c r="S611" s="34" t="s">
        <v>93</v>
      </c>
      <c r="T611" s="34" t="s">
        <v>21</v>
      </c>
      <c r="U611" s="34" t="s">
        <v>26689</v>
      </c>
      <c r="V611" s="34" t="s">
        <v>26484</v>
      </c>
      <c r="W611" s="34"/>
      <c r="X611" s="34"/>
      <c r="Y611" s="34"/>
      <c r="Z611" s="34"/>
      <c r="AA611" s="33" t="s">
        <v>42844</v>
      </c>
      <c r="AB611" s="33">
        <v>7840</v>
      </c>
      <c r="AC611" s="103">
        <v>27681</v>
      </c>
    </row>
    <row r="612" spans="1:29" ht="13" customHeight="1" x14ac:dyDescent="0.2">
      <c r="A612" s="34" t="s">
        <v>44888</v>
      </c>
      <c r="B612" s="34">
        <v>28</v>
      </c>
      <c r="C612" s="34" t="s">
        <v>13</v>
      </c>
      <c r="D612" s="34" t="s">
        <v>78</v>
      </c>
      <c r="E612" s="34"/>
      <c r="F612" s="94">
        <v>43888</v>
      </c>
      <c r="G612" s="34" t="s">
        <v>44889</v>
      </c>
      <c r="H612" s="34" t="s">
        <v>18140</v>
      </c>
      <c r="I612" s="34" t="s">
        <v>191</v>
      </c>
      <c r="J612" s="62">
        <v>80915</v>
      </c>
      <c r="K612" s="34" t="s">
        <v>798</v>
      </c>
      <c r="L612" s="34" t="s">
        <v>18142</v>
      </c>
      <c r="M612" s="1" t="s">
        <v>46000</v>
      </c>
      <c r="N612" s="34" t="s">
        <v>20</v>
      </c>
      <c r="O612" s="34" t="s">
        <v>44890</v>
      </c>
      <c r="P612" s="34" t="s">
        <v>31864</v>
      </c>
      <c r="Q612" s="34" t="s">
        <v>29986</v>
      </c>
      <c r="R612" s="95" t="s">
        <v>44891</v>
      </c>
      <c r="S612" s="34" t="s">
        <v>93</v>
      </c>
      <c r="T612" s="34" t="s">
        <v>45897</v>
      </c>
      <c r="U612" s="34" t="s">
        <v>49804</v>
      </c>
      <c r="V612" s="34" t="s">
        <v>26482</v>
      </c>
      <c r="W612" s="34" t="s">
        <v>26485</v>
      </c>
      <c r="X612" s="34"/>
      <c r="Y612" s="34"/>
      <c r="Z612" s="34"/>
      <c r="AA612" s="33" t="s">
        <v>42844</v>
      </c>
      <c r="AB612" s="33">
        <v>7841</v>
      </c>
      <c r="AC612" s="103">
        <v>27625</v>
      </c>
    </row>
    <row r="613" spans="1:29" ht="13" customHeight="1" x14ac:dyDescent="0.2">
      <c r="A613" s="34" t="s">
        <v>44892</v>
      </c>
      <c r="B613" s="34">
        <v>30</v>
      </c>
      <c r="C613" s="34" t="s">
        <v>13</v>
      </c>
      <c r="D613" s="34" t="s">
        <v>41</v>
      </c>
      <c r="E613" s="95" t="s">
        <v>44893</v>
      </c>
      <c r="F613" s="94">
        <v>43887</v>
      </c>
      <c r="G613" s="34" t="s">
        <v>44894</v>
      </c>
      <c r="H613" s="34" t="s">
        <v>1588</v>
      </c>
      <c r="I613" s="34" t="s">
        <v>191</v>
      </c>
      <c r="J613" s="62">
        <v>80631</v>
      </c>
      <c r="K613" s="34" t="s">
        <v>1590</v>
      </c>
      <c r="L613" s="34" t="s">
        <v>1591</v>
      </c>
      <c r="M613" s="1" t="s">
        <v>46216</v>
      </c>
      <c r="N613" s="34" t="s">
        <v>20</v>
      </c>
      <c r="O613" s="34" t="s">
        <v>44895</v>
      </c>
      <c r="P613" s="34" t="s">
        <v>31864</v>
      </c>
      <c r="Q613" s="34" t="s">
        <v>29986</v>
      </c>
      <c r="R613" s="95" t="s">
        <v>44896</v>
      </c>
      <c r="S613" s="34" t="s">
        <v>93</v>
      </c>
      <c r="T613" s="34" t="s">
        <v>21</v>
      </c>
      <c r="U613" s="34" t="s">
        <v>26689</v>
      </c>
      <c r="V613" s="34" t="s">
        <v>26482</v>
      </c>
      <c r="W613" s="34" t="s">
        <v>26485</v>
      </c>
      <c r="X613" s="34" t="s">
        <v>93</v>
      </c>
      <c r="Y613" s="34">
        <v>5595</v>
      </c>
      <c r="Z613" s="34"/>
      <c r="AA613" s="33" t="s">
        <v>42844</v>
      </c>
      <c r="AB613" s="33">
        <v>7832</v>
      </c>
      <c r="AC613" s="103">
        <v>27612</v>
      </c>
    </row>
    <row r="614" spans="1:29" ht="13" customHeight="1" x14ac:dyDescent="0.2">
      <c r="A614" s="34" t="s">
        <v>44914</v>
      </c>
      <c r="B614" s="34">
        <v>30</v>
      </c>
      <c r="C614" s="34" t="s">
        <v>13</v>
      </c>
      <c r="D614" s="34" t="s">
        <v>30</v>
      </c>
      <c r="E614" s="95" t="s">
        <v>44915</v>
      </c>
      <c r="F614" s="94">
        <v>43887</v>
      </c>
      <c r="G614" s="34" t="s">
        <v>44916</v>
      </c>
      <c r="H614" s="34" t="s">
        <v>1464</v>
      </c>
      <c r="I614" s="34" t="s">
        <v>366</v>
      </c>
      <c r="J614" s="62">
        <v>74464</v>
      </c>
      <c r="K614" s="34" t="s">
        <v>1466</v>
      </c>
      <c r="L614" s="34" t="s">
        <v>44917</v>
      </c>
      <c r="M614" s="1" t="s">
        <v>48901</v>
      </c>
      <c r="N614" s="34" t="s">
        <v>20</v>
      </c>
      <c r="O614" s="34" t="s">
        <v>44918</v>
      </c>
      <c r="P614" s="34" t="s">
        <v>31864</v>
      </c>
      <c r="Q614" s="34" t="s">
        <v>29986</v>
      </c>
      <c r="R614" s="95" t="s">
        <v>44919</v>
      </c>
      <c r="S614" s="34" t="s">
        <v>93</v>
      </c>
      <c r="T614" s="34" t="s">
        <v>21</v>
      </c>
      <c r="U614" s="34" t="s">
        <v>26689</v>
      </c>
      <c r="V614" s="34" t="s">
        <v>26484</v>
      </c>
      <c r="W614" s="34" t="s">
        <v>26483</v>
      </c>
      <c r="X614" s="34" t="s">
        <v>93</v>
      </c>
      <c r="Y614" s="34">
        <v>5596</v>
      </c>
      <c r="Z614" s="34"/>
      <c r="AA614" s="33" t="s">
        <v>42843</v>
      </c>
      <c r="AB614" s="33">
        <v>7834</v>
      </c>
      <c r="AC614" s="103">
        <v>27613</v>
      </c>
    </row>
    <row r="615" spans="1:29" ht="13" customHeight="1" x14ac:dyDescent="0.2">
      <c r="A615" s="1" t="s">
        <v>44900</v>
      </c>
      <c r="B615" s="34">
        <v>54</v>
      </c>
      <c r="C615" s="34" t="s">
        <v>13</v>
      </c>
      <c r="D615" s="1" t="s">
        <v>23</v>
      </c>
      <c r="E615" s="34"/>
      <c r="F615" s="94">
        <v>43887</v>
      </c>
      <c r="G615" s="34" t="s">
        <v>44901</v>
      </c>
      <c r="H615" s="34" t="s">
        <v>44902</v>
      </c>
      <c r="I615" s="34" t="s">
        <v>62</v>
      </c>
      <c r="J615" s="62">
        <v>43560</v>
      </c>
      <c r="K615" s="34" t="s">
        <v>718</v>
      </c>
      <c r="L615" s="34" t="s">
        <v>22745</v>
      </c>
      <c r="M615" s="1" t="s">
        <v>46217</v>
      </c>
      <c r="N615" s="34" t="s">
        <v>20</v>
      </c>
      <c r="O615" s="34" t="s">
        <v>44903</v>
      </c>
      <c r="P615" s="34" t="s">
        <v>45771</v>
      </c>
      <c r="Q615" s="34" t="s">
        <v>29986</v>
      </c>
      <c r="R615" s="95" t="s">
        <v>44904</v>
      </c>
      <c r="S615" s="34" t="s">
        <v>93</v>
      </c>
      <c r="T615" s="34" t="s">
        <v>21</v>
      </c>
      <c r="U615" s="34" t="s">
        <v>26682</v>
      </c>
      <c r="V615" s="34" t="s">
        <v>26482</v>
      </c>
      <c r="W615" s="34" t="s">
        <v>26485</v>
      </c>
      <c r="X615" s="34" t="s">
        <v>93</v>
      </c>
      <c r="Y615" s="34">
        <v>5597</v>
      </c>
      <c r="Z615" s="34"/>
      <c r="AA615" s="33" t="s">
        <v>42844</v>
      </c>
      <c r="AB615" s="33">
        <v>7833</v>
      </c>
      <c r="AC615" s="103">
        <v>27616</v>
      </c>
    </row>
    <row r="616" spans="1:29" ht="13" customHeight="1" x14ac:dyDescent="0.2">
      <c r="A616" s="1" t="s">
        <v>2989</v>
      </c>
      <c r="B616" s="33" t="s">
        <v>22</v>
      </c>
      <c r="C616" s="34" t="s">
        <v>13</v>
      </c>
      <c r="D616" s="1" t="s">
        <v>23</v>
      </c>
      <c r="E616" s="34"/>
      <c r="F616" s="94">
        <v>43887</v>
      </c>
      <c r="G616" s="34" t="s">
        <v>44897</v>
      </c>
      <c r="H616" s="34" t="s">
        <v>2400</v>
      </c>
      <c r="I616" s="34" t="s">
        <v>38</v>
      </c>
      <c r="J616" s="62">
        <v>92843</v>
      </c>
      <c r="K616" s="34" t="s">
        <v>995</v>
      </c>
      <c r="L616" s="34" t="s">
        <v>5794</v>
      </c>
      <c r="M616" s="1" t="s">
        <v>46218</v>
      </c>
      <c r="N616" s="34" t="s">
        <v>20</v>
      </c>
      <c r="O616" s="34" t="s">
        <v>44898</v>
      </c>
      <c r="P616" s="34" t="s">
        <v>45771</v>
      </c>
      <c r="Q616" s="34" t="s">
        <v>29986</v>
      </c>
      <c r="R616" s="95" t="s">
        <v>44899</v>
      </c>
      <c r="S616" s="34" t="s">
        <v>93</v>
      </c>
      <c r="T616" s="34" t="s">
        <v>45897</v>
      </c>
      <c r="U616" s="34" t="s">
        <v>49804</v>
      </c>
      <c r="V616" s="34" t="s">
        <v>26484</v>
      </c>
      <c r="W616" s="34"/>
      <c r="X616" s="34" t="s">
        <v>509</v>
      </c>
      <c r="Y616" s="34">
        <v>5604</v>
      </c>
      <c r="Z616" s="34"/>
      <c r="AA616" s="33" t="s">
        <v>42842</v>
      </c>
      <c r="AB616" s="33">
        <v>7835</v>
      </c>
      <c r="AC616" s="103">
        <v>27615</v>
      </c>
    </row>
    <row r="617" spans="1:29" ht="13" customHeight="1" x14ac:dyDescent="0.2">
      <c r="A617" s="1" t="s">
        <v>44910</v>
      </c>
      <c r="B617" s="34">
        <v>35</v>
      </c>
      <c r="C617" s="34" t="s">
        <v>13</v>
      </c>
      <c r="D617" s="1" t="s">
        <v>23</v>
      </c>
      <c r="E617" s="34"/>
      <c r="F617" s="94">
        <v>43887</v>
      </c>
      <c r="G617" s="34" t="s">
        <v>44911</v>
      </c>
      <c r="H617" s="34" t="s">
        <v>398</v>
      </c>
      <c r="I617" s="34" t="s">
        <v>399</v>
      </c>
      <c r="J617" s="62">
        <v>64111</v>
      </c>
      <c r="K617" s="34" t="s">
        <v>401</v>
      </c>
      <c r="L617" s="34" t="s">
        <v>32085</v>
      </c>
      <c r="M617" s="1" t="s">
        <v>46586</v>
      </c>
      <c r="N617" s="34" t="s">
        <v>20</v>
      </c>
      <c r="O617" s="34" t="s">
        <v>44912</v>
      </c>
      <c r="P617" s="34" t="s">
        <v>45771</v>
      </c>
      <c r="Q617" s="34" t="s">
        <v>29986</v>
      </c>
      <c r="R617" s="95" t="s">
        <v>44913</v>
      </c>
      <c r="S617" s="34" t="s">
        <v>93</v>
      </c>
      <c r="T617" s="34" t="s">
        <v>28</v>
      </c>
      <c r="U617" s="34" t="s">
        <v>26487</v>
      </c>
      <c r="V617" s="34" t="s">
        <v>26487</v>
      </c>
      <c r="W617" s="34"/>
      <c r="X617" s="34" t="s">
        <v>93</v>
      </c>
      <c r="Y617" s="34">
        <v>5588</v>
      </c>
      <c r="Z617" s="34"/>
      <c r="AA617" s="33" t="s">
        <v>42842</v>
      </c>
      <c r="AB617" s="33">
        <v>7836</v>
      </c>
      <c r="AC617" s="103">
        <v>27624</v>
      </c>
    </row>
    <row r="618" spans="1:29" ht="13" customHeight="1" x14ac:dyDescent="0.2">
      <c r="A618" s="34" t="s">
        <v>44905</v>
      </c>
      <c r="B618" s="34">
        <v>30</v>
      </c>
      <c r="C618" s="34" t="s">
        <v>13</v>
      </c>
      <c r="D618" s="34" t="s">
        <v>78</v>
      </c>
      <c r="E618" s="95" t="s">
        <v>44906</v>
      </c>
      <c r="F618" s="94">
        <v>43887</v>
      </c>
      <c r="G618" s="34" t="s">
        <v>44907</v>
      </c>
      <c r="H618" s="34" t="s">
        <v>3264</v>
      </c>
      <c r="I618" s="34" t="s">
        <v>55</v>
      </c>
      <c r="J618" s="62">
        <v>34210</v>
      </c>
      <c r="K618" s="34" t="s">
        <v>3266</v>
      </c>
      <c r="L618" s="34" t="s">
        <v>3267</v>
      </c>
      <c r="M618" s="1" t="s">
        <v>46215</v>
      </c>
      <c r="N618" s="34" t="s">
        <v>20</v>
      </c>
      <c r="O618" s="34" t="s">
        <v>44908</v>
      </c>
      <c r="P618" s="34" t="s">
        <v>45771</v>
      </c>
      <c r="Q618" s="34" t="s">
        <v>29986</v>
      </c>
      <c r="R618" s="95" t="s">
        <v>44909</v>
      </c>
      <c r="S618" s="34" t="s">
        <v>93</v>
      </c>
      <c r="T618" s="34" t="s">
        <v>350</v>
      </c>
      <c r="U618" s="34" t="s">
        <v>26775</v>
      </c>
      <c r="V618" s="34" t="s">
        <v>26484</v>
      </c>
      <c r="W618" s="34" t="s">
        <v>26483</v>
      </c>
      <c r="X618" s="34" t="s">
        <v>93</v>
      </c>
      <c r="Y618" s="34">
        <v>5593</v>
      </c>
      <c r="Z618" s="34"/>
      <c r="AA618" s="33" t="s">
        <v>42844</v>
      </c>
      <c r="AB618" s="33">
        <v>7837</v>
      </c>
      <c r="AC618" s="103">
        <v>27614</v>
      </c>
    </row>
    <row r="619" spans="1:29" ht="13" customHeight="1" x14ac:dyDescent="0.2">
      <c r="A619" s="34" t="s">
        <v>44936</v>
      </c>
      <c r="B619" s="34">
        <v>16</v>
      </c>
      <c r="C619" s="34" t="s">
        <v>13</v>
      </c>
      <c r="D619" s="34" t="s">
        <v>30</v>
      </c>
      <c r="E619" s="95" t="s">
        <v>44937</v>
      </c>
      <c r="F619" s="94">
        <v>43886</v>
      </c>
      <c r="G619" s="34" t="s">
        <v>44938</v>
      </c>
      <c r="H619" s="34" t="s">
        <v>7810</v>
      </c>
      <c r="I619" s="34" t="s">
        <v>66</v>
      </c>
      <c r="J619" s="62">
        <v>78628</v>
      </c>
      <c r="K619" s="34" t="s">
        <v>2386</v>
      </c>
      <c r="L619" s="34" t="s">
        <v>44939</v>
      </c>
      <c r="M619" s="1" t="s">
        <v>46222</v>
      </c>
      <c r="N619" s="34" t="s">
        <v>20</v>
      </c>
      <c r="O619" s="34" t="s">
        <v>44940</v>
      </c>
      <c r="P619" s="34" t="s">
        <v>45771</v>
      </c>
      <c r="Q619" s="34" t="s">
        <v>29986</v>
      </c>
      <c r="R619" s="95" t="s">
        <v>44941</v>
      </c>
      <c r="S619" s="34" t="s">
        <v>93</v>
      </c>
      <c r="T619" s="34" t="s">
        <v>21</v>
      </c>
      <c r="U619" s="34" t="s">
        <v>26689</v>
      </c>
      <c r="V619" s="34" t="s">
        <v>26484</v>
      </c>
      <c r="W619" s="34" t="s">
        <v>26485</v>
      </c>
      <c r="X619" s="34" t="s">
        <v>93</v>
      </c>
      <c r="Y619" s="34">
        <v>5592</v>
      </c>
      <c r="Z619" s="34"/>
      <c r="AA619" s="33" t="s">
        <v>42844</v>
      </c>
      <c r="AB619" s="33">
        <v>7829</v>
      </c>
      <c r="AC619" s="103">
        <v>27610</v>
      </c>
    </row>
    <row r="620" spans="1:29" ht="13" customHeight="1" x14ac:dyDescent="0.2">
      <c r="A620" s="34" t="s">
        <v>44930</v>
      </c>
      <c r="B620" s="34">
        <v>23</v>
      </c>
      <c r="C620" s="34" t="s">
        <v>13</v>
      </c>
      <c r="D620" s="34" t="s">
        <v>127</v>
      </c>
      <c r="E620" s="95" t="s">
        <v>44931</v>
      </c>
      <c r="F620" s="94">
        <v>43886</v>
      </c>
      <c r="G620" s="34" t="s">
        <v>44932</v>
      </c>
      <c r="H620" s="34" t="s">
        <v>30536</v>
      </c>
      <c r="I620" s="34" t="s">
        <v>732</v>
      </c>
      <c r="J620" s="62">
        <v>83201</v>
      </c>
      <c r="K620" s="34" t="s">
        <v>15775</v>
      </c>
      <c r="L620" s="34" t="s">
        <v>44933</v>
      </c>
      <c r="M620" s="1" t="s">
        <v>46220</v>
      </c>
      <c r="N620" s="34" t="s">
        <v>20</v>
      </c>
      <c r="O620" s="34" t="s">
        <v>44934</v>
      </c>
      <c r="P620" s="34" t="s">
        <v>45771</v>
      </c>
      <c r="Q620" s="34" t="s">
        <v>29986</v>
      </c>
      <c r="R620" s="95" t="s">
        <v>44935</v>
      </c>
      <c r="S620" s="34" t="s">
        <v>93</v>
      </c>
      <c r="T620" s="34" t="s">
        <v>21</v>
      </c>
      <c r="U620" s="34" t="s">
        <v>26682</v>
      </c>
      <c r="V620" s="34" t="s">
        <v>26482</v>
      </c>
      <c r="W620" s="34" t="s">
        <v>26483</v>
      </c>
      <c r="X620" s="34" t="s">
        <v>93</v>
      </c>
      <c r="Y620" s="34">
        <v>5591</v>
      </c>
      <c r="Z620" s="34"/>
      <c r="AA620" s="33" t="s">
        <v>42844</v>
      </c>
      <c r="AB620" s="33">
        <v>7826</v>
      </c>
      <c r="AC620" s="103">
        <v>27605</v>
      </c>
    </row>
    <row r="621" spans="1:29" ht="13" customHeight="1" x14ac:dyDescent="0.2">
      <c r="A621" s="34" t="s">
        <v>44951</v>
      </c>
      <c r="B621" s="34">
        <v>38</v>
      </c>
      <c r="C621" s="34" t="s">
        <v>13</v>
      </c>
      <c r="D621" s="34" t="s">
        <v>78</v>
      </c>
      <c r="E621" s="95" t="s">
        <v>44952</v>
      </c>
      <c r="F621" s="94">
        <v>43886</v>
      </c>
      <c r="G621" s="34" t="s">
        <v>44953</v>
      </c>
      <c r="H621" s="34" t="s">
        <v>24811</v>
      </c>
      <c r="I621" s="34" t="s">
        <v>87</v>
      </c>
      <c r="J621" s="62">
        <v>35674</v>
      </c>
      <c r="K621" s="34" t="s">
        <v>88</v>
      </c>
      <c r="L621" s="34" t="s">
        <v>24812</v>
      </c>
      <c r="M621" s="1" t="s">
        <v>46219</v>
      </c>
      <c r="N621" s="34" t="s">
        <v>20</v>
      </c>
      <c r="O621" s="34" t="s">
        <v>44954</v>
      </c>
      <c r="P621" s="34" t="s">
        <v>45771</v>
      </c>
      <c r="Q621" s="34" t="s">
        <v>29986</v>
      </c>
      <c r="R621" s="95" t="s">
        <v>44955</v>
      </c>
      <c r="S621" s="34" t="s">
        <v>93</v>
      </c>
      <c r="T621" s="34" t="s">
        <v>21</v>
      </c>
      <c r="U621" s="34" t="s">
        <v>26689</v>
      </c>
      <c r="V621" s="34" t="s">
        <v>26484</v>
      </c>
      <c r="W621" s="34" t="s">
        <v>26486</v>
      </c>
      <c r="X621" s="34" t="s">
        <v>93</v>
      </c>
      <c r="Y621" s="34">
        <v>5573</v>
      </c>
      <c r="Z621" s="34"/>
      <c r="AA621" s="33" t="s">
        <v>42843</v>
      </c>
      <c r="AB621" s="33">
        <v>7825</v>
      </c>
      <c r="AC621" s="103">
        <v>27607</v>
      </c>
    </row>
    <row r="622" spans="1:29" ht="13" customHeight="1" x14ac:dyDescent="0.2">
      <c r="A622" s="1" t="s">
        <v>44947</v>
      </c>
      <c r="B622" s="34">
        <v>39</v>
      </c>
      <c r="C622" s="34" t="s">
        <v>13</v>
      </c>
      <c r="D622" s="1" t="s">
        <v>23</v>
      </c>
      <c r="E622" s="34"/>
      <c r="F622" s="94">
        <v>43886</v>
      </c>
      <c r="G622" s="34" t="s">
        <v>44948</v>
      </c>
      <c r="H622" s="34" t="s">
        <v>427</v>
      </c>
      <c r="I622" s="34" t="s">
        <v>18</v>
      </c>
      <c r="J622" s="62">
        <v>71106</v>
      </c>
      <c r="K622" s="34" t="s">
        <v>5418</v>
      </c>
      <c r="L622" s="34" t="s">
        <v>428</v>
      </c>
      <c r="M622" s="1" t="s">
        <v>46120</v>
      </c>
      <c r="N622" s="34" t="s">
        <v>20</v>
      </c>
      <c r="O622" s="34" t="s">
        <v>44949</v>
      </c>
      <c r="P622" s="34" t="s">
        <v>45771</v>
      </c>
      <c r="Q622" s="34" t="s">
        <v>29986</v>
      </c>
      <c r="R622" s="95" t="s">
        <v>44950</v>
      </c>
      <c r="S622" s="34" t="s">
        <v>93</v>
      </c>
      <c r="T622" s="34" t="s">
        <v>21</v>
      </c>
      <c r="U622" s="34" t="s">
        <v>26689</v>
      </c>
      <c r="V622" s="34" t="s">
        <v>26484</v>
      </c>
      <c r="W622" s="34" t="s">
        <v>26485</v>
      </c>
      <c r="X622" s="34" t="s">
        <v>93</v>
      </c>
      <c r="Y622" s="34">
        <v>5589</v>
      </c>
      <c r="Z622" s="34"/>
      <c r="AA622" s="33" t="s">
        <v>42844</v>
      </c>
      <c r="AB622" s="33">
        <v>7828</v>
      </c>
      <c r="AC622" s="103">
        <v>27611</v>
      </c>
    </row>
    <row r="623" spans="1:29" ht="13" customHeight="1" x14ac:dyDescent="0.2">
      <c r="A623" s="1" t="s">
        <v>44925</v>
      </c>
      <c r="B623" s="34">
        <v>56</v>
      </c>
      <c r="C623" s="34" t="s">
        <v>13</v>
      </c>
      <c r="D623" s="1" t="s">
        <v>23</v>
      </c>
      <c r="E623" s="34"/>
      <c r="F623" s="94">
        <v>43886</v>
      </c>
      <c r="G623" s="34" t="s">
        <v>44926</v>
      </c>
      <c r="H623" s="34" t="s">
        <v>44927</v>
      </c>
      <c r="I623" s="34" t="s">
        <v>25</v>
      </c>
      <c r="J623" s="62">
        <v>29040</v>
      </c>
      <c r="K623" s="34" t="s">
        <v>24699</v>
      </c>
      <c r="L623" s="34" t="s">
        <v>34734</v>
      </c>
      <c r="M623" s="1" t="s">
        <v>46221</v>
      </c>
      <c r="N623" s="34" t="s">
        <v>20</v>
      </c>
      <c r="O623" s="34" t="s">
        <v>44928</v>
      </c>
      <c r="P623" s="34" t="s">
        <v>45771</v>
      </c>
      <c r="Q623" s="34" t="s">
        <v>29986</v>
      </c>
      <c r="R623" s="95" t="s">
        <v>44929</v>
      </c>
      <c r="S623" s="34" t="s">
        <v>93</v>
      </c>
      <c r="T623" s="34" t="s">
        <v>21</v>
      </c>
      <c r="U623" s="34" t="s">
        <v>26689</v>
      </c>
      <c r="V623" s="34" t="s">
        <v>26484</v>
      </c>
      <c r="W623" s="34" t="s">
        <v>26485</v>
      </c>
      <c r="X623" s="34" t="s">
        <v>93</v>
      </c>
      <c r="Y623" s="34">
        <v>5603</v>
      </c>
      <c r="Z623" s="34"/>
      <c r="AA623" s="33" t="s">
        <v>42843</v>
      </c>
      <c r="AB623" s="33">
        <v>7827</v>
      </c>
      <c r="AC623" s="103">
        <v>27606</v>
      </c>
    </row>
    <row r="624" spans="1:29" ht="13" customHeight="1" x14ac:dyDescent="0.2">
      <c r="A624" s="1" t="s">
        <v>2989</v>
      </c>
      <c r="B624" s="33" t="s">
        <v>22</v>
      </c>
      <c r="C624" s="34" t="s">
        <v>13</v>
      </c>
      <c r="D624" s="1" t="s">
        <v>23</v>
      </c>
      <c r="E624" s="34"/>
      <c r="F624" s="94">
        <v>43886</v>
      </c>
      <c r="G624" s="34" t="s">
        <v>44942</v>
      </c>
      <c r="H624" s="34" t="s">
        <v>44943</v>
      </c>
      <c r="I624" s="34" t="s">
        <v>38</v>
      </c>
      <c r="J624" s="62">
        <v>92823</v>
      </c>
      <c r="K624" s="34" t="s">
        <v>995</v>
      </c>
      <c r="L624" s="34" t="s">
        <v>44944</v>
      </c>
      <c r="M624" s="1" t="s">
        <v>46223</v>
      </c>
      <c r="N624" s="34" t="s">
        <v>20</v>
      </c>
      <c r="O624" s="34" t="s">
        <v>44945</v>
      </c>
      <c r="P624" s="34" t="s">
        <v>45771</v>
      </c>
      <c r="Q624" s="34" t="s">
        <v>29986</v>
      </c>
      <c r="R624" s="95" t="s">
        <v>44946</v>
      </c>
      <c r="S624" s="34" t="s">
        <v>93</v>
      </c>
      <c r="T624" s="34" t="s">
        <v>28</v>
      </c>
      <c r="U624" s="34" t="s">
        <v>26487</v>
      </c>
      <c r="V624" s="34" t="s">
        <v>26487</v>
      </c>
      <c r="W624" s="34"/>
      <c r="X624" s="34" t="s">
        <v>93</v>
      </c>
      <c r="Y624" s="34">
        <v>5602</v>
      </c>
      <c r="Z624" s="34"/>
      <c r="AA624" s="33" t="s">
        <v>42844</v>
      </c>
      <c r="AB624" s="33">
        <v>7830</v>
      </c>
      <c r="AC624" s="103">
        <v>27608</v>
      </c>
    </row>
    <row r="625" spans="1:29" ht="13" customHeight="1" x14ac:dyDescent="0.2">
      <c r="A625" s="34" t="s">
        <v>44920</v>
      </c>
      <c r="B625" s="34">
        <v>19</v>
      </c>
      <c r="C625" s="34" t="s">
        <v>13</v>
      </c>
      <c r="D625" s="34" t="s">
        <v>78</v>
      </c>
      <c r="E625" s="95" t="s">
        <v>44921</v>
      </c>
      <c r="F625" s="94">
        <v>43886</v>
      </c>
      <c r="G625" s="34" t="s">
        <v>44922</v>
      </c>
      <c r="H625" s="34" t="s">
        <v>2462</v>
      </c>
      <c r="I625" s="34" t="s">
        <v>392</v>
      </c>
      <c r="J625" s="62">
        <v>11411</v>
      </c>
      <c r="K625" s="34" t="s">
        <v>2462</v>
      </c>
      <c r="L625" s="34" t="s">
        <v>29238</v>
      </c>
      <c r="M625" s="1" t="s">
        <v>46224</v>
      </c>
      <c r="N625" s="34" t="s">
        <v>20</v>
      </c>
      <c r="O625" s="34" t="s">
        <v>44923</v>
      </c>
      <c r="P625" s="34" t="s">
        <v>45771</v>
      </c>
      <c r="Q625" s="34" t="s">
        <v>29986</v>
      </c>
      <c r="R625" s="95" t="s">
        <v>44924</v>
      </c>
      <c r="S625" s="34" t="s">
        <v>93</v>
      </c>
      <c r="T625" s="34" t="s">
        <v>350</v>
      </c>
      <c r="U625" s="34" t="s">
        <v>26775</v>
      </c>
      <c r="V625" s="34" t="s">
        <v>26484</v>
      </c>
      <c r="W625" s="34" t="s">
        <v>26483</v>
      </c>
      <c r="X625" s="34" t="s">
        <v>93</v>
      </c>
      <c r="Y625" s="34">
        <v>5590</v>
      </c>
      <c r="Z625" s="34"/>
      <c r="AA625" s="33" t="s">
        <v>42842</v>
      </c>
      <c r="AB625" s="33">
        <v>7831</v>
      </c>
      <c r="AC625" s="103">
        <v>27603</v>
      </c>
    </row>
    <row r="626" spans="1:29" ht="13" customHeight="1" x14ac:dyDescent="0.2">
      <c r="A626" s="34" t="s">
        <v>44967</v>
      </c>
      <c r="B626" s="34">
        <v>27</v>
      </c>
      <c r="C626" s="34" t="s">
        <v>13</v>
      </c>
      <c r="D626" s="34" t="s">
        <v>41</v>
      </c>
      <c r="E626" s="95" t="s">
        <v>44968</v>
      </c>
      <c r="F626" s="94">
        <v>43885</v>
      </c>
      <c r="G626" s="34" t="s">
        <v>44969</v>
      </c>
      <c r="H626" s="34" t="s">
        <v>828</v>
      </c>
      <c r="I626" s="34" t="s">
        <v>406</v>
      </c>
      <c r="J626" s="62">
        <v>53204</v>
      </c>
      <c r="K626" s="34" t="s">
        <v>828</v>
      </c>
      <c r="L626" s="34" t="s">
        <v>3532</v>
      </c>
      <c r="M626" s="1" t="s">
        <v>46081</v>
      </c>
      <c r="N626" s="34" t="s">
        <v>20</v>
      </c>
      <c r="O626" s="34" t="s">
        <v>44970</v>
      </c>
      <c r="P626" s="34" t="s">
        <v>45771</v>
      </c>
      <c r="Q626" s="34" t="s">
        <v>29986</v>
      </c>
      <c r="R626" s="95" t="s">
        <v>44971</v>
      </c>
      <c r="S626" s="34" t="s">
        <v>93</v>
      </c>
      <c r="T626" s="34" t="s">
        <v>21</v>
      </c>
      <c r="U626" s="34" t="s">
        <v>26689</v>
      </c>
      <c r="V626" s="34" t="s">
        <v>26482</v>
      </c>
      <c r="W626" s="34" t="s">
        <v>26486</v>
      </c>
      <c r="X626" s="34" t="s">
        <v>93</v>
      </c>
      <c r="Y626" s="34">
        <v>5552</v>
      </c>
      <c r="Z626" s="34"/>
      <c r="AA626" s="33" t="s">
        <v>42842</v>
      </c>
      <c r="AB626" s="33">
        <v>7822</v>
      </c>
      <c r="AC626" s="103">
        <v>27597</v>
      </c>
    </row>
    <row r="627" spans="1:29" ht="13" customHeight="1" x14ac:dyDescent="0.2">
      <c r="A627" s="34" t="s">
        <v>44961</v>
      </c>
      <c r="B627" s="34">
        <v>28</v>
      </c>
      <c r="C627" s="34" t="s">
        <v>13</v>
      </c>
      <c r="D627" s="34" t="s">
        <v>30</v>
      </c>
      <c r="E627" s="95" t="s">
        <v>44962</v>
      </c>
      <c r="F627" s="94">
        <v>43885</v>
      </c>
      <c r="G627" s="34" t="s">
        <v>44963</v>
      </c>
      <c r="H627" s="34" t="s">
        <v>44964</v>
      </c>
      <c r="I627" s="34" t="s">
        <v>429</v>
      </c>
      <c r="J627" s="62">
        <v>68833</v>
      </c>
      <c r="K627" s="34" t="s">
        <v>11324</v>
      </c>
      <c r="L627" s="34" t="s">
        <v>15101</v>
      </c>
      <c r="M627" s="1" t="s">
        <v>46225</v>
      </c>
      <c r="N627" s="34" t="s">
        <v>20</v>
      </c>
      <c r="O627" s="34" t="s">
        <v>44965</v>
      </c>
      <c r="P627" s="34" t="s">
        <v>42395</v>
      </c>
      <c r="Q627" s="34" t="s">
        <v>29986</v>
      </c>
      <c r="R627" s="95" t="s">
        <v>44966</v>
      </c>
      <c r="S627" s="34" t="s">
        <v>509</v>
      </c>
      <c r="T627" s="34" t="s">
        <v>21</v>
      </c>
      <c r="U627" s="34" t="s">
        <v>26689</v>
      </c>
      <c r="V627" s="34" t="s">
        <v>26482</v>
      </c>
      <c r="W627" s="34" t="s">
        <v>26485</v>
      </c>
      <c r="X627" s="34" t="s">
        <v>93</v>
      </c>
      <c r="Y627" s="34">
        <v>5574</v>
      </c>
      <c r="Z627" s="34"/>
      <c r="AA627" s="33" t="s">
        <v>42843</v>
      </c>
      <c r="AB627" s="33">
        <v>7823</v>
      </c>
      <c r="AC627" s="103">
        <v>27598</v>
      </c>
    </row>
    <row r="628" spans="1:29" ht="13" customHeight="1" x14ac:dyDescent="0.2">
      <c r="A628" s="34" t="s">
        <v>44956</v>
      </c>
      <c r="B628" s="34">
        <v>20</v>
      </c>
      <c r="C628" s="34" t="s">
        <v>13</v>
      </c>
      <c r="D628" s="34" t="s">
        <v>30</v>
      </c>
      <c r="E628" s="34"/>
      <c r="F628" s="94">
        <v>43885</v>
      </c>
      <c r="G628" s="34" t="s">
        <v>44957</v>
      </c>
      <c r="H628" s="34" t="s">
        <v>19672</v>
      </c>
      <c r="I628" s="34" t="s">
        <v>66</v>
      </c>
      <c r="J628" s="62">
        <v>78114</v>
      </c>
      <c r="K628" s="34" t="s">
        <v>13731</v>
      </c>
      <c r="L628" s="34" t="s">
        <v>44958</v>
      </c>
      <c r="M628" s="1" t="s">
        <v>46226</v>
      </c>
      <c r="N628" s="34" t="s">
        <v>20</v>
      </c>
      <c r="O628" s="34" t="s">
        <v>44959</v>
      </c>
      <c r="P628" s="34" t="s">
        <v>45771</v>
      </c>
      <c r="Q628" s="34" t="s">
        <v>29986</v>
      </c>
      <c r="R628" s="95" t="s">
        <v>44960</v>
      </c>
      <c r="S628" s="34" t="s">
        <v>509</v>
      </c>
      <c r="T628" s="34" t="s">
        <v>45897</v>
      </c>
      <c r="U628" s="34" t="s">
        <v>49804</v>
      </c>
      <c r="V628" s="34" t="s">
        <v>26482</v>
      </c>
      <c r="W628" s="34" t="s">
        <v>26485</v>
      </c>
      <c r="X628" s="34" t="s">
        <v>93</v>
      </c>
      <c r="Y628" s="34">
        <v>5576</v>
      </c>
      <c r="Z628" s="34"/>
      <c r="AA628" s="33" t="s">
        <v>42843</v>
      </c>
      <c r="AB628" s="33">
        <v>7824</v>
      </c>
      <c r="AC628" s="103">
        <v>27599</v>
      </c>
    </row>
    <row r="629" spans="1:29" ht="13" customHeight="1" x14ac:dyDescent="0.2">
      <c r="A629" s="1" t="s">
        <v>44972</v>
      </c>
      <c r="B629" s="34">
        <v>83</v>
      </c>
      <c r="C629" s="34" t="s">
        <v>13</v>
      </c>
      <c r="D629" s="1" t="s">
        <v>23</v>
      </c>
      <c r="E629" s="34"/>
      <c r="F629" s="94">
        <v>43884</v>
      </c>
      <c r="G629" s="34" t="s">
        <v>44973</v>
      </c>
      <c r="H629" s="34" t="s">
        <v>16177</v>
      </c>
      <c r="I629" s="34" t="s">
        <v>337</v>
      </c>
      <c r="J629" s="62">
        <v>27282</v>
      </c>
      <c r="K629" s="34" t="s">
        <v>596</v>
      </c>
      <c r="L629" s="34" t="s">
        <v>5621</v>
      </c>
      <c r="M629" s="1" t="s">
        <v>46227</v>
      </c>
      <c r="N629" s="34" t="s">
        <v>20</v>
      </c>
      <c r="O629" s="34" t="s">
        <v>44974</v>
      </c>
      <c r="P629" s="34" t="s">
        <v>45771</v>
      </c>
      <c r="Q629" s="34" t="s">
        <v>29986</v>
      </c>
      <c r="R629" s="95" t="s">
        <v>44975</v>
      </c>
      <c r="S629" s="34" t="s">
        <v>93</v>
      </c>
      <c r="T629" s="34" t="s">
        <v>21</v>
      </c>
      <c r="U629" s="34" t="s">
        <v>26689</v>
      </c>
      <c r="V629" s="34" t="s">
        <v>26484</v>
      </c>
      <c r="W629" s="34" t="s">
        <v>26485</v>
      </c>
      <c r="X629" s="34" t="s">
        <v>93</v>
      </c>
      <c r="Y629" s="34">
        <v>5551</v>
      </c>
      <c r="Z629" s="34"/>
      <c r="AA629" s="33" t="s">
        <v>42844</v>
      </c>
      <c r="AB629" s="33">
        <v>7821</v>
      </c>
      <c r="AC629" s="103">
        <v>27595</v>
      </c>
    </row>
    <row r="630" spans="1:29" ht="13" customHeight="1" x14ac:dyDescent="0.2">
      <c r="A630" s="34" t="s">
        <v>44976</v>
      </c>
      <c r="B630" s="34">
        <v>36</v>
      </c>
      <c r="C630" s="34" t="s">
        <v>13</v>
      </c>
      <c r="D630" s="34" t="s">
        <v>41</v>
      </c>
      <c r="E630" s="95" t="s">
        <v>44977</v>
      </c>
      <c r="F630" s="94">
        <v>43883</v>
      </c>
      <c r="G630" s="34" t="s">
        <v>44978</v>
      </c>
      <c r="H630" s="34" t="s">
        <v>5472</v>
      </c>
      <c r="I630" s="34" t="s">
        <v>177</v>
      </c>
      <c r="J630" s="62">
        <v>88030</v>
      </c>
      <c r="K630" s="34" t="s">
        <v>20690</v>
      </c>
      <c r="L630" s="34" t="s">
        <v>2834</v>
      </c>
      <c r="M630" s="1" t="s">
        <v>45954</v>
      </c>
      <c r="N630" s="34" t="s">
        <v>20</v>
      </c>
      <c r="O630" s="34" t="s">
        <v>44979</v>
      </c>
      <c r="P630" s="34" t="s">
        <v>45771</v>
      </c>
      <c r="Q630" s="34" t="s">
        <v>29986</v>
      </c>
      <c r="R630" s="95" t="s">
        <v>44980</v>
      </c>
      <c r="S630" s="34" t="s">
        <v>93</v>
      </c>
      <c r="T630" s="34" t="s">
        <v>21</v>
      </c>
      <c r="U630" s="34" t="s">
        <v>26689</v>
      </c>
      <c r="V630" s="34" t="s">
        <v>26484</v>
      </c>
      <c r="W630" s="34" t="s">
        <v>19153</v>
      </c>
      <c r="X630" s="34" t="s">
        <v>93</v>
      </c>
      <c r="Y630" s="34">
        <v>5553</v>
      </c>
      <c r="Z630" s="34"/>
      <c r="AA630" s="33" t="s">
        <v>42843</v>
      </c>
      <c r="AB630" s="33">
        <v>7819</v>
      </c>
      <c r="AC630" s="103">
        <v>27594</v>
      </c>
    </row>
    <row r="631" spans="1:29" ht="13" customHeight="1" x14ac:dyDescent="0.2">
      <c r="A631" s="34" t="s">
        <v>44981</v>
      </c>
      <c r="B631" s="34">
        <v>38</v>
      </c>
      <c r="C631" s="34" t="s">
        <v>13</v>
      </c>
      <c r="D631" s="34" t="s">
        <v>30</v>
      </c>
      <c r="E631" s="95" t="s">
        <v>44982</v>
      </c>
      <c r="F631" s="94">
        <v>43883</v>
      </c>
      <c r="G631" s="34" t="s">
        <v>44983</v>
      </c>
      <c r="H631" s="34" t="s">
        <v>44984</v>
      </c>
      <c r="I631" s="34" t="s">
        <v>373</v>
      </c>
      <c r="J631" s="62">
        <v>17972</v>
      </c>
      <c r="K631" s="34" t="s">
        <v>7323</v>
      </c>
      <c r="L631" s="34" t="s">
        <v>470</v>
      </c>
      <c r="M631" s="1" t="s">
        <v>46170</v>
      </c>
      <c r="N631" s="34" t="s">
        <v>42709</v>
      </c>
      <c r="O631" s="34" t="s">
        <v>44985</v>
      </c>
      <c r="P631" s="34" t="s">
        <v>45771</v>
      </c>
      <c r="Q631" s="34" t="s">
        <v>29986</v>
      </c>
      <c r="R631" s="95" t="s">
        <v>44986</v>
      </c>
      <c r="S631" s="34" t="s">
        <v>509</v>
      </c>
      <c r="T631" s="34" t="s">
        <v>45897</v>
      </c>
      <c r="U631" s="34" t="s">
        <v>49804</v>
      </c>
      <c r="V631" s="34"/>
      <c r="W631" s="34"/>
      <c r="X631" s="34"/>
      <c r="Y631" s="34"/>
      <c r="Z631" s="34"/>
      <c r="AA631" s="33" t="s">
        <v>42844</v>
      </c>
      <c r="AB631" s="33">
        <v>7820</v>
      </c>
      <c r="AC631" s="103">
        <v>27601</v>
      </c>
    </row>
    <row r="632" spans="1:29" ht="13" customHeight="1" x14ac:dyDescent="0.2">
      <c r="A632" s="34" t="s">
        <v>44994</v>
      </c>
      <c r="B632" s="34">
        <v>40</v>
      </c>
      <c r="C632" s="34" t="s">
        <v>13</v>
      </c>
      <c r="D632" s="34" t="s">
        <v>41</v>
      </c>
      <c r="E632" s="95" t="s">
        <v>44995</v>
      </c>
      <c r="F632" s="94">
        <v>43882</v>
      </c>
      <c r="G632" s="34" t="s">
        <v>44996</v>
      </c>
      <c r="H632" s="34" t="s">
        <v>10658</v>
      </c>
      <c r="I632" s="34" t="s">
        <v>191</v>
      </c>
      <c r="J632" s="62">
        <v>80002</v>
      </c>
      <c r="K632" s="34" t="s">
        <v>1655</v>
      </c>
      <c r="L632" s="34" t="s">
        <v>10660</v>
      </c>
      <c r="M632" s="1" t="s">
        <v>46228</v>
      </c>
      <c r="N632" s="34" t="s">
        <v>20</v>
      </c>
      <c r="O632" s="34" t="s">
        <v>44997</v>
      </c>
      <c r="P632" s="34" t="s">
        <v>45771</v>
      </c>
      <c r="Q632" s="34" t="s">
        <v>29986</v>
      </c>
      <c r="R632" s="95" t="s">
        <v>44998</v>
      </c>
      <c r="S632" s="34" t="s">
        <v>93</v>
      </c>
      <c r="T632" s="34" t="s">
        <v>21</v>
      </c>
      <c r="U632" s="34" t="s">
        <v>26490</v>
      </c>
      <c r="V632" s="34" t="s">
        <v>26482</v>
      </c>
      <c r="W632" s="34" t="s">
        <v>26485</v>
      </c>
      <c r="X632" s="34" t="s">
        <v>93</v>
      </c>
      <c r="Y632" s="34">
        <v>5555</v>
      </c>
      <c r="Z632" s="34"/>
      <c r="AA632" s="33" t="s">
        <v>42844</v>
      </c>
      <c r="AB632" s="33">
        <v>7816</v>
      </c>
      <c r="AC632" s="103">
        <v>27583</v>
      </c>
    </row>
    <row r="633" spans="1:29" ht="13" customHeight="1" x14ac:dyDescent="0.2">
      <c r="A633" s="1" t="s">
        <v>2989</v>
      </c>
      <c r="B633" s="33" t="s">
        <v>22</v>
      </c>
      <c r="C633" s="34" t="s">
        <v>13</v>
      </c>
      <c r="D633" s="1" t="s">
        <v>23</v>
      </c>
      <c r="E633" s="34"/>
      <c r="F633" s="94">
        <v>43882</v>
      </c>
      <c r="G633" s="34" t="s">
        <v>44990</v>
      </c>
      <c r="H633" s="33" t="s">
        <v>44991</v>
      </c>
      <c r="I633" s="34" t="s">
        <v>399</v>
      </c>
      <c r="J633" s="62">
        <v>63020</v>
      </c>
      <c r="K633" s="34" t="s">
        <v>106</v>
      </c>
      <c r="L633" s="34" t="s">
        <v>107</v>
      </c>
      <c r="M633" s="1" t="s">
        <v>46229</v>
      </c>
      <c r="N633" s="34" t="s">
        <v>20</v>
      </c>
      <c r="O633" s="34" t="s">
        <v>44992</v>
      </c>
      <c r="P633" s="34" t="s">
        <v>45771</v>
      </c>
      <c r="Q633" s="34" t="s">
        <v>29986</v>
      </c>
      <c r="R633" s="95" t="s">
        <v>44993</v>
      </c>
      <c r="S633" s="34" t="s">
        <v>509</v>
      </c>
      <c r="T633" s="34" t="s">
        <v>21</v>
      </c>
      <c r="U633" s="34" t="s">
        <v>26689</v>
      </c>
      <c r="V633" s="34" t="s">
        <v>26482</v>
      </c>
      <c r="W633" s="34" t="s">
        <v>26485</v>
      </c>
      <c r="X633" s="34" t="s">
        <v>93</v>
      </c>
      <c r="Y633" s="34">
        <v>5558</v>
      </c>
      <c r="Z633" s="34"/>
      <c r="AA633" s="33" t="s">
        <v>42843</v>
      </c>
      <c r="AB633" s="33">
        <v>7817</v>
      </c>
      <c r="AC633" s="103">
        <v>27586</v>
      </c>
    </row>
    <row r="634" spans="1:29" ht="13" customHeight="1" x14ac:dyDescent="0.2">
      <c r="A634" s="1" t="s">
        <v>2989</v>
      </c>
      <c r="B634" s="33" t="s">
        <v>22</v>
      </c>
      <c r="C634" s="34" t="s">
        <v>102</v>
      </c>
      <c r="D634" s="1" t="s">
        <v>23</v>
      </c>
      <c r="E634" s="34"/>
      <c r="F634" s="94">
        <v>43882</v>
      </c>
      <c r="G634" s="34" t="s">
        <v>44987</v>
      </c>
      <c r="H634" s="34" t="s">
        <v>581</v>
      </c>
      <c r="I634" s="34" t="s">
        <v>111</v>
      </c>
      <c r="J634" s="62">
        <v>85029</v>
      </c>
      <c r="K634" s="34" t="s">
        <v>582</v>
      </c>
      <c r="L634" s="34" t="s">
        <v>5147</v>
      </c>
      <c r="M634" s="1" t="s">
        <v>48899</v>
      </c>
      <c r="N634" s="34" t="s">
        <v>20</v>
      </c>
      <c r="O634" s="34" t="s">
        <v>44988</v>
      </c>
      <c r="P634" s="34" t="s">
        <v>45771</v>
      </c>
      <c r="Q634" s="34" t="s">
        <v>29986</v>
      </c>
      <c r="R634" s="95" t="s">
        <v>44989</v>
      </c>
      <c r="S634" s="34" t="s">
        <v>93</v>
      </c>
      <c r="T634" s="34" t="s">
        <v>45897</v>
      </c>
      <c r="U634" s="34" t="s">
        <v>49804</v>
      </c>
      <c r="V634" s="34" t="s">
        <v>26484</v>
      </c>
      <c r="W634" s="34" t="s">
        <v>26485</v>
      </c>
      <c r="X634" s="34" t="s">
        <v>93</v>
      </c>
      <c r="Y634" s="34">
        <v>5559</v>
      </c>
      <c r="Z634" s="34"/>
      <c r="AA634" s="33" t="s">
        <v>42844</v>
      </c>
      <c r="AB634" s="33">
        <v>7818</v>
      </c>
      <c r="AC634" s="103">
        <v>27587</v>
      </c>
    </row>
    <row r="635" spans="1:29" ht="13" customHeight="1" x14ac:dyDescent="0.2">
      <c r="A635" s="34" t="s">
        <v>45013</v>
      </c>
      <c r="B635" s="34">
        <v>17</v>
      </c>
      <c r="C635" s="34" t="s">
        <v>13</v>
      </c>
      <c r="D635" s="34" t="s">
        <v>78</v>
      </c>
      <c r="E635" s="95" t="s">
        <v>45014</v>
      </c>
      <c r="F635" s="94">
        <v>43881</v>
      </c>
      <c r="G635" s="34" t="s">
        <v>45015</v>
      </c>
      <c r="H635" s="34" t="s">
        <v>1199</v>
      </c>
      <c r="I635" s="34" t="s">
        <v>62</v>
      </c>
      <c r="J635" s="62">
        <v>43229</v>
      </c>
      <c r="K635" s="34" t="s">
        <v>1200</v>
      </c>
      <c r="L635" s="34" t="s">
        <v>3111</v>
      </c>
      <c r="M635" s="1" t="s">
        <v>45979</v>
      </c>
      <c r="N635" s="34" t="s">
        <v>20</v>
      </c>
      <c r="O635" s="34" t="s">
        <v>45016</v>
      </c>
      <c r="P635" s="34" t="s">
        <v>45771</v>
      </c>
      <c r="Q635" s="34" t="s">
        <v>29986</v>
      </c>
      <c r="R635" s="95" t="s">
        <v>45017</v>
      </c>
      <c r="S635" s="34" t="s">
        <v>93</v>
      </c>
      <c r="T635" s="34" t="s">
        <v>21</v>
      </c>
      <c r="U635" s="34" t="s">
        <v>26689</v>
      </c>
      <c r="V635" s="34" t="s">
        <v>26484</v>
      </c>
      <c r="W635" s="34" t="s">
        <v>26485</v>
      </c>
      <c r="X635" s="34" t="s">
        <v>93</v>
      </c>
      <c r="Y635" s="34">
        <v>5556</v>
      </c>
      <c r="Z635" s="34"/>
      <c r="AA635" s="33" t="s">
        <v>42842</v>
      </c>
      <c r="AB635" s="33">
        <v>7810</v>
      </c>
      <c r="AC635" s="103">
        <v>27574</v>
      </c>
    </row>
    <row r="636" spans="1:29" ht="13" customHeight="1" x14ac:dyDescent="0.2">
      <c r="A636" s="1" t="s">
        <v>45005</v>
      </c>
      <c r="B636" s="34">
        <v>22</v>
      </c>
      <c r="C636" s="34" t="s">
        <v>13</v>
      </c>
      <c r="D636" s="1" t="s">
        <v>23</v>
      </c>
      <c r="E636" s="34"/>
      <c r="F636" s="94">
        <v>43881</v>
      </c>
      <c r="G636" s="34" t="s">
        <v>45006</v>
      </c>
      <c r="H636" s="34" t="s">
        <v>448</v>
      </c>
      <c r="I636" s="34" t="s">
        <v>38</v>
      </c>
      <c r="J636" s="62">
        <v>90805</v>
      </c>
      <c r="K636" s="34" t="s">
        <v>91</v>
      </c>
      <c r="L636" s="34" t="s">
        <v>449</v>
      </c>
      <c r="M636" s="1" t="s">
        <v>46172</v>
      </c>
      <c r="N636" s="34" t="s">
        <v>350</v>
      </c>
      <c r="O636" s="34" t="s">
        <v>45007</v>
      </c>
      <c r="P636" s="34" t="s">
        <v>45771</v>
      </c>
      <c r="Q636" s="34" t="s">
        <v>29986</v>
      </c>
      <c r="R636" s="95" t="s">
        <v>45008</v>
      </c>
      <c r="S636" s="34" t="s">
        <v>93</v>
      </c>
      <c r="T636" s="34" t="s">
        <v>21</v>
      </c>
      <c r="U636" s="34" t="s">
        <v>26689</v>
      </c>
      <c r="V636" s="34" t="s">
        <v>26484</v>
      </c>
      <c r="W636" s="34"/>
      <c r="X636" s="34"/>
      <c r="Y636" s="34"/>
      <c r="Z636" s="34"/>
      <c r="AA636" s="33" t="s">
        <v>42842</v>
      </c>
      <c r="AB636" s="33">
        <v>7812</v>
      </c>
      <c r="AC636" s="103">
        <v>27580</v>
      </c>
    </row>
    <row r="637" spans="1:29" ht="13" customHeight="1" x14ac:dyDescent="0.2">
      <c r="A637" s="1" t="s">
        <v>44999</v>
      </c>
      <c r="B637" s="34">
        <v>61</v>
      </c>
      <c r="C637" s="34" t="s">
        <v>13</v>
      </c>
      <c r="D637" s="1" t="s">
        <v>23</v>
      </c>
      <c r="E637" s="34"/>
      <c r="F637" s="94">
        <v>43881</v>
      </c>
      <c r="G637" s="34" t="s">
        <v>45000</v>
      </c>
      <c r="H637" s="34" t="s">
        <v>45001</v>
      </c>
      <c r="I637" s="34" t="s">
        <v>373</v>
      </c>
      <c r="J637" s="62">
        <v>18901</v>
      </c>
      <c r="K637" s="34" t="s">
        <v>15521</v>
      </c>
      <c r="L637" s="34" t="s">
        <v>45002</v>
      </c>
      <c r="M637" s="1" t="s">
        <v>46230</v>
      </c>
      <c r="N637" s="34" t="s">
        <v>20</v>
      </c>
      <c r="O637" s="34" t="s">
        <v>45003</v>
      </c>
      <c r="P637" s="34" t="s">
        <v>31864</v>
      </c>
      <c r="Q637" s="34" t="s">
        <v>29986</v>
      </c>
      <c r="R637" s="95" t="s">
        <v>45004</v>
      </c>
      <c r="S637" s="34" t="s">
        <v>93</v>
      </c>
      <c r="T637" s="34" t="s">
        <v>21</v>
      </c>
      <c r="U637" s="34" t="s">
        <v>26689</v>
      </c>
      <c r="V637" s="34"/>
      <c r="W637" s="34"/>
      <c r="X637" s="34"/>
      <c r="Y637" s="34"/>
      <c r="Z637" s="34"/>
      <c r="AA637" s="33" t="s">
        <v>42844</v>
      </c>
      <c r="AB637" s="33">
        <v>7811</v>
      </c>
      <c r="AC637" s="103">
        <v>27620</v>
      </c>
    </row>
    <row r="638" spans="1:29" ht="13" customHeight="1" x14ac:dyDescent="0.2">
      <c r="A638" s="34" t="s">
        <v>45009</v>
      </c>
      <c r="B638" s="34">
        <v>75</v>
      </c>
      <c r="C638" s="34" t="s">
        <v>13</v>
      </c>
      <c r="D638" s="34" t="s">
        <v>30</v>
      </c>
      <c r="E638" s="34"/>
      <c r="F638" s="94">
        <v>43881</v>
      </c>
      <c r="G638" s="34" t="s">
        <v>45010</v>
      </c>
      <c r="H638" s="34" t="s">
        <v>971</v>
      </c>
      <c r="I638" s="34" t="s">
        <v>159</v>
      </c>
      <c r="J638" s="62">
        <v>30033</v>
      </c>
      <c r="K638" s="34" t="s">
        <v>802</v>
      </c>
      <c r="L638" s="34" t="s">
        <v>803</v>
      </c>
      <c r="M638" s="1" t="s">
        <v>46231</v>
      </c>
      <c r="N638" s="34" t="s">
        <v>20</v>
      </c>
      <c r="O638" s="34" t="s">
        <v>45011</v>
      </c>
      <c r="P638" s="34" t="s">
        <v>45771</v>
      </c>
      <c r="Q638" s="34" t="s">
        <v>29986</v>
      </c>
      <c r="R638" s="95" t="s">
        <v>45012</v>
      </c>
      <c r="S638" s="34" t="s">
        <v>93</v>
      </c>
      <c r="T638" s="34" t="s">
        <v>21</v>
      </c>
      <c r="U638" s="34" t="s">
        <v>26689</v>
      </c>
      <c r="V638" s="34" t="s">
        <v>26482</v>
      </c>
      <c r="W638" s="34" t="s">
        <v>26485</v>
      </c>
      <c r="X638" s="34" t="s">
        <v>93</v>
      </c>
      <c r="Y638" s="34">
        <v>5557</v>
      </c>
      <c r="Z638" s="34"/>
      <c r="AA638" s="33" t="s">
        <v>42844</v>
      </c>
      <c r="AB638" s="33">
        <v>7813</v>
      </c>
      <c r="AC638" s="103">
        <v>27579</v>
      </c>
    </row>
    <row r="639" spans="1:29" ht="13" customHeight="1" x14ac:dyDescent="0.2">
      <c r="A639" s="34" t="s">
        <v>45018</v>
      </c>
      <c r="B639" s="34">
        <v>38</v>
      </c>
      <c r="C639" s="34" t="s">
        <v>13</v>
      </c>
      <c r="D639" s="34" t="s">
        <v>41</v>
      </c>
      <c r="E639" s="95" t="s">
        <v>45019</v>
      </c>
      <c r="F639" s="94">
        <v>43880</v>
      </c>
      <c r="G639" s="34" t="s">
        <v>45020</v>
      </c>
      <c r="H639" s="34" t="s">
        <v>15581</v>
      </c>
      <c r="I639" s="34" t="s">
        <v>38</v>
      </c>
      <c r="J639" s="62">
        <v>96080</v>
      </c>
      <c r="K639" s="34" t="s">
        <v>2709</v>
      </c>
      <c r="L639" s="34" t="s">
        <v>15583</v>
      </c>
      <c r="M639" s="1" t="s">
        <v>46232</v>
      </c>
      <c r="N639" s="34" t="s">
        <v>20</v>
      </c>
      <c r="O639" s="34" t="s">
        <v>45021</v>
      </c>
      <c r="P639" s="34" t="s">
        <v>45771</v>
      </c>
      <c r="Q639" s="34" t="s">
        <v>29986</v>
      </c>
      <c r="R639" s="95" t="s">
        <v>45022</v>
      </c>
      <c r="S639" s="34" t="s">
        <v>93</v>
      </c>
      <c r="T639" s="34" t="s">
        <v>21</v>
      </c>
      <c r="U639" s="34" t="s">
        <v>26689</v>
      </c>
      <c r="V639" s="34" t="s">
        <v>26484</v>
      </c>
      <c r="W639" s="34" t="s">
        <v>26485</v>
      </c>
      <c r="X639" s="34" t="s">
        <v>93</v>
      </c>
      <c r="Y639" s="34">
        <v>5542</v>
      </c>
      <c r="Z639" s="34"/>
      <c r="AA639" s="33" t="s">
        <v>42843</v>
      </c>
      <c r="AB639" s="33">
        <v>7809</v>
      </c>
      <c r="AC639" s="103">
        <v>27571</v>
      </c>
    </row>
    <row r="640" spans="1:29" ht="13" customHeight="1" x14ac:dyDescent="0.2">
      <c r="A640" s="34" t="s">
        <v>45023</v>
      </c>
      <c r="B640" s="34">
        <v>22</v>
      </c>
      <c r="C640" s="34" t="s">
        <v>13</v>
      </c>
      <c r="D640" s="34" t="s">
        <v>78</v>
      </c>
      <c r="E640" s="95" t="s">
        <v>45024</v>
      </c>
      <c r="F640" s="94">
        <v>43879</v>
      </c>
      <c r="G640" s="34" t="s">
        <v>45025</v>
      </c>
      <c r="H640" s="34" t="s">
        <v>994</v>
      </c>
      <c r="I640" s="34" t="s">
        <v>55</v>
      </c>
      <c r="J640" s="62">
        <v>32811</v>
      </c>
      <c r="K640" s="34" t="s">
        <v>995</v>
      </c>
      <c r="L640" s="34" t="s">
        <v>996</v>
      </c>
      <c r="M640" s="1" t="s">
        <v>46233</v>
      </c>
      <c r="N640" s="34" t="s">
        <v>20</v>
      </c>
      <c r="O640" s="34" t="s">
        <v>45026</v>
      </c>
      <c r="P640" s="34" t="s">
        <v>45771</v>
      </c>
      <c r="Q640" s="34" t="s">
        <v>29986</v>
      </c>
      <c r="R640" s="95" t="s">
        <v>45027</v>
      </c>
      <c r="S640" s="34" t="s">
        <v>93</v>
      </c>
      <c r="T640" s="34" t="s">
        <v>21</v>
      </c>
      <c r="U640" s="34" t="s">
        <v>26689</v>
      </c>
      <c r="V640" s="34" t="s">
        <v>26482</v>
      </c>
      <c r="W640" s="34" t="s">
        <v>26486</v>
      </c>
      <c r="X640" s="34" t="s">
        <v>93</v>
      </c>
      <c r="Y640" s="34">
        <v>5531</v>
      </c>
      <c r="Z640" s="34"/>
      <c r="AA640" s="33" t="s">
        <v>42844</v>
      </c>
      <c r="AB640" s="33">
        <v>7807</v>
      </c>
      <c r="AC640" s="103">
        <v>27570</v>
      </c>
    </row>
    <row r="641" spans="1:29" ht="13" customHeight="1" x14ac:dyDescent="0.2">
      <c r="A641" s="34" t="s">
        <v>45028</v>
      </c>
      <c r="B641" s="34">
        <v>41</v>
      </c>
      <c r="C641" s="34" t="s">
        <v>13</v>
      </c>
      <c r="D641" s="34" t="s">
        <v>30</v>
      </c>
      <c r="E641" s="34"/>
      <c r="F641" s="94">
        <v>43879</v>
      </c>
      <c r="G641" s="34" t="s">
        <v>45029</v>
      </c>
      <c r="H641" s="34" t="s">
        <v>8553</v>
      </c>
      <c r="I641" s="34" t="s">
        <v>337</v>
      </c>
      <c r="J641" s="62">
        <v>28602</v>
      </c>
      <c r="K641" s="34" t="s">
        <v>8555</v>
      </c>
      <c r="L641" s="34" t="s">
        <v>8556</v>
      </c>
      <c r="M641" s="1" t="s">
        <v>46234</v>
      </c>
      <c r="N641" s="34" t="s">
        <v>42709</v>
      </c>
      <c r="O641" s="34" t="s">
        <v>45030</v>
      </c>
      <c r="P641" s="34" t="s">
        <v>45771</v>
      </c>
      <c r="Q641" s="34" t="s">
        <v>29986</v>
      </c>
      <c r="R641" s="95" t="s">
        <v>45031</v>
      </c>
      <c r="S641" s="34" t="s">
        <v>901</v>
      </c>
      <c r="T641" s="34" t="s">
        <v>21</v>
      </c>
      <c r="U641" s="34" t="s">
        <v>26689</v>
      </c>
      <c r="V641" s="34"/>
      <c r="W641" s="34"/>
      <c r="X641" s="34"/>
      <c r="Y641" s="34"/>
      <c r="Z641" s="34"/>
      <c r="AA641" s="33" t="s">
        <v>42844</v>
      </c>
      <c r="AB641" s="33">
        <v>7808</v>
      </c>
      <c r="AC641" s="103">
        <v>27569</v>
      </c>
    </row>
    <row r="642" spans="1:29" ht="13" customHeight="1" x14ac:dyDescent="0.2">
      <c r="A642" s="34" t="s">
        <v>45032</v>
      </c>
      <c r="B642" s="34">
        <v>27</v>
      </c>
      <c r="C642" s="34" t="s">
        <v>13</v>
      </c>
      <c r="D642" s="34" t="s">
        <v>127</v>
      </c>
      <c r="E642" s="95" t="s">
        <v>45033</v>
      </c>
      <c r="F642" s="94">
        <v>43878</v>
      </c>
      <c r="G642" s="34" t="s">
        <v>45034</v>
      </c>
      <c r="H642" s="34" t="s">
        <v>7453</v>
      </c>
      <c r="I642" s="34" t="s">
        <v>111</v>
      </c>
      <c r="J642" s="62">
        <v>85935</v>
      </c>
      <c r="K642" s="33" t="s">
        <v>7455</v>
      </c>
      <c r="L642" s="34" t="s">
        <v>45035</v>
      </c>
      <c r="M642" s="1" t="s">
        <v>48888</v>
      </c>
      <c r="N642" s="34" t="s">
        <v>20</v>
      </c>
      <c r="O642" s="34" t="s">
        <v>45036</v>
      </c>
      <c r="P642" s="34" t="s">
        <v>45771</v>
      </c>
      <c r="Q642" s="34" t="s">
        <v>29986</v>
      </c>
      <c r="R642" s="95" t="s">
        <v>45037</v>
      </c>
      <c r="S642" s="34" t="s">
        <v>93</v>
      </c>
      <c r="T642" s="34" t="s">
        <v>21</v>
      </c>
      <c r="U642" s="34" t="s">
        <v>26689</v>
      </c>
      <c r="V642" s="34" t="s">
        <v>26484</v>
      </c>
      <c r="W642" s="34" t="s">
        <v>26485</v>
      </c>
      <c r="X642" s="34" t="s">
        <v>93</v>
      </c>
      <c r="Y642" s="34">
        <v>5560</v>
      </c>
      <c r="Z642" s="34"/>
      <c r="AA642" s="33" t="s">
        <v>42843</v>
      </c>
      <c r="AB642" s="33">
        <v>7805</v>
      </c>
      <c r="AC642" s="103">
        <v>27562</v>
      </c>
    </row>
    <row r="643" spans="1:29" ht="13" customHeight="1" x14ac:dyDescent="0.2">
      <c r="A643" s="34" t="s">
        <v>45038</v>
      </c>
      <c r="B643" s="34">
        <v>29</v>
      </c>
      <c r="C643" s="34" t="s">
        <v>13</v>
      </c>
      <c r="D643" s="34" t="s">
        <v>30</v>
      </c>
      <c r="E643" s="95" t="s">
        <v>45039</v>
      </c>
      <c r="F643" s="94">
        <v>43878</v>
      </c>
      <c r="G643" s="34" t="s">
        <v>45040</v>
      </c>
      <c r="H643" s="34" t="s">
        <v>26</v>
      </c>
      <c r="I643" s="34" t="s">
        <v>297</v>
      </c>
      <c r="J643" s="62">
        <v>37745</v>
      </c>
      <c r="K643" s="34" t="s">
        <v>4535</v>
      </c>
      <c r="L643" s="34" t="s">
        <v>37245</v>
      </c>
      <c r="M643" s="1" t="s">
        <v>46235</v>
      </c>
      <c r="N643" s="34" t="s">
        <v>20</v>
      </c>
      <c r="O643" s="34" t="s">
        <v>45041</v>
      </c>
      <c r="P643" s="34" t="s">
        <v>45771</v>
      </c>
      <c r="Q643" s="34" t="s">
        <v>29986</v>
      </c>
      <c r="R643" s="95" t="s">
        <v>45042</v>
      </c>
      <c r="S643" s="34" t="s">
        <v>93</v>
      </c>
      <c r="T643" s="34" t="s">
        <v>21</v>
      </c>
      <c r="U643" s="34" t="s">
        <v>26689</v>
      </c>
      <c r="V643" s="34" t="s">
        <v>26484</v>
      </c>
      <c r="W643" s="34" t="s">
        <v>26485</v>
      </c>
      <c r="X643" s="34" t="s">
        <v>93</v>
      </c>
      <c r="Y643" s="34">
        <v>5534</v>
      </c>
      <c r="Z643" s="34"/>
      <c r="AA643" s="33" t="s">
        <v>42843</v>
      </c>
      <c r="AB643" s="33">
        <v>7806</v>
      </c>
      <c r="AC643" s="103">
        <v>27565</v>
      </c>
    </row>
    <row r="644" spans="1:29" ht="13" customHeight="1" x14ac:dyDescent="0.2">
      <c r="A644" s="34" t="s">
        <v>45048</v>
      </c>
      <c r="B644" s="34">
        <v>16</v>
      </c>
      <c r="C644" s="34" t="s">
        <v>13</v>
      </c>
      <c r="D644" s="34" t="s">
        <v>882</v>
      </c>
      <c r="E644" s="95" t="s">
        <v>45049</v>
      </c>
      <c r="F644" s="94">
        <v>43877</v>
      </c>
      <c r="G644" s="34" t="s">
        <v>45050</v>
      </c>
      <c r="H644" s="34" t="s">
        <v>4057</v>
      </c>
      <c r="I644" s="34" t="s">
        <v>308</v>
      </c>
      <c r="J644" s="62">
        <v>99501</v>
      </c>
      <c r="K644" s="34" t="s">
        <v>4057</v>
      </c>
      <c r="L644" s="34" t="s">
        <v>4059</v>
      </c>
      <c r="M644" s="1" t="s">
        <v>46236</v>
      </c>
      <c r="N644" s="34" t="s">
        <v>20</v>
      </c>
      <c r="O644" s="34" t="s">
        <v>45051</v>
      </c>
      <c r="P644" s="34" t="s">
        <v>40461</v>
      </c>
      <c r="Q644" s="34" t="s">
        <v>29986</v>
      </c>
      <c r="R644" s="95" t="s">
        <v>45052</v>
      </c>
      <c r="S644" s="34" t="s">
        <v>901</v>
      </c>
      <c r="T644" s="34" t="s">
        <v>21</v>
      </c>
      <c r="U644" s="34" t="s">
        <v>26689</v>
      </c>
      <c r="V644" s="34" t="s">
        <v>26484</v>
      </c>
      <c r="W644" s="34" t="s">
        <v>26485</v>
      </c>
      <c r="X644" s="34" t="s">
        <v>93</v>
      </c>
      <c r="Y644" s="34">
        <v>5536</v>
      </c>
      <c r="Z644" s="34"/>
      <c r="AA644" s="33" t="s">
        <v>42842</v>
      </c>
      <c r="AB644" s="33">
        <v>7802</v>
      </c>
      <c r="AC644" s="103">
        <v>27553</v>
      </c>
    </row>
    <row r="645" spans="1:29" ht="13" customHeight="1" x14ac:dyDescent="0.2">
      <c r="A645" s="34" t="s">
        <v>45053</v>
      </c>
      <c r="B645" s="34">
        <v>33</v>
      </c>
      <c r="C645" s="34" t="s">
        <v>13</v>
      </c>
      <c r="D645" s="34" t="s">
        <v>14</v>
      </c>
      <c r="E645" s="95" t="s">
        <v>45054</v>
      </c>
      <c r="F645" s="94">
        <v>43877</v>
      </c>
      <c r="G645" s="34" t="s">
        <v>45055</v>
      </c>
      <c r="H645" s="34" t="s">
        <v>448</v>
      </c>
      <c r="I645" s="34" t="s">
        <v>38</v>
      </c>
      <c r="J645" s="62">
        <v>90806</v>
      </c>
      <c r="K645" s="34" t="s">
        <v>91</v>
      </c>
      <c r="L645" s="34" t="s">
        <v>449</v>
      </c>
      <c r="M645" s="1" t="s">
        <v>46172</v>
      </c>
      <c r="N645" s="34" t="s">
        <v>20</v>
      </c>
      <c r="O645" s="34" t="s">
        <v>45056</v>
      </c>
      <c r="P645" s="34" t="s">
        <v>45771</v>
      </c>
      <c r="Q645" s="34" t="s">
        <v>29986</v>
      </c>
      <c r="R645" s="95" t="s">
        <v>45057</v>
      </c>
      <c r="S645" s="34" t="s">
        <v>93</v>
      </c>
      <c r="T645" s="34" t="s">
        <v>21</v>
      </c>
      <c r="U645" s="34" t="s">
        <v>26689</v>
      </c>
      <c r="V645" s="34" t="s">
        <v>26484</v>
      </c>
      <c r="W645" s="34" t="s">
        <v>26486</v>
      </c>
      <c r="X645" s="34" t="s">
        <v>93</v>
      </c>
      <c r="Y645" s="34">
        <v>5533</v>
      </c>
      <c r="Z645" s="34"/>
      <c r="AA645" s="33" t="s">
        <v>42842</v>
      </c>
      <c r="AB645" s="33">
        <v>7800</v>
      </c>
      <c r="AC645" s="103">
        <v>27554</v>
      </c>
    </row>
    <row r="646" spans="1:29" ht="13" customHeight="1" x14ac:dyDescent="0.2">
      <c r="A646" s="33" t="s">
        <v>45064</v>
      </c>
      <c r="B646" s="35">
        <v>34</v>
      </c>
      <c r="C646" s="34" t="s">
        <v>13</v>
      </c>
      <c r="D646" s="34" t="s">
        <v>30</v>
      </c>
      <c r="F646" s="94">
        <v>43877</v>
      </c>
      <c r="G646" s="34" t="s">
        <v>45065</v>
      </c>
      <c r="H646" s="35" t="s">
        <v>45066</v>
      </c>
      <c r="I646" s="35" t="s">
        <v>197</v>
      </c>
      <c r="J646" s="62">
        <v>47025</v>
      </c>
      <c r="K646" s="34" t="s">
        <v>3674</v>
      </c>
      <c r="L646" s="34" t="s">
        <v>11060</v>
      </c>
      <c r="M646" s="1" t="s">
        <v>46237</v>
      </c>
      <c r="N646" s="34" t="s">
        <v>20</v>
      </c>
      <c r="O646" s="34" t="s">
        <v>45067</v>
      </c>
      <c r="P646" s="34" t="s">
        <v>45771</v>
      </c>
      <c r="Q646" s="34" t="s">
        <v>29986</v>
      </c>
      <c r="R646" s="95" t="s">
        <v>45068</v>
      </c>
      <c r="S646" s="34" t="s">
        <v>93</v>
      </c>
      <c r="T646" s="34" t="s">
        <v>21</v>
      </c>
      <c r="U646" s="34" t="s">
        <v>26689</v>
      </c>
      <c r="V646" s="34" t="s">
        <v>26484</v>
      </c>
      <c r="W646" s="34" t="s">
        <v>26483</v>
      </c>
      <c r="X646" s="34" t="s">
        <v>93</v>
      </c>
      <c r="Y646" s="34">
        <v>5575</v>
      </c>
      <c r="Z646" s="34"/>
      <c r="AA646" s="33" t="s">
        <v>42844</v>
      </c>
      <c r="AB646" s="33">
        <v>7803</v>
      </c>
      <c r="AC646" s="103">
        <v>27591</v>
      </c>
    </row>
    <row r="647" spans="1:29" ht="13" customHeight="1" x14ac:dyDescent="0.2">
      <c r="A647" s="34" t="s">
        <v>45058</v>
      </c>
      <c r="B647" s="34">
        <v>40</v>
      </c>
      <c r="C647" s="34" t="s">
        <v>13</v>
      </c>
      <c r="D647" s="34" t="s">
        <v>41</v>
      </c>
      <c r="E647" s="95" t="s">
        <v>45059</v>
      </c>
      <c r="F647" s="94">
        <v>43877</v>
      </c>
      <c r="G647" s="34" t="s">
        <v>45060</v>
      </c>
      <c r="H647" s="34" t="s">
        <v>45061</v>
      </c>
      <c r="I647" s="34" t="s">
        <v>55</v>
      </c>
      <c r="J647" s="62">
        <v>34759</v>
      </c>
      <c r="K647" s="34" t="s">
        <v>1730</v>
      </c>
      <c r="L647" s="34" t="s">
        <v>237</v>
      </c>
      <c r="M647" s="1" t="s">
        <v>45943</v>
      </c>
      <c r="N647" s="34" t="s">
        <v>20</v>
      </c>
      <c r="O647" s="34" t="s">
        <v>45062</v>
      </c>
      <c r="P647" s="34" t="s">
        <v>45771</v>
      </c>
      <c r="Q647" s="34" t="s">
        <v>29986</v>
      </c>
      <c r="R647" s="95" t="s">
        <v>45063</v>
      </c>
      <c r="S647" s="34" t="s">
        <v>93</v>
      </c>
      <c r="T647" s="34" t="s">
        <v>21</v>
      </c>
      <c r="U647" s="34" t="s">
        <v>26689</v>
      </c>
      <c r="V647" s="34" t="s">
        <v>26484</v>
      </c>
      <c r="W647" s="34" t="s">
        <v>26483</v>
      </c>
      <c r="X647" s="34" t="s">
        <v>93</v>
      </c>
      <c r="Y647" s="34">
        <v>5545</v>
      </c>
      <c r="Z647" s="34"/>
      <c r="AA647" s="33" t="s">
        <v>42844</v>
      </c>
      <c r="AB647" s="33">
        <v>7801</v>
      </c>
      <c r="AC647" s="103">
        <v>27556</v>
      </c>
    </row>
    <row r="648" spans="1:29" ht="13" customHeight="1" x14ac:dyDescent="0.2">
      <c r="A648" s="34" t="s">
        <v>45043</v>
      </c>
      <c r="B648" s="34">
        <v>31</v>
      </c>
      <c r="C648" s="34" t="s">
        <v>13</v>
      </c>
      <c r="D648" s="34" t="s">
        <v>30</v>
      </c>
      <c r="E648" s="34"/>
      <c r="F648" s="94">
        <v>43877</v>
      </c>
      <c r="G648" s="34" t="s">
        <v>45044</v>
      </c>
      <c r="H648" s="34" t="s">
        <v>45045</v>
      </c>
      <c r="I648" s="34" t="s">
        <v>39</v>
      </c>
      <c r="J648" s="62">
        <v>1922</v>
      </c>
      <c r="K648" s="34" t="s">
        <v>483</v>
      </c>
      <c r="L648" s="34" t="s">
        <v>27841</v>
      </c>
      <c r="M648" s="1" t="s">
        <v>46238</v>
      </c>
      <c r="N648" s="34" t="s">
        <v>20</v>
      </c>
      <c r="O648" s="34" t="s">
        <v>45046</v>
      </c>
      <c r="P648" s="34" t="s">
        <v>45771</v>
      </c>
      <c r="Q648" s="34" t="s">
        <v>29986</v>
      </c>
      <c r="R648" s="95" t="s">
        <v>45047</v>
      </c>
      <c r="S648" s="34" t="s">
        <v>93</v>
      </c>
      <c r="T648" s="34" t="s">
        <v>350</v>
      </c>
      <c r="U648" s="34" t="s">
        <v>26775</v>
      </c>
      <c r="V648" s="34" t="s">
        <v>26484</v>
      </c>
      <c r="W648" s="34" t="s">
        <v>26483</v>
      </c>
      <c r="X648" s="34" t="s">
        <v>93</v>
      </c>
      <c r="Y648" s="34">
        <v>5532</v>
      </c>
      <c r="Z648" s="34"/>
      <c r="AA648" s="33" t="s">
        <v>42844</v>
      </c>
      <c r="AB648" s="33">
        <v>7804</v>
      </c>
      <c r="AC648" s="103">
        <v>27552</v>
      </c>
    </row>
    <row r="649" spans="1:29" ht="13" customHeight="1" x14ac:dyDescent="0.2">
      <c r="A649" s="34" t="s">
        <v>45079</v>
      </c>
      <c r="B649" s="34">
        <v>21</v>
      </c>
      <c r="C649" s="34" t="s">
        <v>13</v>
      </c>
      <c r="D649" s="34" t="s">
        <v>41</v>
      </c>
      <c r="E649" s="95" t="s">
        <v>45080</v>
      </c>
      <c r="F649" s="94">
        <v>43875</v>
      </c>
      <c r="G649" s="34" t="s">
        <v>45081</v>
      </c>
      <c r="H649" s="34" t="s">
        <v>16057</v>
      </c>
      <c r="I649" s="34" t="s">
        <v>105</v>
      </c>
      <c r="J649" s="62">
        <v>97381</v>
      </c>
      <c r="K649" s="34" t="s">
        <v>389</v>
      </c>
      <c r="L649" s="34" t="s">
        <v>45082</v>
      </c>
      <c r="M649" s="1" t="s">
        <v>46239</v>
      </c>
      <c r="N649" s="34" t="s">
        <v>20</v>
      </c>
      <c r="O649" s="34" t="s">
        <v>45083</v>
      </c>
      <c r="P649" s="34" t="s">
        <v>42395</v>
      </c>
      <c r="Q649" s="34" t="s">
        <v>29986</v>
      </c>
      <c r="R649" s="95" t="s">
        <v>45084</v>
      </c>
      <c r="S649" s="34" t="s">
        <v>93</v>
      </c>
      <c r="T649" s="34" t="s">
        <v>21</v>
      </c>
      <c r="U649" s="34" t="s">
        <v>26689</v>
      </c>
      <c r="V649" s="34" t="s">
        <v>26482</v>
      </c>
      <c r="W649" s="34" t="s">
        <v>26485</v>
      </c>
      <c r="X649" s="34" t="s">
        <v>509</v>
      </c>
      <c r="Y649" s="34">
        <v>5535</v>
      </c>
      <c r="Z649" s="34"/>
      <c r="AA649" s="33" t="s">
        <v>42843</v>
      </c>
      <c r="AB649" s="33">
        <v>7796</v>
      </c>
      <c r="AC649" s="103">
        <v>27546</v>
      </c>
    </row>
    <row r="650" spans="1:29" ht="13" customHeight="1" x14ac:dyDescent="0.2">
      <c r="A650" s="34" t="s">
        <v>45069</v>
      </c>
      <c r="B650" s="34">
        <v>44</v>
      </c>
      <c r="C650" s="34" t="s">
        <v>13</v>
      </c>
      <c r="D650" s="34" t="s">
        <v>41</v>
      </c>
      <c r="E650" s="95" t="s">
        <v>45070</v>
      </c>
      <c r="F650" s="94">
        <v>43875</v>
      </c>
      <c r="G650" s="34" t="s">
        <v>45071</v>
      </c>
      <c r="H650" s="34" t="s">
        <v>97</v>
      </c>
      <c r="I650" s="34" t="s">
        <v>38</v>
      </c>
      <c r="J650" s="62">
        <v>92376</v>
      </c>
      <c r="K650" s="34" t="s">
        <v>287</v>
      </c>
      <c r="L650" s="34" t="s">
        <v>99</v>
      </c>
      <c r="M650" s="1" t="s">
        <v>46240</v>
      </c>
      <c r="N650" s="34" t="s">
        <v>20</v>
      </c>
      <c r="O650" s="34" t="s">
        <v>45072</v>
      </c>
      <c r="P650" s="34" t="s">
        <v>45771</v>
      </c>
      <c r="Q650" s="34" t="s">
        <v>29986</v>
      </c>
      <c r="R650" s="95" t="s">
        <v>45073</v>
      </c>
      <c r="S650" s="34" t="s">
        <v>93</v>
      </c>
      <c r="T650" s="34" t="s">
        <v>21</v>
      </c>
      <c r="U650" s="34" t="s">
        <v>26682</v>
      </c>
      <c r="V650" s="34" t="s">
        <v>26482</v>
      </c>
      <c r="W650" s="34" t="s">
        <v>26485</v>
      </c>
      <c r="X650" s="34" t="s">
        <v>93</v>
      </c>
      <c r="Y650" s="34">
        <v>5547</v>
      </c>
      <c r="Z650" s="34"/>
      <c r="AA650" s="33" t="s">
        <v>42844</v>
      </c>
      <c r="AB650" s="33">
        <v>7797</v>
      </c>
      <c r="AC650" s="103">
        <v>27549</v>
      </c>
    </row>
    <row r="651" spans="1:29" ht="13" customHeight="1" x14ac:dyDescent="0.2">
      <c r="A651" s="34" t="s">
        <v>45085</v>
      </c>
      <c r="B651" s="34">
        <v>58</v>
      </c>
      <c r="C651" s="34" t="s">
        <v>13</v>
      </c>
      <c r="D651" s="34" t="s">
        <v>30</v>
      </c>
      <c r="E651" s="95" t="s">
        <v>45086</v>
      </c>
      <c r="F651" s="94">
        <v>43875</v>
      </c>
      <c r="G651" s="34" t="s">
        <v>45087</v>
      </c>
      <c r="H651" s="34" t="s">
        <v>24064</v>
      </c>
      <c r="I651" s="34" t="s">
        <v>337</v>
      </c>
      <c r="J651" s="62">
        <v>28135</v>
      </c>
      <c r="K651" s="34" t="s">
        <v>4074</v>
      </c>
      <c r="L651" s="34" t="s">
        <v>17411</v>
      </c>
      <c r="M651" s="1" t="s">
        <v>46242</v>
      </c>
      <c r="N651" s="34" t="s">
        <v>20</v>
      </c>
      <c r="O651" s="34" t="s">
        <v>45088</v>
      </c>
      <c r="P651" s="34" t="s">
        <v>45771</v>
      </c>
      <c r="Q651" s="34" t="s">
        <v>29986</v>
      </c>
      <c r="R651" s="95" t="s">
        <v>45089</v>
      </c>
      <c r="S651" s="34" t="s">
        <v>93</v>
      </c>
      <c r="T651" s="34" t="s">
        <v>21</v>
      </c>
      <c r="U651" s="34" t="s">
        <v>26689</v>
      </c>
      <c r="V651" s="34" t="s">
        <v>26484</v>
      </c>
      <c r="W651" s="34" t="s">
        <v>26483</v>
      </c>
      <c r="X651" s="34" t="s">
        <v>93</v>
      </c>
      <c r="Y651" s="34">
        <v>5548</v>
      </c>
      <c r="Z651" s="34"/>
      <c r="AA651" s="33" t="s">
        <v>42843</v>
      </c>
      <c r="AB651" s="33">
        <v>7799</v>
      </c>
      <c r="AC651" s="103">
        <v>27548</v>
      </c>
    </row>
    <row r="652" spans="1:29" ht="13" customHeight="1" x14ac:dyDescent="0.2">
      <c r="A652" s="34" t="s">
        <v>45074</v>
      </c>
      <c r="B652" s="34">
        <v>63</v>
      </c>
      <c r="C652" s="34" t="s">
        <v>13</v>
      </c>
      <c r="D652" s="34" t="s">
        <v>30</v>
      </c>
      <c r="E652" s="95" t="s">
        <v>45075</v>
      </c>
      <c r="F652" s="94">
        <v>43875</v>
      </c>
      <c r="G652" s="34" t="s">
        <v>45076</v>
      </c>
      <c r="H652" s="34" t="s">
        <v>25164</v>
      </c>
      <c r="I652" s="34" t="s">
        <v>191</v>
      </c>
      <c r="J652" s="62">
        <v>80022</v>
      </c>
      <c r="K652" s="34" t="s">
        <v>1784</v>
      </c>
      <c r="L652" s="34" t="s">
        <v>25165</v>
      </c>
      <c r="M652" s="1" t="s">
        <v>46241</v>
      </c>
      <c r="N652" s="34" t="s">
        <v>20</v>
      </c>
      <c r="O652" s="34" t="s">
        <v>45077</v>
      </c>
      <c r="P652" s="34" t="s">
        <v>31864</v>
      </c>
      <c r="Q652" s="34" t="s">
        <v>29986</v>
      </c>
      <c r="R652" s="95" t="s">
        <v>45078</v>
      </c>
      <c r="S652" s="34" t="s">
        <v>509</v>
      </c>
      <c r="T652" s="34" t="s">
        <v>21</v>
      </c>
      <c r="U652" s="34" t="s">
        <v>26689</v>
      </c>
      <c r="V652" s="34" t="s">
        <v>26482</v>
      </c>
      <c r="W652" s="34" t="s">
        <v>26483</v>
      </c>
      <c r="X652" s="34" t="s">
        <v>93</v>
      </c>
      <c r="Y652" s="34">
        <v>5539</v>
      </c>
      <c r="Z652" s="34"/>
      <c r="AA652" s="33" t="s">
        <v>42844</v>
      </c>
      <c r="AB652" s="33">
        <v>7798</v>
      </c>
      <c r="AC652" s="103">
        <v>27543</v>
      </c>
    </row>
    <row r="653" spans="1:29" ht="13" customHeight="1" x14ac:dyDescent="0.2">
      <c r="A653" s="34" t="s">
        <v>45105</v>
      </c>
      <c r="B653" s="34">
        <v>19</v>
      </c>
      <c r="C653" s="34" t="s">
        <v>13</v>
      </c>
      <c r="D653" s="34" t="s">
        <v>41</v>
      </c>
      <c r="E653" s="61" t="s">
        <v>45106</v>
      </c>
      <c r="F653" s="94">
        <v>43874</v>
      </c>
      <c r="G653" s="34" t="s">
        <v>45107</v>
      </c>
      <c r="H653" s="34" t="s">
        <v>115</v>
      </c>
      <c r="I653" s="34" t="s">
        <v>66</v>
      </c>
      <c r="J653" s="62">
        <v>79107</v>
      </c>
      <c r="K653" s="34" t="s">
        <v>13975</v>
      </c>
      <c r="L653" s="34" t="s">
        <v>13976</v>
      </c>
      <c r="M653" s="1" t="s">
        <v>46243</v>
      </c>
      <c r="N653" s="34" t="s">
        <v>20</v>
      </c>
      <c r="O653" s="34" t="s">
        <v>45108</v>
      </c>
      <c r="P653" s="34" t="s">
        <v>45771</v>
      </c>
      <c r="Q653" s="34" t="s">
        <v>29986</v>
      </c>
      <c r="R653" s="61" t="s">
        <v>45109</v>
      </c>
      <c r="S653" s="34" t="s">
        <v>93</v>
      </c>
      <c r="T653" s="34" t="s">
        <v>21</v>
      </c>
      <c r="U653" s="34" t="s">
        <v>26689</v>
      </c>
      <c r="V653" s="34" t="s">
        <v>26484</v>
      </c>
      <c r="W653" s="34" t="s">
        <v>26485</v>
      </c>
      <c r="X653" s="34" t="s">
        <v>93</v>
      </c>
      <c r="Y653" s="34">
        <v>5549</v>
      </c>
      <c r="Z653" s="34"/>
      <c r="AA653" s="33" t="s">
        <v>42842</v>
      </c>
      <c r="AB653" s="33">
        <v>7791</v>
      </c>
      <c r="AC653" s="103">
        <v>28232</v>
      </c>
    </row>
    <row r="654" spans="1:29" ht="13" customHeight="1" x14ac:dyDescent="0.2">
      <c r="A654" s="34" t="s">
        <v>45090</v>
      </c>
      <c r="B654" s="34">
        <v>41</v>
      </c>
      <c r="C654" s="34" t="s">
        <v>13</v>
      </c>
      <c r="D654" s="34" t="s">
        <v>30</v>
      </c>
      <c r="E654" s="95" t="s">
        <v>45091</v>
      </c>
      <c r="F654" s="94">
        <v>43874</v>
      </c>
      <c r="G654" s="34" t="s">
        <v>45092</v>
      </c>
      <c r="H654" s="34" t="s">
        <v>219</v>
      </c>
      <c r="I654" s="34" t="s">
        <v>220</v>
      </c>
      <c r="J654" s="62">
        <v>84111</v>
      </c>
      <c r="K654" s="34" t="s">
        <v>561</v>
      </c>
      <c r="L654" s="34" t="s">
        <v>5147</v>
      </c>
      <c r="M654" s="1" t="s">
        <v>48899</v>
      </c>
      <c r="N654" s="34" t="s">
        <v>20</v>
      </c>
      <c r="O654" s="34" t="s">
        <v>45093</v>
      </c>
      <c r="P654" s="34" t="s">
        <v>45771</v>
      </c>
      <c r="Q654" s="34" t="s">
        <v>29986</v>
      </c>
      <c r="R654" s="95" t="s">
        <v>45094</v>
      </c>
      <c r="S654" s="34" t="s">
        <v>93</v>
      </c>
      <c r="T654" s="34" t="s">
        <v>21</v>
      </c>
      <c r="U654" s="34" t="s">
        <v>26689</v>
      </c>
      <c r="V654" s="34" t="s">
        <v>26482</v>
      </c>
      <c r="W654" s="34" t="s">
        <v>26486</v>
      </c>
      <c r="X654" s="34" t="s">
        <v>93</v>
      </c>
      <c r="Y654" s="34">
        <v>5546</v>
      </c>
      <c r="Z654" s="34"/>
      <c r="AA654" s="33" t="s">
        <v>42842</v>
      </c>
      <c r="AB654" s="33">
        <v>7792</v>
      </c>
      <c r="AC654" s="103">
        <v>27541</v>
      </c>
    </row>
    <row r="655" spans="1:29" ht="13" customHeight="1" x14ac:dyDescent="0.2">
      <c r="A655" s="34" t="s">
        <v>45100</v>
      </c>
      <c r="B655" s="34">
        <v>25</v>
      </c>
      <c r="C655" s="34" t="s">
        <v>13</v>
      </c>
      <c r="D655" s="34" t="s">
        <v>127</v>
      </c>
      <c r="E655" s="95" t="s">
        <v>45101</v>
      </c>
      <c r="F655" s="94">
        <v>43874</v>
      </c>
      <c r="G655" s="34" t="s">
        <v>45102</v>
      </c>
      <c r="H655" s="34" t="s">
        <v>8153</v>
      </c>
      <c r="I655" s="34" t="s">
        <v>1601</v>
      </c>
      <c r="J655" s="62">
        <v>58601</v>
      </c>
      <c r="K655" s="34" t="s">
        <v>2105</v>
      </c>
      <c r="L655" s="34" t="s">
        <v>5147</v>
      </c>
      <c r="M655" s="1" t="s">
        <v>48899</v>
      </c>
      <c r="N655" s="34" t="s">
        <v>20</v>
      </c>
      <c r="O655" s="34" t="s">
        <v>45103</v>
      </c>
      <c r="P655" s="34" t="s">
        <v>37679</v>
      </c>
      <c r="Q655" s="34" t="s">
        <v>29986</v>
      </c>
      <c r="R655" s="95" t="s">
        <v>45104</v>
      </c>
      <c r="S655" s="34" t="s">
        <v>93</v>
      </c>
      <c r="T655" s="34" t="s">
        <v>28</v>
      </c>
      <c r="U655" s="34" t="s">
        <v>29764</v>
      </c>
      <c r="V655" s="34" t="s">
        <v>26484</v>
      </c>
      <c r="W655" s="34" t="s">
        <v>26485</v>
      </c>
      <c r="X655" s="34" t="s">
        <v>93</v>
      </c>
      <c r="Y655" s="34">
        <v>5528</v>
      </c>
      <c r="Z655" s="34"/>
      <c r="AA655" s="33" t="s">
        <v>42844</v>
      </c>
      <c r="AB655" s="33">
        <v>7793</v>
      </c>
      <c r="AC655" s="103">
        <v>27538</v>
      </c>
    </row>
    <row r="656" spans="1:29" ht="13" customHeight="1" x14ac:dyDescent="0.2">
      <c r="A656" s="1" t="s">
        <v>45095</v>
      </c>
      <c r="B656" s="34">
        <v>37</v>
      </c>
      <c r="C656" s="34" t="s">
        <v>13</v>
      </c>
      <c r="D656" s="33" t="s">
        <v>41</v>
      </c>
      <c r="E656" s="34"/>
      <c r="F656" s="94">
        <v>43874</v>
      </c>
      <c r="G656" s="34" t="s">
        <v>45096</v>
      </c>
      <c r="H656" s="34" t="s">
        <v>12461</v>
      </c>
      <c r="I656" s="34" t="s">
        <v>249</v>
      </c>
      <c r="J656" s="62">
        <v>89434</v>
      </c>
      <c r="K656" s="34" t="s">
        <v>5718</v>
      </c>
      <c r="L656" s="34" t="s">
        <v>45097</v>
      </c>
      <c r="M656" s="1" t="s">
        <v>46244</v>
      </c>
      <c r="N656" s="34" t="s">
        <v>20</v>
      </c>
      <c r="O656" s="34" t="s">
        <v>45098</v>
      </c>
      <c r="P656" s="34" t="s">
        <v>45771</v>
      </c>
      <c r="Q656" s="34" t="s">
        <v>29986</v>
      </c>
      <c r="R656" s="95" t="s">
        <v>45099</v>
      </c>
      <c r="S656" s="34" t="s">
        <v>93</v>
      </c>
      <c r="T656" s="34" t="s">
        <v>28</v>
      </c>
      <c r="U656" s="34" t="s">
        <v>26487</v>
      </c>
      <c r="V656" s="34" t="s">
        <v>26487</v>
      </c>
      <c r="W656" s="34" t="s">
        <v>26485</v>
      </c>
      <c r="X656" s="34" t="s">
        <v>93</v>
      </c>
      <c r="Y656" s="34">
        <v>5550</v>
      </c>
      <c r="Z656" s="34"/>
      <c r="AA656" s="33" t="s">
        <v>42844</v>
      </c>
      <c r="AB656" s="33">
        <v>7794</v>
      </c>
      <c r="AC656" s="103">
        <v>27539</v>
      </c>
    </row>
    <row r="657" spans="1:29" ht="13" customHeight="1" x14ac:dyDescent="0.2">
      <c r="A657" s="34" t="s">
        <v>45110</v>
      </c>
      <c r="B657" s="34">
        <v>42</v>
      </c>
      <c r="C657" s="34" t="s">
        <v>13</v>
      </c>
      <c r="D657" s="34" t="s">
        <v>30</v>
      </c>
      <c r="E657" s="95" t="s">
        <v>45111</v>
      </c>
      <c r="F657" s="94">
        <v>43874</v>
      </c>
      <c r="G657" s="34" t="s">
        <v>45112</v>
      </c>
      <c r="H657" s="34" t="s">
        <v>1990</v>
      </c>
      <c r="I657" s="34" t="s">
        <v>18</v>
      </c>
      <c r="J657" s="62">
        <v>71112</v>
      </c>
      <c r="K657" s="34" t="s">
        <v>1992</v>
      </c>
      <c r="L657" s="34" t="s">
        <v>8348</v>
      </c>
      <c r="M657" s="1" t="s">
        <v>46245</v>
      </c>
      <c r="N657" s="34" t="s">
        <v>20</v>
      </c>
      <c r="O657" s="34" t="s">
        <v>45113</v>
      </c>
      <c r="P657" s="34" t="s">
        <v>45771</v>
      </c>
      <c r="Q657" s="34" t="s">
        <v>29986</v>
      </c>
      <c r="R657" s="95" t="s">
        <v>45114</v>
      </c>
      <c r="S657" s="34" t="s">
        <v>93</v>
      </c>
      <c r="T657" s="34" t="s">
        <v>28</v>
      </c>
      <c r="U657" s="34" t="s">
        <v>26487</v>
      </c>
      <c r="V657" s="34" t="s">
        <v>26482</v>
      </c>
      <c r="W657" s="34" t="s">
        <v>26485</v>
      </c>
      <c r="X657" s="34" t="s">
        <v>509</v>
      </c>
      <c r="Y657" s="34">
        <v>5538</v>
      </c>
      <c r="Z657" s="34"/>
      <c r="AA657" s="33" t="s">
        <v>42844</v>
      </c>
      <c r="AB657" s="33">
        <v>7795</v>
      </c>
      <c r="AC657" s="103">
        <v>27540</v>
      </c>
    </row>
    <row r="658" spans="1:29" ht="13" customHeight="1" x14ac:dyDescent="0.2">
      <c r="A658" s="34" t="s">
        <v>45121</v>
      </c>
      <c r="B658" s="34">
        <v>30</v>
      </c>
      <c r="C658" s="34" t="s">
        <v>13</v>
      </c>
      <c r="D658" s="34" t="s">
        <v>30</v>
      </c>
      <c r="E658" s="95" t="s">
        <v>45122</v>
      </c>
      <c r="F658" s="94">
        <v>43873</v>
      </c>
      <c r="G658" s="34" t="s">
        <v>45123</v>
      </c>
      <c r="H658" s="34" t="s">
        <v>784</v>
      </c>
      <c r="I658" s="34" t="s">
        <v>66</v>
      </c>
      <c r="J658" s="62">
        <v>76011</v>
      </c>
      <c r="K658" s="34" t="s">
        <v>67</v>
      </c>
      <c r="L658" s="34" t="s">
        <v>11290</v>
      </c>
      <c r="M658" s="1" t="s">
        <v>46246</v>
      </c>
      <c r="N658" s="34" t="s">
        <v>20</v>
      </c>
      <c r="O658" s="34" t="s">
        <v>45124</v>
      </c>
      <c r="P658" s="34" t="s">
        <v>45771</v>
      </c>
      <c r="Q658" s="34" t="s">
        <v>29986</v>
      </c>
      <c r="R658" s="95" t="s">
        <v>45125</v>
      </c>
      <c r="S658" s="34" t="s">
        <v>93</v>
      </c>
      <c r="T658" s="34" t="s">
        <v>21</v>
      </c>
      <c r="U658" s="34" t="s">
        <v>26682</v>
      </c>
      <c r="V658" s="34" t="s">
        <v>26484</v>
      </c>
      <c r="W658" s="34"/>
      <c r="X658" s="34"/>
      <c r="Y658" s="34"/>
      <c r="Z658" s="34"/>
      <c r="AA658" s="33" t="s">
        <v>42842</v>
      </c>
      <c r="AB658" s="33">
        <v>7790</v>
      </c>
      <c r="AC658" s="103">
        <v>27534</v>
      </c>
    </row>
    <row r="659" spans="1:29" ht="13" customHeight="1" x14ac:dyDescent="0.2">
      <c r="A659" s="34" t="s">
        <v>45115</v>
      </c>
      <c r="B659" s="34">
        <v>33</v>
      </c>
      <c r="C659" s="34" t="s">
        <v>13</v>
      </c>
      <c r="D659" s="34" t="s">
        <v>30</v>
      </c>
      <c r="E659" s="95" t="s">
        <v>45116</v>
      </c>
      <c r="F659" s="94">
        <v>43873</v>
      </c>
      <c r="G659" s="34" t="s">
        <v>45117</v>
      </c>
      <c r="H659" s="34" t="s">
        <v>1483</v>
      </c>
      <c r="I659" s="34" t="s">
        <v>45</v>
      </c>
      <c r="J659" s="62">
        <v>21206</v>
      </c>
      <c r="K659" s="34" t="s">
        <v>4310</v>
      </c>
      <c r="L659" s="34" t="s">
        <v>45118</v>
      </c>
      <c r="M659" s="1" t="s">
        <v>48902</v>
      </c>
      <c r="N659" s="34" t="s">
        <v>20</v>
      </c>
      <c r="O659" s="34" t="s">
        <v>45119</v>
      </c>
      <c r="P659" s="34" t="s">
        <v>45771</v>
      </c>
      <c r="Q659" s="34" t="s">
        <v>29986</v>
      </c>
      <c r="R659" s="95" t="s">
        <v>45120</v>
      </c>
      <c r="S659" s="34" t="s">
        <v>93</v>
      </c>
      <c r="T659" s="34" t="s">
        <v>21</v>
      </c>
      <c r="U659" s="34" t="s">
        <v>26689</v>
      </c>
      <c r="V659" s="34" t="s">
        <v>26484</v>
      </c>
      <c r="W659" s="34" t="s">
        <v>26485</v>
      </c>
      <c r="X659" s="34" t="s">
        <v>93</v>
      </c>
      <c r="Y659" s="34">
        <v>5526</v>
      </c>
      <c r="Z659" s="34"/>
      <c r="AA659" s="33" t="s">
        <v>42842</v>
      </c>
      <c r="AB659" s="33">
        <v>7789</v>
      </c>
      <c r="AC659" s="103">
        <v>27531</v>
      </c>
    </row>
    <row r="660" spans="1:29" ht="13" customHeight="1" x14ac:dyDescent="0.2">
      <c r="A660" s="34" t="s">
        <v>45126</v>
      </c>
      <c r="B660" s="34">
        <v>51</v>
      </c>
      <c r="C660" s="34" t="s">
        <v>13</v>
      </c>
      <c r="D660" s="34" t="s">
        <v>127</v>
      </c>
      <c r="E660" s="34"/>
      <c r="F660" s="94">
        <v>43873</v>
      </c>
      <c r="G660" s="34" t="s">
        <v>45127</v>
      </c>
      <c r="H660" s="34" t="s">
        <v>436</v>
      </c>
      <c r="I660" s="34" t="s">
        <v>224</v>
      </c>
      <c r="J660" s="62">
        <v>23454</v>
      </c>
      <c r="K660" s="34" t="s">
        <v>12055</v>
      </c>
      <c r="L660" s="34" t="s">
        <v>2182</v>
      </c>
      <c r="M660" s="1" t="s">
        <v>46035</v>
      </c>
      <c r="N660" s="34" t="s">
        <v>20</v>
      </c>
      <c r="O660" s="34" t="s">
        <v>45128</v>
      </c>
      <c r="P660" s="34" t="s">
        <v>45771</v>
      </c>
      <c r="Q660" s="34" t="s">
        <v>29986</v>
      </c>
      <c r="R660" s="95" t="s">
        <v>45129</v>
      </c>
      <c r="S660" s="34" t="s">
        <v>93</v>
      </c>
      <c r="T660" s="34" t="s">
        <v>21</v>
      </c>
      <c r="U660" s="34" t="s">
        <v>26689</v>
      </c>
      <c r="V660" s="34" t="s">
        <v>26484</v>
      </c>
      <c r="W660" s="34" t="s">
        <v>26485</v>
      </c>
      <c r="X660" s="34" t="s">
        <v>93</v>
      </c>
      <c r="Y660" s="34">
        <v>5525</v>
      </c>
      <c r="Z660" s="34"/>
      <c r="AA660" s="33" t="s">
        <v>42844</v>
      </c>
      <c r="AB660" s="33">
        <v>7788</v>
      </c>
      <c r="AC660" s="103">
        <v>27532</v>
      </c>
    </row>
    <row r="661" spans="1:29" ht="13" customHeight="1" x14ac:dyDescent="0.2">
      <c r="A661" s="34" t="s">
        <v>45136</v>
      </c>
      <c r="B661" s="34">
        <v>35</v>
      </c>
      <c r="C661" s="34" t="s">
        <v>13</v>
      </c>
      <c r="D661" s="34" t="s">
        <v>30</v>
      </c>
      <c r="E661" s="95" t="s">
        <v>45137</v>
      </c>
      <c r="F661" s="94">
        <v>43871</v>
      </c>
      <c r="G661" s="34" t="s">
        <v>45138</v>
      </c>
      <c r="H661" s="34" t="s">
        <v>45139</v>
      </c>
      <c r="I661" s="34" t="s">
        <v>87</v>
      </c>
      <c r="J661" s="62">
        <v>35950</v>
      </c>
      <c r="K661" s="34" t="s">
        <v>608</v>
      </c>
      <c r="L661" s="34" t="s">
        <v>45140</v>
      </c>
      <c r="M661" s="1" t="s">
        <v>46248</v>
      </c>
      <c r="N661" s="34" t="s">
        <v>20</v>
      </c>
      <c r="O661" s="34" t="s">
        <v>45141</v>
      </c>
      <c r="P661" s="34" t="s">
        <v>45771</v>
      </c>
      <c r="Q661" s="34" t="s">
        <v>29986</v>
      </c>
      <c r="R661" s="95" t="s">
        <v>45142</v>
      </c>
      <c r="S661" s="34" t="s">
        <v>93</v>
      </c>
      <c r="T661" s="34" t="s">
        <v>21</v>
      </c>
      <c r="U661" s="34" t="s">
        <v>26689</v>
      </c>
      <c r="V661" s="34" t="s">
        <v>26484</v>
      </c>
      <c r="W661" s="34" t="s">
        <v>19153</v>
      </c>
      <c r="X661" s="34" t="s">
        <v>509</v>
      </c>
      <c r="Y661" s="34">
        <v>5530</v>
      </c>
      <c r="Z661" s="34"/>
      <c r="AA661" s="33" t="s">
        <v>42842</v>
      </c>
      <c r="AB661" s="33">
        <v>7786</v>
      </c>
      <c r="AC661" s="103">
        <v>27520</v>
      </c>
    </row>
    <row r="662" spans="1:29" ht="13" customHeight="1" x14ac:dyDescent="0.2">
      <c r="A662" s="34" t="s">
        <v>45130</v>
      </c>
      <c r="B662" s="34">
        <v>40</v>
      </c>
      <c r="C662" s="34" t="s">
        <v>13</v>
      </c>
      <c r="D662" s="34" t="s">
        <v>78</v>
      </c>
      <c r="E662" s="95" t="s">
        <v>45131</v>
      </c>
      <c r="F662" s="94">
        <v>43871</v>
      </c>
      <c r="G662" s="34" t="s">
        <v>45132</v>
      </c>
      <c r="H662" s="34" t="s">
        <v>43492</v>
      </c>
      <c r="I662" s="34" t="s">
        <v>915</v>
      </c>
      <c r="J662" s="62">
        <v>72335</v>
      </c>
      <c r="K662" s="34" t="s">
        <v>43493</v>
      </c>
      <c r="L662" s="34" t="s">
        <v>45133</v>
      </c>
      <c r="M662" s="1" t="s">
        <v>46247</v>
      </c>
      <c r="N662" s="34" t="s">
        <v>20</v>
      </c>
      <c r="O662" s="34" t="s">
        <v>45134</v>
      </c>
      <c r="P662" s="34" t="s">
        <v>45771</v>
      </c>
      <c r="Q662" s="34" t="s">
        <v>29986</v>
      </c>
      <c r="R662" s="95" t="s">
        <v>45135</v>
      </c>
      <c r="S662" s="34" t="s">
        <v>93</v>
      </c>
      <c r="T662" s="34" t="s">
        <v>21</v>
      </c>
      <c r="U662" s="34" t="s">
        <v>26689</v>
      </c>
      <c r="V662" s="34" t="s">
        <v>26484</v>
      </c>
      <c r="W662" s="34" t="s">
        <v>26485</v>
      </c>
      <c r="X662" s="34" t="s">
        <v>93</v>
      </c>
      <c r="Y662" s="34">
        <v>5527</v>
      </c>
      <c r="Z662" s="34"/>
      <c r="AA662" s="33" t="s">
        <v>42843</v>
      </c>
      <c r="AB662" s="33">
        <v>7785</v>
      </c>
      <c r="AC662" s="103">
        <v>27526</v>
      </c>
    </row>
    <row r="663" spans="1:29" ht="13" customHeight="1" x14ac:dyDescent="0.2">
      <c r="A663" s="34" t="s">
        <v>45143</v>
      </c>
      <c r="B663" s="33">
        <v>40</v>
      </c>
      <c r="C663" s="34" t="s">
        <v>13</v>
      </c>
      <c r="D663" s="34" t="s">
        <v>30</v>
      </c>
      <c r="E663" s="95" t="s">
        <v>45144</v>
      </c>
      <c r="F663" s="94">
        <v>43871</v>
      </c>
      <c r="G663" s="34" t="s">
        <v>45145</v>
      </c>
      <c r="H663" s="34" t="s">
        <v>10320</v>
      </c>
      <c r="I663" s="34" t="s">
        <v>18</v>
      </c>
      <c r="J663" s="62">
        <v>70508</v>
      </c>
      <c r="K663" s="34" t="s">
        <v>10320</v>
      </c>
      <c r="L663" s="34" t="s">
        <v>13840</v>
      </c>
      <c r="M663" s="1" t="s">
        <v>46249</v>
      </c>
      <c r="N663" s="34" t="s">
        <v>20</v>
      </c>
      <c r="O663" s="34" t="s">
        <v>45146</v>
      </c>
      <c r="P663" s="34" t="s">
        <v>45771</v>
      </c>
      <c r="Q663" s="34" t="s">
        <v>29986</v>
      </c>
      <c r="R663" s="95" t="s">
        <v>45147</v>
      </c>
      <c r="S663" s="34" t="s">
        <v>93</v>
      </c>
      <c r="T663" s="34" t="s">
        <v>21</v>
      </c>
      <c r="U663" s="34" t="s">
        <v>26689</v>
      </c>
      <c r="V663" s="34" t="s">
        <v>26482</v>
      </c>
      <c r="W663" s="34" t="s">
        <v>26485</v>
      </c>
      <c r="X663" s="34" t="s">
        <v>93</v>
      </c>
      <c r="Y663" s="34">
        <v>5529</v>
      </c>
      <c r="Z663" s="34"/>
      <c r="AA663" s="33" t="s">
        <v>42842</v>
      </c>
      <c r="AB663" s="33">
        <v>7787</v>
      </c>
      <c r="AC663" s="103">
        <v>27527</v>
      </c>
    </row>
    <row r="664" spans="1:29" ht="13" customHeight="1" x14ac:dyDescent="0.2">
      <c r="A664" s="1" t="s">
        <v>45163</v>
      </c>
      <c r="B664" s="34">
        <v>23</v>
      </c>
      <c r="C664" s="34" t="s">
        <v>13</v>
      </c>
      <c r="D664" s="1" t="s">
        <v>23</v>
      </c>
      <c r="E664" s="34"/>
      <c r="F664" s="94">
        <v>43870</v>
      </c>
      <c r="G664" s="34" t="s">
        <v>45164</v>
      </c>
      <c r="H664" s="34" t="s">
        <v>994</v>
      </c>
      <c r="I664" s="34" t="s">
        <v>55</v>
      </c>
      <c r="J664" s="62">
        <v>32817</v>
      </c>
      <c r="K664" s="34" t="s">
        <v>995</v>
      </c>
      <c r="L664" s="34" t="s">
        <v>4064</v>
      </c>
      <c r="M664" s="1" t="s">
        <v>45989</v>
      </c>
      <c r="N664" s="34" t="s">
        <v>20</v>
      </c>
      <c r="O664" s="34" t="s">
        <v>45165</v>
      </c>
      <c r="P664" s="34" t="s">
        <v>45771</v>
      </c>
      <c r="Q664" s="34" t="s">
        <v>29986</v>
      </c>
      <c r="R664" s="95" t="s">
        <v>45166</v>
      </c>
      <c r="S664" s="34" t="s">
        <v>22</v>
      </c>
      <c r="T664" s="34" t="s">
        <v>21</v>
      </c>
      <c r="U664" s="34" t="s">
        <v>26682</v>
      </c>
      <c r="V664" s="34" t="s">
        <v>26482</v>
      </c>
      <c r="W664" s="34" t="s">
        <v>26485</v>
      </c>
      <c r="X664" s="34" t="s">
        <v>93</v>
      </c>
      <c r="Y664" s="34">
        <v>5519</v>
      </c>
      <c r="Z664" s="34"/>
      <c r="AA664" s="33" t="s">
        <v>42844</v>
      </c>
      <c r="AB664" s="33">
        <v>7781</v>
      </c>
      <c r="AC664" s="103">
        <v>27519</v>
      </c>
    </row>
    <row r="665" spans="1:29" ht="13" customHeight="1" x14ac:dyDescent="0.2">
      <c r="A665" s="34" t="s">
        <v>45148</v>
      </c>
      <c r="B665" s="34">
        <v>31</v>
      </c>
      <c r="C665" s="34" t="s">
        <v>13</v>
      </c>
      <c r="D665" s="34" t="s">
        <v>78</v>
      </c>
      <c r="E665" s="95" t="s">
        <v>45149</v>
      </c>
      <c r="F665" s="94">
        <v>43870</v>
      </c>
      <c r="G665" s="34" t="s">
        <v>45150</v>
      </c>
      <c r="H665" s="34" t="s">
        <v>80</v>
      </c>
      <c r="I665" s="34" t="s">
        <v>37</v>
      </c>
      <c r="J665" s="62">
        <v>60613</v>
      </c>
      <c r="K665" s="34" t="s">
        <v>81</v>
      </c>
      <c r="L665" s="34" t="s">
        <v>82</v>
      </c>
      <c r="M665" s="1" t="s">
        <v>46250</v>
      </c>
      <c r="N665" s="34" t="s">
        <v>20</v>
      </c>
      <c r="O665" s="34" t="s">
        <v>45151</v>
      </c>
      <c r="P665" s="34" t="s">
        <v>45771</v>
      </c>
      <c r="Q665" s="34" t="s">
        <v>29986</v>
      </c>
      <c r="R665" s="95" t="s">
        <v>45152</v>
      </c>
      <c r="S665" s="34" t="s">
        <v>93</v>
      </c>
      <c r="T665" s="34" t="s">
        <v>21</v>
      </c>
      <c r="U665" s="34" t="s">
        <v>26689</v>
      </c>
      <c r="V665" s="34" t="s">
        <v>26484</v>
      </c>
      <c r="W665" s="34" t="s">
        <v>26486</v>
      </c>
      <c r="X665" s="34" t="s">
        <v>93</v>
      </c>
      <c r="Y665" s="34">
        <v>5521</v>
      </c>
      <c r="Z665" s="34"/>
      <c r="AA665" s="33" t="s">
        <v>42842</v>
      </c>
      <c r="AB665" s="33">
        <v>7780</v>
      </c>
      <c r="AC665" s="103">
        <v>27516</v>
      </c>
    </row>
    <row r="666" spans="1:29" ht="13" customHeight="1" x14ac:dyDescent="0.2">
      <c r="A666" s="34" t="s">
        <v>45153</v>
      </c>
      <c r="B666" s="34">
        <v>45</v>
      </c>
      <c r="C666" s="34" t="s">
        <v>13</v>
      </c>
      <c r="D666" s="34" t="s">
        <v>30</v>
      </c>
      <c r="E666" s="95" t="s">
        <v>45154</v>
      </c>
      <c r="F666" s="94">
        <v>43870</v>
      </c>
      <c r="G666" s="34" t="s">
        <v>45155</v>
      </c>
      <c r="H666" s="34" t="s">
        <v>2314</v>
      </c>
      <c r="I666" s="34" t="s">
        <v>281</v>
      </c>
      <c r="J666" s="62">
        <v>99336</v>
      </c>
      <c r="K666" s="34" t="s">
        <v>2315</v>
      </c>
      <c r="L666" s="34" t="s">
        <v>8054</v>
      </c>
      <c r="M666" s="1" t="s">
        <v>46251</v>
      </c>
      <c r="N666" s="34" t="s">
        <v>20</v>
      </c>
      <c r="O666" s="34" t="s">
        <v>45156</v>
      </c>
      <c r="P666" s="34" t="s">
        <v>45771</v>
      </c>
      <c r="Q666" s="34" t="s">
        <v>29986</v>
      </c>
      <c r="R666" s="95" t="s">
        <v>45157</v>
      </c>
      <c r="S666" s="34" t="s">
        <v>93</v>
      </c>
      <c r="T666" s="34" t="s">
        <v>21</v>
      </c>
      <c r="U666" s="34" t="s">
        <v>26689</v>
      </c>
      <c r="V666" s="34" t="s">
        <v>26484</v>
      </c>
      <c r="W666" s="34" t="s">
        <v>26486</v>
      </c>
      <c r="X666" s="34" t="s">
        <v>93</v>
      </c>
      <c r="Y666" s="34">
        <v>5517</v>
      </c>
      <c r="Z666" s="34"/>
      <c r="AA666" s="33" t="s">
        <v>42844</v>
      </c>
      <c r="AB666" s="33">
        <v>7782</v>
      </c>
      <c r="AC666" s="103">
        <v>27514</v>
      </c>
    </row>
    <row r="667" spans="1:29" ht="13" customHeight="1" x14ac:dyDescent="0.2">
      <c r="A667" s="34" t="s">
        <v>45158</v>
      </c>
      <c r="B667" s="34">
        <v>47</v>
      </c>
      <c r="C667" s="34" t="s">
        <v>13</v>
      </c>
      <c r="D667" s="34" t="s">
        <v>30</v>
      </c>
      <c r="E667" s="95" t="s">
        <v>45159</v>
      </c>
      <c r="F667" s="94">
        <v>43870</v>
      </c>
      <c r="G667" s="34" t="s">
        <v>45160</v>
      </c>
      <c r="H667" s="34" t="s">
        <v>19793</v>
      </c>
      <c r="I667" s="34" t="s">
        <v>159</v>
      </c>
      <c r="J667" s="62">
        <v>31008</v>
      </c>
      <c r="K667" s="34" t="s">
        <v>671</v>
      </c>
      <c r="L667" s="34" t="s">
        <v>27587</v>
      </c>
      <c r="M667" s="1" t="s">
        <v>46252</v>
      </c>
      <c r="N667" s="34" t="s">
        <v>20</v>
      </c>
      <c r="O667" s="34" t="s">
        <v>45161</v>
      </c>
      <c r="P667" s="34" t="s">
        <v>45771</v>
      </c>
      <c r="Q667" s="34" t="s">
        <v>29986</v>
      </c>
      <c r="R667" s="95" t="s">
        <v>45162</v>
      </c>
      <c r="S667" s="34" t="s">
        <v>93</v>
      </c>
      <c r="T667" s="34" t="s">
        <v>21</v>
      </c>
      <c r="U667" s="34" t="s">
        <v>26689</v>
      </c>
      <c r="V667" s="34" t="s">
        <v>26484</v>
      </c>
      <c r="W667" s="34" t="s">
        <v>26485</v>
      </c>
      <c r="X667" s="34" t="s">
        <v>93</v>
      </c>
      <c r="Y667" s="34">
        <v>5561</v>
      </c>
      <c r="Z667" s="34"/>
      <c r="AA667" s="33" t="s">
        <v>42843</v>
      </c>
      <c r="AB667" s="33">
        <v>7783</v>
      </c>
      <c r="AC667" s="103">
        <v>25735</v>
      </c>
    </row>
    <row r="668" spans="1:29" ht="13" customHeight="1" x14ac:dyDescent="0.2">
      <c r="A668" s="34" t="s">
        <v>45167</v>
      </c>
      <c r="B668" s="34">
        <v>48</v>
      </c>
      <c r="C668" s="34" t="s">
        <v>13</v>
      </c>
      <c r="D668" s="34" t="s">
        <v>30</v>
      </c>
      <c r="E668" s="95" t="s">
        <v>45168</v>
      </c>
      <c r="F668" s="94">
        <v>43870</v>
      </c>
      <c r="G668" s="34" t="s">
        <v>45169</v>
      </c>
      <c r="H668" s="34" t="s">
        <v>21292</v>
      </c>
      <c r="I668" s="34" t="s">
        <v>50</v>
      </c>
      <c r="J668" s="62">
        <v>48607</v>
      </c>
      <c r="K668" s="34" t="s">
        <v>21292</v>
      </c>
      <c r="L668" s="34" t="s">
        <v>20101</v>
      </c>
      <c r="M668" s="1" t="s">
        <v>46253</v>
      </c>
      <c r="N668" s="34" t="s">
        <v>20</v>
      </c>
      <c r="O668" s="34" t="s">
        <v>45170</v>
      </c>
      <c r="P668" s="34" t="s">
        <v>44518</v>
      </c>
      <c r="Q668" s="34" t="s">
        <v>29986</v>
      </c>
      <c r="R668" s="95" t="s">
        <v>45171</v>
      </c>
      <c r="S668" s="34" t="s">
        <v>93</v>
      </c>
      <c r="T668" s="34" t="s">
        <v>21</v>
      </c>
      <c r="U668" s="34" t="s">
        <v>26682</v>
      </c>
      <c r="V668" s="34" t="s">
        <v>26484</v>
      </c>
      <c r="W668" s="34" t="s">
        <v>26485</v>
      </c>
      <c r="X668" s="34" t="s">
        <v>93</v>
      </c>
      <c r="Y668" s="34">
        <v>5520</v>
      </c>
      <c r="Z668" s="34"/>
      <c r="AA668" s="33" t="s">
        <v>42842</v>
      </c>
      <c r="AB668" s="33">
        <v>7784</v>
      </c>
      <c r="AC668" s="103">
        <v>27513</v>
      </c>
    </row>
    <row r="669" spans="1:29" ht="13" customHeight="1" x14ac:dyDescent="0.2">
      <c r="A669" s="34" t="s">
        <v>45172</v>
      </c>
      <c r="B669" s="34">
        <v>46</v>
      </c>
      <c r="C669" s="34" t="s">
        <v>13</v>
      </c>
      <c r="D669" s="34" t="s">
        <v>30</v>
      </c>
      <c r="E669" s="95" t="s">
        <v>45173</v>
      </c>
      <c r="F669" s="94">
        <v>43869</v>
      </c>
      <c r="G669" s="34" t="s">
        <v>45174</v>
      </c>
      <c r="H669" s="34" t="s">
        <v>45175</v>
      </c>
      <c r="I669" s="34" t="s">
        <v>399</v>
      </c>
      <c r="J669" s="62">
        <v>65453</v>
      </c>
      <c r="K669" s="34" t="s">
        <v>10256</v>
      </c>
      <c r="L669" s="34" t="s">
        <v>45176</v>
      </c>
      <c r="M669" s="1" t="s">
        <v>46254</v>
      </c>
      <c r="N669" s="34" t="s">
        <v>20</v>
      </c>
      <c r="O669" s="34" t="s">
        <v>45177</v>
      </c>
      <c r="P669" s="34" t="s">
        <v>45771</v>
      </c>
      <c r="Q669" s="34" t="s">
        <v>29986</v>
      </c>
      <c r="R669" s="95" t="s">
        <v>45178</v>
      </c>
      <c r="S669" s="34" t="s">
        <v>93</v>
      </c>
      <c r="T669" s="34" t="s">
        <v>21</v>
      </c>
      <c r="U669" s="34" t="s">
        <v>26689</v>
      </c>
      <c r="V669" s="34" t="s">
        <v>26484</v>
      </c>
      <c r="W669" s="34" t="s">
        <v>26485</v>
      </c>
      <c r="X669" s="34" t="s">
        <v>93</v>
      </c>
      <c r="Y669" s="34">
        <v>5522</v>
      </c>
      <c r="Z669" s="34"/>
      <c r="AA669" s="33" t="s">
        <v>42843</v>
      </c>
      <c r="AB669" s="33">
        <v>7778</v>
      </c>
      <c r="AC669" s="103">
        <v>27507</v>
      </c>
    </row>
    <row r="670" spans="1:29" ht="13" customHeight="1" x14ac:dyDescent="0.2">
      <c r="A670" s="34" t="s">
        <v>45179</v>
      </c>
      <c r="B670" s="34">
        <v>67</v>
      </c>
      <c r="C670" s="34" t="s">
        <v>13</v>
      </c>
      <c r="D670" s="34" t="s">
        <v>30</v>
      </c>
      <c r="E670" s="95" t="s">
        <v>45180</v>
      </c>
      <c r="F670" s="94">
        <v>43869</v>
      </c>
      <c r="G670" s="34" t="s">
        <v>45181</v>
      </c>
      <c r="H670" s="34" t="s">
        <v>3796</v>
      </c>
      <c r="I670" s="34" t="s">
        <v>87</v>
      </c>
      <c r="J670" s="62">
        <v>35210</v>
      </c>
      <c r="K670" s="34" t="s">
        <v>1655</v>
      </c>
      <c r="L670" s="34" t="s">
        <v>45182</v>
      </c>
      <c r="M670" s="1" t="s">
        <v>46255</v>
      </c>
      <c r="N670" s="34" t="s">
        <v>20</v>
      </c>
      <c r="O670" s="34" t="s">
        <v>45183</v>
      </c>
      <c r="P670" s="34" t="s">
        <v>45771</v>
      </c>
      <c r="Q670" s="34" t="s">
        <v>29986</v>
      </c>
      <c r="R670" s="95" t="s">
        <v>45184</v>
      </c>
      <c r="S670" s="34" t="s">
        <v>93</v>
      </c>
      <c r="T670" s="34" t="s">
        <v>21</v>
      </c>
      <c r="U670" s="34" t="s">
        <v>26689</v>
      </c>
      <c r="V670" s="34" t="s">
        <v>26484</v>
      </c>
      <c r="W670" s="34" t="s">
        <v>26485</v>
      </c>
      <c r="X670" s="34" t="s">
        <v>93</v>
      </c>
      <c r="Y670" s="34">
        <v>5518</v>
      </c>
      <c r="Z670" s="34"/>
      <c r="AA670" s="33" t="s">
        <v>42844</v>
      </c>
      <c r="AB670" s="33">
        <v>7779</v>
      </c>
      <c r="AC670" s="103">
        <v>27508</v>
      </c>
    </row>
    <row r="671" spans="1:29" ht="13" customHeight="1" x14ac:dyDescent="0.2">
      <c r="A671" s="1" t="s">
        <v>45197</v>
      </c>
      <c r="B671" s="34">
        <v>37</v>
      </c>
      <c r="C671" s="34" t="s">
        <v>13</v>
      </c>
      <c r="D671" s="1" t="s">
        <v>23</v>
      </c>
      <c r="E671" s="34"/>
      <c r="F671" s="94">
        <v>43868</v>
      </c>
      <c r="G671" s="34" t="s">
        <v>45198</v>
      </c>
      <c r="H671" s="34" t="s">
        <v>398</v>
      </c>
      <c r="I671" s="34" t="s">
        <v>399</v>
      </c>
      <c r="J671" s="62">
        <v>64124</v>
      </c>
      <c r="K671" s="34" t="s">
        <v>401</v>
      </c>
      <c r="L671" s="34" t="s">
        <v>402</v>
      </c>
      <c r="M671" s="1" t="s">
        <v>45936</v>
      </c>
      <c r="N671" s="34" t="s">
        <v>20</v>
      </c>
      <c r="O671" s="34" t="s">
        <v>45199</v>
      </c>
      <c r="P671" s="34" t="s">
        <v>45771</v>
      </c>
      <c r="Q671" s="34" t="s">
        <v>29986</v>
      </c>
      <c r="R671" s="95" t="s">
        <v>45200</v>
      </c>
      <c r="S671" s="34" t="s">
        <v>93</v>
      </c>
      <c r="T671" s="34" t="s">
        <v>21</v>
      </c>
      <c r="U671" s="34" t="s">
        <v>26689</v>
      </c>
      <c r="V671" s="34" t="s">
        <v>26484</v>
      </c>
      <c r="W671" s="34" t="s">
        <v>26485</v>
      </c>
      <c r="X671" s="34" t="s">
        <v>93</v>
      </c>
      <c r="Y671" s="34">
        <v>5562</v>
      </c>
      <c r="Z671" s="34"/>
      <c r="AA671" s="33" t="s">
        <v>42842</v>
      </c>
      <c r="AB671" s="33">
        <v>7775</v>
      </c>
      <c r="AC671" s="103">
        <v>27528</v>
      </c>
    </row>
    <row r="672" spans="1:29" ht="13" customHeight="1" x14ac:dyDescent="0.2">
      <c r="A672" s="34" t="s">
        <v>45191</v>
      </c>
      <c r="B672" s="34">
        <v>38</v>
      </c>
      <c r="C672" s="34" t="s">
        <v>13</v>
      </c>
      <c r="D672" s="34" t="s">
        <v>30</v>
      </c>
      <c r="E672" s="95" t="s">
        <v>45192</v>
      </c>
      <c r="F672" s="94">
        <v>43868</v>
      </c>
      <c r="G672" s="34" t="s">
        <v>45193</v>
      </c>
      <c r="H672" s="34" t="s">
        <v>40580</v>
      </c>
      <c r="I672" s="34" t="s">
        <v>366</v>
      </c>
      <c r="J672" s="62">
        <v>74066</v>
      </c>
      <c r="K672" s="34" t="s">
        <v>1897</v>
      </c>
      <c r="L672" s="34" t="s">
        <v>45194</v>
      </c>
      <c r="M672" s="1" t="s">
        <v>46257</v>
      </c>
      <c r="N672" s="34" t="s">
        <v>20</v>
      </c>
      <c r="O672" s="34" t="s">
        <v>45195</v>
      </c>
      <c r="P672" s="34" t="s">
        <v>45771</v>
      </c>
      <c r="Q672" s="34" t="s">
        <v>29986</v>
      </c>
      <c r="R672" s="95" t="s">
        <v>45196</v>
      </c>
      <c r="S672" s="34" t="s">
        <v>509</v>
      </c>
      <c r="T672" s="34" t="s">
        <v>21</v>
      </c>
      <c r="U672" s="34" t="s">
        <v>26682</v>
      </c>
      <c r="V672" s="34" t="s">
        <v>26482</v>
      </c>
      <c r="W672" s="34" t="s">
        <v>26485</v>
      </c>
      <c r="X672" s="34" t="s">
        <v>93</v>
      </c>
      <c r="Y672" s="34">
        <v>5524</v>
      </c>
      <c r="Z672" s="34"/>
      <c r="AA672" s="33" t="s">
        <v>42844</v>
      </c>
      <c r="AB672" s="33">
        <v>7777</v>
      </c>
      <c r="AC672" s="103">
        <v>27504</v>
      </c>
    </row>
    <row r="673" spans="1:29" ht="13" customHeight="1" x14ac:dyDescent="0.2">
      <c r="A673" s="34" t="s">
        <v>45185</v>
      </c>
      <c r="B673" s="34">
        <v>41</v>
      </c>
      <c r="C673" s="34" t="s">
        <v>13</v>
      </c>
      <c r="D673" s="34" t="s">
        <v>30</v>
      </c>
      <c r="E673" s="95" t="s">
        <v>45186</v>
      </c>
      <c r="F673" s="94">
        <v>43868</v>
      </c>
      <c r="G673" s="34" t="s">
        <v>45187</v>
      </c>
      <c r="H673" s="34" t="s">
        <v>45188</v>
      </c>
      <c r="I673" s="34" t="s">
        <v>39</v>
      </c>
      <c r="J673" s="62">
        <v>2467</v>
      </c>
      <c r="K673" s="34" t="s">
        <v>3047</v>
      </c>
      <c r="L673" s="34" t="s">
        <v>2967</v>
      </c>
      <c r="M673" s="1" t="s">
        <v>46256</v>
      </c>
      <c r="N673" s="34" t="s">
        <v>20</v>
      </c>
      <c r="O673" s="34" t="s">
        <v>45189</v>
      </c>
      <c r="P673" s="34" t="s">
        <v>31864</v>
      </c>
      <c r="Q673" s="34" t="s">
        <v>29986</v>
      </c>
      <c r="R673" s="95" t="s">
        <v>45190</v>
      </c>
      <c r="S673" s="34" t="s">
        <v>509</v>
      </c>
      <c r="T673" s="34" t="s">
        <v>21</v>
      </c>
      <c r="U673" s="34" t="s">
        <v>26689</v>
      </c>
      <c r="V673" s="34" t="s">
        <v>26484</v>
      </c>
      <c r="W673" s="34" t="s">
        <v>26483</v>
      </c>
      <c r="X673" s="34" t="s">
        <v>93</v>
      </c>
      <c r="Y673" s="34">
        <v>5514</v>
      </c>
      <c r="Z673" s="34"/>
      <c r="AA673" s="33" t="s">
        <v>42842</v>
      </c>
      <c r="AB673" s="33">
        <v>7776</v>
      </c>
      <c r="AC673" s="103">
        <v>27503</v>
      </c>
    </row>
    <row r="674" spans="1:29" ht="13" customHeight="1" x14ac:dyDescent="0.2">
      <c r="A674" s="34" t="s">
        <v>45201</v>
      </c>
      <c r="B674" s="34">
        <v>37</v>
      </c>
      <c r="C674" s="34" t="s">
        <v>13</v>
      </c>
      <c r="D674" s="34" t="s">
        <v>30</v>
      </c>
      <c r="E674" s="95" t="s">
        <v>45202</v>
      </c>
      <c r="F674" s="94">
        <v>43867</v>
      </c>
      <c r="G674" s="34" t="s">
        <v>45203</v>
      </c>
      <c r="H674" s="34" t="s">
        <v>35034</v>
      </c>
      <c r="I674" s="34" t="s">
        <v>55</v>
      </c>
      <c r="J674" s="62">
        <v>33948</v>
      </c>
      <c r="K674" s="34" t="s">
        <v>3842</v>
      </c>
      <c r="L674" s="34" t="s">
        <v>36299</v>
      </c>
      <c r="M674" s="1" t="s">
        <v>46258</v>
      </c>
      <c r="N674" s="34" t="s">
        <v>20</v>
      </c>
      <c r="O674" s="34" t="s">
        <v>45204</v>
      </c>
      <c r="P674" s="34" t="s">
        <v>45771</v>
      </c>
      <c r="Q674" s="34" t="s">
        <v>29986</v>
      </c>
      <c r="R674" s="95" t="s">
        <v>45205</v>
      </c>
      <c r="S674" s="34" t="s">
        <v>93</v>
      </c>
      <c r="T674" s="34" t="s">
        <v>21</v>
      </c>
      <c r="U674" s="34" t="s">
        <v>26689</v>
      </c>
      <c r="V674" s="34" t="s">
        <v>26484</v>
      </c>
      <c r="W674" s="34" t="s">
        <v>26483</v>
      </c>
      <c r="X674" s="34" t="s">
        <v>93</v>
      </c>
      <c r="Y674" s="34">
        <v>5512</v>
      </c>
      <c r="Z674" s="34"/>
      <c r="AA674" s="33" t="s">
        <v>42844</v>
      </c>
      <c r="AB674" s="33">
        <v>7774</v>
      </c>
      <c r="AC674" s="103">
        <v>27496</v>
      </c>
    </row>
    <row r="675" spans="1:29" ht="13" customHeight="1" x14ac:dyDescent="0.2">
      <c r="A675" s="34" t="s">
        <v>45206</v>
      </c>
      <c r="B675" s="34">
        <v>56</v>
      </c>
      <c r="C675" s="34" t="s">
        <v>13</v>
      </c>
      <c r="D675" s="34" t="s">
        <v>30</v>
      </c>
      <c r="E675" s="95" t="s">
        <v>45207</v>
      </c>
      <c r="F675" s="94">
        <v>43866</v>
      </c>
      <c r="G675" s="34" t="s">
        <v>45208</v>
      </c>
      <c r="H675" s="34" t="s">
        <v>1502</v>
      </c>
      <c r="I675" s="34" t="s">
        <v>249</v>
      </c>
      <c r="J675" s="62">
        <v>89512</v>
      </c>
      <c r="K675" s="34" t="s">
        <v>5718</v>
      </c>
      <c r="L675" s="34" t="s">
        <v>6803</v>
      </c>
      <c r="M675" s="1" t="s">
        <v>46259</v>
      </c>
      <c r="N675" s="34" t="s">
        <v>20</v>
      </c>
      <c r="O675" s="34" t="s">
        <v>45209</v>
      </c>
      <c r="P675" s="34" t="s">
        <v>45771</v>
      </c>
      <c r="Q675" s="34" t="s">
        <v>29986</v>
      </c>
      <c r="R675" s="95" t="s">
        <v>45210</v>
      </c>
      <c r="S675" s="34" t="s">
        <v>93</v>
      </c>
      <c r="T675" s="34" t="s">
        <v>21</v>
      </c>
      <c r="U675" s="34" t="s">
        <v>26682</v>
      </c>
      <c r="V675" s="34" t="s">
        <v>26482</v>
      </c>
      <c r="W675" s="34" t="s">
        <v>26485</v>
      </c>
      <c r="X675" s="34" t="s">
        <v>93</v>
      </c>
      <c r="Y675" s="34">
        <v>5523</v>
      </c>
      <c r="Z675" s="34"/>
      <c r="AA675" s="33" t="s">
        <v>42844</v>
      </c>
      <c r="AB675" s="33">
        <v>7773</v>
      </c>
      <c r="AC675" s="103">
        <v>27502</v>
      </c>
    </row>
    <row r="676" spans="1:29" ht="13" customHeight="1" x14ac:dyDescent="0.2">
      <c r="A676" s="33" t="s">
        <v>45239</v>
      </c>
      <c r="B676" s="35">
        <v>23</v>
      </c>
      <c r="C676" s="34" t="s">
        <v>13</v>
      </c>
      <c r="D676" s="34" t="s">
        <v>78</v>
      </c>
      <c r="F676" s="94">
        <v>43865</v>
      </c>
      <c r="G676" s="34" t="s">
        <v>45240</v>
      </c>
      <c r="H676" s="35" t="s">
        <v>152</v>
      </c>
      <c r="I676" s="35" t="s">
        <v>66</v>
      </c>
      <c r="J676" s="62">
        <v>76205</v>
      </c>
      <c r="K676" s="34" t="s">
        <v>265</v>
      </c>
      <c r="L676" s="34" t="s">
        <v>32070</v>
      </c>
      <c r="M676" s="1" t="s">
        <v>46261</v>
      </c>
      <c r="N676" s="34" t="s">
        <v>20</v>
      </c>
      <c r="O676" s="34" t="s">
        <v>45241</v>
      </c>
      <c r="P676" s="34" t="s">
        <v>45771</v>
      </c>
      <c r="Q676" s="34" t="s">
        <v>29986</v>
      </c>
      <c r="R676" s="95" t="s">
        <v>45242</v>
      </c>
      <c r="S676" s="34" t="s">
        <v>93</v>
      </c>
      <c r="T676" s="34" t="s">
        <v>21</v>
      </c>
      <c r="U676" s="34" t="s">
        <v>26518</v>
      </c>
      <c r="V676" s="34" t="s">
        <v>26482</v>
      </c>
      <c r="W676" s="34" t="s">
        <v>26485</v>
      </c>
      <c r="X676" s="34" t="s">
        <v>93</v>
      </c>
      <c r="Y676" s="34">
        <v>5513</v>
      </c>
      <c r="Z676" s="34"/>
      <c r="AA676" s="33" t="s">
        <v>42842</v>
      </c>
      <c r="AB676" s="33">
        <v>7768</v>
      </c>
      <c r="AC676" s="103"/>
    </row>
    <row r="677" spans="1:29" ht="13" customHeight="1" x14ac:dyDescent="0.2">
      <c r="A677" s="34" t="s">
        <v>45233</v>
      </c>
      <c r="B677" s="34">
        <v>26</v>
      </c>
      <c r="C677" s="34" t="s">
        <v>13</v>
      </c>
      <c r="D677" s="34" t="s">
        <v>78</v>
      </c>
      <c r="E677" s="95" t="s">
        <v>45234</v>
      </c>
      <c r="F677" s="94">
        <v>43865</v>
      </c>
      <c r="G677" s="34" t="s">
        <v>45235</v>
      </c>
      <c r="H677" s="34" t="s">
        <v>45236</v>
      </c>
      <c r="I677" s="34" t="s">
        <v>38</v>
      </c>
      <c r="J677" s="62">
        <v>93230</v>
      </c>
      <c r="K677" s="34" t="s">
        <v>1597</v>
      </c>
      <c r="L677" s="34" t="s">
        <v>2407</v>
      </c>
      <c r="M677" s="1" t="s">
        <v>46260</v>
      </c>
      <c r="N677" s="34" t="s">
        <v>20</v>
      </c>
      <c r="O677" s="34" t="s">
        <v>45237</v>
      </c>
      <c r="P677" s="34" t="s">
        <v>45771</v>
      </c>
      <c r="Q677" s="34" t="s">
        <v>29986</v>
      </c>
      <c r="R677" s="95" t="s">
        <v>45238</v>
      </c>
      <c r="S677" s="34" t="s">
        <v>93</v>
      </c>
      <c r="T677" s="34" t="s">
        <v>21</v>
      </c>
      <c r="U677" s="34" t="s">
        <v>26505</v>
      </c>
      <c r="V677" s="34" t="s">
        <v>26484</v>
      </c>
      <c r="W677" s="34" t="s">
        <v>26485</v>
      </c>
      <c r="X677" s="34" t="s">
        <v>93</v>
      </c>
      <c r="Y677" s="34">
        <v>5563</v>
      </c>
      <c r="Z677" s="34"/>
      <c r="AA677" s="33" t="s">
        <v>42844</v>
      </c>
      <c r="AB677" s="33">
        <v>7767</v>
      </c>
      <c r="AC677" s="103">
        <v>27490</v>
      </c>
    </row>
    <row r="678" spans="1:29" ht="13" customHeight="1" x14ac:dyDescent="0.2">
      <c r="A678" s="34" t="s">
        <v>45222</v>
      </c>
      <c r="B678" s="34">
        <v>33</v>
      </c>
      <c r="C678" s="34" t="s">
        <v>13</v>
      </c>
      <c r="D678" s="34" t="s">
        <v>30</v>
      </c>
      <c r="E678" s="95" t="s">
        <v>45223</v>
      </c>
      <c r="F678" s="94">
        <v>43865</v>
      </c>
      <c r="G678" s="34" t="s">
        <v>45224</v>
      </c>
      <c r="H678" s="34" t="s">
        <v>1675</v>
      </c>
      <c r="I678" s="34" t="s">
        <v>366</v>
      </c>
      <c r="J678" s="62">
        <v>74825</v>
      </c>
      <c r="K678" s="34" t="s">
        <v>21364</v>
      </c>
      <c r="L678" s="34" t="s">
        <v>1898</v>
      </c>
      <c r="M678" s="1" t="s">
        <v>45918</v>
      </c>
      <c r="N678" s="34" t="s">
        <v>20</v>
      </c>
      <c r="O678" s="34" t="s">
        <v>45225</v>
      </c>
      <c r="P678" s="34" t="s">
        <v>45771</v>
      </c>
      <c r="Q678" s="34" t="s">
        <v>29986</v>
      </c>
      <c r="R678" s="95" t="s">
        <v>45226</v>
      </c>
      <c r="S678" s="34" t="s">
        <v>93</v>
      </c>
      <c r="T678" s="34" t="s">
        <v>21</v>
      </c>
      <c r="U678" s="34" t="s">
        <v>26689</v>
      </c>
      <c r="V678" s="34" t="s">
        <v>26484</v>
      </c>
      <c r="W678" s="34" t="s">
        <v>26486</v>
      </c>
      <c r="X678" s="34" t="s">
        <v>93</v>
      </c>
      <c r="Y678" s="34">
        <v>5516</v>
      </c>
      <c r="Z678" s="34"/>
      <c r="AA678" s="33" t="s">
        <v>42843</v>
      </c>
      <c r="AB678" s="33">
        <v>7769</v>
      </c>
      <c r="AC678" s="103">
        <v>27493</v>
      </c>
    </row>
    <row r="679" spans="1:29" ht="13" customHeight="1" x14ac:dyDescent="0.2">
      <c r="A679" s="34" t="s">
        <v>45227</v>
      </c>
      <c r="B679" s="34">
        <v>41</v>
      </c>
      <c r="C679" s="34" t="s">
        <v>13</v>
      </c>
      <c r="D679" s="34" t="s">
        <v>30</v>
      </c>
      <c r="E679" s="95" t="s">
        <v>45228</v>
      </c>
      <c r="F679" s="94">
        <v>43865</v>
      </c>
      <c r="G679" s="34" t="s">
        <v>45229</v>
      </c>
      <c r="H679" s="34" t="s">
        <v>45230</v>
      </c>
      <c r="I679" s="34" t="s">
        <v>38</v>
      </c>
      <c r="J679" s="62">
        <v>96047</v>
      </c>
      <c r="K679" s="34" t="s">
        <v>6873</v>
      </c>
      <c r="L679" s="34" t="s">
        <v>233</v>
      </c>
      <c r="M679" s="1" t="s">
        <v>45965</v>
      </c>
      <c r="N679" s="34" t="s">
        <v>20</v>
      </c>
      <c r="O679" s="34" t="s">
        <v>45231</v>
      </c>
      <c r="P679" s="34" t="s">
        <v>45771</v>
      </c>
      <c r="Q679" s="34" t="s">
        <v>29986</v>
      </c>
      <c r="R679" s="95" t="s">
        <v>45232</v>
      </c>
      <c r="S679" s="34" t="s">
        <v>509</v>
      </c>
      <c r="T679" s="34" t="s">
        <v>21</v>
      </c>
      <c r="U679" s="34" t="s">
        <v>26682</v>
      </c>
      <c r="V679" s="34" t="s">
        <v>26482</v>
      </c>
      <c r="W679" s="34" t="s">
        <v>26483</v>
      </c>
      <c r="X679" s="34" t="s">
        <v>93</v>
      </c>
      <c r="Y679" s="34">
        <v>5564</v>
      </c>
      <c r="Z679" s="34"/>
      <c r="AA679" s="33" t="s">
        <v>42843</v>
      </c>
      <c r="AB679" s="33">
        <v>7770</v>
      </c>
      <c r="AC679" s="103">
        <v>27489</v>
      </c>
    </row>
    <row r="680" spans="1:29" ht="13" customHeight="1" x14ac:dyDescent="0.2">
      <c r="A680" s="1" t="s">
        <v>45216</v>
      </c>
      <c r="B680" s="34">
        <v>39</v>
      </c>
      <c r="C680" s="34" t="s">
        <v>13</v>
      </c>
      <c r="D680" s="1" t="s">
        <v>23</v>
      </c>
      <c r="E680" s="34"/>
      <c r="F680" s="94">
        <v>43865</v>
      </c>
      <c r="G680" s="34" t="s">
        <v>45217</v>
      </c>
      <c r="H680" s="34" t="s">
        <v>29446</v>
      </c>
      <c r="I680" s="34" t="s">
        <v>915</v>
      </c>
      <c r="J680" s="62">
        <v>72032</v>
      </c>
      <c r="K680" s="34" t="s">
        <v>45218</v>
      </c>
      <c r="L680" s="34" t="s">
        <v>45219</v>
      </c>
      <c r="M680" s="1" t="s">
        <v>46262</v>
      </c>
      <c r="N680" s="34" t="s">
        <v>42709</v>
      </c>
      <c r="O680" s="34" t="s">
        <v>45220</v>
      </c>
      <c r="P680" s="34" t="s">
        <v>39576</v>
      </c>
      <c r="Q680" s="34" t="s">
        <v>29986</v>
      </c>
      <c r="R680" s="95" t="s">
        <v>45221</v>
      </c>
      <c r="S680" s="34" t="s">
        <v>93</v>
      </c>
      <c r="T680" s="34" t="s">
        <v>45897</v>
      </c>
      <c r="U680" s="34" t="s">
        <v>49804</v>
      </c>
      <c r="V680" s="34"/>
      <c r="W680" s="34"/>
      <c r="X680" s="34"/>
      <c r="Y680" s="34"/>
      <c r="Z680" s="34"/>
      <c r="AA680" s="33" t="s">
        <v>42844</v>
      </c>
      <c r="AB680" s="33">
        <v>7771</v>
      </c>
      <c r="AC680" s="103">
        <v>27499</v>
      </c>
    </row>
    <row r="681" spans="1:29" ht="13" customHeight="1" x14ac:dyDescent="0.2">
      <c r="A681" s="34" t="s">
        <v>45211</v>
      </c>
      <c r="B681" s="34">
        <v>33</v>
      </c>
      <c r="C681" s="34" t="s">
        <v>13</v>
      </c>
      <c r="D681" s="34" t="s">
        <v>41</v>
      </c>
      <c r="E681" s="95" t="s">
        <v>45212</v>
      </c>
      <c r="F681" s="94">
        <v>43865</v>
      </c>
      <c r="G681" s="34" t="s">
        <v>45213</v>
      </c>
      <c r="H681" s="34" t="s">
        <v>2562</v>
      </c>
      <c r="I681" s="34" t="s">
        <v>336</v>
      </c>
      <c r="J681" s="62">
        <v>66603</v>
      </c>
      <c r="K681" s="34" t="s">
        <v>2564</v>
      </c>
      <c r="L681" s="34" t="s">
        <v>6815</v>
      </c>
      <c r="M681" s="1" t="s">
        <v>46263</v>
      </c>
      <c r="N681" s="34" t="s">
        <v>20</v>
      </c>
      <c r="O681" s="34" t="s">
        <v>45214</v>
      </c>
      <c r="P681" s="34" t="s">
        <v>45771</v>
      </c>
      <c r="Q681" s="34" t="s">
        <v>29986</v>
      </c>
      <c r="R681" s="95" t="s">
        <v>45215</v>
      </c>
      <c r="S681" s="34" t="s">
        <v>93</v>
      </c>
      <c r="T681" s="34" t="s">
        <v>350</v>
      </c>
      <c r="U681" s="34" t="s">
        <v>26775</v>
      </c>
      <c r="V681" s="34" t="s">
        <v>26484</v>
      </c>
      <c r="W681" s="34" t="s">
        <v>26483</v>
      </c>
      <c r="X681" s="34" t="s">
        <v>93</v>
      </c>
      <c r="Y681" s="34">
        <v>5565</v>
      </c>
      <c r="Z681" s="34"/>
      <c r="AA681" s="33" t="s">
        <v>42842</v>
      </c>
      <c r="AB681" s="33">
        <v>7772</v>
      </c>
      <c r="AC681" s="103">
        <v>27498</v>
      </c>
    </row>
    <row r="682" spans="1:29" ht="13" customHeight="1" x14ac:dyDescent="0.2">
      <c r="A682" s="34" t="s">
        <v>45243</v>
      </c>
      <c r="B682" s="34">
        <v>56</v>
      </c>
      <c r="C682" s="34" t="s">
        <v>13</v>
      </c>
      <c r="D682" s="34" t="s">
        <v>78</v>
      </c>
      <c r="E682" s="95" t="s">
        <v>45244</v>
      </c>
      <c r="F682" s="94">
        <v>43864</v>
      </c>
      <c r="G682" s="34" t="s">
        <v>45245</v>
      </c>
      <c r="H682" s="34" t="s">
        <v>219</v>
      </c>
      <c r="I682" s="34" t="s">
        <v>220</v>
      </c>
      <c r="J682" s="62">
        <v>84109</v>
      </c>
      <c r="K682" s="34" t="s">
        <v>561</v>
      </c>
      <c r="L682" s="34" t="s">
        <v>32898</v>
      </c>
      <c r="M682" s="1" t="s">
        <v>46157</v>
      </c>
      <c r="N682" s="34" t="s">
        <v>20</v>
      </c>
      <c r="O682" s="34" t="s">
        <v>45246</v>
      </c>
      <c r="P682" s="34" t="s">
        <v>45771</v>
      </c>
      <c r="Q682" s="34" t="s">
        <v>29986</v>
      </c>
      <c r="R682" s="95" t="s">
        <v>45247</v>
      </c>
      <c r="S682" s="34" t="s">
        <v>93</v>
      </c>
      <c r="T682" s="34" t="s">
        <v>21</v>
      </c>
      <c r="U682" s="34" t="s">
        <v>26689</v>
      </c>
      <c r="V682" s="34" t="s">
        <v>26482</v>
      </c>
      <c r="W682" s="34" t="s">
        <v>26485</v>
      </c>
      <c r="X682" s="34" t="s">
        <v>93</v>
      </c>
      <c r="Y682" s="34">
        <v>5494</v>
      </c>
      <c r="Z682" s="34"/>
      <c r="AA682" s="33" t="s">
        <v>42844</v>
      </c>
      <c r="AB682" s="33">
        <v>7766</v>
      </c>
      <c r="AC682" s="103">
        <v>27485</v>
      </c>
    </row>
    <row r="683" spans="1:29" ht="13" customHeight="1" x14ac:dyDescent="0.2">
      <c r="A683" s="34" t="s">
        <v>45252</v>
      </c>
      <c r="B683" s="34">
        <v>17</v>
      </c>
      <c r="C683" s="34" t="s">
        <v>13</v>
      </c>
      <c r="D683" s="34" t="s">
        <v>78</v>
      </c>
      <c r="E683" s="95" t="s">
        <v>45253</v>
      </c>
      <c r="F683" s="94">
        <v>43863</v>
      </c>
      <c r="G683" s="34" t="s">
        <v>45254</v>
      </c>
      <c r="H683" s="34" t="s">
        <v>1149</v>
      </c>
      <c r="I683" s="34" t="s">
        <v>406</v>
      </c>
      <c r="J683" s="62">
        <v>53226</v>
      </c>
      <c r="K683" s="34" t="s">
        <v>828</v>
      </c>
      <c r="L683" s="34" t="s">
        <v>1150</v>
      </c>
      <c r="M683" s="1" t="s">
        <v>46264</v>
      </c>
      <c r="N683" s="34" t="s">
        <v>20</v>
      </c>
      <c r="O683" s="34" t="s">
        <v>45255</v>
      </c>
      <c r="P683" s="34" t="s">
        <v>45771</v>
      </c>
      <c r="Q683" s="34" t="s">
        <v>29986</v>
      </c>
      <c r="R683" s="95" t="s">
        <v>45256</v>
      </c>
      <c r="S683" s="34" t="s">
        <v>93</v>
      </c>
      <c r="T683" s="34" t="s">
        <v>21</v>
      </c>
      <c r="U683" s="34" t="s">
        <v>26689</v>
      </c>
      <c r="V683" s="34" t="s">
        <v>26484</v>
      </c>
      <c r="W683" s="34" t="s">
        <v>26486</v>
      </c>
      <c r="X683" s="34" t="s">
        <v>93</v>
      </c>
      <c r="Y683" s="34">
        <v>5495</v>
      </c>
      <c r="Z683" s="34"/>
      <c r="AA683" s="33" t="s">
        <v>42844</v>
      </c>
      <c r="AB683" s="33">
        <v>7763</v>
      </c>
      <c r="AC683" s="103">
        <v>27477</v>
      </c>
    </row>
    <row r="684" spans="1:29" ht="13" customHeight="1" x14ac:dyDescent="0.2">
      <c r="A684" s="34" t="s">
        <v>45257</v>
      </c>
      <c r="B684" s="34">
        <v>44</v>
      </c>
      <c r="C684" s="34" t="s">
        <v>13</v>
      </c>
      <c r="D684" s="34" t="s">
        <v>30</v>
      </c>
      <c r="E684" s="95" t="s">
        <v>45258</v>
      </c>
      <c r="F684" s="94">
        <v>43863</v>
      </c>
      <c r="G684" s="34" t="s">
        <v>45259</v>
      </c>
      <c r="H684" s="34" t="s">
        <v>45260</v>
      </c>
      <c r="I684" s="34" t="s">
        <v>4021</v>
      </c>
      <c r="J684" s="62">
        <v>4258</v>
      </c>
      <c r="K684" s="34" t="s">
        <v>32538</v>
      </c>
      <c r="L684" s="34" t="s">
        <v>45261</v>
      </c>
      <c r="M684" s="1" t="s">
        <v>46266</v>
      </c>
      <c r="N684" s="34" t="s">
        <v>20</v>
      </c>
      <c r="O684" s="34" t="s">
        <v>45262</v>
      </c>
      <c r="P684" s="34" t="s">
        <v>45771</v>
      </c>
      <c r="Q684" s="34" t="s">
        <v>29986</v>
      </c>
      <c r="R684" s="95" t="s">
        <v>45263</v>
      </c>
      <c r="S684" s="34" t="s">
        <v>509</v>
      </c>
      <c r="T684" s="34" t="s">
        <v>21</v>
      </c>
      <c r="U684" s="34" t="s">
        <v>35142</v>
      </c>
      <c r="V684" s="34" t="s">
        <v>26484</v>
      </c>
      <c r="W684" s="34" t="s">
        <v>26486</v>
      </c>
      <c r="X684" s="34" t="s">
        <v>93</v>
      </c>
      <c r="Y684" s="34">
        <v>5496</v>
      </c>
      <c r="Z684" s="34"/>
      <c r="AA684" s="33" t="s">
        <v>42843</v>
      </c>
      <c r="AB684" s="33">
        <v>7765</v>
      </c>
      <c r="AC684" s="103">
        <v>27484</v>
      </c>
    </row>
    <row r="685" spans="1:29" ht="13" customHeight="1" x14ac:dyDescent="0.2">
      <c r="A685" s="1" t="s">
        <v>45248</v>
      </c>
      <c r="B685" s="34">
        <v>63</v>
      </c>
      <c r="C685" s="34" t="s">
        <v>13</v>
      </c>
      <c r="D685" s="1" t="s">
        <v>23</v>
      </c>
      <c r="E685" s="34"/>
      <c r="F685" s="94">
        <v>43863</v>
      </c>
      <c r="G685" s="34" t="s">
        <v>45249</v>
      </c>
      <c r="H685" s="34" t="s">
        <v>12168</v>
      </c>
      <c r="I685" s="34" t="s">
        <v>111</v>
      </c>
      <c r="J685" s="62">
        <v>85365</v>
      </c>
      <c r="K685" s="34" t="s">
        <v>12168</v>
      </c>
      <c r="L685" s="34" t="s">
        <v>13924</v>
      </c>
      <c r="M685" s="1" t="s">
        <v>46265</v>
      </c>
      <c r="N685" s="34" t="s">
        <v>20</v>
      </c>
      <c r="O685" s="34" t="s">
        <v>45250</v>
      </c>
      <c r="P685" s="34" t="s">
        <v>45771</v>
      </c>
      <c r="Q685" s="34" t="s">
        <v>29986</v>
      </c>
      <c r="R685" s="95" t="s">
        <v>45251</v>
      </c>
      <c r="S685" s="34" t="s">
        <v>93</v>
      </c>
      <c r="T685" s="34" t="s">
        <v>21</v>
      </c>
      <c r="U685" s="34" t="s">
        <v>26682</v>
      </c>
      <c r="V685" s="34" t="s">
        <v>26482</v>
      </c>
      <c r="W685" s="34" t="s">
        <v>26485</v>
      </c>
      <c r="X685" s="34" t="s">
        <v>93</v>
      </c>
      <c r="Y685" s="34">
        <v>5567</v>
      </c>
      <c r="Z685" s="34"/>
      <c r="AA685" s="33" t="s">
        <v>42844</v>
      </c>
      <c r="AB685" s="33">
        <v>7764</v>
      </c>
      <c r="AC685" s="103">
        <v>27483</v>
      </c>
    </row>
    <row r="686" spans="1:29" ht="13" customHeight="1" x14ac:dyDescent="0.2">
      <c r="A686" s="34" t="s">
        <v>45264</v>
      </c>
      <c r="B686" s="34">
        <v>24</v>
      </c>
      <c r="C686" s="34" t="s">
        <v>13</v>
      </c>
      <c r="D686" s="34" t="s">
        <v>30</v>
      </c>
      <c r="E686" s="95" t="s">
        <v>45265</v>
      </c>
      <c r="F686" s="94">
        <v>43862</v>
      </c>
      <c r="G686" s="34" t="s">
        <v>45266</v>
      </c>
      <c r="H686" s="34" t="s">
        <v>23134</v>
      </c>
      <c r="I686" s="34" t="s">
        <v>55</v>
      </c>
      <c r="J686" s="62">
        <v>34609</v>
      </c>
      <c r="K686" s="34" t="s">
        <v>8826</v>
      </c>
      <c r="L686" s="34" t="s">
        <v>8827</v>
      </c>
      <c r="M686" s="1" t="s">
        <v>46268</v>
      </c>
      <c r="N686" s="34" t="s">
        <v>20</v>
      </c>
      <c r="O686" s="34" t="s">
        <v>45267</v>
      </c>
      <c r="P686" s="34" t="s">
        <v>45771</v>
      </c>
      <c r="Q686" s="34" t="s">
        <v>29986</v>
      </c>
      <c r="R686" s="95" t="s">
        <v>45268</v>
      </c>
      <c r="S686" s="34" t="s">
        <v>93</v>
      </c>
      <c r="T686" s="34" t="s">
        <v>21</v>
      </c>
      <c r="U686" s="34" t="s">
        <v>26689</v>
      </c>
      <c r="V686" s="34" t="s">
        <v>26484</v>
      </c>
      <c r="W686" s="34" t="s">
        <v>26485</v>
      </c>
      <c r="X686" s="34" t="s">
        <v>93</v>
      </c>
      <c r="Y686" s="34">
        <v>5497</v>
      </c>
      <c r="Z686" s="34"/>
      <c r="AA686" s="33" t="s">
        <v>42844</v>
      </c>
      <c r="AB686" s="33">
        <v>7761</v>
      </c>
      <c r="AC686" s="103">
        <v>27475</v>
      </c>
    </row>
    <row r="687" spans="1:29" ht="13" customHeight="1" x14ac:dyDescent="0.2">
      <c r="A687" s="33" t="s">
        <v>45274</v>
      </c>
      <c r="B687" s="35">
        <v>41</v>
      </c>
      <c r="C687" s="34" t="s">
        <v>13</v>
      </c>
      <c r="D687" s="34" t="s">
        <v>78</v>
      </c>
      <c r="F687" s="94">
        <v>43862</v>
      </c>
      <c r="G687" s="34" t="s">
        <v>45275</v>
      </c>
      <c r="H687" s="35" t="s">
        <v>16814</v>
      </c>
      <c r="I687" s="35" t="s">
        <v>55</v>
      </c>
      <c r="J687" s="62">
        <v>33901</v>
      </c>
      <c r="K687" s="34" t="s">
        <v>5072</v>
      </c>
      <c r="L687" s="34" t="s">
        <v>45276</v>
      </c>
      <c r="M687" s="1" t="s">
        <v>46267</v>
      </c>
      <c r="N687" s="34" t="s">
        <v>20</v>
      </c>
      <c r="O687" s="34" t="s">
        <v>45277</v>
      </c>
      <c r="P687" s="34" t="s">
        <v>45771</v>
      </c>
      <c r="Q687" s="34" t="s">
        <v>29986</v>
      </c>
      <c r="R687" s="95" t="s">
        <v>45278</v>
      </c>
      <c r="S687" s="34" t="s">
        <v>93</v>
      </c>
      <c r="T687" s="34" t="s">
        <v>21</v>
      </c>
      <c r="U687" s="34" t="s">
        <v>26689</v>
      </c>
      <c r="V687" s="34" t="s">
        <v>26484</v>
      </c>
      <c r="W687" s="34" t="s">
        <v>26485</v>
      </c>
      <c r="X687" s="34" t="s">
        <v>93</v>
      </c>
      <c r="Y687" s="34">
        <v>5566</v>
      </c>
      <c r="Z687" s="34"/>
      <c r="AA687" s="33" t="s">
        <v>42844</v>
      </c>
      <c r="AB687" s="33">
        <v>7760</v>
      </c>
      <c r="AC687" s="103">
        <v>27482</v>
      </c>
    </row>
    <row r="688" spans="1:29" ht="13" customHeight="1" x14ac:dyDescent="0.2">
      <c r="A688" s="34" t="s">
        <v>45269</v>
      </c>
      <c r="B688" s="34">
        <v>53</v>
      </c>
      <c r="C688" s="34" t="s">
        <v>13</v>
      </c>
      <c r="D688" s="34" t="s">
        <v>78</v>
      </c>
      <c r="E688" s="95" t="s">
        <v>45270</v>
      </c>
      <c r="F688" s="94">
        <v>43862</v>
      </c>
      <c r="G688" s="34" t="s">
        <v>45271</v>
      </c>
      <c r="H688" s="34" t="s">
        <v>3672</v>
      </c>
      <c r="I688" s="34" t="s">
        <v>618</v>
      </c>
      <c r="J688" s="62">
        <v>39507</v>
      </c>
      <c r="K688" s="34" t="s">
        <v>3674</v>
      </c>
      <c r="L688" s="34" t="s">
        <v>3675</v>
      </c>
      <c r="M688" s="1" t="s">
        <v>46269</v>
      </c>
      <c r="N688" s="34" t="s">
        <v>20</v>
      </c>
      <c r="O688" s="34" t="s">
        <v>45272</v>
      </c>
      <c r="P688" s="34" t="s">
        <v>45771</v>
      </c>
      <c r="Q688" s="34" t="s">
        <v>29986</v>
      </c>
      <c r="R688" s="95" t="s">
        <v>45273</v>
      </c>
      <c r="S688" s="34" t="s">
        <v>93</v>
      </c>
      <c r="T688" s="34" t="s">
        <v>350</v>
      </c>
      <c r="U688" s="34" t="s">
        <v>26775</v>
      </c>
      <c r="V688" s="34" t="s">
        <v>26482</v>
      </c>
      <c r="W688" s="34" t="s">
        <v>26485</v>
      </c>
      <c r="X688" s="34" t="s">
        <v>93</v>
      </c>
      <c r="Y688" s="34">
        <v>5493</v>
      </c>
      <c r="Z688" s="34"/>
      <c r="AA688" s="33" t="s">
        <v>42844</v>
      </c>
      <c r="AB688" s="33">
        <v>7762</v>
      </c>
      <c r="AC688" s="103">
        <v>27472</v>
      </c>
    </row>
    <row r="689" spans="1:29" ht="13" customHeight="1" x14ac:dyDescent="0.2">
      <c r="A689" s="34" t="s">
        <v>45284</v>
      </c>
      <c r="B689" s="34">
        <v>15</v>
      </c>
      <c r="C689" s="34" t="s">
        <v>13</v>
      </c>
      <c r="D689" s="34" t="s">
        <v>78</v>
      </c>
      <c r="E689" s="34"/>
      <c r="F689" s="94">
        <v>43860</v>
      </c>
      <c r="G689" s="34" t="s">
        <v>45285</v>
      </c>
      <c r="H689" s="34" t="s">
        <v>1199</v>
      </c>
      <c r="I689" s="34" t="s">
        <v>62</v>
      </c>
      <c r="J689" s="62">
        <v>43213</v>
      </c>
      <c r="K689" s="34" t="s">
        <v>1200</v>
      </c>
      <c r="L689" s="34" t="s">
        <v>3111</v>
      </c>
      <c r="M689" s="1" t="s">
        <v>45979</v>
      </c>
      <c r="N689" s="34" t="s">
        <v>20</v>
      </c>
      <c r="O689" s="34" t="s">
        <v>45286</v>
      </c>
      <c r="P689" s="34" t="s">
        <v>45771</v>
      </c>
      <c r="Q689" s="34" t="s">
        <v>29986</v>
      </c>
      <c r="R689" s="95" t="s">
        <v>45287</v>
      </c>
      <c r="S689" s="34" t="s">
        <v>93</v>
      </c>
      <c r="T689" s="34" t="s">
        <v>21</v>
      </c>
      <c r="U689" s="34" t="s">
        <v>26689</v>
      </c>
      <c r="V689" s="34" t="s">
        <v>26484</v>
      </c>
      <c r="W689" s="34" t="s">
        <v>26485</v>
      </c>
      <c r="X689" s="34" t="s">
        <v>93</v>
      </c>
      <c r="Y689" s="34">
        <v>5456</v>
      </c>
      <c r="Z689" s="34"/>
      <c r="AA689" s="33" t="s">
        <v>42844</v>
      </c>
      <c r="AB689" s="33">
        <v>7756</v>
      </c>
      <c r="AC689" s="103">
        <v>27467</v>
      </c>
    </row>
    <row r="690" spans="1:29" ht="13" customHeight="1" x14ac:dyDescent="0.2">
      <c r="A690" s="1" t="s">
        <v>45288</v>
      </c>
      <c r="B690" s="34">
        <v>29</v>
      </c>
      <c r="C690" s="34" t="s">
        <v>13</v>
      </c>
      <c r="D690" s="1" t="s">
        <v>23</v>
      </c>
      <c r="E690" s="34"/>
      <c r="F690" s="94">
        <v>43860</v>
      </c>
      <c r="G690" s="34" t="s">
        <v>45289</v>
      </c>
      <c r="H690" s="34" t="s">
        <v>43700</v>
      </c>
      <c r="I690" s="34" t="s">
        <v>399</v>
      </c>
      <c r="J690" s="62">
        <v>64132</v>
      </c>
      <c r="K690" s="34" t="s">
        <v>401</v>
      </c>
      <c r="L690" s="34" t="s">
        <v>44647</v>
      </c>
      <c r="M690" s="1" t="s">
        <v>45936</v>
      </c>
      <c r="N690" s="34" t="s">
        <v>20</v>
      </c>
      <c r="O690" s="34" t="s">
        <v>45290</v>
      </c>
      <c r="P690" s="34" t="s">
        <v>45771</v>
      </c>
      <c r="Q690" s="34" t="s">
        <v>29986</v>
      </c>
      <c r="R690" s="95" t="s">
        <v>45291</v>
      </c>
      <c r="S690" s="34" t="s">
        <v>901</v>
      </c>
      <c r="T690" s="34" t="s">
        <v>21</v>
      </c>
      <c r="U690" s="34" t="s">
        <v>26689</v>
      </c>
      <c r="V690" s="34" t="s">
        <v>26484</v>
      </c>
      <c r="W690" s="34" t="s">
        <v>26486</v>
      </c>
      <c r="X690" s="34" t="s">
        <v>93</v>
      </c>
      <c r="Y690" s="34">
        <v>5504</v>
      </c>
      <c r="Z690" s="34"/>
      <c r="AA690" s="33" t="s">
        <v>42842</v>
      </c>
      <c r="AB690" s="33">
        <v>7757</v>
      </c>
      <c r="AC690" s="103">
        <v>27462</v>
      </c>
    </row>
    <row r="691" spans="1:29" ht="13" customHeight="1" x14ac:dyDescent="0.2">
      <c r="A691" s="34" t="s">
        <v>45292</v>
      </c>
      <c r="B691" s="34">
        <v>34</v>
      </c>
      <c r="C691" s="34" t="s">
        <v>13</v>
      </c>
      <c r="D691" s="34" t="s">
        <v>30</v>
      </c>
      <c r="E691" s="34"/>
      <c r="F691" s="94">
        <v>43860</v>
      </c>
      <c r="G691" s="34" t="s">
        <v>45293</v>
      </c>
      <c r="H691" s="34" t="s">
        <v>45294</v>
      </c>
      <c r="I691" s="34" t="s">
        <v>392</v>
      </c>
      <c r="J691" s="62">
        <v>13754</v>
      </c>
      <c r="K691" s="34" t="s">
        <v>847</v>
      </c>
      <c r="L691" s="34" t="s">
        <v>20747</v>
      </c>
      <c r="M691" s="1" t="s">
        <v>45929</v>
      </c>
      <c r="N691" s="34" t="s">
        <v>20</v>
      </c>
      <c r="O691" s="34" t="s">
        <v>45295</v>
      </c>
      <c r="P691" s="34" t="s">
        <v>45771</v>
      </c>
      <c r="Q691" s="34" t="s">
        <v>29986</v>
      </c>
      <c r="R691" s="95" t="s">
        <v>45296</v>
      </c>
      <c r="S691" s="34" t="s">
        <v>509</v>
      </c>
      <c r="T691" s="34" t="s">
        <v>21</v>
      </c>
      <c r="U691" s="34" t="s">
        <v>26689</v>
      </c>
      <c r="V691" s="34" t="s">
        <v>26484</v>
      </c>
      <c r="W691" s="34" t="s">
        <v>26485</v>
      </c>
      <c r="X691" s="34" t="s">
        <v>93</v>
      </c>
      <c r="Y691" s="34">
        <v>5500</v>
      </c>
      <c r="Z691" s="34"/>
      <c r="AA691" s="33" t="s">
        <v>42843</v>
      </c>
      <c r="AB691" s="33">
        <v>7758</v>
      </c>
      <c r="AC691" s="103">
        <v>27465</v>
      </c>
    </row>
    <row r="692" spans="1:29" ht="13" customHeight="1" x14ac:dyDescent="0.2">
      <c r="A692" s="34" t="s">
        <v>45279</v>
      </c>
      <c r="B692" s="34">
        <v>52</v>
      </c>
      <c r="C692" s="34" t="s">
        <v>13</v>
      </c>
      <c r="D692" s="34" t="s">
        <v>78</v>
      </c>
      <c r="E692" s="95" t="s">
        <v>45280</v>
      </c>
      <c r="F692" s="94">
        <v>43860</v>
      </c>
      <c r="G692" s="34" t="s">
        <v>45281</v>
      </c>
      <c r="H692" s="34" t="s">
        <v>139</v>
      </c>
      <c r="I692" s="34" t="s">
        <v>337</v>
      </c>
      <c r="J692" s="62">
        <v>27612</v>
      </c>
      <c r="K692" s="34" t="s">
        <v>639</v>
      </c>
      <c r="L692" s="34" t="s">
        <v>15602</v>
      </c>
      <c r="M692" s="1" t="s">
        <v>46023</v>
      </c>
      <c r="N692" s="34" t="s">
        <v>20</v>
      </c>
      <c r="O692" s="34" t="s">
        <v>45282</v>
      </c>
      <c r="P692" s="34" t="s">
        <v>45771</v>
      </c>
      <c r="Q692" s="34" t="s">
        <v>29986</v>
      </c>
      <c r="R692" s="95" t="s">
        <v>45283</v>
      </c>
      <c r="S692" s="34" t="s">
        <v>93</v>
      </c>
      <c r="T692" s="34" t="s">
        <v>45897</v>
      </c>
      <c r="U692" s="34" t="s">
        <v>39851</v>
      </c>
      <c r="V692" s="34" t="s">
        <v>26484</v>
      </c>
      <c r="W692" s="34" t="s">
        <v>26486</v>
      </c>
      <c r="X692" s="34" t="s">
        <v>509</v>
      </c>
      <c r="Y692" s="34">
        <v>5457</v>
      </c>
      <c r="Z692" s="34"/>
      <c r="AA692" s="33" t="s">
        <v>42842</v>
      </c>
      <c r="AB692" s="33">
        <v>7759</v>
      </c>
      <c r="AC692" s="103">
        <v>27466</v>
      </c>
    </row>
    <row r="693" spans="1:29" ht="13" customHeight="1" x14ac:dyDescent="0.2">
      <c r="A693" s="34" t="s">
        <v>45304</v>
      </c>
      <c r="B693" s="34">
        <v>32</v>
      </c>
      <c r="C693" s="34" t="s">
        <v>13</v>
      </c>
      <c r="D693" s="34" t="s">
        <v>30</v>
      </c>
      <c r="E693" s="34"/>
      <c r="F693" s="94">
        <v>43859</v>
      </c>
      <c r="G693" s="34" t="s">
        <v>45305</v>
      </c>
      <c r="H693" s="34" t="s">
        <v>45306</v>
      </c>
      <c r="I693" s="34" t="s">
        <v>308</v>
      </c>
      <c r="J693" s="62">
        <v>99610</v>
      </c>
      <c r="K693" s="34" t="s">
        <v>18175</v>
      </c>
      <c r="L693" s="34" t="s">
        <v>10171</v>
      </c>
      <c r="M693" s="1" t="s">
        <v>46185</v>
      </c>
      <c r="N693" s="34" t="s">
        <v>20</v>
      </c>
      <c r="O693" s="34" t="s">
        <v>45307</v>
      </c>
      <c r="P693" s="34" t="s">
        <v>45771</v>
      </c>
      <c r="Q693" s="34" t="s">
        <v>29986</v>
      </c>
      <c r="R693" s="95" t="s">
        <v>45308</v>
      </c>
      <c r="S693" s="34" t="s">
        <v>93</v>
      </c>
      <c r="T693" s="34" t="s">
        <v>21</v>
      </c>
      <c r="U693" s="34" t="s">
        <v>26689</v>
      </c>
      <c r="V693" s="34" t="s">
        <v>26484</v>
      </c>
      <c r="W693" s="34" t="s">
        <v>26486</v>
      </c>
      <c r="X693" s="34" t="s">
        <v>93</v>
      </c>
      <c r="Y693" s="34">
        <v>5502</v>
      </c>
      <c r="Z693" s="34"/>
      <c r="AA693" s="33" t="s">
        <v>42843</v>
      </c>
      <c r="AB693" s="33">
        <v>7755</v>
      </c>
      <c r="AC693" s="103">
        <v>27464</v>
      </c>
    </row>
    <row r="694" spans="1:29" ht="13" customHeight="1" x14ac:dyDescent="0.2">
      <c r="A694" s="34" t="s">
        <v>45297</v>
      </c>
      <c r="B694" s="34">
        <v>41</v>
      </c>
      <c r="C694" s="34" t="s">
        <v>13</v>
      </c>
      <c r="D694" s="34" t="s">
        <v>30</v>
      </c>
      <c r="E694" s="95" t="s">
        <v>45298</v>
      </c>
      <c r="F694" s="94">
        <v>43859</v>
      </c>
      <c r="G694" s="34" t="s">
        <v>45299</v>
      </c>
      <c r="H694" s="34" t="s">
        <v>45300</v>
      </c>
      <c r="I694" s="34" t="s">
        <v>62</v>
      </c>
      <c r="J694" s="62">
        <v>45739</v>
      </c>
      <c r="K694" s="34" t="s">
        <v>6302</v>
      </c>
      <c r="L694" s="34" t="s">
        <v>45301</v>
      </c>
      <c r="M694" s="1" t="s">
        <v>46270</v>
      </c>
      <c r="N694" s="34" t="s">
        <v>20</v>
      </c>
      <c r="O694" s="34" t="s">
        <v>45302</v>
      </c>
      <c r="P694" s="34" t="s">
        <v>45771</v>
      </c>
      <c r="Q694" s="34" t="s">
        <v>29986</v>
      </c>
      <c r="R694" s="95" t="s">
        <v>45303</v>
      </c>
      <c r="S694" s="34" t="s">
        <v>93</v>
      </c>
      <c r="T694" s="34" t="s">
        <v>21</v>
      </c>
      <c r="U694" s="34" t="s">
        <v>26689</v>
      </c>
      <c r="V694" s="34" t="s">
        <v>26484</v>
      </c>
      <c r="W694" s="34" t="s">
        <v>26485</v>
      </c>
      <c r="X694" s="34" t="s">
        <v>93</v>
      </c>
      <c r="Y694" s="34">
        <v>5443</v>
      </c>
      <c r="Z694" s="34"/>
      <c r="AA694" s="33" t="s">
        <v>49699</v>
      </c>
      <c r="AB694" s="33">
        <v>7754</v>
      </c>
      <c r="AC694" s="103">
        <v>25514</v>
      </c>
    </row>
    <row r="695" spans="1:29" ht="13" customHeight="1" x14ac:dyDescent="0.2">
      <c r="A695" s="34" t="s">
        <v>45309</v>
      </c>
      <c r="B695" s="34">
        <v>27</v>
      </c>
      <c r="C695" s="34" t="s">
        <v>13</v>
      </c>
      <c r="D695" s="34" t="s">
        <v>30</v>
      </c>
      <c r="E695" s="95" t="s">
        <v>45310</v>
      </c>
      <c r="F695" s="94">
        <v>43858</v>
      </c>
      <c r="G695" s="34" t="s">
        <v>45311</v>
      </c>
      <c r="H695" s="34" t="s">
        <v>636</v>
      </c>
      <c r="I695" s="34" t="s">
        <v>111</v>
      </c>
      <c r="J695" s="62">
        <v>85251</v>
      </c>
      <c r="K695" s="34" t="s">
        <v>582</v>
      </c>
      <c r="L695" s="34" t="s">
        <v>4480</v>
      </c>
      <c r="M695" s="1" t="s">
        <v>46271</v>
      </c>
      <c r="N695" s="34" t="s">
        <v>20</v>
      </c>
      <c r="O695" s="34" t="s">
        <v>45312</v>
      </c>
      <c r="P695" s="34" t="s">
        <v>45771</v>
      </c>
      <c r="Q695" s="34" t="s">
        <v>29986</v>
      </c>
      <c r="R695" s="95" t="s">
        <v>45313</v>
      </c>
      <c r="S695" s="34" t="s">
        <v>509</v>
      </c>
      <c r="T695" s="34" t="s">
        <v>21</v>
      </c>
      <c r="U695" s="34" t="s">
        <v>26682</v>
      </c>
      <c r="V695" s="34" t="s">
        <v>26484</v>
      </c>
      <c r="W695" s="34" t="s">
        <v>26485</v>
      </c>
      <c r="X695" s="34" t="s">
        <v>93</v>
      </c>
      <c r="Y695" s="34">
        <v>5440</v>
      </c>
      <c r="Z695" s="34"/>
      <c r="AA695" s="33" t="s">
        <v>42842</v>
      </c>
      <c r="AB695" s="33">
        <v>7751</v>
      </c>
      <c r="AC695" s="103">
        <v>27452</v>
      </c>
    </row>
    <row r="696" spans="1:29" ht="13" customHeight="1" x14ac:dyDescent="0.2">
      <c r="A696" s="34" t="s">
        <v>45320</v>
      </c>
      <c r="B696" s="34">
        <v>39</v>
      </c>
      <c r="C696" s="34" t="s">
        <v>13</v>
      </c>
      <c r="D696" s="34" t="s">
        <v>41</v>
      </c>
      <c r="E696" s="95" t="s">
        <v>45321</v>
      </c>
      <c r="F696" s="94">
        <v>43858</v>
      </c>
      <c r="G696" s="34" t="s">
        <v>45322</v>
      </c>
      <c r="H696" s="34" t="s">
        <v>515</v>
      </c>
      <c r="I696" s="34" t="s">
        <v>111</v>
      </c>
      <c r="J696" s="62">
        <v>85735</v>
      </c>
      <c r="K696" s="34" t="s">
        <v>516</v>
      </c>
      <c r="L696" s="34" t="s">
        <v>517</v>
      </c>
      <c r="M696" s="1" t="s">
        <v>46078</v>
      </c>
      <c r="N696" s="34" t="s">
        <v>20</v>
      </c>
      <c r="O696" s="34" t="s">
        <v>45323</v>
      </c>
      <c r="P696" s="34" t="s">
        <v>45771</v>
      </c>
      <c r="Q696" s="34" t="s">
        <v>29986</v>
      </c>
      <c r="R696" s="95" t="s">
        <v>45324</v>
      </c>
      <c r="S696" s="34" t="s">
        <v>93</v>
      </c>
      <c r="T696" s="34" t="s">
        <v>21</v>
      </c>
      <c r="U696" s="34" t="s">
        <v>26689</v>
      </c>
      <c r="V696" s="34" t="s">
        <v>26484</v>
      </c>
      <c r="W696" s="34" t="s">
        <v>26485</v>
      </c>
      <c r="X696" s="34" t="s">
        <v>93</v>
      </c>
      <c r="Y696" s="34">
        <v>5442</v>
      </c>
      <c r="Z696" s="34"/>
      <c r="AA696" s="33" t="s">
        <v>42843</v>
      </c>
      <c r="AB696" s="33">
        <v>7750</v>
      </c>
      <c r="AC696" s="103">
        <v>27451</v>
      </c>
    </row>
    <row r="697" spans="1:29" ht="13" customHeight="1" x14ac:dyDescent="0.2">
      <c r="A697" s="34" t="s">
        <v>45314</v>
      </c>
      <c r="B697" s="34">
        <v>20</v>
      </c>
      <c r="C697" s="34" t="s">
        <v>13</v>
      </c>
      <c r="D697" s="34" t="s">
        <v>78</v>
      </c>
      <c r="E697" s="95" t="s">
        <v>45315</v>
      </c>
      <c r="F697" s="94">
        <v>43858</v>
      </c>
      <c r="G697" s="34" t="s">
        <v>45316</v>
      </c>
      <c r="H697" s="34" t="s">
        <v>22777</v>
      </c>
      <c r="I697" s="34" t="s">
        <v>337</v>
      </c>
      <c r="J697" s="62">
        <v>27253</v>
      </c>
      <c r="K697" s="34" t="s">
        <v>34668</v>
      </c>
      <c r="L697" s="34" t="s">
        <v>45317</v>
      </c>
      <c r="M697" s="1" t="s">
        <v>46272</v>
      </c>
      <c r="N697" s="34" t="s">
        <v>20</v>
      </c>
      <c r="O697" s="34" t="s">
        <v>45318</v>
      </c>
      <c r="P697" s="34" t="s">
        <v>31864</v>
      </c>
      <c r="Q697" s="34" t="s">
        <v>29986</v>
      </c>
      <c r="R697" s="95" t="s">
        <v>45319</v>
      </c>
      <c r="S697" s="34" t="s">
        <v>93</v>
      </c>
      <c r="T697" s="34" t="s">
        <v>45897</v>
      </c>
      <c r="U697" s="34" t="s">
        <v>49804</v>
      </c>
      <c r="V697" s="34" t="s">
        <v>26482</v>
      </c>
      <c r="W697" s="34" t="s">
        <v>26486</v>
      </c>
      <c r="X697" s="34" t="s">
        <v>93</v>
      </c>
      <c r="Y697" s="34">
        <v>5441</v>
      </c>
      <c r="Z697" s="34"/>
      <c r="AA697" s="33" t="s">
        <v>42844</v>
      </c>
      <c r="AB697" s="33">
        <v>7752</v>
      </c>
      <c r="AC697" s="103">
        <v>27456</v>
      </c>
    </row>
    <row r="698" spans="1:29" ht="13" customHeight="1" x14ac:dyDescent="0.2">
      <c r="A698" s="34" t="s">
        <v>45325</v>
      </c>
      <c r="B698" s="34">
        <v>37</v>
      </c>
      <c r="C698" s="34" t="s">
        <v>13</v>
      </c>
      <c r="D698" s="34" t="s">
        <v>30</v>
      </c>
      <c r="E698" s="95" t="s">
        <v>45326</v>
      </c>
      <c r="F698" s="94">
        <v>43858</v>
      </c>
      <c r="G698" s="34" t="s">
        <v>45327</v>
      </c>
      <c r="H698" s="34" t="s">
        <v>45328</v>
      </c>
      <c r="I698" s="34" t="s">
        <v>293</v>
      </c>
      <c r="J698" s="62">
        <v>41537</v>
      </c>
      <c r="K698" s="34" t="s">
        <v>2960</v>
      </c>
      <c r="L698" s="34" t="s">
        <v>45329</v>
      </c>
      <c r="M698" s="1" t="s">
        <v>46273</v>
      </c>
      <c r="N698" s="34" t="s">
        <v>20</v>
      </c>
      <c r="O698" s="34" t="s">
        <v>45330</v>
      </c>
      <c r="P698" s="34" t="s">
        <v>45771</v>
      </c>
      <c r="Q698" s="34" t="s">
        <v>29986</v>
      </c>
      <c r="R698" s="95" t="s">
        <v>45331</v>
      </c>
      <c r="S698" s="34" t="s">
        <v>93</v>
      </c>
      <c r="T698" s="34" t="s">
        <v>350</v>
      </c>
      <c r="U698" s="34" t="s">
        <v>26775</v>
      </c>
      <c r="V698" s="34" t="s">
        <v>26484</v>
      </c>
      <c r="W698" s="34" t="s">
        <v>26485</v>
      </c>
      <c r="X698" s="34" t="s">
        <v>93</v>
      </c>
      <c r="Y698" s="34">
        <v>5569</v>
      </c>
      <c r="Z698" s="34"/>
      <c r="AA698" s="33" t="s">
        <v>42843</v>
      </c>
      <c r="AB698" s="33">
        <v>7753</v>
      </c>
      <c r="AC698" s="103">
        <v>27453</v>
      </c>
    </row>
    <row r="699" spans="1:29" ht="13" customHeight="1" x14ac:dyDescent="0.2">
      <c r="A699" s="33" t="s">
        <v>45352</v>
      </c>
      <c r="B699" s="35">
        <v>22</v>
      </c>
      <c r="C699" s="34" t="s">
        <v>13</v>
      </c>
      <c r="D699" s="34" t="s">
        <v>78</v>
      </c>
      <c r="F699" s="94">
        <v>43857</v>
      </c>
      <c r="G699" s="34" t="s">
        <v>45353</v>
      </c>
      <c r="H699" s="35" t="s">
        <v>1661</v>
      </c>
      <c r="I699" s="35" t="s">
        <v>25</v>
      </c>
      <c r="J699" s="62">
        <v>29812</v>
      </c>
      <c r="K699" s="34" t="s">
        <v>1661</v>
      </c>
      <c r="L699" s="34" t="s">
        <v>45354</v>
      </c>
      <c r="M699" s="1" t="s">
        <v>46274</v>
      </c>
      <c r="N699" s="34" t="s">
        <v>20</v>
      </c>
      <c r="O699" s="34" t="s">
        <v>45355</v>
      </c>
      <c r="P699" s="34" t="s">
        <v>45771</v>
      </c>
      <c r="Q699" s="34" t="s">
        <v>29986</v>
      </c>
      <c r="R699" s="95" t="s">
        <v>45356</v>
      </c>
      <c r="S699" s="34" t="s">
        <v>93</v>
      </c>
      <c r="T699" s="34" t="s">
        <v>21</v>
      </c>
      <c r="U699" s="34" t="s">
        <v>26689</v>
      </c>
      <c r="V699" s="34" t="s">
        <v>26484</v>
      </c>
      <c r="W699" s="34" t="s">
        <v>26485</v>
      </c>
      <c r="X699" s="34" t="s">
        <v>93</v>
      </c>
      <c r="Y699" s="34">
        <v>5435</v>
      </c>
      <c r="Z699" s="34"/>
      <c r="AA699" s="33" t="s">
        <v>42843</v>
      </c>
      <c r="AB699" s="33">
        <v>7746</v>
      </c>
      <c r="AC699" s="103">
        <v>27445</v>
      </c>
    </row>
    <row r="700" spans="1:29" ht="13" customHeight="1" x14ac:dyDescent="0.2">
      <c r="A700" s="34" t="s">
        <v>45332</v>
      </c>
      <c r="B700" s="34">
        <v>43</v>
      </c>
      <c r="C700" s="34" t="s">
        <v>13</v>
      </c>
      <c r="D700" s="34" t="s">
        <v>30</v>
      </c>
      <c r="E700" s="95" t="s">
        <v>45333</v>
      </c>
      <c r="F700" s="94">
        <v>43857</v>
      </c>
      <c r="G700" s="34" t="s">
        <v>45334</v>
      </c>
      <c r="H700" s="34" t="s">
        <v>45335</v>
      </c>
      <c r="I700" s="34" t="s">
        <v>45</v>
      </c>
      <c r="J700" s="62">
        <v>20653</v>
      </c>
      <c r="K700" s="34" t="s">
        <v>45336</v>
      </c>
      <c r="L700" s="34" t="s">
        <v>45337</v>
      </c>
      <c r="M700" s="1" t="s">
        <v>46275</v>
      </c>
      <c r="N700" s="34" t="s">
        <v>20</v>
      </c>
      <c r="O700" s="34" t="s">
        <v>45338</v>
      </c>
      <c r="P700" s="34" t="s">
        <v>45771</v>
      </c>
      <c r="Q700" s="34" t="s">
        <v>29986</v>
      </c>
      <c r="R700" s="95" t="s">
        <v>45339</v>
      </c>
      <c r="S700" s="34" t="s">
        <v>509</v>
      </c>
      <c r="T700" s="34" t="s">
        <v>21</v>
      </c>
      <c r="U700" s="34" t="s">
        <v>26689</v>
      </c>
      <c r="V700" s="34" t="s">
        <v>26484</v>
      </c>
      <c r="W700" s="34" t="s">
        <v>26485</v>
      </c>
      <c r="X700" s="34" t="s">
        <v>93</v>
      </c>
      <c r="Y700" s="34">
        <v>5505</v>
      </c>
      <c r="Z700" s="34"/>
      <c r="AA700" s="33" t="s">
        <v>42844</v>
      </c>
      <c r="AB700" s="33">
        <v>7747</v>
      </c>
      <c r="AC700" s="103">
        <v>27450</v>
      </c>
    </row>
    <row r="701" spans="1:29" ht="13" customHeight="1" x14ac:dyDescent="0.2">
      <c r="A701" s="34" t="s">
        <v>45345</v>
      </c>
      <c r="B701" s="34">
        <v>43</v>
      </c>
      <c r="C701" s="34" t="s">
        <v>13</v>
      </c>
      <c r="D701" s="34" t="s">
        <v>78</v>
      </c>
      <c r="E701" s="95" t="s">
        <v>45346</v>
      </c>
      <c r="F701" s="94">
        <v>43857</v>
      </c>
      <c r="G701" s="34" t="s">
        <v>45347</v>
      </c>
      <c r="H701" s="34" t="s">
        <v>45348</v>
      </c>
      <c r="I701" s="34" t="s">
        <v>45</v>
      </c>
      <c r="J701" s="62">
        <v>20745</v>
      </c>
      <c r="K701" s="34" t="s">
        <v>2201</v>
      </c>
      <c r="L701" s="34" t="s">
        <v>702</v>
      </c>
      <c r="M701" s="1" t="s">
        <v>46276</v>
      </c>
      <c r="N701" s="34" t="s">
        <v>20</v>
      </c>
      <c r="O701" s="34" t="s">
        <v>45349</v>
      </c>
      <c r="P701" s="34" t="s">
        <v>45350</v>
      </c>
      <c r="Q701" s="34" t="s">
        <v>1081</v>
      </c>
      <c r="R701" s="95" t="s">
        <v>45351</v>
      </c>
      <c r="S701" s="34" t="s">
        <v>901</v>
      </c>
      <c r="T701" s="34" t="s">
        <v>45897</v>
      </c>
      <c r="U701" s="34" t="s">
        <v>49804</v>
      </c>
      <c r="V701" s="34" t="s">
        <v>26484</v>
      </c>
      <c r="W701" s="34" t="s">
        <v>26485</v>
      </c>
      <c r="X701" s="34" t="s">
        <v>93</v>
      </c>
      <c r="Y701" s="34">
        <v>5434</v>
      </c>
      <c r="Z701" s="34"/>
      <c r="AA701" s="33" t="s">
        <v>42844</v>
      </c>
      <c r="AB701" s="33">
        <v>7748</v>
      </c>
      <c r="AC701" s="103">
        <v>27448</v>
      </c>
    </row>
    <row r="702" spans="1:29" ht="13" customHeight="1" x14ac:dyDescent="0.2">
      <c r="A702" s="34" t="s">
        <v>45340</v>
      </c>
      <c r="B702" s="34">
        <v>32</v>
      </c>
      <c r="C702" s="34" t="s">
        <v>13</v>
      </c>
      <c r="D702" s="34" t="s">
        <v>30</v>
      </c>
      <c r="E702" s="95" t="s">
        <v>45341</v>
      </c>
      <c r="F702" s="94">
        <v>43857</v>
      </c>
      <c r="G702" s="34" t="s">
        <v>45342</v>
      </c>
      <c r="H702" s="34" t="s">
        <v>4689</v>
      </c>
      <c r="I702" s="34" t="s">
        <v>111</v>
      </c>
      <c r="J702" s="62">
        <v>85226</v>
      </c>
      <c r="K702" s="34" t="s">
        <v>582</v>
      </c>
      <c r="L702" s="34" t="s">
        <v>4691</v>
      </c>
      <c r="M702" s="1" t="s">
        <v>46183</v>
      </c>
      <c r="N702" s="34" t="s">
        <v>20</v>
      </c>
      <c r="O702" s="34" t="s">
        <v>45343</v>
      </c>
      <c r="P702" s="34" t="s">
        <v>45771</v>
      </c>
      <c r="Q702" s="34" t="s">
        <v>29986</v>
      </c>
      <c r="R702" s="95" t="s">
        <v>45344</v>
      </c>
      <c r="S702" s="34" t="s">
        <v>93</v>
      </c>
      <c r="T702" s="34" t="s">
        <v>350</v>
      </c>
      <c r="U702" s="34" t="s">
        <v>26775</v>
      </c>
      <c r="V702" s="34" t="s">
        <v>26484</v>
      </c>
      <c r="W702" s="34" t="s">
        <v>26483</v>
      </c>
      <c r="X702" s="34" t="s">
        <v>93</v>
      </c>
      <c r="Y702" s="34">
        <v>5424</v>
      </c>
      <c r="Z702" s="34"/>
      <c r="AA702" s="33" t="s">
        <v>42844</v>
      </c>
      <c r="AB702" s="33">
        <v>7749</v>
      </c>
      <c r="AC702" s="103">
        <v>27446</v>
      </c>
    </row>
    <row r="703" spans="1:29" ht="13" customHeight="1" x14ac:dyDescent="0.2">
      <c r="A703" s="34" t="s">
        <v>45357</v>
      </c>
      <c r="B703" s="34">
        <v>19</v>
      </c>
      <c r="C703" s="34" t="s">
        <v>13</v>
      </c>
      <c r="D703" s="34" t="s">
        <v>78</v>
      </c>
      <c r="E703" s="95" t="s">
        <v>45358</v>
      </c>
      <c r="F703" s="94">
        <v>43855</v>
      </c>
      <c r="G703" s="34" t="s">
        <v>45359</v>
      </c>
      <c r="H703" s="34" t="s">
        <v>3495</v>
      </c>
      <c r="I703" s="34" t="s">
        <v>191</v>
      </c>
      <c r="J703" s="62">
        <v>80011</v>
      </c>
      <c r="K703" s="34" t="s">
        <v>1784</v>
      </c>
      <c r="L703" s="34" t="s">
        <v>1210</v>
      </c>
      <c r="M703" s="1" t="s">
        <v>46036</v>
      </c>
      <c r="N703" s="34" t="s">
        <v>20</v>
      </c>
      <c r="O703" s="34" t="s">
        <v>45360</v>
      </c>
      <c r="P703" s="34" t="s">
        <v>31864</v>
      </c>
      <c r="Q703" s="34" t="s">
        <v>29986</v>
      </c>
      <c r="R703" s="95" t="s">
        <v>45361</v>
      </c>
      <c r="S703" s="34" t="s">
        <v>93</v>
      </c>
      <c r="T703" s="34" t="s">
        <v>21</v>
      </c>
      <c r="U703" s="34" t="s">
        <v>26689</v>
      </c>
      <c r="V703" s="34" t="s">
        <v>26482</v>
      </c>
      <c r="W703" s="34" t="s">
        <v>26483</v>
      </c>
      <c r="X703" s="34" t="s">
        <v>93</v>
      </c>
      <c r="Y703" s="34">
        <v>5425</v>
      </c>
      <c r="Z703" s="34"/>
      <c r="AA703" s="33" t="s">
        <v>42844</v>
      </c>
      <c r="AB703" s="33">
        <v>7744</v>
      </c>
      <c r="AC703" s="103">
        <v>27442</v>
      </c>
    </row>
    <row r="704" spans="1:29" ht="13" customHeight="1" x14ac:dyDescent="0.2">
      <c r="A704" s="34" t="s">
        <v>45362</v>
      </c>
      <c r="B704" s="34">
        <v>34</v>
      </c>
      <c r="C704" s="34" t="s">
        <v>13</v>
      </c>
      <c r="D704" s="34" t="s">
        <v>78</v>
      </c>
      <c r="E704" s="95" t="s">
        <v>45363</v>
      </c>
      <c r="F704" s="94">
        <v>43855</v>
      </c>
      <c r="G704" s="34" t="s">
        <v>45364</v>
      </c>
      <c r="H704" s="34" t="s">
        <v>1199</v>
      </c>
      <c r="I704" s="34" t="s">
        <v>62</v>
      </c>
      <c r="J704" s="62">
        <v>43212</v>
      </c>
      <c r="K704" s="34" t="s">
        <v>1200</v>
      </c>
      <c r="L704" s="34" t="s">
        <v>11422</v>
      </c>
      <c r="M704" s="1" t="s">
        <v>45979</v>
      </c>
      <c r="N704" s="34" t="s">
        <v>20</v>
      </c>
      <c r="O704" s="34" t="s">
        <v>45365</v>
      </c>
      <c r="P704" s="34" t="s">
        <v>45771</v>
      </c>
      <c r="Q704" s="34" t="s">
        <v>29986</v>
      </c>
      <c r="R704" s="95" t="s">
        <v>45366</v>
      </c>
      <c r="S704" s="34" t="s">
        <v>93</v>
      </c>
      <c r="T704" s="34" t="s">
        <v>21</v>
      </c>
      <c r="U704" s="34" t="s">
        <v>26689</v>
      </c>
      <c r="V704" s="34" t="s">
        <v>26482</v>
      </c>
      <c r="W704" s="34" t="s">
        <v>26486</v>
      </c>
      <c r="X704" s="34" t="s">
        <v>93</v>
      </c>
      <c r="Y704" s="34">
        <v>5426</v>
      </c>
      <c r="Z704" s="34"/>
      <c r="AA704" s="33" t="s">
        <v>42842</v>
      </c>
      <c r="AB704" s="33">
        <v>7745</v>
      </c>
      <c r="AC704" s="103">
        <v>27434</v>
      </c>
    </row>
    <row r="705" spans="1:29" ht="13" customHeight="1" x14ac:dyDescent="0.2">
      <c r="A705" s="34" t="s">
        <v>45367</v>
      </c>
      <c r="B705" s="34">
        <v>27</v>
      </c>
      <c r="C705" s="34" t="s">
        <v>13</v>
      </c>
      <c r="D705" s="34" t="s">
        <v>30</v>
      </c>
      <c r="E705" s="95" t="s">
        <v>45368</v>
      </c>
      <c r="F705" s="94">
        <v>43854</v>
      </c>
      <c r="G705" s="34" t="s">
        <v>45369</v>
      </c>
      <c r="H705" s="34" t="s">
        <v>6646</v>
      </c>
      <c r="I705" s="34" t="s">
        <v>66</v>
      </c>
      <c r="J705" s="62">
        <v>76901</v>
      </c>
      <c r="K705" s="34" t="s">
        <v>6648</v>
      </c>
      <c r="L705" s="34" t="s">
        <v>45370</v>
      </c>
      <c r="M705" s="1" t="s">
        <v>46277</v>
      </c>
      <c r="N705" s="34" t="s">
        <v>20</v>
      </c>
      <c r="O705" s="34" t="s">
        <v>45371</v>
      </c>
      <c r="P705" s="34" t="s">
        <v>45771</v>
      </c>
      <c r="Q705" s="34" t="s">
        <v>29986</v>
      </c>
      <c r="R705" s="95" t="s">
        <v>45372</v>
      </c>
      <c r="S705" s="34" t="s">
        <v>93</v>
      </c>
      <c r="T705" s="34" t="s">
        <v>21</v>
      </c>
      <c r="U705" s="34" t="s">
        <v>26689</v>
      </c>
      <c r="V705" s="34" t="s">
        <v>26484</v>
      </c>
      <c r="W705" s="34" t="s">
        <v>19153</v>
      </c>
      <c r="X705" s="34" t="s">
        <v>93</v>
      </c>
      <c r="Y705" s="34">
        <v>5427</v>
      </c>
      <c r="Z705" s="34"/>
      <c r="AA705" s="33" t="s">
        <v>42844</v>
      </c>
      <c r="AB705" s="33">
        <v>7742</v>
      </c>
      <c r="AC705" s="103">
        <v>27431</v>
      </c>
    </row>
    <row r="706" spans="1:29" ht="13" customHeight="1" x14ac:dyDescent="0.2">
      <c r="A706" s="34" t="s">
        <v>45373</v>
      </c>
      <c r="B706" s="34">
        <v>31</v>
      </c>
      <c r="C706" s="34" t="s">
        <v>13</v>
      </c>
      <c r="D706" s="34" t="s">
        <v>41</v>
      </c>
      <c r="E706" s="34"/>
      <c r="F706" s="94">
        <v>43854</v>
      </c>
      <c r="G706" s="34" t="s">
        <v>45374</v>
      </c>
      <c r="H706" s="34" t="s">
        <v>142</v>
      </c>
      <c r="I706" s="34" t="s">
        <v>38</v>
      </c>
      <c r="J706" s="62">
        <v>92105</v>
      </c>
      <c r="K706" s="34" t="s">
        <v>142</v>
      </c>
      <c r="L706" s="34" t="s">
        <v>143</v>
      </c>
      <c r="M706" s="1" t="s">
        <v>45908</v>
      </c>
      <c r="N706" s="34" t="s">
        <v>20</v>
      </c>
      <c r="O706" s="34" t="s">
        <v>45375</v>
      </c>
      <c r="P706" s="34" t="s">
        <v>31864</v>
      </c>
      <c r="Q706" s="34" t="s">
        <v>29986</v>
      </c>
      <c r="R706" s="95" t="s">
        <v>45376</v>
      </c>
      <c r="S706" s="34" t="s">
        <v>93</v>
      </c>
      <c r="T706" s="34" t="s">
        <v>21</v>
      </c>
      <c r="U706" s="34" t="s">
        <v>26689</v>
      </c>
      <c r="V706" s="34" t="s">
        <v>26484</v>
      </c>
      <c r="W706" s="34" t="s">
        <v>26486</v>
      </c>
      <c r="X706" s="34" t="s">
        <v>509</v>
      </c>
      <c r="Y706" s="34">
        <v>5428</v>
      </c>
      <c r="Z706" s="34"/>
      <c r="AA706" s="33" t="s">
        <v>42842</v>
      </c>
      <c r="AB706" s="33">
        <v>7741</v>
      </c>
      <c r="AC706" s="103">
        <v>27430</v>
      </c>
    </row>
    <row r="707" spans="1:29" ht="13" customHeight="1" x14ac:dyDescent="0.2">
      <c r="A707" s="34" t="s">
        <v>45377</v>
      </c>
      <c r="B707" s="34">
        <v>35</v>
      </c>
      <c r="C707" s="34" t="s">
        <v>102</v>
      </c>
      <c r="D707" s="34" t="s">
        <v>30</v>
      </c>
      <c r="E707" s="95" t="s">
        <v>45378</v>
      </c>
      <c r="F707" s="94">
        <v>43854</v>
      </c>
      <c r="G707" s="34" t="s">
        <v>45379</v>
      </c>
      <c r="H707" s="34" t="s">
        <v>45380</v>
      </c>
      <c r="I707" s="34" t="s">
        <v>87</v>
      </c>
      <c r="J707" s="62">
        <v>36523</v>
      </c>
      <c r="K707" s="34" t="s">
        <v>12637</v>
      </c>
      <c r="L707" s="34" t="s">
        <v>12638</v>
      </c>
      <c r="M707" s="1" t="s">
        <v>46010</v>
      </c>
      <c r="N707" s="34" t="s">
        <v>20</v>
      </c>
      <c r="O707" s="34" t="s">
        <v>45381</v>
      </c>
      <c r="P707" s="34" t="s">
        <v>45771</v>
      </c>
      <c r="Q707" s="34" t="s">
        <v>29986</v>
      </c>
      <c r="R707" s="95" t="s">
        <v>45382</v>
      </c>
      <c r="S707" s="34" t="s">
        <v>509</v>
      </c>
      <c r="T707" s="34" t="s">
        <v>21</v>
      </c>
      <c r="U707" s="34" t="s">
        <v>26689</v>
      </c>
      <c r="V707" s="34" t="s">
        <v>26484</v>
      </c>
      <c r="W707" s="34" t="s">
        <v>26485</v>
      </c>
      <c r="X707" s="34" t="s">
        <v>93</v>
      </c>
      <c r="Y707" s="34">
        <v>5436</v>
      </c>
      <c r="Z707" s="34"/>
      <c r="AA707" s="33" t="s">
        <v>42843</v>
      </c>
      <c r="AB707" s="33">
        <v>7743</v>
      </c>
      <c r="AC707" s="103">
        <v>27432</v>
      </c>
    </row>
    <row r="708" spans="1:29" ht="13" customHeight="1" x14ac:dyDescent="0.2">
      <c r="A708" s="34" t="s">
        <v>45411</v>
      </c>
      <c r="B708" s="34">
        <v>22</v>
      </c>
      <c r="C708" s="34" t="s">
        <v>13</v>
      </c>
      <c r="D708" s="34" t="s">
        <v>78</v>
      </c>
      <c r="E708" s="95" t="s">
        <v>45412</v>
      </c>
      <c r="F708" s="94">
        <v>43853</v>
      </c>
      <c r="G708" s="34" t="s">
        <v>45413</v>
      </c>
      <c r="H708" s="34" t="s">
        <v>4733</v>
      </c>
      <c r="I708" s="34" t="s">
        <v>159</v>
      </c>
      <c r="J708" s="62">
        <v>31401</v>
      </c>
      <c r="K708" s="34" t="s">
        <v>3415</v>
      </c>
      <c r="L708" s="34" t="s">
        <v>34585</v>
      </c>
      <c r="M708" s="1" t="s">
        <v>46279</v>
      </c>
      <c r="N708" s="34" t="s">
        <v>20</v>
      </c>
      <c r="O708" s="34" t="s">
        <v>45414</v>
      </c>
      <c r="P708" s="34" t="s">
        <v>45771</v>
      </c>
      <c r="Q708" s="34" t="s">
        <v>29986</v>
      </c>
      <c r="R708" s="95" t="s">
        <v>45415</v>
      </c>
      <c r="S708" s="34" t="s">
        <v>93</v>
      </c>
      <c r="T708" s="34" t="s">
        <v>21</v>
      </c>
      <c r="U708" s="34" t="s">
        <v>26689</v>
      </c>
      <c r="V708" s="34" t="s">
        <v>26482</v>
      </c>
      <c r="W708" s="34" t="s">
        <v>26486</v>
      </c>
      <c r="X708" s="34" t="s">
        <v>93</v>
      </c>
      <c r="Y708" s="34">
        <v>5429</v>
      </c>
      <c r="Z708" s="34"/>
      <c r="AA708" s="33" t="s">
        <v>42842</v>
      </c>
      <c r="AB708" s="33">
        <v>7736</v>
      </c>
      <c r="AC708" s="103">
        <v>27428</v>
      </c>
    </row>
    <row r="709" spans="1:29" ht="13" customHeight="1" x14ac:dyDescent="0.2">
      <c r="A709" s="34" t="s">
        <v>45394</v>
      </c>
      <c r="B709" s="34">
        <v>26</v>
      </c>
      <c r="C709" s="34" t="s">
        <v>13</v>
      </c>
      <c r="D709" s="34" t="s">
        <v>30</v>
      </c>
      <c r="E709" s="95" t="s">
        <v>45395</v>
      </c>
      <c r="F709" s="94">
        <v>43853</v>
      </c>
      <c r="G709" s="34" t="s">
        <v>45396</v>
      </c>
      <c r="H709" s="34" t="s">
        <v>45397</v>
      </c>
      <c r="I709" s="34" t="s">
        <v>308</v>
      </c>
      <c r="J709" s="62">
        <v>99645</v>
      </c>
      <c r="K709" s="34" t="s">
        <v>6576</v>
      </c>
      <c r="L709" s="34" t="s">
        <v>6577</v>
      </c>
      <c r="M709" s="1" t="s">
        <v>46280</v>
      </c>
      <c r="N709" s="34" t="s">
        <v>20</v>
      </c>
      <c r="O709" s="34" t="s">
        <v>45398</v>
      </c>
      <c r="P709" s="34" t="s">
        <v>45771</v>
      </c>
      <c r="Q709" s="34" t="s">
        <v>29986</v>
      </c>
      <c r="R709" s="95" t="s">
        <v>45399</v>
      </c>
      <c r="S709" s="34" t="s">
        <v>93</v>
      </c>
      <c r="T709" s="34" t="s">
        <v>21</v>
      </c>
      <c r="U709" s="34" t="s">
        <v>26689</v>
      </c>
      <c r="V709" s="34" t="s">
        <v>26484</v>
      </c>
      <c r="W709" s="34" t="s">
        <v>26483</v>
      </c>
      <c r="X709" s="34" t="s">
        <v>93</v>
      </c>
      <c r="Y709" s="34">
        <v>5431</v>
      </c>
      <c r="Z709" s="34"/>
      <c r="AA709" s="33" t="s">
        <v>42843</v>
      </c>
      <c r="AB709" s="33">
        <v>7737</v>
      </c>
      <c r="AC709" s="103">
        <v>27413</v>
      </c>
    </row>
    <row r="710" spans="1:29" ht="13" customHeight="1" x14ac:dyDescent="0.2">
      <c r="A710" s="34" t="s">
        <v>45388</v>
      </c>
      <c r="B710" s="34">
        <v>29</v>
      </c>
      <c r="C710" s="34" t="s">
        <v>13</v>
      </c>
      <c r="D710" s="34" t="s">
        <v>78</v>
      </c>
      <c r="E710" s="95" t="s">
        <v>45389</v>
      </c>
      <c r="F710" s="94">
        <v>43853</v>
      </c>
      <c r="G710" s="34" t="s">
        <v>45390</v>
      </c>
      <c r="H710" s="34" t="s">
        <v>12203</v>
      </c>
      <c r="I710" s="34" t="s">
        <v>55</v>
      </c>
      <c r="J710" s="62">
        <v>33711</v>
      </c>
      <c r="K710" s="34" t="s">
        <v>2143</v>
      </c>
      <c r="L710" s="34" t="s">
        <v>8916</v>
      </c>
      <c r="M710" s="1" t="s">
        <v>46278</v>
      </c>
      <c r="N710" s="34" t="s">
        <v>20</v>
      </c>
      <c r="O710" s="34" t="s">
        <v>45391</v>
      </c>
      <c r="P710" s="34" t="s">
        <v>45392</v>
      </c>
      <c r="Q710" s="34" t="s">
        <v>29986</v>
      </c>
      <c r="R710" s="95" t="s">
        <v>45393</v>
      </c>
      <c r="S710" s="34" t="s">
        <v>93</v>
      </c>
      <c r="T710" s="34" t="s">
        <v>21</v>
      </c>
      <c r="U710" s="34" t="s">
        <v>26689</v>
      </c>
      <c r="V710" s="34" t="s">
        <v>26484</v>
      </c>
      <c r="W710" s="34" t="s">
        <v>26483</v>
      </c>
      <c r="X710" s="34" t="s">
        <v>93</v>
      </c>
      <c r="Y710" s="34">
        <v>5433</v>
      </c>
      <c r="Z710" s="34"/>
      <c r="AA710" s="33" t="s">
        <v>42844</v>
      </c>
      <c r="AB710" s="33">
        <v>7735</v>
      </c>
      <c r="AC710" s="103">
        <v>27429</v>
      </c>
    </row>
    <row r="711" spans="1:29" ht="13" customHeight="1" x14ac:dyDescent="0.2">
      <c r="A711" s="34" t="s">
        <v>45383</v>
      </c>
      <c r="B711" s="34">
        <v>30</v>
      </c>
      <c r="C711" s="34" t="s">
        <v>13</v>
      </c>
      <c r="D711" s="34" t="s">
        <v>30</v>
      </c>
      <c r="E711" s="95" t="s">
        <v>45384</v>
      </c>
      <c r="F711" s="94">
        <v>43853</v>
      </c>
      <c r="G711" s="34" t="s">
        <v>45385</v>
      </c>
      <c r="H711" s="34" t="s">
        <v>260</v>
      </c>
      <c r="I711" s="34" t="s">
        <v>66</v>
      </c>
      <c r="J711" s="62">
        <v>75460</v>
      </c>
      <c r="K711" s="34" t="s">
        <v>6382</v>
      </c>
      <c r="L711" s="34" t="s">
        <v>18798</v>
      </c>
      <c r="M711" s="1" t="s">
        <v>46281</v>
      </c>
      <c r="N711" s="34" t="s">
        <v>20</v>
      </c>
      <c r="O711" s="34" t="s">
        <v>45386</v>
      </c>
      <c r="P711" s="34" t="s">
        <v>45771</v>
      </c>
      <c r="Q711" s="34" t="s">
        <v>29986</v>
      </c>
      <c r="R711" s="95" t="s">
        <v>45387</v>
      </c>
      <c r="S711" s="34" t="s">
        <v>93</v>
      </c>
      <c r="T711" s="34" t="s">
        <v>21</v>
      </c>
      <c r="U711" s="34" t="s">
        <v>26682</v>
      </c>
      <c r="V711" s="34" t="s">
        <v>26482</v>
      </c>
      <c r="W711" s="34"/>
      <c r="X711" s="34" t="s">
        <v>93</v>
      </c>
      <c r="Y711" s="34">
        <v>5430</v>
      </c>
      <c r="Z711" s="34"/>
      <c r="AA711" s="33" t="s">
        <v>42844</v>
      </c>
      <c r="AB711" s="33">
        <v>7738</v>
      </c>
      <c r="AC711" s="103">
        <v>27455</v>
      </c>
    </row>
    <row r="712" spans="1:29" ht="13" customHeight="1" x14ac:dyDescent="0.2">
      <c r="A712" s="34" t="s">
        <v>45405</v>
      </c>
      <c r="B712" s="34">
        <v>32</v>
      </c>
      <c r="C712" s="34" t="s">
        <v>13</v>
      </c>
      <c r="D712" s="34" t="s">
        <v>78</v>
      </c>
      <c r="E712" s="95" t="s">
        <v>45406</v>
      </c>
      <c r="F712" s="94">
        <v>43853</v>
      </c>
      <c r="G712" s="34" t="s">
        <v>45407</v>
      </c>
      <c r="H712" s="34" t="s">
        <v>45408</v>
      </c>
      <c r="I712" s="34" t="s">
        <v>74</v>
      </c>
      <c r="J712" s="62">
        <v>7403</v>
      </c>
      <c r="K712" s="34" t="s">
        <v>8590</v>
      </c>
      <c r="L712" s="34" t="s">
        <v>39616</v>
      </c>
      <c r="M712" s="1" t="s">
        <v>48889</v>
      </c>
      <c r="N712" s="34" t="s">
        <v>20</v>
      </c>
      <c r="O712" s="34" t="s">
        <v>45409</v>
      </c>
      <c r="P712" s="34" t="s">
        <v>45771</v>
      </c>
      <c r="Q712" s="34" t="s">
        <v>29986</v>
      </c>
      <c r="R712" s="95" t="s">
        <v>45410</v>
      </c>
      <c r="S712" s="34" t="s">
        <v>93</v>
      </c>
      <c r="T712" s="34" t="s">
        <v>350</v>
      </c>
      <c r="U712" s="34" t="s">
        <v>26775</v>
      </c>
      <c r="V712" s="34" t="s">
        <v>26484</v>
      </c>
      <c r="W712" s="34" t="s">
        <v>26483</v>
      </c>
      <c r="X712" s="34" t="s">
        <v>93</v>
      </c>
      <c r="Y712" s="34">
        <v>5507</v>
      </c>
      <c r="Z712" s="34"/>
      <c r="AA712" s="33" t="s">
        <v>42844</v>
      </c>
      <c r="AB712" s="33">
        <v>7740</v>
      </c>
      <c r="AC712" s="103">
        <v>27414</v>
      </c>
    </row>
    <row r="713" spans="1:29" ht="13" customHeight="1" x14ac:dyDescent="0.2">
      <c r="A713" s="34" t="s">
        <v>45400</v>
      </c>
      <c r="B713" s="34">
        <v>32</v>
      </c>
      <c r="C713" s="34" t="s">
        <v>13</v>
      </c>
      <c r="D713" s="34" t="s">
        <v>78</v>
      </c>
      <c r="E713" s="95" t="s">
        <v>45401</v>
      </c>
      <c r="F713" s="94">
        <v>43853</v>
      </c>
      <c r="G713" s="34" t="s">
        <v>45402</v>
      </c>
      <c r="H713" s="34" t="s">
        <v>1780</v>
      </c>
      <c r="I713" s="34" t="s">
        <v>159</v>
      </c>
      <c r="J713" s="62">
        <v>30317</v>
      </c>
      <c r="K713" s="34" t="s">
        <v>1215</v>
      </c>
      <c r="L713" s="34" t="s">
        <v>17911</v>
      </c>
      <c r="M713" s="1" t="s">
        <v>45942</v>
      </c>
      <c r="N713" s="34" t="s">
        <v>20</v>
      </c>
      <c r="O713" s="34" t="s">
        <v>45403</v>
      </c>
      <c r="P713" s="34" t="s">
        <v>45771</v>
      </c>
      <c r="Q713" s="34" t="s">
        <v>29986</v>
      </c>
      <c r="R713" s="95" t="s">
        <v>45404</v>
      </c>
      <c r="S713" s="34" t="s">
        <v>93</v>
      </c>
      <c r="T713" s="34" t="s">
        <v>350</v>
      </c>
      <c r="U713" s="34" t="s">
        <v>26775</v>
      </c>
      <c r="V713" s="34" t="s">
        <v>26484</v>
      </c>
      <c r="W713" s="34" t="s">
        <v>26483</v>
      </c>
      <c r="X713" s="34" t="s">
        <v>93</v>
      </c>
      <c r="Y713" s="34">
        <v>5506</v>
      </c>
      <c r="Z713" s="34"/>
      <c r="AA713" s="33" t="s">
        <v>42844</v>
      </c>
      <c r="AB713" s="33">
        <v>7739</v>
      </c>
      <c r="AC713" s="103">
        <v>27415</v>
      </c>
    </row>
    <row r="714" spans="1:29" ht="13" customHeight="1" x14ac:dyDescent="0.2">
      <c r="A714" s="34" t="s">
        <v>45426</v>
      </c>
      <c r="B714" s="34">
        <v>37</v>
      </c>
      <c r="C714" s="34" t="s">
        <v>13</v>
      </c>
      <c r="D714" s="34" t="s">
        <v>41</v>
      </c>
      <c r="E714" s="95" t="s">
        <v>45427</v>
      </c>
      <c r="F714" s="94">
        <v>43852</v>
      </c>
      <c r="G714" s="34" t="s">
        <v>45428</v>
      </c>
      <c r="H714" s="34" t="s">
        <v>1333</v>
      </c>
      <c r="I714" s="34" t="s">
        <v>111</v>
      </c>
      <c r="J714" s="62">
        <v>85210</v>
      </c>
      <c r="K714" s="34" t="s">
        <v>582</v>
      </c>
      <c r="L714" s="34" t="s">
        <v>3574</v>
      </c>
      <c r="M714" s="1" t="s">
        <v>46282</v>
      </c>
      <c r="N714" s="34" t="s">
        <v>20</v>
      </c>
      <c r="O714" s="34" t="s">
        <v>45429</v>
      </c>
      <c r="P714" s="34" t="s">
        <v>45771</v>
      </c>
      <c r="Q714" s="34" t="s">
        <v>29986</v>
      </c>
      <c r="R714" s="95" t="s">
        <v>45430</v>
      </c>
      <c r="S714" s="34" t="s">
        <v>93</v>
      </c>
      <c r="T714" s="34" t="s">
        <v>21</v>
      </c>
      <c r="U714" s="34" t="s">
        <v>26689</v>
      </c>
      <c r="V714" s="34" t="s">
        <v>26484</v>
      </c>
      <c r="W714" s="34"/>
      <c r="X714" s="34" t="s">
        <v>93</v>
      </c>
      <c r="Y714" s="34">
        <v>5508</v>
      </c>
      <c r="Z714" s="34"/>
      <c r="AA714" s="33" t="s">
        <v>42842</v>
      </c>
      <c r="AB714" s="33">
        <v>7732</v>
      </c>
      <c r="AC714" s="103">
        <v>27405</v>
      </c>
    </row>
    <row r="715" spans="1:29" ht="13" customHeight="1" x14ac:dyDescent="0.2">
      <c r="A715" s="34" t="s">
        <v>45421</v>
      </c>
      <c r="B715" s="34">
        <v>40</v>
      </c>
      <c r="C715" s="34" t="s">
        <v>13</v>
      </c>
      <c r="D715" s="34" t="s">
        <v>30</v>
      </c>
      <c r="E715" s="95" t="s">
        <v>45422</v>
      </c>
      <c r="F715" s="94">
        <v>43852</v>
      </c>
      <c r="G715" s="34" t="s">
        <v>45423</v>
      </c>
      <c r="H715" s="34" t="s">
        <v>10658</v>
      </c>
      <c r="I715" s="34" t="s">
        <v>191</v>
      </c>
      <c r="J715" s="62">
        <v>80002</v>
      </c>
      <c r="K715" s="34" t="s">
        <v>1655</v>
      </c>
      <c r="L715" s="34" t="s">
        <v>10660</v>
      </c>
      <c r="M715" s="1" t="s">
        <v>46228</v>
      </c>
      <c r="N715" s="34" t="s">
        <v>20</v>
      </c>
      <c r="O715" s="34" t="s">
        <v>45424</v>
      </c>
      <c r="P715" s="34" t="s">
        <v>45771</v>
      </c>
      <c r="Q715" s="34" t="s">
        <v>29986</v>
      </c>
      <c r="R715" s="95" t="s">
        <v>45425</v>
      </c>
      <c r="S715" s="34" t="s">
        <v>93</v>
      </c>
      <c r="T715" s="34" t="s">
        <v>21</v>
      </c>
      <c r="U715" s="34" t="s">
        <v>26682</v>
      </c>
      <c r="V715" s="34" t="s">
        <v>26482</v>
      </c>
      <c r="W715" s="34" t="s">
        <v>26485</v>
      </c>
      <c r="X715" s="34" t="s">
        <v>93</v>
      </c>
      <c r="Y715" s="34">
        <v>5432</v>
      </c>
      <c r="Z715" s="34"/>
      <c r="AA715" s="33" t="s">
        <v>42844</v>
      </c>
      <c r="AB715" s="33">
        <v>7733</v>
      </c>
      <c r="AC715" s="103">
        <v>27407</v>
      </c>
    </row>
    <row r="716" spans="1:29" ht="13" customHeight="1" x14ac:dyDescent="0.2">
      <c r="A716" s="34" t="s">
        <v>45416</v>
      </c>
      <c r="B716" s="34">
        <v>35</v>
      </c>
      <c r="C716" s="34" t="s">
        <v>13</v>
      </c>
      <c r="D716" s="34" t="s">
        <v>41</v>
      </c>
      <c r="E716" s="95" t="s">
        <v>45417</v>
      </c>
      <c r="F716" s="94">
        <v>43852</v>
      </c>
      <c r="G716" s="34" t="s">
        <v>45418</v>
      </c>
      <c r="H716" s="34" t="s">
        <v>2436</v>
      </c>
      <c r="I716" s="34" t="s">
        <v>366</v>
      </c>
      <c r="J716" s="62">
        <v>73160</v>
      </c>
      <c r="K716" s="34" t="s">
        <v>921</v>
      </c>
      <c r="L716" s="34" t="s">
        <v>1898</v>
      </c>
      <c r="M716" s="1" t="s">
        <v>45918</v>
      </c>
      <c r="N716" s="34" t="s">
        <v>20</v>
      </c>
      <c r="O716" s="34" t="s">
        <v>45419</v>
      </c>
      <c r="P716" s="34" t="s">
        <v>45771</v>
      </c>
      <c r="Q716" s="34" t="s">
        <v>29986</v>
      </c>
      <c r="R716" s="95" t="s">
        <v>45420</v>
      </c>
      <c r="S716" s="34" t="s">
        <v>93</v>
      </c>
      <c r="T716" s="34" t="s">
        <v>45897</v>
      </c>
      <c r="U716" s="34" t="s">
        <v>49804</v>
      </c>
      <c r="V716" s="34" t="s">
        <v>26482</v>
      </c>
      <c r="W716" s="34" t="s">
        <v>26483</v>
      </c>
      <c r="X716" s="34" t="s">
        <v>93</v>
      </c>
      <c r="Y716" s="34">
        <v>5570</v>
      </c>
      <c r="Z716" s="34"/>
      <c r="AA716" s="33" t="s">
        <v>42844</v>
      </c>
      <c r="AB716" s="33">
        <v>7734</v>
      </c>
      <c r="AC716" s="103">
        <v>27406</v>
      </c>
    </row>
    <row r="717" spans="1:29" ht="13" customHeight="1" x14ac:dyDescent="0.2">
      <c r="A717" s="34" t="s">
        <v>45451</v>
      </c>
      <c r="B717" s="34">
        <v>20</v>
      </c>
      <c r="C717" s="34" t="s">
        <v>13</v>
      </c>
      <c r="D717" s="34" t="s">
        <v>78</v>
      </c>
      <c r="E717" s="95" t="s">
        <v>45452</v>
      </c>
      <c r="F717" s="94">
        <v>43851</v>
      </c>
      <c r="G717" s="34" t="s">
        <v>45453</v>
      </c>
      <c r="H717" s="34" t="s">
        <v>600</v>
      </c>
      <c r="I717" s="34" t="s">
        <v>55</v>
      </c>
      <c r="J717" s="62">
        <v>32218</v>
      </c>
      <c r="K717" s="34" t="s">
        <v>601</v>
      </c>
      <c r="L717" s="34" t="s">
        <v>602</v>
      </c>
      <c r="M717" s="1" t="s">
        <v>49877</v>
      </c>
      <c r="N717" s="34" t="s">
        <v>20</v>
      </c>
      <c r="O717" s="34" t="s">
        <v>45454</v>
      </c>
      <c r="P717" s="34" t="s">
        <v>45771</v>
      </c>
      <c r="Q717" s="34" t="s">
        <v>29986</v>
      </c>
      <c r="R717" s="95" t="s">
        <v>45455</v>
      </c>
      <c r="S717" s="34" t="s">
        <v>93</v>
      </c>
      <c r="T717" s="34" t="s">
        <v>21</v>
      </c>
      <c r="U717" s="34" t="s">
        <v>26689</v>
      </c>
      <c r="V717" s="34" t="s">
        <v>26482</v>
      </c>
      <c r="W717" s="34" t="s">
        <v>26486</v>
      </c>
      <c r="X717" s="34" t="s">
        <v>93</v>
      </c>
      <c r="Y717" s="34">
        <v>5407</v>
      </c>
      <c r="Z717" s="34"/>
      <c r="AA717" s="33" t="s">
        <v>42844</v>
      </c>
      <c r="AB717" s="33">
        <v>7727</v>
      </c>
      <c r="AC717" s="103">
        <v>27396</v>
      </c>
    </row>
    <row r="718" spans="1:29" ht="13" customHeight="1" x14ac:dyDescent="0.2">
      <c r="A718" s="34" t="s">
        <v>45436</v>
      </c>
      <c r="B718" s="34">
        <v>23</v>
      </c>
      <c r="C718" s="34" t="s">
        <v>13</v>
      </c>
      <c r="D718" s="34" t="s">
        <v>78</v>
      </c>
      <c r="E718" s="95" t="s">
        <v>45437</v>
      </c>
      <c r="F718" s="94">
        <v>43851</v>
      </c>
      <c r="G718" s="34" t="s">
        <v>45438</v>
      </c>
      <c r="H718" s="34" t="s">
        <v>152</v>
      </c>
      <c r="I718" s="34" t="s">
        <v>66</v>
      </c>
      <c r="J718" s="62">
        <v>76205</v>
      </c>
      <c r="K718" s="34" t="s">
        <v>152</v>
      </c>
      <c r="L718" s="34" t="s">
        <v>32070</v>
      </c>
      <c r="M718" s="1" t="s">
        <v>46261</v>
      </c>
      <c r="N718" s="34" t="s">
        <v>4952</v>
      </c>
      <c r="O718" s="34" t="s">
        <v>45439</v>
      </c>
      <c r="P718" s="34" t="s">
        <v>45771</v>
      </c>
      <c r="Q718" s="34" t="s">
        <v>29986</v>
      </c>
      <c r="R718" s="95" t="s">
        <v>45440</v>
      </c>
      <c r="S718" s="34" t="s">
        <v>509</v>
      </c>
      <c r="T718" s="34" t="s">
        <v>21</v>
      </c>
      <c r="U718" s="34" t="s">
        <v>26518</v>
      </c>
      <c r="V718" s="34" t="s">
        <v>26484</v>
      </c>
      <c r="W718" s="34" t="s">
        <v>26485</v>
      </c>
      <c r="X718" s="34" t="s">
        <v>93</v>
      </c>
      <c r="Y718" s="34">
        <v>5385</v>
      </c>
      <c r="Z718" s="34"/>
      <c r="AA718" s="33" t="s">
        <v>42842</v>
      </c>
      <c r="AB718" s="33">
        <v>7728</v>
      </c>
      <c r="AC718" s="103">
        <v>27399</v>
      </c>
    </row>
    <row r="719" spans="1:29" ht="13" customHeight="1" x14ac:dyDescent="0.2">
      <c r="A719" s="34" t="s">
        <v>45456</v>
      </c>
      <c r="B719" s="34">
        <v>24</v>
      </c>
      <c r="C719" s="34" t="s">
        <v>13</v>
      </c>
      <c r="D719" s="34" t="s">
        <v>30</v>
      </c>
      <c r="E719" s="95" t="s">
        <v>45457</v>
      </c>
      <c r="F719" s="94">
        <v>43851</v>
      </c>
      <c r="G719" s="34" t="s">
        <v>45458</v>
      </c>
      <c r="H719" s="34" t="s">
        <v>35895</v>
      </c>
      <c r="I719" s="34" t="s">
        <v>915</v>
      </c>
      <c r="J719" s="62">
        <v>72823</v>
      </c>
      <c r="K719" s="34" t="s">
        <v>5922</v>
      </c>
      <c r="L719" s="34" t="s">
        <v>45459</v>
      </c>
      <c r="M719" s="1" t="s">
        <v>46284</v>
      </c>
      <c r="N719" s="34" t="s">
        <v>20</v>
      </c>
      <c r="O719" s="34" t="s">
        <v>45460</v>
      </c>
      <c r="P719" s="34" t="s">
        <v>45771</v>
      </c>
      <c r="Q719" s="34" t="s">
        <v>29986</v>
      </c>
      <c r="R719" s="95" t="s">
        <v>45461</v>
      </c>
      <c r="S719" s="34" t="s">
        <v>93</v>
      </c>
      <c r="T719" s="34" t="s">
        <v>21</v>
      </c>
      <c r="U719" s="34" t="s">
        <v>26689</v>
      </c>
      <c r="V719" s="34" t="s">
        <v>26484</v>
      </c>
      <c r="W719" s="34" t="s">
        <v>26486</v>
      </c>
      <c r="X719" s="34" t="s">
        <v>93</v>
      </c>
      <c r="Y719" s="34">
        <v>5383</v>
      </c>
      <c r="Z719" s="34"/>
      <c r="AA719" s="33" t="s">
        <v>42843</v>
      </c>
      <c r="AB719" s="33">
        <v>7730</v>
      </c>
      <c r="AC719" s="103">
        <v>26280</v>
      </c>
    </row>
    <row r="720" spans="1:29" ht="13" customHeight="1" x14ac:dyDescent="0.2">
      <c r="A720" s="34" t="s">
        <v>45441</v>
      </c>
      <c r="B720" s="34">
        <v>32</v>
      </c>
      <c r="C720" s="34" t="s">
        <v>13</v>
      </c>
      <c r="D720" s="34" t="s">
        <v>30</v>
      </c>
      <c r="E720" s="95" t="s">
        <v>45442</v>
      </c>
      <c r="F720" s="94">
        <v>43851</v>
      </c>
      <c r="G720" s="34" t="s">
        <v>45443</v>
      </c>
      <c r="H720" s="34" t="s">
        <v>27356</v>
      </c>
      <c r="I720" s="34" t="s">
        <v>406</v>
      </c>
      <c r="J720" s="62">
        <v>54952</v>
      </c>
      <c r="K720" s="34" t="s">
        <v>2164</v>
      </c>
      <c r="L720" s="34" t="s">
        <v>45444</v>
      </c>
      <c r="M720" s="1" t="s">
        <v>48931</v>
      </c>
      <c r="N720" s="34" t="s">
        <v>20</v>
      </c>
      <c r="O720" s="34" t="s">
        <v>45445</v>
      </c>
      <c r="P720" s="34" t="s">
        <v>31864</v>
      </c>
      <c r="Q720" s="34" t="s">
        <v>29986</v>
      </c>
      <c r="R720" s="95" t="s">
        <v>45446</v>
      </c>
      <c r="S720" s="34" t="s">
        <v>93</v>
      </c>
      <c r="T720" s="34" t="s">
        <v>21</v>
      </c>
      <c r="U720" s="34" t="s">
        <v>26689</v>
      </c>
      <c r="V720" s="34" t="s">
        <v>26482</v>
      </c>
      <c r="W720" s="34" t="s">
        <v>26485</v>
      </c>
      <c r="X720" s="34" t="s">
        <v>93</v>
      </c>
      <c r="Y720" s="34">
        <v>5408</v>
      </c>
      <c r="Z720" s="34"/>
      <c r="AA720" s="33" t="s">
        <v>42844</v>
      </c>
      <c r="AB720" s="33">
        <v>7729</v>
      </c>
      <c r="AC720" s="103">
        <v>27395</v>
      </c>
    </row>
    <row r="721" spans="1:29" ht="13" customHeight="1" x14ac:dyDescent="0.2">
      <c r="A721" s="34" t="s">
        <v>45447</v>
      </c>
      <c r="B721" s="34">
        <v>60</v>
      </c>
      <c r="C721" s="34" t="s">
        <v>13</v>
      </c>
      <c r="D721" s="34" t="s">
        <v>14</v>
      </c>
      <c r="E721" s="34"/>
      <c r="F721" s="94">
        <v>43851</v>
      </c>
      <c r="G721" s="34" t="s">
        <v>45448</v>
      </c>
      <c r="H721" s="34" t="s">
        <v>6583</v>
      </c>
      <c r="I721" s="34" t="s">
        <v>281</v>
      </c>
      <c r="J721" s="62">
        <v>98503</v>
      </c>
      <c r="K721" s="34" t="s">
        <v>6585</v>
      </c>
      <c r="L721" s="34" t="s">
        <v>18535</v>
      </c>
      <c r="M721" s="1" t="s">
        <v>46283</v>
      </c>
      <c r="N721" s="34" t="s">
        <v>4952</v>
      </c>
      <c r="O721" s="34" t="s">
        <v>45449</v>
      </c>
      <c r="P721" s="34" t="s">
        <v>45771</v>
      </c>
      <c r="Q721" s="34" t="s">
        <v>29986</v>
      </c>
      <c r="R721" s="95" t="s">
        <v>45450</v>
      </c>
      <c r="S721" s="34" t="s">
        <v>93</v>
      </c>
      <c r="T721" s="34" t="s">
        <v>21</v>
      </c>
      <c r="U721" s="34" t="s">
        <v>26682</v>
      </c>
      <c r="V721" s="34" t="s">
        <v>26484</v>
      </c>
      <c r="W721" s="34" t="s">
        <v>26485</v>
      </c>
      <c r="X721" s="34" t="s">
        <v>93</v>
      </c>
      <c r="Y721" s="34">
        <v>5387</v>
      </c>
      <c r="Z721" s="34"/>
      <c r="AA721" s="33" t="s">
        <v>42844</v>
      </c>
      <c r="AB721" s="33">
        <v>7726</v>
      </c>
      <c r="AC721" s="103">
        <v>27398</v>
      </c>
    </row>
    <row r="722" spans="1:29" ht="13" customHeight="1" x14ac:dyDescent="0.2">
      <c r="A722" s="34" t="s">
        <v>45431</v>
      </c>
      <c r="B722" s="34">
        <v>30</v>
      </c>
      <c r="C722" s="34" t="s">
        <v>13</v>
      </c>
      <c r="D722" s="34" t="s">
        <v>78</v>
      </c>
      <c r="E722" s="95" t="s">
        <v>45432</v>
      </c>
      <c r="F722" s="94">
        <v>43851</v>
      </c>
      <c r="G722" s="34" t="s">
        <v>45433</v>
      </c>
      <c r="H722" s="34" t="s">
        <v>1481</v>
      </c>
      <c r="I722" s="34" t="s">
        <v>45</v>
      </c>
      <c r="J722" s="62">
        <v>21117</v>
      </c>
      <c r="K722" s="34" t="s">
        <v>1483</v>
      </c>
      <c r="L722" s="34" t="s">
        <v>211</v>
      </c>
      <c r="M722" s="1" t="s">
        <v>46017</v>
      </c>
      <c r="N722" s="34" t="s">
        <v>42709</v>
      </c>
      <c r="O722" s="34" t="s">
        <v>45434</v>
      </c>
      <c r="P722" s="34" t="s">
        <v>45771</v>
      </c>
      <c r="Q722" s="34" t="s">
        <v>29986</v>
      </c>
      <c r="R722" s="95" t="s">
        <v>45435</v>
      </c>
      <c r="S722" s="34" t="s">
        <v>22</v>
      </c>
      <c r="T722" s="34" t="s">
        <v>45897</v>
      </c>
      <c r="U722" s="34" t="s">
        <v>49804</v>
      </c>
      <c r="V722" s="34"/>
      <c r="W722" s="34"/>
      <c r="X722" s="34"/>
      <c r="Y722" s="34"/>
      <c r="Z722" s="34"/>
      <c r="AA722" s="33" t="s">
        <v>42844</v>
      </c>
      <c r="AB722" s="33">
        <v>7731</v>
      </c>
      <c r="AC722" s="103">
        <v>27402</v>
      </c>
    </row>
    <row r="723" spans="1:29" ht="13" customHeight="1" x14ac:dyDescent="0.2">
      <c r="A723" s="34" t="s">
        <v>45468</v>
      </c>
      <c r="B723" s="34">
        <v>31</v>
      </c>
      <c r="C723" s="34" t="s">
        <v>13</v>
      </c>
      <c r="D723" s="34" t="s">
        <v>41</v>
      </c>
      <c r="E723" s="95" t="s">
        <v>45469</v>
      </c>
      <c r="F723" s="94">
        <v>43850</v>
      </c>
      <c r="G723" s="34" t="s">
        <v>45470</v>
      </c>
      <c r="H723" s="34" t="s">
        <v>45471</v>
      </c>
      <c r="I723" s="34" t="s">
        <v>38</v>
      </c>
      <c r="J723" s="62">
        <v>92708</v>
      </c>
      <c r="K723" s="34" t="s">
        <v>995</v>
      </c>
      <c r="L723" s="34" t="s">
        <v>3372</v>
      </c>
      <c r="M723" s="1" t="s">
        <v>46210</v>
      </c>
      <c r="N723" s="34" t="s">
        <v>20</v>
      </c>
      <c r="O723" s="34" t="s">
        <v>45472</v>
      </c>
      <c r="P723" s="34" t="s">
        <v>45771</v>
      </c>
      <c r="Q723" s="34" t="s">
        <v>29986</v>
      </c>
      <c r="R723" s="95" t="s">
        <v>45473</v>
      </c>
      <c r="S723" s="34" t="s">
        <v>93</v>
      </c>
      <c r="T723" s="34" t="s">
        <v>21</v>
      </c>
      <c r="U723" s="34" t="s">
        <v>26689</v>
      </c>
      <c r="V723" s="34" t="s">
        <v>26482</v>
      </c>
      <c r="W723" s="34" t="s">
        <v>26486</v>
      </c>
      <c r="X723" s="34" t="s">
        <v>93</v>
      </c>
      <c r="Y723" s="34">
        <v>5389</v>
      </c>
      <c r="Z723" s="34"/>
      <c r="AA723" s="33" t="s">
        <v>42842</v>
      </c>
      <c r="AB723" s="33">
        <v>7722</v>
      </c>
      <c r="AC723" s="103">
        <v>27394</v>
      </c>
    </row>
    <row r="724" spans="1:29" ht="13" customHeight="1" x14ac:dyDescent="0.2">
      <c r="A724" s="34" t="s">
        <v>45474</v>
      </c>
      <c r="B724" s="34">
        <v>39</v>
      </c>
      <c r="C724" s="34" t="s">
        <v>13</v>
      </c>
      <c r="D724" s="34" t="s">
        <v>30</v>
      </c>
      <c r="E724" s="95" t="s">
        <v>45475</v>
      </c>
      <c r="F724" s="94">
        <v>43850</v>
      </c>
      <c r="G724" s="34" t="s">
        <v>45476</v>
      </c>
      <c r="H724" s="34" t="s">
        <v>10320</v>
      </c>
      <c r="I724" s="34" t="s">
        <v>197</v>
      </c>
      <c r="J724" s="62">
        <v>47905</v>
      </c>
      <c r="K724" s="34" t="s">
        <v>42087</v>
      </c>
      <c r="L724" s="34" t="s">
        <v>13840</v>
      </c>
      <c r="M724" s="1" t="s">
        <v>48929</v>
      </c>
      <c r="N724" s="34" t="s">
        <v>20</v>
      </c>
      <c r="O724" s="34" t="s">
        <v>45477</v>
      </c>
      <c r="P724" s="34" t="s">
        <v>45771</v>
      </c>
      <c r="Q724" s="34" t="s">
        <v>29986</v>
      </c>
      <c r="R724" s="95" t="s">
        <v>45478</v>
      </c>
      <c r="S724" s="34" t="s">
        <v>93</v>
      </c>
      <c r="T724" s="34" t="s">
        <v>21</v>
      </c>
      <c r="U724" s="34" t="s">
        <v>26689</v>
      </c>
      <c r="V724" s="34" t="s">
        <v>26482</v>
      </c>
      <c r="W724" s="34" t="s">
        <v>26485</v>
      </c>
      <c r="X724" s="34" t="s">
        <v>93</v>
      </c>
      <c r="Y724" s="34">
        <v>5394</v>
      </c>
      <c r="Z724" s="34"/>
      <c r="AA724" s="33" t="s">
        <v>42842</v>
      </c>
      <c r="AB724" s="33">
        <v>7723</v>
      </c>
      <c r="AC724" s="103">
        <v>27391</v>
      </c>
    </row>
    <row r="725" spans="1:29" ht="13" customHeight="1" x14ac:dyDescent="0.2">
      <c r="A725" s="34" t="s">
        <v>45462</v>
      </c>
      <c r="B725" s="34">
        <v>41</v>
      </c>
      <c r="C725" s="34" t="s">
        <v>13</v>
      </c>
      <c r="D725" s="34" t="s">
        <v>30</v>
      </c>
      <c r="E725" s="95" t="s">
        <v>45463</v>
      </c>
      <c r="F725" s="94">
        <v>43850</v>
      </c>
      <c r="G725" s="34" t="s">
        <v>45464</v>
      </c>
      <c r="H725" s="34" t="s">
        <v>31967</v>
      </c>
      <c r="I725" s="34" t="s">
        <v>111</v>
      </c>
      <c r="J725" s="62">
        <v>86336</v>
      </c>
      <c r="K725" s="34" t="s">
        <v>21568</v>
      </c>
      <c r="L725" s="34" t="s">
        <v>45465</v>
      </c>
      <c r="M725" s="1" t="s">
        <v>46286</v>
      </c>
      <c r="N725" s="34" t="s">
        <v>20</v>
      </c>
      <c r="O725" s="34" t="s">
        <v>45466</v>
      </c>
      <c r="P725" s="34" t="s">
        <v>40461</v>
      </c>
      <c r="Q725" s="34" t="s">
        <v>29986</v>
      </c>
      <c r="R725" s="95" t="s">
        <v>45467</v>
      </c>
      <c r="S725" s="34" t="s">
        <v>22</v>
      </c>
      <c r="T725" s="34" t="s">
        <v>21</v>
      </c>
      <c r="U725" s="34" t="s">
        <v>26505</v>
      </c>
      <c r="V725" s="34" t="s">
        <v>26482</v>
      </c>
      <c r="W725" s="34" t="s">
        <v>26485</v>
      </c>
      <c r="X725" s="34" t="s">
        <v>93</v>
      </c>
      <c r="Y725" s="34">
        <v>5391</v>
      </c>
      <c r="Z725" s="34"/>
      <c r="AA725" s="33" t="s">
        <v>42843</v>
      </c>
      <c r="AB725" s="33">
        <v>7725</v>
      </c>
      <c r="AC725" s="103">
        <v>27388</v>
      </c>
    </row>
    <row r="726" spans="1:29" ht="13" customHeight="1" x14ac:dyDescent="0.2">
      <c r="A726" s="34" t="s">
        <v>45479</v>
      </c>
      <c r="B726" s="34">
        <v>57</v>
      </c>
      <c r="C726" s="34" t="s">
        <v>13</v>
      </c>
      <c r="D726" s="34" t="s">
        <v>30</v>
      </c>
      <c r="E726" s="95" t="s">
        <v>45480</v>
      </c>
      <c r="F726" s="94">
        <v>43850</v>
      </c>
      <c r="G726" s="34" t="s">
        <v>45481</v>
      </c>
      <c r="H726" s="34" t="s">
        <v>23380</v>
      </c>
      <c r="I726" s="34" t="s">
        <v>34</v>
      </c>
      <c r="J726" s="62">
        <v>6705</v>
      </c>
      <c r="K726" s="34" t="s">
        <v>3285</v>
      </c>
      <c r="L726" s="34" t="s">
        <v>23382</v>
      </c>
      <c r="M726" s="1" t="s">
        <v>46285</v>
      </c>
      <c r="N726" s="34" t="s">
        <v>20</v>
      </c>
      <c r="O726" s="34" t="s">
        <v>45482</v>
      </c>
      <c r="P726" s="34" t="s">
        <v>37679</v>
      </c>
      <c r="Q726" s="34" t="s">
        <v>29986</v>
      </c>
      <c r="R726" s="95" t="s">
        <v>45483</v>
      </c>
      <c r="S726" s="34" t="s">
        <v>93</v>
      </c>
      <c r="T726" s="34" t="s">
        <v>21</v>
      </c>
      <c r="U726" s="34" t="s">
        <v>26689</v>
      </c>
      <c r="V726" s="34" t="s">
        <v>26484</v>
      </c>
      <c r="W726" s="34" t="s">
        <v>26485</v>
      </c>
      <c r="X726" s="34" t="s">
        <v>93</v>
      </c>
      <c r="Y726" s="34">
        <v>5386</v>
      </c>
      <c r="Z726" s="34"/>
      <c r="AA726" s="33" t="s">
        <v>42844</v>
      </c>
      <c r="AB726" s="33">
        <v>7724</v>
      </c>
      <c r="AC726" s="103">
        <v>27389</v>
      </c>
    </row>
    <row r="727" spans="1:29" ht="13" customHeight="1" x14ac:dyDescent="0.2">
      <c r="A727" s="34" t="s">
        <v>45484</v>
      </c>
      <c r="B727" s="34">
        <v>42</v>
      </c>
      <c r="C727" s="34" t="s">
        <v>13</v>
      </c>
      <c r="D727" s="34" t="s">
        <v>78</v>
      </c>
      <c r="E727" s="95" t="s">
        <v>45485</v>
      </c>
      <c r="F727" s="94">
        <v>43849</v>
      </c>
      <c r="G727" s="34" t="s">
        <v>45486</v>
      </c>
      <c r="H727" s="34" t="s">
        <v>4465</v>
      </c>
      <c r="I727" s="34" t="s">
        <v>224</v>
      </c>
      <c r="J727" s="62">
        <v>23324</v>
      </c>
      <c r="K727" s="34" t="s">
        <v>3047</v>
      </c>
      <c r="L727" s="34" t="s">
        <v>4636</v>
      </c>
      <c r="M727" s="1" t="s">
        <v>46287</v>
      </c>
      <c r="N727" s="34" t="s">
        <v>20</v>
      </c>
      <c r="O727" s="34" t="s">
        <v>45487</v>
      </c>
      <c r="P727" s="34" t="s">
        <v>45771</v>
      </c>
      <c r="Q727" s="34" t="s">
        <v>29986</v>
      </c>
      <c r="R727" s="95" t="s">
        <v>45488</v>
      </c>
      <c r="S727" s="34" t="s">
        <v>93</v>
      </c>
      <c r="T727" s="34" t="s">
        <v>21</v>
      </c>
      <c r="U727" s="34" t="s">
        <v>26488</v>
      </c>
      <c r="V727" s="34" t="s">
        <v>26484</v>
      </c>
      <c r="W727" s="34"/>
      <c r="X727" s="34"/>
      <c r="Y727" s="34"/>
      <c r="Z727" s="34" t="s">
        <v>43137</v>
      </c>
      <c r="AA727" s="33" t="s">
        <v>42844</v>
      </c>
      <c r="AB727" s="33">
        <v>7719</v>
      </c>
      <c r="AC727" s="103">
        <v>27377</v>
      </c>
    </row>
    <row r="728" spans="1:29" ht="13" customHeight="1" x14ac:dyDescent="0.2">
      <c r="A728" s="34" t="s">
        <v>45489</v>
      </c>
      <c r="B728" s="34">
        <v>43</v>
      </c>
      <c r="C728" s="34" t="s">
        <v>13</v>
      </c>
      <c r="D728" s="34" t="s">
        <v>30</v>
      </c>
      <c r="E728" s="95" t="s">
        <v>45490</v>
      </c>
      <c r="F728" s="94">
        <v>43849</v>
      </c>
      <c r="G728" s="34" t="s">
        <v>45491</v>
      </c>
      <c r="H728" s="34" t="s">
        <v>10148</v>
      </c>
      <c r="I728" s="34" t="s">
        <v>55</v>
      </c>
      <c r="J728" s="62">
        <v>33875</v>
      </c>
      <c r="K728" s="34" t="s">
        <v>10150</v>
      </c>
      <c r="L728" s="34" t="s">
        <v>45492</v>
      </c>
      <c r="M728" s="1" t="s">
        <v>46288</v>
      </c>
      <c r="N728" s="34" t="s">
        <v>20</v>
      </c>
      <c r="O728" s="34" t="s">
        <v>45493</v>
      </c>
      <c r="P728" s="34" t="s">
        <v>45771</v>
      </c>
      <c r="Q728" s="34" t="s">
        <v>29986</v>
      </c>
      <c r="R728" s="95" t="s">
        <v>45494</v>
      </c>
      <c r="S728" s="34" t="s">
        <v>93</v>
      </c>
      <c r="T728" s="34" t="s">
        <v>21</v>
      </c>
      <c r="U728" s="34" t="s">
        <v>26488</v>
      </c>
      <c r="V728" s="34" t="s">
        <v>26487</v>
      </c>
      <c r="W728" s="34" t="s">
        <v>26485</v>
      </c>
      <c r="X728" s="34" t="s">
        <v>93</v>
      </c>
      <c r="Y728" s="34">
        <v>5406</v>
      </c>
      <c r="Z728" s="34"/>
      <c r="AA728" s="33" t="s">
        <v>42843</v>
      </c>
      <c r="AB728" s="33">
        <v>7720</v>
      </c>
      <c r="AC728" s="103">
        <v>27378</v>
      </c>
    </row>
    <row r="729" spans="1:29" ht="13" customHeight="1" x14ac:dyDescent="0.2">
      <c r="A729" s="34" t="s">
        <v>2989</v>
      </c>
      <c r="B729" s="34">
        <v>16</v>
      </c>
      <c r="C729" s="34" t="s">
        <v>13</v>
      </c>
      <c r="D729" s="34" t="s">
        <v>30</v>
      </c>
      <c r="E729" s="34"/>
      <c r="F729" s="94">
        <v>43849</v>
      </c>
      <c r="G729" s="34" t="s">
        <v>45495</v>
      </c>
      <c r="H729" s="34" t="s">
        <v>8900</v>
      </c>
      <c r="I729" s="34" t="s">
        <v>18</v>
      </c>
      <c r="J729" s="62">
        <v>70003</v>
      </c>
      <c r="K729" s="34" t="s">
        <v>1655</v>
      </c>
      <c r="L729" s="34" t="s">
        <v>2248</v>
      </c>
      <c r="M729" s="1" t="s">
        <v>45981</v>
      </c>
      <c r="N729" s="34" t="s">
        <v>42709</v>
      </c>
      <c r="O729" s="34" t="s">
        <v>45496</v>
      </c>
      <c r="P729" s="34" t="s">
        <v>45771</v>
      </c>
      <c r="Q729" s="34" t="s">
        <v>29986</v>
      </c>
      <c r="R729" s="95" t="s">
        <v>45497</v>
      </c>
      <c r="S729" s="34" t="s">
        <v>509</v>
      </c>
      <c r="T729" s="34" t="s">
        <v>45897</v>
      </c>
      <c r="U729" s="34" t="s">
        <v>49804</v>
      </c>
      <c r="V729" s="34" t="s">
        <v>26484</v>
      </c>
      <c r="W729" s="34"/>
      <c r="X729" s="34"/>
      <c r="Y729" s="34"/>
      <c r="Z729" s="34"/>
      <c r="AA729" s="33" t="s">
        <v>42842</v>
      </c>
      <c r="AB729" s="33">
        <v>7721</v>
      </c>
      <c r="AC729" s="103">
        <v>27383</v>
      </c>
    </row>
    <row r="730" spans="1:29" ht="13" customHeight="1" x14ac:dyDescent="0.2">
      <c r="A730" s="34" t="s">
        <v>45498</v>
      </c>
      <c r="B730" s="34">
        <v>19</v>
      </c>
      <c r="C730" s="34" t="s">
        <v>13</v>
      </c>
      <c r="D730" s="34" t="s">
        <v>78</v>
      </c>
      <c r="E730" s="95" t="s">
        <v>45499</v>
      </c>
      <c r="F730" s="94">
        <v>43847</v>
      </c>
      <c r="G730" s="34" t="s">
        <v>45500</v>
      </c>
      <c r="H730" s="34" t="s">
        <v>3747</v>
      </c>
      <c r="I730" s="34" t="s">
        <v>159</v>
      </c>
      <c r="J730" s="62">
        <v>30127</v>
      </c>
      <c r="K730" s="34" t="s">
        <v>3039</v>
      </c>
      <c r="L730" s="34" t="s">
        <v>3040</v>
      </c>
      <c r="M730" s="1" t="s">
        <v>45915</v>
      </c>
      <c r="N730" s="34" t="s">
        <v>20</v>
      </c>
      <c r="O730" s="34" t="s">
        <v>45501</v>
      </c>
      <c r="P730" s="34" t="s">
        <v>45771</v>
      </c>
      <c r="Q730" s="34" t="s">
        <v>29986</v>
      </c>
      <c r="R730" s="95" t="s">
        <v>45502</v>
      </c>
      <c r="S730" s="34" t="s">
        <v>93</v>
      </c>
      <c r="T730" s="34" t="s">
        <v>28</v>
      </c>
      <c r="U730" s="34" t="s">
        <v>26487</v>
      </c>
      <c r="V730" s="34" t="s">
        <v>26487</v>
      </c>
      <c r="W730" s="34" t="s">
        <v>26483</v>
      </c>
      <c r="X730" s="34" t="s">
        <v>93</v>
      </c>
      <c r="Y730" s="34">
        <v>5376</v>
      </c>
      <c r="Z730" s="34"/>
      <c r="AA730" s="33" t="s">
        <v>42844</v>
      </c>
      <c r="AB730" s="33">
        <v>7718</v>
      </c>
      <c r="AC730" s="103">
        <v>27363</v>
      </c>
    </row>
    <row r="731" spans="1:29" ht="13" customHeight="1" x14ac:dyDescent="0.2">
      <c r="A731" s="34" t="s">
        <v>45503</v>
      </c>
      <c r="B731" s="34">
        <v>35</v>
      </c>
      <c r="C731" s="34" t="s">
        <v>13</v>
      </c>
      <c r="D731" s="34" t="s">
        <v>30</v>
      </c>
      <c r="E731" s="95" t="s">
        <v>45504</v>
      </c>
      <c r="F731" s="94">
        <v>43846</v>
      </c>
      <c r="G731" s="34" t="s">
        <v>45505</v>
      </c>
      <c r="H731" s="34" t="s">
        <v>26099</v>
      </c>
      <c r="I731" s="34" t="s">
        <v>406</v>
      </c>
      <c r="J731" s="62">
        <v>54401</v>
      </c>
      <c r="K731" s="34" t="s">
        <v>21244</v>
      </c>
      <c r="L731" s="34" t="s">
        <v>45506</v>
      </c>
      <c r="M731" s="1" t="s">
        <v>46290</v>
      </c>
      <c r="N731" s="34" t="s">
        <v>20</v>
      </c>
      <c r="O731" s="34" t="s">
        <v>45507</v>
      </c>
      <c r="P731" s="34" t="s">
        <v>45771</v>
      </c>
      <c r="Q731" s="34" t="s">
        <v>29986</v>
      </c>
      <c r="R731" s="95" t="s">
        <v>45508</v>
      </c>
      <c r="S731" s="34" t="s">
        <v>93</v>
      </c>
      <c r="T731" s="34" t="s">
        <v>21</v>
      </c>
      <c r="U731" s="34" t="s">
        <v>26689</v>
      </c>
      <c r="V731" s="34" t="s">
        <v>26484</v>
      </c>
      <c r="W731" s="34"/>
      <c r="X731" s="34" t="s">
        <v>93</v>
      </c>
      <c r="Y731" s="34">
        <v>5380</v>
      </c>
      <c r="Z731" s="34"/>
      <c r="AA731" s="33" t="s">
        <v>42844</v>
      </c>
      <c r="AB731" s="33">
        <v>7715</v>
      </c>
      <c r="AC731" s="103">
        <v>27359</v>
      </c>
    </row>
    <row r="732" spans="1:29" ht="13" customHeight="1" x14ac:dyDescent="0.2">
      <c r="A732" s="34" t="s">
        <v>45509</v>
      </c>
      <c r="B732" s="34">
        <v>50</v>
      </c>
      <c r="C732" s="34" t="s">
        <v>13</v>
      </c>
      <c r="D732" s="34" t="s">
        <v>30</v>
      </c>
      <c r="E732" s="34"/>
      <c r="F732" s="94">
        <v>43846</v>
      </c>
      <c r="G732" s="34" t="s">
        <v>45510</v>
      </c>
      <c r="H732" s="34" t="s">
        <v>45511</v>
      </c>
      <c r="I732" s="34" t="s">
        <v>337</v>
      </c>
      <c r="J732" s="62">
        <v>28684</v>
      </c>
      <c r="K732" s="34" t="s">
        <v>1283</v>
      </c>
      <c r="L732" s="34" t="s">
        <v>1284</v>
      </c>
      <c r="M732" s="1" t="s">
        <v>46291</v>
      </c>
      <c r="N732" s="34" t="s">
        <v>20</v>
      </c>
      <c r="O732" s="34" t="s">
        <v>45512</v>
      </c>
      <c r="P732" s="34" t="s">
        <v>45771</v>
      </c>
      <c r="Q732" s="34" t="s">
        <v>29986</v>
      </c>
      <c r="R732" s="95" t="s">
        <v>45513</v>
      </c>
      <c r="S732" s="34" t="s">
        <v>93</v>
      </c>
      <c r="T732" s="34" t="s">
        <v>21</v>
      </c>
      <c r="U732" s="34" t="s">
        <v>26689</v>
      </c>
      <c r="V732" s="34" t="s">
        <v>26484</v>
      </c>
      <c r="W732" s="34" t="s">
        <v>26485</v>
      </c>
      <c r="X732" s="34" t="s">
        <v>93</v>
      </c>
      <c r="Y732" s="34">
        <v>5382</v>
      </c>
      <c r="Z732" s="34"/>
      <c r="AA732" s="33" t="s">
        <v>42843</v>
      </c>
      <c r="AB732" s="33">
        <v>7716</v>
      </c>
      <c r="AC732" s="103">
        <v>27382</v>
      </c>
    </row>
    <row r="733" spans="1:29" ht="13" customHeight="1" x14ac:dyDescent="0.2">
      <c r="A733" s="1" t="s">
        <v>45519</v>
      </c>
      <c r="B733" s="34">
        <v>54</v>
      </c>
      <c r="C733" s="34" t="s">
        <v>13</v>
      </c>
      <c r="D733" s="1" t="s">
        <v>23</v>
      </c>
      <c r="E733" s="34"/>
      <c r="F733" s="94">
        <v>43846</v>
      </c>
      <c r="G733" s="34" t="s">
        <v>45520</v>
      </c>
      <c r="H733" s="34" t="s">
        <v>45521</v>
      </c>
      <c r="I733" s="34" t="s">
        <v>297</v>
      </c>
      <c r="J733" s="62">
        <v>37881</v>
      </c>
      <c r="K733" s="34" t="s">
        <v>1736</v>
      </c>
      <c r="L733" s="34" t="s">
        <v>37983</v>
      </c>
      <c r="M733" s="1" t="s">
        <v>46289</v>
      </c>
      <c r="N733" s="34" t="s">
        <v>20</v>
      </c>
      <c r="O733" s="34" t="s">
        <v>45522</v>
      </c>
      <c r="P733" s="34" t="s">
        <v>45771</v>
      </c>
      <c r="Q733" s="34" t="s">
        <v>29986</v>
      </c>
      <c r="R733" s="95" t="s">
        <v>45523</v>
      </c>
      <c r="S733" s="34" t="s">
        <v>509</v>
      </c>
      <c r="T733" s="34" t="s">
        <v>21</v>
      </c>
      <c r="U733" s="34" t="s">
        <v>26689</v>
      </c>
      <c r="V733" s="34"/>
      <c r="W733" s="34"/>
      <c r="X733" s="34"/>
      <c r="Y733" s="34"/>
      <c r="Z733" s="34"/>
      <c r="AA733" s="33" t="s">
        <v>42843</v>
      </c>
      <c r="AB733" s="33">
        <v>7714</v>
      </c>
      <c r="AC733" s="103">
        <v>27361</v>
      </c>
    </row>
    <row r="734" spans="1:29" ht="13" customHeight="1" x14ac:dyDescent="0.2">
      <c r="A734" s="34" t="s">
        <v>45514</v>
      </c>
      <c r="B734" s="34">
        <v>66</v>
      </c>
      <c r="C734" s="34" t="s">
        <v>13</v>
      </c>
      <c r="D734" s="34" t="s">
        <v>30</v>
      </c>
      <c r="E734" s="34"/>
      <c r="F734" s="94">
        <v>43846</v>
      </c>
      <c r="G734" s="34" t="s">
        <v>45515</v>
      </c>
      <c r="H734" s="34" t="s">
        <v>45516</v>
      </c>
      <c r="I734" s="34" t="s">
        <v>249</v>
      </c>
      <c r="J734" s="62">
        <v>89447</v>
      </c>
      <c r="K734" s="34" t="s">
        <v>16369</v>
      </c>
      <c r="L734" s="34" t="s">
        <v>19887</v>
      </c>
      <c r="M734" s="1" t="s">
        <v>46292</v>
      </c>
      <c r="N734" s="34" t="s">
        <v>20</v>
      </c>
      <c r="O734" s="34" t="s">
        <v>45517</v>
      </c>
      <c r="P734" s="34" t="s">
        <v>45771</v>
      </c>
      <c r="Q734" s="34" t="s">
        <v>29986</v>
      </c>
      <c r="R734" s="95" t="s">
        <v>45518</v>
      </c>
      <c r="S734" s="34" t="s">
        <v>93</v>
      </c>
      <c r="T734" s="34" t="s">
        <v>21</v>
      </c>
      <c r="U734" s="34" t="s">
        <v>26689</v>
      </c>
      <c r="V734" s="34" t="s">
        <v>26482</v>
      </c>
      <c r="W734" s="34" t="s">
        <v>26485</v>
      </c>
      <c r="X734" s="34" t="s">
        <v>93</v>
      </c>
      <c r="Y734" s="34">
        <v>5381</v>
      </c>
      <c r="Z734" s="34"/>
      <c r="AA734" s="33" t="s">
        <v>42843</v>
      </c>
      <c r="AB734" s="33">
        <v>7717</v>
      </c>
      <c r="AC734" s="103">
        <v>27360</v>
      </c>
    </row>
    <row r="735" spans="1:29" ht="13" customHeight="1" x14ac:dyDescent="0.2">
      <c r="A735" s="34" t="s">
        <v>45524</v>
      </c>
      <c r="B735" s="34">
        <v>19</v>
      </c>
      <c r="C735" s="34" t="s">
        <v>13</v>
      </c>
      <c r="D735" s="34" t="s">
        <v>78</v>
      </c>
      <c r="E735" s="95" t="s">
        <v>45525</v>
      </c>
      <c r="F735" s="94">
        <v>43845</v>
      </c>
      <c r="G735" s="34" t="s">
        <v>45526</v>
      </c>
      <c r="H735" s="34" t="s">
        <v>21006</v>
      </c>
      <c r="I735" s="34" t="s">
        <v>34</v>
      </c>
      <c r="J735" s="62">
        <v>6516</v>
      </c>
      <c r="K735" s="34" t="s">
        <v>3285</v>
      </c>
      <c r="L735" s="34" t="s">
        <v>36</v>
      </c>
      <c r="M735" s="1" t="s">
        <v>46293</v>
      </c>
      <c r="N735" s="34" t="s">
        <v>4952</v>
      </c>
      <c r="O735" s="34" t="s">
        <v>45527</v>
      </c>
      <c r="P735" s="34" t="s">
        <v>45771</v>
      </c>
      <c r="Q735" s="34" t="s">
        <v>29986</v>
      </c>
      <c r="R735" s="95" t="s">
        <v>45528</v>
      </c>
      <c r="S735" s="34" t="s">
        <v>93</v>
      </c>
      <c r="T735" s="34" t="s">
        <v>21</v>
      </c>
      <c r="U735" s="34" t="s">
        <v>26682</v>
      </c>
      <c r="V735" s="34" t="s">
        <v>26482</v>
      </c>
      <c r="W735" s="34" t="s">
        <v>26483</v>
      </c>
      <c r="X735" s="34" t="s">
        <v>509</v>
      </c>
      <c r="Y735" s="34">
        <v>5377</v>
      </c>
      <c r="Z735" s="34"/>
      <c r="AA735" s="33" t="s">
        <v>42844</v>
      </c>
      <c r="AB735" s="33">
        <v>7709</v>
      </c>
      <c r="AC735" s="103">
        <v>27355</v>
      </c>
    </row>
    <row r="736" spans="1:29" ht="13" customHeight="1" x14ac:dyDescent="0.2">
      <c r="A736" s="34" t="s">
        <v>45540</v>
      </c>
      <c r="B736" s="34">
        <v>31</v>
      </c>
      <c r="C736" s="34" t="s">
        <v>13</v>
      </c>
      <c r="D736" s="34" t="s">
        <v>30</v>
      </c>
      <c r="E736" s="95" t="s">
        <v>45541</v>
      </c>
      <c r="F736" s="94">
        <v>43845</v>
      </c>
      <c r="G736" s="34" t="s">
        <v>45542</v>
      </c>
      <c r="H736" s="34" t="s">
        <v>30496</v>
      </c>
      <c r="I736" s="34" t="s">
        <v>55</v>
      </c>
      <c r="J736" s="62">
        <v>33860</v>
      </c>
      <c r="K736" s="34" t="s">
        <v>1730</v>
      </c>
      <c r="L736" s="34" t="s">
        <v>237</v>
      </c>
      <c r="M736" s="1" t="s">
        <v>45943</v>
      </c>
      <c r="N736" s="34" t="s">
        <v>20</v>
      </c>
      <c r="O736" s="34" t="s">
        <v>45543</v>
      </c>
      <c r="P736" s="34" t="s">
        <v>45771</v>
      </c>
      <c r="Q736" s="34" t="s">
        <v>29986</v>
      </c>
      <c r="R736" s="95" t="s">
        <v>45544</v>
      </c>
      <c r="S736" s="34" t="s">
        <v>93</v>
      </c>
      <c r="T736" s="34" t="s">
        <v>21</v>
      </c>
      <c r="U736" s="34" t="s">
        <v>26689</v>
      </c>
      <c r="V736" s="34" t="s">
        <v>26482</v>
      </c>
      <c r="W736" s="34" t="s">
        <v>26485</v>
      </c>
      <c r="X736" s="34" t="s">
        <v>93</v>
      </c>
      <c r="Y736" s="34">
        <v>5503</v>
      </c>
      <c r="Z736" s="34"/>
      <c r="AA736" s="33" t="s">
        <v>42843</v>
      </c>
      <c r="AB736" s="33">
        <v>7712</v>
      </c>
      <c r="AC736" s="103">
        <v>27353</v>
      </c>
    </row>
    <row r="737" spans="1:29" ht="13" customHeight="1" x14ac:dyDescent="0.2">
      <c r="A737" s="34" t="s">
        <v>45529</v>
      </c>
      <c r="B737" s="34">
        <v>35</v>
      </c>
      <c r="C737" s="34" t="s">
        <v>13</v>
      </c>
      <c r="D737" s="34" t="s">
        <v>30</v>
      </c>
      <c r="E737" s="95" t="s">
        <v>45530</v>
      </c>
      <c r="F737" s="94">
        <v>43845</v>
      </c>
      <c r="G737" s="34" t="s">
        <v>45531</v>
      </c>
      <c r="H737" s="34" t="s">
        <v>4757</v>
      </c>
      <c r="I737" s="34" t="s">
        <v>795</v>
      </c>
      <c r="J737" s="62">
        <v>59808</v>
      </c>
      <c r="K737" s="34" t="s">
        <v>4757</v>
      </c>
      <c r="L737" s="34" t="s">
        <v>34884</v>
      </c>
      <c r="M737" s="1" t="s">
        <v>46294</v>
      </c>
      <c r="N737" s="34" t="s">
        <v>20</v>
      </c>
      <c r="O737" s="34" t="s">
        <v>45532</v>
      </c>
      <c r="P737" s="34" t="s">
        <v>45771</v>
      </c>
      <c r="Q737" s="34" t="s">
        <v>29986</v>
      </c>
      <c r="R737" s="95" t="s">
        <v>45533</v>
      </c>
      <c r="S737" s="34" t="s">
        <v>93</v>
      </c>
      <c r="T737" s="34" t="s">
        <v>21</v>
      </c>
      <c r="U737" s="34" t="s">
        <v>26689</v>
      </c>
      <c r="V737" s="34" t="s">
        <v>26482</v>
      </c>
      <c r="W737" s="34" t="s">
        <v>26485</v>
      </c>
      <c r="X737" s="34" t="s">
        <v>93</v>
      </c>
      <c r="Y737" s="34">
        <v>5379</v>
      </c>
      <c r="Z737" s="34"/>
      <c r="AA737" s="33" t="s">
        <v>42843</v>
      </c>
      <c r="AB737" s="33">
        <v>7711</v>
      </c>
      <c r="AC737" s="103">
        <v>27358</v>
      </c>
    </row>
    <row r="738" spans="1:29" ht="13" customHeight="1" x14ac:dyDescent="0.2">
      <c r="A738" s="34" t="s">
        <v>45545</v>
      </c>
      <c r="B738" s="34">
        <v>55</v>
      </c>
      <c r="C738" s="34" t="s">
        <v>13</v>
      </c>
      <c r="D738" s="34" t="s">
        <v>78</v>
      </c>
      <c r="E738" s="95" t="s">
        <v>45546</v>
      </c>
      <c r="F738" s="94">
        <v>43845</v>
      </c>
      <c r="G738" s="34" t="s">
        <v>45547</v>
      </c>
      <c r="H738" s="34" t="s">
        <v>1648</v>
      </c>
      <c r="I738" s="34" t="s">
        <v>55</v>
      </c>
      <c r="J738" s="62">
        <v>32922</v>
      </c>
      <c r="K738" s="34" t="s">
        <v>1650</v>
      </c>
      <c r="L738" s="34" t="s">
        <v>44589</v>
      </c>
      <c r="M738" s="1" t="s">
        <v>46179</v>
      </c>
      <c r="N738" s="34" t="s">
        <v>20</v>
      </c>
      <c r="O738" s="34" t="s">
        <v>45548</v>
      </c>
      <c r="P738" s="34" t="s">
        <v>45771</v>
      </c>
      <c r="Q738" s="34" t="s">
        <v>29986</v>
      </c>
      <c r="R738" s="95" t="s">
        <v>45549</v>
      </c>
      <c r="S738" s="34" t="s">
        <v>93</v>
      </c>
      <c r="T738" s="34" t="s">
        <v>21</v>
      </c>
      <c r="U738" s="34" t="s">
        <v>26682</v>
      </c>
      <c r="V738" s="34" t="s">
        <v>26484</v>
      </c>
      <c r="W738" s="34" t="s">
        <v>26485</v>
      </c>
      <c r="X738" s="34" t="s">
        <v>509</v>
      </c>
      <c r="Y738" s="34">
        <v>5378</v>
      </c>
      <c r="Z738" s="34"/>
      <c r="AA738" s="33" t="s">
        <v>42844</v>
      </c>
      <c r="AB738" s="33">
        <v>7710</v>
      </c>
      <c r="AC738" s="103">
        <v>27357</v>
      </c>
    </row>
    <row r="739" spans="1:29" ht="13" customHeight="1" x14ac:dyDescent="0.2">
      <c r="A739" s="34" t="s">
        <v>45534</v>
      </c>
      <c r="B739" s="34">
        <v>47</v>
      </c>
      <c r="C739" s="34" t="s">
        <v>13</v>
      </c>
      <c r="D739" s="34" t="s">
        <v>78</v>
      </c>
      <c r="E739" s="95" t="s">
        <v>45535</v>
      </c>
      <c r="F739" s="94">
        <v>43845</v>
      </c>
      <c r="G739" s="34" t="s">
        <v>45536</v>
      </c>
      <c r="H739" s="34" t="s">
        <v>2268</v>
      </c>
      <c r="I739" s="34" t="s">
        <v>159</v>
      </c>
      <c r="J739" s="62">
        <v>30046</v>
      </c>
      <c r="K739" s="34" t="s">
        <v>1236</v>
      </c>
      <c r="L739" s="34" t="s">
        <v>45537</v>
      </c>
      <c r="M739" s="1" t="s">
        <v>46295</v>
      </c>
      <c r="N739" s="34" t="s">
        <v>4952</v>
      </c>
      <c r="O739" s="34" t="s">
        <v>45538</v>
      </c>
      <c r="P739" s="34" t="s">
        <v>45771</v>
      </c>
      <c r="Q739" s="34" t="s">
        <v>29986</v>
      </c>
      <c r="R739" s="95" t="s">
        <v>45539</v>
      </c>
      <c r="S739" s="34" t="s">
        <v>901</v>
      </c>
      <c r="T739" s="34" t="s">
        <v>28</v>
      </c>
      <c r="U739" s="34" t="s">
        <v>29084</v>
      </c>
      <c r="V739" s="34" t="s">
        <v>26484</v>
      </c>
      <c r="W739" s="34" t="s">
        <v>26485</v>
      </c>
      <c r="X739" s="34" t="s">
        <v>93</v>
      </c>
      <c r="Y739" s="34">
        <v>5375</v>
      </c>
      <c r="Z739" s="34"/>
      <c r="AA739" s="33" t="s">
        <v>42844</v>
      </c>
      <c r="AB739" s="33">
        <v>7713</v>
      </c>
      <c r="AC739" s="103">
        <v>27356</v>
      </c>
    </row>
    <row r="740" spans="1:29" ht="13" customHeight="1" x14ac:dyDescent="0.2">
      <c r="A740" s="34" t="s">
        <v>45550</v>
      </c>
      <c r="B740" s="34">
        <v>51</v>
      </c>
      <c r="C740" s="34" t="s">
        <v>13</v>
      </c>
      <c r="D740" s="34" t="s">
        <v>41</v>
      </c>
      <c r="E740" s="95" t="s">
        <v>45551</v>
      </c>
      <c r="F740" s="94">
        <v>43844</v>
      </c>
      <c r="G740" s="34" t="s">
        <v>45552</v>
      </c>
      <c r="H740" s="34" t="s">
        <v>45553</v>
      </c>
      <c r="I740" s="34" t="s">
        <v>55</v>
      </c>
      <c r="J740" s="62">
        <v>32162</v>
      </c>
      <c r="K740" s="34" t="s">
        <v>389</v>
      </c>
      <c r="L740" s="34" t="s">
        <v>6822</v>
      </c>
      <c r="M740" s="1" t="s">
        <v>46296</v>
      </c>
      <c r="N740" s="34" t="s">
        <v>20</v>
      </c>
      <c r="O740" s="34" t="s">
        <v>45554</v>
      </c>
      <c r="P740" s="34" t="s">
        <v>45392</v>
      </c>
      <c r="Q740" s="34" t="s">
        <v>29986</v>
      </c>
      <c r="R740" s="95" t="s">
        <v>45555</v>
      </c>
      <c r="S740" s="34" t="s">
        <v>93</v>
      </c>
      <c r="T740" s="34" t="s">
        <v>21</v>
      </c>
      <c r="U740" s="34" t="s">
        <v>26682</v>
      </c>
      <c r="V740" s="34" t="s">
        <v>26484</v>
      </c>
      <c r="W740" s="34" t="s">
        <v>26485</v>
      </c>
      <c r="X740" s="34" t="s">
        <v>93</v>
      </c>
      <c r="Y740" s="34">
        <v>5373</v>
      </c>
      <c r="Z740" s="34"/>
      <c r="AA740" s="33" t="s">
        <v>42844</v>
      </c>
      <c r="AB740" s="33">
        <v>7708</v>
      </c>
      <c r="AC740" s="103">
        <v>27351</v>
      </c>
    </row>
    <row r="741" spans="1:29" ht="13" customHeight="1" x14ac:dyDescent="0.2">
      <c r="A741" s="34" t="s">
        <v>45556</v>
      </c>
      <c r="B741" s="34">
        <v>29</v>
      </c>
      <c r="C741" s="34" t="s">
        <v>13</v>
      </c>
      <c r="D741" s="34" t="s">
        <v>78</v>
      </c>
      <c r="E741" s="95" t="s">
        <v>45557</v>
      </c>
      <c r="F741" s="94">
        <v>43843</v>
      </c>
      <c r="G741" s="34" t="s">
        <v>45558</v>
      </c>
      <c r="H741" s="34" t="s">
        <v>25449</v>
      </c>
      <c r="I741" s="34" t="s">
        <v>197</v>
      </c>
      <c r="J741" s="62">
        <v>46404</v>
      </c>
      <c r="K741" s="34" t="s">
        <v>1176</v>
      </c>
      <c r="L741" s="34" t="s">
        <v>45559</v>
      </c>
      <c r="M741" s="1" t="s">
        <v>46297</v>
      </c>
      <c r="N741" s="34" t="s">
        <v>20</v>
      </c>
      <c r="O741" s="34" t="s">
        <v>45560</v>
      </c>
      <c r="P741" s="34" t="s">
        <v>45771</v>
      </c>
      <c r="Q741" s="34" t="s">
        <v>29986</v>
      </c>
      <c r="R741" s="95" t="s">
        <v>45561</v>
      </c>
      <c r="S741" s="34" t="s">
        <v>93</v>
      </c>
      <c r="T741" s="34" t="s">
        <v>21</v>
      </c>
      <c r="U741" s="34" t="s">
        <v>26689</v>
      </c>
      <c r="V741" s="34" t="s">
        <v>26484</v>
      </c>
      <c r="W741" s="34" t="s">
        <v>26485</v>
      </c>
      <c r="X741" s="34" t="s">
        <v>93</v>
      </c>
      <c r="Y741" s="34">
        <v>5371</v>
      </c>
      <c r="Z741" s="34"/>
      <c r="AA741" s="33" t="s">
        <v>42842</v>
      </c>
      <c r="AB741" s="33">
        <v>7706</v>
      </c>
      <c r="AC741" s="103">
        <v>27341</v>
      </c>
    </row>
    <row r="742" spans="1:29" ht="13" customHeight="1" x14ac:dyDescent="0.2">
      <c r="A742" s="34" t="s">
        <v>45562</v>
      </c>
      <c r="B742" s="34">
        <v>45</v>
      </c>
      <c r="C742" s="34" t="s">
        <v>13</v>
      </c>
      <c r="D742" s="34" t="s">
        <v>30</v>
      </c>
      <c r="E742" s="95" t="s">
        <v>45563</v>
      </c>
      <c r="F742" s="94">
        <v>43843</v>
      </c>
      <c r="G742" s="34" t="s">
        <v>45564</v>
      </c>
      <c r="H742" s="34" t="s">
        <v>529</v>
      </c>
      <c r="I742" s="34" t="s">
        <v>66</v>
      </c>
      <c r="J742" s="62">
        <v>78223</v>
      </c>
      <c r="K742" s="34" t="s">
        <v>530</v>
      </c>
      <c r="L742" s="34" t="s">
        <v>45565</v>
      </c>
      <c r="M742" s="1" t="s">
        <v>48903</v>
      </c>
      <c r="N742" s="34" t="s">
        <v>20</v>
      </c>
      <c r="O742" s="34" t="s">
        <v>45566</v>
      </c>
      <c r="P742" s="34" t="s">
        <v>45771</v>
      </c>
      <c r="Q742" s="34" t="s">
        <v>29986</v>
      </c>
      <c r="R742" s="95" t="s">
        <v>45567</v>
      </c>
      <c r="S742" s="34" t="s">
        <v>93</v>
      </c>
      <c r="T742" s="34" t="s">
        <v>350</v>
      </c>
      <c r="U742" s="34" t="s">
        <v>26775</v>
      </c>
      <c r="V742" s="34" t="s">
        <v>26484</v>
      </c>
      <c r="W742" s="34" t="s">
        <v>26485</v>
      </c>
      <c r="X742" s="34" t="s">
        <v>93</v>
      </c>
      <c r="Y742" s="34">
        <v>5372</v>
      </c>
      <c r="Z742" s="34"/>
      <c r="AA742" s="33" t="s">
        <v>42844</v>
      </c>
      <c r="AB742" s="33">
        <v>7707</v>
      </c>
      <c r="AC742" s="103">
        <v>27342</v>
      </c>
    </row>
    <row r="743" spans="1:29" ht="13" customHeight="1" x14ac:dyDescent="0.2">
      <c r="A743" s="34" t="s">
        <v>45568</v>
      </c>
      <c r="B743" s="34">
        <v>47</v>
      </c>
      <c r="C743" s="34" t="s">
        <v>13</v>
      </c>
      <c r="D743" s="34" t="s">
        <v>30</v>
      </c>
      <c r="E743" s="34"/>
      <c r="F743" s="94">
        <v>43842</v>
      </c>
      <c r="G743" s="34" t="s">
        <v>45569</v>
      </c>
      <c r="H743" s="34" t="s">
        <v>34364</v>
      </c>
      <c r="I743" s="34" t="s">
        <v>399</v>
      </c>
      <c r="J743" s="62">
        <v>64836</v>
      </c>
      <c r="K743" s="34" t="s">
        <v>4683</v>
      </c>
      <c r="L743" s="34" t="s">
        <v>8983</v>
      </c>
      <c r="M743" s="1" t="s">
        <v>46298</v>
      </c>
      <c r="N743" s="34" t="s">
        <v>20</v>
      </c>
      <c r="O743" s="34" t="s">
        <v>45570</v>
      </c>
      <c r="P743" s="34" t="s">
        <v>45771</v>
      </c>
      <c r="Q743" s="34" t="s">
        <v>29986</v>
      </c>
      <c r="R743" s="95" t="s">
        <v>45571</v>
      </c>
      <c r="S743" s="34" t="s">
        <v>93</v>
      </c>
      <c r="T743" s="34" t="s">
        <v>21</v>
      </c>
      <c r="U743" s="34" t="s">
        <v>26689</v>
      </c>
      <c r="V743" s="34" t="s">
        <v>26484</v>
      </c>
      <c r="W743" s="34" t="s">
        <v>26483</v>
      </c>
      <c r="X743" s="34" t="s">
        <v>93</v>
      </c>
      <c r="Y743" s="34">
        <v>5368</v>
      </c>
      <c r="Z743" s="34"/>
      <c r="AA743" s="33" t="s">
        <v>42843</v>
      </c>
      <c r="AB743" s="33">
        <v>7705</v>
      </c>
      <c r="AC743" s="103">
        <v>27340</v>
      </c>
    </row>
    <row r="744" spans="1:29" ht="13" customHeight="1" x14ac:dyDescent="0.2">
      <c r="A744" s="34" t="s">
        <v>45576</v>
      </c>
      <c r="B744" s="34">
        <v>43</v>
      </c>
      <c r="C744" s="34" t="s">
        <v>13</v>
      </c>
      <c r="D744" s="34" t="s">
        <v>30</v>
      </c>
      <c r="E744" s="34"/>
      <c r="F744" s="94">
        <v>43841</v>
      </c>
      <c r="G744" s="34" t="s">
        <v>45577</v>
      </c>
      <c r="H744" s="34" t="s">
        <v>3483</v>
      </c>
      <c r="I744" s="34" t="s">
        <v>191</v>
      </c>
      <c r="J744" s="62">
        <v>81647</v>
      </c>
      <c r="K744" s="34" t="s">
        <v>4013</v>
      </c>
      <c r="L744" s="34" t="s">
        <v>4014</v>
      </c>
      <c r="M744" s="1" t="s">
        <v>46302</v>
      </c>
      <c r="N744" s="34" t="s">
        <v>20</v>
      </c>
      <c r="O744" s="34" t="s">
        <v>45578</v>
      </c>
      <c r="P744" s="34" t="s">
        <v>45771</v>
      </c>
      <c r="Q744" s="34" t="s">
        <v>29986</v>
      </c>
      <c r="R744" s="95" t="s">
        <v>45579</v>
      </c>
      <c r="S744" s="34" t="s">
        <v>93</v>
      </c>
      <c r="T744" s="34" t="s">
        <v>21</v>
      </c>
      <c r="U744" s="34" t="s">
        <v>26488</v>
      </c>
      <c r="V744" s="34" t="s">
        <v>26482</v>
      </c>
      <c r="W744" s="34" t="s">
        <v>26483</v>
      </c>
      <c r="X744" s="34" t="s">
        <v>93</v>
      </c>
      <c r="Y744" s="34">
        <v>5366</v>
      </c>
      <c r="Z744" s="34"/>
      <c r="AA744" s="33" t="s">
        <v>42843</v>
      </c>
      <c r="AB744" s="33">
        <v>7703</v>
      </c>
      <c r="AC744" s="103">
        <v>27331</v>
      </c>
    </row>
    <row r="745" spans="1:29" ht="13" customHeight="1" x14ac:dyDescent="0.2">
      <c r="A745" s="34" t="s">
        <v>45590</v>
      </c>
      <c r="B745" s="34">
        <v>47</v>
      </c>
      <c r="C745" s="34" t="s">
        <v>13</v>
      </c>
      <c r="D745" s="34" t="s">
        <v>78</v>
      </c>
      <c r="E745" s="95" t="s">
        <v>45591</v>
      </c>
      <c r="F745" s="94">
        <v>43841</v>
      </c>
      <c r="G745" s="34" t="s">
        <v>45592</v>
      </c>
      <c r="H745" s="34" t="s">
        <v>45593</v>
      </c>
      <c r="I745" s="34" t="s">
        <v>159</v>
      </c>
      <c r="J745" s="62">
        <v>39817</v>
      </c>
      <c r="K745" s="34" t="s">
        <v>971</v>
      </c>
      <c r="L745" s="34" t="s">
        <v>45594</v>
      </c>
      <c r="M745" s="1" t="s">
        <v>46299</v>
      </c>
      <c r="N745" s="34" t="s">
        <v>20</v>
      </c>
      <c r="O745" s="34" t="s">
        <v>45595</v>
      </c>
      <c r="P745" s="34" t="s">
        <v>45771</v>
      </c>
      <c r="Q745" s="34" t="s">
        <v>29986</v>
      </c>
      <c r="R745" s="95" t="s">
        <v>45596</v>
      </c>
      <c r="S745" s="34" t="s">
        <v>93</v>
      </c>
      <c r="T745" s="34" t="s">
        <v>21</v>
      </c>
      <c r="U745" s="34" t="s">
        <v>26689</v>
      </c>
      <c r="V745" s="34" t="s">
        <v>26484</v>
      </c>
      <c r="W745" s="34" t="s">
        <v>26485</v>
      </c>
      <c r="X745" s="34" t="s">
        <v>93</v>
      </c>
      <c r="Y745" s="34">
        <v>5501</v>
      </c>
      <c r="Z745" s="34"/>
      <c r="AA745" s="33" t="s">
        <v>42843</v>
      </c>
      <c r="AB745" s="33">
        <v>7700</v>
      </c>
      <c r="AC745" s="103">
        <v>27339</v>
      </c>
    </row>
    <row r="746" spans="1:29" ht="13" customHeight="1" x14ac:dyDescent="0.2">
      <c r="A746" s="34" t="s">
        <v>45580</v>
      </c>
      <c r="B746" s="34">
        <v>49</v>
      </c>
      <c r="C746" s="34" t="s">
        <v>13</v>
      </c>
      <c r="D746" s="34" t="s">
        <v>78</v>
      </c>
      <c r="E746" s="95" t="s">
        <v>45581</v>
      </c>
      <c r="F746" s="94">
        <v>43841</v>
      </c>
      <c r="G746" s="34" t="s">
        <v>45582</v>
      </c>
      <c r="H746" s="34" t="s">
        <v>1414</v>
      </c>
      <c r="I746" s="34" t="s">
        <v>55</v>
      </c>
      <c r="J746" s="62">
        <v>33139</v>
      </c>
      <c r="K746" s="34" t="s">
        <v>147</v>
      </c>
      <c r="L746" s="34" t="s">
        <v>1415</v>
      </c>
      <c r="M746" s="1" t="s">
        <v>46300</v>
      </c>
      <c r="N746" s="34" t="s">
        <v>4952</v>
      </c>
      <c r="O746" s="34" t="s">
        <v>45583</v>
      </c>
      <c r="P746" s="34" t="s">
        <v>45771</v>
      </c>
      <c r="Q746" s="34" t="s">
        <v>29986</v>
      </c>
      <c r="R746" s="95" t="s">
        <v>45584</v>
      </c>
      <c r="S746" s="34" t="s">
        <v>93</v>
      </c>
      <c r="T746" s="34" t="s">
        <v>21</v>
      </c>
      <c r="U746" s="34" t="s">
        <v>26682</v>
      </c>
      <c r="V746" s="34" t="s">
        <v>26484</v>
      </c>
      <c r="W746" s="34"/>
      <c r="X746" s="34" t="s">
        <v>93</v>
      </c>
      <c r="Y746" s="34">
        <v>5369</v>
      </c>
      <c r="Z746" s="34"/>
      <c r="AA746" s="33" t="s">
        <v>42842</v>
      </c>
      <c r="AB746" s="33">
        <v>7701</v>
      </c>
      <c r="AC746" s="103">
        <v>27332</v>
      </c>
    </row>
    <row r="747" spans="1:29" ht="13" customHeight="1" x14ac:dyDescent="0.2">
      <c r="A747" s="34" t="s">
        <v>45585</v>
      </c>
      <c r="B747" s="34">
        <v>52</v>
      </c>
      <c r="C747" s="34" t="s">
        <v>13</v>
      </c>
      <c r="D747" s="34" t="s">
        <v>30</v>
      </c>
      <c r="E747" s="95" t="s">
        <v>45586</v>
      </c>
      <c r="F747" s="94">
        <v>43841</v>
      </c>
      <c r="G747" s="34" t="s">
        <v>45587</v>
      </c>
      <c r="H747" s="34" t="s">
        <v>35223</v>
      </c>
      <c r="I747" s="34" t="s">
        <v>191</v>
      </c>
      <c r="J747" s="62">
        <v>80033</v>
      </c>
      <c r="K747" s="34" t="s">
        <v>1655</v>
      </c>
      <c r="L747" s="34" t="s">
        <v>2518</v>
      </c>
      <c r="M747" s="1" t="s">
        <v>46301</v>
      </c>
      <c r="N747" s="34" t="s">
        <v>20</v>
      </c>
      <c r="O747" s="34" t="s">
        <v>45588</v>
      </c>
      <c r="P747" s="34" t="s">
        <v>45771</v>
      </c>
      <c r="Q747" s="34" t="s">
        <v>29986</v>
      </c>
      <c r="R747" s="95" t="s">
        <v>45589</v>
      </c>
      <c r="S747" s="34" t="s">
        <v>93</v>
      </c>
      <c r="T747" s="34" t="s">
        <v>21</v>
      </c>
      <c r="U747" s="34" t="s">
        <v>26689</v>
      </c>
      <c r="V747" s="34" t="s">
        <v>26482</v>
      </c>
      <c r="W747" s="34" t="s">
        <v>26485</v>
      </c>
      <c r="X747" s="34" t="s">
        <v>93</v>
      </c>
      <c r="Y747" s="34">
        <v>5370</v>
      </c>
      <c r="Z747" s="34"/>
      <c r="AA747" s="33" t="s">
        <v>42844</v>
      </c>
      <c r="AB747" s="33">
        <v>7702</v>
      </c>
      <c r="AC747" s="103">
        <v>27330</v>
      </c>
    </row>
    <row r="748" spans="1:29" ht="13" customHeight="1" x14ac:dyDescent="0.2">
      <c r="A748" s="34" t="s">
        <v>45572</v>
      </c>
      <c r="B748" s="34">
        <v>31</v>
      </c>
      <c r="C748" s="34" t="s">
        <v>13</v>
      </c>
      <c r="D748" s="34" t="s">
        <v>41</v>
      </c>
      <c r="E748" s="34"/>
      <c r="F748" s="94">
        <v>43841</v>
      </c>
      <c r="G748" s="34" t="s">
        <v>45573</v>
      </c>
      <c r="H748" s="34" t="s">
        <v>12726</v>
      </c>
      <c r="I748" s="34" t="s">
        <v>38</v>
      </c>
      <c r="J748" s="62">
        <v>90230</v>
      </c>
      <c r="K748" s="34" t="s">
        <v>91</v>
      </c>
      <c r="L748" s="34" t="s">
        <v>92</v>
      </c>
      <c r="M748" s="1" t="s">
        <v>45984</v>
      </c>
      <c r="N748" s="34" t="s">
        <v>20</v>
      </c>
      <c r="O748" s="34" t="s">
        <v>45574</v>
      </c>
      <c r="P748" s="34" t="s">
        <v>45771</v>
      </c>
      <c r="Q748" s="34" t="s">
        <v>29986</v>
      </c>
      <c r="R748" s="95" t="s">
        <v>45575</v>
      </c>
      <c r="S748" s="34" t="s">
        <v>509</v>
      </c>
      <c r="T748" s="34" t="s">
        <v>45897</v>
      </c>
      <c r="U748" s="34" t="s">
        <v>39851</v>
      </c>
      <c r="V748" s="34" t="s">
        <v>26484</v>
      </c>
      <c r="W748" s="34"/>
      <c r="X748" s="34" t="s">
        <v>93</v>
      </c>
      <c r="Y748" s="34">
        <v>5367</v>
      </c>
      <c r="Z748" s="34"/>
      <c r="AA748" s="33" t="s">
        <v>42842</v>
      </c>
      <c r="AB748" s="33">
        <v>7704</v>
      </c>
      <c r="AC748" s="103">
        <v>27323</v>
      </c>
    </row>
    <row r="749" spans="1:29" ht="13" customHeight="1" x14ac:dyDescent="0.2">
      <c r="A749" s="34" t="s">
        <v>45597</v>
      </c>
      <c r="B749" s="34">
        <v>25</v>
      </c>
      <c r="C749" s="34" t="s">
        <v>13</v>
      </c>
      <c r="D749" s="34" t="s">
        <v>882</v>
      </c>
      <c r="E749" s="34"/>
      <c r="F749" s="94">
        <v>43840</v>
      </c>
      <c r="G749" s="34" t="s">
        <v>45598</v>
      </c>
      <c r="H749" s="34" t="s">
        <v>45599</v>
      </c>
      <c r="I749" s="34" t="s">
        <v>281</v>
      </c>
      <c r="J749" s="62">
        <v>99208</v>
      </c>
      <c r="K749" s="34" t="s">
        <v>779</v>
      </c>
      <c r="L749" s="34" t="s">
        <v>34245</v>
      </c>
      <c r="M749" s="1" t="s">
        <v>46303</v>
      </c>
      <c r="N749" s="34" t="s">
        <v>4952</v>
      </c>
      <c r="O749" s="34" t="s">
        <v>45600</v>
      </c>
      <c r="P749" s="34" t="s">
        <v>36923</v>
      </c>
      <c r="Q749" s="34" t="s">
        <v>29986</v>
      </c>
      <c r="R749" s="95" t="s">
        <v>45601</v>
      </c>
      <c r="S749" s="34" t="s">
        <v>93</v>
      </c>
      <c r="T749" s="34" t="s">
        <v>45897</v>
      </c>
      <c r="U749" s="34" t="s">
        <v>49804</v>
      </c>
      <c r="V749" s="34" t="s">
        <v>26482</v>
      </c>
      <c r="W749" s="34" t="s">
        <v>26483</v>
      </c>
      <c r="X749" s="34" t="s">
        <v>93</v>
      </c>
      <c r="Y749" s="34">
        <v>5363</v>
      </c>
      <c r="Z749" s="34"/>
      <c r="AA749" s="33" t="s">
        <v>42844</v>
      </c>
      <c r="AB749" s="33">
        <v>7699</v>
      </c>
      <c r="AC749" s="103">
        <v>27321</v>
      </c>
    </row>
    <row r="750" spans="1:29" ht="13" customHeight="1" x14ac:dyDescent="0.2">
      <c r="A750" s="34" t="s">
        <v>45621</v>
      </c>
      <c r="B750" s="34">
        <v>30</v>
      </c>
      <c r="C750" s="34" t="s">
        <v>13</v>
      </c>
      <c r="D750" s="34" t="s">
        <v>30</v>
      </c>
      <c r="E750" s="34"/>
      <c r="F750" s="94">
        <v>43839</v>
      </c>
      <c r="G750" s="34" t="s">
        <v>45622</v>
      </c>
      <c r="H750" s="34" t="s">
        <v>20488</v>
      </c>
      <c r="I750" s="34" t="s">
        <v>1601</v>
      </c>
      <c r="J750" s="62">
        <v>58504</v>
      </c>
      <c r="K750" s="34" t="s">
        <v>20490</v>
      </c>
      <c r="L750" s="34" t="s">
        <v>20491</v>
      </c>
      <c r="M750" s="1" t="s">
        <v>46305</v>
      </c>
      <c r="N750" s="34" t="s">
        <v>20</v>
      </c>
      <c r="O750" s="34" t="s">
        <v>45623</v>
      </c>
      <c r="P750" s="34" t="s">
        <v>45771</v>
      </c>
      <c r="Q750" s="34" t="s">
        <v>29986</v>
      </c>
      <c r="R750" s="95" t="s">
        <v>45624</v>
      </c>
      <c r="S750" s="34" t="s">
        <v>509</v>
      </c>
      <c r="T750" s="34" t="s">
        <v>21</v>
      </c>
      <c r="U750" s="34" t="s">
        <v>26689</v>
      </c>
      <c r="V750" s="34" t="s">
        <v>26484</v>
      </c>
      <c r="W750" s="34" t="s">
        <v>26485</v>
      </c>
      <c r="X750" s="34" t="s">
        <v>93</v>
      </c>
      <c r="Y750" s="34">
        <v>5364</v>
      </c>
      <c r="Z750" s="34"/>
      <c r="AA750" s="33" t="s">
        <v>42844</v>
      </c>
      <c r="AB750" s="33">
        <v>7696</v>
      </c>
      <c r="AC750" s="103">
        <v>27319</v>
      </c>
    </row>
    <row r="751" spans="1:29" ht="13" customHeight="1" x14ac:dyDescent="0.2">
      <c r="A751" s="34" t="s">
        <v>45625</v>
      </c>
      <c r="B751" s="34">
        <v>34</v>
      </c>
      <c r="C751" s="34" t="s">
        <v>13</v>
      </c>
      <c r="D751" s="34" t="s">
        <v>30</v>
      </c>
      <c r="E751" s="95" t="s">
        <v>45626</v>
      </c>
      <c r="F751" s="94">
        <v>43839</v>
      </c>
      <c r="G751" s="34" t="s">
        <v>45627</v>
      </c>
      <c r="H751" s="34" t="s">
        <v>41742</v>
      </c>
      <c r="I751" s="34" t="s">
        <v>87</v>
      </c>
      <c r="J751" s="62">
        <v>36575</v>
      </c>
      <c r="K751" s="34" t="s">
        <v>12637</v>
      </c>
      <c r="L751" s="34" t="s">
        <v>12638</v>
      </c>
      <c r="M751" s="1" t="s">
        <v>46010</v>
      </c>
      <c r="N751" s="34" t="s">
        <v>4952</v>
      </c>
      <c r="O751" s="34" t="s">
        <v>45628</v>
      </c>
      <c r="P751" s="34" t="s">
        <v>22</v>
      </c>
      <c r="Q751" s="34" t="s">
        <v>29986</v>
      </c>
      <c r="R751" s="95" t="s">
        <v>45629</v>
      </c>
      <c r="S751" s="34" t="s">
        <v>509</v>
      </c>
      <c r="T751" s="34" t="s">
        <v>21</v>
      </c>
      <c r="U751" s="34" t="s">
        <v>26506</v>
      </c>
      <c r="V751" s="34" t="s">
        <v>26484</v>
      </c>
      <c r="W751" s="34" t="s">
        <v>26485</v>
      </c>
      <c r="X751" s="34" t="s">
        <v>93</v>
      </c>
      <c r="Y751" s="34">
        <v>5360</v>
      </c>
      <c r="Z751" s="34"/>
      <c r="AA751" s="33" t="s">
        <v>42844</v>
      </c>
      <c r="AB751" s="33">
        <v>7697</v>
      </c>
      <c r="AC751" s="103">
        <v>27314</v>
      </c>
    </row>
    <row r="752" spans="1:29" ht="13" customHeight="1" x14ac:dyDescent="0.2">
      <c r="A752" s="34" t="s">
        <v>45608</v>
      </c>
      <c r="B752" s="34">
        <v>37</v>
      </c>
      <c r="C752" s="34" t="s">
        <v>13</v>
      </c>
      <c r="D752" s="34" t="s">
        <v>78</v>
      </c>
      <c r="E752" s="34"/>
      <c r="F752" s="94">
        <v>43839</v>
      </c>
      <c r="G752" s="34" t="s">
        <v>45609</v>
      </c>
      <c r="H752" s="34" t="s">
        <v>697</v>
      </c>
      <c r="I752" s="34" t="s">
        <v>392</v>
      </c>
      <c r="J752" s="62">
        <v>10009</v>
      </c>
      <c r="K752" s="34" t="s">
        <v>38423</v>
      </c>
      <c r="L752" s="34" t="s">
        <v>536</v>
      </c>
      <c r="M752" s="1" t="s">
        <v>45963</v>
      </c>
      <c r="N752" s="34" t="s">
        <v>20</v>
      </c>
      <c r="O752" s="34" t="s">
        <v>45610</v>
      </c>
      <c r="P752" s="34" t="s">
        <v>45771</v>
      </c>
      <c r="Q752" s="34" t="s">
        <v>29986</v>
      </c>
      <c r="R752" s="95" t="s">
        <v>45611</v>
      </c>
      <c r="S752" s="34" t="s">
        <v>93</v>
      </c>
      <c r="T752" s="34" t="s">
        <v>21</v>
      </c>
      <c r="U752" s="34" t="s">
        <v>26689</v>
      </c>
      <c r="V752" s="34" t="s">
        <v>26484</v>
      </c>
      <c r="W752" s="34" t="s">
        <v>26486</v>
      </c>
      <c r="X752" s="34" t="s">
        <v>509</v>
      </c>
      <c r="Y752" s="34">
        <v>5362</v>
      </c>
      <c r="Z752" s="34"/>
      <c r="AA752" s="33" t="s">
        <v>42842</v>
      </c>
      <c r="AB752" s="33">
        <v>7693</v>
      </c>
      <c r="AC752" s="103">
        <v>27312</v>
      </c>
    </row>
    <row r="753" spans="1:29" ht="13" customHeight="1" x14ac:dyDescent="0.2">
      <c r="A753" s="1" t="s">
        <v>45617</v>
      </c>
      <c r="B753" s="34">
        <v>41</v>
      </c>
      <c r="C753" s="34" t="s">
        <v>13</v>
      </c>
      <c r="D753" s="1" t="s">
        <v>23</v>
      </c>
      <c r="E753" s="34"/>
      <c r="F753" s="94">
        <v>43839</v>
      </c>
      <c r="G753" s="34" t="s">
        <v>45618</v>
      </c>
      <c r="H753" s="34" t="s">
        <v>850</v>
      </c>
      <c r="I753" s="34" t="s">
        <v>62</v>
      </c>
      <c r="J753" s="62">
        <v>43942</v>
      </c>
      <c r="K753" s="34" t="s">
        <v>33035</v>
      </c>
      <c r="L753" s="34" t="s">
        <v>17263</v>
      </c>
      <c r="M753" s="1" t="s">
        <v>46304</v>
      </c>
      <c r="N753" s="34" t="s">
        <v>20</v>
      </c>
      <c r="O753" s="34" t="s">
        <v>45619</v>
      </c>
      <c r="P753" s="34" t="s">
        <v>45771</v>
      </c>
      <c r="Q753" s="34" t="s">
        <v>29986</v>
      </c>
      <c r="R753" s="95" t="s">
        <v>45620</v>
      </c>
      <c r="S753" s="34" t="s">
        <v>93</v>
      </c>
      <c r="T753" s="34" t="s">
        <v>21</v>
      </c>
      <c r="U753" s="34" t="s">
        <v>26689</v>
      </c>
      <c r="V753" s="34" t="s">
        <v>26482</v>
      </c>
      <c r="W753" s="34" t="s">
        <v>26483</v>
      </c>
      <c r="X753" s="34" t="s">
        <v>93</v>
      </c>
      <c r="Y753" s="34">
        <v>5499</v>
      </c>
      <c r="Z753" s="34"/>
      <c r="AA753" s="33" t="s">
        <v>42843</v>
      </c>
      <c r="AB753" s="33">
        <v>7695</v>
      </c>
      <c r="AC753" s="103">
        <v>27313</v>
      </c>
    </row>
    <row r="754" spans="1:29" ht="13" customHeight="1" x14ac:dyDescent="0.2">
      <c r="A754" s="34" t="s">
        <v>45612</v>
      </c>
      <c r="B754" s="34">
        <v>42</v>
      </c>
      <c r="C754" s="34" t="s">
        <v>13</v>
      </c>
      <c r="D754" s="34" t="s">
        <v>78</v>
      </c>
      <c r="E754" s="95" t="s">
        <v>45613</v>
      </c>
      <c r="F754" s="94">
        <v>43839</v>
      </c>
      <c r="G754" s="34" t="s">
        <v>45614</v>
      </c>
      <c r="H754" s="34" t="s">
        <v>1030</v>
      </c>
      <c r="I754" s="34" t="s">
        <v>373</v>
      </c>
      <c r="J754" s="62">
        <v>19124</v>
      </c>
      <c r="K754" s="34" t="s">
        <v>1030</v>
      </c>
      <c r="L754" s="34" t="s">
        <v>1031</v>
      </c>
      <c r="M754" s="1" t="s">
        <v>45971</v>
      </c>
      <c r="N754" s="34" t="s">
        <v>20</v>
      </c>
      <c r="O754" s="34" t="s">
        <v>45615</v>
      </c>
      <c r="P754" s="34" t="s">
        <v>45771</v>
      </c>
      <c r="Q754" s="34" t="s">
        <v>29986</v>
      </c>
      <c r="R754" s="95" t="s">
        <v>45616</v>
      </c>
      <c r="S754" s="34" t="s">
        <v>509</v>
      </c>
      <c r="T754" s="34" t="s">
        <v>21</v>
      </c>
      <c r="U754" s="34" t="s">
        <v>26689</v>
      </c>
      <c r="V754" s="34" t="s">
        <v>26484</v>
      </c>
      <c r="W754" s="34" t="s">
        <v>26485</v>
      </c>
      <c r="X754" s="34" t="s">
        <v>93</v>
      </c>
      <c r="Y754" s="34">
        <v>5571</v>
      </c>
      <c r="Z754" s="34"/>
      <c r="AA754" s="33" t="s">
        <v>42842</v>
      </c>
      <c r="AB754" s="33">
        <v>7694</v>
      </c>
      <c r="AC754" s="103">
        <v>27317</v>
      </c>
    </row>
    <row r="755" spans="1:29" ht="13" customHeight="1" x14ac:dyDescent="0.2">
      <c r="A755" s="34" t="s">
        <v>45602</v>
      </c>
      <c r="B755" s="34">
        <v>24</v>
      </c>
      <c r="C755" s="34" t="s">
        <v>13</v>
      </c>
      <c r="D755" s="34" t="s">
        <v>41</v>
      </c>
      <c r="E755" s="95" t="s">
        <v>45603</v>
      </c>
      <c r="F755" s="94">
        <v>43839</v>
      </c>
      <c r="G755" s="34" t="s">
        <v>45604</v>
      </c>
      <c r="H755" s="34" t="s">
        <v>45605</v>
      </c>
      <c r="I755" s="34" t="s">
        <v>38</v>
      </c>
      <c r="J755" s="62">
        <v>92407</v>
      </c>
      <c r="K755" s="34" t="s">
        <v>287</v>
      </c>
      <c r="L755" s="34" t="s">
        <v>32107</v>
      </c>
      <c r="M755" s="1" t="s">
        <v>45919</v>
      </c>
      <c r="N755" s="34" t="s">
        <v>20</v>
      </c>
      <c r="O755" s="34" t="s">
        <v>45606</v>
      </c>
      <c r="P755" s="34" t="s">
        <v>45771</v>
      </c>
      <c r="Q755" s="34" t="s">
        <v>29986</v>
      </c>
      <c r="R755" s="95" t="s">
        <v>45607</v>
      </c>
      <c r="S755" s="34" t="s">
        <v>93</v>
      </c>
      <c r="T755" s="34" t="s">
        <v>350</v>
      </c>
      <c r="U755" s="34" t="s">
        <v>26775</v>
      </c>
      <c r="V755" s="34" t="s">
        <v>26484</v>
      </c>
      <c r="W755" s="34" t="s">
        <v>26483</v>
      </c>
      <c r="X755" s="34" t="s">
        <v>93</v>
      </c>
      <c r="Y755" s="34">
        <v>5365</v>
      </c>
      <c r="Z755" s="34"/>
      <c r="AA755" s="33" t="s">
        <v>42844</v>
      </c>
      <c r="AB755" s="33">
        <v>7698</v>
      </c>
      <c r="AC755" s="103">
        <v>27318</v>
      </c>
    </row>
    <row r="756" spans="1:29" ht="13" customHeight="1" x14ac:dyDescent="0.2">
      <c r="A756" s="1" t="s">
        <v>45635</v>
      </c>
      <c r="B756" s="34">
        <v>27</v>
      </c>
      <c r="C756" s="34" t="s">
        <v>13</v>
      </c>
      <c r="D756" s="1" t="s">
        <v>23</v>
      </c>
      <c r="E756" s="34"/>
      <c r="F756" s="94">
        <v>43838</v>
      </c>
      <c r="G756" s="34" t="s">
        <v>45636</v>
      </c>
      <c r="H756" s="34" t="s">
        <v>34287</v>
      </c>
      <c r="I756" s="34" t="s">
        <v>38</v>
      </c>
      <c r="J756" s="62">
        <v>92364</v>
      </c>
      <c r="K756" s="34" t="s">
        <v>287</v>
      </c>
      <c r="L756" s="34" t="s">
        <v>45637</v>
      </c>
      <c r="M756" s="1" t="s">
        <v>46306</v>
      </c>
      <c r="N756" s="34" t="s">
        <v>20</v>
      </c>
      <c r="O756" s="34" t="s">
        <v>45638</v>
      </c>
      <c r="P756" s="34" t="s">
        <v>45771</v>
      </c>
      <c r="Q756" s="34" t="s">
        <v>29986</v>
      </c>
      <c r="R756" s="95" t="s">
        <v>45639</v>
      </c>
      <c r="S756" s="34" t="s">
        <v>509</v>
      </c>
      <c r="T756" s="34" t="s">
        <v>21</v>
      </c>
      <c r="U756" s="34" t="s">
        <v>26689</v>
      </c>
      <c r="V756" s="34" t="s">
        <v>26484</v>
      </c>
      <c r="W756" s="34" t="s">
        <v>26483</v>
      </c>
      <c r="X756" s="34" t="s">
        <v>93</v>
      </c>
      <c r="Y756" s="34">
        <v>5498</v>
      </c>
      <c r="Z756" s="34"/>
      <c r="AA756" s="33" t="s">
        <v>49699</v>
      </c>
      <c r="AB756" s="33">
        <v>7690</v>
      </c>
      <c r="AC756" s="103">
        <v>27309</v>
      </c>
    </row>
    <row r="757" spans="1:29" ht="13" customHeight="1" x14ac:dyDescent="0.2">
      <c r="A757" s="34" t="s">
        <v>45630</v>
      </c>
      <c r="B757" s="34">
        <v>34</v>
      </c>
      <c r="C757" s="34" t="s">
        <v>13</v>
      </c>
      <c r="D757" s="34" t="s">
        <v>30</v>
      </c>
      <c r="E757" s="95" t="s">
        <v>45631</v>
      </c>
      <c r="F757" s="94">
        <v>43838</v>
      </c>
      <c r="G757" s="34" t="s">
        <v>45632</v>
      </c>
      <c r="H757" s="34" t="s">
        <v>20488</v>
      </c>
      <c r="I757" s="34" t="s">
        <v>399</v>
      </c>
      <c r="J757" s="62">
        <v>63624</v>
      </c>
      <c r="K757" s="34" t="s">
        <v>38727</v>
      </c>
      <c r="L757" s="34" t="s">
        <v>20491</v>
      </c>
      <c r="M757" s="1" t="s">
        <v>46307</v>
      </c>
      <c r="N757" s="34" t="s">
        <v>20</v>
      </c>
      <c r="O757" s="34" t="s">
        <v>45633</v>
      </c>
      <c r="P757" s="34" t="s">
        <v>45771</v>
      </c>
      <c r="Q757" s="34" t="s">
        <v>29986</v>
      </c>
      <c r="R757" s="95" t="s">
        <v>45634</v>
      </c>
      <c r="S757" s="34" t="s">
        <v>93</v>
      </c>
      <c r="T757" s="34" t="s">
        <v>21</v>
      </c>
      <c r="U757" s="34" t="s">
        <v>26689</v>
      </c>
      <c r="V757" s="34" t="s">
        <v>26484</v>
      </c>
      <c r="W757" s="34" t="s">
        <v>26485</v>
      </c>
      <c r="X757" s="34" t="s">
        <v>93</v>
      </c>
      <c r="Y757" s="34">
        <v>5361</v>
      </c>
      <c r="Z757" s="34"/>
      <c r="AA757" s="33" t="s">
        <v>42843</v>
      </c>
      <c r="AB757" s="33">
        <v>7692</v>
      </c>
      <c r="AC757" s="103">
        <v>27308</v>
      </c>
    </row>
    <row r="758" spans="1:29" ht="13" customHeight="1" x14ac:dyDescent="0.2">
      <c r="A758" s="1" t="s">
        <v>45640</v>
      </c>
      <c r="B758" s="34">
        <v>51</v>
      </c>
      <c r="C758" s="34" t="s">
        <v>13</v>
      </c>
      <c r="D758" s="1" t="s">
        <v>23</v>
      </c>
      <c r="E758" s="34"/>
      <c r="F758" s="94">
        <v>43838</v>
      </c>
      <c r="G758" s="34" t="s">
        <v>45641</v>
      </c>
      <c r="H758" s="34" t="s">
        <v>265</v>
      </c>
      <c r="I758" s="34" t="s">
        <v>66</v>
      </c>
      <c r="J758" s="62">
        <v>75216</v>
      </c>
      <c r="K758" s="34" t="s">
        <v>265</v>
      </c>
      <c r="L758" s="34" t="s">
        <v>45642</v>
      </c>
      <c r="M758" s="1" t="s">
        <v>48890</v>
      </c>
      <c r="N758" s="34" t="s">
        <v>20</v>
      </c>
      <c r="O758" s="34" t="s">
        <v>45643</v>
      </c>
      <c r="P758" s="34" t="s">
        <v>45771</v>
      </c>
      <c r="Q758" s="34" t="s">
        <v>29986</v>
      </c>
      <c r="R758" s="95" t="s">
        <v>45644</v>
      </c>
      <c r="S758" s="34" t="s">
        <v>509</v>
      </c>
      <c r="T758" s="34" t="s">
        <v>21</v>
      </c>
      <c r="U758" s="34" t="s">
        <v>26682</v>
      </c>
      <c r="V758" s="34"/>
      <c r="W758" s="34"/>
      <c r="X758" s="34"/>
      <c r="Y758" s="34"/>
      <c r="Z758" s="34"/>
      <c r="AA758" s="33" t="s">
        <v>42842</v>
      </c>
      <c r="AB758" s="33">
        <v>7691</v>
      </c>
      <c r="AC758" s="103">
        <v>27310</v>
      </c>
    </row>
    <row r="759" spans="1:29" ht="13" customHeight="1" x14ac:dyDescent="0.2">
      <c r="A759" s="34" t="s">
        <v>45645</v>
      </c>
      <c r="B759" s="34">
        <v>21</v>
      </c>
      <c r="C759" s="34" t="s">
        <v>13</v>
      </c>
      <c r="D759" s="34" t="s">
        <v>30</v>
      </c>
      <c r="E759" s="95" t="s">
        <v>45646</v>
      </c>
      <c r="F759" s="94">
        <v>43837</v>
      </c>
      <c r="G759" s="34" t="s">
        <v>45647</v>
      </c>
      <c r="H759" s="34" t="s">
        <v>45648</v>
      </c>
      <c r="I759" s="34" t="s">
        <v>337</v>
      </c>
      <c r="J759" s="62">
        <v>27205</v>
      </c>
      <c r="K759" s="34" t="s">
        <v>14425</v>
      </c>
      <c r="L759" s="34" t="s">
        <v>39671</v>
      </c>
      <c r="M759" s="1" t="s">
        <v>46308</v>
      </c>
      <c r="N759" s="34" t="s">
        <v>20</v>
      </c>
      <c r="O759" s="34" t="s">
        <v>45649</v>
      </c>
      <c r="P759" s="34" t="s">
        <v>45771</v>
      </c>
      <c r="Q759" s="34" t="s">
        <v>29986</v>
      </c>
      <c r="R759" s="95" t="s">
        <v>45650</v>
      </c>
      <c r="S759" s="34" t="s">
        <v>93</v>
      </c>
      <c r="T759" s="34" t="s">
        <v>21</v>
      </c>
      <c r="U759" s="34" t="s">
        <v>26689</v>
      </c>
      <c r="V759" s="34" t="s">
        <v>26484</v>
      </c>
      <c r="W759" s="34" t="s">
        <v>26483</v>
      </c>
      <c r="X759" s="34" t="s">
        <v>93</v>
      </c>
      <c r="Y759" s="34">
        <v>5351</v>
      </c>
      <c r="Z759" s="34"/>
      <c r="AA759" s="33" t="s">
        <v>42843</v>
      </c>
      <c r="AB759" s="33">
        <v>7688</v>
      </c>
      <c r="AC759" s="103">
        <v>27307</v>
      </c>
    </row>
    <row r="760" spans="1:29" ht="13" customHeight="1" x14ac:dyDescent="0.2">
      <c r="A760" s="34" t="s">
        <v>45651</v>
      </c>
      <c r="B760" s="34">
        <v>59</v>
      </c>
      <c r="C760" s="34" t="s">
        <v>13</v>
      </c>
      <c r="D760" s="34" t="s">
        <v>30</v>
      </c>
      <c r="E760" s="95" t="s">
        <v>45652</v>
      </c>
      <c r="F760" s="94">
        <v>43837</v>
      </c>
      <c r="G760" s="34" t="s">
        <v>45653</v>
      </c>
      <c r="H760" s="34" t="s">
        <v>45654</v>
      </c>
      <c r="I760" s="34" t="s">
        <v>308</v>
      </c>
      <c r="J760" s="62">
        <v>99737</v>
      </c>
      <c r="K760" s="34" t="s">
        <v>45655</v>
      </c>
      <c r="L760" s="34" t="s">
        <v>45656</v>
      </c>
      <c r="M760" s="1" t="s">
        <v>46309</v>
      </c>
      <c r="N760" s="34" t="s">
        <v>20</v>
      </c>
      <c r="O760" s="34" t="s">
        <v>45657</v>
      </c>
      <c r="P760" s="34" t="s">
        <v>45771</v>
      </c>
      <c r="Q760" s="34" t="s">
        <v>29986</v>
      </c>
      <c r="R760" s="95" t="s">
        <v>45658</v>
      </c>
      <c r="S760" s="34" t="s">
        <v>93</v>
      </c>
      <c r="T760" s="34" t="s">
        <v>21</v>
      </c>
      <c r="U760" s="34" t="s">
        <v>26689</v>
      </c>
      <c r="V760" s="34" t="s">
        <v>26484</v>
      </c>
      <c r="W760" s="34" t="s">
        <v>26485</v>
      </c>
      <c r="X760" s="34" t="s">
        <v>93</v>
      </c>
      <c r="Y760" s="34">
        <v>5357</v>
      </c>
      <c r="Z760" s="34"/>
      <c r="AA760" s="33" t="s">
        <v>42843</v>
      </c>
      <c r="AB760" s="33">
        <v>7689</v>
      </c>
      <c r="AC760" s="103">
        <v>27306</v>
      </c>
    </row>
    <row r="761" spans="1:29" ht="13" customHeight="1" x14ac:dyDescent="0.2">
      <c r="A761" s="1" t="s">
        <v>45659</v>
      </c>
      <c r="B761" s="34">
        <v>23</v>
      </c>
      <c r="C761" s="34" t="s">
        <v>13</v>
      </c>
      <c r="D761" s="1" t="s">
        <v>23</v>
      </c>
      <c r="E761" s="34"/>
      <c r="F761" s="94">
        <v>43836</v>
      </c>
      <c r="G761" s="34" t="s">
        <v>45660</v>
      </c>
      <c r="H761" s="34" t="s">
        <v>3495</v>
      </c>
      <c r="I761" s="34" t="s">
        <v>191</v>
      </c>
      <c r="J761" s="62">
        <v>80014</v>
      </c>
      <c r="K761" s="34" t="s">
        <v>3497</v>
      </c>
      <c r="L761" s="34" t="s">
        <v>1210</v>
      </c>
      <c r="M761" s="1" t="s">
        <v>46036</v>
      </c>
      <c r="N761" s="34" t="s">
        <v>20</v>
      </c>
      <c r="O761" s="34" t="s">
        <v>45661</v>
      </c>
      <c r="P761" s="34" t="s">
        <v>31864</v>
      </c>
      <c r="Q761" s="34" t="s">
        <v>29986</v>
      </c>
      <c r="R761" s="95" t="s">
        <v>45662</v>
      </c>
      <c r="S761" s="34" t="s">
        <v>93</v>
      </c>
      <c r="T761" s="34" t="s">
        <v>21</v>
      </c>
      <c r="U761" s="34" t="s">
        <v>26689</v>
      </c>
      <c r="V761" s="34" t="s">
        <v>26482</v>
      </c>
      <c r="W761" s="34" t="s">
        <v>26483</v>
      </c>
      <c r="X761" s="34" t="s">
        <v>93</v>
      </c>
      <c r="Y761" s="34">
        <v>5355</v>
      </c>
      <c r="Z761" s="34"/>
      <c r="AA761" s="33" t="s">
        <v>42842</v>
      </c>
      <c r="AB761" s="33">
        <v>7686</v>
      </c>
      <c r="AC761" s="103">
        <v>27300</v>
      </c>
    </row>
    <row r="762" spans="1:29" ht="13" customHeight="1" x14ac:dyDescent="0.2">
      <c r="A762" s="34" t="s">
        <v>45667</v>
      </c>
      <c r="B762" s="34">
        <v>28</v>
      </c>
      <c r="C762" s="34" t="s">
        <v>13</v>
      </c>
      <c r="D762" s="34" t="s">
        <v>41</v>
      </c>
      <c r="E762" s="95" t="s">
        <v>45668</v>
      </c>
      <c r="F762" s="94">
        <v>43836</v>
      </c>
      <c r="G762" s="34" t="s">
        <v>45669</v>
      </c>
      <c r="H762" s="34" t="s">
        <v>863</v>
      </c>
      <c r="I762" s="34" t="s">
        <v>177</v>
      </c>
      <c r="J762" s="62">
        <v>87108</v>
      </c>
      <c r="K762" s="34" t="s">
        <v>430</v>
      </c>
      <c r="L762" s="34" t="s">
        <v>4548</v>
      </c>
      <c r="M762" s="1" t="s">
        <v>46140</v>
      </c>
      <c r="N762" s="34" t="s">
        <v>20</v>
      </c>
      <c r="O762" s="34" t="s">
        <v>45670</v>
      </c>
      <c r="P762" s="34" t="s">
        <v>45771</v>
      </c>
      <c r="Q762" s="34" t="s">
        <v>29986</v>
      </c>
      <c r="R762" s="95" t="s">
        <v>45671</v>
      </c>
      <c r="S762" s="34" t="s">
        <v>93</v>
      </c>
      <c r="T762" s="34" t="s">
        <v>21</v>
      </c>
      <c r="U762" s="34" t="s">
        <v>26689</v>
      </c>
      <c r="V762" s="34" t="s">
        <v>26482</v>
      </c>
      <c r="W762" s="34" t="s">
        <v>26485</v>
      </c>
      <c r="X762" s="34" t="s">
        <v>93</v>
      </c>
      <c r="Y762" s="34">
        <v>5354</v>
      </c>
      <c r="Z762" s="34"/>
      <c r="AA762" s="33" t="s">
        <v>42842</v>
      </c>
      <c r="AB762" s="33">
        <v>7685</v>
      </c>
      <c r="AC762" s="103">
        <v>27298</v>
      </c>
    </row>
    <row r="763" spans="1:29" ht="13" customHeight="1" x14ac:dyDescent="0.2">
      <c r="A763" s="34" t="s">
        <v>45663</v>
      </c>
      <c r="B763" s="34">
        <v>28</v>
      </c>
      <c r="C763" s="34" t="s">
        <v>13</v>
      </c>
      <c r="D763" s="34" t="s">
        <v>41</v>
      </c>
      <c r="E763" s="34"/>
      <c r="F763" s="94">
        <v>43836</v>
      </c>
      <c r="G763" s="34" t="s">
        <v>45664</v>
      </c>
      <c r="H763" s="34" t="s">
        <v>581</v>
      </c>
      <c r="I763" s="34" t="s">
        <v>111</v>
      </c>
      <c r="J763" s="62">
        <v>85003</v>
      </c>
      <c r="K763" s="34" t="s">
        <v>582</v>
      </c>
      <c r="L763" s="34" t="s">
        <v>583</v>
      </c>
      <c r="M763" s="1" t="s">
        <v>45935</v>
      </c>
      <c r="N763" s="34" t="s">
        <v>20</v>
      </c>
      <c r="O763" s="34" t="s">
        <v>45665</v>
      </c>
      <c r="P763" s="34" t="s">
        <v>45771</v>
      </c>
      <c r="Q763" s="34" t="s">
        <v>29986</v>
      </c>
      <c r="R763" s="95" t="s">
        <v>45666</v>
      </c>
      <c r="S763" s="34" t="s">
        <v>93</v>
      </c>
      <c r="T763" s="34" t="s">
        <v>21</v>
      </c>
      <c r="U763" s="34" t="s">
        <v>26689</v>
      </c>
      <c r="V763" s="34" t="s">
        <v>26484</v>
      </c>
      <c r="W763" s="34" t="s">
        <v>26486</v>
      </c>
      <c r="X763" s="34" t="s">
        <v>93</v>
      </c>
      <c r="Y763" s="34">
        <v>5353</v>
      </c>
      <c r="Z763" s="34"/>
      <c r="AA763" s="33" t="s">
        <v>42842</v>
      </c>
      <c r="AB763" s="33">
        <v>7684</v>
      </c>
      <c r="AC763" s="103">
        <v>27301</v>
      </c>
    </row>
    <row r="764" spans="1:29" ht="13" customHeight="1" x14ac:dyDescent="0.2">
      <c r="A764" s="34" t="s">
        <v>45672</v>
      </c>
      <c r="B764" s="34">
        <v>33</v>
      </c>
      <c r="C764" s="34" t="s">
        <v>13</v>
      </c>
      <c r="D764" s="34" t="s">
        <v>882</v>
      </c>
      <c r="E764" s="34"/>
      <c r="F764" s="94">
        <v>43836</v>
      </c>
      <c r="G764" s="34" t="s">
        <v>45673</v>
      </c>
      <c r="H764" s="34" t="s">
        <v>45674</v>
      </c>
      <c r="I764" s="34" t="s">
        <v>811</v>
      </c>
      <c r="J764" s="62">
        <v>96734</v>
      </c>
      <c r="K764" s="34" t="s">
        <v>2187</v>
      </c>
      <c r="L764" s="34" t="s">
        <v>3268</v>
      </c>
      <c r="M764" s="1" t="s">
        <v>45934</v>
      </c>
      <c r="N764" s="34" t="s">
        <v>20</v>
      </c>
      <c r="O764" s="34" t="s">
        <v>45675</v>
      </c>
      <c r="P764" s="34" t="s">
        <v>45771</v>
      </c>
      <c r="Q764" s="34" t="s">
        <v>29986</v>
      </c>
      <c r="R764" s="95" t="s">
        <v>45676</v>
      </c>
      <c r="S764" s="34" t="s">
        <v>93</v>
      </c>
      <c r="T764" s="34" t="s">
        <v>45897</v>
      </c>
      <c r="U764" s="34" t="s">
        <v>39851</v>
      </c>
      <c r="V764" s="34" t="s">
        <v>26482</v>
      </c>
      <c r="W764" s="34" t="s">
        <v>26485</v>
      </c>
      <c r="X764" s="34" t="s">
        <v>93</v>
      </c>
      <c r="Y764" s="34">
        <v>5356</v>
      </c>
      <c r="Z764" s="34"/>
      <c r="AA764" s="33" t="s">
        <v>42844</v>
      </c>
      <c r="AB764" s="33">
        <v>7687</v>
      </c>
      <c r="AC764" s="103">
        <v>27296</v>
      </c>
    </row>
    <row r="765" spans="1:29" ht="13" customHeight="1" x14ac:dyDescent="0.2">
      <c r="A765" s="34" t="s">
        <v>45697</v>
      </c>
      <c r="B765" s="34">
        <v>17</v>
      </c>
      <c r="C765" s="34" t="s">
        <v>13</v>
      </c>
      <c r="D765" s="34" t="s">
        <v>78</v>
      </c>
      <c r="E765" s="95" t="s">
        <v>45698</v>
      </c>
      <c r="F765" s="94">
        <v>43835</v>
      </c>
      <c r="G765" s="34" t="s">
        <v>45699</v>
      </c>
      <c r="H765" s="34" t="s">
        <v>600</v>
      </c>
      <c r="I765" s="34" t="s">
        <v>55</v>
      </c>
      <c r="J765" s="62">
        <v>32208</v>
      </c>
      <c r="K765" s="34" t="s">
        <v>601</v>
      </c>
      <c r="L765" s="34" t="s">
        <v>602</v>
      </c>
      <c r="M765" s="1" t="s">
        <v>49877</v>
      </c>
      <c r="N765" s="34" t="s">
        <v>20</v>
      </c>
      <c r="O765" s="34" t="s">
        <v>45700</v>
      </c>
      <c r="P765" s="34" t="s">
        <v>45771</v>
      </c>
      <c r="Q765" s="34" t="s">
        <v>29986</v>
      </c>
      <c r="R765" s="95" t="s">
        <v>45701</v>
      </c>
      <c r="S765" s="34" t="s">
        <v>93</v>
      </c>
      <c r="T765" s="34" t="s">
        <v>21</v>
      </c>
      <c r="U765" s="34" t="s">
        <v>26689</v>
      </c>
      <c r="V765" s="34" t="s">
        <v>26484</v>
      </c>
      <c r="W765" s="34" t="s">
        <v>26483</v>
      </c>
      <c r="X765" s="34" t="s">
        <v>93</v>
      </c>
      <c r="Y765" s="34">
        <v>5335</v>
      </c>
      <c r="Z765" s="34"/>
      <c r="AA765" s="33" t="s">
        <v>42842</v>
      </c>
      <c r="AB765" s="33">
        <v>7679</v>
      </c>
      <c r="AC765" s="103">
        <v>27288</v>
      </c>
    </row>
    <row r="766" spans="1:29" ht="13" customHeight="1" x14ac:dyDescent="0.2">
      <c r="A766" s="34" t="s">
        <v>45692</v>
      </c>
      <c r="B766" s="34">
        <v>18</v>
      </c>
      <c r="C766" s="34" t="s">
        <v>13</v>
      </c>
      <c r="D766" s="34" t="s">
        <v>78</v>
      </c>
      <c r="E766" s="95" t="s">
        <v>45693</v>
      </c>
      <c r="F766" s="94">
        <v>43835</v>
      </c>
      <c r="G766" s="34" t="s">
        <v>45694</v>
      </c>
      <c r="H766" s="34" t="s">
        <v>12461</v>
      </c>
      <c r="I766" s="34" t="s">
        <v>249</v>
      </c>
      <c r="J766" s="62">
        <v>89431</v>
      </c>
      <c r="K766" s="34" t="s">
        <v>5718</v>
      </c>
      <c r="L766" s="34" t="s">
        <v>12463</v>
      </c>
      <c r="M766" s="1" t="s">
        <v>46045</v>
      </c>
      <c r="N766" s="34" t="s">
        <v>20</v>
      </c>
      <c r="O766" s="34" t="s">
        <v>45695</v>
      </c>
      <c r="P766" s="34" t="s">
        <v>31864</v>
      </c>
      <c r="Q766" s="34" t="s">
        <v>29986</v>
      </c>
      <c r="R766" s="95" t="s">
        <v>45696</v>
      </c>
      <c r="S766" s="34" t="s">
        <v>509</v>
      </c>
      <c r="T766" s="34" t="s">
        <v>21</v>
      </c>
      <c r="U766" s="34" t="s">
        <v>26689</v>
      </c>
      <c r="V766" s="34" t="s">
        <v>26482</v>
      </c>
      <c r="W766" s="34" t="s">
        <v>26483</v>
      </c>
      <c r="X766" s="34" t="s">
        <v>93</v>
      </c>
      <c r="Y766" s="34">
        <v>5352</v>
      </c>
      <c r="Z766" s="34"/>
      <c r="AA766" s="33" t="s">
        <v>42844</v>
      </c>
      <c r="AB766" s="33">
        <v>7678</v>
      </c>
      <c r="AC766" s="103">
        <v>27291</v>
      </c>
    </row>
    <row r="767" spans="1:29" ht="13" customHeight="1" x14ac:dyDescent="0.2">
      <c r="A767" s="34" t="s">
        <v>45677</v>
      </c>
      <c r="B767" s="34">
        <v>27</v>
      </c>
      <c r="C767" s="34" t="s">
        <v>13</v>
      </c>
      <c r="D767" s="34" t="s">
        <v>78</v>
      </c>
      <c r="E767" s="95" t="s">
        <v>45401</v>
      </c>
      <c r="F767" s="94">
        <v>43835</v>
      </c>
      <c r="G767" s="34" t="s">
        <v>45678</v>
      </c>
      <c r="H767" s="34" t="s">
        <v>11386</v>
      </c>
      <c r="I767" s="34" t="s">
        <v>205</v>
      </c>
      <c r="J767" s="62">
        <v>19963</v>
      </c>
      <c r="K767" s="34" t="s">
        <v>2340</v>
      </c>
      <c r="L767" s="34" t="s">
        <v>11388</v>
      </c>
      <c r="M767" s="1" t="s">
        <v>46310</v>
      </c>
      <c r="N767" s="34" t="s">
        <v>20</v>
      </c>
      <c r="O767" s="34" t="s">
        <v>45679</v>
      </c>
      <c r="P767" s="34" t="s">
        <v>45771</v>
      </c>
      <c r="Q767" s="34" t="s">
        <v>29986</v>
      </c>
      <c r="R767" s="95" t="s">
        <v>45680</v>
      </c>
      <c r="S767" s="34" t="s">
        <v>509</v>
      </c>
      <c r="T767" s="34" t="s">
        <v>21</v>
      </c>
      <c r="U767" s="34" t="s">
        <v>26682</v>
      </c>
      <c r="V767" s="34" t="s">
        <v>26482</v>
      </c>
      <c r="W767" s="34" t="s">
        <v>26485</v>
      </c>
      <c r="X767" s="34" t="s">
        <v>93</v>
      </c>
      <c r="Y767" s="34">
        <v>5336</v>
      </c>
      <c r="Z767" s="34"/>
      <c r="AA767" s="33" t="s">
        <v>42843</v>
      </c>
      <c r="AB767" s="33">
        <v>7680</v>
      </c>
      <c r="AC767" s="103">
        <v>27295</v>
      </c>
    </row>
    <row r="768" spans="1:29" ht="13" customHeight="1" x14ac:dyDescent="0.2">
      <c r="A768" s="34" t="s">
        <v>45702</v>
      </c>
      <c r="B768" s="34">
        <v>30</v>
      </c>
      <c r="C768" s="34" t="s">
        <v>13</v>
      </c>
      <c r="D768" s="34" t="s">
        <v>41</v>
      </c>
      <c r="E768" s="34"/>
      <c r="F768" s="94">
        <v>43835</v>
      </c>
      <c r="G768" s="34" t="s">
        <v>45703</v>
      </c>
      <c r="H768" s="34" t="s">
        <v>6064</v>
      </c>
      <c r="I768" s="34" t="s">
        <v>66</v>
      </c>
      <c r="J768" s="62">
        <v>79423</v>
      </c>
      <c r="K768" s="34" t="s">
        <v>6064</v>
      </c>
      <c r="L768" s="34" t="s">
        <v>6957</v>
      </c>
      <c r="M768" s="1" t="s">
        <v>46311</v>
      </c>
      <c r="N768" s="34" t="s">
        <v>20</v>
      </c>
      <c r="O768" s="34" t="s">
        <v>45704</v>
      </c>
      <c r="P768" s="34" t="s">
        <v>45771</v>
      </c>
      <c r="Q768" s="34" t="s">
        <v>29986</v>
      </c>
      <c r="R768" s="95" t="s">
        <v>45705</v>
      </c>
      <c r="S768" s="34" t="s">
        <v>93</v>
      </c>
      <c r="T768" s="34" t="s">
        <v>21</v>
      </c>
      <c r="U768" s="34" t="s">
        <v>26689</v>
      </c>
      <c r="V768" s="34" t="s">
        <v>26484</v>
      </c>
      <c r="W768" s="34" t="s">
        <v>26486</v>
      </c>
      <c r="X768" s="34" t="s">
        <v>93</v>
      </c>
      <c r="Y768" s="34">
        <v>5338</v>
      </c>
      <c r="Z768" s="34"/>
      <c r="AA768" s="33" t="s">
        <v>42842</v>
      </c>
      <c r="AB768" s="33">
        <v>7681</v>
      </c>
      <c r="AC768" s="103">
        <v>27285</v>
      </c>
    </row>
    <row r="769" spans="1:29" ht="13" customHeight="1" x14ac:dyDescent="0.2">
      <c r="A769" s="34" t="s">
        <v>45681</v>
      </c>
      <c r="B769" s="34">
        <v>50</v>
      </c>
      <c r="C769" s="34" t="s">
        <v>13</v>
      </c>
      <c r="D769" s="34" t="s">
        <v>30</v>
      </c>
      <c r="E769" s="95" t="s">
        <v>45682</v>
      </c>
      <c r="F769" s="94">
        <v>43835</v>
      </c>
      <c r="G769" s="34" t="s">
        <v>45683</v>
      </c>
      <c r="H769" s="34" t="s">
        <v>1024</v>
      </c>
      <c r="I769" s="34" t="s">
        <v>366</v>
      </c>
      <c r="J769" s="62">
        <v>73127</v>
      </c>
      <c r="K769" s="34" t="s">
        <v>1025</v>
      </c>
      <c r="L769" s="34" t="s">
        <v>1026</v>
      </c>
      <c r="M769" s="1" t="s">
        <v>46313</v>
      </c>
      <c r="N769" s="34" t="s">
        <v>4952</v>
      </c>
      <c r="O769" s="34" t="s">
        <v>45684</v>
      </c>
      <c r="P769" s="34" t="s">
        <v>45771</v>
      </c>
      <c r="Q769" s="34" t="s">
        <v>29986</v>
      </c>
      <c r="R769" s="95" t="s">
        <v>45685</v>
      </c>
      <c r="S769" s="34" t="s">
        <v>93</v>
      </c>
      <c r="T769" s="34" t="s">
        <v>21</v>
      </c>
      <c r="U769" s="34" t="s">
        <v>26682</v>
      </c>
      <c r="V769" s="34" t="s">
        <v>26482</v>
      </c>
      <c r="W769" s="34" t="s">
        <v>26485</v>
      </c>
      <c r="X769" s="34" t="s">
        <v>93</v>
      </c>
      <c r="Y769" s="34">
        <v>5337</v>
      </c>
      <c r="Z769" s="34"/>
      <c r="AA769" s="33" t="s">
        <v>42844</v>
      </c>
      <c r="AB769" s="33">
        <v>7683</v>
      </c>
      <c r="AC769" s="103">
        <v>27287</v>
      </c>
    </row>
    <row r="770" spans="1:29" ht="13" customHeight="1" x14ac:dyDescent="0.2">
      <c r="A770" s="34" t="s">
        <v>45686</v>
      </c>
      <c r="B770" s="34">
        <v>57</v>
      </c>
      <c r="C770" s="34" t="s">
        <v>13</v>
      </c>
      <c r="D770" s="34" t="s">
        <v>30</v>
      </c>
      <c r="E770" s="34"/>
      <c r="F770" s="94">
        <v>43835</v>
      </c>
      <c r="G770" s="34" t="s">
        <v>45687</v>
      </c>
      <c r="H770" s="34" t="s">
        <v>45688</v>
      </c>
      <c r="I770" s="34" t="s">
        <v>87</v>
      </c>
      <c r="J770" s="62">
        <v>35620</v>
      </c>
      <c r="K770" s="34" t="s">
        <v>45689</v>
      </c>
      <c r="L770" s="34" t="s">
        <v>42794</v>
      </c>
      <c r="M770" s="1" t="s">
        <v>46312</v>
      </c>
      <c r="N770" s="34" t="s">
        <v>20</v>
      </c>
      <c r="O770" s="34" t="s">
        <v>45690</v>
      </c>
      <c r="P770" s="34" t="s">
        <v>45771</v>
      </c>
      <c r="Q770" s="34" t="s">
        <v>29986</v>
      </c>
      <c r="R770" s="95" t="s">
        <v>45691</v>
      </c>
      <c r="S770" s="34" t="s">
        <v>93</v>
      </c>
      <c r="T770" s="34" t="s">
        <v>21</v>
      </c>
      <c r="U770" s="34" t="s">
        <v>26689</v>
      </c>
      <c r="V770" s="34" t="s">
        <v>26484</v>
      </c>
      <c r="W770" s="34" t="s">
        <v>26485</v>
      </c>
      <c r="X770" s="34" t="s">
        <v>93</v>
      </c>
      <c r="Y770" s="34">
        <v>5334</v>
      </c>
      <c r="Z770" s="34"/>
      <c r="AA770" s="33" t="s">
        <v>42843</v>
      </c>
      <c r="AB770" s="33">
        <v>7682</v>
      </c>
      <c r="AC770" s="103">
        <v>27286</v>
      </c>
    </row>
    <row r="771" spans="1:29" ht="13" customHeight="1" x14ac:dyDescent="0.2">
      <c r="A771" s="34" t="s">
        <v>45713</v>
      </c>
      <c r="B771" s="34">
        <v>25</v>
      </c>
      <c r="C771" s="34" t="s">
        <v>13</v>
      </c>
      <c r="D771" s="34" t="s">
        <v>78</v>
      </c>
      <c r="E771" s="95" t="s">
        <v>45714</v>
      </c>
      <c r="F771" s="94">
        <v>43834</v>
      </c>
      <c r="G771" s="34" t="s">
        <v>45715</v>
      </c>
      <c r="H771" s="34" t="s">
        <v>80</v>
      </c>
      <c r="I771" s="34" t="s">
        <v>37</v>
      </c>
      <c r="J771" s="62">
        <v>60649</v>
      </c>
      <c r="K771" s="34" t="s">
        <v>81</v>
      </c>
      <c r="L771" s="34" t="s">
        <v>82</v>
      </c>
      <c r="M771" s="1" t="s">
        <v>46250</v>
      </c>
      <c r="N771" s="34" t="s">
        <v>4952</v>
      </c>
      <c r="O771" s="34" t="s">
        <v>45716</v>
      </c>
      <c r="P771" s="34" t="s">
        <v>45771</v>
      </c>
      <c r="Q771" s="34" t="s">
        <v>29986</v>
      </c>
      <c r="R771" s="95" t="s">
        <v>45717</v>
      </c>
      <c r="S771" s="34" t="s">
        <v>93</v>
      </c>
      <c r="T771" s="34" t="s">
        <v>21</v>
      </c>
      <c r="U771" s="34" t="s">
        <v>26682</v>
      </c>
      <c r="V771" s="34" t="s">
        <v>26482</v>
      </c>
      <c r="W771" s="34" t="s">
        <v>26485</v>
      </c>
      <c r="X771" s="34" t="s">
        <v>93</v>
      </c>
      <c r="Y771" s="34">
        <v>5341</v>
      </c>
      <c r="Z771" s="34"/>
      <c r="AA771" s="33" t="s">
        <v>42842</v>
      </c>
      <c r="AB771" s="33">
        <v>7676</v>
      </c>
      <c r="AC771" s="103">
        <v>27282</v>
      </c>
    </row>
    <row r="772" spans="1:29" ht="13" customHeight="1" x14ac:dyDescent="0.2">
      <c r="A772" s="34" t="s">
        <v>45706</v>
      </c>
      <c r="B772" s="34">
        <v>53</v>
      </c>
      <c r="C772" s="34" t="s">
        <v>102</v>
      </c>
      <c r="D772" s="34" t="s">
        <v>78</v>
      </c>
      <c r="E772" s="95" t="s">
        <v>45707</v>
      </c>
      <c r="F772" s="94">
        <v>43834</v>
      </c>
      <c r="G772" s="34" t="s">
        <v>45708</v>
      </c>
      <c r="H772" s="34" t="s">
        <v>45709</v>
      </c>
      <c r="I772" s="34" t="s">
        <v>392</v>
      </c>
      <c r="J772" s="62">
        <v>10977</v>
      </c>
      <c r="K772" s="34" t="s">
        <v>4046</v>
      </c>
      <c r="L772" s="34" t="s">
        <v>45710</v>
      </c>
      <c r="M772" s="1" t="s">
        <v>48891</v>
      </c>
      <c r="N772" s="34" t="s">
        <v>42709</v>
      </c>
      <c r="O772" s="34" t="s">
        <v>45711</v>
      </c>
      <c r="P772" s="34" t="s">
        <v>45771</v>
      </c>
      <c r="Q772" s="34" t="s">
        <v>29986</v>
      </c>
      <c r="R772" s="95" t="s">
        <v>45712</v>
      </c>
      <c r="S772" s="34" t="s">
        <v>509</v>
      </c>
      <c r="T772" s="34" t="s">
        <v>45897</v>
      </c>
      <c r="U772" s="34" t="s">
        <v>49804</v>
      </c>
      <c r="V772" s="34" t="s">
        <v>26484</v>
      </c>
      <c r="W772" s="34"/>
      <c r="X772" s="34"/>
      <c r="Y772" s="34"/>
      <c r="Z772" s="34"/>
      <c r="AA772" s="33" t="s">
        <v>42844</v>
      </c>
      <c r="AB772" s="33">
        <v>7677</v>
      </c>
      <c r="AC772" s="103">
        <v>27294</v>
      </c>
    </row>
    <row r="773" spans="1:29" ht="13" customHeight="1" x14ac:dyDescent="0.2">
      <c r="A773" s="34" t="s">
        <v>45739</v>
      </c>
      <c r="B773" s="34">
        <v>28</v>
      </c>
      <c r="C773" s="34" t="s">
        <v>13</v>
      </c>
      <c r="D773" s="34" t="s">
        <v>30</v>
      </c>
      <c r="E773" s="34"/>
      <c r="F773" s="94">
        <v>43832</v>
      </c>
      <c r="G773" s="34" t="s">
        <v>45740</v>
      </c>
      <c r="H773" s="34" t="s">
        <v>16367</v>
      </c>
      <c r="I773" s="34" t="s">
        <v>399</v>
      </c>
      <c r="J773" s="62">
        <v>64048</v>
      </c>
      <c r="K773" s="34" t="s">
        <v>3104</v>
      </c>
      <c r="L773" s="34" t="s">
        <v>3105</v>
      </c>
      <c r="M773" s="1" t="s">
        <v>46316</v>
      </c>
      <c r="N773" s="34" t="s">
        <v>20</v>
      </c>
      <c r="O773" s="34" t="s">
        <v>45741</v>
      </c>
      <c r="P773" s="34" t="s">
        <v>45771</v>
      </c>
      <c r="Q773" s="34" t="s">
        <v>29986</v>
      </c>
      <c r="R773" s="95" t="s">
        <v>45742</v>
      </c>
      <c r="S773" s="34" t="s">
        <v>93</v>
      </c>
      <c r="T773" s="34" t="s">
        <v>21</v>
      </c>
      <c r="U773" s="34" t="s">
        <v>26689</v>
      </c>
      <c r="V773" s="34" t="s">
        <v>26484</v>
      </c>
      <c r="W773" s="34" t="s">
        <v>26483</v>
      </c>
      <c r="X773" s="34" t="s">
        <v>93</v>
      </c>
      <c r="Y773" s="34">
        <v>5339</v>
      </c>
      <c r="Z773" s="34"/>
      <c r="AA773" s="33" t="s">
        <v>42843</v>
      </c>
      <c r="AB773" s="33">
        <v>7674</v>
      </c>
      <c r="AC773" s="103">
        <v>27265</v>
      </c>
    </row>
    <row r="774" spans="1:29" ht="13" customHeight="1" x14ac:dyDescent="0.2">
      <c r="A774" s="34" t="s">
        <v>45727</v>
      </c>
      <c r="B774" s="34">
        <v>30</v>
      </c>
      <c r="C774" s="34" t="s">
        <v>13</v>
      </c>
      <c r="D774" s="34" t="s">
        <v>41</v>
      </c>
      <c r="E774" s="95" t="s">
        <v>45728</v>
      </c>
      <c r="F774" s="94">
        <v>43832</v>
      </c>
      <c r="G774" s="34" t="s">
        <v>45729</v>
      </c>
      <c r="H774" s="34" t="s">
        <v>80</v>
      </c>
      <c r="I774" s="34" t="s">
        <v>37</v>
      </c>
      <c r="J774" s="62">
        <v>60639</v>
      </c>
      <c r="K774" s="34" t="s">
        <v>81</v>
      </c>
      <c r="L774" s="34" t="s">
        <v>82</v>
      </c>
      <c r="M774" s="1" t="s">
        <v>46250</v>
      </c>
      <c r="N774" s="34" t="s">
        <v>20</v>
      </c>
      <c r="O774" s="34" t="s">
        <v>45730</v>
      </c>
      <c r="P774" s="34" t="s">
        <v>45771</v>
      </c>
      <c r="Q774" s="34" t="s">
        <v>29986</v>
      </c>
      <c r="R774" s="95" t="s">
        <v>45731</v>
      </c>
      <c r="S774" s="34" t="s">
        <v>93</v>
      </c>
      <c r="T774" s="34" t="s">
        <v>21</v>
      </c>
      <c r="U774" s="34" t="s">
        <v>26689</v>
      </c>
      <c r="V774" s="34" t="s">
        <v>26484</v>
      </c>
      <c r="W774" s="34" t="s">
        <v>26486</v>
      </c>
      <c r="X774" s="34" t="s">
        <v>93</v>
      </c>
      <c r="Y774" s="34">
        <v>5405</v>
      </c>
      <c r="Z774" s="34"/>
      <c r="AA774" s="33" t="s">
        <v>42842</v>
      </c>
      <c r="AB774" s="33">
        <v>7670</v>
      </c>
      <c r="AC774" s="103">
        <v>27270</v>
      </c>
    </row>
    <row r="775" spans="1:29" ht="13" customHeight="1" x14ac:dyDescent="0.2">
      <c r="A775" s="34" t="s">
        <v>45732</v>
      </c>
      <c r="B775" s="34">
        <v>30</v>
      </c>
      <c r="C775" s="34" t="s">
        <v>13</v>
      </c>
      <c r="D775" s="34" t="s">
        <v>41</v>
      </c>
      <c r="E775" s="95" t="s">
        <v>45733</v>
      </c>
      <c r="F775" s="94">
        <v>43832</v>
      </c>
      <c r="G775" s="34" t="s">
        <v>45734</v>
      </c>
      <c r="H775" s="34" t="s">
        <v>45735</v>
      </c>
      <c r="I775" s="34" t="s">
        <v>34</v>
      </c>
      <c r="J775" s="62">
        <v>6401</v>
      </c>
      <c r="K775" s="34" t="s">
        <v>3285</v>
      </c>
      <c r="L775" s="34" t="s">
        <v>45736</v>
      </c>
      <c r="M775" s="1" t="s">
        <v>46314</v>
      </c>
      <c r="N775" s="34" t="s">
        <v>4952</v>
      </c>
      <c r="O775" s="34" t="s">
        <v>45737</v>
      </c>
      <c r="P775" s="34" t="s">
        <v>45771</v>
      </c>
      <c r="Q775" s="34" t="s">
        <v>29986</v>
      </c>
      <c r="R775" s="95" t="s">
        <v>45738</v>
      </c>
      <c r="S775" s="34" t="s">
        <v>93</v>
      </c>
      <c r="T775" s="34" t="s">
        <v>21</v>
      </c>
      <c r="U775" s="34" t="s">
        <v>26682</v>
      </c>
      <c r="V775" s="34" t="s">
        <v>26484</v>
      </c>
      <c r="W775" s="34" t="s">
        <v>26485</v>
      </c>
      <c r="X775" s="34" t="s">
        <v>509</v>
      </c>
      <c r="Y775" s="34">
        <v>5340</v>
      </c>
      <c r="Z775" s="34"/>
      <c r="AA775" s="33" t="s">
        <v>42844</v>
      </c>
      <c r="AB775" s="33">
        <v>7671</v>
      </c>
      <c r="AC775" s="103">
        <v>27272</v>
      </c>
    </row>
    <row r="776" spans="1:29" ht="13" customHeight="1" x14ac:dyDescent="0.2">
      <c r="A776" s="34" t="s">
        <v>45718</v>
      </c>
      <c r="B776" s="34">
        <v>41</v>
      </c>
      <c r="C776" s="34" t="s">
        <v>13</v>
      </c>
      <c r="D776" s="34" t="s">
        <v>30</v>
      </c>
      <c r="E776" s="34"/>
      <c r="F776" s="94">
        <v>43832</v>
      </c>
      <c r="G776" s="34" t="s">
        <v>45719</v>
      </c>
      <c r="H776" s="34" t="s">
        <v>45720</v>
      </c>
      <c r="I776" s="34" t="s">
        <v>38</v>
      </c>
      <c r="J776" s="62">
        <v>92562</v>
      </c>
      <c r="K776" s="34" t="s">
        <v>725</v>
      </c>
      <c r="L776" s="34" t="s">
        <v>726</v>
      </c>
      <c r="M776" s="1" t="s">
        <v>45926</v>
      </c>
      <c r="N776" s="34" t="s">
        <v>20</v>
      </c>
      <c r="O776" s="34" t="s">
        <v>45721</v>
      </c>
      <c r="P776" s="34" t="s">
        <v>45771</v>
      </c>
      <c r="Q776" s="34" t="s">
        <v>29986</v>
      </c>
      <c r="R776" s="95" t="s">
        <v>45722</v>
      </c>
      <c r="S776" s="34" t="s">
        <v>901</v>
      </c>
      <c r="T776" s="34" t="s">
        <v>21</v>
      </c>
      <c r="U776" s="34" t="s">
        <v>26689</v>
      </c>
      <c r="V776" s="34" t="s">
        <v>26484</v>
      </c>
      <c r="W776" s="34" t="s">
        <v>26483</v>
      </c>
      <c r="X776" s="34" t="s">
        <v>509</v>
      </c>
      <c r="Y776" s="34">
        <v>5350</v>
      </c>
      <c r="Z776" s="34"/>
      <c r="AA776" s="33" t="s">
        <v>42844</v>
      </c>
      <c r="AB776" s="33">
        <v>7673</v>
      </c>
      <c r="AC776" s="103">
        <v>27269</v>
      </c>
    </row>
    <row r="777" spans="1:29" ht="13" customHeight="1" x14ac:dyDescent="0.2">
      <c r="A777" s="1" t="s">
        <v>45743</v>
      </c>
      <c r="B777" s="34">
        <v>69</v>
      </c>
      <c r="C777" s="34" t="s">
        <v>13</v>
      </c>
      <c r="D777" s="1" t="s">
        <v>23</v>
      </c>
      <c r="E777" s="34"/>
      <c r="F777" s="94">
        <v>43832</v>
      </c>
      <c r="G777" s="34" t="s">
        <v>45744</v>
      </c>
      <c r="H777" s="34" t="s">
        <v>12189</v>
      </c>
      <c r="I777" s="34" t="s">
        <v>105</v>
      </c>
      <c r="J777" s="62">
        <v>97006</v>
      </c>
      <c r="K777" s="34" t="s">
        <v>106</v>
      </c>
      <c r="L777" s="34" t="s">
        <v>12191</v>
      </c>
      <c r="M777" s="1" t="s">
        <v>46315</v>
      </c>
      <c r="N777" s="34" t="s">
        <v>20</v>
      </c>
      <c r="O777" s="34" t="s">
        <v>45745</v>
      </c>
      <c r="P777" s="34" t="s">
        <v>45771</v>
      </c>
      <c r="Q777" s="34" t="s">
        <v>29986</v>
      </c>
      <c r="R777" s="95" t="s">
        <v>45746</v>
      </c>
      <c r="S777" s="34" t="s">
        <v>509</v>
      </c>
      <c r="T777" s="34" t="s">
        <v>21</v>
      </c>
      <c r="U777" s="34" t="s">
        <v>26689</v>
      </c>
      <c r="V777" s="34" t="s">
        <v>26484</v>
      </c>
      <c r="W777" s="34" t="s">
        <v>26485</v>
      </c>
      <c r="X777" s="34" t="s">
        <v>93</v>
      </c>
      <c r="Y777" s="34">
        <v>5348</v>
      </c>
      <c r="Z777" s="34"/>
      <c r="AA777" s="33" t="s">
        <v>42844</v>
      </c>
      <c r="AB777" s="33">
        <v>7672</v>
      </c>
      <c r="AC777" s="103">
        <v>27264</v>
      </c>
    </row>
    <row r="778" spans="1:29" ht="13" customHeight="1" x14ac:dyDescent="0.2">
      <c r="A778" s="34" t="s">
        <v>45723</v>
      </c>
      <c r="B778" s="34">
        <v>26</v>
      </c>
      <c r="C778" s="34" t="s">
        <v>13</v>
      </c>
      <c r="D778" s="34" t="s">
        <v>78</v>
      </c>
      <c r="E778" s="34"/>
      <c r="F778" s="94">
        <v>43832</v>
      </c>
      <c r="G778" s="34" t="s">
        <v>45724</v>
      </c>
      <c r="H778" s="34" t="s">
        <v>248</v>
      </c>
      <c r="I778" s="34" t="s">
        <v>249</v>
      </c>
      <c r="J778" s="62">
        <v>89032</v>
      </c>
      <c r="K778" s="34" t="s">
        <v>524</v>
      </c>
      <c r="L778" s="34" t="s">
        <v>250</v>
      </c>
      <c r="M778" s="1" t="s">
        <v>46072</v>
      </c>
      <c r="N778" s="34" t="s">
        <v>20</v>
      </c>
      <c r="O778" s="34" t="s">
        <v>45725</v>
      </c>
      <c r="P778" s="34" t="s">
        <v>45771</v>
      </c>
      <c r="Q778" s="34" t="s">
        <v>29986</v>
      </c>
      <c r="R778" s="95" t="s">
        <v>45726</v>
      </c>
      <c r="S778" s="34" t="s">
        <v>93</v>
      </c>
      <c r="T778" s="34" t="s">
        <v>350</v>
      </c>
      <c r="U778" s="34" t="s">
        <v>26775</v>
      </c>
      <c r="V778" s="34" t="s">
        <v>26484</v>
      </c>
      <c r="W778" s="34" t="s">
        <v>26483</v>
      </c>
      <c r="X778" s="34" t="s">
        <v>509</v>
      </c>
      <c r="Y778" s="34">
        <v>5349</v>
      </c>
      <c r="Z778" s="34"/>
      <c r="AA778" s="33" t="s">
        <v>42844</v>
      </c>
      <c r="AB778" s="33">
        <v>7675</v>
      </c>
      <c r="AC778" s="103">
        <v>27267</v>
      </c>
    </row>
    <row r="779" spans="1:29" ht="13" customHeight="1" x14ac:dyDescent="0.2">
      <c r="A779" s="34" t="s">
        <v>45747</v>
      </c>
      <c r="B779" s="34">
        <v>20</v>
      </c>
      <c r="C779" s="34" t="s">
        <v>13</v>
      </c>
      <c r="D779" s="34" t="s">
        <v>41</v>
      </c>
      <c r="E779" s="95" t="s">
        <v>45748</v>
      </c>
      <c r="F779" s="94">
        <v>43831</v>
      </c>
      <c r="G779" s="34" t="s">
        <v>45749</v>
      </c>
      <c r="H779" s="34" t="s">
        <v>1209</v>
      </c>
      <c r="I779" s="34" t="s">
        <v>191</v>
      </c>
      <c r="J779" s="62">
        <v>80204</v>
      </c>
      <c r="K779" s="34" t="s">
        <v>1209</v>
      </c>
      <c r="L779" s="34" t="s">
        <v>1210</v>
      </c>
      <c r="M779" s="1" t="s">
        <v>46036</v>
      </c>
      <c r="N779" s="34" t="s">
        <v>20</v>
      </c>
      <c r="O779" s="34" t="s">
        <v>45750</v>
      </c>
      <c r="P779" s="34" t="s">
        <v>45771</v>
      </c>
      <c r="Q779" s="34" t="s">
        <v>29986</v>
      </c>
      <c r="R779" s="95" t="s">
        <v>45751</v>
      </c>
      <c r="S779" s="34" t="s">
        <v>93</v>
      </c>
      <c r="T779" s="34" t="s">
        <v>21</v>
      </c>
      <c r="U779" s="34" t="s">
        <v>26682</v>
      </c>
      <c r="V779" s="34" t="s">
        <v>26484</v>
      </c>
      <c r="W779" s="34" t="s">
        <v>26485</v>
      </c>
      <c r="X779" s="34" t="s">
        <v>509</v>
      </c>
      <c r="Y779" s="34">
        <v>5403</v>
      </c>
      <c r="Z779" s="34"/>
      <c r="AA779" s="33" t="s">
        <v>42842</v>
      </c>
      <c r="AB779" s="33">
        <v>7666</v>
      </c>
      <c r="AC779" s="103">
        <v>27255</v>
      </c>
    </row>
    <row r="780" spans="1:29" ht="13" customHeight="1" x14ac:dyDescent="0.2">
      <c r="A780" s="34" t="s">
        <v>45762</v>
      </c>
      <c r="B780" s="34">
        <v>24</v>
      </c>
      <c r="C780" s="34" t="s">
        <v>13</v>
      </c>
      <c r="D780" s="34" t="s">
        <v>30</v>
      </c>
      <c r="E780" s="34"/>
      <c r="F780" s="94">
        <v>43831</v>
      </c>
      <c r="G780" s="34" t="s">
        <v>45763</v>
      </c>
      <c r="H780" s="34" t="s">
        <v>45764</v>
      </c>
      <c r="I780" s="34" t="s">
        <v>224</v>
      </c>
      <c r="J780" s="62">
        <v>22572</v>
      </c>
      <c r="K780" s="34" t="s">
        <v>815</v>
      </c>
      <c r="L780" s="34" t="s">
        <v>45765</v>
      </c>
      <c r="M780" s="1" t="s">
        <v>46318</v>
      </c>
      <c r="N780" s="34" t="s">
        <v>20</v>
      </c>
      <c r="O780" s="34" t="s">
        <v>45766</v>
      </c>
      <c r="P780" s="34" t="s">
        <v>45771</v>
      </c>
      <c r="Q780" s="34" t="s">
        <v>29986</v>
      </c>
      <c r="R780" s="95" t="s">
        <v>45767</v>
      </c>
      <c r="S780" s="34" t="s">
        <v>93</v>
      </c>
      <c r="T780" s="34" t="s">
        <v>21</v>
      </c>
      <c r="U780" s="34" t="s">
        <v>26689</v>
      </c>
      <c r="V780" s="34" t="s">
        <v>26482</v>
      </c>
      <c r="W780" s="34" t="s">
        <v>26485</v>
      </c>
      <c r="X780" s="34" t="s">
        <v>93</v>
      </c>
      <c r="Y780" s="34">
        <v>5344</v>
      </c>
      <c r="Z780" s="34"/>
      <c r="AA780" s="33" t="s">
        <v>42843</v>
      </c>
      <c r="AB780" s="33">
        <v>7668</v>
      </c>
      <c r="AC780" s="103">
        <v>27275</v>
      </c>
    </row>
    <row r="781" spans="1:29" ht="13" customHeight="1" x14ac:dyDescent="0.2">
      <c r="A781" s="1" t="s">
        <v>45757</v>
      </c>
      <c r="B781" s="34">
        <v>29</v>
      </c>
      <c r="C781" s="34" t="s">
        <v>13</v>
      </c>
      <c r="D781" s="1" t="s">
        <v>23</v>
      </c>
      <c r="E781" s="34"/>
      <c r="F781" s="94">
        <v>43831</v>
      </c>
      <c r="G781" s="34" t="s">
        <v>45758</v>
      </c>
      <c r="H781" s="34" t="s">
        <v>45759</v>
      </c>
      <c r="I781" s="34" t="s">
        <v>105</v>
      </c>
      <c r="J781" s="62">
        <v>97502</v>
      </c>
      <c r="K781" s="34" t="s">
        <v>401</v>
      </c>
      <c r="L781" s="34" t="s">
        <v>8392</v>
      </c>
      <c r="M781" s="1" t="s">
        <v>46317</v>
      </c>
      <c r="N781" s="34" t="s">
        <v>20</v>
      </c>
      <c r="O781" s="34" t="s">
        <v>45760</v>
      </c>
      <c r="P781" s="34" t="s">
        <v>45771</v>
      </c>
      <c r="Q781" s="34" t="s">
        <v>29986</v>
      </c>
      <c r="R781" s="95" t="s">
        <v>45761</v>
      </c>
      <c r="S781" s="34" t="s">
        <v>509</v>
      </c>
      <c r="T781" s="34" t="s">
        <v>21</v>
      </c>
      <c r="U781" s="34" t="s">
        <v>26689</v>
      </c>
      <c r="V781" s="34" t="s">
        <v>26484</v>
      </c>
      <c r="W781" s="34" t="s">
        <v>26485</v>
      </c>
      <c r="X781" s="34" t="s">
        <v>509</v>
      </c>
      <c r="Y781" s="34">
        <v>5347</v>
      </c>
      <c r="Z781" s="34"/>
      <c r="AA781" s="33" t="s">
        <v>42844</v>
      </c>
      <c r="AB781" s="33">
        <v>7667</v>
      </c>
      <c r="AC781" s="103">
        <v>27256</v>
      </c>
    </row>
    <row r="782" spans="1:29" ht="13" customHeight="1" x14ac:dyDescent="0.2">
      <c r="A782" s="34" t="s">
        <v>45752</v>
      </c>
      <c r="B782" s="34">
        <v>25</v>
      </c>
      <c r="C782" s="34" t="s">
        <v>13</v>
      </c>
      <c r="D782" s="34" t="s">
        <v>30</v>
      </c>
      <c r="E782" s="34"/>
      <c r="F782" s="94">
        <v>43831</v>
      </c>
      <c r="G782" s="34" t="s">
        <v>45753</v>
      </c>
      <c r="H782" s="34" t="s">
        <v>24491</v>
      </c>
      <c r="I782" s="34" t="s">
        <v>38</v>
      </c>
      <c r="J782" s="62">
        <v>95945</v>
      </c>
      <c r="K782" s="34" t="s">
        <v>18598</v>
      </c>
      <c r="L782" s="34" t="s">
        <v>45754</v>
      </c>
      <c r="M782" s="1" t="s">
        <v>46319</v>
      </c>
      <c r="N782" s="34" t="s">
        <v>4952</v>
      </c>
      <c r="O782" s="34" t="s">
        <v>45755</v>
      </c>
      <c r="P782" s="34" t="s">
        <v>45771</v>
      </c>
      <c r="Q782" s="34" t="s">
        <v>29986</v>
      </c>
      <c r="R782" s="95" t="s">
        <v>45756</v>
      </c>
      <c r="S782" s="34" t="s">
        <v>509</v>
      </c>
      <c r="T782" s="34" t="s">
        <v>45897</v>
      </c>
      <c r="U782" s="34" t="s">
        <v>39851</v>
      </c>
      <c r="V782" s="34" t="s">
        <v>26484</v>
      </c>
      <c r="W782" s="34" t="s">
        <v>26485</v>
      </c>
      <c r="X782" s="34" t="s">
        <v>93</v>
      </c>
      <c r="Y782" s="34">
        <v>5342</v>
      </c>
      <c r="Z782" s="34"/>
      <c r="AA782" s="33" t="s">
        <v>42844</v>
      </c>
      <c r="AB782" s="33">
        <v>7669</v>
      </c>
      <c r="AC782" s="103">
        <v>27257</v>
      </c>
    </row>
    <row r="783" spans="1:29" ht="13" customHeight="1" x14ac:dyDescent="0.2">
      <c r="A783" s="10" t="s">
        <v>42362</v>
      </c>
      <c r="B783" s="88">
        <v>23</v>
      </c>
      <c r="C783" s="10" t="s">
        <v>13</v>
      </c>
      <c r="D783" s="10" t="s">
        <v>78</v>
      </c>
      <c r="E783" s="10"/>
      <c r="F783" s="94">
        <v>43830</v>
      </c>
      <c r="G783" s="10" t="s">
        <v>42074</v>
      </c>
      <c r="H783" s="10" t="s">
        <v>15446</v>
      </c>
      <c r="I783" s="10" t="s">
        <v>281</v>
      </c>
      <c r="J783" s="62">
        <v>98003</v>
      </c>
      <c r="K783" s="10" t="s">
        <v>1130</v>
      </c>
      <c r="L783" s="10" t="s">
        <v>15448</v>
      </c>
      <c r="M783" s="1" t="s">
        <v>46321</v>
      </c>
      <c r="N783" s="10" t="s">
        <v>20</v>
      </c>
      <c r="O783" s="10" t="s">
        <v>42075</v>
      </c>
      <c r="P783" s="10" t="s">
        <v>45771</v>
      </c>
      <c r="Q783" s="33" t="s">
        <v>29986</v>
      </c>
      <c r="R783" s="61" t="s">
        <v>42076</v>
      </c>
      <c r="S783" s="10" t="s">
        <v>93</v>
      </c>
      <c r="T783" s="60" t="s">
        <v>21</v>
      </c>
      <c r="U783" s="34" t="s">
        <v>26689</v>
      </c>
      <c r="V783" s="34" t="s">
        <v>26484</v>
      </c>
      <c r="W783" s="51" t="s">
        <v>42356</v>
      </c>
      <c r="X783" s="51" t="s">
        <v>42357</v>
      </c>
      <c r="Y783" s="51">
        <v>5358</v>
      </c>
      <c r="AA783" s="51" t="s">
        <v>42844</v>
      </c>
      <c r="AB783" s="33">
        <v>7658</v>
      </c>
      <c r="AC783" s="103">
        <v>27248</v>
      </c>
    </row>
    <row r="784" spans="1:29" ht="13" customHeight="1" x14ac:dyDescent="0.2">
      <c r="A784" s="10" t="s">
        <v>41709</v>
      </c>
      <c r="B784" s="87">
        <v>28</v>
      </c>
      <c r="C784" s="10" t="s">
        <v>13</v>
      </c>
      <c r="D784" s="10" t="s">
        <v>30</v>
      </c>
      <c r="E784" s="61" t="s">
        <v>41710</v>
      </c>
      <c r="F784" s="94">
        <v>43830</v>
      </c>
      <c r="G784" s="10" t="s">
        <v>41711</v>
      </c>
      <c r="H784" s="10" t="s">
        <v>28523</v>
      </c>
      <c r="I784" s="10" t="s">
        <v>111</v>
      </c>
      <c r="J784" s="62">
        <v>85501</v>
      </c>
      <c r="K784" s="10" t="s">
        <v>6504</v>
      </c>
      <c r="L784" s="10" t="s">
        <v>41712</v>
      </c>
      <c r="M784" s="1" t="s">
        <v>46323</v>
      </c>
      <c r="N784" s="10" t="s">
        <v>20</v>
      </c>
      <c r="O784" s="10" t="s">
        <v>41713</v>
      </c>
      <c r="P784" s="10" t="s">
        <v>45771</v>
      </c>
      <c r="Q784" s="33" t="s">
        <v>29986</v>
      </c>
      <c r="R784" s="61" t="s">
        <v>41714</v>
      </c>
      <c r="S784" s="10" t="s">
        <v>93</v>
      </c>
      <c r="T784" s="60" t="s">
        <v>21</v>
      </c>
      <c r="U784" s="34" t="s">
        <v>26682</v>
      </c>
      <c r="V784" s="34" t="s">
        <v>26482</v>
      </c>
      <c r="W784" s="51" t="s">
        <v>42356</v>
      </c>
      <c r="X784" s="51" t="s">
        <v>42357</v>
      </c>
      <c r="Y784" s="51">
        <v>5332</v>
      </c>
      <c r="AA784" s="51" t="s">
        <v>42843</v>
      </c>
      <c r="AB784" s="33">
        <v>7660</v>
      </c>
      <c r="AC784" s="103">
        <v>27259</v>
      </c>
    </row>
    <row r="785" spans="1:29" ht="13" customHeight="1" x14ac:dyDescent="0.2">
      <c r="A785" s="33" t="s">
        <v>42363</v>
      </c>
      <c r="B785" s="33">
        <v>49</v>
      </c>
      <c r="C785" s="33" t="s">
        <v>13</v>
      </c>
      <c r="D785" s="33" t="s">
        <v>30</v>
      </c>
      <c r="F785" s="94">
        <v>43830</v>
      </c>
      <c r="G785" s="33" t="s">
        <v>42368</v>
      </c>
      <c r="H785" s="33" t="s">
        <v>42364</v>
      </c>
      <c r="I785" s="33" t="s">
        <v>138</v>
      </c>
      <c r="J785" s="62">
        <v>25313</v>
      </c>
      <c r="K785" s="33" t="s">
        <v>856</v>
      </c>
      <c r="L785" s="33" t="s">
        <v>42367</v>
      </c>
      <c r="M785" s="1" t="s">
        <v>46322</v>
      </c>
      <c r="N785" s="33" t="s">
        <v>20</v>
      </c>
      <c r="O785" s="33" t="s">
        <v>42366</v>
      </c>
      <c r="P785" s="33" t="s">
        <v>44518</v>
      </c>
      <c r="Q785" s="33" t="s">
        <v>29986</v>
      </c>
      <c r="R785" s="96" t="s">
        <v>42365</v>
      </c>
      <c r="S785" s="33" t="s">
        <v>93</v>
      </c>
      <c r="T785" s="60" t="s">
        <v>21</v>
      </c>
      <c r="U785" s="33" t="s">
        <v>26689</v>
      </c>
      <c r="V785" s="33" t="s">
        <v>26484</v>
      </c>
      <c r="W785" s="33" t="s">
        <v>26486</v>
      </c>
      <c r="X785" s="33" t="s">
        <v>93</v>
      </c>
      <c r="Y785" s="33">
        <v>5374</v>
      </c>
      <c r="AA785" s="33" t="s">
        <v>42844</v>
      </c>
      <c r="AB785" s="33">
        <v>7659</v>
      </c>
      <c r="AC785" s="103">
        <v>27347</v>
      </c>
    </row>
    <row r="786" spans="1:29" ht="13" customHeight="1" x14ac:dyDescent="0.2">
      <c r="A786" s="10" t="s">
        <v>41570</v>
      </c>
      <c r="B786" s="87">
        <v>57</v>
      </c>
      <c r="C786" s="10" t="s">
        <v>13</v>
      </c>
      <c r="D786" s="10" t="s">
        <v>78</v>
      </c>
      <c r="E786" s="10"/>
      <c r="F786" s="94">
        <v>43830</v>
      </c>
      <c r="G786" s="10" t="s">
        <v>41571</v>
      </c>
      <c r="H786" s="10" t="s">
        <v>1518</v>
      </c>
      <c r="I786" s="10" t="s">
        <v>429</v>
      </c>
      <c r="J786" s="62">
        <v>68110</v>
      </c>
      <c r="K786" s="10" t="s">
        <v>879</v>
      </c>
      <c r="L786" s="68" t="s">
        <v>2092</v>
      </c>
      <c r="M786" s="1" t="s">
        <v>46320</v>
      </c>
      <c r="N786" s="10" t="s">
        <v>20</v>
      </c>
      <c r="O786" s="10" t="s">
        <v>41572</v>
      </c>
      <c r="P786" s="10" t="s">
        <v>45771</v>
      </c>
      <c r="Q786" s="33" t="s">
        <v>29986</v>
      </c>
      <c r="R786" s="61" t="s">
        <v>41573</v>
      </c>
      <c r="S786" s="10" t="s">
        <v>93</v>
      </c>
      <c r="T786" s="60" t="s">
        <v>21</v>
      </c>
      <c r="U786" s="34" t="s">
        <v>26689</v>
      </c>
      <c r="V786" s="34" t="s">
        <v>26484</v>
      </c>
      <c r="W786" s="51" t="s">
        <v>42356</v>
      </c>
      <c r="X786" s="51" t="s">
        <v>42357</v>
      </c>
      <c r="Y786" s="51">
        <v>5359</v>
      </c>
      <c r="AA786" s="51" t="s">
        <v>42842</v>
      </c>
      <c r="AB786" s="33">
        <v>7657</v>
      </c>
      <c r="AC786" s="103">
        <v>27251</v>
      </c>
    </row>
    <row r="787" spans="1:29" ht="13" customHeight="1" x14ac:dyDescent="0.2">
      <c r="A787" s="1" t="s">
        <v>42077</v>
      </c>
      <c r="B787" s="88">
        <v>47</v>
      </c>
      <c r="C787" s="10" t="s">
        <v>13</v>
      </c>
      <c r="D787" s="1" t="s">
        <v>23</v>
      </c>
      <c r="E787" s="60"/>
      <c r="F787" s="94">
        <v>43830</v>
      </c>
      <c r="G787" s="10" t="s">
        <v>42078</v>
      </c>
      <c r="H787" s="10" t="s">
        <v>42079</v>
      </c>
      <c r="I787" s="10" t="s">
        <v>618</v>
      </c>
      <c r="J787" s="62">
        <v>38610</v>
      </c>
      <c r="K787" s="10" t="s">
        <v>41791</v>
      </c>
      <c r="L787" s="10" t="s">
        <v>15477</v>
      </c>
      <c r="M787" s="1" t="s">
        <v>46325</v>
      </c>
      <c r="N787" s="10" t="s">
        <v>20</v>
      </c>
      <c r="O787" s="10" t="s">
        <v>42080</v>
      </c>
      <c r="P787" s="10" t="s">
        <v>45771</v>
      </c>
      <c r="Q787" s="33" t="s">
        <v>29986</v>
      </c>
      <c r="R787" s="61" t="s">
        <v>42081</v>
      </c>
      <c r="S787" s="10" t="s">
        <v>93</v>
      </c>
      <c r="T787" s="60" t="s">
        <v>28</v>
      </c>
      <c r="U787" s="34" t="s">
        <v>26487</v>
      </c>
      <c r="V787" s="34" t="s">
        <v>26482</v>
      </c>
      <c r="W787" s="51" t="s">
        <v>42360</v>
      </c>
      <c r="X787" s="51" t="s">
        <v>42357</v>
      </c>
      <c r="Y787" s="51">
        <v>5343</v>
      </c>
      <c r="AA787" s="51" t="s">
        <v>42843</v>
      </c>
      <c r="AB787" s="33">
        <v>7662</v>
      </c>
      <c r="AC787" s="103">
        <v>27280</v>
      </c>
    </row>
    <row r="788" spans="1:29" ht="13" customHeight="1" x14ac:dyDescent="0.2">
      <c r="A788" s="1" t="s">
        <v>2989</v>
      </c>
      <c r="B788" s="33" t="s">
        <v>22</v>
      </c>
      <c r="C788" s="10" t="s">
        <v>13</v>
      </c>
      <c r="D788" s="1" t="s">
        <v>23</v>
      </c>
      <c r="E788" s="10"/>
      <c r="F788" s="94">
        <v>43830</v>
      </c>
      <c r="G788" s="10" t="s">
        <v>42066</v>
      </c>
      <c r="H788" s="10" t="s">
        <v>1113</v>
      </c>
      <c r="I788" s="10" t="s">
        <v>915</v>
      </c>
      <c r="J788" s="62">
        <v>38103</v>
      </c>
      <c r="K788" s="10" t="s">
        <v>5219</v>
      </c>
      <c r="L788" s="10" t="s">
        <v>42067</v>
      </c>
      <c r="M788" s="1" t="s">
        <v>46324</v>
      </c>
      <c r="N788" s="10" t="s">
        <v>20</v>
      </c>
      <c r="O788" s="10" t="s">
        <v>42068</v>
      </c>
      <c r="P788" s="10" t="s">
        <v>45771</v>
      </c>
      <c r="Q788" s="33" t="s">
        <v>29986</v>
      </c>
      <c r="R788" s="61" t="s">
        <v>42069</v>
      </c>
      <c r="S788" s="10" t="s">
        <v>93</v>
      </c>
      <c r="T788" s="60" t="s">
        <v>28</v>
      </c>
      <c r="U788" s="34" t="s">
        <v>26487</v>
      </c>
      <c r="V788" s="34" t="s">
        <v>26482</v>
      </c>
      <c r="W788" s="51"/>
      <c r="X788" s="51"/>
      <c r="Y788" s="51"/>
      <c r="AA788" s="51" t="s">
        <v>42842</v>
      </c>
      <c r="AB788" s="33">
        <v>7661</v>
      </c>
      <c r="AC788" s="103">
        <v>27249</v>
      </c>
    </row>
    <row r="789" spans="1:29" ht="13" customHeight="1" x14ac:dyDescent="0.2">
      <c r="A789" s="10" t="s">
        <v>42070</v>
      </c>
      <c r="B789" s="88">
        <v>37</v>
      </c>
      <c r="C789" s="10" t="s">
        <v>13</v>
      </c>
      <c r="D789" s="10" t="s">
        <v>78</v>
      </c>
      <c r="E789" s="10"/>
      <c r="F789" s="94">
        <v>43830</v>
      </c>
      <c r="G789" s="10" t="s">
        <v>42071</v>
      </c>
      <c r="H789" s="10" t="s">
        <v>10800</v>
      </c>
      <c r="I789" s="10" t="s">
        <v>399</v>
      </c>
      <c r="J789" s="62">
        <v>63005</v>
      </c>
      <c r="K789" s="10" t="s">
        <v>658</v>
      </c>
      <c r="L789" s="68" t="s">
        <v>16611</v>
      </c>
      <c r="M789" s="1" t="s">
        <v>46326</v>
      </c>
      <c r="N789" s="10" t="s">
        <v>20</v>
      </c>
      <c r="O789" s="10" t="s">
        <v>42072</v>
      </c>
      <c r="P789" s="10" t="s">
        <v>45771</v>
      </c>
      <c r="Q789" s="33" t="s">
        <v>29986</v>
      </c>
      <c r="R789" s="61" t="s">
        <v>42073</v>
      </c>
      <c r="S789" s="10" t="s">
        <v>93</v>
      </c>
      <c r="T789" s="60" t="s">
        <v>350</v>
      </c>
      <c r="U789" s="34" t="s">
        <v>26775</v>
      </c>
      <c r="V789" s="34" t="s">
        <v>26484</v>
      </c>
      <c r="W789" s="51" t="s">
        <v>42360</v>
      </c>
      <c r="X789" s="51" t="s">
        <v>42357</v>
      </c>
      <c r="Y789" s="51">
        <v>5333</v>
      </c>
      <c r="AA789" s="51" t="s">
        <v>42844</v>
      </c>
      <c r="AB789" s="33">
        <v>7663</v>
      </c>
      <c r="AC789" s="103">
        <v>27250</v>
      </c>
    </row>
    <row r="790" spans="1:29" ht="13" customHeight="1" x14ac:dyDescent="0.2">
      <c r="A790" s="1" t="s">
        <v>2989</v>
      </c>
      <c r="B790" s="33" t="s">
        <v>22</v>
      </c>
      <c r="C790" s="10" t="s">
        <v>13</v>
      </c>
      <c r="D790" s="1" t="s">
        <v>78</v>
      </c>
      <c r="E790" s="10"/>
      <c r="F790" s="94">
        <v>43829</v>
      </c>
      <c r="G790" s="10" t="s">
        <v>37066</v>
      </c>
      <c r="H790" s="10" t="s">
        <v>671</v>
      </c>
      <c r="I790" s="10" t="s">
        <v>66</v>
      </c>
      <c r="J790" s="62">
        <v>77033</v>
      </c>
      <c r="K790" s="10" t="s">
        <v>512</v>
      </c>
      <c r="L790" s="10" t="s">
        <v>37067</v>
      </c>
      <c r="M790" s="1" t="s">
        <v>46327</v>
      </c>
      <c r="N790" s="10" t="s">
        <v>20</v>
      </c>
      <c r="O790" s="10" t="s">
        <v>37068</v>
      </c>
      <c r="P790" s="10" t="s">
        <v>45771</v>
      </c>
      <c r="Q790" s="33" t="s">
        <v>29986</v>
      </c>
      <c r="R790" s="61" t="s">
        <v>37069</v>
      </c>
      <c r="S790" s="10" t="s">
        <v>93</v>
      </c>
      <c r="T790" s="60" t="s">
        <v>21</v>
      </c>
      <c r="U790" s="51" t="s">
        <v>26689</v>
      </c>
      <c r="V790" s="51"/>
      <c r="W790" s="51"/>
      <c r="X790" s="51"/>
      <c r="Y790" s="51">
        <v>5312</v>
      </c>
      <c r="AA790" s="51" t="s">
        <v>42842</v>
      </c>
      <c r="AB790" s="33">
        <v>7654</v>
      </c>
      <c r="AC790" s="103">
        <v>27245</v>
      </c>
    </row>
    <row r="791" spans="1:29" ht="13" customHeight="1" x14ac:dyDescent="0.2">
      <c r="A791" s="10" t="s">
        <v>41715</v>
      </c>
      <c r="B791" s="87">
        <v>27</v>
      </c>
      <c r="C791" s="10" t="s">
        <v>13</v>
      </c>
      <c r="D791" s="10" t="s">
        <v>30</v>
      </c>
      <c r="E791" s="10"/>
      <c r="F791" s="94">
        <v>43829</v>
      </c>
      <c r="G791" s="10" t="s">
        <v>41716</v>
      </c>
      <c r="H791" s="10" t="s">
        <v>1450</v>
      </c>
      <c r="I791" s="10" t="s">
        <v>399</v>
      </c>
      <c r="J791" s="62">
        <v>65251</v>
      </c>
      <c r="K791" s="10" t="s">
        <v>41717</v>
      </c>
      <c r="L791" s="10" t="s">
        <v>25141</v>
      </c>
      <c r="M791" s="1" t="s">
        <v>46329</v>
      </c>
      <c r="N791" s="10" t="s">
        <v>20</v>
      </c>
      <c r="O791" s="10" t="s">
        <v>41718</v>
      </c>
      <c r="P791" s="10" t="s">
        <v>45771</v>
      </c>
      <c r="Q791" s="33" t="s">
        <v>29986</v>
      </c>
      <c r="R791" s="61" t="s">
        <v>41719</v>
      </c>
      <c r="S791" s="10" t="s">
        <v>93</v>
      </c>
      <c r="T791" s="60" t="s">
        <v>350</v>
      </c>
      <c r="U791" s="34" t="s">
        <v>26775</v>
      </c>
      <c r="V791" s="34" t="s">
        <v>26484</v>
      </c>
      <c r="W791" s="51" t="s">
        <v>42360</v>
      </c>
      <c r="X791" s="51" t="s">
        <v>42357</v>
      </c>
      <c r="Y791" s="51">
        <v>5404</v>
      </c>
      <c r="AA791" s="51" t="s">
        <v>42843</v>
      </c>
      <c r="AB791" s="33">
        <v>7655</v>
      </c>
      <c r="AC791" s="103">
        <v>27247</v>
      </c>
    </row>
    <row r="792" spans="1:29" ht="13" customHeight="1" x14ac:dyDescent="0.2">
      <c r="A792" s="10" t="s">
        <v>42361</v>
      </c>
      <c r="B792" s="88">
        <v>51</v>
      </c>
      <c r="C792" s="10" t="s">
        <v>102</v>
      </c>
      <c r="D792" s="10" t="s">
        <v>30</v>
      </c>
      <c r="E792" s="10"/>
      <c r="F792" s="94">
        <v>43829</v>
      </c>
      <c r="G792" s="10" t="s">
        <v>42082</v>
      </c>
      <c r="H792" s="10" t="s">
        <v>632</v>
      </c>
      <c r="I792" s="10" t="s">
        <v>336</v>
      </c>
      <c r="J792" s="62">
        <v>67207</v>
      </c>
      <c r="K792" s="10" t="s">
        <v>633</v>
      </c>
      <c r="L792" s="10" t="s">
        <v>42083</v>
      </c>
      <c r="M792" s="1" t="s">
        <v>46328</v>
      </c>
      <c r="N792" s="10" t="s">
        <v>20</v>
      </c>
      <c r="O792" s="10" t="s">
        <v>42084</v>
      </c>
      <c r="P792" s="10" t="s">
        <v>45771</v>
      </c>
      <c r="Q792" s="33" t="s">
        <v>29986</v>
      </c>
      <c r="R792" s="61" t="s">
        <v>42085</v>
      </c>
      <c r="S792" s="10" t="s">
        <v>93</v>
      </c>
      <c r="T792" s="60" t="s">
        <v>350</v>
      </c>
      <c r="U792" s="34" t="s">
        <v>26775</v>
      </c>
      <c r="V792" s="34" t="s">
        <v>26484</v>
      </c>
      <c r="W792" s="51" t="s">
        <v>42360</v>
      </c>
      <c r="X792" s="51" t="s">
        <v>42357</v>
      </c>
      <c r="Y792" s="51">
        <v>5402</v>
      </c>
      <c r="AA792" s="51" t="s">
        <v>42844</v>
      </c>
      <c r="AB792" s="33">
        <v>7656</v>
      </c>
      <c r="AC792" s="103">
        <v>27244</v>
      </c>
    </row>
    <row r="793" spans="1:29" ht="13" customHeight="1" x14ac:dyDescent="0.2">
      <c r="A793" s="1" t="s">
        <v>38999</v>
      </c>
      <c r="B793" s="87">
        <v>29</v>
      </c>
      <c r="C793" s="10" t="s">
        <v>13</v>
      </c>
      <c r="D793" s="1" t="s">
        <v>30</v>
      </c>
      <c r="E793" s="10"/>
      <c r="F793" s="94">
        <v>43828</v>
      </c>
      <c r="G793" s="10" t="s">
        <v>39000</v>
      </c>
      <c r="H793" s="10" t="s">
        <v>130</v>
      </c>
      <c r="I793" s="10" t="s">
        <v>131</v>
      </c>
      <c r="J793" s="62">
        <v>57701</v>
      </c>
      <c r="K793" s="10" t="s">
        <v>132</v>
      </c>
      <c r="L793" s="10" t="s">
        <v>133</v>
      </c>
      <c r="M793" s="1" t="s">
        <v>46024</v>
      </c>
      <c r="N793" s="10" t="s">
        <v>20</v>
      </c>
      <c r="O793" s="10" t="s">
        <v>39001</v>
      </c>
      <c r="P793" s="10" t="s">
        <v>45771</v>
      </c>
      <c r="Q793" s="33" t="s">
        <v>29986</v>
      </c>
      <c r="R793" s="61" t="s">
        <v>39002</v>
      </c>
      <c r="S793" s="10" t="s">
        <v>93</v>
      </c>
      <c r="T793" s="60" t="s">
        <v>21</v>
      </c>
      <c r="U793" s="51" t="s">
        <v>26689</v>
      </c>
      <c r="V793" s="51" t="s">
        <v>26484</v>
      </c>
      <c r="W793" s="51" t="s">
        <v>26485</v>
      </c>
      <c r="X793" s="51" t="s">
        <v>93</v>
      </c>
      <c r="Y793" s="51">
        <v>5311</v>
      </c>
      <c r="AA793" s="51" t="s">
        <v>42844</v>
      </c>
      <c r="AB793" s="33">
        <v>7651</v>
      </c>
      <c r="AC793" s="103">
        <v>27242</v>
      </c>
    </row>
    <row r="794" spans="1:29" ht="13" customHeight="1" x14ac:dyDescent="0.2">
      <c r="A794" s="10" t="s">
        <v>39481</v>
      </c>
      <c r="B794" s="88">
        <v>50</v>
      </c>
      <c r="C794" s="10" t="s">
        <v>13</v>
      </c>
      <c r="D794" s="10" t="s">
        <v>41</v>
      </c>
      <c r="E794" s="10"/>
      <c r="F794" s="94">
        <v>43828</v>
      </c>
      <c r="G794" s="10" t="s">
        <v>39482</v>
      </c>
      <c r="H794" s="10" t="s">
        <v>10722</v>
      </c>
      <c r="I794" s="10" t="s">
        <v>38</v>
      </c>
      <c r="J794" s="62">
        <v>92243</v>
      </c>
      <c r="K794" s="10" t="s">
        <v>8981</v>
      </c>
      <c r="L794" s="10" t="s">
        <v>39483</v>
      </c>
      <c r="M794" s="1" t="s">
        <v>46330</v>
      </c>
      <c r="N794" s="10" t="s">
        <v>20</v>
      </c>
      <c r="O794" s="10" t="s">
        <v>39484</v>
      </c>
      <c r="P794" s="10" t="s">
        <v>45771</v>
      </c>
      <c r="Q794" s="33" t="s">
        <v>29986</v>
      </c>
      <c r="R794" s="59" t="s">
        <v>39485</v>
      </c>
      <c r="S794" s="10" t="s">
        <v>22</v>
      </c>
      <c r="T794" s="60" t="s">
        <v>21</v>
      </c>
      <c r="U794" s="51" t="s">
        <v>26682</v>
      </c>
      <c r="V794" s="51" t="s">
        <v>26482</v>
      </c>
      <c r="W794" s="51" t="s">
        <v>26485</v>
      </c>
      <c r="X794" s="51" t="s">
        <v>93</v>
      </c>
      <c r="Y794" s="51">
        <v>5318</v>
      </c>
      <c r="AA794" s="51" t="s">
        <v>42842</v>
      </c>
      <c r="AB794" s="33">
        <v>7653</v>
      </c>
      <c r="AC794" s="103">
        <v>27283</v>
      </c>
    </row>
    <row r="795" spans="1:29" ht="13" customHeight="1" x14ac:dyDescent="0.2">
      <c r="A795" s="1" t="s">
        <v>40442</v>
      </c>
      <c r="B795" s="88">
        <v>76</v>
      </c>
      <c r="C795" s="10" t="s">
        <v>13</v>
      </c>
      <c r="D795" s="1" t="s">
        <v>23</v>
      </c>
      <c r="E795" s="10"/>
      <c r="F795" s="94">
        <v>43828</v>
      </c>
      <c r="G795" s="10" t="s">
        <v>40443</v>
      </c>
      <c r="H795" s="10" t="s">
        <v>40444</v>
      </c>
      <c r="I795" s="10" t="s">
        <v>618</v>
      </c>
      <c r="J795" s="62">
        <v>38611</v>
      </c>
      <c r="K795" s="10" t="s">
        <v>1104</v>
      </c>
      <c r="L795" s="10" t="s">
        <v>22397</v>
      </c>
      <c r="M795" s="1" t="s">
        <v>46331</v>
      </c>
      <c r="N795" s="10" t="s">
        <v>20</v>
      </c>
      <c r="O795" s="10" t="s">
        <v>40445</v>
      </c>
      <c r="P795" s="10" t="s">
        <v>45771</v>
      </c>
      <c r="Q795" s="33" t="s">
        <v>29986</v>
      </c>
      <c r="R795" s="59" t="s">
        <v>40446</v>
      </c>
      <c r="S795" s="10" t="s">
        <v>22</v>
      </c>
      <c r="T795" s="60" t="s">
        <v>21</v>
      </c>
      <c r="U795" s="51" t="s">
        <v>26689</v>
      </c>
      <c r="V795" s="51" t="s">
        <v>26487</v>
      </c>
      <c r="W795" s="51"/>
      <c r="X795" s="51" t="s">
        <v>93</v>
      </c>
      <c r="Y795" s="51">
        <v>5310</v>
      </c>
      <c r="AA795" s="51" t="s">
        <v>42843</v>
      </c>
      <c r="AB795" s="33">
        <v>7650</v>
      </c>
      <c r="AC795" s="103">
        <v>27284</v>
      </c>
    </row>
    <row r="796" spans="1:29" ht="13" customHeight="1" x14ac:dyDescent="0.2">
      <c r="A796" s="1" t="s">
        <v>2989</v>
      </c>
      <c r="B796" s="33" t="s">
        <v>22</v>
      </c>
      <c r="C796" s="10"/>
      <c r="D796" s="1" t="s">
        <v>23</v>
      </c>
      <c r="E796" s="10"/>
      <c r="F796" s="94">
        <v>43828</v>
      </c>
      <c r="G796" s="10" t="s">
        <v>42086</v>
      </c>
      <c r="H796" s="10" t="s">
        <v>10320</v>
      </c>
      <c r="I796" s="10" t="s">
        <v>197</v>
      </c>
      <c r="J796" s="62">
        <v>47905</v>
      </c>
      <c r="K796" s="10" t="s">
        <v>42087</v>
      </c>
      <c r="L796" s="10" t="s">
        <v>42088</v>
      </c>
      <c r="M796" s="1" t="s">
        <v>46332</v>
      </c>
      <c r="N796" s="10" t="s">
        <v>20</v>
      </c>
      <c r="O796" s="10" t="s">
        <v>42089</v>
      </c>
      <c r="P796" s="10" t="s">
        <v>45771</v>
      </c>
      <c r="Q796" s="33" t="s">
        <v>29986</v>
      </c>
      <c r="R796" s="61" t="s">
        <v>42090</v>
      </c>
      <c r="S796" s="10" t="s">
        <v>93</v>
      </c>
      <c r="T796" s="60" t="s">
        <v>21</v>
      </c>
      <c r="U796" s="34" t="s">
        <v>26689</v>
      </c>
      <c r="V796" s="34" t="s">
        <v>26484</v>
      </c>
      <c r="W796" s="51" t="s">
        <v>42356</v>
      </c>
      <c r="X796" s="51" t="s">
        <v>42357</v>
      </c>
      <c r="Y796" s="51">
        <v>5401</v>
      </c>
      <c r="AA796" s="51" t="s">
        <v>42842</v>
      </c>
      <c r="AB796" s="33">
        <v>7652</v>
      </c>
      <c r="AC796" s="103">
        <v>27241</v>
      </c>
    </row>
    <row r="797" spans="1:29" ht="13" customHeight="1" x14ac:dyDescent="0.2">
      <c r="A797" s="1" t="s">
        <v>40064</v>
      </c>
      <c r="B797" s="87">
        <v>34</v>
      </c>
      <c r="C797" s="10" t="s">
        <v>13</v>
      </c>
      <c r="D797" s="1" t="s">
        <v>30</v>
      </c>
      <c r="E797" s="10"/>
      <c r="F797" s="94">
        <v>43828</v>
      </c>
      <c r="G797" s="10" t="s">
        <v>40065</v>
      </c>
      <c r="H797" s="10" t="s">
        <v>40066</v>
      </c>
      <c r="I797" s="10" t="s">
        <v>308</v>
      </c>
      <c r="J797" s="62">
        <v>99801</v>
      </c>
      <c r="K797" s="10" t="s">
        <v>40066</v>
      </c>
      <c r="L797" s="10" t="s">
        <v>40067</v>
      </c>
      <c r="M797" s="1" t="s">
        <v>46333</v>
      </c>
      <c r="N797" s="10" t="s">
        <v>20</v>
      </c>
      <c r="O797" s="10" t="s">
        <v>40068</v>
      </c>
      <c r="P797" s="10" t="s">
        <v>40461</v>
      </c>
      <c r="Q797" s="33" t="s">
        <v>29986</v>
      </c>
      <c r="R797" s="61" t="s">
        <v>40069</v>
      </c>
      <c r="S797" s="10" t="s">
        <v>93</v>
      </c>
      <c r="T797" s="60" t="s">
        <v>28</v>
      </c>
      <c r="U797" s="51" t="s">
        <v>26526</v>
      </c>
      <c r="V797" s="51" t="s">
        <v>26482</v>
      </c>
      <c r="W797" s="51" t="s">
        <v>26485</v>
      </c>
      <c r="X797" s="51" t="s">
        <v>93</v>
      </c>
      <c r="Y797" s="51">
        <v>5313</v>
      </c>
      <c r="AA797" s="51" t="s">
        <v>42844</v>
      </c>
      <c r="AB797" s="33">
        <v>7649</v>
      </c>
      <c r="AC797" s="103">
        <v>27243</v>
      </c>
    </row>
    <row r="798" spans="1:29" ht="13" customHeight="1" x14ac:dyDescent="0.2">
      <c r="A798" s="1" t="s">
        <v>39657</v>
      </c>
      <c r="B798" s="87">
        <v>31</v>
      </c>
      <c r="C798" s="10" t="s">
        <v>13</v>
      </c>
      <c r="D798" s="1" t="s">
        <v>30</v>
      </c>
      <c r="E798" s="10"/>
      <c r="F798" s="94">
        <v>43827</v>
      </c>
      <c r="G798" s="10" t="s">
        <v>39658</v>
      </c>
      <c r="H798" s="10" t="s">
        <v>1393</v>
      </c>
      <c r="I798" s="10" t="s">
        <v>62</v>
      </c>
      <c r="J798" s="62">
        <v>43130</v>
      </c>
      <c r="K798" s="10" t="s">
        <v>4485</v>
      </c>
      <c r="L798" s="10" t="s">
        <v>2112</v>
      </c>
      <c r="M798" s="1" t="s">
        <v>46334</v>
      </c>
      <c r="N798" s="10" t="s">
        <v>20</v>
      </c>
      <c r="O798" s="10" t="s">
        <v>39659</v>
      </c>
      <c r="P798" s="10" t="s">
        <v>45771</v>
      </c>
      <c r="Q798" s="33" t="s">
        <v>29986</v>
      </c>
      <c r="R798" s="61" t="s">
        <v>39660</v>
      </c>
      <c r="S798" s="10" t="s">
        <v>93</v>
      </c>
      <c r="T798" s="60" t="s">
        <v>21</v>
      </c>
      <c r="U798" s="51" t="s">
        <v>26682</v>
      </c>
      <c r="V798" s="51" t="s">
        <v>26484</v>
      </c>
      <c r="W798" s="51" t="s">
        <v>26485</v>
      </c>
      <c r="X798" s="51" t="s">
        <v>93</v>
      </c>
      <c r="Y798" s="51">
        <v>5321</v>
      </c>
      <c r="AA798" s="51" t="s">
        <v>42844</v>
      </c>
      <c r="AB798" s="33">
        <v>7645</v>
      </c>
      <c r="AC798" s="103">
        <v>27237</v>
      </c>
    </row>
    <row r="799" spans="1:29" ht="13" customHeight="1" x14ac:dyDescent="0.2">
      <c r="A799" s="10" t="s">
        <v>41720</v>
      </c>
      <c r="B799" s="87">
        <v>34</v>
      </c>
      <c r="C799" s="10" t="s">
        <v>13</v>
      </c>
      <c r="D799" s="10" t="s">
        <v>30</v>
      </c>
      <c r="E799" s="10"/>
      <c r="F799" s="94">
        <v>43827</v>
      </c>
      <c r="G799" s="10" t="s">
        <v>41721</v>
      </c>
      <c r="H799" s="10" t="s">
        <v>41722</v>
      </c>
      <c r="I799" s="10" t="s">
        <v>38</v>
      </c>
      <c r="J799" s="62">
        <v>95423</v>
      </c>
      <c r="K799" s="10" t="s">
        <v>1176</v>
      </c>
      <c r="L799" s="10" t="s">
        <v>1177</v>
      </c>
      <c r="M799" s="1" t="s">
        <v>46335</v>
      </c>
      <c r="N799" s="10" t="s">
        <v>20</v>
      </c>
      <c r="O799" s="10" t="s">
        <v>41723</v>
      </c>
      <c r="P799" s="10" t="s">
        <v>45771</v>
      </c>
      <c r="Q799" s="33" t="s">
        <v>29986</v>
      </c>
      <c r="R799" s="61" t="s">
        <v>41724</v>
      </c>
      <c r="S799" s="10" t="s">
        <v>93</v>
      </c>
      <c r="T799" s="60" t="s">
        <v>21</v>
      </c>
      <c r="U799" s="34" t="s">
        <v>26682</v>
      </c>
      <c r="V799" s="34" t="s">
        <v>26484</v>
      </c>
      <c r="W799" s="51" t="s">
        <v>42358</v>
      </c>
      <c r="X799" s="51" t="s">
        <v>42357</v>
      </c>
      <c r="Y799" s="51">
        <v>5400</v>
      </c>
      <c r="AA799" s="51" t="s">
        <v>42843</v>
      </c>
      <c r="AB799" s="33">
        <v>7646</v>
      </c>
      <c r="AC799" s="103">
        <v>27239</v>
      </c>
    </row>
    <row r="800" spans="1:29" ht="13" customHeight="1" x14ac:dyDescent="0.2">
      <c r="A800" s="10" t="s">
        <v>40983</v>
      </c>
      <c r="B800" s="87">
        <v>52</v>
      </c>
      <c r="C800" s="10" t="s">
        <v>13</v>
      </c>
      <c r="D800" s="10" t="s">
        <v>30</v>
      </c>
      <c r="E800" s="59" t="s">
        <v>40984</v>
      </c>
      <c r="F800" s="94">
        <v>43827</v>
      </c>
      <c r="G800" s="10" t="s">
        <v>40985</v>
      </c>
      <c r="H800" s="10" t="s">
        <v>671</v>
      </c>
      <c r="I800" s="10" t="s">
        <v>66</v>
      </c>
      <c r="J800" s="62">
        <v>77030</v>
      </c>
      <c r="K800" s="10" t="s">
        <v>512</v>
      </c>
      <c r="L800" s="10" t="s">
        <v>40986</v>
      </c>
      <c r="M800" s="1" t="s">
        <v>46076</v>
      </c>
      <c r="N800" s="10" t="s">
        <v>20</v>
      </c>
      <c r="O800" s="10" t="s">
        <v>40987</v>
      </c>
      <c r="P800" s="10" t="s">
        <v>45771</v>
      </c>
      <c r="Q800" s="33" t="s">
        <v>29986</v>
      </c>
      <c r="R800" s="61" t="s">
        <v>40988</v>
      </c>
      <c r="S800" s="10" t="s">
        <v>509</v>
      </c>
      <c r="T800" s="60" t="s">
        <v>21</v>
      </c>
      <c r="U800" s="51" t="s">
        <v>26689</v>
      </c>
      <c r="V800" s="51" t="s">
        <v>26482</v>
      </c>
      <c r="W800" s="51" t="s">
        <v>26485</v>
      </c>
      <c r="X800" s="51" t="s">
        <v>93</v>
      </c>
      <c r="Y800" s="51">
        <v>5315</v>
      </c>
      <c r="AA800" s="51" t="s">
        <v>42844</v>
      </c>
      <c r="AB800" s="33">
        <v>7644</v>
      </c>
      <c r="AC800" s="103">
        <v>27236</v>
      </c>
    </row>
    <row r="801" spans="1:29" ht="13" customHeight="1" x14ac:dyDescent="0.2">
      <c r="A801" s="1" t="s">
        <v>40433</v>
      </c>
      <c r="B801" s="87">
        <v>27</v>
      </c>
      <c r="C801" s="10" t="s">
        <v>13</v>
      </c>
      <c r="D801" s="1" t="s">
        <v>41</v>
      </c>
      <c r="E801" s="10"/>
      <c r="F801" s="94">
        <v>43827</v>
      </c>
      <c r="G801" s="10" t="s">
        <v>40434</v>
      </c>
      <c r="H801" s="10" t="s">
        <v>628</v>
      </c>
      <c r="I801" s="10" t="s">
        <v>38</v>
      </c>
      <c r="J801" s="62">
        <v>93305</v>
      </c>
      <c r="K801" s="10" t="s">
        <v>629</v>
      </c>
      <c r="L801" s="10" t="s">
        <v>40435</v>
      </c>
      <c r="M801" s="1" t="s">
        <v>45952</v>
      </c>
      <c r="N801" s="10" t="s">
        <v>20</v>
      </c>
      <c r="O801" s="10" t="s">
        <v>40436</v>
      </c>
      <c r="P801" s="10" t="s">
        <v>45771</v>
      </c>
      <c r="Q801" s="33" t="s">
        <v>29986</v>
      </c>
      <c r="R801" s="61" t="s">
        <v>40437</v>
      </c>
      <c r="S801" s="10" t="s">
        <v>93</v>
      </c>
      <c r="T801" s="60" t="s">
        <v>28</v>
      </c>
      <c r="U801" s="51" t="s">
        <v>26488</v>
      </c>
      <c r="V801" s="51" t="s">
        <v>26484</v>
      </c>
      <c r="W801" s="51" t="s">
        <v>26485</v>
      </c>
      <c r="X801" s="51" t="s">
        <v>93</v>
      </c>
      <c r="Y801" s="51">
        <v>5319</v>
      </c>
      <c r="AA801" s="51" t="s">
        <v>42842</v>
      </c>
      <c r="AB801" s="33">
        <v>7648</v>
      </c>
      <c r="AC801" s="103">
        <v>27240</v>
      </c>
    </row>
    <row r="802" spans="1:29" ht="13" customHeight="1" x14ac:dyDescent="0.2">
      <c r="A802" s="10" t="s">
        <v>40402</v>
      </c>
      <c r="B802" s="87">
        <v>31</v>
      </c>
      <c r="C802" s="10" t="s">
        <v>13</v>
      </c>
      <c r="D802" s="10" t="s">
        <v>30</v>
      </c>
      <c r="E802" s="59" t="s">
        <v>40403</v>
      </c>
      <c r="F802" s="94">
        <v>43827</v>
      </c>
      <c r="G802" s="10" t="s">
        <v>40404</v>
      </c>
      <c r="H802" s="10" t="s">
        <v>20275</v>
      </c>
      <c r="I802" s="10" t="s">
        <v>297</v>
      </c>
      <c r="J802" s="62">
        <v>37643</v>
      </c>
      <c r="K802" s="10" t="s">
        <v>758</v>
      </c>
      <c r="L802" s="10" t="s">
        <v>20277</v>
      </c>
      <c r="M802" s="1" t="s">
        <v>46336</v>
      </c>
      <c r="N802" s="10" t="s">
        <v>20</v>
      </c>
      <c r="O802" s="10" t="s">
        <v>40405</v>
      </c>
      <c r="P802" s="10" t="s">
        <v>45771</v>
      </c>
      <c r="Q802" s="33" t="s">
        <v>29986</v>
      </c>
      <c r="R802" s="61" t="s">
        <v>40406</v>
      </c>
      <c r="S802" s="10" t="s">
        <v>93</v>
      </c>
      <c r="T802" s="60" t="s">
        <v>28</v>
      </c>
      <c r="U802" s="51" t="s">
        <v>26488</v>
      </c>
      <c r="V802" s="51" t="s">
        <v>26484</v>
      </c>
      <c r="W802" s="51" t="s">
        <v>26485</v>
      </c>
      <c r="X802" s="51" t="s">
        <v>93</v>
      </c>
      <c r="Y802" s="51">
        <v>5316</v>
      </c>
      <c r="AA802" s="51" t="s">
        <v>42844</v>
      </c>
      <c r="AB802" s="33">
        <v>7647</v>
      </c>
      <c r="AC802" s="103">
        <v>27238</v>
      </c>
    </row>
    <row r="803" spans="1:29" ht="13" customHeight="1" x14ac:dyDescent="0.2">
      <c r="A803" s="10" t="s">
        <v>39792</v>
      </c>
      <c r="B803" s="87">
        <v>43</v>
      </c>
      <c r="C803" s="10" t="s">
        <v>13</v>
      </c>
      <c r="D803" s="10" t="s">
        <v>30</v>
      </c>
      <c r="E803" s="10"/>
      <c r="F803" s="94">
        <v>43826</v>
      </c>
      <c r="G803" s="10" t="s">
        <v>39793</v>
      </c>
      <c r="H803" s="10" t="s">
        <v>1378</v>
      </c>
      <c r="I803" s="10" t="s">
        <v>224</v>
      </c>
      <c r="J803" s="62">
        <v>23606</v>
      </c>
      <c r="K803" s="10" t="s">
        <v>26731</v>
      </c>
      <c r="L803" s="10" t="s">
        <v>1380</v>
      </c>
      <c r="M803" s="1" t="s">
        <v>46338</v>
      </c>
      <c r="N803" s="10" t="s">
        <v>20</v>
      </c>
      <c r="O803" s="10" t="s">
        <v>39794</v>
      </c>
      <c r="P803" s="10" t="s">
        <v>45771</v>
      </c>
      <c r="Q803" s="33" t="s">
        <v>29986</v>
      </c>
      <c r="R803" s="61" t="s">
        <v>39795</v>
      </c>
      <c r="S803" s="10" t="s">
        <v>509</v>
      </c>
      <c r="T803" s="60" t="s">
        <v>21</v>
      </c>
      <c r="U803" s="51" t="s">
        <v>362</v>
      </c>
      <c r="V803" s="51" t="s">
        <v>26484</v>
      </c>
      <c r="W803" s="51" t="s">
        <v>26485</v>
      </c>
      <c r="X803" s="51" t="s">
        <v>93</v>
      </c>
      <c r="Y803" s="51">
        <v>5320</v>
      </c>
      <c r="AA803" s="51" t="s">
        <v>42842</v>
      </c>
      <c r="AB803" s="33">
        <v>7641</v>
      </c>
      <c r="AC803" s="103">
        <v>27231</v>
      </c>
    </row>
    <row r="804" spans="1:29" ht="13" customHeight="1" x14ac:dyDescent="0.2">
      <c r="A804" s="1" t="s">
        <v>41111</v>
      </c>
      <c r="B804" s="33" t="s">
        <v>22</v>
      </c>
      <c r="C804" s="10" t="s">
        <v>13</v>
      </c>
      <c r="D804" s="1" t="s">
        <v>30</v>
      </c>
      <c r="E804" s="10"/>
      <c r="F804" s="94">
        <v>43826</v>
      </c>
      <c r="G804" s="10" t="s">
        <v>41112</v>
      </c>
      <c r="H804" s="10" t="s">
        <v>18635</v>
      </c>
      <c r="I804" s="10" t="s">
        <v>45</v>
      </c>
      <c r="J804" s="62">
        <v>21090</v>
      </c>
      <c r="K804" s="10" t="s">
        <v>2924</v>
      </c>
      <c r="L804" s="10" t="s">
        <v>41113</v>
      </c>
      <c r="M804" s="1" t="s">
        <v>46337</v>
      </c>
      <c r="N804" s="10" t="s">
        <v>20</v>
      </c>
      <c r="O804" s="10" t="s">
        <v>41114</v>
      </c>
      <c r="P804" s="10" t="s">
        <v>45771</v>
      </c>
      <c r="Q804" s="33" t="s">
        <v>29986</v>
      </c>
      <c r="R804" s="61" t="s">
        <v>41115</v>
      </c>
      <c r="S804" s="10" t="s">
        <v>509</v>
      </c>
      <c r="T804" s="60" t="s">
        <v>21</v>
      </c>
      <c r="U804" s="51" t="s">
        <v>26689</v>
      </c>
      <c r="V804" s="51" t="s">
        <v>26484</v>
      </c>
      <c r="W804" s="51" t="s">
        <v>26485</v>
      </c>
      <c r="X804" s="51" t="s">
        <v>93</v>
      </c>
      <c r="Y804" s="51">
        <v>5323</v>
      </c>
      <c r="AA804" s="51" t="s">
        <v>42844</v>
      </c>
      <c r="AB804" s="33">
        <v>7640</v>
      </c>
      <c r="AC804" s="103">
        <v>27232</v>
      </c>
    </row>
    <row r="805" spans="1:29" ht="13" customHeight="1" x14ac:dyDescent="0.2">
      <c r="A805" s="1" t="s">
        <v>40334</v>
      </c>
      <c r="B805" s="87">
        <v>16</v>
      </c>
      <c r="C805" s="10" t="s">
        <v>13</v>
      </c>
      <c r="D805" s="1" t="s">
        <v>41</v>
      </c>
      <c r="E805" s="10"/>
      <c r="F805" s="94">
        <v>43826</v>
      </c>
      <c r="G805" s="10" t="s">
        <v>40335</v>
      </c>
      <c r="H805" s="10" t="s">
        <v>40336</v>
      </c>
      <c r="I805" s="10" t="s">
        <v>4021</v>
      </c>
      <c r="J805" s="62">
        <v>4048</v>
      </c>
      <c r="K805" s="10" t="s">
        <v>1495</v>
      </c>
      <c r="L805" s="10" t="s">
        <v>10402</v>
      </c>
      <c r="M805" s="1" t="s">
        <v>46339</v>
      </c>
      <c r="N805" s="10" t="s">
        <v>20</v>
      </c>
      <c r="O805" s="10" t="s">
        <v>40337</v>
      </c>
      <c r="P805" s="10" t="s">
        <v>45771</v>
      </c>
      <c r="Q805" s="33" t="s">
        <v>29986</v>
      </c>
      <c r="R805" s="61" t="s">
        <v>40338</v>
      </c>
      <c r="S805" s="10" t="s">
        <v>93</v>
      </c>
      <c r="T805" s="60" t="s">
        <v>28</v>
      </c>
      <c r="U805" s="51" t="s">
        <v>26487</v>
      </c>
      <c r="V805" s="51" t="s">
        <v>26487</v>
      </c>
      <c r="W805" s="51"/>
      <c r="X805" s="51" t="s">
        <v>93</v>
      </c>
      <c r="Y805" s="51">
        <v>5322</v>
      </c>
      <c r="AA805" s="51" t="s">
        <v>42843</v>
      </c>
      <c r="AB805" s="33">
        <v>7643</v>
      </c>
      <c r="AC805" s="103">
        <v>27235</v>
      </c>
    </row>
    <row r="806" spans="1:29" ht="13" customHeight="1" x14ac:dyDescent="0.2">
      <c r="A806" s="10" t="s">
        <v>40235</v>
      </c>
      <c r="B806" s="87">
        <v>42</v>
      </c>
      <c r="C806" s="10" t="s">
        <v>13</v>
      </c>
      <c r="D806" s="10" t="s">
        <v>30</v>
      </c>
      <c r="E806" s="59" t="s">
        <v>40236</v>
      </c>
      <c r="F806" s="94">
        <v>43826</v>
      </c>
      <c r="G806" s="10" t="s">
        <v>40237</v>
      </c>
      <c r="H806" s="10" t="s">
        <v>40238</v>
      </c>
      <c r="I806" s="10" t="s">
        <v>220</v>
      </c>
      <c r="J806" s="62">
        <v>84405</v>
      </c>
      <c r="K806" s="10" t="s">
        <v>1352</v>
      </c>
      <c r="L806" s="10" t="s">
        <v>40239</v>
      </c>
      <c r="M806" s="1" t="s">
        <v>46340</v>
      </c>
      <c r="N806" s="10" t="s">
        <v>20</v>
      </c>
      <c r="O806" s="10" t="s">
        <v>40240</v>
      </c>
      <c r="P806" s="10" t="s">
        <v>45771</v>
      </c>
      <c r="Q806" s="33" t="s">
        <v>29986</v>
      </c>
      <c r="R806" s="61" t="s">
        <v>40241</v>
      </c>
      <c r="S806" s="10" t="s">
        <v>901</v>
      </c>
      <c r="T806" s="60" t="s">
        <v>28</v>
      </c>
      <c r="U806" s="51" t="s">
        <v>26487</v>
      </c>
      <c r="V806" s="51" t="s">
        <v>26487</v>
      </c>
      <c r="W806" s="51" t="s">
        <v>26483</v>
      </c>
      <c r="X806" s="51" t="s">
        <v>93</v>
      </c>
      <c r="Y806" s="51">
        <v>5324</v>
      </c>
      <c r="AA806" s="51" t="s">
        <v>42844</v>
      </c>
      <c r="AB806" s="33">
        <v>7642</v>
      </c>
      <c r="AC806" s="103">
        <v>27233</v>
      </c>
    </row>
    <row r="807" spans="1:29" ht="13" customHeight="1" x14ac:dyDescent="0.2">
      <c r="A807" s="10" t="s">
        <v>40995</v>
      </c>
      <c r="B807" s="87">
        <v>35</v>
      </c>
      <c r="C807" s="10" t="s">
        <v>13</v>
      </c>
      <c r="D807" s="10" t="s">
        <v>41</v>
      </c>
      <c r="E807" s="10"/>
      <c r="F807" s="94">
        <v>43825</v>
      </c>
      <c r="G807" s="10" t="s">
        <v>40996</v>
      </c>
      <c r="H807" s="10" t="s">
        <v>236</v>
      </c>
      <c r="I807" s="10" t="s">
        <v>55</v>
      </c>
      <c r="J807" s="62">
        <v>33823</v>
      </c>
      <c r="K807" s="10" t="s">
        <v>1730</v>
      </c>
      <c r="L807" s="10" t="s">
        <v>237</v>
      </c>
      <c r="M807" s="1" t="s">
        <v>45943</v>
      </c>
      <c r="N807" s="10" t="s">
        <v>20</v>
      </c>
      <c r="O807" s="10" t="s">
        <v>40997</v>
      </c>
      <c r="P807" s="10" t="s">
        <v>45771</v>
      </c>
      <c r="Q807" s="33" t="s">
        <v>29986</v>
      </c>
      <c r="R807" s="61" t="s">
        <v>40998</v>
      </c>
      <c r="S807" s="10" t="s">
        <v>509</v>
      </c>
      <c r="T807" s="60" t="s">
        <v>21</v>
      </c>
      <c r="U807" s="51" t="s">
        <v>26689</v>
      </c>
      <c r="V807" s="51" t="s">
        <v>26484</v>
      </c>
      <c r="W807" s="51" t="s">
        <v>26485</v>
      </c>
      <c r="X807" s="51" t="s">
        <v>93</v>
      </c>
      <c r="Y807" s="51">
        <v>5325</v>
      </c>
      <c r="AA807" s="51" t="s">
        <v>42844</v>
      </c>
      <c r="AB807" s="33">
        <v>7638</v>
      </c>
      <c r="AC807" s="103">
        <v>27230</v>
      </c>
    </row>
    <row r="808" spans="1:29" ht="13" customHeight="1" x14ac:dyDescent="0.2">
      <c r="A808" s="10" t="s">
        <v>40374</v>
      </c>
      <c r="B808" s="87">
        <v>35</v>
      </c>
      <c r="C808" s="10" t="s">
        <v>13</v>
      </c>
      <c r="D808" s="10" t="s">
        <v>78</v>
      </c>
      <c r="E808" s="59" t="s">
        <v>40375</v>
      </c>
      <c r="F808" s="94">
        <v>43825</v>
      </c>
      <c r="G808" s="10" t="s">
        <v>40376</v>
      </c>
      <c r="H808" s="10" t="s">
        <v>1113</v>
      </c>
      <c r="I808" s="10" t="s">
        <v>297</v>
      </c>
      <c r="J808" s="62">
        <v>38127</v>
      </c>
      <c r="K808" s="10" t="s">
        <v>1114</v>
      </c>
      <c r="L808" s="10" t="s">
        <v>1115</v>
      </c>
      <c r="M808" s="1" t="s">
        <v>46341</v>
      </c>
      <c r="N808" s="10" t="s">
        <v>20</v>
      </c>
      <c r="O808" s="10" t="s">
        <v>40377</v>
      </c>
      <c r="P808" s="10" t="s">
        <v>45771</v>
      </c>
      <c r="Q808" s="33" t="s">
        <v>29986</v>
      </c>
      <c r="R808" s="61" t="s">
        <v>40378</v>
      </c>
      <c r="S808" s="10" t="s">
        <v>93</v>
      </c>
      <c r="T808" s="60" t="s">
        <v>28</v>
      </c>
      <c r="U808" s="51" t="s">
        <v>26488</v>
      </c>
      <c r="V808" s="51" t="s">
        <v>26482</v>
      </c>
      <c r="W808" s="51"/>
      <c r="X808" s="51" t="s">
        <v>93</v>
      </c>
      <c r="Y808" s="51">
        <v>5314</v>
      </c>
      <c r="AA808" s="51" t="s">
        <v>42844</v>
      </c>
      <c r="AB808" s="33">
        <v>7639</v>
      </c>
      <c r="AC808" s="103">
        <v>27229</v>
      </c>
    </row>
    <row r="809" spans="1:29" ht="13" customHeight="1" x14ac:dyDescent="0.2">
      <c r="A809" s="1" t="s">
        <v>41120</v>
      </c>
      <c r="B809" s="87">
        <v>59</v>
      </c>
      <c r="C809" s="10" t="s">
        <v>102</v>
      </c>
      <c r="D809" s="1" t="s">
        <v>30</v>
      </c>
      <c r="E809" s="10"/>
      <c r="F809" s="94">
        <v>43824</v>
      </c>
      <c r="G809" s="10" t="s">
        <v>41121</v>
      </c>
      <c r="H809" s="10" t="s">
        <v>2801</v>
      </c>
      <c r="I809" s="10" t="s">
        <v>55</v>
      </c>
      <c r="J809" s="62">
        <v>34476</v>
      </c>
      <c r="K809" s="10" t="s">
        <v>389</v>
      </c>
      <c r="L809" s="10" t="s">
        <v>41122</v>
      </c>
      <c r="M809" s="1" t="s">
        <v>46296</v>
      </c>
      <c r="N809" s="10" t="s">
        <v>20</v>
      </c>
      <c r="O809" s="10" t="s">
        <v>41123</v>
      </c>
      <c r="P809" s="10" t="s">
        <v>45392</v>
      </c>
      <c r="Q809" s="33" t="s">
        <v>29986</v>
      </c>
      <c r="R809" s="61" t="s">
        <v>41124</v>
      </c>
      <c r="S809" s="10" t="s">
        <v>509</v>
      </c>
      <c r="T809" s="60" t="s">
        <v>21</v>
      </c>
      <c r="U809" s="51" t="s">
        <v>26689</v>
      </c>
      <c r="V809" s="51" t="s">
        <v>26484</v>
      </c>
      <c r="W809" s="51" t="s">
        <v>26485</v>
      </c>
      <c r="X809" s="51" t="s">
        <v>93</v>
      </c>
      <c r="Y809" s="51">
        <v>5328</v>
      </c>
      <c r="AA809" s="51" t="s">
        <v>42844</v>
      </c>
      <c r="AB809" s="33">
        <v>7636</v>
      </c>
      <c r="AC809" s="103">
        <v>27228</v>
      </c>
    </row>
    <row r="810" spans="1:29" ht="13" customHeight="1" x14ac:dyDescent="0.2">
      <c r="A810" s="10" t="s">
        <v>40511</v>
      </c>
      <c r="B810" s="87">
        <v>23</v>
      </c>
      <c r="C810" s="10" t="s">
        <v>13</v>
      </c>
      <c r="D810" s="10" t="s">
        <v>78</v>
      </c>
      <c r="E810" s="61" t="s">
        <v>40512</v>
      </c>
      <c r="F810" s="94">
        <v>43824</v>
      </c>
      <c r="G810" s="10" t="s">
        <v>40513</v>
      </c>
      <c r="H810" s="10" t="s">
        <v>1780</v>
      </c>
      <c r="I810" s="10" t="s">
        <v>159</v>
      </c>
      <c r="J810" s="62">
        <v>30349</v>
      </c>
      <c r="K810" s="10" t="s">
        <v>1450</v>
      </c>
      <c r="L810" s="10" t="s">
        <v>40514</v>
      </c>
      <c r="M810" s="1" t="s">
        <v>46342</v>
      </c>
      <c r="N810" s="10" t="s">
        <v>20</v>
      </c>
      <c r="O810" s="10" t="s">
        <v>40515</v>
      </c>
      <c r="P810" s="10" t="s">
        <v>45771</v>
      </c>
      <c r="Q810" s="33" t="s">
        <v>29986</v>
      </c>
      <c r="R810" s="61" t="s">
        <v>40516</v>
      </c>
      <c r="S810" s="10" t="s">
        <v>93</v>
      </c>
      <c r="T810" s="60" t="s">
        <v>350</v>
      </c>
      <c r="U810" s="51" t="s">
        <v>26775</v>
      </c>
      <c r="V810" s="51" t="s">
        <v>26482</v>
      </c>
      <c r="W810" s="51" t="s">
        <v>26483</v>
      </c>
      <c r="X810" s="51" t="s">
        <v>93</v>
      </c>
      <c r="Y810" s="51">
        <v>5330</v>
      </c>
      <c r="AA810" s="51" t="s">
        <v>42844</v>
      </c>
      <c r="AB810" s="33">
        <v>7637</v>
      </c>
      <c r="AC810" s="103">
        <v>27207</v>
      </c>
    </row>
    <row r="811" spans="1:29" ht="13" customHeight="1" x14ac:dyDescent="0.2">
      <c r="A811" s="1" t="s">
        <v>42091</v>
      </c>
      <c r="B811" s="87">
        <v>56</v>
      </c>
      <c r="C811" s="10" t="s">
        <v>13</v>
      </c>
      <c r="D811" s="1" t="s">
        <v>23</v>
      </c>
      <c r="E811" s="60"/>
      <c r="F811" s="94">
        <v>43823</v>
      </c>
      <c r="G811" s="10" t="s">
        <v>42092</v>
      </c>
      <c r="H811" s="10" t="s">
        <v>3833</v>
      </c>
      <c r="I811" s="10" t="s">
        <v>399</v>
      </c>
      <c r="J811" s="62">
        <v>65807</v>
      </c>
      <c r="K811" s="10" t="s">
        <v>4535</v>
      </c>
      <c r="L811" s="10" t="s">
        <v>3836</v>
      </c>
      <c r="M811" s="1" t="s">
        <v>46343</v>
      </c>
      <c r="N811" s="10" t="s">
        <v>20</v>
      </c>
      <c r="O811" s="10" t="s">
        <v>42093</v>
      </c>
      <c r="P811" s="10" t="s">
        <v>45771</v>
      </c>
      <c r="Q811" s="33" t="s">
        <v>29986</v>
      </c>
      <c r="R811" s="61" t="s">
        <v>42094</v>
      </c>
      <c r="S811" s="10" t="s">
        <v>93</v>
      </c>
      <c r="T811" s="60" t="s">
        <v>21</v>
      </c>
      <c r="U811" s="34" t="s">
        <v>26689</v>
      </c>
      <c r="V811" s="34" t="s">
        <v>26482</v>
      </c>
      <c r="W811" s="51" t="s">
        <v>42356</v>
      </c>
      <c r="X811" s="51" t="s">
        <v>42357</v>
      </c>
      <c r="Y811" s="51">
        <v>5399</v>
      </c>
      <c r="AA811" s="51" t="s">
        <v>42842</v>
      </c>
      <c r="AB811" s="33">
        <v>7635</v>
      </c>
      <c r="AC811" s="103">
        <v>27202</v>
      </c>
    </row>
    <row r="812" spans="1:29" ht="13" customHeight="1" x14ac:dyDescent="0.2">
      <c r="A812" s="10" t="s">
        <v>37665</v>
      </c>
      <c r="B812" s="87">
        <v>60</v>
      </c>
      <c r="C812" s="10" t="s">
        <v>13</v>
      </c>
      <c r="D812" s="10" t="s">
        <v>78</v>
      </c>
      <c r="E812" s="61" t="s">
        <v>37666</v>
      </c>
      <c r="F812" s="94">
        <v>43823</v>
      </c>
      <c r="G812" s="10" t="s">
        <v>37667</v>
      </c>
      <c r="H812" s="10" t="s">
        <v>1024</v>
      </c>
      <c r="I812" s="10" t="s">
        <v>366</v>
      </c>
      <c r="J812" s="62">
        <v>73111</v>
      </c>
      <c r="K812" s="10" t="s">
        <v>1025</v>
      </c>
      <c r="L812" s="10" t="s">
        <v>1026</v>
      </c>
      <c r="M812" s="1" t="s">
        <v>46313</v>
      </c>
      <c r="N812" s="10" t="s">
        <v>20</v>
      </c>
      <c r="O812" s="10" t="s">
        <v>37668</v>
      </c>
      <c r="P812" s="10" t="s">
        <v>45771</v>
      </c>
      <c r="Q812" s="33" t="s">
        <v>29986</v>
      </c>
      <c r="R812" s="61" t="s">
        <v>37669</v>
      </c>
      <c r="S812" s="10" t="s">
        <v>901</v>
      </c>
      <c r="T812" s="60" t="s">
        <v>21</v>
      </c>
      <c r="U812" s="51" t="s">
        <v>26689</v>
      </c>
      <c r="V812" s="51" t="s">
        <v>26484</v>
      </c>
      <c r="W812" s="51" t="s">
        <v>26483</v>
      </c>
      <c r="X812" s="51" t="s">
        <v>93</v>
      </c>
      <c r="Y812" s="51">
        <v>5331</v>
      </c>
      <c r="AA812" s="51" t="s">
        <v>42842</v>
      </c>
      <c r="AB812" s="33">
        <v>7633</v>
      </c>
      <c r="AC812" s="103">
        <v>27203</v>
      </c>
    </row>
    <row r="813" spans="1:29" ht="13" customHeight="1" x14ac:dyDescent="0.2">
      <c r="A813" s="1" t="s">
        <v>41116</v>
      </c>
      <c r="B813" s="87">
        <v>65</v>
      </c>
      <c r="C813" s="10" t="s">
        <v>13</v>
      </c>
      <c r="D813" s="1" t="s">
        <v>30</v>
      </c>
      <c r="E813" s="60"/>
      <c r="F813" s="94">
        <v>43823</v>
      </c>
      <c r="G813" s="10" t="s">
        <v>41117</v>
      </c>
      <c r="H813" s="10" t="s">
        <v>3556</v>
      </c>
      <c r="I813" s="10" t="s">
        <v>55</v>
      </c>
      <c r="J813" s="62">
        <v>32725</v>
      </c>
      <c r="K813" s="10" t="s">
        <v>3558</v>
      </c>
      <c r="L813" s="10" t="s">
        <v>241</v>
      </c>
      <c r="M813" s="1" t="s">
        <v>46026</v>
      </c>
      <c r="N813" s="10" t="s">
        <v>20</v>
      </c>
      <c r="O813" s="10" t="s">
        <v>41118</v>
      </c>
      <c r="P813" s="10" t="s">
        <v>45771</v>
      </c>
      <c r="Q813" s="33" t="s">
        <v>29986</v>
      </c>
      <c r="R813" s="61" t="s">
        <v>41119</v>
      </c>
      <c r="S813" s="10" t="s">
        <v>509</v>
      </c>
      <c r="T813" s="60" t="s">
        <v>21</v>
      </c>
      <c r="U813" s="51" t="s">
        <v>26689</v>
      </c>
      <c r="V813" s="51" t="s">
        <v>26484</v>
      </c>
      <c r="W813" s="51" t="s">
        <v>26485</v>
      </c>
      <c r="X813" s="51" t="s">
        <v>509</v>
      </c>
      <c r="Y813" s="51">
        <v>5326</v>
      </c>
      <c r="AA813" s="51" t="s">
        <v>42844</v>
      </c>
      <c r="AB813" s="33">
        <v>7634</v>
      </c>
      <c r="AC813" s="103">
        <v>27204</v>
      </c>
    </row>
    <row r="814" spans="1:29" ht="13" customHeight="1" x14ac:dyDescent="0.2">
      <c r="A814" s="10" t="s">
        <v>40989</v>
      </c>
      <c r="B814" s="87">
        <v>24</v>
      </c>
      <c r="C814" s="10" t="s">
        <v>13</v>
      </c>
      <c r="D814" s="10" t="s">
        <v>30</v>
      </c>
      <c r="E814" s="60"/>
      <c r="F814" s="94">
        <v>43822</v>
      </c>
      <c r="G814" s="10" t="s">
        <v>40990</v>
      </c>
      <c r="H814" s="10" t="s">
        <v>40991</v>
      </c>
      <c r="I814" s="10" t="s">
        <v>915</v>
      </c>
      <c r="J814" s="62">
        <v>72022</v>
      </c>
      <c r="K814" s="10" t="s">
        <v>4672</v>
      </c>
      <c r="L814" s="10" t="s">
        <v>40992</v>
      </c>
      <c r="M814" s="1" t="s">
        <v>46344</v>
      </c>
      <c r="N814" s="10" t="s">
        <v>20</v>
      </c>
      <c r="O814" s="10" t="s">
        <v>40993</v>
      </c>
      <c r="P814" s="10" t="s">
        <v>45771</v>
      </c>
      <c r="Q814" s="33" t="s">
        <v>29986</v>
      </c>
      <c r="R814" s="61" t="s">
        <v>40994</v>
      </c>
      <c r="S814" s="10" t="s">
        <v>509</v>
      </c>
      <c r="T814" s="60" t="s">
        <v>21</v>
      </c>
      <c r="U814" s="51" t="s">
        <v>26689</v>
      </c>
      <c r="V814" s="51" t="s">
        <v>26484</v>
      </c>
      <c r="W814" s="51" t="s">
        <v>26485</v>
      </c>
      <c r="X814" s="51" t="s">
        <v>93</v>
      </c>
      <c r="Y814" s="51">
        <v>5329</v>
      </c>
      <c r="AA814" s="51" t="s">
        <v>42844</v>
      </c>
      <c r="AB814" s="33">
        <v>7630</v>
      </c>
      <c r="AC814" s="103">
        <v>27199</v>
      </c>
    </row>
    <row r="815" spans="1:29" ht="13" customHeight="1" x14ac:dyDescent="0.2">
      <c r="A815" s="10" t="s">
        <v>42359</v>
      </c>
      <c r="B815" s="89">
        <v>34</v>
      </c>
      <c r="C815" s="10" t="s">
        <v>13</v>
      </c>
      <c r="D815" s="10" t="s">
        <v>41</v>
      </c>
      <c r="E815" s="60"/>
      <c r="F815" s="94">
        <v>43822</v>
      </c>
      <c r="G815" s="10" t="s">
        <v>42095</v>
      </c>
      <c r="H815" s="10" t="s">
        <v>529</v>
      </c>
      <c r="I815" s="10" t="s">
        <v>66</v>
      </c>
      <c r="J815" s="62">
        <v>78204</v>
      </c>
      <c r="K815" s="10" t="s">
        <v>530</v>
      </c>
      <c r="L815" s="10" t="s">
        <v>531</v>
      </c>
      <c r="M815" s="1" t="s">
        <v>46041</v>
      </c>
      <c r="N815" s="10" t="s">
        <v>20</v>
      </c>
      <c r="O815" s="10" t="s">
        <v>42096</v>
      </c>
      <c r="P815" s="10" t="s">
        <v>45771</v>
      </c>
      <c r="Q815" s="33" t="s">
        <v>29986</v>
      </c>
      <c r="R815" s="61" t="s">
        <v>42097</v>
      </c>
      <c r="S815" s="10" t="s">
        <v>93</v>
      </c>
      <c r="T815" s="60" t="s">
        <v>21</v>
      </c>
      <c r="U815" s="34" t="s">
        <v>26689</v>
      </c>
      <c r="V815" s="34" t="s">
        <v>26482</v>
      </c>
      <c r="W815" s="51" t="s">
        <v>42360</v>
      </c>
      <c r="X815" s="51" t="s">
        <v>42357</v>
      </c>
      <c r="Y815" s="51">
        <v>5398</v>
      </c>
      <c r="AA815" s="51" t="s">
        <v>42842</v>
      </c>
      <c r="AB815" s="33">
        <v>7631</v>
      </c>
      <c r="AC815" s="103">
        <v>27200</v>
      </c>
    </row>
    <row r="816" spans="1:29" ht="13" customHeight="1" x14ac:dyDescent="0.2">
      <c r="A816" s="1" t="s">
        <v>39231</v>
      </c>
      <c r="B816" s="87">
        <v>38</v>
      </c>
      <c r="C816" s="10" t="s">
        <v>13</v>
      </c>
      <c r="D816" s="1" t="s">
        <v>41</v>
      </c>
      <c r="E816" s="60"/>
      <c r="F816" s="94">
        <v>43822</v>
      </c>
      <c r="G816" s="10" t="s">
        <v>39232</v>
      </c>
      <c r="H816" s="10" t="s">
        <v>581</v>
      </c>
      <c r="I816" s="10" t="s">
        <v>111</v>
      </c>
      <c r="J816" s="62">
        <v>85033</v>
      </c>
      <c r="K816" s="10" t="s">
        <v>582</v>
      </c>
      <c r="L816" s="10" t="s">
        <v>583</v>
      </c>
      <c r="M816" s="1" t="s">
        <v>45935</v>
      </c>
      <c r="N816" s="10" t="s">
        <v>20</v>
      </c>
      <c r="O816" s="10" t="s">
        <v>39233</v>
      </c>
      <c r="P816" s="10" t="s">
        <v>45771</v>
      </c>
      <c r="Q816" s="33" t="s">
        <v>29986</v>
      </c>
      <c r="R816" s="61" t="s">
        <v>39234</v>
      </c>
      <c r="S816" s="10" t="s">
        <v>93</v>
      </c>
      <c r="T816" s="60" t="s">
        <v>21</v>
      </c>
      <c r="U816" s="51" t="s">
        <v>34113</v>
      </c>
      <c r="V816" s="51" t="s">
        <v>26484</v>
      </c>
      <c r="W816" s="51" t="s">
        <v>26483</v>
      </c>
      <c r="X816" s="51" t="s">
        <v>93</v>
      </c>
      <c r="Y816" s="51">
        <v>5317</v>
      </c>
      <c r="AA816" s="51" t="s">
        <v>42842</v>
      </c>
      <c r="AB816" s="33">
        <v>7632</v>
      </c>
      <c r="AC816" s="103">
        <v>27201</v>
      </c>
    </row>
    <row r="817" spans="1:29" ht="13" customHeight="1" x14ac:dyDescent="0.2">
      <c r="A817" s="10" t="s">
        <v>37654</v>
      </c>
      <c r="B817" s="87">
        <v>24</v>
      </c>
      <c r="C817" s="10" t="s">
        <v>13</v>
      </c>
      <c r="D817" s="10" t="s">
        <v>78</v>
      </c>
      <c r="E817" s="61" t="s">
        <v>37655</v>
      </c>
      <c r="F817" s="94">
        <v>43821</v>
      </c>
      <c r="G817" s="10" t="s">
        <v>37656</v>
      </c>
      <c r="H817" s="10" t="s">
        <v>1524</v>
      </c>
      <c r="I817" s="10" t="s">
        <v>373</v>
      </c>
      <c r="J817" s="62">
        <v>15221</v>
      </c>
      <c r="K817" s="10" t="s">
        <v>1526</v>
      </c>
      <c r="L817" s="10" t="s">
        <v>37657</v>
      </c>
      <c r="M817" s="1" t="s">
        <v>46345</v>
      </c>
      <c r="N817" s="10" t="s">
        <v>20</v>
      </c>
      <c r="O817" s="10" t="s">
        <v>37658</v>
      </c>
      <c r="P817" s="10" t="s">
        <v>45771</v>
      </c>
      <c r="Q817" s="33" t="s">
        <v>29986</v>
      </c>
      <c r="R817" s="61" t="s">
        <v>37659</v>
      </c>
      <c r="S817" s="10" t="s">
        <v>93</v>
      </c>
      <c r="T817" s="60" t="s">
        <v>21</v>
      </c>
      <c r="U817" s="51" t="s">
        <v>26689</v>
      </c>
      <c r="V817" s="51" t="s">
        <v>26484</v>
      </c>
      <c r="W817" s="51" t="s">
        <v>26486</v>
      </c>
      <c r="X817" s="51" t="s">
        <v>93</v>
      </c>
      <c r="Y817" s="51">
        <v>5300</v>
      </c>
      <c r="AA817" s="51" t="s">
        <v>42844</v>
      </c>
      <c r="AB817" s="33">
        <v>7627</v>
      </c>
      <c r="AC817" s="103">
        <v>27223</v>
      </c>
    </row>
    <row r="818" spans="1:29" ht="13" customHeight="1" x14ac:dyDescent="0.2">
      <c r="A818" s="1" t="s">
        <v>40438</v>
      </c>
      <c r="B818" s="87">
        <v>46</v>
      </c>
      <c r="C818" s="10" t="s">
        <v>13</v>
      </c>
      <c r="D818" s="1" t="s">
        <v>78</v>
      </c>
      <c r="E818" s="60"/>
      <c r="F818" s="94">
        <v>43821</v>
      </c>
      <c r="G818" s="10" t="s">
        <v>40439</v>
      </c>
      <c r="H818" s="10" t="s">
        <v>6820</v>
      </c>
      <c r="I818" s="10" t="s">
        <v>618</v>
      </c>
      <c r="J818" s="62">
        <v>39402</v>
      </c>
      <c r="K818" s="10" t="s">
        <v>6382</v>
      </c>
      <c r="L818" s="10" t="s">
        <v>24914</v>
      </c>
      <c r="M818" s="1" t="s">
        <v>46346</v>
      </c>
      <c r="N818" s="10" t="s">
        <v>20</v>
      </c>
      <c r="O818" s="10" t="s">
        <v>40440</v>
      </c>
      <c r="P818" s="10" t="s">
        <v>45771</v>
      </c>
      <c r="Q818" s="33" t="s">
        <v>29986</v>
      </c>
      <c r="R818" s="61" t="s">
        <v>40441</v>
      </c>
      <c r="S818" s="10" t="s">
        <v>93</v>
      </c>
      <c r="T818" s="60" t="s">
        <v>28</v>
      </c>
      <c r="U818" s="51" t="s">
        <v>26488</v>
      </c>
      <c r="V818" s="51" t="s">
        <v>26487</v>
      </c>
      <c r="W818" s="51" t="s">
        <v>19153</v>
      </c>
      <c r="X818" s="51" t="s">
        <v>93</v>
      </c>
      <c r="Y818" s="51">
        <v>5327</v>
      </c>
      <c r="AA818" s="51" t="s">
        <v>42844</v>
      </c>
      <c r="AB818" s="33">
        <v>7629</v>
      </c>
      <c r="AC818" s="103">
        <v>27197</v>
      </c>
    </row>
    <row r="819" spans="1:29" ht="13" customHeight="1" x14ac:dyDescent="0.2">
      <c r="A819" s="1" t="s">
        <v>2989</v>
      </c>
      <c r="B819" s="33" t="s">
        <v>22</v>
      </c>
      <c r="C819" s="10" t="s">
        <v>13</v>
      </c>
      <c r="D819" s="1" t="s">
        <v>23</v>
      </c>
      <c r="E819" s="60"/>
      <c r="F819" s="94">
        <v>43821</v>
      </c>
      <c r="G819" s="10" t="s">
        <v>40331</v>
      </c>
      <c r="H819" s="10" t="s">
        <v>6871</v>
      </c>
      <c r="I819" s="10" t="s">
        <v>38</v>
      </c>
      <c r="J819" s="62">
        <v>96001</v>
      </c>
      <c r="K819" s="10" t="s">
        <v>6873</v>
      </c>
      <c r="L819" s="10" t="s">
        <v>6874</v>
      </c>
      <c r="M819" s="1" t="s">
        <v>45948</v>
      </c>
      <c r="N819" s="10" t="s">
        <v>20</v>
      </c>
      <c r="O819" s="10" t="s">
        <v>40332</v>
      </c>
      <c r="P819" s="10" t="s">
        <v>45771</v>
      </c>
      <c r="Q819" s="33" t="s">
        <v>29986</v>
      </c>
      <c r="R819" s="61" t="s">
        <v>40333</v>
      </c>
      <c r="S819" s="10" t="s">
        <v>93</v>
      </c>
      <c r="T819" s="60" t="s">
        <v>28</v>
      </c>
      <c r="U819" s="51" t="s">
        <v>26487</v>
      </c>
      <c r="V819" s="51" t="s">
        <v>26487</v>
      </c>
      <c r="W819" s="51" t="s">
        <v>26485</v>
      </c>
      <c r="X819" s="51" t="s">
        <v>93</v>
      </c>
      <c r="Y819" s="51">
        <v>5302</v>
      </c>
      <c r="AA819" s="51" t="s">
        <v>42844</v>
      </c>
      <c r="AB819" s="33">
        <v>7628</v>
      </c>
      <c r="AC819" s="103">
        <v>27198</v>
      </c>
    </row>
    <row r="820" spans="1:29" ht="13" customHeight="1" x14ac:dyDescent="0.2">
      <c r="A820" s="60" t="s">
        <v>37766</v>
      </c>
      <c r="B820" s="89">
        <v>40</v>
      </c>
      <c r="C820" s="10" t="s">
        <v>13</v>
      </c>
      <c r="D820" s="10" t="s">
        <v>30</v>
      </c>
      <c r="E820" s="60"/>
      <c r="F820" s="94">
        <v>43820</v>
      </c>
      <c r="G820" s="10" t="s">
        <v>37767</v>
      </c>
      <c r="H820" s="10" t="s">
        <v>7580</v>
      </c>
      <c r="I820" s="10" t="s">
        <v>220</v>
      </c>
      <c r="J820" s="62">
        <v>84528</v>
      </c>
      <c r="K820" s="10" t="s">
        <v>37768</v>
      </c>
      <c r="L820" s="10" t="s">
        <v>37769</v>
      </c>
      <c r="M820" s="1" t="s">
        <v>46348</v>
      </c>
      <c r="N820" s="10" t="s">
        <v>20</v>
      </c>
      <c r="O820" s="10" t="s">
        <v>37770</v>
      </c>
      <c r="P820" s="10" t="s">
        <v>45771</v>
      </c>
      <c r="Q820" s="33" t="s">
        <v>29986</v>
      </c>
      <c r="R820" s="61" t="s">
        <v>37771</v>
      </c>
      <c r="S820" s="10" t="s">
        <v>901</v>
      </c>
      <c r="T820" s="60" t="s">
        <v>21</v>
      </c>
      <c r="U820" s="51" t="s">
        <v>26689</v>
      </c>
      <c r="V820" s="51" t="s">
        <v>26484</v>
      </c>
      <c r="W820" s="51" t="s">
        <v>26483</v>
      </c>
      <c r="X820" s="51" t="s">
        <v>93</v>
      </c>
      <c r="Y820" s="51">
        <v>5301</v>
      </c>
      <c r="AA820" s="51" t="s">
        <v>42843</v>
      </c>
      <c r="AB820" s="33">
        <v>7623</v>
      </c>
      <c r="AC820" s="103">
        <v>27196</v>
      </c>
    </row>
    <row r="821" spans="1:29" ht="13" customHeight="1" x14ac:dyDescent="0.2">
      <c r="A821" s="1" t="s">
        <v>41107</v>
      </c>
      <c r="B821" s="87">
        <v>57</v>
      </c>
      <c r="C821" s="10" t="s">
        <v>13</v>
      </c>
      <c r="D821" s="1" t="s">
        <v>30</v>
      </c>
      <c r="E821" s="60"/>
      <c r="F821" s="94">
        <v>43820</v>
      </c>
      <c r="G821" s="10" t="s">
        <v>41108</v>
      </c>
      <c r="H821" s="10" t="s">
        <v>20368</v>
      </c>
      <c r="I821" s="10" t="s">
        <v>197</v>
      </c>
      <c r="J821" s="62">
        <v>47715</v>
      </c>
      <c r="K821" s="10" t="s">
        <v>20369</v>
      </c>
      <c r="L821" s="10" t="s">
        <v>20370</v>
      </c>
      <c r="M821" s="1" t="s">
        <v>46347</v>
      </c>
      <c r="N821" s="10" t="s">
        <v>20</v>
      </c>
      <c r="O821" s="10" t="s">
        <v>41109</v>
      </c>
      <c r="P821" s="10" t="s">
        <v>45771</v>
      </c>
      <c r="Q821" s="33" t="s">
        <v>29986</v>
      </c>
      <c r="R821" s="61" t="s">
        <v>41110</v>
      </c>
      <c r="S821" s="10" t="s">
        <v>509</v>
      </c>
      <c r="T821" s="60" t="s">
        <v>21</v>
      </c>
      <c r="U821" s="51" t="s">
        <v>26689</v>
      </c>
      <c r="V821" s="51" t="s">
        <v>26482</v>
      </c>
      <c r="W821" s="51" t="s">
        <v>26485</v>
      </c>
      <c r="X821" s="51" t="s">
        <v>93</v>
      </c>
      <c r="Y821" s="51">
        <v>5305</v>
      </c>
      <c r="AA821" s="51" t="s">
        <v>42842</v>
      </c>
      <c r="AB821" s="33">
        <v>7624</v>
      </c>
      <c r="AC821" s="103">
        <v>27193</v>
      </c>
    </row>
    <row r="822" spans="1:29" ht="13" customHeight="1" x14ac:dyDescent="0.2">
      <c r="A822" s="10" t="s">
        <v>39473</v>
      </c>
      <c r="B822" s="87">
        <v>57</v>
      </c>
      <c r="C822" s="10" t="s">
        <v>13</v>
      </c>
      <c r="D822" s="10" t="s">
        <v>30</v>
      </c>
      <c r="E822" s="61" t="s">
        <v>39474</v>
      </c>
      <c r="F822" s="94">
        <v>43820</v>
      </c>
      <c r="G822" s="10" t="s">
        <v>39475</v>
      </c>
      <c r="H822" s="10" t="s">
        <v>39476</v>
      </c>
      <c r="I822" s="10" t="s">
        <v>392</v>
      </c>
      <c r="J822" s="62">
        <v>14850</v>
      </c>
      <c r="K822" s="10" t="s">
        <v>39477</v>
      </c>
      <c r="L822" s="10" t="s">
        <v>39478</v>
      </c>
      <c r="M822" s="1" t="s">
        <v>46349</v>
      </c>
      <c r="N822" s="10" t="s">
        <v>20</v>
      </c>
      <c r="O822" s="10" t="s">
        <v>39479</v>
      </c>
      <c r="P822" s="10" t="s">
        <v>45771</v>
      </c>
      <c r="Q822" s="33" t="s">
        <v>29986</v>
      </c>
      <c r="R822" s="61" t="s">
        <v>39480</v>
      </c>
      <c r="S822" s="10" t="s">
        <v>93</v>
      </c>
      <c r="T822" s="60" t="s">
        <v>21</v>
      </c>
      <c r="U822" s="51" t="s">
        <v>26682</v>
      </c>
      <c r="V822" s="51" t="s">
        <v>26484</v>
      </c>
      <c r="W822" s="51" t="s">
        <v>26485</v>
      </c>
      <c r="X822" s="51" t="s">
        <v>93</v>
      </c>
      <c r="Y822" s="51">
        <v>5304</v>
      </c>
      <c r="AA822" s="51" t="s">
        <v>42844</v>
      </c>
      <c r="AB822" s="33">
        <v>7625</v>
      </c>
      <c r="AC822" s="103">
        <v>27195</v>
      </c>
    </row>
    <row r="823" spans="1:29" ht="13" customHeight="1" x14ac:dyDescent="0.2">
      <c r="A823" s="10" t="s">
        <v>40112</v>
      </c>
      <c r="B823" s="87">
        <v>26</v>
      </c>
      <c r="C823" s="10" t="s">
        <v>13</v>
      </c>
      <c r="D823" s="10" t="s">
        <v>30</v>
      </c>
      <c r="E823" s="61" t="s">
        <v>40113</v>
      </c>
      <c r="F823" s="94">
        <v>43820</v>
      </c>
      <c r="G823" s="10" t="s">
        <v>40114</v>
      </c>
      <c r="H823" s="10" t="s">
        <v>1928</v>
      </c>
      <c r="I823" s="10" t="s">
        <v>159</v>
      </c>
      <c r="J823" s="62">
        <v>30117</v>
      </c>
      <c r="K823" s="10" t="s">
        <v>1930</v>
      </c>
      <c r="L823" s="10" t="s">
        <v>3957</v>
      </c>
      <c r="M823" s="1" t="s">
        <v>46350</v>
      </c>
      <c r="N823" s="10" t="s">
        <v>20</v>
      </c>
      <c r="O823" s="10" t="s">
        <v>40115</v>
      </c>
      <c r="P823" s="10" t="s">
        <v>45771</v>
      </c>
      <c r="Q823" s="33" t="s">
        <v>29986</v>
      </c>
      <c r="R823" s="61" t="s">
        <v>40116</v>
      </c>
      <c r="S823" s="10" t="s">
        <v>93</v>
      </c>
      <c r="T823" s="60" t="s">
        <v>28</v>
      </c>
      <c r="U823" s="51" t="s">
        <v>26516</v>
      </c>
      <c r="V823" s="51" t="s">
        <v>26484</v>
      </c>
      <c r="W823" s="51" t="s">
        <v>26486</v>
      </c>
      <c r="X823" s="51" t="s">
        <v>93</v>
      </c>
      <c r="Y823" s="51">
        <v>5303</v>
      </c>
      <c r="AA823" s="51" t="s">
        <v>42844</v>
      </c>
      <c r="AB823" s="33">
        <v>7626</v>
      </c>
      <c r="AC823" s="103">
        <v>27194</v>
      </c>
    </row>
    <row r="824" spans="1:29" ht="13" customHeight="1" x14ac:dyDescent="0.2">
      <c r="A824" s="10" t="s">
        <v>38375</v>
      </c>
      <c r="B824" s="87">
        <v>44</v>
      </c>
      <c r="C824" s="10" t="s">
        <v>13</v>
      </c>
      <c r="D824" s="10" t="s">
        <v>30</v>
      </c>
      <c r="E824" s="61" t="s">
        <v>38376</v>
      </c>
      <c r="F824" s="94">
        <v>43819</v>
      </c>
      <c r="G824" s="10" t="s">
        <v>38377</v>
      </c>
      <c r="H824" s="10" t="s">
        <v>1188</v>
      </c>
      <c r="I824" s="10" t="s">
        <v>197</v>
      </c>
      <c r="J824" s="62">
        <v>47355</v>
      </c>
      <c r="K824" s="10" t="s">
        <v>14425</v>
      </c>
      <c r="L824" s="10" t="s">
        <v>38378</v>
      </c>
      <c r="M824" s="1" t="s">
        <v>46352</v>
      </c>
      <c r="N824" s="10" t="s">
        <v>20</v>
      </c>
      <c r="O824" s="10" t="s">
        <v>38379</v>
      </c>
      <c r="P824" s="10" t="s">
        <v>45771</v>
      </c>
      <c r="Q824" s="33" t="s">
        <v>29986</v>
      </c>
      <c r="R824" s="61" t="s">
        <v>38380</v>
      </c>
      <c r="S824" s="10" t="s">
        <v>93</v>
      </c>
      <c r="T824" s="60" t="s">
        <v>21</v>
      </c>
      <c r="U824" s="51" t="s">
        <v>26689</v>
      </c>
      <c r="V824" s="51" t="s">
        <v>26484</v>
      </c>
      <c r="W824" s="51" t="s">
        <v>26485</v>
      </c>
      <c r="X824" s="51" t="s">
        <v>93</v>
      </c>
      <c r="Y824" s="51">
        <v>5307</v>
      </c>
      <c r="AA824" s="51" t="s">
        <v>42843</v>
      </c>
      <c r="AB824" s="33">
        <v>7622</v>
      </c>
      <c r="AC824" s="103">
        <v>27191</v>
      </c>
    </row>
    <row r="825" spans="1:29" ht="13" customHeight="1" x14ac:dyDescent="0.2">
      <c r="A825" s="10" t="s">
        <v>37660</v>
      </c>
      <c r="B825" s="87">
        <v>61</v>
      </c>
      <c r="C825" s="10" t="s">
        <v>13</v>
      </c>
      <c r="D825" s="10" t="s">
        <v>78</v>
      </c>
      <c r="E825" s="61" t="s">
        <v>37661</v>
      </c>
      <c r="F825" s="94">
        <v>43819</v>
      </c>
      <c r="G825" s="10" t="s">
        <v>37662</v>
      </c>
      <c r="H825" s="10" t="s">
        <v>18439</v>
      </c>
      <c r="I825" s="10" t="s">
        <v>337</v>
      </c>
      <c r="J825" s="62">
        <v>27101</v>
      </c>
      <c r="K825" s="10" t="s">
        <v>8482</v>
      </c>
      <c r="L825" s="10" t="s">
        <v>18438</v>
      </c>
      <c r="M825" s="1" t="s">
        <v>46351</v>
      </c>
      <c r="N825" s="10" t="s">
        <v>20</v>
      </c>
      <c r="O825" s="10" t="s">
        <v>37663</v>
      </c>
      <c r="P825" s="10" t="s">
        <v>45771</v>
      </c>
      <c r="Q825" s="33" t="s">
        <v>29986</v>
      </c>
      <c r="R825" s="61" t="s">
        <v>37664</v>
      </c>
      <c r="S825" s="10" t="s">
        <v>93</v>
      </c>
      <c r="T825" s="60" t="s">
        <v>21</v>
      </c>
      <c r="U825" s="51" t="s">
        <v>26689</v>
      </c>
      <c r="V825" s="51" t="s">
        <v>26484</v>
      </c>
      <c r="W825" s="51" t="s">
        <v>26485</v>
      </c>
      <c r="X825" s="51" t="s">
        <v>93</v>
      </c>
      <c r="Y825" s="51">
        <v>5308</v>
      </c>
      <c r="AA825" s="51" t="s">
        <v>42842</v>
      </c>
      <c r="AB825" s="33">
        <v>7621</v>
      </c>
      <c r="AC825" s="103">
        <v>27192</v>
      </c>
    </row>
    <row r="826" spans="1:29" ht="13" customHeight="1" x14ac:dyDescent="0.2">
      <c r="A826" s="10" t="s">
        <v>39041</v>
      </c>
      <c r="B826" s="87">
        <v>21</v>
      </c>
      <c r="C826" s="10" t="s">
        <v>13</v>
      </c>
      <c r="D826" s="51" t="s">
        <v>78</v>
      </c>
      <c r="E826" s="60"/>
      <c r="F826" s="94">
        <v>43818</v>
      </c>
      <c r="G826" s="10" t="s">
        <v>39042</v>
      </c>
      <c r="H826" s="10" t="s">
        <v>39043</v>
      </c>
      <c r="I826" s="10" t="s">
        <v>392</v>
      </c>
      <c r="J826" s="62">
        <v>11717</v>
      </c>
      <c r="K826" s="10" t="s">
        <v>1584</v>
      </c>
      <c r="L826" s="10" t="s">
        <v>3080</v>
      </c>
      <c r="M826" s="1" t="s">
        <v>45951</v>
      </c>
      <c r="N826" s="10" t="s">
        <v>20</v>
      </c>
      <c r="O826" s="10" t="s">
        <v>39044</v>
      </c>
      <c r="P826" s="10" t="s">
        <v>45771</v>
      </c>
      <c r="Q826" s="33" t="s">
        <v>29986</v>
      </c>
      <c r="R826" s="61" t="s">
        <v>39045</v>
      </c>
      <c r="S826" s="10" t="s">
        <v>93</v>
      </c>
      <c r="T826" s="60" t="s">
        <v>21</v>
      </c>
      <c r="U826" s="51" t="s">
        <v>26689</v>
      </c>
      <c r="V826" s="51" t="s">
        <v>26484</v>
      </c>
      <c r="W826" s="51" t="s">
        <v>26486</v>
      </c>
      <c r="X826" s="51" t="s">
        <v>93</v>
      </c>
      <c r="Y826" s="51">
        <v>5306</v>
      </c>
      <c r="AA826" s="51" t="s">
        <v>42844</v>
      </c>
      <c r="AB826" s="33">
        <v>7615</v>
      </c>
      <c r="AC826" s="103">
        <v>27183</v>
      </c>
    </row>
    <row r="827" spans="1:29" ht="13" customHeight="1" x14ac:dyDescent="0.2">
      <c r="A827" s="10" t="s">
        <v>39787</v>
      </c>
      <c r="B827" s="87">
        <v>25</v>
      </c>
      <c r="C827" s="10" t="s">
        <v>13</v>
      </c>
      <c r="D827" s="10" t="s">
        <v>78</v>
      </c>
      <c r="E827" s="61" t="s">
        <v>39788</v>
      </c>
      <c r="F827" s="94">
        <v>43818</v>
      </c>
      <c r="G827" s="10" t="s">
        <v>39789</v>
      </c>
      <c r="H827" s="10" t="s">
        <v>3572</v>
      </c>
      <c r="I827" s="10" t="s">
        <v>111</v>
      </c>
      <c r="J827" s="62">
        <v>85281</v>
      </c>
      <c r="K827" s="10" t="s">
        <v>582</v>
      </c>
      <c r="L827" s="10" t="s">
        <v>10107</v>
      </c>
      <c r="M827" s="1" t="s">
        <v>45998</v>
      </c>
      <c r="N827" s="10" t="s">
        <v>20</v>
      </c>
      <c r="O827" s="10" t="s">
        <v>39790</v>
      </c>
      <c r="P827" s="10" t="s">
        <v>45771</v>
      </c>
      <c r="Q827" s="33" t="s">
        <v>29986</v>
      </c>
      <c r="R827" s="61" t="s">
        <v>39791</v>
      </c>
      <c r="S827" s="10" t="s">
        <v>93</v>
      </c>
      <c r="T827" s="60" t="s">
        <v>21</v>
      </c>
      <c r="U827" s="51" t="s">
        <v>362</v>
      </c>
      <c r="V827" s="51" t="s">
        <v>26484</v>
      </c>
      <c r="W827" s="51" t="s">
        <v>26485</v>
      </c>
      <c r="X827" s="51" t="s">
        <v>93</v>
      </c>
      <c r="Y827" s="51">
        <v>5299</v>
      </c>
      <c r="AA827" s="51" t="s">
        <v>42842</v>
      </c>
      <c r="AB827" s="33">
        <v>7618</v>
      </c>
      <c r="AC827" s="103">
        <v>27189</v>
      </c>
    </row>
    <row r="828" spans="1:29" ht="13" customHeight="1" x14ac:dyDescent="0.2">
      <c r="A828" s="10" t="s">
        <v>37691</v>
      </c>
      <c r="B828" s="87">
        <v>28</v>
      </c>
      <c r="C828" s="10" t="s">
        <v>13</v>
      </c>
      <c r="D828" s="10" t="s">
        <v>78</v>
      </c>
      <c r="E828" s="60"/>
      <c r="F828" s="94">
        <v>43818</v>
      </c>
      <c r="G828" s="10" t="s">
        <v>37692</v>
      </c>
      <c r="H828" s="10" t="s">
        <v>19338</v>
      </c>
      <c r="I828" s="10" t="s">
        <v>337</v>
      </c>
      <c r="J828" s="62">
        <v>28645</v>
      </c>
      <c r="K828" s="10" t="s">
        <v>7846</v>
      </c>
      <c r="L828" s="10" t="s">
        <v>5147</v>
      </c>
      <c r="M828" s="1" t="s">
        <v>48899</v>
      </c>
      <c r="N828" s="10" t="s">
        <v>20</v>
      </c>
      <c r="O828" s="10" t="s">
        <v>37693</v>
      </c>
      <c r="P828" s="10" t="s">
        <v>45771</v>
      </c>
      <c r="Q828" s="33" t="s">
        <v>29986</v>
      </c>
      <c r="R828" s="61" t="s">
        <v>37694</v>
      </c>
      <c r="S828" s="10" t="s">
        <v>93</v>
      </c>
      <c r="T828" s="60" t="s">
        <v>21</v>
      </c>
      <c r="U828" s="51" t="s">
        <v>26689</v>
      </c>
      <c r="V828" s="51" t="s">
        <v>26484</v>
      </c>
      <c r="W828" s="51" t="s">
        <v>19153</v>
      </c>
      <c r="X828" s="51" t="s">
        <v>93</v>
      </c>
      <c r="Y828" s="51">
        <v>5309</v>
      </c>
      <c r="AA828" s="51" t="s">
        <v>42843</v>
      </c>
      <c r="AB828" s="33">
        <v>7614</v>
      </c>
      <c r="AC828" s="103">
        <v>27188</v>
      </c>
    </row>
    <row r="829" spans="1:29" ht="13" customHeight="1" x14ac:dyDescent="0.2">
      <c r="A829" s="10" t="s">
        <v>41300</v>
      </c>
      <c r="B829" s="87">
        <v>29</v>
      </c>
      <c r="C829" s="10" t="s">
        <v>13</v>
      </c>
      <c r="D829" s="10" t="s">
        <v>30</v>
      </c>
      <c r="E829" s="60"/>
      <c r="F829" s="94">
        <v>43818</v>
      </c>
      <c r="G829" s="10" t="s">
        <v>41301</v>
      </c>
      <c r="H829" s="10" t="s">
        <v>4588</v>
      </c>
      <c r="I829" s="10" t="s">
        <v>38</v>
      </c>
      <c r="J829" s="62">
        <v>95616</v>
      </c>
      <c r="K829" s="10" t="s">
        <v>7108</v>
      </c>
      <c r="L829" s="10" t="s">
        <v>18915</v>
      </c>
      <c r="M829" s="1" t="s">
        <v>46354</v>
      </c>
      <c r="N829" s="10" t="s">
        <v>20</v>
      </c>
      <c r="O829" s="10" t="s">
        <v>41302</v>
      </c>
      <c r="P829" s="10" t="s">
        <v>45771</v>
      </c>
      <c r="Q829" s="33" t="s">
        <v>29986</v>
      </c>
      <c r="R829" s="61" t="s">
        <v>41303</v>
      </c>
      <c r="S829" s="10" t="s">
        <v>509</v>
      </c>
      <c r="T829" s="60" t="s">
        <v>21</v>
      </c>
      <c r="U829" s="51" t="s">
        <v>26682</v>
      </c>
      <c r="V829" s="51" t="s">
        <v>26484</v>
      </c>
      <c r="W829" s="51" t="s">
        <v>26485</v>
      </c>
      <c r="X829" s="51" t="s">
        <v>93</v>
      </c>
      <c r="Y829" s="51">
        <v>5295</v>
      </c>
      <c r="AA829" s="51" t="s">
        <v>42844</v>
      </c>
      <c r="AB829" s="33">
        <v>7617</v>
      </c>
      <c r="AC829" s="103">
        <v>27182</v>
      </c>
    </row>
    <row r="830" spans="1:29" ht="13" customHeight="1" x14ac:dyDescent="0.2">
      <c r="A830" s="10" t="s">
        <v>39467</v>
      </c>
      <c r="B830" s="87">
        <v>38</v>
      </c>
      <c r="C830" s="10" t="s">
        <v>13</v>
      </c>
      <c r="D830" s="10" t="s">
        <v>30</v>
      </c>
      <c r="E830" s="61" t="s">
        <v>39468</v>
      </c>
      <c r="F830" s="94">
        <v>43818</v>
      </c>
      <c r="G830" s="10" t="s">
        <v>39469</v>
      </c>
      <c r="H830" s="10" t="s">
        <v>34364</v>
      </c>
      <c r="I830" s="10" t="s">
        <v>297</v>
      </c>
      <c r="J830" s="62">
        <v>37030</v>
      </c>
      <c r="K830" s="10" t="s">
        <v>34333</v>
      </c>
      <c r="L830" s="10" t="s">
        <v>39470</v>
      </c>
      <c r="M830" s="1" t="s">
        <v>46353</v>
      </c>
      <c r="N830" s="10" t="s">
        <v>20</v>
      </c>
      <c r="O830" s="10" t="s">
        <v>39471</v>
      </c>
      <c r="P830" s="10" t="s">
        <v>45771</v>
      </c>
      <c r="Q830" s="33" t="s">
        <v>29986</v>
      </c>
      <c r="R830" s="61" t="s">
        <v>39472</v>
      </c>
      <c r="S830" s="10" t="s">
        <v>93</v>
      </c>
      <c r="T830" s="60" t="s">
        <v>21</v>
      </c>
      <c r="U830" s="51" t="s">
        <v>26682</v>
      </c>
      <c r="V830" s="51" t="s">
        <v>26482</v>
      </c>
      <c r="W830" s="51"/>
      <c r="X830" s="51" t="s">
        <v>93</v>
      </c>
      <c r="Y830" s="51">
        <v>5294</v>
      </c>
      <c r="AA830" s="51" t="s">
        <v>42843</v>
      </c>
      <c r="AB830" s="33">
        <v>7616</v>
      </c>
      <c r="AC830" s="103">
        <v>27184</v>
      </c>
    </row>
    <row r="831" spans="1:29" ht="13" customHeight="1" x14ac:dyDescent="0.2">
      <c r="A831" s="10" t="s">
        <v>41725</v>
      </c>
      <c r="B831" s="87">
        <v>38</v>
      </c>
      <c r="C831" s="10" t="s">
        <v>13</v>
      </c>
      <c r="D831" s="10" t="s">
        <v>30</v>
      </c>
      <c r="E831" s="61" t="s">
        <v>41726</v>
      </c>
      <c r="F831" s="94">
        <v>43818</v>
      </c>
      <c r="G831" s="10" t="s">
        <v>41727</v>
      </c>
      <c r="H831" s="10" t="s">
        <v>6847</v>
      </c>
      <c r="I831" s="10" t="s">
        <v>55</v>
      </c>
      <c r="J831" s="62">
        <v>32784</v>
      </c>
      <c r="K831" s="10" t="s">
        <v>1176</v>
      </c>
      <c r="L831" s="10" t="s">
        <v>1177</v>
      </c>
      <c r="M831" s="1" t="s">
        <v>46355</v>
      </c>
      <c r="N831" s="10" t="s">
        <v>20</v>
      </c>
      <c r="O831" s="10" t="s">
        <v>41728</v>
      </c>
      <c r="P831" s="10" t="s">
        <v>45771</v>
      </c>
      <c r="Q831" s="33" t="s">
        <v>29986</v>
      </c>
      <c r="R831" s="61" t="s">
        <v>41729</v>
      </c>
      <c r="S831" s="10" t="s">
        <v>93</v>
      </c>
      <c r="T831" s="60" t="s">
        <v>28</v>
      </c>
      <c r="U831" s="33" t="s">
        <v>26487</v>
      </c>
      <c r="V831" s="34"/>
      <c r="W831" s="51"/>
      <c r="X831" s="51"/>
      <c r="Y831" s="51">
        <v>5397</v>
      </c>
      <c r="AA831" s="51" t="s">
        <v>42843</v>
      </c>
      <c r="AB831" s="33">
        <v>7619</v>
      </c>
      <c r="AC831" s="103">
        <v>27186</v>
      </c>
    </row>
    <row r="832" spans="1:29" ht="13" customHeight="1" x14ac:dyDescent="0.2">
      <c r="A832" s="1" t="s">
        <v>40429</v>
      </c>
      <c r="B832" s="87">
        <v>47</v>
      </c>
      <c r="C832" s="10" t="s">
        <v>13</v>
      </c>
      <c r="D832" s="1" t="s">
        <v>30</v>
      </c>
      <c r="E832" s="60"/>
      <c r="F832" s="94">
        <v>43818</v>
      </c>
      <c r="G832" s="10" t="s">
        <v>40430</v>
      </c>
      <c r="H832" s="10" t="s">
        <v>1338</v>
      </c>
      <c r="I832" s="10" t="s">
        <v>191</v>
      </c>
      <c r="J832" s="62">
        <v>80215</v>
      </c>
      <c r="K832" s="10" t="s">
        <v>1655</v>
      </c>
      <c r="L832" s="10" t="s">
        <v>2518</v>
      </c>
      <c r="M832" s="1" t="s">
        <v>46301</v>
      </c>
      <c r="N832" s="10" t="s">
        <v>20</v>
      </c>
      <c r="O832" s="10" t="s">
        <v>40431</v>
      </c>
      <c r="P832" s="10" t="s">
        <v>45771</v>
      </c>
      <c r="Q832" s="33" t="s">
        <v>29986</v>
      </c>
      <c r="R832" s="61" t="s">
        <v>40432</v>
      </c>
      <c r="S832" s="10" t="s">
        <v>93</v>
      </c>
      <c r="T832" s="60" t="s">
        <v>28</v>
      </c>
      <c r="U832" s="51" t="s">
        <v>26488</v>
      </c>
      <c r="V832" s="51" t="s">
        <v>26484</v>
      </c>
      <c r="W832" s="51" t="s">
        <v>26485</v>
      </c>
      <c r="X832" s="51" t="s">
        <v>93</v>
      </c>
      <c r="Y832" s="51">
        <v>5298</v>
      </c>
      <c r="AA832" s="51" t="s">
        <v>42842</v>
      </c>
      <c r="AB832" s="33">
        <v>7620</v>
      </c>
      <c r="AC832" s="103">
        <v>27185</v>
      </c>
    </row>
    <row r="833" spans="1:29" ht="13" customHeight="1" x14ac:dyDescent="0.2">
      <c r="A833" s="1" t="s">
        <v>38995</v>
      </c>
      <c r="B833" s="87">
        <v>29</v>
      </c>
      <c r="C833" s="10" t="s">
        <v>13</v>
      </c>
      <c r="D833" s="1" t="s">
        <v>23</v>
      </c>
      <c r="E833" s="60"/>
      <c r="F833" s="94">
        <v>43817</v>
      </c>
      <c r="G833" s="10" t="s">
        <v>38996</v>
      </c>
      <c r="H833" s="10" t="s">
        <v>2297</v>
      </c>
      <c r="I833" s="10" t="s">
        <v>366</v>
      </c>
      <c r="J833" s="62">
        <v>74107</v>
      </c>
      <c r="K833" s="10" t="s">
        <v>2297</v>
      </c>
      <c r="L833" s="10" t="s">
        <v>3095</v>
      </c>
      <c r="M833" s="1" t="s">
        <v>46198</v>
      </c>
      <c r="N833" s="10" t="s">
        <v>20</v>
      </c>
      <c r="O833" s="10" t="s">
        <v>38997</v>
      </c>
      <c r="P833" s="10" t="s">
        <v>45771</v>
      </c>
      <c r="Q833" s="33" t="s">
        <v>29986</v>
      </c>
      <c r="R833" s="61" t="s">
        <v>38998</v>
      </c>
      <c r="S833" s="10" t="s">
        <v>93</v>
      </c>
      <c r="T833" s="60" t="s">
        <v>21</v>
      </c>
      <c r="U833" s="51" t="s">
        <v>26689</v>
      </c>
      <c r="V833" s="51" t="s">
        <v>26484</v>
      </c>
      <c r="W833" s="51" t="s">
        <v>26485</v>
      </c>
      <c r="X833" s="51" t="s">
        <v>93</v>
      </c>
      <c r="Y833" s="51">
        <v>5287</v>
      </c>
      <c r="AA833" s="51" t="s">
        <v>42844</v>
      </c>
      <c r="AB833" s="33">
        <v>7613</v>
      </c>
      <c r="AC833" s="103">
        <v>27180</v>
      </c>
    </row>
    <row r="834" spans="1:29" ht="13" customHeight="1" x14ac:dyDescent="0.2">
      <c r="A834" s="10" t="s">
        <v>39338</v>
      </c>
      <c r="B834" s="87">
        <v>27</v>
      </c>
      <c r="C834" s="10" t="s">
        <v>13</v>
      </c>
      <c r="D834" s="10" t="s">
        <v>882</v>
      </c>
      <c r="E834" s="61" t="s">
        <v>39339</v>
      </c>
      <c r="F834" s="94">
        <v>43816</v>
      </c>
      <c r="G834" s="10" t="s">
        <v>39340</v>
      </c>
      <c r="H834" s="10" t="s">
        <v>6734</v>
      </c>
      <c r="I834" s="10" t="s">
        <v>811</v>
      </c>
      <c r="J834" s="62">
        <v>96707</v>
      </c>
      <c r="K834" s="10" t="s">
        <v>2187</v>
      </c>
      <c r="L834" s="10" t="s">
        <v>3268</v>
      </c>
      <c r="M834" s="1" t="s">
        <v>45934</v>
      </c>
      <c r="N834" s="10" t="s">
        <v>20</v>
      </c>
      <c r="O834" s="10" t="s">
        <v>39341</v>
      </c>
      <c r="P834" s="10" t="s">
        <v>45771</v>
      </c>
      <c r="Q834" s="33" t="s">
        <v>29986</v>
      </c>
      <c r="R834" s="61" t="s">
        <v>39342</v>
      </c>
      <c r="S834" s="10" t="s">
        <v>93</v>
      </c>
      <c r="T834" s="60" t="s">
        <v>21</v>
      </c>
      <c r="U834" s="51" t="s">
        <v>26682</v>
      </c>
      <c r="V834" s="51" t="s">
        <v>26484</v>
      </c>
      <c r="W834" s="51"/>
      <c r="X834" s="51" t="s">
        <v>509</v>
      </c>
      <c r="Y834" s="51">
        <v>5290</v>
      </c>
      <c r="AA834" s="51" t="s">
        <v>42844</v>
      </c>
      <c r="AB834" s="33">
        <v>7612</v>
      </c>
      <c r="AC834" s="103">
        <v>27165</v>
      </c>
    </row>
    <row r="835" spans="1:29" ht="13" customHeight="1" x14ac:dyDescent="0.2">
      <c r="A835" s="10" t="s">
        <v>38370</v>
      </c>
      <c r="B835" s="87">
        <v>27</v>
      </c>
      <c r="C835" s="10" t="s">
        <v>13</v>
      </c>
      <c r="D835" s="10" t="s">
        <v>30</v>
      </c>
      <c r="E835" s="61" t="s">
        <v>38371</v>
      </c>
      <c r="F835" s="94">
        <v>43816</v>
      </c>
      <c r="G835" s="10" t="s">
        <v>38372</v>
      </c>
      <c r="H835" s="10" t="s">
        <v>21964</v>
      </c>
      <c r="I835" s="10" t="s">
        <v>55</v>
      </c>
      <c r="J835" s="62">
        <v>32547</v>
      </c>
      <c r="K835" s="10" t="s">
        <v>11150</v>
      </c>
      <c r="L835" s="10" t="s">
        <v>246</v>
      </c>
      <c r="M835" s="1" t="s">
        <v>46357</v>
      </c>
      <c r="N835" s="10" t="s">
        <v>20</v>
      </c>
      <c r="O835" s="10" t="s">
        <v>38373</v>
      </c>
      <c r="P835" s="10" t="s">
        <v>45771</v>
      </c>
      <c r="Q835" s="33" t="s">
        <v>29986</v>
      </c>
      <c r="R835" s="61" t="s">
        <v>38374</v>
      </c>
      <c r="S835" s="10" t="s">
        <v>93</v>
      </c>
      <c r="T835" s="60" t="s">
        <v>21</v>
      </c>
      <c r="U835" s="51" t="s">
        <v>26689</v>
      </c>
      <c r="V835" s="51" t="s">
        <v>26484</v>
      </c>
      <c r="W835" s="51" t="s">
        <v>26483</v>
      </c>
      <c r="X835" s="51" t="s">
        <v>93</v>
      </c>
      <c r="Y835" s="51">
        <v>5289</v>
      </c>
      <c r="AA835" s="51" t="s">
        <v>42844</v>
      </c>
      <c r="AB835" s="33">
        <v>7609</v>
      </c>
      <c r="AC835" s="103">
        <v>27175</v>
      </c>
    </row>
    <row r="836" spans="1:29" ht="13" customHeight="1" x14ac:dyDescent="0.2">
      <c r="A836" s="10" t="s">
        <v>38365</v>
      </c>
      <c r="B836" s="87">
        <v>31</v>
      </c>
      <c r="C836" s="10" t="s">
        <v>13</v>
      </c>
      <c r="D836" s="10" t="s">
        <v>30</v>
      </c>
      <c r="E836" s="61" t="s">
        <v>38366</v>
      </c>
      <c r="F836" s="94">
        <v>43816</v>
      </c>
      <c r="G836" s="10" t="s">
        <v>38367</v>
      </c>
      <c r="H836" s="10" t="s">
        <v>204</v>
      </c>
      <c r="I836" s="10" t="s">
        <v>337</v>
      </c>
      <c r="J836" s="62">
        <v>28411</v>
      </c>
      <c r="K836" s="10" t="s">
        <v>7796</v>
      </c>
      <c r="L836" s="10" t="s">
        <v>7797</v>
      </c>
      <c r="M836" s="1" t="s">
        <v>46358</v>
      </c>
      <c r="N836" s="10" t="s">
        <v>20</v>
      </c>
      <c r="O836" s="10" t="s">
        <v>38368</v>
      </c>
      <c r="P836" s="10" t="s">
        <v>31864</v>
      </c>
      <c r="Q836" s="33" t="s">
        <v>29986</v>
      </c>
      <c r="R836" s="61" t="s">
        <v>38369</v>
      </c>
      <c r="S836" s="10" t="s">
        <v>93</v>
      </c>
      <c r="T836" s="60" t="s">
        <v>21</v>
      </c>
      <c r="U836" s="51" t="s">
        <v>26689</v>
      </c>
      <c r="V836" s="51" t="s">
        <v>26484</v>
      </c>
      <c r="W836" s="51" t="s">
        <v>26485</v>
      </c>
      <c r="X836" s="51" t="s">
        <v>93</v>
      </c>
      <c r="Y836" s="51">
        <v>5288</v>
      </c>
      <c r="AA836" s="51" t="s">
        <v>42844</v>
      </c>
      <c r="AB836" s="33">
        <v>7608</v>
      </c>
      <c r="AC836" s="103">
        <v>27176</v>
      </c>
    </row>
    <row r="837" spans="1:29" ht="13" customHeight="1" x14ac:dyDescent="0.2">
      <c r="A837" s="10" t="s">
        <v>41730</v>
      </c>
      <c r="B837" s="87">
        <v>41</v>
      </c>
      <c r="C837" s="10" t="s">
        <v>13</v>
      </c>
      <c r="D837" s="10" t="s">
        <v>30</v>
      </c>
      <c r="E837" s="61" t="s">
        <v>41731</v>
      </c>
      <c r="F837" s="94">
        <v>43816</v>
      </c>
      <c r="G837" s="10" t="s">
        <v>41732</v>
      </c>
      <c r="H837" s="10" t="s">
        <v>15161</v>
      </c>
      <c r="I837" s="10" t="s">
        <v>795</v>
      </c>
      <c r="J837" s="62">
        <v>59401</v>
      </c>
      <c r="K837" s="10" t="s">
        <v>13423</v>
      </c>
      <c r="L837" s="10" t="s">
        <v>5147</v>
      </c>
      <c r="M837" s="1" t="s">
        <v>48899</v>
      </c>
      <c r="N837" s="10" t="s">
        <v>20</v>
      </c>
      <c r="O837" s="10" t="s">
        <v>41733</v>
      </c>
      <c r="P837" s="10" t="s">
        <v>45771</v>
      </c>
      <c r="Q837" s="33" t="s">
        <v>29986</v>
      </c>
      <c r="R837" s="61" t="s">
        <v>41734</v>
      </c>
      <c r="S837" s="10" t="s">
        <v>93</v>
      </c>
      <c r="T837" s="60" t="s">
        <v>21</v>
      </c>
      <c r="U837" s="34" t="s">
        <v>26689</v>
      </c>
      <c r="V837" s="34" t="s">
        <v>26484</v>
      </c>
      <c r="W837" s="51" t="s">
        <v>42358</v>
      </c>
      <c r="X837" s="51" t="s">
        <v>42357</v>
      </c>
      <c r="Y837" s="51">
        <v>5395</v>
      </c>
      <c r="AA837" s="51" t="s">
        <v>42842</v>
      </c>
      <c r="AB837" s="33">
        <v>7610</v>
      </c>
      <c r="AC837" s="103">
        <v>27178</v>
      </c>
    </row>
    <row r="838" spans="1:29" ht="13" customHeight="1" x14ac:dyDescent="0.2">
      <c r="A838" s="1" t="s">
        <v>42098</v>
      </c>
      <c r="B838" s="87">
        <v>63</v>
      </c>
      <c r="C838" s="10" t="s">
        <v>13</v>
      </c>
      <c r="D838" s="1" t="s">
        <v>23</v>
      </c>
      <c r="E838" s="60"/>
      <c r="F838" s="94">
        <v>43816</v>
      </c>
      <c r="G838" s="10" t="s">
        <v>42099</v>
      </c>
      <c r="H838" s="10" t="s">
        <v>798</v>
      </c>
      <c r="I838" s="10" t="s">
        <v>66</v>
      </c>
      <c r="J838" s="62">
        <v>79924</v>
      </c>
      <c r="K838" s="10" t="s">
        <v>798</v>
      </c>
      <c r="L838" s="10" t="s">
        <v>42100</v>
      </c>
      <c r="M838" s="1" t="s">
        <v>46356</v>
      </c>
      <c r="N838" s="10" t="s">
        <v>20</v>
      </c>
      <c r="O838" s="10" t="s">
        <v>42101</v>
      </c>
      <c r="P838" s="10" t="s">
        <v>45771</v>
      </c>
      <c r="Q838" s="33" t="s">
        <v>29986</v>
      </c>
      <c r="R838" s="61" t="s">
        <v>42102</v>
      </c>
      <c r="S838" s="10" t="s">
        <v>93</v>
      </c>
      <c r="T838" s="60" t="s">
        <v>21</v>
      </c>
      <c r="U838" s="34" t="s">
        <v>26689</v>
      </c>
      <c r="V838" s="34" t="s">
        <v>26484</v>
      </c>
      <c r="W838" s="51"/>
      <c r="X838" s="51" t="s">
        <v>42357</v>
      </c>
      <c r="Y838" s="51">
        <v>5396</v>
      </c>
      <c r="AA838" s="51" t="s">
        <v>42844</v>
      </c>
      <c r="AB838" s="33">
        <v>7611</v>
      </c>
      <c r="AC838" s="103">
        <v>27177</v>
      </c>
    </row>
    <row r="839" spans="1:29" ht="13" customHeight="1" x14ac:dyDescent="0.2">
      <c r="A839" s="10" t="s">
        <v>37725</v>
      </c>
      <c r="B839" s="87">
        <v>34</v>
      </c>
      <c r="C839" s="10" t="s">
        <v>13</v>
      </c>
      <c r="D839" s="10" t="s">
        <v>882</v>
      </c>
      <c r="E839" s="61" t="s">
        <v>37726</v>
      </c>
      <c r="F839" s="94">
        <v>43815</v>
      </c>
      <c r="G839" s="10" t="s">
        <v>37727</v>
      </c>
      <c r="H839" s="10" t="s">
        <v>2187</v>
      </c>
      <c r="I839" s="10" t="s">
        <v>811</v>
      </c>
      <c r="J839" s="62">
        <v>96819</v>
      </c>
      <c r="K839" s="10" t="s">
        <v>2187</v>
      </c>
      <c r="L839" s="10" t="s">
        <v>3268</v>
      </c>
      <c r="M839" s="1" t="s">
        <v>45934</v>
      </c>
      <c r="N839" s="10" t="s">
        <v>20</v>
      </c>
      <c r="O839" s="10" t="s">
        <v>37728</v>
      </c>
      <c r="P839" s="10" t="s">
        <v>45771</v>
      </c>
      <c r="Q839" s="33" t="s">
        <v>29986</v>
      </c>
      <c r="R839" s="61" t="s">
        <v>37729</v>
      </c>
      <c r="S839" s="10" t="s">
        <v>93</v>
      </c>
      <c r="T839" s="60" t="s">
        <v>21</v>
      </c>
      <c r="U839" s="51" t="s">
        <v>26689</v>
      </c>
      <c r="V839" s="51" t="s">
        <v>26484</v>
      </c>
      <c r="W839" s="51" t="s">
        <v>26486</v>
      </c>
      <c r="X839" s="51" t="s">
        <v>93</v>
      </c>
      <c r="Y839" s="51">
        <v>5291</v>
      </c>
      <c r="AA839" s="51" t="s">
        <v>42844</v>
      </c>
      <c r="AB839" s="33">
        <v>7605</v>
      </c>
      <c r="AC839" s="103">
        <v>27164</v>
      </c>
    </row>
    <row r="840" spans="1:29" ht="13" customHeight="1" x14ac:dyDescent="0.2">
      <c r="A840" s="10" t="s">
        <v>2989</v>
      </c>
      <c r="B840" s="33" t="s">
        <v>22</v>
      </c>
      <c r="C840" s="10" t="s">
        <v>13</v>
      </c>
      <c r="D840" s="51" t="s">
        <v>41</v>
      </c>
      <c r="E840" s="60"/>
      <c r="F840" s="94">
        <v>43815</v>
      </c>
      <c r="G840" s="10" t="s">
        <v>39087</v>
      </c>
      <c r="H840" s="10" t="s">
        <v>91</v>
      </c>
      <c r="I840" s="10" t="s">
        <v>38</v>
      </c>
      <c r="J840" s="62">
        <v>90020</v>
      </c>
      <c r="K840" s="10" t="s">
        <v>91</v>
      </c>
      <c r="L840" s="10" t="s">
        <v>383</v>
      </c>
      <c r="M840" s="1" t="s">
        <v>45973</v>
      </c>
      <c r="N840" s="10" t="s">
        <v>20</v>
      </c>
      <c r="O840" s="10" t="s">
        <v>39088</v>
      </c>
      <c r="P840" s="10" t="s">
        <v>45771</v>
      </c>
      <c r="Q840" s="33" t="s">
        <v>29986</v>
      </c>
      <c r="R840" s="61" t="s">
        <v>39089</v>
      </c>
      <c r="S840" s="10" t="s">
        <v>93</v>
      </c>
      <c r="T840" s="60" t="s">
        <v>21</v>
      </c>
      <c r="U840" s="51" t="s">
        <v>26689</v>
      </c>
      <c r="V840" s="51" t="s">
        <v>26484</v>
      </c>
      <c r="W840" s="51" t="s">
        <v>26486</v>
      </c>
      <c r="X840" s="51" t="s">
        <v>93</v>
      </c>
      <c r="Y840" s="51">
        <v>5292</v>
      </c>
      <c r="AA840" s="51" t="s">
        <v>42842</v>
      </c>
      <c r="AB840" s="33">
        <v>7606</v>
      </c>
      <c r="AC840" s="103">
        <v>27163</v>
      </c>
    </row>
    <row r="841" spans="1:29" ht="13" customHeight="1" x14ac:dyDescent="0.2">
      <c r="A841" s="10" t="s">
        <v>40170</v>
      </c>
      <c r="B841" s="87">
        <v>28</v>
      </c>
      <c r="C841" s="10" t="s">
        <v>13</v>
      </c>
      <c r="D841" s="10" t="s">
        <v>30</v>
      </c>
      <c r="E841" s="61" t="s">
        <v>40171</v>
      </c>
      <c r="F841" s="94">
        <v>43815</v>
      </c>
      <c r="G841" s="10" t="s">
        <v>40172</v>
      </c>
      <c r="H841" s="10" t="s">
        <v>287</v>
      </c>
      <c r="I841" s="10" t="s">
        <v>38</v>
      </c>
      <c r="J841" s="62">
        <v>92407</v>
      </c>
      <c r="K841" s="10" t="s">
        <v>287</v>
      </c>
      <c r="L841" s="10" t="s">
        <v>32107</v>
      </c>
      <c r="M841" s="1" t="s">
        <v>45919</v>
      </c>
      <c r="N841" s="10" t="s">
        <v>20</v>
      </c>
      <c r="O841" s="10" t="s">
        <v>40173</v>
      </c>
      <c r="P841" s="10" t="s">
        <v>45771</v>
      </c>
      <c r="Q841" s="33" t="s">
        <v>29986</v>
      </c>
      <c r="R841" s="61" t="s">
        <v>40174</v>
      </c>
      <c r="S841" s="10" t="s">
        <v>93</v>
      </c>
      <c r="T841" s="60" t="s">
        <v>28</v>
      </c>
      <c r="U841" s="51" t="s">
        <v>26487</v>
      </c>
      <c r="V841" s="51" t="s">
        <v>26487</v>
      </c>
      <c r="W841" s="51" t="s">
        <v>26483</v>
      </c>
      <c r="X841" s="51" t="s">
        <v>93</v>
      </c>
      <c r="Y841" s="51">
        <v>5296</v>
      </c>
      <c r="AA841" s="51" t="s">
        <v>42844</v>
      </c>
      <c r="AB841" s="33">
        <v>7607</v>
      </c>
      <c r="AC841" s="103">
        <v>27162</v>
      </c>
    </row>
    <row r="842" spans="1:29" ht="13" customHeight="1" x14ac:dyDescent="0.2">
      <c r="A842" s="10" t="s">
        <v>38355</v>
      </c>
      <c r="B842" s="87">
        <v>23</v>
      </c>
      <c r="C842" s="10" t="s">
        <v>13</v>
      </c>
      <c r="D842" s="10" t="s">
        <v>30</v>
      </c>
      <c r="E842" s="61" t="s">
        <v>38356</v>
      </c>
      <c r="F842" s="94">
        <v>43814</v>
      </c>
      <c r="G842" s="10" t="s">
        <v>38357</v>
      </c>
      <c r="H842" s="10" t="s">
        <v>828</v>
      </c>
      <c r="I842" s="10" t="s">
        <v>406</v>
      </c>
      <c r="J842" s="62">
        <v>53218</v>
      </c>
      <c r="K842" s="10" t="s">
        <v>828</v>
      </c>
      <c r="L842" s="10" t="s">
        <v>3532</v>
      </c>
      <c r="M842" s="1" t="s">
        <v>46081</v>
      </c>
      <c r="N842" s="10" t="s">
        <v>20</v>
      </c>
      <c r="O842" s="10" t="s">
        <v>38358</v>
      </c>
      <c r="P842" s="10" t="s">
        <v>45771</v>
      </c>
      <c r="Q842" s="33" t="s">
        <v>29986</v>
      </c>
      <c r="R842" s="61" t="s">
        <v>38359</v>
      </c>
      <c r="S842" s="10" t="s">
        <v>93</v>
      </c>
      <c r="T842" s="60" t="s">
        <v>21</v>
      </c>
      <c r="U842" s="51" t="s">
        <v>26689</v>
      </c>
      <c r="V842" s="51" t="s">
        <v>26484</v>
      </c>
      <c r="W842" s="51" t="s">
        <v>26483</v>
      </c>
      <c r="X842" s="51" t="s">
        <v>93</v>
      </c>
      <c r="Y842" s="51">
        <v>5274</v>
      </c>
      <c r="AA842" s="51" t="s">
        <v>42842</v>
      </c>
      <c r="AB842" s="33">
        <v>7602</v>
      </c>
      <c r="AC842" s="103">
        <v>27158</v>
      </c>
    </row>
    <row r="843" spans="1:29" ht="13" customHeight="1" x14ac:dyDescent="0.2">
      <c r="A843" s="10" t="s">
        <v>41018</v>
      </c>
      <c r="B843" s="87">
        <v>40</v>
      </c>
      <c r="C843" s="10" t="s">
        <v>13</v>
      </c>
      <c r="D843" s="10" t="s">
        <v>14</v>
      </c>
      <c r="E843" s="61" t="s">
        <v>41019</v>
      </c>
      <c r="F843" s="94">
        <v>43814</v>
      </c>
      <c r="G843" s="10" t="s">
        <v>41020</v>
      </c>
      <c r="H843" s="10" t="s">
        <v>186</v>
      </c>
      <c r="I843" s="10" t="s">
        <v>62</v>
      </c>
      <c r="J843" s="62">
        <v>44310</v>
      </c>
      <c r="K843" s="10" t="s">
        <v>3167</v>
      </c>
      <c r="L843" s="10" t="s">
        <v>187</v>
      </c>
      <c r="M843" s="1" t="s">
        <v>46359</v>
      </c>
      <c r="N843" s="10" t="s">
        <v>20</v>
      </c>
      <c r="O843" s="10" t="s">
        <v>41021</v>
      </c>
      <c r="P843" s="10" t="s">
        <v>45771</v>
      </c>
      <c r="Q843" s="33" t="s">
        <v>29986</v>
      </c>
      <c r="R843" s="61" t="s">
        <v>41022</v>
      </c>
      <c r="S843" s="10" t="s">
        <v>509</v>
      </c>
      <c r="T843" s="60" t="s">
        <v>21</v>
      </c>
      <c r="U843" s="51" t="s">
        <v>26689</v>
      </c>
      <c r="V843" s="51" t="s">
        <v>26482</v>
      </c>
      <c r="W843" s="51" t="s">
        <v>26486</v>
      </c>
      <c r="X843" s="51" t="s">
        <v>93</v>
      </c>
      <c r="Y843" s="51">
        <v>5276</v>
      </c>
      <c r="AA843" s="51" t="s">
        <v>42842</v>
      </c>
      <c r="AB843" s="33">
        <v>7603</v>
      </c>
      <c r="AC843" s="103">
        <v>27160</v>
      </c>
    </row>
    <row r="844" spans="1:29" ht="13" customHeight="1" x14ac:dyDescent="0.2">
      <c r="A844" s="10" t="s">
        <v>37720</v>
      </c>
      <c r="B844" s="87">
        <v>52</v>
      </c>
      <c r="C844" s="10" t="s">
        <v>13</v>
      </c>
      <c r="D844" s="33" t="s">
        <v>14</v>
      </c>
      <c r="E844" s="61" t="s">
        <v>37721</v>
      </c>
      <c r="F844" s="94">
        <v>43814</v>
      </c>
      <c r="G844" s="10" t="s">
        <v>37722</v>
      </c>
      <c r="H844" s="10" t="s">
        <v>6177</v>
      </c>
      <c r="I844" s="10" t="s">
        <v>121</v>
      </c>
      <c r="J844" s="62">
        <v>55411</v>
      </c>
      <c r="K844" s="10" t="s">
        <v>1006</v>
      </c>
      <c r="L844" s="10" t="s">
        <v>15108</v>
      </c>
      <c r="M844" s="1" t="s">
        <v>45996</v>
      </c>
      <c r="N844" s="10" t="s">
        <v>20</v>
      </c>
      <c r="O844" s="10" t="s">
        <v>37723</v>
      </c>
      <c r="P844" s="10" t="s">
        <v>45771</v>
      </c>
      <c r="Q844" s="33" t="s">
        <v>29986</v>
      </c>
      <c r="R844" s="61" t="s">
        <v>37724</v>
      </c>
      <c r="S844" s="10" t="s">
        <v>93</v>
      </c>
      <c r="T844" s="60" t="s">
        <v>21</v>
      </c>
      <c r="U844" s="51" t="s">
        <v>26689</v>
      </c>
      <c r="V844" s="51" t="s">
        <v>26484</v>
      </c>
      <c r="W844" s="51" t="s">
        <v>26485</v>
      </c>
      <c r="X844" s="51" t="s">
        <v>509</v>
      </c>
      <c r="Y844" s="51">
        <v>5275</v>
      </c>
      <c r="AA844" s="51" t="s">
        <v>42842</v>
      </c>
      <c r="AB844" s="33">
        <v>7601</v>
      </c>
      <c r="AC844" s="103">
        <v>27157</v>
      </c>
    </row>
    <row r="845" spans="1:29" ht="13" customHeight="1" x14ac:dyDescent="0.2">
      <c r="A845" s="10" t="s">
        <v>40242</v>
      </c>
      <c r="B845" s="87">
        <v>27</v>
      </c>
      <c r="C845" s="10" t="s">
        <v>13</v>
      </c>
      <c r="D845" s="10" t="s">
        <v>41</v>
      </c>
      <c r="E845" s="60"/>
      <c r="F845" s="94">
        <v>43814</v>
      </c>
      <c r="G845" s="10" t="s">
        <v>40243</v>
      </c>
      <c r="H845" s="10" t="s">
        <v>1119</v>
      </c>
      <c r="I845" s="10" t="s">
        <v>66</v>
      </c>
      <c r="J845" s="62">
        <v>78520</v>
      </c>
      <c r="K845" s="10" t="s">
        <v>1120</v>
      </c>
      <c r="L845" s="10" t="s">
        <v>1121</v>
      </c>
      <c r="M845" s="1" t="s">
        <v>46360</v>
      </c>
      <c r="N845" s="10" t="s">
        <v>20</v>
      </c>
      <c r="O845" s="10" t="s">
        <v>40244</v>
      </c>
      <c r="P845" s="10" t="s">
        <v>45771</v>
      </c>
      <c r="Q845" s="33" t="s">
        <v>29986</v>
      </c>
      <c r="R845" s="61" t="s">
        <v>40245</v>
      </c>
      <c r="S845" s="10" t="s">
        <v>93</v>
      </c>
      <c r="T845" s="60" t="s">
        <v>28</v>
      </c>
      <c r="U845" s="51" t="s">
        <v>26487</v>
      </c>
      <c r="V845" s="51" t="s">
        <v>26487</v>
      </c>
      <c r="W845" s="51"/>
      <c r="X845" s="51" t="s">
        <v>93</v>
      </c>
      <c r="Y845" s="51">
        <v>5293</v>
      </c>
      <c r="AA845" s="51" t="s">
        <v>42842</v>
      </c>
      <c r="AB845" s="33">
        <v>7604</v>
      </c>
      <c r="AC845" s="103">
        <v>27159</v>
      </c>
    </row>
    <row r="846" spans="1:29" ht="13" customHeight="1" x14ac:dyDescent="0.2">
      <c r="A846" s="10" t="s">
        <v>39578</v>
      </c>
      <c r="B846" s="87">
        <v>18</v>
      </c>
      <c r="C846" s="10" t="s">
        <v>13</v>
      </c>
      <c r="D846" s="10" t="s">
        <v>41</v>
      </c>
      <c r="E846" s="60"/>
      <c r="F846" s="94">
        <v>43813</v>
      </c>
      <c r="G846" s="10" t="s">
        <v>39579</v>
      </c>
      <c r="H846" s="10" t="s">
        <v>4003</v>
      </c>
      <c r="I846" s="10" t="s">
        <v>281</v>
      </c>
      <c r="J846" s="62">
        <v>99301</v>
      </c>
      <c r="K846" s="10" t="s">
        <v>1200</v>
      </c>
      <c r="L846" s="10" t="s">
        <v>4005</v>
      </c>
      <c r="M846" s="1" t="s">
        <v>46014</v>
      </c>
      <c r="N846" s="10" t="s">
        <v>20</v>
      </c>
      <c r="O846" s="10" t="s">
        <v>39580</v>
      </c>
      <c r="P846" s="10" t="s">
        <v>45771</v>
      </c>
      <c r="Q846" s="33" t="s">
        <v>29986</v>
      </c>
      <c r="R846" s="61" t="s">
        <v>39581</v>
      </c>
      <c r="S846" s="10" t="s">
        <v>93</v>
      </c>
      <c r="T846" s="60" t="s">
        <v>21</v>
      </c>
      <c r="U846" s="51" t="s">
        <v>26682</v>
      </c>
      <c r="V846" s="51" t="s">
        <v>26484</v>
      </c>
      <c r="W846" s="51" t="s">
        <v>26485</v>
      </c>
      <c r="X846" s="51" t="s">
        <v>93</v>
      </c>
      <c r="Y846" s="51">
        <v>5279</v>
      </c>
      <c r="AA846" s="51" t="s">
        <v>42844</v>
      </c>
      <c r="AB846" s="33">
        <v>7600</v>
      </c>
      <c r="AC846" s="103">
        <v>27148</v>
      </c>
    </row>
    <row r="847" spans="1:29" ht="13" customHeight="1" x14ac:dyDescent="0.2">
      <c r="A847" s="10" t="s">
        <v>39195</v>
      </c>
      <c r="B847" s="87">
        <v>22</v>
      </c>
      <c r="C847" s="10" t="s">
        <v>13</v>
      </c>
      <c r="D847" s="10" t="s">
        <v>78</v>
      </c>
      <c r="E847" s="61" t="s">
        <v>39196</v>
      </c>
      <c r="F847" s="94">
        <v>43813</v>
      </c>
      <c r="G847" s="10" t="s">
        <v>39197</v>
      </c>
      <c r="H847" s="10" t="s">
        <v>600</v>
      </c>
      <c r="I847" s="10" t="s">
        <v>55</v>
      </c>
      <c r="J847" s="62">
        <v>32206</v>
      </c>
      <c r="K847" s="10" t="s">
        <v>601</v>
      </c>
      <c r="L847" s="10" t="s">
        <v>602</v>
      </c>
      <c r="M847" s="1" t="s">
        <v>49877</v>
      </c>
      <c r="N847" s="10" t="s">
        <v>20</v>
      </c>
      <c r="O847" s="10" t="s">
        <v>39198</v>
      </c>
      <c r="P847" s="10" t="s">
        <v>45392</v>
      </c>
      <c r="Q847" s="33" t="s">
        <v>29986</v>
      </c>
      <c r="R847" s="61" t="s">
        <v>39199</v>
      </c>
      <c r="S847" s="10" t="s">
        <v>93</v>
      </c>
      <c r="T847" s="60" t="s">
        <v>21</v>
      </c>
      <c r="U847" s="51" t="s">
        <v>29730</v>
      </c>
      <c r="V847" s="51" t="s">
        <v>26484</v>
      </c>
      <c r="W847" s="51" t="s">
        <v>26483</v>
      </c>
      <c r="X847" s="51" t="s">
        <v>509</v>
      </c>
      <c r="Y847" s="51">
        <v>5273</v>
      </c>
      <c r="AA847" s="51" t="s">
        <v>42842</v>
      </c>
      <c r="AB847" s="33">
        <v>7599</v>
      </c>
      <c r="AC847" s="103">
        <v>27149</v>
      </c>
    </row>
    <row r="848" spans="1:29" ht="13" customHeight="1" x14ac:dyDescent="0.2">
      <c r="A848" s="10" t="s">
        <v>38360</v>
      </c>
      <c r="B848" s="87">
        <v>42</v>
      </c>
      <c r="C848" s="10" t="s">
        <v>13</v>
      </c>
      <c r="D848" s="10" t="s">
        <v>30</v>
      </c>
      <c r="E848" s="61" t="s">
        <v>38361</v>
      </c>
      <c r="F848" s="94">
        <v>43813</v>
      </c>
      <c r="G848" s="10" t="s">
        <v>38362</v>
      </c>
      <c r="H848" s="10" t="s">
        <v>515</v>
      </c>
      <c r="I848" s="10" t="s">
        <v>111</v>
      </c>
      <c r="J848" s="62">
        <v>85705</v>
      </c>
      <c r="K848" s="10" t="s">
        <v>516</v>
      </c>
      <c r="L848" s="10" t="s">
        <v>517</v>
      </c>
      <c r="M848" s="1" t="s">
        <v>46078</v>
      </c>
      <c r="N848" s="10" t="s">
        <v>20</v>
      </c>
      <c r="O848" s="10" t="s">
        <v>38363</v>
      </c>
      <c r="P848" s="10" t="s">
        <v>45771</v>
      </c>
      <c r="Q848" s="33" t="s">
        <v>29986</v>
      </c>
      <c r="R848" s="61" t="s">
        <v>38364</v>
      </c>
      <c r="S848" s="10" t="s">
        <v>93</v>
      </c>
      <c r="T848" s="60" t="s">
        <v>21</v>
      </c>
      <c r="U848" s="51" t="s">
        <v>26689</v>
      </c>
      <c r="V848" s="51" t="s">
        <v>26484</v>
      </c>
      <c r="W848" s="51" t="s">
        <v>26485</v>
      </c>
      <c r="X848" s="51" t="s">
        <v>93</v>
      </c>
      <c r="Y848" s="51">
        <v>5277</v>
      </c>
      <c r="AA848" s="51" t="s">
        <v>42844</v>
      </c>
      <c r="AB848" s="33">
        <v>7598</v>
      </c>
      <c r="AC848" s="103">
        <v>27156</v>
      </c>
    </row>
    <row r="849" spans="1:29" ht="13" customHeight="1" x14ac:dyDescent="0.2">
      <c r="A849" s="10" t="s">
        <v>37644</v>
      </c>
      <c r="B849" s="87">
        <v>65</v>
      </c>
      <c r="C849" s="10" t="s">
        <v>13</v>
      </c>
      <c r="D849" s="10" t="s">
        <v>78</v>
      </c>
      <c r="E849" s="61" t="s">
        <v>37645</v>
      </c>
      <c r="F849" s="94">
        <v>43813</v>
      </c>
      <c r="G849" s="10" t="s">
        <v>37646</v>
      </c>
      <c r="H849" s="10" t="s">
        <v>412</v>
      </c>
      <c r="I849" s="10" t="s">
        <v>50</v>
      </c>
      <c r="J849" s="62">
        <v>48213</v>
      </c>
      <c r="K849" s="10" t="s">
        <v>1054</v>
      </c>
      <c r="L849" s="10" t="s">
        <v>2021</v>
      </c>
      <c r="M849" s="1" t="s">
        <v>46361</v>
      </c>
      <c r="N849" s="10" t="s">
        <v>20</v>
      </c>
      <c r="O849" s="10" t="s">
        <v>37647</v>
      </c>
      <c r="P849" s="10" t="s">
        <v>45771</v>
      </c>
      <c r="Q849" s="33" t="s">
        <v>29986</v>
      </c>
      <c r="R849" s="61" t="s">
        <v>37648</v>
      </c>
      <c r="S849" s="10" t="s">
        <v>93</v>
      </c>
      <c r="T849" s="60" t="s">
        <v>21</v>
      </c>
      <c r="U849" s="51" t="s">
        <v>26689</v>
      </c>
      <c r="V849" s="51" t="s">
        <v>26484</v>
      </c>
      <c r="W849" s="51" t="s">
        <v>26485</v>
      </c>
      <c r="X849" s="51" t="s">
        <v>93</v>
      </c>
      <c r="Y849" s="51">
        <v>5278</v>
      </c>
      <c r="AA849" s="51" t="s">
        <v>42842</v>
      </c>
      <c r="AB849" s="33">
        <v>7597</v>
      </c>
      <c r="AC849" s="103">
        <v>27151</v>
      </c>
    </row>
    <row r="850" spans="1:29" ht="13" customHeight="1" x14ac:dyDescent="0.2">
      <c r="A850" s="10" t="s">
        <v>39320</v>
      </c>
      <c r="B850" s="87">
        <v>22</v>
      </c>
      <c r="C850" s="10" t="s">
        <v>13</v>
      </c>
      <c r="D850" s="10" t="s">
        <v>78</v>
      </c>
      <c r="E850" s="60"/>
      <c r="F850" s="94">
        <v>43811</v>
      </c>
      <c r="G850" s="10" t="s">
        <v>39321</v>
      </c>
      <c r="H850" s="10" t="s">
        <v>1459</v>
      </c>
      <c r="I850" s="10" t="s">
        <v>55</v>
      </c>
      <c r="J850" s="62">
        <v>33617</v>
      </c>
      <c r="K850" s="10" t="s">
        <v>587</v>
      </c>
      <c r="L850" s="10" t="s">
        <v>588</v>
      </c>
      <c r="M850" s="1" t="s">
        <v>46362</v>
      </c>
      <c r="N850" s="10" t="s">
        <v>20</v>
      </c>
      <c r="O850" s="10" t="s">
        <v>39322</v>
      </c>
      <c r="P850" s="10" t="s">
        <v>45771</v>
      </c>
      <c r="Q850" s="33" t="s">
        <v>29986</v>
      </c>
      <c r="R850" s="61" t="s">
        <v>39323</v>
      </c>
      <c r="S850" s="10" t="s">
        <v>93</v>
      </c>
      <c r="T850" s="60" t="s">
        <v>21</v>
      </c>
      <c r="U850" s="51" t="s">
        <v>26682</v>
      </c>
      <c r="V850" s="51" t="s">
        <v>26484</v>
      </c>
      <c r="W850" s="51" t="s">
        <v>26485</v>
      </c>
      <c r="X850" s="51" t="s">
        <v>93</v>
      </c>
      <c r="Y850" s="51">
        <v>5297</v>
      </c>
      <c r="AA850" s="51" t="s">
        <v>42844</v>
      </c>
      <c r="AB850" s="33">
        <v>7592</v>
      </c>
      <c r="AC850" s="103">
        <v>27145</v>
      </c>
    </row>
    <row r="851" spans="1:29" ht="13" customHeight="1" x14ac:dyDescent="0.2">
      <c r="A851" s="10" t="s">
        <v>40978</v>
      </c>
      <c r="B851" s="87">
        <v>23</v>
      </c>
      <c r="C851" s="10" t="s">
        <v>13</v>
      </c>
      <c r="D851" s="10" t="s">
        <v>30</v>
      </c>
      <c r="E851" s="61" t="s">
        <v>40979</v>
      </c>
      <c r="F851" s="94">
        <v>43811</v>
      </c>
      <c r="G851" s="10" t="s">
        <v>40980</v>
      </c>
      <c r="H851" s="10" t="s">
        <v>12411</v>
      </c>
      <c r="I851" s="10" t="s">
        <v>87</v>
      </c>
      <c r="J851" s="62">
        <v>36360</v>
      </c>
      <c r="K851" s="10" t="s">
        <v>12413</v>
      </c>
      <c r="L851" s="10" t="s">
        <v>12414</v>
      </c>
      <c r="M851" s="1" t="s">
        <v>46364</v>
      </c>
      <c r="N851" s="10" t="s">
        <v>20</v>
      </c>
      <c r="O851" s="10" t="s">
        <v>40981</v>
      </c>
      <c r="P851" s="10" t="s">
        <v>45771</v>
      </c>
      <c r="Q851" s="33" t="s">
        <v>29986</v>
      </c>
      <c r="R851" s="61" t="s">
        <v>40982</v>
      </c>
      <c r="S851" s="10" t="s">
        <v>509</v>
      </c>
      <c r="T851" s="60" t="s">
        <v>21</v>
      </c>
      <c r="U851" s="51" t="s">
        <v>26689</v>
      </c>
      <c r="V851" s="51" t="s">
        <v>26484</v>
      </c>
      <c r="W851" s="51" t="s">
        <v>26485</v>
      </c>
      <c r="X851" s="51" t="s">
        <v>93</v>
      </c>
      <c r="Y851" s="51">
        <v>5284</v>
      </c>
      <c r="AA851" s="51" t="s">
        <v>42843</v>
      </c>
      <c r="AB851" s="33">
        <v>7591</v>
      </c>
      <c r="AC851" s="103">
        <v>27141</v>
      </c>
    </row>
    <row r="852" spans="1:29" ht="13" customHeight="1" x14ac:dyDescent="0.2">
      <c r="A852" s="10" t="s">
        <v>37649</v>
      </c>
      <c r="B852" s="87">
        <v>24</v>
      </c>
      <c r="C852" s="10" t="s">
        <v>13</v>
      </c>
      <c r="D852" s="10" t="s">
        <v>78</v>
      </c>
      <c r="E852" s="61" t="s">
        <v>37650</v>
      </c>
      <c r="F852" s="94">
        <v>43811</v>
      </c>
      <c r="G852" s="10" t="s">
        <v>37651</v>
      </c>
      <c r="H852" s="10" t="s">
        <v>658</v>
      </c>
      <c r="I852" s="10" t="s">
        <v>399</v>
      </c>
      <c r="J852" s="62">
        <v>63111</v>
      </c>
      <c r="K852" s="10" t="s">
        <v>29421</v>
      </c>
      <c r="L852" s="10" t="s">
        <v>4149</v>
      </c>
      <c r="M852" s="1" t="s">
        <v>46104</v>
      </c>
      <c r="N852" s="10" t="s">
        <v>20</v>
      </c>
      <c r="O852" s="10" t="s">
        <v>37652</v>
      </c>
      <c r="P852" s="10" t="s">
        <v>45771</v>
      </c>
      <c r="Q852" s="33" t="s">
        <v>29986</v>
      </c>
      <c r="R852" s="61" t="s">
        <v>37653</v>
      </c>
      <c r="S852" s="10" t="s">
        <v>93</v>
      </c>
      <c r="T852" s="60" t="s">
        <v>21</v>
      </c>
      <c r="U852" s="51" t="s">
        <v>26689</v>
      </c>
      <c r="V852" s="51" t="s">
        <v>26482</v>
      </c>
      <c r="W852" s="51" t="s">
        <v>26486</v>
      </c>
      <c r="X852" s="51" t="s">
        <v>93</v>
      </c>
      <c r="Y852" s="51">
        <v>5280</v>
      </c>
      <c r="AA852" s="51" t="s">
        <v>42842</v>
      </c>
      <c r="AB852" s="33">
        <v>7590</v>
      </c>
      <c r="AC852" s="103">
        <v>27143</v>
      </c>
    </row>
    <row r="853" spans="1:29" ht="13" customHeight="1" x14ac:dyDescent="0.2">
      <c r="A853" s="10" t="s">
        <v>39460</v>
      </c>
      <c r="B853" s="87">
        <v>30</v>
      </c>
      <c r="C853" s="10" t="s">
        <v>13</v>
      </c>
      <c r="D853" s="10" t="s">
        <v>30</v>
      </c>
      <c r="E853" s="61" t="s">
        <v>39461</v>
      </c>
      <c r="F853" s="94">
        <v>43811</v>
      </c>
      <c r="G853" s="10" t="s">
        <v>39462</v>
      </c>
      <c r="H853" s="10" t="s">
        <v>39463</v>
      </c>
      <c r="I853" s="10" t="s">
        <v>366</v>
      </c>
      <c r="J853" s="62">
        <v>73632</v>
      </c>
      <c r="K853" s="10" t="s">
        <v>24558</v>
      </c>
      <c r="L853" s="10" t="s">
        <v>39464</v>
      </c>
      <c r="M853" s="1" t="s">
        <v>46365</v>
      </c>
      <c r="N853" s="10" t="s">
        <v>20</v>
      </c>
      <c r="O853" s="10" t="s">
        <v>39465</v>
      </c>
      <c r="P853" s="10" t="s">
        <v>45771</v>
      </c>
      <c r="Q853" s="33" t="s">
        <v>29986</v>
      </c>
      <c r="R853" s="61" t="s">
        <v>39466</v>
      </c>
      <c r="S853" s="10" t="s">
        <v>93</v>
      </c>
      <c r="T853" s="60" t="s">
        <v>21</v>
      </c>
      <c r="U853" s="51" t="s">
        <v>26682</v>
      </c>
      <c r="V853" s="51" t="s">
        <v>26484</v>
      </c>
      <c r="W853" s="51" t="s">
        <v>26483</v>
      </c>
      <c r="X853" s="51" t="s">
        <v>93</v>
      </c>
      <c r="Y853" s="51">
        <v>5281</v>
      </c>
      <c r="AA853" s="51" t="s">
        <v>42843</v>
      </c>
      <c r="AB853" s="33">
        <v>7593</v>
      </c>
      <c r="AC853" s="103">
        <v>27142</v>
      </c>
    </row>
    <row r="854" spans="1:29" ht="13" customHeight="1" x14ac:dyDescent="0.2">
      <c r="A854" s="1" t="s">
        <v>41336</v>
      </c>
      <c r="B854" s="87">
        <v>43</v>
      </c>
      <c r="C854" s="10" t="s">
        <v>13</v>
      </c>
      <c r="D854" s="1" t="s">
        <v>23</v>
      </c>
      <c r="E854" s="60"/>
      <c r="F854" s="94">
        <v>43811</v>
      </c>
      <c r="G854" s="10" t="s">
        <v>41337</v>
      </c>
      <c r="H854" s="10" t="s">
        <v>995</v>
      </c>
      <c r="I854" s="10" t="s">
        <v>38</v>
      </c>
      <c r="J854" s="62">
        <v>92867</v>
      </c>
      <c r="K854" s="10" t="s">
        <v>995</v>
      </c>
      <c r="L854" s="10" t="s">
        <v>14450</v>
      </c>
      <c r="M854" s="1" t="s">
        <v>46363</v>
      </c>
      <c r="N854" s="10" t="s">
        <v>20</v>
      </c>
      <c r="O854" s="10" t="s">
        <v>41338</v>
      </c>
      <c r="P854" s="10" t="s">
        <v>49767</v>
      </c>
      <c r="Q854" s="33" t="s">
        <v>29986</v>
      </c>
      <c r="R854" s="61" t="s">
        <v>41339</v>
      </c>
      <c r="S854" s="10" t="s">
        <v>509</v>
      </c>
      <c r="T854" s="60" t="s">
        <v>21</v>
      </c>
      <c r="U854" s="51" t="s">
        <v>26682</v>
      </c>
      <c r="V854" s="51" t="s">
        <v>26482</v>
      </c>
      <c r="W854" s="51" t="s">
        <v>26485</v>
      </c>
      <c r="X854" s="51" t="s">
        <v>509</v>
      </c>
      <c r="Y854" s="51">
        <v>5283</v>
      </c>
      <c r="AA854" s="51" t="s">
        <v>42844</v>
      </c>
      <c r="AB854" s="33">
        <v>7594</v>
      </c>
      <c r="AC854" s="103">
        <v>27144</v>
      </c>
    </row>
    <row r="855" spans="1:29" ht="13" customHeight="1" x14ac:dyDescent="0.2">
      <c r="A855" s="10" t="s">
        <v>39886</v>
      </c>
      <c r="B855" s="87">
        <v>43</v>
      </c>
      <c r="C855" s="10" t="s">
        <v>13</v>
      </c>
      <c r="D855" s="10" t="s">
        <v>30</v>
      </c>
      <c r="E855" s="60"/>
      <c r="F855" s="94">
        <v>43811</v>
      </c>
      <c r="G855" s="10" t="s">
        <v>39887</v>
      </c>
      <c r="H855" s="10" t="s">
        <v>39888</v>
      </c>
      <c r="I855" s="10" t="s">
        <v>281</v>
      </c>
      <c r="J855" s="62">
        <v>98058</v>
      </c>
      <c r="K855" s="10" t="s">
        <v>1130</v>
      </c>
      <c r="L855" s="10" t="s">
        <v>39889</v>
      </c>
      <c r="M855" s="1" t="s">
        <v>46037</v>
      </c>
      <c r="N855" s="10" t="s">
        <v>20</v>
      </c>
      <c r="O855" s="10" t="s">
        <v>39890</v>
      </c>
      <c r="P855" s="10" t="s">
        <v>45771</v>
      </c>
      <c r="Q855" s="33" t="s">
        <v>29986</v>
      </c>
      <c r="R855" s="61" t="s">
        <v>39891</v>
      </c>
      <c r="S855" s="10" t="s">
        <v>901</v>
      </c>
      <c r="T855" s="60" t="s">
        <v>45897</v>
      </c>
      <c r="U855" s="51" t="s">
        <v>39851</v>
      </c>
      <c r="V855" s="51" t="s">
        <v>26482</v>
      </c>
      <c r="W855" s="51" t="s">
        <v>26485</v>
      </c>
      <c r="X855" s="51" t="s">
        <v>93</v>
      </c>
      <c r="Y855" s="51">
        <v>5286</v>
      </c>
      <c r="AA855" s="51" t="s">
        <v>42844</v>
      </c>
      <c r="AB855" s="33">
        <v>7595</v>
      </c>
      <c r="AC855" s="103">
        <v>27140</v>
      </c>
    </row>
    <row r="856" spans="1:29" ht="13" customHeight="1" x14ac:dyDescent="0.2">
      <c r="A856" s="10" t="s">
        <v>40148</v>
      </c>
      <c r="B856" s="87">
        <v>34</v>
      </c>
      <c r="C856" s="10" t="s">
        <v>13</v>
      </c>
      <c r="D856" s="10" t="s">
        <v>78</v>
      </c>
      <c r="E856" s="60"/>
      <c r="F856" s="94">
        <v>43811</v>
      </c>
      <c r="G856" s="10" t="s">
        <v>40149</v>
      </c>
      <c r="H856" s="10" t="s">
        <v>1745</v>
      </c>
      <c r="I856" s="10" t="s">
        <v>38</v>
      </c>
      <c r="J856" s="62">
        <v>92805</v>
      </c>
      <c r="K856" s="10" t="s">
        <v>995</v>
      </c>
      <c r="L856" s="10" t="s">
        <v>1747</v>
      </c>
      <c r="M856" s="1" t="s">
        <v>46366</v>
      </c>
      <c r="N856" s="10" t="s">
        <v>20</v>
      </c>
      <c r="O856" s="10" t="s">
        <v>40150</v>
      </c>
      <c r="P856" s="10" t="s">
        <v>45771</v>
      </c>
      <c r="Q856" s="33" t="s">
        <v>29986</v>
      </c>
      <c r="R856" s="61" t="s">
        <v>40151</v>
      </c>
      <c r="S856" s="10" t="s">
        <v>93</v>
      </c>
      <c r="T856" s="60" t="s">
        <v>28</v>
      </c>
      <c r="U856" s="51" t="s">
        <v>26487</v>
      </c>
      <c r="V856" s="51" t="s">
        <v>26487</v>
      </c>
      <c r="W856" s="51"/>
      <c r="X856" s="51" t="s">
        <v>509</v>
      </c>
      <c r="Y856" s="51">
        <v>5282</v>
      </c>
      <c r="AA856" s="51" t="s">
        <v>42842</v>
      </c>
      <c r="AB856" s="33">
        <v>7596</v>
      </c>
      <c r="AC856" s="103">
        <v>27146</v>
      </c>
    </row>
    <row r="857" spans="1:29" ht="13" customHeight="1" x14ac:dyDescent="0.2">
      <c r="A857" s="10" t="s">
        <v>41735</v>
      </c>
      <c r="B857" s="87">
        <v>31</v>
      </c>
      <c r="C857" s="10" t="s">
        <v>13</v>
      </c>
      <c r="D857" s="10" t="s">
        <v>30</v>
      </c>
      <c r="E857" s="60"/>
      <c r="F857" s="94">
        <v>43810</v>
      </c>
      <c r="G857" s="10" t="s">
        <v>41736</v>
      </c>
      <c r="H857" s="10" t="s">
        <v>31671</v>
      </c>
      <c r="I857" s="10" t="s">
        <v>66</v>
      </c>
      <c r="J857" s="62">
        <v>77539</v>
      </c>
      <c r="K857" s="10" t="s">
        <v>4829</v>
      </c>
      <c r="L857" s="10" t="s">
        <v>32087</v>
      </c>
      <c r="M857" s="1" t="s">
        <v>45994</v>
      </c>
      <c r="N857" s="10" t="s">
        <v>20</v>
      </c>
      <c r="O857" s="10" t="s">
        <v>41737</v>
      </c>
      <c r="P857" s="10" t="s">
        <v>45771</v>
      </c>
      <c r="Q857" s="33" t="s">
        <v>29986</v>
      </c>
      <c r="R857" s="61" t="s">
        <v>41738</v>
      </c>
      <c r="S857" s="10" t="s">
        <v>93</v>
      </c>
      <c r="T857" s="60" t="s">
        <v>45897</v>
      </c>
      <c r="U857" s="34" t="s">
        <v>49804</v>
      </c>
      <c r="V857" s="34" t="s">
        <v>26484</v>
      </c>
      <c r="W857" s="51" t="s">
        <v>42356</v>
      </c>
      <c r="X857" s="51" t="s">
        <v>42357</v>
      </c>
      <c r="Y857" s="51">
        <v>5393</v>
      </c>
      <c r="AA857" s="51" t="s">
        <v>42844</v>
      </c>
      <c r="AB857" s="33">
        <v>7589</v>
      </c>
      <c r="AC857" s="103">
        <v>27139</v>
      </c>
    </row>
    <row r="858" spans="1:29" ht="13" customHeight="1" x14ac:dyDescent="0.2">
      <c r="A858" s="10" t="s">
        <v>37632</v>
      </c>
      <c r="B858" s="87">
        <v>23</v>
      </c>
      <c r="C858" s="10" t="s">
        <v>13</v>
      </c>
      <c r="D858" s="10" t="s">
        <v>78</v>
      </c>
      <c r="E858" s="61" t="s">
        <v>37633</v>
      </c>
      <c r="F858" s="94">
        <v>43809</v>
      </c>
      <c r="G858" s="10" t="s">
        <v>37634</v>
      </c>
      <c r="H858" s="10" t="s">
        <v>14466</v>
      </c>
      <c r="I858" s="10" t="s">
        <v>406</v>
      </c>
      <c r="J858" s="62">
        <v>53511</v>
      </c>
      <c r="K858" s="10" t="s">
        <v>14468</v>
      </c>
      <c r="L858" s="10" t="s">
        <v>14469</v>
      </c>
      <c r="M858" s="1" t="s">
        <v>46368</v>
      </c>
      <c r="N858" s="10" t="s">
        <v>20</v>
      </c>
      <c r="O858" s="10" t="s">
        <v>37635</v>
      </c>
      <c r="P858" s="10" t="s">
        <v>45771</v>
      </c>
      <c r="Q858" s="33" t="s">
        <v>29986</v>
      </c>
      <c r="R858" s="61" t="s">
        <v>37636</v>
      </c>
      <c r="S858" s="10" t="s">
        <v>93</v>
      </c>
      <c r="T858" s="60" t="s">
        <v>21</v>
      </c>
      <c r="U858" s="51" t="s">
        <v>26689</v>
      </c>
      <c r="V858" s="51" t="s">
        <v>26482</v>
      </c>
      <c r="W858" s="51" t="s">
        <v>26483</v>
      </c>
      <c r="X858" s="51" t="s">
        <v>93</v>
      </c>
      <c r="Y858" s="51">
        <v>5270</v>
      </c>
      <c r="AA858" s="51" t="s">
        <v>42844</v>
      </c>
      <c r="AB858" s="33">
        <v>7582</v>
      </c>
      <c r="AC858" s="103">
        <v>27136</v>
      </c>
    </row>
    <row r="859" spans="1:29" ht="13" customHeight="1" x14ac:dyDescent="0.2">
      <c r="A859" s="10" t="s">
        <v>37627</v>
      </c>
      <c r="B859" s="87">
        <v>31</v>
      </c>
      <c r="C859" s="10" t="s">
        <v>13</v>
      </c>
      <c r="D859" s="10" t="s">
        <v>78</v>
      </c>
      <c r="E859" s="60"/>
      <c r="F859" s="94">
        <v>43809</v>
      </c>
      <c r="G859" s="10" t="s">
        <v>37628</v>
      </c>
      <c r="H859" s="10" t="s">
        <v>37629</v>
      </c>
      <c r="I859" s="10" t="s">
        <v>25</v>
      </c>
      <c r="J859" s="62">
        <v>29510</v>
      </c>
      <c r="K859" s="10" t="s">
        <v>7810</v>
      </c>
      <c r="L859" s="10" t="s">
        <v>36700</v>
      </c>
      <c r="M859" s="1" t="s">
        <v>46367</v>
      </c>
      <c r="N859" s="10" t="s">
        <v>20</v>
      </c>
      <c r="O859" s="10" t="s">
        <v>37630</v>
      </c>
      <c r="P859" s="10" t="s">
        <v>49739</v>
      </c>
      <c r="Q859" s="33" t="s">
        <v>29986</v>
      </c>
      <c r="R859" s="61" t="s">
        <v>37631</v>
      </c>
      <c r="S859" s="10" t="s">
        <v>93</v>
      </c>
      <c r="T859" s="60" t="s">
        <v>21</v>
      </c>
      <c r="U859" s="51" t="s">
        <v>26689</v>
      </c>
      <c r="V859" s="51" t="s">
        <v>26484</v>
      </c>
      <c r="W859" s="51"/>
      <c r="X859" s="51" t="s">
        <v>93</v>
      </c>
      <c r="Y859" s="51">
        <v>5269</v>
      </c>
      <c r="AA859" s="51" t="s">
        <v>42843</v>
      </c>
      <c r="AB859" s="33">
        <v>7581</v>
      </c>
      <c r="AC859" s="103">
        <v>27134</v>
      </c>
    </row>
    <row r="860" spans="1:29" ht="13" customHeight="1" x14ac:dyDescent="0.2">
      <c r="A860" s="10" t="s">
        <v>37095</v>
      </c>
      <c r="B860" s="87">
        <v>42</v>
      </c>
      <c r="C860" s="10" t="s">
        <v>13</v>
      </c>
      <c r="D860" s="10" t="s">
        <v>41</v>
      </c>
      <c r="E860" s="60"/>
      <c r="F860" s="94">
        <v>43809</v>
      </c>
      <c r="G860" s="10" t="s">
        <v>37096</v>
      </c>
      <c r="H860" s="10" t="s">
        <v>21322</v>
      </c>
      <c r="I860" s="10" t="s">
        <v>38</v>
      </c>
      <c r="J860" s="62">
        <v>92345</v>
      </c>
      <c r="K860" s="10" t="s">
        <v>287</v>
      </c>
      <c r="L860" s="10" t="s">
        <v>32107</v>
      </c>
      <c r="M860" s="1" t="s">
        <v>45919</v>
      </c>
      <c r="N860" s="10" t="s">
        <v>20</v>
      </c>
      <c r="O860" s="10" t="s">
        <v>37097</v>
      </c>
      <c r="P860" s="10" t="s">
        <v>45771</v>
      </c>
      <c r="Q860" s="33" t="s">
        <v>29986</v>
      </c>
      <c r="R860" s="61" t="s">
        <v>37098</v>
      </c>
      <c r="S860" s="10" t="s">
        <v>93</v>
      </c>
      <c r="T860" s="60" t="s">
        <v>21</v>
      </c>
      <c r="U860" s="51" t="s">
        <v>26492</v>
      </c>
      <c r="V860" s="51" t="s">
        <v>26484</v>
      </c>
      <c r="W860" s="51" t="s">
        <v>26485</v>
      </c>
      <c r="X860" s="51" t="s">
        <v>93</v>
      </c>
      <c r="Y860" s="51">
        <v>5266</v>
      </c>
      <c r="AA860" s="51" t="s">
        <v>42844</v>
      </c>
      <c r="AB860" s="33">
        <v>7580</v>
      </c>
      <c r="AC860" s="103">
        <v>27135</v>
      </c>
    </row>
    <row r="861" spans="1:29" ht="13" customHeight="1" x14ac:dyDescent="0.2">
      <c r="A861" s="10" t="s">
        <v>38350</v>
      </c>
      <c r="B861" s="87">
        <v>42</v>
      </c>
      <c r="C861" s="10" t="s">
        <v>13</v>
      </c>
      <c r="D861" s="10" t="s">
        <v>30</v>
      </c>
      <c r="E861" s="61" t="s">
        <v>38351</v>
      </c>
      <c r="F861" s="94">
        <v>43809</v>
      </c>
      <c r="G861" s="10" t="s">
        <v>38352</v>
      </c>
      <c r="H861" s="10" t="s">
        <v>7420</v>
      </c>
      <c r="I861" s="10" t="s">
        <v>341</v>
      </c>
      <c r="J861" s="62">
        <v>52627</v>
      </c>
      <c r="K861" s="10" t="s">
        <v>5072</v>
      </c>
      <c r="L861" s="10" t="s">
        <v>7422</v>
      </c>
      <c r="M861" s="1" t="s">
        <v>46369</v>
      </c>
      <c r="N861" s="10" t="s">
        <v>20</v>
      </c>
      <c r="O861" s="10" t="s">
        <v>38353</v>
      </c>
      <c r="P861" s="10" t="s">
        <v>45771</v>
      </c>
      <c r="Q861" s="33" t="s">
        <v>29986</v>
      </c>
      <c r="R861" s="61" t="s">
        <v>38354</v>
      </c>
      <c r="S861" s="10" t="s">
        <v>93</v>
      </c>
      <c r="T861" s="60" t="s">
        <v>21</v>
      </c>
      <c r="U861" s="51" t="s">
        <v>26689</v>
      </c>
      <c r="V861" s="51" t="s">
        <v>26482</v>
      </c>
      <c r="W861" s="51"/>
      <c r="X861" s="51" t="s">
        <v>93</v>
      </c>
      <c r="Y861" s="51">
        <v>5265</v>
      </c>
      <c r="AA861" s="51" t="s">
        <v>42843</v>
      </c>
      <c r="AB861" s="33">
        <v>7585</v>
      </c>
      <c r="AC861" s="103">
        <v>27137</v>
      </c>
    </row>
    <row r="862" spans="1:29" ht="13" customHeight="1" x14ac:dyDescent="0.2">
      <c r="A862" s="10" t="s">
        <v>37642</v>
      </c>
      <c r="B862" s="87">
        <v>47</v>
      </c>
      <c r="C862" s="10" t="s">
        <v>13</v>
      </c>
      <c r="D862" s="10" t="s">
        <v>78</v>
      </c>
      <c r="E862" s="61" t="s">
        <v>37643</v>
      </c>
      <c r="F862" s="94">
        <v>43809</v>
      </c>
      <c r="G862" s="10" t="s">
        <v>37639</v>
      </c>
      <c r="H862" s="10" t="s">
        <v>7780</v>
      </c>
      <c r="I862" s="10" t="s">
        <v>74</v>
      </c>
      <c r="J862" s="62">
        <v>7305</v>
      </c>
      <c r="K862" s="10" t="s">
        <v>2290</v>
      </c>
      <c r="L862" s="10" t="s">
        <v>7782</v>
      </c>
      <c r="M862" s="1" t="s">
        <v>49720</v>
      </c>
      <c r="N862" s="10" t="s">
        <v>20</v>
      </c>
      <c r="O862" s="10" t="s">
        <v>37640</v>
      </c>
      <c r="P862" s="10" t="s">
        <v>45771</v>
      </c>
      <c r="Q862" s="33" t="s">
        <v>29986</v>
      </c>
      <c r="R862" s="61" t="s">
        <v>37641</v>
      </c>
      <c r="S862" s="10" t="s">
        <v>93</v>
      </c>
      <c r="T862" s="60" t="s">
        <v>21</v>
      </c>
      <c r="U862" s="51" t="s">
        <v>26689</v>
      </c>
      <c r="V862" s="51" t="s">
        <v>26484</v>
      </c>
      <c r="W862" s="51" t="s">
        <v>26485</v>
      </c>
      <c r="X862" s="51" t="s">
        <v>93</v>
      </c>
      <c r="Y862" s="51">
        <v>5272</v>
      </c>
      <c r="AA862" s="51" t="s">
        <v>42842</v>
      </c>
      <c r="AB862" s="33">
        <v>7584</v>
      </c>
      <c r="AC862" s="103">
        <v>27131</v>
      </c>
    </row>
    <row r="863" spans="1:29" ht="13" customHeight="1" x14ac:dyDescent="0.2">
      <c r="A863" s="10" t="s">
        <v>37637</v>
      </c>
      <c r="B863" s="87">
        <v>50</v>
      </c>
      <c r="C863" s="10" t="s">
        <v>102</v>
      </c>
      <c r="D863" s="10" t="s">
        <v>78</v>
      </c>
      <c r="E863" s="61" t="s">
        <v>37638</v>
      </c>
      <c r="F863" s="94">
        <v>43809</v>
      </c>
      <c r="G863" s="10" t="s">
        <v>37639</v>
      </c>
      <c r="H863" s="10" t="s">
        <v>7780</v>
      </c>
      <c r="I863" s="10" t="s">
        <v>74</v>
      </c>
      <c r="J863" s="62">
        <v>7305</v>
      </c>
      <c r="K863" s="10" t="s">
        <v>2290</v>
      </c>
      <c r="L863" s="10" t="s">
        <v>7782</v>
      </c>
      <c r="M863" s="33" t="s">
        <v>49720</v>
      </c>
      <c r="N863" s="10" t="s">
        <v>20</v>
      </c>
      <c r="O863" s="10" t="s">
        <v>37640</v>
      </c>
      <c r="P863" s="10" t="s">
        <v>45771</v>
      </c>
      <c r="Q863" s="33" t="s">
        <v>29986</v>
      </c>
      <c r="R863" s="61" t="s">
        <v>37641</v>
      </c>
      <c r="S863" s="10" t="s">
        <v>93</v>
      </c>
      <c r="T863" s="60" t="s">
        <v>21</v>
      </c>
      <c r="U863" s="51" t="s">
        <v>26689</v>
      </c>
      <c r="V863" s="51" t="s">
        <v>26484</v>
      </c>
      <c r="W863" s="51" t="s">
        <v>26485</v>
      </c>
      <c r="X863" s="51" t="s">
        <v>93</v>
      </c>
      <c r="Y863" s="51">
        <v>5271</v>
      </c>
      <c r="AA863" s="51" t="s">
        <v>42842</v>
      </c>
      <c r="AB863" s="33">
        <v>7583</v>
      </c>
      <c r="AC863" s="103">
        <v>27133</v>
      </c>
    </row>
    <row r="864" spans="1:29" ht="13" customHeight="1" x14ac:dyDescent="0.2">
      <c r="A864" s="10" t="s">
        <v>41181</v>
      </c>
      <c r="B864" s="87">
        <v>55</v>
      </c>
      <c r="C864" s="10" t="s">
        <v>13</v>
      </c>
      <c r="D864" s="10" t="s">
        <v>30</v>
      </c>
      <c r="E864" s="60"/>
      <c r="F864" s="94">
        <v>43809</v>
      </c>
      <c r="G864" s="10" t="s">
        <v>41182</v>
      </c>
      <c r="H864" s="10" t="s">
        <v>41183</v>
      </c>
      <c r="I864" s="10" t="s">
        <v>392</v>
      </c>
      <c r="J864" s="62">
        <v>12139</v>
      </c>
      <c r="K864" s="10" t="s">
        <v>502</v>
      </c>
      <c r="L864" s="10" t="s">
        <v>20747</v>
      </c>
      <c r="M864" s="1" t="s">
        <v>45929</v>
      </c>
      <c r="N864" s="10" t="s">
        <v>20</v>
      </c>
      <c r="O864" s="10" t="s">
        <v>41184</v>
      </c>
      <c r="P864" s="10" t="s">
        <v>45771</v>
      </c>
      <c r="Q864" s="33" t="s">
        <v>29986</v>
      </c>
      <c r="R864" s="61" t="s">
        <v>41185</v>
      </c>
      <c r="S864" s="10" t="s">
        <v>509</v>
      </c>
      <c r="T864" s="60" t="s">
        <v>21</v>
      </c>
      <c r="U864" s="51" t="s">
        <v>26497</v>
      </c>
      <c r="V864" s="51" t="s">
        <v>26484</v>
      </c>
      <c r="W864" s="51"/>
      <c r="X864" s="51" t="s">
        <v>93</v>
      </c>
      <c r="Y864" s="51">
        <v>5267</v>
      </c>
      <c r="AA864" s="51" t="s">
        <v>42843</v>
      </c>
      <c r="AB864" s="33">
        <v>7588</v>
      </c>
      <c r="AC864" s="103">
        <v>27130</v>
      </c>
    </row>
    <row r="865" spans="1:29" ht="13" customHeight="1" x14ac:dyDescent="0.2">
      <c r="A865" s="10" t="s">
        <v>41739</v>
      </c>
      <c r="B865" s="87">
        <v>66</v>
      </c>
      <c r="C865" s="10" t="s">
        <v>13</v>
      </c>
      <c r="D865" s="10" t="s">
        <v>30</v>
      </c>
      <c r="E865" s="61" t="s">
        <v>41740</v>
      </c>
      <c r="F865" s="94">
        <v>43809</v>
      </c>
      <c r="G865" s="10" t="s">
        <v>41741</v>
      </c>
      <c r="H865" s="10" t="s">
        <v>41742</v>
      </c>
      <c r="I865" s="10" t="s">
        <v>87</v>
      </c>
      <c r="J865" s="62">
        <v>36575</v>
      </c>
      <c r="K865" s="10" t="s">
        <v>12637</v>
      </c>
      <c r="L865" s="10" t="s">
        <v>12638</v>
      </c>
      <c r="M865" s="1" t="s">
        <v>46010</v>
      </c>
      <c r="N865" s="10" t="s">
        <v>20</v>
      </c>
      <c r="O865" s="10" t="s">
        <v>41743</v>
      </c>
      <c r="P865" s="10" t="s">
        <v>45771</v>
      </c>
      <c r="Q865" s="33" t="s">
        <v>29986</v>
      </c>
      <c r="R865" s="61" t="s">
        <v>41744</v>
      </c>
      <c r="S865" s="10" t="s">
        <v>509</v>
      </c>
      <c r="T865" s="60" t="s">
        <v>21</v>
      </c>
      <c r="U865" s="34" t="s">
        <v>26689</v>
      </c>
      <c r="V865" s="34" t="s">
        <v>26484</v>
      </c>
      <c r="W865" s="51" t="s">
        <v>42356</v>
      </c>
      <c r="X865" s="51" t="s">
        <v>42357</v>
      </c>
      <c r="Y865" s="51">
        <v>5392</v>
      </c>
      <c r="AA865" s="51" t="s">
        <v>42844</v>
      </c>
      <c r="AB865" s="33">
        <v>7587</v>
      </c>
      <c r="AC865" s="103">
        <v>27138</v>
      </c>
    </row>
    <row r="866" spans="1:29" ht="13" customHeight="1" x14ac:dyDescent="0.2">
      <c r="A866" s="10" t="s">
        <v>40973</v>
      </c>
      <c r="B866" s="87">
        <v>68</v>
      </c>
      <c r="C866" s="10" t="s">
        <v>13</v>
      </c>
      <c r="D866" s="10" t="s">
        <v>30</v>
      </c>
      <c r="E866" s="60"/>
      <c r="F866" s="94">
        <v>43809</v>
      </c>
      <c r="G866" s="10" t="s">
        <v>40974</v>
      </c>
      <c r="H866" s="10" t="s">
        <v>40975</v>
      </c>
      <c r="I866" s="10" t="s">
        <v>373</v>
      </c>
      <c r="J866" s="62">
        <v>16920</v>
      </c>
      <c r="K866" s="10" t="s">
        <v>15501</v>
      </c>
      <c r="L866" s="10" t="s">
        <v>470</v>
      </c>
      <c r="M866" s="1" t="s">
        <v>46170</v>
      </c>
      <c r="N866" s="10" t="s">
        <v>20</v>
      </c>
      <c r="O866" s="10" t="s">
        <v>40976</v>
      </c>
      <c r="P866" s="10" t="s">
        <v>45771</v>
      </c>
      <c r="Q866" s="33" t="s">
        <v>29986</v>
      </c>
      <c r="R866" s="61" t="s">
        <v>40977</v>
      </c>
      <c r="S866" s="10" t="s">
        <v>509</v>
      </c>
      <c r="T866" s="60" t="s">
        <v>21</v>
      </c>
      <c r="U866" s="51" t="s">
        <v>26689</v>
      </c>
      <c r="V866" s="51" t="s">
        <v>26484</v>
      </c>
      <c r="W866" s="51" t="s">
        <v>26485</v>
      </c>
      <c r="X866" s="51" t="s">
        <v>93</v>
      </c>
      <c r="Y866" s="51">
        <v>5268</v>
      </c>
      <c r="AA866" s="51" t="s">
        <v>42843</v>
      </c>
      <c r="AB866" s="33">
        <v>7586</v>
      </c>
      <c r="AC866" s="103">
        <v>27132</v>
      </c>
    </row>
    <row r="867" spans="1:29" ht="13" customHeight="1" x14ac:dyDescent="0.2">
      <c r="A867" s="10" t="s">
        <v>37620</v>
      </c>
      <c r="B867" s="87">
        <v>47</v>
      </c>
      <c r="C867" s="10" t="s">
        <v>13</v>
      </c>
      <c r="D867" s="10" t="s">
        <v>78</v>
      </c>
      <c r="E867" s="61" t="s">
        <v>37621</v>
      </c>
      <c r="F867" s="94">
        <v>43808</v>
      </c>
      <c r="G867" s="10" t="s">
        <v>37622</v>
      </c>
      <c r="H867" s="10" t="s">
        <v>4899</v>
      </c>
      <c r="I867" s="10" t="s">
        <v>18</v>
      </c>
      <c r="J867" s="62">
        <v>70443</v>
      </c>
      <c r="K867" s="10" t="s">
        <v>37623</v>
      </c>
      <c r="L867" s="10" t="s">
        <v>37624</v>
      </c>
      <c r="M867" s="1" t="s">
        <v>46370</v>
      </c>
      <c r="N867" s="10" t="s">
        <v>20</v>
      </c>
      <c r="O867" s="10" t="s">
        <v>37625</v>
      </c>
      <c r="P867" s="10" t="s">
        <v>45771</v>
      </c>
      <c r="Q867" s="33" t="s">
        <v>29986</v>
      </c>
      <c r="R867" s="61" t="s">
        <v>37626</v>
      </c>
      <c r="S867" s="10" t="s">
        <v>93</v>
      </c>
      <c r="T867" s="60" t="s">
        <v>21</v>
      </c>
      <c r="U867" s="51" t="s">
        <v>26689</v>
      </c>
      <c r="V867" s="51" t="s">
        <v>26482</v>
      </c>
      <c r="W867" s="51" t="s">
        <v>26485</v>
      </c>
      <c r="X867" s="51" t="s">
        <v>93</v>
      </c>
      <c r="Y867" s="51">
        <v>5262</v>
      </c>
      <c r="AA867" s="51" t="s">
        <v>42843</v>
      </c>
      <c r="AB867" s="33">
        <v>7579</v>
      </c>
      <c r="AC867" s="103">
        <v>27128</v>
      </c>
    </row>
    <row r="868" spans="1:29" ht="13" customHeight="1" x14ac:dyDescent="0.2">
      <c r="A868" s="10" t="s">
        <v>41296</v>
      </c>
      <c r="B868" s="87">
        <v>51</v>
      </c>
      <c r="C868" s="10" t="s">
        <v>13</v>
      </c>
      <c r="D868" s="10" t="s">
        <v>30</v>
      </c>
      <c r="E868" s="60"/>
      <c r="F868" s="94">
        <v>43807</v>
      </c>
      <c r="G868" s="10" t="s">
        <v>41297</v>
      </c>
      <c r="H868" s="10" t="s">
        <v>1455</v>
      </c>
      <c r="I868" s="10" t="s">
        <v>105</v>
      </c>
      <c r="J868" s="62">
        <v>97216</v>
      </c>
      <c r="K868" s="10" t="s">
        <v>1457</v>
      </c>
      <c r="L868" s="10" t="s">
        <v>15980</v>
      </c>
      <c r="M868" s="1" t="s">
        <v>46371</v>
      </c>
      <c r="N868" s="10" t="s">
        <v>20</v>
      </c>
      <c r="O868" s="10" t="s">
        <v>41298</v>
      </c>
      <c r="P868" s="10" t="s">
        <v>42395</v>
      </c>
      <c r="Q868" s="33" t="s">
        <v>29986</v>
      </c>
      <c r="R868" s="61" t="s">
        <v>41299</v>
      </c>
      <c r="S868" s="10" t="s">
        <v>509</v>
      </c>
      <c r="T868" s="60" t="s">
        <v>21</v>
      </c>
      <c r="U868" s="51" t="s">
        <v>26682</v>
      </c>
      <c r="V868" s="51" t="s">
        <v>26482</v>
      </c>
      <c r="W868" s="51" t="s">
        <v>26485</v>
      </c>
      <c r="X868" s="51" t="s">
        <v>93</v>
      </c>
      <c r="Y868" s="51">
        <v>5251</v>
      </c>
      <c r="AA868" s="51" t="s">
        <v>42842</v>
      </c>
      <c r="AB868" s="33">
        <v>7578</v>
      </c>
      <c r="AC868" s="103">
        <v>27104</v>
      </c>
    </row>
    <row r="869" spans="1:29" ht="13" customHeight="1" x14ac:dyDescent="0.2">
      <c r="A869" s="10" t="s">
        <v>38345</v>
      </c>
      <c r="B869" s="87">
        <v>35</v>
      </c>
      <c r="C869" s="10" t="s">
        <v>13</v>
      </c>
      <c r="D869" s="10" t="s">
        <v>30</v>
      </c>
      <c r="E869" s="61" t="s">
        <v>38346</v>
      </c>
      <c r="F869" s="94">
        <v>43806</v>
      </c>
      <c r="G869" s="10" t="s">
        <v>38347</v>
      </c>
      <c r="H869" s="10" t="s">
        <v>5458</v>
      </c>
      <c r="I869" s="10" t="s">
        <v>915</v>
      </c>
      <c r="J869" s="62">
        <v>72701</v>
      </c>
      <c r="K869" s="10" t="s">
        <v>106</v>
      </c>
      <c r="L869" s="10" t="s">
        <v>5460</v>
      </c>
      <c r="M869" s="1" t="s">
        <v>46372</v>
      </c>
      <c r="N869" s="10" t="s">
        <v>20</v>
      </c>
      <c r="O869" s="10" t="s">
        <v>38348</v>
      </c>
      <c r="P869" s="10" t="s">
        <v>35508</v>
      </c>
      <c r="Q869" s="33" t="s">
        <v>29986</v>
      </c>
      <c r="R869" s="61" t="s">
        <v>38349</v>
      </c>
      <c r="S869" s="10" t="s">
        <v>93</v>
      </c>
      <c r="T869" s="60" t="s">
        <v>21</v>
      </c>
      <c r="U869" s="51" t="s">
        <v>26689</v>
      </c>
      <c r="V869" s="51" t="s">
        <v>26484</v>
      </c>
      <c r="W869" s="51" t="s">
        <v>26485</v>
      </c>
      <c r="X869" s="51" t="s">
        <v>93</v>
      </c>
      <c r="Y869" s="51">
        <v>5253</v>
      </c>
      <c r="AA869" s="51" t="s">
        <v>42842</v>
      </c>
      <c r="AB869" s="33">
        <v>7576</v>
      </c>
      <c r="AC869" s="103">
        <v>27102</v>
      </c>
    </row>
    <row r="870" spans="1:29" ht="13" customHeight="1" x14ac:dyDescent="0.2">
      <c r="A870" s="10" t="s">
        <v>40968</v>
      </c>
      <c r="B870" s="87">
        <v>65</v>
      </c>
      <c r="C870" s="10" t="s">
        <v>13</v>
      </c>
      <c r="D870" s="10" t="s">
        <v>30</v>
      </c>
      <c r="E870" s="60"/>
      <c r="F870" s="94">
        <v>43806</v>
      </c>
      <c r="G870" s="10" t="s">
        <v>40969</v>
      </c>
      <c r="H870" s="10" t="s">
        <v>33445</v>
      </c>
      <c r="I870" s="10" t="s">
        <v>55</v>
      </c>
      <c r="J870" s="62">
        <v>34275</v>
      </c>
      <c r="K870" s="10" t="s">
        <v>1768</v>
      </c>
      <c r="L870" s="10" t="s">
        <v>40970</v>
      </c>
      <c r="M870" s="1" t="s">
        <v>46373</v>
      </c>
      <c r="N870" s="10" t="s">
        <v>20</v>
      </c>
      <c r="O870" s="10" t="s">
        <v>40971</v>
      </c>
      <c r="P870" s="10" t="s">
        <v>45771</v>
      </c>
      <c r="Q870" s="33" t="s">
        <v>29986</v>
      </c>
      <c r="R870" s="61" t="s">
        <v>40972</v>
      </c>
      <c r="S870" s="10" t="s">
        <v>509</v>
      </c>
      <c r="T870" s="60" t="s">
        <v>21</v>
      </c>
      <c r="U870" s="51" t="s">
        <v>26689</v>
      </c>
      <c r="V870" s="51" t="s">
        <v>26484</v>
      </c>
      <c r="W870" s="51" t="s">
        <v>26485</v>
      </c>
      <c r="X870" s="51" t="s">
        <v>93</v>
      </c>
      <c r="Y870" s="51">
        <v>5264</v>
      </c>
      <c r="AA870" s="51" t="s">
        <v>42844</v>
      </c>
      <c r="AB870" s="33">
        <v>7577</v>
      </c>
      <c r="AC870" s="103">
        <v>27103</v>
      </c>
    </row>
    <row r="871" spans="1:29" ht="13" customHeight="1" x14ac:dyDescent="0.2">
      <c r="A871" s="1" t="s">
        <v>38989</v>
      </c>
      <c r="B871" s="87">
        <v>17</v>
      </c>
      <c r="C871" s="10" t="s">
        <v>13</v>
      </c>
      <c r="D871" s="1" t="s">
        <v>78</v>
      </c>
      <c r="E871" s="60"/>
      <c r="F871" s="94">
        <v>43805</v>
      </c>
      <c r="G871" s="10" t="s">
        <v>38990</v>
      </c>
      <c r="H871" s="10" t="s">
        <v>38991</v>
      </c>
      <c r="I871" s="10" t="s">
        <v>915</v>
      </c>
      <c r="J871" s="62">
        <v>72712</v>
      </c>
      <c r="K871" s="10" t="s">
        <v>2315</v>
      </c>
      <c r="L871" s="10" t="s">
        <v>38992</v>
      </c>
      <c r="M871" s="1" t="s">
        <v>46374</v>
      </c>
      <c r="N871" s="10" t="s">
        <v>20</v>
      </c>
      <c r="O871" s="10" t="s">
        <v>38993</v>
      </c>
      <c r="P871" s="10" t="s">
        <v>45771</v>
      </c>
      <c r="Q871" s="33" t="s">
        <v>29986</v>
      </c>
      <c r="R871" s="61" t="s">
        <v>38994</v>
      </c>
      <c r="S871" s="10" t="s">
        <v>93</v>
      </c>
      <c r="T871" s="60" t="s">
        <v>21</v>
      </c>
      <c r="U871" s="51" t="s">
        <v>26689</v>
      </c>
      <c r="V871" s="51" t="s">
        <v>26482</v>
      </c>
      <c r="W871" s="51" t="s">
        <v>26485</v>
      </c>
      <c r="X871" s="51" t="s">
        <v>93</v>
      </c>
      <c r="Y871" s="51">
        <v>5254</v>
      </c>
      <c r="AA871" s="51" t="s">
        <v>42844</v>
      </c>
      <c r="AB871" s="33">
        <v>7575</v>
      </c>
      <c r="AC871" s="103">
        <v>27097</v>
      </c>
    </row>
    <row r="872" spans="1:29" ht="13" customHeight="1" x14ac:dyDescent="0.2">
      <c r="A872" s="60" t="s">
        <v>38340</v>
      </c>
      <c r="B872" s="89">
        <v>23</v>
      </c>
      <c r="C872" s="60" t="s">
        <v>13</v>
      </c>
      <c r="D872" s="60" t="s">
        <v>30</v>
      </c>
      <c r="E872" s="60"/>
      <c r="F872" s="94">
        <v>43805</v>
      </c>
      <c r="G872" s="10" t="s">
        <v>38341</v>
      </c>
      <c r="H872" s="10" t="s">
        <v>21029</v>
      </c>
      <c r="I872" s="10" t="s">
        <v>191</v>
      </c>
      <c r="J872" s="62">
        <v>80031</v>
      </c>
      <c r="K872" s="10" t="s">
        <v>1784</v>
      </c>
      <c r="L872" s="10" t="s">
        <v>38342</v>
      </c>
      <c r="M872" s="1" t="s">
        <v>46375</v>
      </c>
      <c r="N872" s="10" t="s">
        <v>20</v>
      </c>
      <c r="O872" s="10" t="s">
        <v>38343</v>
      </c>
      <c r="P872" s="10" t="s">
        <v>31864</v>
      </c>
      <c r="Q872" s="33" t="s">
        <v>29986</v>
      </c>
      <c r="R872" s="61" t="s">
        <v>38344</v>
      </c>
      <c r="S872" s="10" t="s">
        <v>93</v>
      </c>
      <c r="T872" s="60" t="s">
        <v>21</v>
      </c>
      <c r="U872" s="51" t="s">
        <v>26689</v>
      </c>
      <c r="V872" s="51" t="s">
        <v>26482</v>
      </c>
      <c r="W872" s="51"/>
      <c r="X872" s="51" t="s">
        <v>93</v>
      </c>
      <c r="Y872" s="51">
        <v>5252</v>
      </c>
      <c r="AA872" s="51" t="s">
        <v>42844</v>
      </c>
      <c r="AB872" s="33">
        <v>7574</v>
      </c>
      <c r="AC872" s="103">
        <v>27099</v>
      </c>
    </row>
    <row r="873" spans="1:29" ht="13" customHeight="1" x14ac:dyDescent="0.2">
      <c r="A873" s="10" t="s">
        <v>41745</v>
      </c>
      <c r="B873" s="87">
        <v>41</v>
      </c>
      <c r="C873" s="10" t="s">
        <v>13</v>
      </c>
      <c r="D873" s="10" t="s">
        <v>30</v>
      </c>
      <c r="E873" s="61" t="s">
        <v>41746</v>
      </c>
      <c r="F873" s="94">
        <v>43804</v>
      </c>
      <c r="G873" s="10" t="s">
        <v>41747</v>
      </c>
      <c r="H873" s="10" t="s">
        <v>287</v>
      </c>
      <c r="I873" s="10" t="s">
        <v>38</v>
      </c>
      <c r="J873" s="62">
        <v>92408</v>
      </c>
      <c r="K873" s="10" t="s">
        <v>287</v>
      </c>
      <c r="L873" s="10" t="s">
        <v>41748</v>
      </c>
      <c r="M873" s="1" t="s">
        <v>46378</v>
      </c>
      <c r="N873" s="10" t="s">
        <v>20</v>
      </c>
      <c r="O873" s="10" t="s">
        <v>41749</v>
      </c>
      <c r="P873" s="10" t="s">
        <v>45771</v>
      </c>
      <c r="Q873" s="33" t="s">
        <v>29986</v>
      </c>
      <c r="R873" s="61" t="s">
        <v>41750</v>
      </c>
      <c r="S873" s="10" t="s">
        <v>93</v>
      </c>
      <c r="T873" s="60" t="s">
        <v>21</v>
      </c>
      <c r="U873" s="34" t="s">
        <v>26689</v>
      </c>
      <c r="V873" s="34" t="s">
        <v>26484</v>
      </c>
      <c r="W873" s="51" t="s">
        <v>42356</v>
      </c>
      <c r="X873" s="51" t="s">
        <v>42357</v>
      </c>
      <c r="Y873" s="51">
        <v>5390</v>
      </c>
      <c r="AA873" s="51" t="s">
        <v>42844</v>
      </c>
      <c r="AB873" s="33">
        <v>7570</v>
      </c>
      <c r="AC873" s="103">
        <v>27090</v>
      </c>
    </row>
    <row r="874" spans="1:29" ht="13" customHeight="1" x14ac:dyDescent="0.2">
      <c r="A874" s="10" t="s">
        <v>37612</v>
      </c>
      <c r="B874" s="87">
        <v>41</v>
      </c>
      <c r="C874" s="10" t="s">
        <v>13</v>
      </c>
      <c r="D874" s="10" t="s">
        <v>78</v>
      </c>
      <c r="E874" s="61" t="s">
        <v>37613</v>
      </c>
      <c r="F874" s="94">
        <v>43804</v>
      </c>
      <c r="G874" s="10" t="s">
        <v>37614</v>
      </c>
      <c r="H874" s="10" t="s">
        <v>15332</v>
      </c>
      <c r="I874" s="10" t="s">
        <v>55</v>
      </c>
      <c r="J874" s="62">
        <v>33025</v>
      </c>
      <c r="K874" s="10" t="s">
        <v>1049</v>
      </c>
      <c r="L874" s="10" t="s">
        <v>37615</v>
      </c>
      <c r="M874" s="1" t="s">
        <v>46376</v>
      </c>
      <c r="N874" s="10" t="s">
        <v>20</v>
      </c>
      <c r="O874" s="10" t="s">
        <v>37616</v>
      </c>
      <c r="P874" s="10" t="s">
        <v>45771</v>
      </c>
      <c r="Q874" s="33" t="s">
        <v>29986</v>
      </c>
      <c r="R874" s="61" t="s">
        <v>37617</v>
      </c>
      <c r="S874" s="10" t="s">
        <v>93</v>
      </c>
      <c r="T874" s="60" t="s">
        <v>21</v>
      </c>
      <c r="U874" s="51" t="s">
        <v>26689</v>
      </c>
      <c r="V874" s="51" t="s">
        <v>26484</v>
      </c>
      <c r="W874" s="51" t="s">
        <v>26483</v>
      </c>
      <c r="X874" s="51" t="s">
        <v>93</v>
      </c>
      <c r="Y874" s="51">
        <v>5260</v>
      </c>
      <c r="AA874" s="51" t="s">
        <v>42844</v>
      </c>
      <c r="AB874" s="33">
        <v>7568</v>
      </c>
      <c r="AC874" s="103">
        <v>27094</v>
      </c>
    </row>
    <row r="875" spans="1:29" ht="13" customHeight="1" x14ac:dyDescent="0.2">
      <c r="A875" s="10" t="s">
        <v>37618</v>
      </c>
      <c r="B875" s="87">
        <v>41</v>
      </c>
      <c r="C875" s="10" t="s">
        <v>13</v>
      </c>
      <c r="D875" s="10" t="s">
        <v>78</v>
      </c>
      <c r="E875" s="61" t="s">
        <v>37619</v>
      </c>
      <c r="F875" s="94">
        <v>43804</v>
      </c>
      <c r="G875" s="10" t="s">
        <v>37614</v>
      </c>
      <c r="H875" s="10" t="s">
        <v>15332</v>
      </c>
      <c r="I875" s="10" t="s">
        <v>55</v>
      </c>
      <c r="J875" s="62">
        <v>33025</v>
      </c>
      <c r="K875" s="10" t="s">
        <v>1049</v>
      </c>
      <c r="L875" s="10" t="s">
        <v>37615</v>
      </c>
      <c r="M875" s="1" t="s">
        <v>46376</v>
      </c>
      <c r="N875" s="10" t="s">
        <v>20</v>
      </c>
      <c r="O875" s="10" t="s">
        <v>37616</v>
      </c>
      <c r="P875" s="10" t="s">
        <v>45771</v>
      </c>
      <c r="Q875" s="33" t="s">
        <v>29986</v>
      </c>
      <c r="R875" s="61" t="s">
        <v>37617</v>
      </c>
      <c r="S875" s="10" t="s">
        <v>93</v>
      </c>
      <c r="T875" s="60" t="s">
        <v>21</v>
      </c>
      <c r="U875" s="51" t="s">
        <v>26689</v>
      </c>
      <c r="V875" s="51" t="s">
        <v>26484</v>
      </c>
      <c r="W875" s="51" t="s">
        <v>26483</v>
      </c>
      <c r="X875" s="51" t="s">
        <v>93</v>
      </c>
      <c r="Y875" s="51">
        <v>5261</v>
      </c>
      <c r="AA875" s="51" t="s">
        <v>42844</v>
      </c>
      <c r="AB875" s="33">
        <v>7569</v>
      </c>
      <c r="AC875" s="103">
        <v>27096</v>
      </c>
    </row>
    <row r="876" spans="1:29" ht="13" customHeight="1" x14ac:dyDescent="0.2">
      <c r="A876" s="10" t="s">
        <v>37602</v>
      </c>
      <c r="B876" s="87">
        <v>58</v>
      </c>
      <c r="C876" s="10" t="s">
        <v>13</v>
      </c>
      <c r="D876" s="10" t="s">
        <v>78</v>
      </c>
      <c r="E876" s="60"/>
      <c r="F876" s="94">
        <v>43804</v>
      </c>
      <c r="G876" s="10" t="s">
        <v>37603</v>
      </c>
      <c r="H876" s="10" t="s">
        <v>24847</v>
      </c>
      <c r="I876" s="10" t="s">
        <v>191</v>
      </c>
      <c r="J876" s="62">
        <v>81620</v>
      </c>
      <c r="K876" s="10" t="s">
        <v>9062</v>
      </c>
      <c r="L876" s="10" t="s">
        <v>37604</v>
      </c>
      <c r="M876" s="1" t="s">
        <v>46377</v>
      </c>
      <c r="N876" s="10" t="s">
        <v>20</v>
      </c>
      <c r="O876" s="10" t="s">
        <v>37605</v>
      </c>
      <c r="P876" s="10" t="s">
        <v>31864</v>
      </c>
      <c r="Q876" s="33" t="s">
        <v>29986</v>
      </c>
      <c r="R876" s="61" t="s">
        <v>37606</v>
      </c>
      <c r="S876" s="10" t="s">
        <v>93</v>
      </c>
      <c r="T876" s="60" t="s">
        <v>21</v>
      </c>
      <c r="U876" s="51" t="s">
        <v>26689</v>
      </c>
      <c r="V876" s="51" t="s">
        <v>26484</v>
      </c>
      <c r="W876" s="51" t="s">
        <v>26483</v>
      </c>
      <c r="X876" s="51" t="s">
        <v>93</v>
      </c>
      <c r="Y876" s="51">
        <v>5255</v>
      </c>
      <c r="AA876" s="51" t="s">
        <v>42844</v>
      </c>
      <c r="AB876" s="33">
        <v>7567</v>
      </c>
      <c r="AC876" s="103">
        <v>27089</v>
      </c>
    </row>
    <row r="877" spans="1:29" ht="13" customHeight="1" x14ac:dyDescent="0.2">
      <c r="A877" s="10" t="s">
        <v>41950</v>
      </c>
      <c r="B877" s="87">
        <v>27</v>
      </c>
      <c r="C877" s="10" t="s">
        <v>13</v>
      </c>
      <c r="D877" s="10" t="s">
        <v>41</v>
      </c>
      <c r="E877" s="61" t="s">
        <v>41951</v>
      </c>
      <c r="F877" s="94">
        <v>43804</v>
      </c>
      <c r="G877" s="10" t="s">
        <v>37614</v>
      </c>
      <c r="H877" s="10" t="s">
        <v>15332</v>
      </c>
      <c r="I877" s="10" t="s">
        <v>55</v>
      </c>
      <c r="J877" s="62">
        <v>33025</v>
      </c>
      <c r="K877" s="10" t="s">
        <v>1049</v>
      </c>
      <c r="L877" s="10" t="s">
        <v>37615</v>
      </c>
      <c r="M877" s="1" t="s">
        <v>46376</v>
      </c>
      <c r="N877" s="10" t="s">
        <v>20</v>
      </c>
      <c r="O877" s="10" t="s">
        <v>37616</v>
      </c>
      <c r="P877" s="10" t="s">
        <v>45771</v>
      </c>
      <c r="Q877" s="33" t="s">
        <v>29986</v>
      </c>
      <c r="R877" s="61" t="s">
        <v>37617</v>
      </c>
      <c r="S877" s="10" t="s">
        <v>93</v>
      </c>
      <c r="T877" s="60" t="s">
        <v>45897</v>
      </c>
      <c r="U877" s="34" t="s">
        <v>49804</v>
      </c>
      <c r="V877" s="34" t="s">
        <v>26482</v>
      </c>
      <c r="W877" s="51"/>
      <c r="X877" s="51"/>
      <c r="Y877" s="51"/>
      <c r="AA877" s="51" t="s">
        <v>42844</v>
      </c>
      <c r="AB877" s="33">
        <v>7572</v>
      </c>
      <c r="AC877" s="103">
        <v>27093</v>
      </c>
    </row>
    <row r="878" spans="1:29" ht="13" customHeight="1" x14ac:dyDescent="0.2">
      <c r="A878" s="10" t="s">
        <v>41751</v>
      </c>
      <c r="B878" s="87">
        <v>70</v>
      </c>
      <c r="C878" s="10" t="s">
        <v>13</v>
      </c>
      <c r="D878" s="10" t="s">
        <v>30</v>
      </c>
      <c r="E878" s="61" t="s">
        <v>41752</v>
      </c>
      <c r="F878" s="94">
        <v>43804</v>
      </c>
      <c r="G878" s="10" t="s">
        <v>37614</v>
      </c>
      <c r="H878" s="10" t="s">
        <v>15332</v>
      </c>
      <c r="I878" s="10" t="s">
        <v>55</v>
      </c>
      <c r="J878" s="62">
        <v>33025</v>
      </c>
      <c r="K878" s="10" t="s">
        <v>1049</v>
      </c>
      <c r="L878" s="10" t="s">
        <v>37615</v>
      </c>
      <c r="M878" s="1" t="s">
        <v>46376</v>
      </c>
      <c r="N878" s="10" t="s">
        <v>20</v>
      </c>
      <c r="O878" s="10" t="s">
        <v>37616</v>
      </c>
      <c r="P878" s="10" t="s">
        <v>45771</v>
      </c>
      <c r="Q878" s="33" t="s">
        <v>29986</v>
      </c>
      <c r="R878" s="61" t="s">
        <v>37617</v>
      </c>
      <c r="S878" s="10" t="s">
        <v>93</v>
      </c>
      <c r="T878" s="60" t="s">
        <v>45897</v>
      </c>
      <c r="U878" s="34" t="s">
        <v>49804</v>
      </c>
      <c r="V878" s="34" t="s">
        <v>26482</v>
      </c>
      <c r="W878" s="51"/>
      <c r="X878" s="51"/>
      <c r="Y878" s="51"/>
      <c r="AA878" s="51" t="s">
        <v>42844</v>
      </c>
      <c r="AB878" s="33">
        <v>7571</v>
      </c>
      <c r="AC878" s="103">
        <v>27095</v>
      </c>
    </row>
    <row r="879" spans="1:29" ht="13" customHeight="1" x14ac:dyDescent="0.2">
      <c r="A879" s="10" t="s">
        <v>40506</v>
      </c>
      <c r="B879" s="87">
        <v>31</v>
      </c>
      <c r="C879" s="10" t="s">
        <v>13</v>
      </c>
      <c r="D879" s="10" t="s">
        <v>78</v>
      </c>
      <c r="E879" s="61" t="s">
        <v>40507</v>
      </c>
      <c r="F879" s="94">
        <v>43804</v>
      </c>
      <c r="G879" s="10" t="s">
        <v>40508</v>
      </c>
      <c r="H879" s="10" t="s">
        <v>608</v>
      </c>
      <c r="I879" s="10" t="s">
        <v>66</v>
      </c>
      <c r="J879" s="62">
        <v>75670</v>
      </c>
      <c r="K879" s="10" t="s">
        <v>3674</v>
      </c>
      <c r="L879" s="10" t="s">
        <v>11060</v>
      </c>
      <c r="M879" s="1" t="s">
        <v>46379</v>
      </c>
      <c r="N879" s="10" t="s">
        <v>20</v>
      </c>
      <c r="O879" s="10" t="s">
        <v>40509</v>
      </c>
      <c r="P879" s="10" t="s">
        <v>42395</v>
      </c>
      <c r="Q879" s="33" t="s">
        <v>29986</v>
      </c>
      <c r="R879" s="61" t="s">
        <v>40510</v>
      </c>
      <c r="S879" s="10" t="s">
        <v>93</v>
      </c>
      <c r="T879" s="60" t="s">
        <v>350</v>
      </c>
      <c r="U879" s="51" t="s">
        <v>26775</v>
      </c>
      <c r="V879" s="51" t="s">
        <v>26484</v>
      </c>
      <c r="W879" s="51" t="s">
        <v>26486</v>
      </c>
      <c r="X879" s="51" t="s">
        <v>93</v>
      </c>
      <c r="Y879" s="51">
        <v>5256</v>
      </c>
      <c r="AA879" s="51" t="s">
        <v>42844</v>
      </c>
      <c r="AB879" s="33">
        <v>7573</v>
      </c>
      <c r="AC879" s="103">
        <v>27092</v>
      </c>
    </row>
    <row r="880" spans="1:29" ht="13" customHeight="1" x14ac:dyDescent="0.2">
      <c r="A880" s="10" t="s">
        <v>37597</v>
      </c>
      <c r="B880" s="87">
        <v>26</v>
      </c>
      <c r="C880" s="10" t="s">
        <v>13</v>
      </c>
      <c r="D880" s="10" t="s">
        <v>78</v>
      </c>
      <c r="E880" s="61" t="s">
        <v>37598</v>
      </c>
      <c r="F880" s="94">
        <v>43802</v>
      </c>
      <c r="G880" s="10" t="s">
        <v>37599</v>
      </c>
      <c r="H880" s="10" t="s">
        <v>398</v>
      </c>
      <c r="I880" s="10" t="s">
        <v>399</v>
      </c>
      <c r="J880" s="62">
        <v>64130</v>
      </c>
      <c r="K880" s="10" t="s">
        <v>401</v>
      </c>
      <c r="L880" s="10" t="s">
        <v>402</v>
      </c>
      <c r="M880" s="1" t="s">
        <v>45936</v>
      </c>
      <c r="N880" s="10" t="s">
        <v>20</v>
      </c>
      <c r="O880" s="10" t="s">
        <v>37600</v>
      </c>
      <c r="P880" s="10" t="s">
        <v>23031</v>
      </c>
      <c r="Q880" s="33" t="s">
        <v>1081</v>
      </c>
      <c r="R880" s="61" t="s">
        <v>37601</v>
      </c>
      <c r="S880" s="10" t="s">
        <v>93</v>
      </c>
      <c r="T880" s="60" t="s">
        <v>21</v>
      </c>
      <c r="U880" s="51" t="s">
        <v>26689</v>
      </c>
      <c r="V880" s="51" t="s">
        <v>26482</v>
      </c>
      <c r="W880" s="51" t="s">
        <v>26485</v>
      </c>
      <c r="X880" s="51" t="s">
        <v>93</v>
      </c>
      <c r="Y880" s="51">
        <v>5250</v>
      </c>
      <c r="AA880" s="51" t="s">
        <v>42842</v>
      </c>
      <c r="AB880" s="33">
        <v>7564</v>
      </c>
      <c r="AC880" s="103">
        <v>27085</v>
      </c>
    </row>
    <row r="881" spans="1:29" ht="13" customHeight="1" x14ac:dyDescent="0.2">
      <c r="A881" s="10" t="s">
        <v>37607</v>
      </c>
      <c r="B881" s="87">
        <v>31</v>
      </c>
      <c r="C881" s="10" t="s">
        <v>13</v>
      </c>
      <c r="D881" s="10" t="s">
        <v>78</v>
      </c>
      <c r="E881" s="61" t="s">
        <v>37608</v>
      </c>
      <c r="F881" s="94">
        <v>43802</v>
      </c>
      <c r="G881" s="10" t="s">
        <v>37609</v>
      </c>
      <c r="H881" s="10" t="s">
        <v>4586</v>
      </c>
      <c r="I881" s="10" t="s">
        <v>392</v>
      </c>
      <c r="J881" s="62">
        <v>13204</v>
      </c>
      <c r="K881" s="10" t="s">
        <v>12078</v>
      </c>
      <c r="L881" s="10" t="s">
        <v>19350</v>
      </c>
      <c r="M881" s="1" t="s">
        <v>46171</v>
      </c>
      <c r="N881" s="10" t="s">
        <v>20</v>
      </c>
      <c r="O881" s="10" t="s">
        <v>37610</v>
      </c>
      <c r="P881" s="10" t="s">
        <v>45771</v>
      </c>
      <c r="Q881" s="33" t="s">
        <v>29986</v>
      </c>
      <c r="R881" s="61" t="s">
        <v>37611</v>
      </c>
      <c r="S881" s="10" t="s">
        <v>93</v>
      </c>
      <c r="T881" s="60" t="s">
        <v>21</v>
      </c>
      <c r="U881" s="51" t="s">
        <v>26689</v>
      </c>
      <c r="V881" s="51" t="s">
        <v>26484</v>
      </c>
      <c r="W881" s="51" t="s">
        <v>26485</v>
      </c>
      <c r="X881" s="51" t="s">
        <v>509</v>
      </c>
      <c r="Y881" s="51">
        <v>5257</v>
      </c>
      <c r="AA881" s="51" t="s">
        <v>42842</v>
      </c>
      <c r="AB881" s="33">
        <v>7565</v>
      </c>
      <c r="AC881" s="103">
        <v>27087</v>
      </c>
    </row>
    <row r="882" spans="1:29" ht="13" customHeight="1" x14ac:dyDescent="0.2">
      <c r="A882" s="10" t="s">
        <v>38334</v>
      </c>
      <c r="B882" s="87">
        <v>58</v>
      </c>
      <c r="C882" s="10" t="s">
        <v>13</v>
      </c>
      <c r="D882" s="10" t="s">
        <v>30</v>
      </c>
      <c r="E882" s="61" t="s">
        <v>38335</v>
      </c>
      <c r="F882" s="94">
        <v>43802</v>
      </c>
      <c r="G882" s="10" t="s">
        <v>38336</v>
      </c>
      <c r="H882" s="10" t="s">
        <v>3890</v>
      </c>
      <c r="I882" s="10" t="s">
        <v>366</v>
      </c>
      <c r="J882" s="62">
        <v>74820</v>
      </c>
      <c r="K882" s="10" t="s">
        <v>21364</v>
      </c>
      <c r="L882" s="10" t="s">
        <v>38337</v>
      </c>
      <c r="M882" s="1" t="s">
        <v>46380</v>
      </c>
      <c r="N882" s="10" t="s">
        <v>20</v>
      </c>
      <c r="O882" s="10" t="s">
        <v>38338</v>
      </c>
      <c r="P882" s="10" t="s">
        <v>45771</v>
      </c>
      <c r="Q882" s="33" t="s">
        <v>29986</v>
      </c>
      <c r="R882" s="61" t="s">
        <v>38339</v>
      </c>
      <c r="S882" s="10" t="s">
        <v>93</v>
      </c>
      <c r="T882" s="60" t="s">
        <v>21</v>
      </c>
      <c r="U882" s="51" t="s">
        <v>26689</v>
      </c>
      <c r="V882" s="51" t="s">
        <v>26484</v>
      </c>
      <c r="W882" s="51" t="s">
        <v>26485</v>
      </c>
      <c r="X882" s="51" t="s">
        <v>93</v>
      </c>
      <c r="Y882" s="51">
        <v>5247</v>
      </c>
      <c r="AA882" s="51" t="s">
        <v>42843</v>
      </c>
      <c r="AB882" s="33">
        <v>7566</v>
      </c>
      <c r="AC882" s="103">
        <v>27088</v>
      </c>
    </row>
    <row r="883" spans="1:29" ht="13" customHeight="1" x14ac:dyDescent="0.2">
      <c r="A883" s="10" t="s">
        <v>42052</v>
      </c>
      <c r="B883" s="87">
        <v>18</v>
      </c>
      <c r="C883" s="10" t="s">
        <v>13</v>
      </c>
      <c r="D883" s="10" t="s">
        <v>127</v>
      </c>
      <c r="E883" s="60"/>
      <c r="F883" s="94">
        <v>43801</v>
      </c>
      <c r="G883" s="10" t="s">
        <v>42053</v>
      </c>
      <c r="H883" s="10" t="s">
        <v>1333</v>
      </c>
      <c r="I883" s="10" t="s">
        <v>111</v>
      </c>
      <c r="J883" s="62">
        <v>85204</v>
      </c>
      <c r="K883" s="10" t="s">
        <v>582</v>
      </c>
      <c r="L883" s="10" t="s">
        <v>1334</v>
      </c>
      <c r="M883" s="1" t="s">
        <v>46074</v>
      </c>
      <c r="N883" s="10" t="s">
        <v>20</v>
      </c>
      <c r="O883" s="10" t="s">
        <v>42054</v>
      </c>
      <c r="P883" s="10" t="s">
        <v>45771</v>
      </c>
      <c r="Q883" s="33" t="s">
        <v>29986</v>
      </c>
      <c r="R883" s="61" t="s">
        <v>42055</v>
      </c>
      <c r="S883" s="10" t="s">
        <v>93</v>
      </c>
      <c r="T883" s="60" t="s">
        <v>21</v>
      </c>
      <c r="U883" s="34" t="s">
        <v>26689</v>
      </c>
      <c r="V883" s="34" t="s">
        <v>26484</v>
      </c>
      <c r="W883" s="51"/>
      <c r="X883" s="51"/>
      <c r="Y883" s="51">
        <v>5388</v>
      </c>
      <c r="AA883" s="51" t="s">
        <v>42844</v>
      </c>
      <c r="AB883" s="33">
        <v>7561</v>
      </c>
      <c r="AC883" s="103">
        <v>27084</v>
      </c>
    </row>
    <row r="884" spans="1:29" ht="13" customHeight="1" x14ac:dyDescent="0.2">
      <c r="A884" s="10" t="s">
        <v>37582</v>
      </c>
      <c r="B884" s="87">
        <v>21</v>
      </c>
      <c r="C884" s="10" t="s">
        <v>13</v>
      </c>
      <c r="D884" s="10" t="s">
        <v>78</v>
      </c>
      <c r="E884" s="61" t="s">
        <v>37583</v>
      </c>
      <c r="F884" s="94">
        <v>43801</v>
      </c>
      <c r="G884" s="10" t="s">
        <v>37584</v>
      </c>
      <c r="H884" s="10" t="s">
        <v>6491</v>
      </c>
      <c r="I884" s="10" t="s">
        <v>55</v>
      </c>
      <c r="J884" s="62">
        <v>32117</v>
      </c>
      <c r="K884" s="10" t="s">
        <v>3558</v>
      </c>
      <c r="L884" s="10" t="s">
        <v>37585</v>
      </c>
      <c r="M884" s="1" t="s">
        <v>46382</v>
      </c>
      <c r="N884" s="10" t="s">
        <v>20</v>
      </c>
      <c r="O884" s="10" t="s">
        <v>37586</v>
      </c>
      <c r="P884" s="10" t="s">
        <v>45771</v>
      </c>
      <c r="Q884" s="33" t="s">
        <v>29986</v>
      </c>
      <c r="R884" s="61" t="s">
        <v>37587</v>
      </c>
      <c r="S884" s="10" t="s">
        <v>93</v>
      </c>
      <c r="T884" s="60" t="s">
        <v>21</v>
      </c>
      <c r="U884" s="51" t="s">
        <v>26689</v>
      </c>
      <c r="V884" s="51" t="s">
        <v>26484</v>
      </c>
      <c r="W884" s="51" t="s">
        <v>26486</v>
      </c>
      <c r="X884" s="51" t="s">
        <v>509</v>
      </c>
      <c r="Y884" s="51">
        <v>5230</v>
      </c>
      <c r="AA884" s="51" t="s">
        <v>42844</v>
      </c>
      <c r="AB884" s="33">
        <v>7560</v>
      </c>
      <c r="AC884" s="103">
        <v>27079</v>
      </c>
    </row>
    <row r="885" spans="1:29" ht="13" customHeight="1" x14ac:dyDescent="0.2">
      <c r="A885" s="10" t="s">
        <v>39334</v>
      </c>
      <c r="B885" s="87">
        <v>38</v>
      </c>
      <c r="C885" s="10" t="s">
        <v>13</v>
      </c>
      <c r="D885" s="33" t="s">
        <v>14</v>
      </c>
      <c r="E885" s="60"/>
      <c r="F885" s="94">
        <v>43801</v>
      </c>
      <c r="G885" s="10" t="s">
        <v>39335</v>
      </c>
      <c r="H885" s="10" t="s">
        <v>334</v>
      </c>
      <c r="I885" s="10" t="s">
        <v>38</v>
      </c>
      <c r="J885" s="62">
        <v>91733</v>
      </c>
      <c r="K885" s="10" t="s">
        <v>91</v>
      </c>
      <c r="L885" s="10" t="s">
        <v>335</v>
      </c>
      <c r="M885" s="1" t="s">
        <v>46381</v>
      </c>
      <c r="N885" s="10" t="s">
        <v>20</v>
      </c>
      <c r="O885" s="10" t="s">
        <v>39336</v>
      </c>
      <c r="P885" s="10" t="s">
        <v>45771</v>
      </c>
      <c r="Q885" s="33" t="s">
        <v>29986</v>
      </c>
      <c r="R885" s="61" t="s">
        <v>39337</v>
      </c>
      <c r="S885" s="10" t="s">
        <v>93</v>
      </c>
      <c r="T885" s="60" t="s">
        <v>21</v>
      </c>
      <c r="U885" s="51" t="s">
        <v>26682</v>
      </c>
      <c r="V885" s="51" t="s">
        <v>26482</v>
      </c>
      <c r="W885" s="51"/>
      <c r="X885" s="51" t="s">
        <v>93</v>
      </c>
      <c r="Y885" s="51">
        <v>5246</v>
      </c>
      <c r="AA885" s="51" t="s">
        <v>42844</v>
      </c>
      <c r="AB885" s="33">
        <v>7562</v>
      </c>
      <c r="AC885" s="103">
        <v>27078</v>
      </c>
    </row>
    <row r="886" spans="1:29" ht="13" customHeight="1" x14ac:dyDescent="0.2">
      <c r="A886" s="10" t="s">
        <v>40143</v>
      </c>
      <c r="B886" s="87">
        <v>28</v>
      </c>
      <c r="C886" s="10" t="s">
        <v>13</v>
      </c>
      <c r="D886" s="10" t="s">
        <v>78</v>
      </c>
      <c r="E886" s="61" t="s">
        <v>40144</v>
      </c>
      <c r="F886" s="94">
        <v>43801</v>
      </c>
      <c r="G886" s="10" t="s">
        <v>40145</v>
      </c>
      <c r="H886" s="10" t="s">
        <v>22690</v>
      </c>
      <c r="I886" s="10" t="s">
        <v>66</v>
      </c>
      <c r="J886" s="62">
        <v>76502</v>
      </c>
      <c r="K886" s="10" t="s">
        <v>7713</v>
      </c>
      <c r="L886" s="10" t="s">
        <v>22692</v>
      </c>
      <c r="M886" s="1" t="s">
        <v>46383</v>
      </c>
      <c r="N886" s="10" t="s">
        <v>20</v>
      </c>
      <c r="O886" s="10" t="s">
        <v>40146</v>
      </c>
      <c r="P886" s="10" t="s">
        <v>23031</v>
      </c>
      <c r="Q886" s="33" t="s">
        <v>1081</v>
      </c>
      <c r="R886" s="61" t="s">
        <v>40147</v>
      </c>
      <c r="S886" s="10" t="s">
        <v>93</v>
      </c>
      <c r="T886" s="60" t="s">
        <v>45897</v>
      </c>
      <c r="U886" s="51" t="s">
        <v>49804</v>
      </c>
      <c r="V886" s="51" t="s">
        <v>26487</v>
      </c>
      <c r="W886" s="51" t="s">
        <v>26485</v>
      </c>
      <c r="X886" s="51" t="s">
        <v>93</v>
      </c>
      <c r="Y886" s="51">
        <v>5249</v>
      </c>
      <c r="AA886" s="51" t="s">
        <v>42844</v>
      </c>
      <c r="AB886" s="33">
        <v>7563</v>
      </c>
      <c r="AC886" s="103">
        <v>27083</v>
      </c>
    </row>
    <row r="887" spans="1:29" ht="13" customHeight="1" x14ac:dyDescent="0.2">
      <c r="A887" s="10" t="s">
        <v>39226</v>
      </c>
      <c r="B887" s="87">
        <v>16</v>
      </c>
      <c r="C887" s="10" t="s">
        <v>13</v>
      </c>
      <c r="D887" s="10" t="s">
        <v>41</v>
      </c>
      <c r="E887" s="61" t="s">
        <v>39227</v>
      </c>
      <c r="F887" s="94">
        <v>43800</v>
      </c>
      <c r="G887" s="10" t="s">
        <v>39228</v>
      </c>
      <c r="H887" s="10" t="s">
        <v>2978</v>
      </c>
      <c r="I887" s="10" t="s">
        <v>55</v>
      </c>
      <c r="J887" s="62">
        <v>34950</v>
      </c>
      <c r="K887" s="10" t="s">
        <v>2980</v>
      </c>
      <c r="L887" s="10" t="s">
        <v>23647</v>
      </c>
      <c r="M887" s="1" t="s">
        <v>46385</v>
      </c>
      <c r="N887" s="10" t="s">
        <v>20</v>
      </c>
      <c r="O887" s="10" t="s">
        <v>39229</v>
      </c>
      <c r="P887" s="10" t="s">
        <v>45771</v>
      </c>
      <c r="Q887" s="33" t="s">
        <v>29986</v>
      </c>
      <c r="R887" s="61" t="s">
        <v>39230</v>
      </c>
      <c r="S887" s="10" t="s">
        <v>93</v>
      </c>
      <c r="T887" s="60" t="s">
        <v>21</v>
      </c>
      <c r="U887" s="51" t="s">
        <v>34113</v>
      </c>
      <c r="V887" s="51" t="s">
        <v>26484</v>
      </c>
      <c r="W887" s="51" t="s">
        <v>19153</v>
      </c>
      <c r="X887" s="51" t="s">
        <v>93</v>
      </c>
      <c r="Y887" s="51">
        <v>5233</v>
      </c>
      <c r="AA887" s="51" t="s">
        <v>42844</v>
      </c>
      <c r="AB887" s="33">
        <v>7557</v>
      </c>
      <c r="AC887" s="103">
        <v>27077</v>
      </c>
    </row>
    <row r="888" spans="1:29" ht="13" customHeight="1" x14ac:dyDescent="0.2">
      <c r="A888" s="10" t="s">
        <v>41753</v>
      </c>
      <c r="B888" s="87">
        <v>20</v>
      </c>
      <c r="C888" s="10" t="s">
        <v>13</v>
      </c>
      <c r="D888" s="10" t="s">
        <v>30</v>
      </c>
      <c r="E888" s="61" t="s">
        <v>41754</v>
      </c>
      <c r="F888" s="94">
        <v>43800</v>
      </c>
      <c r="G888" s="10" t="s">
        <v>41755</v>
      </c>
      <c r="H888" s="10" t="s">
        <v>41756</v>
      </c>
      <c r="I888" s="10" t="s">
        <v>373</v>
      </c>
      <c r="J888" s="62">
        <v>18706</v>
      </c>
      <c r="K888" s="10" t="s">
        <v>753</v>
      </c>
      <c r="L888" s="10" t="s">
        <v>470</v>
      </c>
      <c r="M888" s="1" t="s">
        <v>46170</v>
      </c>
      <c r="N888" s="10" t="s">
        <v>4952</v>
      </c>
      <c r="O888" s="10" t="s">
        <v>41757</v>
      </c>
      <c r="P888" s="10" t="s">
        <v>45771</v>
      </c>
      <c r="Q888" s="33" t="s">
        <v>29986</v>
      </c>
      <c r="R888" s="61" t="s">
        <v>41758</v>
      </c>
      <c r="S888" s="10" t="s">
        <v>93</v>
      </c>
      <c r="T888" s="60" t="s">
        <v>21</v>
      </c>
      <c r="U888" s="34" t="s">
        <v>42355</v>
      </c>
      <c r="V888" s="34" t="s">
        <v>26484</v>
      </c>
      <c r="W888" s="51"/>
      <c r="X888" s="51"/>
      <c r="Y888" s="51">
        <v>5384</v>
      </c>
      <c r="AA888" s="51" t="s">
        <v>42844</v>
      </c>
      <c r="AB888" s="33">
        <v>7554</v>
      </c>
      <c r="AC888" s="103">
        <v>27075</v>
      </c>
    </row>
    <row r="889" spans="1:29" ht="13" customHeight="1" x14ac:dyDescent="0.2">
      <c r="A889" s="10" t="s">
        <v>39456</v>
      </c>
      <c r="B889" s="87">
        <v>60</v>
      </c>
      <c r="C889" s="10" t="s">
        <v>13</v>
      </c>
      <c r="D889" s="10" t="s">
        <v>30</v>
      </c>
      <c r="E889" s="60"/>
      <c r="F889" s="94">
        <v>43800</v>
      </c>
      <c r="G889" s="10" t="s">
        <v>39457</v>
      </c>
      <c r="H889" s="10" t="s">
        <v>5589</v>
      </c>
      <c r="I889" s="10" t="s">
        <v>38</v>
      </c>
      <c r="J889" s="62">
        <v>94518</v>
      </c>
      <c r="K889" s="10" t="s">
        <v>4133</v>
      </c>
      <c r="L889" s="10" t="s">
        <v>5591</v>
      </c>
      <c r="M889" s="1" t="s">
        <v>46387</v>
      </c>
      <c r="N889" s="10" t="s">
        <v>20</v>
      </c>
      <c r="O889" s="10" t="s">
        <v>39458</v>
      </c>
      <c r="P889" s="10" t="s">
        <v>45771</v>
      </c>
      <c r="Q889" s="33" t="s">
        <v>29986</v>
      </c>
      <c r="R889" s="61" t="s">
        <v>39459</v>
      </c>
      <c r="S889" s="10" t="s">
        <v>93</v>
      </c>
      <c r="T889" s="60" t="s">
        <v>21</v>
      </c>
      <c r="U889" s="51" t="s">
        <v>26682</v>
      </c>
      <c r="V889" s="51" t="s">
        <v>26484</v>
      </c>
      <c r="W889" s="51" t="s">
        <v>26485</v>
      </c>
      <c r="X889" s="51" t="s">
        <v>509</v>
      </c>
      <c r="Y889" s="51">
        <v>5232</v>
      </c>
      <c r="AA889" s="51" t="s">
        <v>42844</v>
      </c>
      <c r="AB889" s="33">
        <v>7558</v>
      </c>
      <c r="AC889" s="103">
        <v>27073</v>
      </c>
    </row>
    <row r="890" spans="1:29" ht="13" customHeight="1" x14ac:dyDescent="0.2">
      <c r="A890" s="10" t="s">
        <v>39178</v>
      </c>
      <c r="B890" s="87">
        <v>68</v>
      </c>
      <c r="C890" s="10" t="s">
        <v>13</v>
      </c>
      <c r="D890" s="51" t="s">
        <v>30</v>
      </c>
      <c r="E890" s="60"/>
      <c r="F890" s="94">
        <v>43800</v>
      </c>
      <c r="G890" s="10" t="s">
        <v>39179</v>
      </c>
      <c r="H890" s="10" t="s">
        <v>39180</v>
      </c>
      <c r="I890" s="10" t="s">
        <v>74</v>
      </c>
      <c r="J890" s="62">
        <v>7094</v>
      </c>
      <c r="K890" s="10" t="s">
        <v>2290</v>
      </c>
      <c r="L890" s="10" t="s">
        <v>39181</v>
      </c>
      <c r="M890" s="1" t="s">
        <v>46386</v>
      </c>
      <c r="N890" s="10" t="s">
        <v>20</v>
      </c>
      <c r="O890" s="10" t="s">
        <v>39182</v>
      </c>
      <c r="P890" s="10" t="s">
        <v>45771</v>
      </c>
      <c r="Q890" s="33" t="s">
        <v>29986</v>
      </c>
      <c r="R890" s="61" t="s">
        <v>39183</v>
      </c>
      <c r="S890" s="10" t="s">
        <v>93</v>
      </c>
      <c r="T890" s="60" t="s">
        <v>21</v>
      </c>
      <c r="U890" s="51" t="s">
        <v>26689</v>
      </c>
      <c r="V890" s="51" t="s">
        <v>26484</v>
      </c>
      <c r="W890" s="51"/>
      <c r="X890" s="51" t="s">
        <v>93</v>
      </c>
      <c r="Y890" s="51">
        <v>5228</v>
      </c>
      <c r="AA890" s="51" t="s">
        <v>42842</v>
      </c>
      <c r="AB890" s="33">
        <v>7556</v>
      </c>
      <c r="AC890" s="103">
        <v>27071</v>
      </c>
    </row>
    <row r="891" spans="1:29" ht="13" customHeight="1" x14ac:dyDescent="0.2">
      <c r="A891" s="10" t="s">
        <v>37577</v>
      </c>
      <c r="B891" s="87">
        <v>68</v>
      </c>
      <c r="C891" s="10" t="s">
        <v>13</v>
      </c>
      <c r="D891" s="10" t="s">
        <v>78</v>
      </c>
      <c r="E891" s="60"/>
      <c r="F891" s="94">
        <v>43800</v>
      </c>
      <c r="G891" s="10" t="s">
        <v>37578</v>
      </c>
      <c r="H891" s="10" t="s">
        <v>37579</v>
      </c>
      <c r="I891" s="10" t="s">
        <v>159</v>
      </c>
      <c r="J891" s="62">
        <v>30260</v>
      </c>
      <c r="K891" s="10" t="s">
        <v>1664</v>
      </c>
      <c r="L891" s="10" t="s">
        <v>12231</v>
      </c>
      <c r="M891" s="1" t="s">
        <v>46384</v>
      </c>
      <c r="N891" s="10" t="s">
        <v>20</v>
      </c>
      <c r="O891" s="10" t="s">
        <v>37580</v>
      </c>
      <c r="P891" s="10" t="s">
        <v>45771</v>
      </c>
      <c r="Q891" s="33" t="s">
        <v>29986</v>
      </c>
      <c r="R891" s="61" t="s">
        <v>37581</v>
      </c>
      <c r="S891" s="10" t="s">
        <v>93</v>
      </c>
      <c r="T891" s="60" t="s">
        <v>21</v>
      </c>
      <c r="U891" s="51" t="s">
        <v>26689</v>
      </c>
      <c r="V891" s="51" t="s">
        <v>26484</v>
      </c>
      <c r="W891" s="51" t="s">
        <v>26485</v>
      </c>
      <c r="X891" s="51" t="s">
        <v>93</v>
      </c>
      <c r="Y891" s="51">
        <v>5229</v>
      </c>
      <c r="AA891" s="51" t="s">
        <v>42844</v>
      </c>
      <c r="AB891" s="33">
        <v>7555</v>
      </c>
      <c r="AC891" s="103">
        <v>27074</v>
      </c>
    </row>
    <row r="892" spans="1:29" ht="13" customHeight="1" x14ac:dyDescent="0.2">
      <c r="A892" s="10" t="s">
        <v>40622</v>
      </c>
      <c r="B892" s="87">
        <v>25</v>
      </c>
      <c r="C892" s="10" t="s">
        <v>13</v>
      </c>
      <c r="D892" s="10" t="s">
        <v>30</v>
      </c>
      <c r="E892" s="60"/>
      <c r="F892" s="94">
        <v>43800</v>
      </c>
      <c r="G892" s="10" t="s">
        <v>40623</v>
      </c>
      <c r="H892" s="10" t="s">
        <v>5596</v>
      </c>
      <c r="I892" s="10" t="s">
        <v>55</v>
      </c>
      <c r="J892" s="62">
        <v>33563</v>
      </c>
      <c r="K892" s="10" t="s">
        <v>587</v>
      </c>
      <c r="L892" s="10" t="s">
        <v>5598</v>
      </c>
      <c r="M892" s="1" t="s">
        <v>46388</v>
      </c>
      <c r="N892" s="10" t="s">
        <v>20</v>
      </c>
      <c r="O892" s="10" t="s">
        <v>40624</v>
      </c>
      <c r="P892" s="10" t="s">
        <v>45771</v>
      </c>
      <c r="Q892" s="33" t="s">
        <v>29986</v>
      </c>
      <c r="R892" s="61" t="s">
        <v>40625</v>
      </c>
      <c r="S892" s="10" t="s">
        <v>93</v>
      </c>
      <c r="T892" s="60" t="s">
        <v>350</v>
      </c>
      <c r="U892" s="51" t="s">
        <v>26775</v>
      </c>
      <c r="V892" s="51" t="s">
        <v>26484</v>
      </c>
      <c r="W892" s="51" t="s">
        <v>26483</v>
      </c>
      <c r="X892" s="51" t="s">
        <v>93</v>
      </c>
      <c r="Y892" s="51">
        <v>5235</v>
      </c>
      <c r="AA892" s="51" t="s">
        <v>42844</v>
      </c>
      <c r="AB892" s="33">
        <v>7559</v>
      </c>
      <c r="AC892" s="103">
        <v>27076</v>
      </c>
    </row>
    <row r="893" spans="1:29" ht="13" customHeight="1" x14ac:dyDescent="0.2">
      <c r="A893" s="60" t="s">
        <v>40034</v>
      </c>
      <c r="B893" s="89">
        <v>40</v>
      </c>
      <c r="C893" s="60" t="s">
        <v>13</v>
      </c>
      <c r="D893" s="60" t="s">
        <v>41</v>
      </c>
      <c r="E893" s="60"/>
      <c r="F893" s="94">
        <v>43799</v>
      </c>
      <c r="G893" s="10" t="s">
        <v>40035</v>
      </c>
      <c r="H893" s="10" t="s">
        <v>2931</v>
      </c>
      <c r="I893" s="10" t="s">
        <v>105</v>
      </c>
      <c r="J893" s="62">
        <v>97408</v>
      </c>
      <c r="K893" s="10" t="s">
        <v>2933</v>
      </c>
      <c r="L893" s="10" t="s">
        <v>2934</v>
      </c>
      <c r="M893" s="1" t="s">
        <v>46389</v>
      </c>
      <c r="N893" s="10" t="s">
        <v>20</v>
      </c>
      <c r="O893" s="10" t="s">
        <v>40036</v>
      </c>
      <c r="P893" s="10" t="s">
        <v>45771</v>
      </c>
      <c r="Q893" s="33" t="s">
        <v>29986</v>
      </c>
      <c r="R893" s="61" t="s">
        <v>40037</v>
      </c>
      <c r="S893" s="10" t="s">
        <v>93</v>
      </c>
      <c r="T893" s="60" t="s">
        <v>45897</v>
      </c>
      <c r="U893" s="51" t="s">
        <v>49804</v>
      </c>
      <c r="V893" s="51" t="s">
        <v>26484</v>
      </c>
      <c r="W893" s="51" t="s">
        <v>26485</v>
      </c>
      <c r="X893" s="51" t="s">
        <v>93</v>
      </c>
      <c r="Y893" s="51">
        <v>5234</v>
      </c>
      <c r="AA893" s="51" t="s">
        <v>42844</v>
      </c>
      <c r="AB893" s="33">
        <v>7553</v>
      </c>
      <c r="AC893" s="103">
        <v>27069</v>
      </c>
    </row>
    <row r="894" spans="1:29" ht="13" customHeight="1" x14ac:dyDescent="0.2">
      <c r="A894" s="60" t="s">
        <v>38320</v>
      </c>
      <c r="B894" s="89">
        <v>40</v>
      </c>
      <c r="C894" s="10" t="s">
        <v>13</v>
      </c>
      <c r="D894" s="60" t="s">
        <v>30</v>
      </c>
      <c r="E894" s="60"/>
      <c r="F894" s="94">
        <v>43798</v>
      </c>
      <c r="G894" s="10" t="s">
        <v>38321</v>
      </c>
      <c r="H894" s="10" t="s">
        <v>3495</v>
      </c>
      <c r="I894" s="10" t="s">
        <v>191</v>
      </c>
      <c r="J894" s="62">
        <v>80102</v>
      </c>
      <c r="K894" s="10" t="s">
        <v>1784</v>
      </c>
      <c r="L894" s="10" t="s">
        <v>9271</v>
      </c>
      <c r="M894" s="1" t="s">
        <v>46391</v>
      </c>
      <c r="N894" s="10" t="s">
        <v>20</v>
      </c>
      <c r="O894" s="10" t="s">
        <v>38322</v>
      </c>
      <c r="P894" s="10" t="s">
        <v>45771</v>
      </c>
      <c r="Q894" s="33" t="s">
        <v>29986</v>
      </c>
      <c r="R894" s="61" t="s">
        <v>38323</v>
      </c>
      <c r="S894" s="10" t="s">
        <v>93</v>
      </c>
      <c r="T894" s="60" t="s">
        <v>21</v>
      </c>
      <c r="U894" s="51" t="s">
        <v>26689</v>
      </c>
      <c r="V894" s="51" t="s">
        <v>26484</v>
      </c>
      <c r="W894" s="51" t="s">
        <v>26483</v>
      </c>
      <c r="X894" s="51" t="s">
        <v>93</v>
      </c>
      <c r="Y894" s="51">
        <v>5241</v>
      </c>
      <c r="AA894" s="51" t="s">
        <v>42843</v>
      </c>
      <c r="AB894" s="33">
        <v>7548</v>
      </c>
      <c r="AC894" s="103">
        <v>27065</v>
      </c>
    </row>
    <row r="895" spans="1:29" ht="13" customHeight="1" x14ac:dyDescent="0.2">
      <c r="A895" s="1" t="s">
        <v>2989</v>
      </c>
      <c r="B895" s="87">
        <v>46</v>
      </c>
      <c r="C895" s="10" t="s">
        <v>13</v>
      </c>
      <c r="D895" s="1" t="s">
        <v>23</v>
      </c>
      <c r="E895" s="60"/>
      <c r="F895" s="94">
        <v>43798</v>
      </c>
      <c r="G895" s="10" t="s">
        <v>41103</v>
      </c>
      <c r="H895" s="10" t="s">
        <v>41104</v>
      </c>
      <c r="I895" s="10" t="s">
        <v>205</v>
      </c>
      <c r="J895" s="62">
        <v>19958</v>
      </c>
      <c r="K895" s="10" t="s">
        <v>1844</v>
      </c>
      <c r="L895" s="10" t="s">
        <v>5540</v>
      </c>
      <c r="M895" s="1" t="s">
        <v>46390</v>
      </c>
      <c r="N895" s="10" t="s">
        <v>20</v>
      </c>
      <c r="O895" s="10" t="s">
        <v>41105</v>
      </c>
      <c r="P895" s="10" t="s">
        <v>45771</v>
      </c>
      <c r="Q895" s="33" t="s">
        <v>29986</v>
      </c>
      <c r="R895" s="61" t="s">
        <v>41106</v>
      </c>
      <c r="S895" s="10" t="s">
        <v>509</v>
      </c>
      <c r="T895" s="60" t="s">
        <v>21</v>
      </c>
      <c r="U895" s="51" t="s">
        <v>26689</v>
      </c>
      <c r="V895" s="51" t="s">
        <v>26484</v>
      </c>
      <c r="W895" s="51" t="s">
        <v>26485</v>
      </c>
      <c r="X895" s="51" t="s">
        <v>93</v>
      </c>
      <c r="Y895" s="51">
        <v>5237</v>
      </c>
      <c r="AA895" s="51" t="s">
        <v>42844</v>
      </c>
      <c r="AB895" s="33">
        <v>7549</v>
      </c>
      <c r="AC895" s="103">
        <v>27066</v>
      </c>
    </row>
    <row r="896" spans="1:29" ht="13" customHeight="1" x14ac:dyDescent="0.2">
      <c r="A896" s="10" t="s">
        <v>41171</v>
      </c>
      <c r="B896" s="87">
        <v>60</v>
      </c>
      <c r="C896" s="10" t="s">
        <v>13</v>
      </c>
      <c r="D896" s="51" t="s">
        <v>30</v>
      </c>
      <c r="E896" s="60"/>
      <c r="F896" s="94">
        <v>43798</v>
      </c>
      <c r="G896" s="10" t="s">
        <v>41172</v>
      </c>
      <c r="H896" s="10" t="s">
        <v>3679</v>
      </c>
      <c r="I896" s="10" t="s">
        <v>55</v>
      </c>
      <c r="J896" s="62">
        <v>33810</v>
      </c>
      <c r="K896" s="10" t="s">
        <v>1730</v>
      </c>
      <c r="L896" s="10" t="s">
        <v>237</v>
      </c>
      <c r="M896" s="1" t="s">
        <v>45943</v>
      </c>
      <c r="N896" s="10" t="s">
        <v>20</v>
      </c>
      <c r="O896" s="10" t="s">
        <v>41173</v>
      </c>
      <c r="P896" s="10" t="s">
        <v>45771</v>
      </c>
      <c r="Q896" s="33" t="s">
        <v>29986</v>
      </c>
      <c r="R896" s="61" t="s">
        <v>41174</v>
      </c>
      <c r="S896" s="10" t="s">
        <v>509</v>
      </c>
      <c r="T896" s="60" t="s">
        <v>21</v>
      </c>
      <c r="U896" s="51" t="s">
        <v>26689</v>
      </c>
      <c r="V896" s="51" t="s">
        <v>26484</v>
      </c>
      <c r="W896" s="51" t="s">
        <v>26485</v>
      </c>
      <c r="X896" s="51" t="s">
        <v>93</v>
      </c>
      <c r="Y896" s="51">
        <v>5239</v>
      </c>
      <c r="AA896" s="51" t="s">
        <v>42844</v>
      </c>
      <c r="AB896" s="33">
        <v>7550</v>
      </c>
      <c r="AC896" s="103">
        <v>27063</v>
      </c>
    </row>
    <row r="897" spans="1:29" ht="13" customHeight="1" x14ac:dyDescent="0.2">
      <c r="A897" s="60" t="s">
        <v>39882</v>
      </c>
      <c r="B897" s="89">
        <v>54</v>
      </c>
      <c r="C897" s="10" t="s">
        <v>13</v>
      </c>
      <c r="D897" s="60" t="s">
        <v>30</v>
      </c>
      <c r="E897" s="60"/>
      <c r="F897" s="94">
        <v>43798</v>
      </c>
      <c r="G897" s="10" t="s">
        <v>39883</v>
      </c>
      <c r="H897" s="10" t="s">
        <v>9287</v>
      </c>
      <c r="I897" s="10" t="s">
        <v>38</v>
      </c>
      <c r="J897" s="62">
        <v>95350</v>
      </c>
      <c r="K897" s="10" t="s">
        <v>2941</v>
      </c>
      <c r="L897" s="10" t="s">
        <v>9289</v>
      </c>
      <c r="M897" s="1" t="s">
        <v>45997</v>
      </c>
      <c r="N897" s="10" t="s">
        <v>20</v>
      </c>
      <c r="O897" s="10" t="s">
        <v>39884</v>
      </c>
      <c r="P897" s="10" t="s">
        <v>45771</v>
      </c>
      <c r="Q897" s="33" t="s">
        <v>29986</v>
      </c>
      <c r="R897" s="61" t="s">
        <v>39885</v>
      </c>
      <c r="S897" s="10" t="s">
        <v>93</v>
      </c>
      <c r="T897" s="60" t="s">
        <v>45897</v>
      </c>
      <c r="U897" s="51" t="s">
        <v>39851</v>
      </c>
      <c r="V897" s="51" t="s">
        <v>26484</v>
      </c>
      <c r="W897" s="51"/>
      <c r="X897" s="51" t="s">
        <v>509</v>
      </c>
      <c r="Y897" s="51">
        <v>5236</v>
      </c>
      <c r="AA897" s="51" t="s">
        <v>42844</v>
      </c>
      <c r="AB897" s="33">
        <v>7551</v>
      </c>
      <c r="AC897" s="103">
        <v>27064</v>
      </c>
    </row>
    <row r="898" spans="1:29" ht="13" customHeight="1" x14ac:dyDescent="0.2">
      <c r="A898" s="10" t="s">
        <v>2989</v>
      </c>
      <c r="B898" s="33" t="s">
        <v>22</v>
      </c>
      <c r="C898" s="60"/>
      <c r="D898" s="10" t="s">
        <v>30</v>
      </c>
      <c r="E898" s="60"/>
      <c r="F898" s="94">
        <v>43798</v>
      </c>
      <c r="G898" s="10" t="s">
        <v>40231</v>
      </c>
      <c r="H898" s="10" t="s">
        <v>40232</v>
      </c>
      <c r="I898" s="10" t="s">
        <v>281</v>
      </c>
      <c r="J898" s="62">
        <v>98328</v>
      </c>
      <c r="K898" s="10" t="s">
        <v>824</v>
      </c>
      <c r="L898" s="10" t="s">
        <v>19755</v>
      </c>
      <c r="M898" s="1" t="s">
        <v>46115</v>
      </c>
      <c r="N898" s="10" t="s">
        <v>20</v>
      </c>
      <c r="O898" s="10" t="s">
        <v>40233</v>
      </c>
      <c r="P898" s="10" t="s">
        <v>45771</v>
      </c>
      <c r="Q898" s="33" t="s">
        <v>29986</v>
      </c>
      <c r="R898" s="61" t="s">
        <v>40234</v>
      </c>
      <c r="S898" s="10" t="s">
        <v>93</v>
      </c>
      <c r="T898" s="60" t="s">
        <v>28</v>
      </c>
      <c r="U898" s="51" t="s">
        <v>26487</v>
      </c>
      <c r="V898" s="51" t="s">
        <v>26487</v>
      </c>
      <c r="W898" s="51" t="s">
        <v>26483</v>
      </c>
      <c r="X898" s="51" t="s">
        <v>93</v>
      </c>
      <c r="Y898" s="51">
        <v>5242</v>
      </c>
      <c r="AA898" s="51" t="s">
        <v>42843</v>
      </c>
      <c r="AB898" s="33">
        <v>7552</v>
      </c>
      <c r="AC898" s="103">
        <v>27067</v>
      </c>
    </row>
    <row r="899" spans="1:29" ht="13" customHeight="1" x14ac:dyDescent="0.2">
      <c r="A899" s="10" t="s">
        <v>37588</v>
      </c>
      <c r="B899" s="87">
        <v>31</v>
      </c>
      <c r="C899" s="10" t="s">
        <v>13</v>
      </c>
      <c r="D899" s="10" t="s">
        <v>78</v>
      </c>
      <c r="E899" s="60"/>
      <c r="F899" s="94">
        <v>43797</v>
      </c>
      <c r="G899" s="10" t="s">
        <v>37589</v>
      </c>
      <c r="H899" s="10" t="s">
        <v>1459</v>
      </c>
      <c r="I899" s="10" t="s">
        <v>55</v>
      </c>
      <c r="J899" s="62">
        <v>33604</v>
      </c>
      <c r="K899" s="10" t="s">
        <v>587</v>
      </c>
      <c r="L899" s="10" t="s">
        <v>1461</v>
      </c>
      <c r="M899" s="1" t="s">
        <v>46060</v>
      </c>
      <c r="N899" s="10" t="s">
        <v>20</v>
      </c>
      <c r="O899" s="10" t="s">
        <v>37590</v>
      </c>
      <c r="P899" s="10" t="s">
        <v>45771</v>
      </c>
      <c r="Q899" s="33" t="s">
        <v>29986</v>
      </c>
      <c r="R899" s="61" t="s">
        <v>37591</v>
      </c>
      <c r="S899" s="10" t="s">
        <v>93</v>
      </c>
      <c r="T899" s="60" t="s">
        <v>21</v>
      </c>
      <c r="U899" s="51" t="s">
        <v>26689</v>
      </c>
      <c r="V899" s="51" t="s">
        <v>26484</v>
      </c>
      <c r="W899" s="51" t="s">
        <v>19153</v>
      </c>
      <c r="X899" s="51" t="s">
        <v>93</v>
      </c>
      <c r="Y899" s="51">
        <v>5240</v>
      </c>
      <c r="AA899" s="51" t="s">
        <v>42842</v>
      </c>
      <c r="AB899" s="33">
        <v>7545</v>
      </c>
      <c r="AC899" s="103">
        <v>27060</v>
      </c>
    </row>
    <row r="900" spans="1:29" ht="13" customHeight="1" x14ac:dyDescent="0.2">
      <c r="A900" s="10" t="s">
        <v>38314</v>
      </c>
      <c r="B900" s="87">
        <v>34</v>
      </c>
      <c r="C900" s="10" t="s">
        <v>13</v>
      </c>
      <c r="D900" s="10" t="s">
        <v>30</v>
      </c>
      <c r="E900" s="61" t="s">
        <v>38315</v>
      </c>
      <c r="F900" s="94">
        <v>43797</v>
      </c>
      <c r="G900" s="10" t="s">
        <v>38316</v>
      </c>
      <c r="H900" s="10" t="s">
        <v>38317</v>
      </c>
      <c r="I900" s="10" t="s">
        <v>399</v>
      </c>
      <c r="J900" s="62">
        <v>66762</v>
      </c>
      <c r="K900" s="10" t="s">
        <v>6814</v>
      </c>
      <c r="L900" s="10" t="s">
        <v>23314</v>
      </c>
      <c r="M900" s="1" t="s">
        <v>48929</v>
      </c>
      <c r="N900" s="10" t="s">
        <v>20</v>
      </c>
      <c r="O900" s="10" t="s">
        <v>38318</v>
      </c>
      <c r="P900" s="10" t="s">
        <v>45771</v>
      </c>
      <c r="Q900" s="33" t="s">
        <v>29986</v>
      </c>
      <c r="R900" s="61" t="s">
        <v>38319</v>
      </c>
      <c r="S900" s="10" t="s">
        <v>93</v>
      </c>
      <c r="T900" s="60" t="s">
        <v>21</v>
      </c>
      <c r="U900" s="51" t="s">
        <v>26689</v>
      </c>
      <c r="V900" s="51" t="s">
        <v>26482</v>
      </c>
      <c r="W900" s="51" t="s">
        <v>26483</v>
      </c>
      <c r="X900" s="51" t="s">
        <v>93</v>
      </c>
      <c r="Y900" s="51">
        <v>5238</v>
      </c>
      <c r="AA900" s="51" t="s">
        <v>42844</v>
      </c>
      <c r="AB900" s="33">
        <v>7546</v>
      </c>
      <c r="AC900" s="103">
        <v>27062</v>
      </c>
    </row>
    <row r="901" spans="1:29" ht="13" customHeight="1" x14ac:dyDescent="0.2">
      <c r="A901" s="10" t="s">
        <v>41952</v>
      </c>
      <c r="B901" s="87">
        <v>49</v>
      </c>
      <c r="C901" s="10" t="s">
        <v>13</v>
      </c>
      <c r="D901" s="10" t="s">
        <v>41</v>
      </c>
      <c r="E901" s="60"/>
      <c r="F901" s="94">
        <v>43797</v>
      </c>
      <c r="G901" s="10" t="s">
        <v>41953</v>
      </c>
      <c r="H901" s="10" t="s">
        <v>529</v>
      </c>
      <c r="I901" s="10" t="s">
        <v>66</v>
      </c>
      <c r="J901" s="62">
        <v>78218</v>
      </c>
      <c r="K901" s="10" t="s">
        <v>530</v>
      </c>
      <c r="L901" s="10" t="s">
        <v>531</v>
      </c>
      <c r="M901" s="1" t="s">
        <v>46041</v>
      </c>
      <c r="N901" s="10" t="s">
        <v>20</v>
      </c>
      <c r="O901" s="10" t="s">
        <v>41954</v>
      </c>
      <c r="P901" s="10" t="s">
        <v>45771</v>
      </c>
      <c r="Q901" s="33" t="s">
        <v>29986</v>
      </c>
      <c r="R901" s="61" t="s">
        <v>41955</v>
      </c>
      <c r="S901" s="10" t="s">
        <v>93</v>
      </c>
      <c r="T901" s="60" t="s">
        <v>21</v>
      </c>
      <c r="U901" s="34" t="s">
        <v>26689</v>
      </c>
      <c r="V901" s="34" t="s">
        <v>26484</v>
      </c>
      <c r="W901" s="51"/>
      <c r="X901" s="51"/>
      <c r="Y901" s="51"/>
      <c r="AA901" s="51" t="s">
        <v>42844</v>
      </c>
      <c r="AB901" s="33">
        <v>7547</v>
      </c>
      <c r="AC901" s="103">
        <v>27061</v>
      </c>
    </row>
    <row r="902" spans="1:29" ht="13" customHeight="1" x14ac:dyDescent="0.2">
      <c r="A902" s="10" t="s">
        <v>41759</v>
      </c>
      <c r="B902" s="87">
        <v>31</v>
      </c>
      <c r="C902" s="10" t="s">
        <v>13</v>
      </c>
      <c r="D902" s="10" t="s">
        <v>30</v>
      </c>
      <c r="E902" s="60"/>
      <c r="F902" s="94">
        <v>43796</v>
      </c>
      <c r="G902" s="10" t="s">
        <v>41760</v>
      </c>
      <c r="H902" s="10" t="s">
        <v>41761</v>
      </c>
      <c r="I902" s="10" t="s">
        <v>373</v>
      </c>
      <c r="J902" s="62">
        <v>18328</v>
      </c>
      <c r="K902" s="10" t="s">
        <v>2960</v>
      </c>
      <c r="L902" s="10" t="s">
        <v>470</v>
      </c>
      <c r="M902" s="1" t="s">
        <v>46170</v>
      </c>
      <c r="N902" s="10" t="s">
        <v>20</v>
      </c>
      <c r="O902" s="10" t="s">
        <v>41762</v>
      </c>
      <c r="P902" s="10" t="s">
        <v>45771</v>
      </c>
      <c r="Q902" s="33" t="s">
        <v>29986</v>
      </c>
      <c r="R902" s="61" t="s">
        <v>41763</v>
      </c>
      <c r="S902" s="10" t="s">
        <v>93</v>
      </c>
      <c r="T902" s="60" t="s">
        <v>21</v>
      </c>
      <c r="U902" s="34" t="s">
        <v>26689</v>
      </c>
      <c r="V902" s="34" t="s">
        <v>26484</v>
      </c>
      <c r="W902" s="51"/>
      <c r="X902" s="51"/>
      <c r="Y902" s="51"/>
      <c r="AA902" s="51" t="s">
        <v>42843</v>
      </c>
      <c r="AB902" s="33">
        <v>7542</v>
      </c>
      <c r="AC902" s="103">
        <v>27059</v>
      </c>
    </row>
    <row r="903" spans="1:29" ht="13" customHeight="1" x14ac:dyDescent="0.2">
      <c r="A903" s="10" t="s">
        <v>41574</v>
      </c>
      <c r="B903" s="87">
        <v>40</v>
      </c>
      <c r="C903" s="10" t="s">
        <v>13</v>
      </c>
      <c r="D903" s="10" t="s">
        <v>78</v>
      </c>
      <c r="E903" s="61" t="s">
        <v>41575</v>
      </c>
      <c r="F903" s="94">
        <v>43796</v>
      </c>
      <c r="G903" s="10" t="s">
        <v>41576</v>
      </c>
      <c r="H903" s="10" t="s">
        <v>2390</v>
      </c>
      <c r="I903" s="10" t="s">
        <v>62</v>
      </c>
      <c r="J903" s="62">
        <v>44903</v>
      </c>
      <c r="K903" s="10" t="s">
        <v>2391</v>
      </c>
      <c r="L903" s="10" t="s">
        <v>2392</v>
      </c>
      <c r="M903" s="1" t="s">
        <v>46392</v>
      </c>
      <c r="N903" s="10" t="s">
        <v>20</v>
      </c>
      <c r="O903" s="10" t="s">
        <v>41577</v>
      </c>
      <c r="P903" s="10" t="s">
        <v>36923</v>
      </c>
      <c r="Q903" s="33" t="s">
        <v>29986</v>
      </c>
      <c r="R903" s="61" t="s">
        <v>41578</v>
      </c>
      <c r="S903" s="10" t="s">
        <v>93</v>
      </c>
      <c r="T903" s="60" t="s">
        <v>21</v>
      </c>
      <c r="U903" s="34" t="s">
        <v>28142</v>
      </c>
      <c r="V903" s="34"/>
      <c r="W903" s="51"/>
      <c r="X903" s="51"/>
      <c r="Y903" s="51"/>
      <c r="AA903" s="51" t="s">
        <v>42843</v>
      </c>
      <c r="AB903" s="33">
        <v>7543</v>
      </c>
      <c r="AC903" s="103">
        <v>27058</v>
      </c>
    </row>
    <row r="904" spans="1:29" ht="13" customHeight="1" x14ac:dyDescent="0.2">
      <c r="A904" s="33" t="s">
        <v>37004</v>
      </c>
      <c r="B904" s="33">
        <v>52</v>
      </c>
      <c r="C904" s="33" t="s">
        <v>13</v>
      </c>
      <c r="D904" s="33" t="s">
        <v>30</v>
      </c>
      <c r="E904" s="33" t="s">
        <v>37005</v>
      </c>
      <c r="F904" s="94">
        <v>43796</v>
      </c>
      <c r="G904" s="33" t="s">
        <v>37006</v>
      </c>
      <c r="H904" s="33" t="s">
        <v>6898</v>
      </c>
      <c r="I904" s="33" t="s">
        <v>38</v>
      </c>
      <c r="J904" s="62">
        <v>94952</v>
      </c>
      <c r="K904" s="33" t="s">
        <v>2457</v>
      </c>
      <c r="L904" s="33" t="s">
        <v>42346</v>
      </c>
      <c r="M904" s="1" t="s">
        <v>46393</v>
      </c>
      <c r="N904" s="33" t="s">
        <v>27671</v>
      </c>
      <c r="O904" s="33" t="s">
        <v>37007</v>
      </c>
      <c r="P904" s="33" t="s">
        <v>45771</v>
      </c>
      <c r="Q904" s="33" t="s">
        <v>29986</v>
      </c>
      <c r="R904" s="33" t="s">
        <v>37008</v>
      </c>
      <c r="S904" s="33" t="s">
        <v>93</v>
      </c>
      <c r="T904" s="33" t="s">
        <v>45897</v>
      </c>
      <c r="U904" s="51" t="s">
        <v>49804</v>
      </c>
      <c r="V904" s="51"/>
      <c r="W904" s="51"/>
      <c r="X904" s="51"/>
      <c r="Y904" s="51"/>
      <c r="AA904" s="33" t="s">
        <v>42844</v>
      </c>
      <c r="AB904" s="33">
        <v>7544</v>
      </c>
      <c r="AC904" s="103">
        <v>27121</v>
      </c>
    </row>
    <row r="905" spans="1:29" ht="13" customHeight="1" x14ac:dyDescent="0.2">
      <c r="A905" s="10" t="s">
        <v>38329</v>
      </c>
      <c r="B905" s="87">
        <v>51</v>
      </c>
      <c r="C905" s="10" t="s">
        <v>13</v>
      </c>
      <c r="D905" s="10" t="s">
        <v>30</v>
      </c>
      <c r="E905" s="61" t="s">
        <v>38330</v>
      </c>
      <c r="F905" s="94">
        <v>43795</v>
      </c>
      <c r="G905" s="10" t="s">
        <v>38331</v>
      </c>
      <c r="H905" s="10" t="s">
        <v>37244</v>
      </c>
      <c r="I905" s="10" t="s">
        <v>297</v>
      </c>
      <c r="J905" s="62">
        <v>37743</v>
      </c>
      <c r="K905" s="10" t="s">
        <v>4535</v>
      </c>
      <c r="L905" s="10" t="s">
        <v>37245</v>
      </c>
      <c r="M905" s="1" t="s">
        <v>46235</v>
      </c>
      <c r="N905" s="10" t="s">
        <v>20</v>
      </c>
      <c r="O905" s="10" t="s">
        <v>38332</v>
      </c>
      <c r="P905" s="10" t="s">
        <v>45771</v>
      </c>
      <c r="Q905" s="33" t="s">
        <v>29986</v>
      </c>
      <c r="R905" s="61" t="s">
        <v>38333</v>
      </c>
      <c r="S905" s="10" t="s">
        <v>93</v>
      </c>
      <c r="T905" s="60" t="s">
        <v>21</v>
      </c>
      <c r="U905" s="51" t="s">
        <v>26689</v>
      </c>
      <c r="V905" s="51" t="s">
        <v>26484</v>
      </c>
      <c r="W905" s="51" t="s">
        <v>26485</v>
      </c>
      <c r="X905" s="51" t="s">
        <v>509</v>
      </c>
      <c r="Y905" s="51">
        <v>5245</v>
      </c>
      <c r="AA905" s="51" t="s">
        <v>42843</v>
      </c>
      <c r="AB905" s="33">
        <v>7540</v>
      </c>
      <c r="AC905" s="103">
        <v>27056</v>
      </c>
    </row>
    <row r="906" spans="1:29" ht="13" customHeight="1" x14ac:dyDescent="0.2">
      <c r="A906" s="10" t="s">
        <v>41510</v>
      </c>
      <c r="B906" s="87">
        <v>48</v>
      </c>
      <c r="C906" s="10" t="s">
        <v>13</v>
      </c>
      <c r="D906" s="10" t="s">
        <v>30</v>
      </c>
      <c r="E906" s="61" t="s">
        <v>41511</v>
      </c>
      <c r="F906" s="94">
        <v>43795</v>
      </c>
      <c r="G906" s="10" t="s">
        <v>41512</v>
      </c>
      <c r="H906" s="10" t="s">
        <v>29144</v>
      </c>
      <c r="I906" s="10" t="s">
        <v>45</v>
      </c>
      <c r="J906" s="62">
        <v>21120</v>
      </c>
      <c r="K906" s="10" t="s">
        <v>1483</v>
      </c>
      <c r="L906" s="10" t="s">
        <v>211</v>
      </c>
      <c r="M906" s="1" t="s">
        <v>46017</v>
      </c>
      <c r="N906" s="10" t="s">
        <v>20</v>
      </c>
      <c r="O906" s="10" t="s">
        <v>41513</v>
      </c>
      <c r="P906" s="10" t="s">
        <v>45771</v>
      </c>
      <c r="Q906" s="33" t="s">
        <v>29986</v>
      </c>
      <c r="R906" s="61" t="s">
        <v>41514</v>
      </c>
      <c r="S906" s="10" t="s">
        <v>509</v>
      </c>
      <c r="T906" s="60" t="s">
        <v>28</v>
      </c>
      <c r="U906" s="51" t="s">
        <v>26487</v>
      </c>
      <c r="V906" s="51" t="s">
        <v>26487</v>
      </c>
      <c r="W906" s="51" t="s">
        <v>26483</v>
      </c>
      <c r="X906" s="51" t="s">
        <v>509</v>
      </c>
      <c r="Y906" s="51">
        <v>5243</v>
      </c>
      <c r="AA906" s="51" t="s">
        <v>42843</v>
      </c>
      <c r="AB906" s="33">
        <v>7541</v>
      </c>
      <c r="AC906" s="103">
        <v>27055</v>
      </c>
    </row>
    <row r="907" spans="1:29" ht="13" customHeight="1" x14ac:dyDescent="0.2">
      <c r="A907" s="10" t="s">
        <v>39810</v>
      </c>
      <c r="B907" s="89">
        <v>22</v>
      </c>
      <c r="C907" s="10" t="s">
        <v>13</v>
      </c>
      <c r="D907" s="10" t="s">
        <v>78</v>
      </c>
      <c r="E907" s="66" t="s">
        <v>39811</v>
      </c>
      <c r="F907" s="94">
        <v>43794</v>
      </c>
      <c r="G907" s="10" t="s">
        <v>39812</v>
      </c>
      <c r="H907" s="10" t="s">
        <v>5873</v>
      </c>
      <c r="I907" s="10" t="s">
        <v>38</v>
      </c>
      <c r="J907" s="62">
        <v>90028</v>
      </c>
      <c r="K907" s="10" t="s">
        <v>91</v>
      </c>
      <c r="L907" s="10" t="s">
        <v>92</v>
      </c>
      <c r="M907" s="1" t="s">
        <v>45984</v>
      </c>
      <c r="N907" s="10" t="s">
        <v>20</v>
      </c>
      <c r="O907" s="10" t="s">
        <v>39813</v>
      </c>
      <c r="P907" s="10" t="s">
        <v>45771</v>
      </c>
      <c r="Q907" s="33" t="s">
        <v>29986</v>
      </c>
      <c r="R907" s="61" t="s">
        <v>39814</v>
      </c>
      <c r="S907" s="10" t="s">
        <v>93</v>
      </c>
      <c r="T907" s="60" t="s">
        <v>21</v>
      </c>
      <c r="U907" s="51" t="s">
        <v>39815</v>
      </c>
      <c r="V907" s="51" t="s">
        <v>26484</v>
      </c>
      <c r="W907" s="51" t="s">
        <v>26486</v>
      </c>
      <c r="X907" s="51" t="s">
        <v>509</v>
      </c>
      <c r="Y907" s="51">
        <v>5223</v>
      </c>
      <c r="AA907" s="51" t="s">
        <v>42842</v>
      </c>
      <c r="AB907" s="33">
        <v>7539</v>
      </c>
      <c r="AC907" s="103">
        <v>27051</v>
      </c>
    </row>
    <row r="908" spans="1:29" ht="13" customHeight="1" x14ac:dyDescent="0.2">
      <c r="A908" s="10" t="s">
        <v>38324</v>
      </c>
      <c r="B908" s="87">
        <v>42</v>
      </c>
      <c r="C908" s="10" t="s">
        <v>13</v>
      </c>
      <c r="D908" s="10" t="s">
        <v>30</v>
      </c>
      <c r="E908" s="61" t="s">
        <v>38325</v>
      </c>
      <c r="F908" s="94">
        <v>43794</v>
      </c>
      <c r="G908" s="10" t="s">
        <v>38326</v>
      </c>
      <c r="H908" s="10" t="s">
        <v>15161</v>
      </c>
      <c r="I908" s="10" t="s">
        <v>795</v>
      </c>
      <c r="J908" s="62">
        <v>59404</v>
      </c>
      <c r="K908" s="10" t="s">
        <v>13423</v>
      </c>
      <c r="L908" s="10" t="s">
        <v>5147</v>
      </c>
      <c r="M908" s="1" t="s">
        <v>48899</v>
      </c>
      <c r="N908" s="10" t="s">
        <v>20</v>
      </c>
      <c r="O908" s="10" t="s">
        <v>38327</v>
      </c>
      <c r="P908" s="10" t="s">
        <v>45771</v>
      </c>
      <c r="Q908" s="33" t="s">
        <v>29986</v>
      </c>
      <c r="R908" s="61" t="s">
        <v>38328</v>
      </c>
      <c r="S908" s="10" t="s">
        <v>93</v>
      </c>
      <c r="T908" s="60" t="s">
        <v>21</v>
      </c>
      <c r="U908" s="51" t="s">
        <v>26689</v>
      </c>
      <c r="V908" s="51" t="s">
        <v>26482</v>
      </c>
      <c r="W908" s="51" t="s">
        <v>26485</v>
      </c>
      <c r="X908" s="51" t="s">
        <v>93</v>
      </c>
      <c r="Y908" s="51">
        <v>5244</v>
      </c>
      <c r="AA908" s="51" t="s">
        <v>42844</v>
      </c>
      <c r="AB908" s="33">
        <v>7537</v>
      </c>
      <c r="AC908" s="103">
        <v>27054</v>
      </c>
    </row>
    <row r="909" spans="1:29" ht="13" customHeight="1" x14ac:dyDescent="0.2">
      <c r="A909" s="60" t="s">
        <v>40617</v>
      </c>
      <c r="B909" s="89">
        <v>36</v>
      </c>
      <c r="C909" s="60" t="s">
        <v>13</v>
      </c>
      <c r="D909" s="60" t="s">
        <v>30</v>
      </c>
      <c r="E909" s="60"/>
      <c r="F909" s="94">
        <v>43794</v>
      </c>
      <c r="G909" s="10" t="s">
        <v>40618</v>
      </c>
      <c r="H909" s="10" t="s">
        <v>40619</v>
      </c>
      <c r="I909" s="10" t="s">
        <v>281</v>
      </c>
      <c r="J909" s="62">
        <v>98022</v>
      </c>
      <c r="K909" s="10" t="s">
        <v>1130</v>
      </c>
      <c r="L909" s="10" t="s">
        <v>7267</v>
      </c>
      <c r="M909" s="1" t="s">
        <v>46394</v>
      </c>
      <c r="N909" s="10" t="s">
        <v>20</v>
      </c>
      <c r="O909" s="10" t="s">
        <v>40620</v>
      </c>
      <c r="P909" s="10" t="s">
        <v>45771</v>
      </c>
      <c r="Q909" s="33" t="s">
        <v>29986</v>
      </c>
      <c r="R909" s="61" t="s">
        <v>40621</v>
      </c>
      <c r="S909" s="10" t="s">
        <v>93</v>
      </c>
      <c r="T909" s="60" t="s">
        <v>350</v>
      </c>
      <c r="U909" s="51" t="s">
        <v>26775</v>
      </c>
      <c r="V909" s="51" t="s">
        <v>26484</v>
      </c>
      <c r="W909" s="51" t="s">
        <v>26485</v>
      </c>
      <c r="X909" s="51" t="s">
        <v>93</v>
      </c>
      <c r="Y909" s="51">
        <v>5224</v>
      </c>
      <c r="AA909" s="51" t="s">
        <v>42843</v>
      </c>
      <c r="AB909" s="33">
        <v>7538</v>
      </c>
      <c r="AC909" s="103">
        <v>27052</v>
      </c>
    </row>
    <row r="910" spans="1:29" ht="13" customHeight="1" x14ac:dyDescent="0.2">
      <c r="A910" s="10" t="s">
        <v>38309</v>
      </c>
      <c r="B910" s="87">
        <v>34</v>
      </c>
      <c r="C910" s="10" t="s">
        <v>13</v>
      </c>
      <c r="D910" s="10" t="s">
        <v>30</v>
      </c>
      <c r="E910" s="60"/>
      <c r="F910" s="94">
        <v>43793</v>
      </c>
      <c r="G910" s="10" t="s">
        <v>38310</v>
      </c>
      <c r="H910" s="10" t="s">
        <v>38311</v>
      </c>
      <c r="I910" s="10" t="s">
        <v>50</v>
      </c>
      <c r="J910" s="62">
        <v>49316</v>
      </c>
      <c r="K910" s="10" t="s">
        <v>2340</v>
      </c>
      <c r="L910" s="10" t="s">
        <v>36513</v>
      </c>
      <c r="M910" s="1" t="s">
        <v>46395</v>
      </c>
      <c r="N910" s="10" t="s">
        <v>20</v>
      </c>
      <c r="O910" s="10" t="s">
        <v>38312</v>
      </c>
      <c r="P910" s="10" t="s">
        <v>36923</v>
      </c>
      <c r="Q910" s="33" t="s">
        <v>29986</v>
      </c>
      <c r="R910" s="61" t="s">
        <v>38313</v>
      </c>
      <c r="S910" s="10" t="s">
        <v>93</v>
      </c>
      <c r="T910" s="60" t="s">
        <v>21</v>
      </c>
      <c r="U910" s="51" t="s">
        <v>26689</v>
      </c>
      <c r="V910" s="51" t="s">
        <v>26484</v>
      </c>
      <c r="W910" s="51" t="s">
        <v>26485</v>
      </c>
      <c r="X910" s="51" t="s">
        <v>93</v>
      </c>
      <c r="Y910" s="51">
        <v>5211</v>
      </c>
      <c r="AA910" s="51" t="s">
        <v>42844</v>
      </c>
      <c r="AB910" s="33">
        <v>7536</v>
      </c>
      <c r="AC910" s="103">
        <v>27050</v>
      </c>
    </row>
    <row r="911" spans="1:29" ht="13" customHeight="1" x14ac:dyDescent="0.2">
      <c r="A911" s="10" t="s">
        <v>37563</v>
      </c>
      <c r="B911" s="87">
        <v>28</v>
      </c>
      <c r="C911" s="10" t="s">
        <v>13</v>
      </c>
      <c r="D911" s="10" t="s">
        <v>78</v>
      </c>
      <c r="E911" s="60"/>
      <c r="F911" s="94">
        <v>43792</v>
      </c>
      <c r="G911" s="10" t="s">
        <v>37564</v>
      </c>
      <c r="H911" s="10" t="s">
        <v>372</v>
      </c>
      <c r="I911" s="10" t="s">
        <v>25</v>
      </c>
      <c r="J911" s="62">
        <v>29706</v>
      </c>
      <c r="K911" s="10" t="s">
        <v>372</v>
      </c>
      <c r="L911" s="10" t="s">
        <v>1817</v>
      </c>
      <c r="M911" s="1" t="s">
        <v>46396</v>
      </c>
      <c r="N911" s="10" t="s">
        <v>20</v>
      </c>
      <c r="O911" s="10" t="s">
        <v>37565</v>
      </c>
      <c r="P911" s="10" t="s">
        <v>43587</v>
      </c>
      <c r="Q911" s="33" t="s">
        <v>29986</v>
      </c>
      <c r="R911" s="61" t="s">
        <v>37566</v>
      </c>
      <c r="S911" s="10" t="s">
        <v>93</v>
      </c>
      <c r="T911" s="60" t="s">
        <v>21</v>
      </c>
      <c r="U911" s="51" t="s">
        <v>26689</v>
      </c>
      <c r="V911" s="51" t="s">
        <v>26484</v>
      </c>
      <c r="W911" s="51" t="s">
        <v>26486</v>
      </c>
      <c r="X911" s="51" t="s">
        <v>93</v>
      </c>
      <c r="Y911" s="51">
        <v>5209</v>
      </c>
      <c r="AA911" s="51" t="s">
        <v>42843</v>
      </c>
      <c r="AB911" s="33">
        <v>7534</v>
      </c>
      <c r="AC911" s="103">
        <v>27048</v>
      </c>
    </row>
    <row r="912" spans="1:29" ht="13" customHeight="1" x14ac:dyDescent="0.2">
      <c r="A912" s="10" t="s">
        <v>39902</v>
      </c>
      <c r="B912" s="87">
        <v>24</v>
      </c>
      <c r="C912" s="10" t="s">
        <v>13</v>
      </c>
      <c r="D912" s="10" t="s">
        <v>41</v>
      </c>
      <c r="E912" s="61" t="s">
        <v>39903</v>
      </c>
      <c r="F912" s="94">
        <v>43792</v>
      </c>
      <c r="G912" s="10" t="s">
        <v>39904</v>
      </c>
      <c r="H912" s="10" t="s">
        <v>4294</v>
      </c>
      <c r="I912" s="10" t="s">
        <v>191</v>
      </c>
      <c r="J912" s="62">
        <v>81005</v>
      </c>
      <c r="K912" s="10" t="s">
        <v>4294</v>
      </c>
      <c r="L912" s="10" t="s">
        <v>4296</v>
      </c>
      <c r="M912" s="1" t="s">
        <v>45922</v>
      </c>
      <c r="N912" s="10" t="s">
        <v>20</v>
      </c>
      <c r="O912" s="10" t="s">
        <v>39905</v>
      </c>
      <c r="P912" s="10" t="s">
        <v>31864</v>
      </c>
      <c r="Q912" s="33" t="s">
        <v>29986</v>
      </c>
      <c r="R912" s="61" t="s">
        <v>39906</v>
      </c>
      <c r="S912" s="10" t="s">
        <v>93</v>
      </c>
      <c r="T912" s="60" t="s">
        <v>45897</v>
      </c>
      <c r="U912" s="51" t="s">
        <v>39851</v>
      </c>
      <c r="V912" s="51" t="s">
        <v>26484</v>
      </c>
      <c r="W912" s="51" t="s">
        <v>26485</v>
      </c>
      <c r="X912" s="51" t="s">
        <v>93</v>
      </c>
      <c r="Y912" s="51">
        <v>5210</v>
      </c>
      <c r="AA912" s="51" t="s">
        <v>42844</v>
      </c>
      <c r="AB912" s="33">
        <v>7535</v>
      </c>
      <c r="AC912" s="103">
        <v>27049</v>
      </c>
    </row>
    <row r="913" spans="1:29" ht="13" customHeight="1" x14ac:dyDescent="0.2">
      <c r="A913" s="10" t="s">
        <v>37572</v>
      </c>
      <c r="B913" s="87">
        <v>37</v>
      </c>
      <c r="C913" s="10" t="s">
        <v>13</v>
      </c>
      <c r="D913" s="10" t="s">
        <v>78</v>
      </c>
      <c r="E913" s="60"/>
      <c r="F913" s="94">
        <v>43791</v>
      </c>
      <c r="G913" s="10" t="s">
        <v>37573</v>
      </c>
      <c r="H913" s="10" t="s">
        <v>1311</v>
      </c>
      <c r="I913" s="10" t="s">
        <v>337</v>
      </c>
      <c r="J913" s="62">
        <v>28337</v>
      </c>
      <c r="K913" s="10" t="s">
        <v>3242</v>
      </c>
      <c r="L913" s="10" t="s">
        <v>37574</v>
      </c>
      <c r="M913" s="1" t="s">
        <v>46397</v>
      </c>
      <c r="N913" s="10" t="s">
        <v>20</v>
      </c>
      <c r="O913" s="10" t="s">
        <v>37575</v>
      </c>
      <c r="P913" s="10" t="s">
        <v>31864</v>
      </c>
      <c r="Q913" s="33" t="s">
        <v>29986</v>
      </c>
      <c r="R913" s="61" t="s">
        <v>37576</v>
      </c>
      <c r="S913" s="10" t="s">
        <v>93</v>
      </c>
      <c r="T913" s="60" t="s">
        <v>21</v>
      </c>
      <c r="U913" s="51" t="s">
        <v>26689</v>
      </c>
      <c r="V913" s="51" t="s">
        <v>26484</v>
      </c>
      <c r="W913" s="51" t="s">
        <v>26485</v>
      </c>
      <c r="X913" s="51" t="s">
        <v>93</v>
      </c>
      <c r="Y913" s="51">
        <v>5225</v>
      </c>
      <c r="AA913" s="51" t="s">
        <v>42843</v>
      </c>
      <c r="AB913" s="33">
        <v>7533</v>
      </c>
      <c r="AC913" s="103">
        <v>27046</v>
      </c>
    </row>
    <row r="914" spans="1:29" ht="13" customHeight="1" x14ac:dyDescent="0.2">
      <c r="A914" s="10" t="s">
        <v>39037</v>
      </c>
      <c r="B914" s="87">
        <v>18</v>
      </c>
      <c r="C914" s="10" t="s">
        <v>13</v>
      </c>
      <c r="D914" s="51" t="s">
        <v>78</v>
      </c>
      <c r="E914" s="60"/>
      <c r="F914" s="94">
        <v>43789</v>
      </c>
      <c r="G914" s="10" t="s">
        <v>39038</v>
      </c>
      <c r="H914" s="10" t="s">
        <v>1191</v>
      </c>
      <c r="I914" s="10" t="s">
        <v>249</v>
      </c>
      <c r="J914" s="62">
        <v>89014</v>
      </c>
      <c r="K914" s="10" t="s">
        <v>524</v>
      </c>
      <c r="L914" s="10" t="s">
        <v>1383</v>
      </c>
      <c r="M914" s="1" t="s">
        <v>46080</v>
      </c>
      <c r="N914" s="10" t="s">
        <v>20</v>
      </c>
      <c r="O914" s="10" t="s">
        <v>39039</v>
      </c>
      <c r="P914" s="10" t="s">
        <v>45771</v>
      </c>
      <c r="Q914" s="33" t="s">
        <v>29986</v>
      </c>
      <c r="R914" s="61" t="s">
        <v>39040</v>
      </c>
      <c r="S914" s="10" t="s">
        <v>93</v>
      </c>
      <c r="T914" s="60" t="s">
        <v>21</v>
      </c>
      <c r="U914" s="51" t="s">
        <v>26689</v>
      </c>
      <c r="V914" s="51" t="s">
        <v>26484</v>
      </c>
      <c r="W914" s="51"/>
      <c r="X914" s="51" t="s">
        <v>509</v>
      </c>
      <c r="Y914" s="51">
        <v>5208</v>
      </c>
      <c r="AA914" s="51" t="s">
        <v>42842</v>
      </c>
      <c r="AB914" s="33">
        <v>7529</v>
      </c>
      <c r="AC914" s="103">
        <v>27041</v>
      </c>
    </row>
    <row r="915" spans="1:29" ht="13" customHeight="1" x14ac:dyDescent="0.2">
      <c r="A915" s="10" t="s">
        <v>39184</v>
      </c>
      <c r="B915" s="87">
        <v>42</v>
      </c>
      <c r="C915" s="10" t="s">
        <v>102</v>
      </c>
      <c r="D915" s="51" t="s">
        <v>30</v>
      </c>
      <c r="E915" s="60"/>
      <c r="F915" s="94">
        <v>43789</v>
      </c>
      <c r="G915" s="10" t="s">
        <v>39185</v>
      </c>
      <c r="H915" s="10" t="s">
        <v>91</v>
      </c>
      <c r="I915" s="10" t="s">
        <v>38</v>
      </c>
      <c r="J915" s="62">
        <v>91367</v>
      </c>
      <c r="K915" s="10" t="s">
        <v>91</v>
      </c>
      <c r="L915" s="10" t="s">
        <v>21809</v>
      </c>
      <c r="M915" s="1" t="s">
        <v>46399</v>
      </c>
      <c r="N915" s="10" t="s">
        <v>20</v>
      </c>
      <c r="O915" s="10" t="s">
        <v>39186</v>
      </c>
      <c r="P915" s="10" t="s">
        <v>45771</v>
      </c>
      <c r="Q915" s="33" t="s">
        <v>29986</v>
      </c>
      <c r="R915" s="61" t="s">
        <v>39187</v>
      </c>
      <c r="S915" s="10" t="s">
        <v>93</v>
      </c>
      <c r="T915" s="60" t="s">
        <v>21</v>
      </c>
      <c r="U915" s="51" t="s">
        <v>26689</v>
      </c>
      <c r="V915" s="51" t="s">
        <v>26482</v>
      </c>
      <c r="W915" s="51" t="s">
        <v>26485</v>
      </c>
      <c r="X915" s="51" t="s">
        <v>93</v>
      </c>
      <c r="Y915" s="51">
        <v>5263</v>
      </c>
      <c r="AA915" s="51" t="s">
        <v>42842</v>
      </c>
      <c r="AB915" s="33">
        <v>7531</v>
      </c>
      <c r="AC915" s="103">
        <v>27040</v>
      </c>
    </row>
    <row r="916" spans="1:29" ht="13" customHeight="1" x14ac:dyDescent="0.2">
      <c r="A916" s="10" t="s">
        <v>39173</v>
      </c>
      <c r="B916" s="87">
        <v>51</v>
      </c>
      <c r="C916" s="10" t="s">
        <v>13</v>
      </c>
      <c r="D916" s="51" t="s">
        <v>30</v>
      </c>
      <c r="E916" s="60"/>
      <c r="F916" s="94">
        <v>43789</v>
      </c>
      <c r="G916" s="10" t="s">
        <v>39174</v>
      </c>
      <c r="H916" s="10" t="s">
        <v>7607</v>
      </c>
      <c r="I916" s="10" t="s">
        <v>159</v>
      </c>
      <c r="J916" s="62">
        <v>30228</v>
      </c>
      <c r="K916" s="10" t="s">
        <v>7609</v>
      </c>
      <c r="L916" s="10" t="s">
        <v>39175</v>
      </c>
      <c r="M916" s="1" t="s">
        <v>46398</v>
      </c>
      <c r="N916" s="10" t="s">
        <v>20</v>
      </c>
      <c r="O916" s="10" t="s">
        <v>39176</v>
      </c>
      <c r="P916" s="10" t="s">
        <v>45771</v>
      </c>
      <c r="Q916" s="33" t="s">
        <v>29986</v>
      </c>
      <c r="R916" s="61" t="s">
        <v>39177</v>
      </c>
      <c r="S916" s="10" t="s">
        <v>93</v>
      </c>
      <c r="T916" s="60" t="s">
        <v>21</v>
      </c>
      <c r="U916" s="51" t="s">
        <v>26689</v>
      </c>
      <c r="V916" s="51" t="s">
        <v>26484</v>
      </c>
      <c r="W916" s="51" t="s">
        <v>26485</v>
      </c>
      <c r="X916" s="51" t="s">
        <v>93</v>
      </c>
      <c r="Y916" s="51">
        <v>5207</v>
      </c>
      <c r="AA916" s="51" t="s">
        <v>42844</v>
      </c>
      <c r="AB916" s="33">
        <v>7530</v>
      </c>
      <c r="AC916" s="103">
        <v>27043</v>
      </c>
    </row>
    <row r="917" spans="1:29" ht="13" customHeight="1" x14ac:dyDescent="0.2">
      <c r="A917" s="10" t="s">
        <v>39690</v>
      </c>
      <c r="B917" s="87">
        <v>55</v>
      </c>
      <c r="C917" s="10" t="s">
        <v>13</v>
      </c>
      <c r="D917" s="51" t="s">
        <v>30</v>
      </c>
      <c r="E917" s="60"/>
      <c r="F917" s="94">
        <v>43789</v>
      </c>
      <c r="G917" s="10" t="s">
        <v>39691</v>
      </c>
      <c r="H917" s="10" t="s">
        <v>39692</v>
      </c>
      <c r="I917" s="10" t="s">
        <v>159</v>
      </c>
      <c r="J917" s="62">
        <v>30533</v>
      </c>
      <c r="K917" s="10" t="s">
        <v>25697</v>
      </c>
      <c r="L917" s="10" t="s">
        <v>39693</v>
      </c>
      <c r="M917" s="1" t="s">
        <v>46400</v>
      </c>
      <c r="N917" s="10" t="s">
        <v>20</v>
      </c>
      <c r="O917" s="10" t="s">
        <v>39694</v>
      </c>
      <c r="P917" s="10" t="s">
        <v>45771</v>
      </c>
      <c r="Q917" s="33" t="s">
        <v>29986</v>
      </c>
      <c r="R917" s="61" t="s">
        <v>39695</v>
      </c>
      <c r="S917" s="10" t="s">
        <v>93</v>
      </c>
      <c r="T917" s="60" t="s">
        <v>21</v>
      </c>
      <c r="U917" s="51" t="s">
        <v>26682</v>
      </c>
      <c r="V917" s="51" t="s">
        <v>26482</v>
      </c>
      <c r="W917" s="51" t="s">
        <v>26485</v>
      </c>
      <c r="X917" s="51" t="s">
        <v>93</v>
      </c>
      <c r="Y917" s="51">
        <v>5206</v>
      </c>
      <c r="AA917" s="51" t="s">
        <v>42843</v>
      </c>
      <c r="AB917" s="33">
        <v>7532</v>
      </c>
      <c r="AC917" s="103">
        <v>27042</v>
      </c>
    </row>
    <row r="918" spans="1:29" ht="13" customHeight="1" x14ac:dyDescent="0.2">
      <c r="A918" s="10" t="s">
        <v>41579</v>
      </c>
      <c r="B918" s="87">
        <v>32</v>
      </c>
      <c r="C918" s="10" t="s">
        <v>13</v>
      </c>
      <c r="D918" s="10" t="s">
        <v>78</v>
      </c>
      <c r="E918" s="60"/>
      <c r="F918" s="94">
        <v>43788</v>
      </c>
      <c r="G918" s="10" t="s">
        <v>41580</v>
      </c>
      <c r="H918" s="10" t="s">
        <v>80</v>
      </c>
      <c r="I918" s="10" t="s">
        <v>37</v>
      </c>
      <c r="J918" s="62">
        <v>60641</v>
      </c>
      <c r="K918" s="10" t="s">
        <v>81</v>
      </c>
      <c r="L918" s="10" t="s">
        <v>41581</v>
      </c>
      <c r="M918" s="1" t="s">
        <v>46401</v>
      </c>
      <c r="N918" s="10" t="s">
        <v>20</v>
      </c>
      <c r="O918" s="10" t="s">
        <v>41582</v>
      </c>
      <c r="P918" s="10" t="s">
        <v>45771</v>
      </c>
      <c r="Q918" s="33" t="s">
        <v>29986</v>
      </c>
      <c r="R918" s="61" t="s">
        <v>41583</v>
      </c>
      <c r="S918" s="10" t="s">
        <v>93</v>
      </c>
      <c r="T918" s="60" t="s">
        <v>21</v>
      </c>
      <c r="U918" s="34" t="s">
        <v>26689</v>
      </c>
      <c r="V918" s="34" t="s">
        <v>26484</v>
      </c>
      <c r="W918" s="51"/>
      <c r="X918" s="51"/>
      <c r="Y918" s="51"/>
      <c r="AA918" s="51" t="s">
        <v>42842</v>
      </c>
      <c r="AB918" s="33">
        <v>7526</v>
      </c>
      <c r="AC918" s="103">
        <v>27035</v>
      </c>
    </row>
    <row r="919" spans="1:29" ht="13" customHeight="1" x14ac:dyDescent="0.2">
      <c r="A919" s="10" t="s">
        <v>39567</v>
      </c>
      <c r="B919" s="87">
        <v>34</v>
      </c>
      <c r="C919" s="10" t="s">
        <v>13</v>
      </c>
      <c r="D919" s="10" t="s">
        <v>41</v>
      </c>
      <c r="E919" s="60"/>
      <c r="F919" s="94">
        <v>43788</v>
      </c>
      <c r="G919" s="10" t="s">
        <v>39568</v>
      </c>
      <c r="H919" s="10" t="s">
        <v>91</v>
      </c>
      <c r="I919" s="10" t="s">
        <v>38</v>
      </c>
      <c r="J919" s="62">
        <v>90011</v>
      </c>
      <c r="K919" s="10" t="s">
        <v>91</v>
      </c>
      <c r="L919" s="10" t="s">
        <v>92</v>
      </c>
      <c r="M919" s="1" t="s">
        <v>45984</v>
      </c>
      <c r="N919" s="10" t="s">
        <v>20</v>
      </c>
      <c r="O919" s="10" t="s">
        <v>39569</v>
      </c>
      <c r="P919" s="10" t="s">
        <v>45771</v>
      </c>
      <c r="Q919" s="33" t="s">
        <v>29986</v>
      </c>
      <c r="R919" s="61" t="s">
        <v>39570</v>
      </c>
      <c r="S919" s="10" t="s">
        <v>93</v>
      </c>
      <c r="T919" s="60" t="s">
        <v>21</v>
      </c>
      <c r="U919" s="51" t="s">
        <v>26682</v>
      </c>
      <c r="V919" s="51" t="s">
        <v>26482</v>
      </c>
      <c r="W919" s="51"/>
      <c r="X919" s="51" t="s">
        <v>93</v>
      </c>
      <c r="Y919" s="51">
        <v>5199</v>
      </c>
      <c r="AA919" s="51" t="s">
        <v>42842</v>
      </c>
      <c r="AB919" s="33">
        <v>7527</v>
      </c>
      <c r="AC919" s="103">
        <v>27034</v>
      </c>
    </row>
    <row r="920" spans="1:29" ht="13" customHeight="1" x14ac:dyDescent="0.2">
      <c r="A920" s="10" t="s">
        <v>38304</v>
      </c>
      <c r="B920" s="87">
        <v>34</v>
      </c>
      <c r="C920" s="10" t="s">
        <v>13</v>
      </c>
      <c r="D920" s="10" t="s">
        <v>30</v>
      </c>
      <c r="E920" s="60"/>
      <c r="F920" s="94">
        <v>43788</v>
      </c>
      <c r="G920" s="10" t="s">
        <v>38305</v>
      </c>
      <c r="H920" s="10" t="s">
        <v>38306</v>
      </c>
      <c r="I920" s="10" t="s">
        <v>38</v>
      </c>
      <c r="J920" s="62">
        <v>92256</v>
      </c>
      <c r="K920" s="10" t="s">
        <v>287</v>
      </c>
      <c r="L920" s="10" t="s">
        <v>32107</v>
      </c>
      <c r="M920" s="1" t="s">
        <v>45919</v>
      </c>
      <c r="N920" s="10" t="s">
        <v>20</v>
      </c>
      <c r="O920" s="10" t="s">
        <v>38307</v>
      </c>
      <c r="P920" s="10" t="s">
        <v>45771</v>
      </c>
      <c r="Q920" s="33" t="s">
        <v>29986</v>
      </c>
      <c r="R920" s="61" t="s">
        <v>38308</v>
      </c>
      <c r="S920" s="10" t="s">
        <v>93</v>
      </c>
      <c r="T920" s="60" t="s">
        <v>21</v>
      </c>
      <c r="U920" s="51" t="s">
        <v>26689</v>
      </c>
      <c r="V920" s="51" t="s">
        <v>26484</v>
      </c>
      <c r="W920" s="51" t="s">
        <v>26485</v>
      </c>
      <c r="X920" s="51" t="s">
        <v>93</v>
      </c>
      <c r="Y920" s="51">
        <v>5202</v>
      </c>
      <c r="AA920" s="51" t="s">
        <v>42843</v>
      </c>
      <c r="AB920" s="33">
        <v>7524</v>
      </c>
      <c r="AC920" s="103">
        <v>27036</v>
      </c>
    </row>
    <row r="921" spans="1:29" ht="13" customHeight="1" x14ac:dyDescent="0.2">
      <c r="A921" s="10" t="s">
        <v>38677</v>
      </c>
      <c r="B921" s="87">
        <v>38</v>
      </c>
      <c r="C921" s="10" t="s">
        <v>13</v>
      </c>
      <c r="D921" s="10" t="s">
        <v>41</v>
      </c>
      <c r="E921" s="61" t="s">
        <v>38678</v>
      </c>
      <c r="F921" s="94">
        <v>43788</v>
      </c>
      <c r="G921" s="10" t="s">
        <v>38679</v>
      </c>
      <c r="H921" s="10" t="s">
        <v>38680</v>
      </c>
      <c r="I921" s="10" t="s">
        <v>406</v>
      </c>
      <c r="J921" s="62">
        <v>54216</v>
      </c>
      <c r="K921" s="10" t="s">
        <v>38680</v>
      </c>
      <c r="L921" s="10" t="s">
        <v>38681</v>
      </c>
      <c r="M921" s="1" t="s">
        <v>46402</v>
      </c>
      <c r="N921" s="10" t="s">
        <v>20</v>
      </c>
      <c r="O921" s="10" t="s">
        <v>38682</v>
      </c>
      <c r="P921" s="10" t="s">
        <v>45771</v>
      </c>
      <c r="Q921" s="33" t="s">
        <v>29986</v>
      </c>
      <c r="R921" s="61" t="s">
        <v>38683</v>
      </c>
      <c r="S921" s="10" t="s">
        <v>93</v>
      </c>
      <c r="T921" s="60" t="s">
        <v>21</v>
      </c>
      <c r="U921" s="51" t="s">
        <v>26689</v>
      </c>
      <c r="V921" s="51" t="s">
        <v>26484</v>
      </c>
      <c r="W921" s="51"/>
      <c r="X921" s="51" t="s">
        <v>93</v>
      </c>
      <c r="Y921" s="51">
        <v>5226</v>
      </c>
      <c r="AA921" s="51" t="s">
        <v>42843</v>
      </c>
      <c r="AB921" s="33">
        <v>7525</v>
      </c>
      <c r="AC921" s="103">
        <v>27038</v>
      </c>
    </row>
    <row r="922" spans="1:29" ht="13" customHeight="1" x14ac:dyDescent="0.2">
      <c r="A922" s="10" t="s">
        <v>38295</v>
      </c>
      <c r="B922" s="87">
        <v>41</v>
      </c>
      <c r="C922" s="10" t="s">
        <v>13</v>
      </c>
      <c r="D922" s="10" t="s">
        <v>30</v>
      </c>
      <c r="E922" s="60"/>
      <c r="F922" s="94">
        <v>43788</v>
      </c>
      <c r="G922" s="10" t="s">
        <v>38296</v>
      </c>
      <c r="H922" s="10" t="s">
        <v>31902</v>
      </c>
      <c r="I922" s="10" t="s">
        <v>618</v>
      </c>
      <c r="J922" s="62">
        <v>38637</v>
      </c>
      <c r="K922" s="10" t="s">
        <v>1104</v>
      </c>
      <c r="L922" s="10" t="s">
        <v>32108</v>
      </c>
      <c r="M922" s="1" t="s">
        <v>46404</v>
      </c>
      <c r="N922" s="10" t="s">
        <v>20</v>
      </c>
      <c r="O922" s="10" t="s">
        <v>38297</v>
      </c>
      <c r="P922" s="10" t="s">
        <v>45771</v>
      </c>
      <c r="Q922" s="33" t="s">
        <v>29986</v>
      </c>
      <c r="R922" s="61" t="s">
        <v>38298</v>
      </c>
      <c r="S922" s="10" t="s">
        <v>93</v>
      </c>
      <c r="T922" s="60" t="s">
        <v>21</v>
      </c>
      <c r="U922" s="51" t="s">
        <v>26689</v>
      </c>
      <c r="V922" s="51" t="s">
        <v>26482</v>
      </c>
      <c r="W922" s="51" t="s">
        <v>26485</v>
      </c>
      <c r="X922" s="51" t="s">
        <v>93</v>
      </c>
      <c r="Y922" s="51">
        <v>5198</v>
      </c>
      <c r="AA922" s="51" t="s">
        <v>42844</v>
      </c>
      <c r="AB922" s="33">
        <v>7523</v>
      </c>
      <c r="AC922" s="103">
        <v>27037</v>
      </c>
    </row>
    <row r="923" spans="1:29" ht="13" customHeight="1" x14ac:dyDescent="0.2">
      <c r="A923" s="10" t="s">
        <v>39571</v>
      </c>
      <c r="B923" s="87">
        <v>50</v>
      </c>
      <c r="C923" s="10" t="s">
        <v>13</v>
      </c>
      <c r="D923" s="10" t="s">
        <v>41</v>
      </c>
      <c r="E923" s="60"/>
      <c r="F923" s="94">
        <v>43788</v>
      </c>
      <c r="G923" s="10" t="s">
        <v>39572</v>
      </c>
      <c r="H923" s="10" t="s">
        <v>39573</v>
      </c>
      <c r="I923" s="10" t="s">
        <v>732</v>
      </c>
      <c r="J923" s="62">
        <v>83263</v>
      </c>
      <c r="K923" s="10" t="s">
        <v>1200</v>
      </c>
      <c r="L923" s="10" t="s">
        <v>39574</v>
      </c>
      <c r="M923" s="1" t="s">
        <v>46403</v>
      </c>
      <c r="N923" s="10" t="s">
        <v>20</v>
      </c>
      <c r="O923" s="10" t="s">
        <v>39575</v>
      </c>
      <c r="P923" s="10" t="s">
        <v>39576</v>
      </c>
      <c r="Q923" s="33" t="s">
        <v>29986</v>
      </c>
      <c r="R923" s="61" t="s">
        <v>39577</v>
      </c>
      <c r="S923" s="10" t="s">
        <v>22</v>
      </c>
      <c r="T923" s="60" t="s">
        <v>21</v>
      </c>
      <c r="U923" s="51" t="s">
        <v>26682</v>
      </c>
      <c r="V923" s="51" t="s">
        <v>26482</v>
      </c>
      <c r="W923" s="51" t="s">
        <v>26485</v>
      </c>
      <c r="X923" s="51" t="s">
        <v>93</v>
      </c>
      <c r="Y923" s="51">
        <v>5205</v>
      </c>
      <c r="AA923" s="51" t="s">
        <v>42843</v>
      </c>
      <c r="AB923" s="33">
        <v>7528</v>
      </c>
      <c r="AC923" s="103">
        <v>27039</v>
      </c>
    </row>
    <row r="924" spans="1:29" ht="13" customHeight="1" x14ac:dyDescent="0.2">
      <c r="A924" s="10" t="s">
        <v>38299</v>
      </c>
      <c r="B924" s="88">
        <v>26</v>
      </c>
      <c r="C924" s="10" t="s">
        <v>13</v>
      </c>
      <c r="D924" s="10" t="s">
        <v>30</v>
      </c>
      <c r="E924" s="10" t="s">
        <v>38300</v>
      </c>
      <c r="F924" s="94">
        <v>43787</v>
      </c>
      <c r="G924" s="10" t="s">
        <v>38301</v>
      </c>
      <c r="H924" s="10" t="s">
        <v>14425</v>
      </c>
      <c r="I924" s="10" t="s">
        <v>399</v>
      </c>
      <c r="J924" s="62">
        <v>64161</v>
      </c>
      <c r="K924" s="10" t="s">
        <v>3104</v>
      </c>
      <c r="L924" s="10" t="s">
        <v>3105</v>
      </c>
      <c r="M924" s="1" t="s">
        <v>46316</v>
      </c>
      <c r="N924" s="10" t="s">
        <v>20</v>
      </c>
      <c r="O924" s="10" t="s">
        <v>38302</v>
      </c>
      <c r="P924" s="10" t="s">
        <v>45771</v>
      </c>
      <c r="Q924" s="33" t="s">
        <v>29986</v>
      </c>
      <c r="R924" s="61" t="s">
        <v>38303</v>
      </c>
      <c r="S924" s="10" t="s">
        <v>93</v>
      </c>
      <c r="T924" s="60" t="s">
        <v>21</v>
      </c>
      <c r="U924" s="51" t="s">
        <v>26689</v>
      </c>
      <c r="V924" s="51" t="s">
        <v>26484</v>
      </c>
      <c r="W924" s="51"/>
      <c r="X924" s="51" t="s">
        <v>93</v>
      </c>
      <c r="Y924" s="51">
        <v>5201</v>
      </c>
      <c r="AA924" s="51" t="s">
        <v>42843</v>
      </c>
      <c r="AB924" s="33">
        <v>7522</v>
      </c>
      <c r="AC924" s="103">
        <v>27027</v>
      </c>
    </row>
    <row r="925" spans="1:29" ht="13" customHeight="1" x14ac:dyDescent="0.2">
      <c r="A925" s="10" t="s">
        <v>37558</v>
      </c>
      <c r="B925" s="88">
        <v>28</v>
      </c>
      <c r="C925" s="10" t="s">
        <v>13</v>
      </c>
      <c r="D925" s="10" t="s">
        <v>78</v>
      </c>
      <c r="E925" s="10" t="s">
        <v>37559</v>
      </c>
      <c r="F925" s="94">
        <v>43787</v>
      </c>
      <c r="G925" s="10" t="s">
        <v>37560</v>
      </c>
      <c r="H925" s="10" t="s">
        <v>1333</v>
      </c>
      <c r="I925" s="10" t="s">
        <v>281</v>
      </c>
      <c r="J925" s="62">
        <v>99344</v>
      </c>
      <c r="K925" s="10" t="s">
        <v>1200</v>
      </c>
      <c r="L925" s="10" t="s">
        <v>1201</v>
      </c>
      <c r="M925" s="1" t="s">
        <v>46405</v>
      </c>
      <c r="N925" s="10" t="s">
        <v>20</v>
      </c>
      <c r="O925" s="10" t="s">
        <v>37561</v>
      </c>
      <c r="P925" s="10" t="s">
        <v>45771</v>
      </c>
      <c r="Q925" s="33" t="s">
        <v>29986</v>
      </c>
      <c r="R925" s="61" t="s">
        <v>37562</v>
      </c>
      <c r="S925" s="10" t="s">
        <v>93</v>
      </c>
      <c r="T925" s="60" t="s">
        <v>21</v>
      </c>
      <c r="U925" s="51" t="s">
        <v>26689</v>
      </c>
      <c r="V925" s="51" t="s">
        <v>26484</v>
      </c>
      <c r="W925" s="51" t="s">
        <v>26483</v>
      </c>
      <c r="X925" s="51" t="s">
        <v>93</v>
      </c>
      <c r="Y925" s="51">
        <v>5194</v>
      </c>
      <c r="AA925" s="51" t="s">
        <v>42843</v>
      </c>
      <c r="AB925" s="33">
        <v>7521</v>
      </c>
      <c r="AC925" s="103">
        <v>27028</v>
      </c>
    </row>
    <row r="926" spans="1:29" ht="13" customHeight="1" x14ac:dyDescent="0.2">
      <c r="A926" s="10" t="s">
        <v>38290</v>
      </c>
      <c r="B926" s="88">
        <v>27</v>
      </c>
      <c r="C926" s="10" t="s">
        <v>13</v>
      </c>
      <c r="D926" s="10" t="s">
        <v>30</v>
      </c>
      <c r="E926" s="10" t="s">
        <v>38291</v>
      </c>
      <c r="F926" s="94">
        <v>43785</v>
      </c>
      <c r="G926" s="10" t="s">
        <v>38292</v>
      </c>
      <c r="H926" s="10" t="s">
        <v>1333</v>
      </c>
      <c r="I926" s="10" t="s">
        <v>111</v>
      </c>
      <c r="J926" s="62">
        <v>85201</v>
      </c>
      <c r="K926" s="10" t="s">
        <v>582</v>
      </c>
      <c r="L926" s="10" t="s">
        <v>1334</v>
      </c>
      <c r="M926" s="1" t="s">
        <v>46074</v>
      </c>
      <c r="N926" s="10" t="s">
        <v>20</v>
      </c>
      <c r="O926" s="10" t="s">
        <v>38293</v>
      </c>
      <c r="P926" s="10" t="s">
        <v>45771</v>
      </c>
      <c r="Q926" s="33" t="s">
        <v>29986</v>
      </c>
      <c r="R926" s="61" t="s">
        <v>38294</v>
      </c>
      <c r="S926" s="10" t="s">
        <v>93</v>
      </c>
      <c r="T926" s="60" t="s">
        <v>21</v>
      </c>
      <c r="U926" s="51" t="s">
        <v>26689</v>
      </c>
      <c r="V926" s="51" t="s">
        <v>26484</v>
      </c>
      <c r="W926" s="51" t="s">
        <v>26485</v>
      </c>
      <c r="X926" s="51" t="s">
        <v>93</v>
      </c>
      <c r="Y926" s="51">
        <v>5189</v>
      </c>
      <c r="AA926" s="51" t="s">
        <v>42844</v>
      </c>
      <c r="AB926" s="33">
        <v>7518</v>
      </c>
      <c r="AC926" s="103">
        <v>27024</v>
      </c>
    </row>
    <row r="927" spans="1:29" ht="13" customHeight="1" x14ac:dyDescent="0.2">
      <c r="A927" s="10" t="s">
        <v>40014</v>
      </c>
      <c r="B927" s="88">
        <v>41</v>
      </c>
      <c r="C927" s="10" t="s">
        <v>13</v>
      </c>
      <c r="D927" s="10" t="s">
        <v>30</v>
      </c>
      <c r="E927" s="10" t="s">
        <v>40015</v>
      </c>
      <c r="F927" s="94">
        <v>43785</v>
      </c>
      <c r="G927" s="10" t="s">
        <v>40016</v>
      </c>
      <c r="H927" s="10" t="s">
        <v>1928</v>
      </c>
      <c r="I927" s="10" t="s">
        <v>62</v>
      </c>
      <c r="J927" s="62">
        <v>44615</v>
      </c>
      <c r="K927" s="10" t="s">
        <v>1930</v>
      </c>
      <c r="L927" s="10" t="s">
        <v>3957</v>
      </c>
      <c r="M927" s="1" t="s">
        <v>46406</v>
      </c>
      <c r="N927" s="10" t="s">
        <v>20</v>
      </c>
      <c r="O927" s="10" t="s">
        <v>40017</v>
      </c>
      <c r="P927" s="10" t="s">
        <v>45771</v>
      </c>
      <c r="Q927" s="33" t="s">
        <v>29986</v>
      </c>
      <c r="R927" s="61" t="s">
        <v>40018</v>
      </c>
      <c r="S927" s="10" t="s">
        <v>93</v>
      </c>
      <c r="T927" s="60" t="s">
        <v>45897</v>
      </c>
      <c r="U927" s="51" t="s">
        <v>49804</v>
      </c>
      <c r="V927" s="51" t="s">
        <v>26484</v>
      </c>
      <c r="W927" s="51" t="s">
        <v>26486</v>
      </c>
      <c r="X927" s="51" t="s">
        <v>93</v>
      </c>
      <c r="Y927" s="51">
        <v>5196</v>
      </c>
      <c r="AA927" s="51" t="s">
        <v>42843</v>
      </c>
      <c r="AB927" s="33">
        <v>7519</v>
      </c>
      <c r="AC927" s="103">
        <v>27026</v>
      </c>
    </row>
    <row r="928" spans="1:29" ht="13" customHeight="1" x14ac:dyDescent="0.2">
      <c r="A928" s="1" t="s">
        <v>2989</v>
      </c>
      <c r="B928" s="33" t="s">
        <v>22</v>
      </c>
      <c r="C928" s="10" t="s">
        <v>13</v>
      </c>
      <c r="D928" s="1" t="s">
        <v>23</v>
      </c>
      <c r="E928" s="10"/>
      <c r="F928" s="94">
        <v>43785</v>
      </c>
      <c r="G928" s="10" t="s">
        <v>40426</v>
      </c>
      <c r="H928" s="10" t="s">
        <v>10930</v>
      </c>
      <c r="I928" s="10" t="s">
        <v>38</v>
      </c>
      <c r="J928" s="62">
        <v>92530</v>
      </c>
      <c r="K928" s="10" t="s">
        <v>725</v>
      </c>
      <c r="L928" s="10" t="s">
        <v>726</v>
      </c>
      <c r="M928" s="1" t="s">
        <v>45926</v>
      </c>
      <c r="N928" s="10" t="s">
        <v>20</v>
      </c>
      <c r="O928" s="10" t="s">
        <v>40427</v>
      </c>
      <c r="P928" s="10" t="s">
        <v>45771</v>
      </c>
      <c r="Q928" s="33" t="s">
        <v>29986</v>
      </c>
      <c r="R928" s="61" t="s">
        <v>40428</v>
      </c>
      <c r="S928" s="10" t="s">
        <v>93</v>
      </c>
      <c r="T928" s="60" t="s">
        <v>28</v>
      </c>
      <c r="U928" s="51" t="s">
        <v>26488</v>
      </c>
      <c r="V928" s="51" t="s">
        <v>26482</v>
      </c>
      <c r="W928" s="51" t="s">
        <v>26485</v>
      </c>
      <c r="X928" s="51" t="s">
        <v>93</v>
      </c>
      <c r="Y928" s="51">
        <v>5188</v>
      </c>
      <c r="AA928" s="51" t="s">
        <v>42844</v>
      </c>
      <c r="AB928" s="33">
        <v>7520</v>
      </c>
      <c r="AC928" s="103">
        <v>27025</v>
      </c>
    </row>
    <row r="929" spans="1:29" ht="13" customHeight="1" x14ac:dyDescent="0.2">
      <c r="A929" s="1" t="s">
        <v>38981</v>
      </c>
      <c r="B929" s="88">
        <v>27</v>
      </c>
      <c r="C929" s="10" t="s">
        <v>13</v>
      </c>
      <c r="D929" s="1" t="s">
        <v>78</v>
      </c>
      <c r="E929" s="10"/>
      <c r="F929" s="94">
        <v>43784</v>
      </c>
      <c r="G929" s="10" t="s">
        <v>38982</v>
      </c>
      <c r="H929" s="10" t="s">
        <v>921</v>
      </c>
      <c r="I929" s="10" t="s">
        <v>62</v>
      </c>
      <c r="J929" s="62">
        <v>44120</v>
      </c>
      <c r="K929" s="10" t="s">
        <v>94</v>
      </c>
      <c r="L929" s="10" t="s">
        <v>29539</v>
      </c>
      <c r="M929" s="1" t="s">
        <v>46109</v>
      </c>
      <c r="N929" s="10" t="s">
        <v>20</v>
      </c>
      <c r="O929" s="10" t="s">
        <v>38983</v>
      </c>
      <c r="P929" s="10" t="s">
        <v>45771</v>
      </c>
      <c r="Q929" s="33" t="s">
        <v>29986</v>
      </c>
      <c r="R929" s="61" t="s">
        <v>38984</v>
      </c>
      <c r="S929" s="10" t="s">
        <v>93</v>
      </c>
      <c r="T929" s="60" t="s">
        <v>21</v>
      </c>
      <c r="U929" s="51" t="s">
        <v>26689</v>
      </c>
      <c r="V929" s="51" t="s">
        <v>26482</v>
      </c>
      <c r="W929" s="51" t="s">
        <v>26486</v>
      </c>
      <c r="X929" s="51" t="s">
        <v>93</v>
      </c>
      <c r="Y929" s="51">
        <v>5193</v>
      </c>
      <c r="AA929" s="51" t="s">
        <v>42842</v>
      </c>
      <c r="AB929" s="33">
        <v>7516</v>
      </c>
      <c r="AC929" s="103">
        <v>27020</v>
      </c>
    </row>
    <row r="930" spans="1:29" ht="13" customHeight="1" x14ac:dyDescent="0.2">
      <c r="A930" s="10" t="s">
        <v>39033</v>
      </c>
      <c r="B930" s="88">
        <v>33</v>
      </c>
      <c r="C930" s="10" t="s">
        <v>13</v>
      </c>
      <c r="D930" s="51" t="s">
        <v>78</v>
      </c>
      <c r="E930" s="10"/>
      <c r="F930" s="94">
        <v>43784</v>
      </c>
      <c r="G930" s="10" t="s">
        <v>39034</v>
      </c>
      <c r="H930" s="10" t="s">
        <v>3842</v>
      </c>
      <c r="I930" s="10" t="s">
        <v>337</v>
      </c>
      <c r="J930" s="62">
        <v>28202</v>
      </c>
      <c r="K930" s="10" t="s">
        <v>3844</v>
      </c>
      <c r="L930" s="10" t="s">
        <v>3845</v>
      </c>
      <c r="M930" s="33" t="s">
        <v>49719</v>
      </c>
      <c r="N930" s="10" t="s">
        <v>20</v>
      </c>
      <c r="O930" s="10" t="s">
        <v>39035</v>
      </c>
      <c r="P930" s="10" t="s">
        <v>45771</v>
      </c>
      <c r="Q930" s="33" t="s">
        <v>29986</v>
      </c>
      <c r="R930" s="61" t="s">
        <v>39036</v>
      </c>
      <c r="S930" s="10" t="s">
        <v>93</v>
      </c>
      <c r="T930" s="60" t="s">
        <v>21</v>
      </c>
      <c r="U930" s="51" t="s">
        <v>26689</v>
      </c>
      <c r="V930" s="51" t="s">
        <v>26484</v>
      </c>
      <c r="W930" s="51" t="s">
        <v>26485</v>
      </c>
      <c r="X930" s="51" t="s">
        <v>93</v>
      </c>
      <c r="Y930" s="51">
        <v>5190</v>
      </c>
      <c r="Z930" s="33" t="s">
        <v>42353</v>
      </c>
      <c r="AA930" s="51" t="s">
        <v>42842</v>
      </c>
      <c r="AB930" s="33">
        <v>7517</v>
      </c>
      <c r="AC930" s="103">
        <v>27023</v>
      </c>
    </row>
    <row r="931" spans="1:29" ht="13" customHeight="1" x14ac:dyDescent="0.2">
      <c r="A931" s="1" t="s">
        <v>2989</v>
      </c>
      <c r="B931" s="33" t="s">
        <v>22</v>
      </c>
      <c r="C931" s="10" t="s">
        <v>13</v>
      </c>
      <c r="D931" s="1" t="s">
        <v>23</v>
      </c>
      <c r="E931" s="10"/>
      <c r="F931" s="94">
        <v>43784</v>
      </c>
      <c r="G931" s="10" t="s">
        <v>38976</v>
      </c>
      <c r="H931" s="10" t="s">
        <v>38977</v>
      </c>
      <c r="I931" s="10" t="s">
        <v>39</v>
      </c>
      <c r="J931" s="62">
        <v>1581</v>
      </c>
      <c r="K931" s="10" t="s">
        <v>887</v>
      </c>
      <c r="L931" s="10" t="s">
        <v>38978</v>
      </c>
      <c r="M931" s="1" t="s">
        <v>46407</v>
      </c>
      <c r="N931" s="10" t="s">
        <v>20</v>
      </c>
      <c r="O931" s="10" t="s">
        <v>38979</v>
      </c>
      <c r="P931" s="10" t="s">
        <v>45771</v>
      </c>
      <c r="Q931" s="33" t="s">
        <v>29986</v>
      </c>
      <c r="R931" s="61" t="s">
        <v>38980</v>
      </c>
      <c r="S931" s="10" t="s">
        <v>93</v>
      </c>
      <c r="T931" s="60" t="s">
        <v>21</v>
      </c>
      <c r="U931" s="51" t="s">
        <v>26689</v>
      </c>
      <c r="V931" s="51" t="s">
        <v>26482</v>
      </c>
      <c r="W931" s="51" t="s">
        <v>26485</v>
      </c>
      <c r="X931" s="51" t="s">
        <v>93</v>
      </c>
      <c r="Y931" s="51">
        <v>5192</v>
      </c>
      <c r="AA931" s="51" t="s">
        <v>42844</v>
      </c>
      <c r="AB931" s="33">
        <v>7515</v>
      </c>
      <c r="AC931" s="103">
        <v>27021</v>
      </c>
    </row>
    <row r="932" spans="1:29" ht="13" customHeight="1" x14ac:dyDescent="0.2">
      <c r="A932" s="10" t="s">
        <v>40962</v>
      </c>
      <c r="B932" s="88">
        <v>35</v>
      </c>
      <c r="C932" s="10" t="s">
        <v>13</v>
      </c>
      <c r="D932" s="10" t="s">
        <v>30</v>
      </c>
      <c r="E932" s="10" t="s">
        <v>40963</v>
      </c>
      <c r="F932" s="94">
        <v>43783</v>
      </c>
      <c r="G932" s="10" t="s">
        <v>40964</v>
      </c>
      <c r="H932" s="10" t="s">
        <v>15507</v>
      </c>
      <c r="I932" s="10" t="s">
        <v>406</v>
      </c>
      <c r="J932" s="62">
        <v>54952</v>
      </c>
      <c r="K932" s="10" t="s">
        <v>2164</v>
      </c>
      <c r="L932" s="10" t="s">
        <v>40965</v>
      </c>
      <c r="M932" s="1" t="s">
        <v>48932</v>
      </c>
      <c r="N932" s="10" t="s">
        <v>20</v>
      </c>
      <c r="O932" s="10" t="s">
        <v>40966</v>
      </c>
      <c r="P932" s="10" t="s">
        <v>45771</v>
      </c>
      <c r="Q932" s="33" t="s">
        <v>29986</v>
      </c>
      <c r="R932" s="61" t="s">
        <v>40967</v>
      </c>
      <c r="S932" s="10" t="s">
        <v>509</v>
      </c>
      <c r="T932" s="60" t="s">
        <v>21</v>
      </c>
      <c r="U932" s="51" t="s">
        <v>26689</v>
      </c>
      <c r="V932" s="51" t="s">
        <v>26482</v>
      </c>
      <c r="W932" s="51" t="s">
        <v>26485</v>
      </c>
      <c r="X932" s="51" t="s">
        <v>93</v>
      </c>
      <c r="Y932" s="51">
        <v>5212</v>
      </c>
      <c r="AA932" s="51" t="s">
        <v>42844</v>
      </c>
      <c r="AB932" s="33">
        <v>7512</v>
      </c>
      <c r="AC932" s="103">
        <v>27017</v>
      </c>
    </row>
    <row r="933" spans="1:29" ht="13" customHeight="1" x14ac:dyDescent="0.2">
      <c r="A933" s="10" t="s">
        <v>41899</v>
      </c>
      <c r="B933" s="87">
        <v>39</v>
      </c>
      <c r="C933" s="10" t="s">
        <v>13</v>
      </c>
      <c r="D933" s="10" t="s">
        <v>30</v>
      </c>
      <c r="E933" s="60"/>
      <c r="F933" s="94">
        <v>43783</v>
      </c>
      <c r="G933" s="10" t="s">
        <v>41900</v>
      </c>
      <c r="H933" s="10" t="s">
        <v>15077</v>
      </c>
      <c r="I933" s="10" t="s">
        <v>281</v>
      </c>
      <c r="J933" s="62">
        <v>98201</v>
      </c>
      <c r="K933" s="10" t="s">
        <v>1996</v>
      </c>
      <c r="L933" s="10" t="s">
        <v>21010</v>
      </c>
      <c r="M933" s="1" t="s">
        <v>46408</v>
      </c>
      <c r="N933" s="10" t="s">
        <v>362</v>
      </c>
      <c r="O933" s="10" t="s">
        <v>41901</v>
      </c>
      <c r="P933" s="10" t="s">
        <v>45771</v>
      </c>
      <c r="Q933" s="33" t="s">
        <v>29986</v>
      </c>
      <c r="R933" s="61" t="s">
        <v>41902</v>
      </c>
      <c r="S933" s="10" t="s">
        <v>93</v>
      </c>
      <c r="T933" s="60" t="s">
        <v>21</v>
      </c>
      <c r="U933" s="34" t="s">
        <v>26689</v>
      </c>
      <c r="V933" s="34" t="s">
        <v>26484</v>
      </c>
      <c r="W933" s="51"/>
      <c r="X933" s="51"/>
      <c r="Y933" s="51"/>
      <c r="AA933" s="51" t="s">
        <v>42842</v>
      </c>
      <c r="AB933" s="33">
        <v>7513</v>
      </c>
      <c r="AC933" s="103">
        <v>27170</v>
      </c>
    </row>
    <row r="934" spans="1:29" ht="13" customHeight="1" x14ac:dyDescent="0.2">
      <c r="A934" s="10" t="s">
        <v>39720</v>
      </c>
      <c r="B934" s="88">
        <v>52</v>
      </c>
      <c r="C934" s="10" t="s">
        <v>13</v>
      </c>
      <c r="D934" s="10" t="s">
        <v>30</v>
      </c>
      <c r="E934" s="10" t="s">
        <v>39721</v>
      </c>
      <c r="F934" s="94">
        <v>43783</v>
      </c>
      <c r="G934" s="10" t="s">
        <v>39722</v>
      </c>
      <c r="H934" s="10" t="s">
        <v>8122</v>
      </c>
      <c r="I934" s="10" t="s">
        <v>66</v>
      </c>
      <c r="J934" s="62">
        <v>77703</v>
      </c>
      <c r="K934" s="10" t="s">
        <v>1655</v>
      </c>
      <c r="L934" s="10" t="s">
        <v>8124</v>
      </c>
      <c r="M934" s="1" t="s">
        <v>46409</v>
      </c>
      <c r="N934" s="10" t="s">
        <v>20</v>
      </c>
      <c r="O934" s="10" t="s">
        <v>39723</v>
      </c>
      <c r="P934" s="10" t="s">
        <v>45771</v>
      </c>
      <c r="Q934" s="33" t="s">
        <v>29986</v>
      </c>
      <c r="R934" s="61" t="s">
        <v>39724</v>
      </c>
      <c r="S934" s="10" t="s">
        <v>93</v>
      </c>
      <c r="T934" s="60" t="s">
        <v>21</v>
      </c>
      <c r="U934" s="51" t="s">
        <v>26498</v>
      </c>
      <c r="V934" s="51" t="s">
        <v>26484</v>
      </c>
      <c r="W934" s="51" t="s">
        <v>26485</v>
      </c>
      <c r="X934" s="51" t="s">
        <v>93</v>
      </c>
      <c r="Y934" s="51">
        <v>5204</v>
      </c>
      <c r="AA934" s="51" t="s">
        <v>42842</v>
      </c>
      <c r="AB934" s="33">
        <v>7514</v>
      </c>
      <c r="AC934" s="103">
        <v>27016</v>
      </c>
    </row>
    <row r="935" spans="1:29" ht="13" customHeight="1" x14ac:dyDescent="0.2">
      <c r="A935" s="10" t="s">
        <v>39778</v>
      </c>
      <c r="B935" s="88">
        <v>37</v>
      </c>
      <c r="C935" s="10" t="s">
        <v>13</v>
      </c>
      <c r="D935" s="10" t="s">
        <v>41</v>
      </c>
      <c r="E935" s="10"/>
      <c r="F935" s="94">
        <v>43782</v>
      </c>
      <c r="G935" s="10" t="s">
        <v>39779</v>
      </c>
      <c r="H935" s="10" t="s">
        <v>91</v>
      </c>
      <c r="I935" s="10" t="s">
        <v>38</v>
      </c>
      <c r="J935" s="62">
        <v>90063</v>
      </c>
      <c r="K935" s="10" t="s">
        <v>91</v>
      </c>
      <c r="L935" s="10" t="s">
        <v>383</v>
      </c>
      <c r="M935" s="1" t="s">
        <v>45973</v>
      </c>
      <c r="N935" s="10" t="s">
        <v>20</v>
      </c>
      <c r="O935" s="10" t="s">
        <v>39780</v>
      </c>
      <c r="P935" s="10" t="s">
        <v>45771</v>
      </c>
      <c r="Q935" s="33" t="s">
        <v>29986</v>
      </c>
      <c r="R935" s="61" t="s">
        <v>39781</v>
      </c>
      <c r="S935" s="10" t="s">
        <v>93</v>
      </c>
      <c r="T935" s="60" t="s">
        <v>21</v>
      </c>
      <c r="U935" s="51" t="s">
        <v>28142</v>
      </c>
      <c r="V935" s="51" t="s">
        <v>26482</v>
      </c>
      <c r="W935" s="51" t="s">
        <v>26486</v>
      </c>
      <c r="X935" s="51" t="s">
        <v>93</v>
      </c>
      <c r="Y935" s="51">
        <v>5203</v>
      </c>
      <c r="AA935" s="51" t="s">
        <v>42842</v>
      </c>
      <c r="AB935" s="33">
        <v>7510</v>
      </c>
      <c r="AC935" s="103">
        <v>27014</v>
      </c>
    </row>
    <row r="936" spans="1:29" ht="13" customHeight="1" x14ac:dyDescent="0.2">
      <c r="A936" s="10" t="s">
        <v>41291</v>
      </c>
      <c r="B936" s="88">
        <v>47</v>
      </c>
      <c r="C936" s="10" t="s">
        <v>13</v>
      </c>
      <c r="D936" s="10" t="s">
        <v>30</v>
      </c>
      <c r="E936" s="10" t="s">
        <v>41292</v>
      </c>
      <c r="F936" s="94">
        <v>43782</v>
      </c>
      <c r="G936" s="10" t="s">
        <v>41293</v>
      </c>
      <c r="H936" s="10" t="s">
        <v>600</v>
      </c>
      <c r="I936" s="10" t="s">
        <v>55</v>
      </c>
      <c r="J936" s="62">
        <v>32257</v>
      </c>
      <c r="K936" s="10" t="s">
        <v>601</v>
      </c>
      <c r="L936" s="10" t="s">
        <v>602</v>
      </c>
      <c r="M936" s="1" t="s">
        <v>49877</v>
      </c>
      <c r="N936" s="10" t="s">
        <v>20</v>
      </c>
      <c r="O936" s="10" t="s">
        <v>41294</v>
      </c>
      <c r="P936" s="10" t="s">
        <v>45771</v>
      </c>
      <c r="Q936" s="33" t="s">
        <v>29986</v>
      </c>
      <c r="R936" s="61" t="s">
        <v>41295</v>
      </c>
      <c r="S936" s="10" t="s">
        <v>509</v>
      </c>
      <c r="T936" s="60" t="s">
        <v>21</v>
      </c>
      <c r="U936" s="51" t="s">
        <v>26682</v>
      </c>
      <c r="V936" s="51" t="s">
        <v>26487</v>
      </c>
      <c r="W936" s="51" t="s">
        <v>26485</v>
      </c>
      <c r="X936" s="51" t="s">
        <v>509</v>
      </c>
      <c r="Y936" s="51">
        <v>5197</v>
      </c>
      <c r="AA936" s="51" t="s">
        <v>42842</v>
      </c>
      <c r="AB936" s="33">
        <v>7509</v>
      </c>
      <c r="AC936" s="103">
        <v>27012</v>
      </c>
    </row>
    <row r="937" spans="1:29" ht="13" customHeight="1" x14ac:dyDescent="0.2">
      <c r="A937" s="10" t="s">
        <v>40137</v>
      </c>
      <c r="B937" s="88">
        <v>27</v>
      </c>
      <c r="C937" s="10" t="s">
        <v>13</v>
      </c>
      <c r="D937" s="10" t="s">
        <v>78</v>
      </c>
      <c r="E937" s="10" t="s">
        <v>40138</v>
      </c>
      <c r="F937" s="94">
        <v>43782</v>
      </c>
      <c r="G937" s="10" t="s">
        <v>40139</v>
      </c>
      <c r="H937" s="10" t="s">
        <v>13731</v>
      </c>
      <c r="I937" s="10" t="s">
        <v>337</v>
      </c>
      <c r="J937" s="62">
        <v>27893</v>
      </c>
      <c r="K937" s="10" t="s">
        <v>13731</v>
      </c>
      <c r="L937" s="10" t="s">
        <v>40140</v>
      </c>
      <c r="M937" s="1" t="s">
        <v>48929</v>
      </c>
      <c r="N937" s="10" t="s">
        <v>20</v>
      </c>
      <c r="O937" s="10" t="s">
        <v>40141</v>
      </c>
      <c r="P937" s="10" t="s">
        <v>31864</v>
      </c>
      <c r="Q937" s="33" t="s">
        <v>29986</v>
      </c>
      <c r="R937" s="61" t="s">
        <v>40142</v>
      </c>
      <c r="S937" s="10" t="s">
        <v>509</v>
      </c>
      <c r="T937" s="60" t="s">
        <v>28</v>
      </c>
      <c r="U937" s="51" t="s">
        <v>26487</v>
      </c>
      <c r="V937" s="51" t="s">
        <v>26487</v>
      </c>
      <c r="W937" s="51" t="s">
        <v>26486</v>
      </c>
      <c r="X937" s="51" t="s">
        <v>93</v>
      </c>
      <c r="Y937" s="51">
        <v>5195</v>
      </c>
      <c r="AA937" s="51" t="s">
        <v>42844</v>
      </c>
      <c r="AB937" s="33">
        <v>7511</v>
      </c>
      <c r="AC937" s="103">
        <v>27015</v>
      </c>
    </row>
    <row r="938" spans="1:29" ht="13" customHeight="1" x14ac:dyDescent="0.2">
      <c r="A938" s="10" t="s">
        <v>39805</v>
      </c>
      <c r="B938" s="88">
        <v>30</v>
      </c>
      <c r="C938" s="10" t="s">
        <v>13</v>
      </c>
      <c r="D938" s="10" t="s">
        <v>882</v>
      </c>
      <c r="E938" s="10" t="s">
        <v>39806</v>
      </c>
      <c r="F938" s="94">
        <v>43781</v>
      </c>
      <c r="G938" s="10" t="s">
        <v>39807</v>
      </c>
      <c r="H938" s="10" t="s">
        <v>6734</v>
      </c>
      <c r="I938" s="10" t="s">
        <v>811</v>
      </c>
      <c r="J938" s="62">
        <v>96707</v>
      </c>
      <c r="K938" s="10" t="s">
        <v>2187</v>
      </c>
      <c r="L938" s="10" t="s">
        <v>3268</v>
      </c>
      <c r="M938" s="1" t="s">
        <v>45934</v>
      </c>
      <c r="N938" s="10" t="s">
        <v>20</v>
      </c>
      <c r="O938" s="10" t="s">
        <v>39808</v>
      </c>
      <c r="P938" s="10" t="s">
        <v>45771</v>
      </c>
      <c r="Q938" s="33" t="s">
        <v>29986</v>
      </c>
      <c r="R938" s="61" t="s">
        <v>39809</v>
      </c>
      <c r="S938" s="10" t="s">
        <v>93</v>
      </c>
      <c r="T938" s="60" t="s">
        <v>21</v>
      </c>
      <c r="U938" s="51" t="s">
        <v>35142</v>
      </c>
      <c r="V938" s="51" t="s">
        <v>26482</v>
      </c>
      <c r="W938" s="51" t="s">
        <v>26485</v>
      </c>
      <c r="X938" s="51" t="s">
        <v>93</v>
      </c>
      <c r="Y938" s="51">
        <v>5213</v>
      </c>
      <c r="AA938" s="51" t="s">
        <v>42844</v>
      </c>
      <c r="AB938" s="33">
        <v>7508</v>
      </c>
      <c r="AC938" s="103">
        <v>27011</v>
      </c>
    </row>
    <row r="939" spans="1:29" ht="13" customHeight="1" x14ac:dyDescent="0.2">
      <c r="A939" s="10" t="s">
        <v>39167</v>
      </c>
      <c r="B939" s="88">
        <v>39</v>
      </c>
      <c r="C939" s="10" t="s">
        <v>13</v>
      </c>
      <c r="D939" s="51" t="s">
        <v>30</v>
      </c>
      <c r="E939" s="10" t="s">
        <v>39168</v>
      </c>
      <c r="F939" s="94">
        <v>43781</v>
      </c>
      <c r="G939" s="10" t="s">
        <v>39169</v>
      </c>
      <c r="H939" s="10" t="s">
        <v>39170</v>
      </c>
      <c r="I939" s="10" t="s">
        <v>366</v>
      </c>
      <c r="J939" s="62">
        <v>73099</v>
      </c>
      <c r="K939" s="10" t="s">
        <v>13528</v>
      </c>
      <c r="L939" s="10" t="s">
        <v>1026</v>
      </c>
      <c r="M939" s="1" t="s">
        <v>46313</v>
      </c>
      <c r="N939" s="10" t="s">
        <v>20</v>
      </c>
      <c r="O939" s="10" t="s">
        <v>39171</v>
      </c>
      <c r="P939" s="10" t="s">
        <v>45771</v>
      </c>
      <c r="Q939" s="33" t="s">
        <v>29986</v>
      </c>
      <c r="R939" s="61" t="s">
        <v>39172</v>
      </c>
      <c r="S939" s="10" t="s">
        <v>93</v>
      </c>
      <c r="T939" s="60" t="s">
        <v>21</v>
      </c>
      <c r="U939" s="51" t="s">
        <v>26689</v>
      </c>
      <c r="V939" s="51" t="s">
        <v>26484</v>
      </c>
      <c r="W939" s="51"/>
      <c r="X939" s="51" t="s">
        <v>93</v>
      </c>
      <c r="Y939" s="51">
        <v>5181</v>
      </c>
      <c r="AA939" s="51" t="s">
        <v>42844</v>
      </c>
      <c r="AB939" s="33">
        <v>7507</v>
      </c>
      <c r="AC939" s="103">
        <v>27010</v>
      </c>
    </row>
    <row r="940" spans="1:29" ht="13" customHeight="1" x14ac:dyDescent="0.2">
      <c r="A940" s="10" t="s">
        <v>39163</v>
      </c>
      <c r="B940" s="88">
        <v>22</v>
      </c>
      <c r="C940" s="10" t="s">
        <v>13</v>
      </c>
      <c r="D940" s="51" t="s">
        <v>30</v>
      </c>
      <c r="E940" s="10"/>
      <c r="F940" s="94">
        <v>43780</v>
      </c>
      <c r="G940" s="10" t="s">
        <v>39164</v>
      </c>
      <c r="H940" s="10" t="s">
        <v>1338</v>
      </c>
      <c r="I940" s="10" t="s">
        <v>191</v>
      </c>
      <c r="J940" s="62">
        <v>80232</v>
      </c>
      <c r="K940" s="10" t="s">
        <v>1655</v>
      </c>
      <c r="L940" s="10" t="s">
        <v>2518</v>
      </c>
      <c r="M940" s="1" t="s">
        <v>46301</v>
      </c>
      <c r="N940" s="10" t="s">
        <v>20</v>
      </c>
      <c r="O940" s="10" t="s">
        <v>39165</v>
      </c>
      <c r="P940" s="10" t="s">
        <v>45771</v>
      </c>
      <c r="Q940" s="33" t="s">
        <v>29986</v>
      </c>
      <c r="R940" s="61" t="s">
        <v>39166</v>
      </c>
      <c r="S940" s="10" t="s">
        <v>93</v>
      </c>
      <c r="T940" s="60" t="s">
        <v>21</v>
      </c>
      <c r="U940" s="51" t="s">
        <v>26689</v>
      </c>
      <c r="V940" s="51" t="s">
        <v>26482</v>
      </c>
      <c r="W940" s="51" t="s">
        <v>26486</v>
      </c>
      <c r="X940" s="51" t="s">
        <v>93</v>
      </c>
      <c r="Y940" s="51">
        <v>5180</v>
      </c>
      <c r="AA940" s="51" t="s">
        <v>42844</v>
      </c>
      <c r="AB940" s="33">
        <v>7505</v>
      </c>
      <c r="AC940" s="103">
        <v>27007</v>
      </c>
    </row>
    <row r="941" spans="1:29" ht="13" customHeight="1" x14ac:dyDescent="0.2">
      <c r="A941" s="1" t="s">
        <v>38966</v>
      </c>
      <c r="B941" s="88">
        <v>56</v>
      </c>
      <c r="C941" s="10" t="s">
        <v>13</v>
      </c>
      <c r="D941" s="1" t="s">
        <v>23</v>
      </c>
      <c r="E941" s="10"/>
      <c r="F941" s="94">
        <v>43780</v>
      </c>
      <c r="G941" s="10" t="s">
        <v>38967</v>
      </c>
      <c r="H941" s="10" t="s">
        <v>38968</v>
      </c>
      <c r="I941" s="10" t="s">
        <v>220</v>
      </c>
      <c r="J941" s="62">
        <v>84720</v>
      </c>
      <c r="K941" s="10" t="s">
        <v>1272</v>
      </c>
      <c r="L941" s="10" t="s">
        <v>38969</v>
      </c>
      <c r="M941" s="1" t="s">
        <v>46411</v>
      </c>
      <c r="N941" s="10" t="s">
        <v>20</v>
      </c>
      <c r="O941" s="10" t="s">
        <v>38970</v>
      </c>
      <c r="P941" s="10" t="s">
        <v>45771</v>
      </c>
      <c r="Q941" s="33" t="s">
        <v>29986</v>
      </c>
      <c r="R941" s="61" t="s">
        <v>38971</v>
      </c>
      <c r="S941" s="10" t="s">
        <v>509</v>
      </c>
      <c r="T941" s="60" t="s">
        <v>21</v>
      </c>
      <c r="U941" s="51" t="s">
        <v>26689</v>
      </c>
      <c r="V941" s="51" t="s">
        <v>26484</v>
      </c>
      <c r="W941" s="51" t="s">
        <v>26485</v>
      </c>
      <c r="X941" s="51" t="s">
        <v>93</v>
      </c>
      <c r="Y941" s="51">
        <v>5183</v>
      </c>
      <c r="AA941" s="51" t="s">
        <v>42844</v>
      </c>
      <c r="AB941" s="33">
        <v>7504</v>
      </c>
      <c r="AC941" s="103">
        <v>27006</v>
      </c>
    </row>
    <row r="942" spans="1:29" ht="13" customHeight="1" x14ac:dyDescent="0.2">
      <c r="A942" s="1" t="s">
        <v>38962</v>
      </c>
      <c r="B942" s="88">
        <v>59</v>
      </c>
      <c r="C942" s="10" t="s">
        <v>102</v>
      </c>
      <c r="D942" s="1" t="s">
        <v>30</v>
      </c>
      <c r="E942" s="10"/>
      <c r="F942" s="94">
        <v>43780</v>
      </c>
      <c r="G942" s="10" t="s">
        <v>38963</v>
      </c>
      <c r="H942" s="10" t="s">
        <v>506</v>
      </c>
      <c r="I942" s="10" t="s">
        <v>191</v>
      </c>
      <c r="J942" s="62">
        <v>80538</v>
      </c>
      <c r="K942" s="10" t="s">
        <v>507</v>
      </c>
      <c r="L942" s="10" t="s">
        <v>508</v>
      </c>
      <c r="M942" s="1" t="s">
        <v>46410</v>
      </c>
      <c r="N942" s="10" t="s">
        <v>20</v>
      </c>
      <c r="O942" s="10" t="s">
        <v>38964</v>
      </c>
      <c r="P942" s="10" t="s">
        <v>45771</v>
      </c>
      <c r="Q942" s="33" t="s">
        <v>29986</v>
      </c>
      <c r="R942" s="61" t="s">
        <v>38965</v>
      </c>
      <c r="S942" s="10" t="s">
        <v>93</v>
      </c>
      <c r="T942" s="60" t="s">
        <v>21</v>
      </c>
      <c r="U942" s="51" t="s">
        <v>26689</v>
      </c>
      <c r="V942" s="51" t="s">
        <v>26484</v>
      </c>
      <c r="W942" s="51" t="s">
        <v>26485</v>
      </c>
      <c r="X942" s="51" t="s">
        <v>93</v>
      </c>
      <c r="Y942" s="51">
        <v>5182</v>
      </c>
      <c r="AA942" s="51" t="s">
        <v>42844</v>
      </c>
      <c r="AB942" s="33">
        <v>7503</v>
      </c>
      <c r="AC942" s="103">
        <v>27009</v>
      </c>
    </row>
    <row r="943" spans="1:29" ht="13" customHeight="1" x14ac:dyDescent="0.2">
      <c r="A943" s="10" t="s">
        <v>40605</v>
      </c>
      <c r="B943" s="88">
        <v>20</v>
      </c>
      <c r="C943" s="10" t="s">
        <v>102</v>
      </c>
      <c r="D943" s="10" t="s">
        <v>30</v>
      </c>
      <c r="E943" s="10" t="s">
        <v>40606</v>
      </c>
      <c r="F943" s="94">
        <v>43780</v>
      </c>
      <c r="G943" s="10" t="s">
        <v>40607</v>
      </c>
      <c r="H943" s="10" t="s">
        <v>3679</v>
      </c>
      <c r="I943" s="10" t="s">
        <v>55</v>
      </c>
      <c r="J943" s="62">
        <v>33810</v>
      </c>
      <c r="K943" s="10" t="s">
        <v>1730</v>
      </c>
      <c r="L943" s="10" t="s">
        <v>237</v>
      </c>
      <c r="M943" s="1" t="s">
        <v>45943</v>
      </c>
      <c r="N943" s="10" t="s">
        <v>20</v>
      </c>
      <c r="O943" s="10" t="s">
        <v>40608</v>
      </c>
      <c r="P943" s="10" t="s">
        <v>45771</v>
      </c>
      <c r="Q943" s="33" t="s">
        <v>29986</v>
      </c>
      <c r="R943" s="61" t="s">
        <v>40609</v>
      </c>
      <c r="S943" s="10" t="s">
        <v>93</v>
      </c>
      <c r="T943" s="60" t="s">
        <v>350</v>
      </c>
      <c r="U943" s="51" t="s">
        <v>26775</v>
      </c>
      <c r="V943" s="51" t="s">
        <v>26484</v>
      </c>
      <c r="W943" s="51" t="s">
        <v>26485</v>
      </c>
      <c r="X943" s="51" t="s">
        <v>93</v>
      </c>
      <c r="Y943" s="51">
        <v>5184</v>
      </c>
      <c r="AA943" s="51" t="s">
        <v>42844</v>
      </c>
      <c r="AB943" s="33">
        <v>7506</v>
      </c>
      <c r="AC943" s="103">
        <v>27008</v>
      </c>
    </row>
    <row r="944" spans="1:29" ht="13" customHeight="1" x14ac:dyDescent="0.2">
      <c r="A944" s="33" t="s">
        <v>42327</v>
      </c>
      <c r="B944" s="33">
        <v>44</v>
      </c>
      <c r="C944" s="33" t="s">
        <v>13</v>
      </c>
      <c r="D944" s="33" t="s">
        <v>30</v>
      </c>
      <c r="E944" s="33" t="s">
        <v>42328</v>
      </c>
      <c r="F944" s="94">
        <v>43779</v>
      </c>
      <c r="G944" s="33" t="s">
        <v>42329</v>
      </c>
      <c r="H944" s="33" t="s">
        <v>42330</v>
      </c>
      <c r="I944" s="33" t="s">
        <v>55</v>
      </c>
      <c r="J944" s="62">
        <v>32561</v>
      </c>
      <c r="K944" s="33" t="s">
        <v>4977</v>
      </c>
      <c r="L944" s="33" t="s">
        <v>32273</v>
      </c>
      <c r="M944" s="1" t="s">
        <v>48929</v>
      </c>
      <c r="N944" s="33" t="s">
        <v>36987</v>
      </c>
      <c r="O944" s="33" t="s">
        <v>42331</v>
      </c>
      <c r="P944" s="33" t="s">
        <v>22299</v>
      </c>
      <c r="Q944" s="33" t="s">
        <v>1081</v>
      </c>
      <c r="R944" s="33" t="s">
        <v>42332</v>
      </c>
      <c r="S944" s="33" t="s">
        <v>22</v>
      </c>
      <c r="T944" s="60" t="s">
        <v>21</v>
      </c>
      <c r="U944" s="51" t="s">
        <v>26689</v>
      </c>
      <c r="V944" s="51"/>
      <c r="W944" s="51"/>
      <c r="X944" s="51"/>
      <c r="Y944" s="51"/>
      <c r="Z944" s="33" t="s">
        <v>42353</v>
      </c>
      <c r="AA944" s="33" t="s">
        <v>42844</v>
      </c>
      <c r="AB944" s="33">
        <v>7500</v>
      </c>
      <c r="AC944" s="103">
        <v>26974</v>
      </c>
    </row>
    <row r="945" spans="1:29" ht="13" customHeight="1" x14ac:dyDescent="0.2">
      <c r="A945" s="33" t="s">
        <v>42333</v>
      </c>
      <c r="B945" s="33">
        <v>26</v>
      </c>
      <c r="C945" s="33" t="s">
        <v>13</v>
      </c>
      <c r="D945" s="33" t="s">
        <v>30</v>
      </c>
      <c r="E945" s="33" t="s">
        <v>42334</v>
      </c>
      <c r="F945" s="94">
        <v>43779</v>
      </c>
      <c r="G945" s="33" t="s">
        <v>42335</v>
      </c>
      <c r="H945" s="33" t="s">
        <v>6302</v>
      </c>
      <c r="I945" s="33" t="s">
        <v>159</v>
      </c>
      <c r="J945" s="62">
        <v>30607</v>
      </c>
      <c r="K945" s="33" t="s">
        <v>1277</v>
      </c>
      <c r="L945" s="33" t="s">
        <v>6368</v>
      </c>
      <c r="M945" s="1" t="s">
        <v>46413</v>
      </c>
      <c r="N945" s="33" t="s">
        <v>20</v>
      </c>
      <c r="O945" s="33" t="s">
        <v>42336</v>
      </c>
      <c r="P945" s="33" t="s">
        <v>19408</v>
      </c>
      <c r="Q945" s="33" t="s">
        <v>1081</v>
      </c>
      <c r="R945" s="33" t="s">
        <v>42337</v>
      </c>
      <c r="S945" s="33" t="s">
        <v>93</v>
      </c>
      <c r="T945" s="60" t="s">
        <v>45897</v>
      </c>
      <c r="U945" s="51" t="s">
        <v>49804</v>
      </c>
      <c r="V945" s="51"/>
      <c r="W945" s="51"/>
      <c r="X945" s="51"/>
      <c r="Y945" s="51"/>
      <c r="Z945" s="33" t="s">
        <v>42353</v>
      </c>
      <c r="AA945" s="33" t="s">
        <v>42842</v>
      </c>
      <c r="AB945" s="33">
        <v>7502</v>
      </c>
      <c r="AC945" s="103">
        <v>27053</v>
      </c>
    </row>
    <row r="946" spans="1:29" ht="13" customHeight="1" x14ac:dyDescent="0.2">
      <c r="A946" s="10" t="s">
        <v>42307</v>
      </c>
      <c r="B946" s="87">
        <v>38</v>
      </c>
      <c r="C946" s="10" t="s">
        <v>13</v>
      </c>
      <c r="D946" s="10" t="s">
        <v>78</v>
      </c>
      <c r="E946" s="61" t="s">
        <v>42308</v>
      </c>
      <c r="F946" s="94">
        <v>43779</v>
      </c>
      <c r="G946" s="10" t="s">
        <v>42309</v>
      </c>
      <c r="H946" s="10" t="s">
        <v>3130</v>
      </c>
      <c r="I946" s="10" t="s">
        <v>38</v>
      </c>
      <c r="J946" s="62">
        <v>94589</v>
      </c>
      <c r="K946" s="10" t="s">
        <v>3132</v>
      </c>
      <c r="L946" s="10" t="s">
        <v>816</v>
      </c>
      <c r="M946" s="1" t="s">
        <v>46412</v>
      </c>
      <c r="N946" s="10" t="s">
        <v>20</v>
      </c>
      <c r="O946" s="10" t="s">
        <v>42310</v>
      </c>
      <c r="P946" s="10" t="s">
        <v>45771</v>
      </c>
      <c r="Q946" s="33" t="s">
        <v>29986</v>
      </c>
      <c r="R946" s="61" t="s">
        <v>42311</v>
      </c>
      <c r="S946" s="10" t="s">
        <v>93</v>
      </c>
      <c r="T946" s="60" t="s">
        <v>45897</v>
      </c>
      <c r="U946" s="51" t="s">
        <v>49804</v>
      </c>
      <c r="V946" s="51"/>
      <c r="W946" s="51"/>
      <c r="X946" s="51"/>
      <c r="Y946" s="51"/>
      <c r="Z946" s="33" t="s">
        <v>42353</v>
      </c>
      <c r="AA946" s="33" t="s">
        <v>42844</v>
      </c>
      <c r="AB946" s="33">
        <v>7501</v>
      </c>
      <c r="AC946" s="103">
        <v>27032</v>
      </c>
    </row>
    <row r="947" spans="1:29" ht="13" customHeight="1" x14ac:dyDescent="0.2">
      <c r="A947" s="1" t="s">
        <v>39653</v>
      </c>
      <c r="B947" s="87">
        <v>28</v>
      </c>
      <c r="C947" s="10" t="s">
        <v>13</v>
      </c>
      <c r="D947" s="1" t="s">
        <v>30</v>
      </c>
      <c r="E947" s="10"/>
      <c r="F947" s="94">
        <v>43778</v>
      </c>
      <c r="G947" s="10" t="s">
        <v>39654</v>
      </c>
      <c r="H947" s="10" t="s">
        <v>619</v>
      </c>
      <c r="I947" s="10" t="s">
        <v>25</v>
      </c>
      <c r="J947" s="62">
        <v>29379</v>
      </c>
      <c r="K947" s="10" t="s">
        <v>619</v>
      </c>
      <c r="L947" s="10" t="s">
        <v>4597</v>
      </c>
      <c r="M947" s="1" t="s">
        <v>46415</v>
      </c>
      <c r="N947" s="10" t="s">
        <v>20</v>
      </c>
      <c r="O947" s="10" t="s">
        <v>39655</v>
      </c>
      <c r="P947" s="10" t="s">
        <v>45771</v>
      </c>
      <c r="Q947" s="33" t="s">
        <v>29986</v>
      </c>
      <c r="R947" s="61" t="s">
        <v>39656</v>
      </c>
      <c r="S947" s="10" t="s">
        <v>93</v>
      </c>
      <c r="T947" s="60" t="s">
        <v>21</v>
      </c>
      <c r="U947" s="51" t="s">
        <v>26682</v>
      </c>
      <c r="V947" s="51" t="s">
        <v>26482</v>
      </c>
      <c r="W947" s="51" t="s">
        <v>26485</v>
      </c>
      <c r="X947" s="51" t="s">
        <v>93</v>
      </c>
      <c r="Y947" s="51">
        <v>5187</v>
      </c>
      <c r="AA947" s="51" t="s">
        <v>42843</v>
      </c>
      <c r="AB947" s="33">
        <v>7498</v>
      </c>
      <c r="AC947" s="103">
        <v>26971</v>
      </c>
    </row>
    <row r="948" spans="1:29" ht="13" customHeight="1" x14ac:dyDescent="0.2">
      <c r="A948" s="1" t="s">
        <v>38972</v>
      </c>
      <c r="B948" s="89">
        <v>29</v>
      </c>
      <c r="C948" s="10" t="s">
        <v>13</v>
      </c>
      <c r="D948" s="1" t="s">
        <v>23</v>
      </c>
      <c r="E948" s="10"/>
      <c r="F948" s="94">
        <v>43778</v>
      </c>
      <c r="G948" s="10" t="s">
        <v>38973</v>
      </c>
      <c r="H948" s="10" t="s">
        <v>557</v>
      </c>
      <c r="I948" s="10" t="s">
        <v>38</v>
      </c>
      <c r="J948" s="62">
        <v>95008</v>
      </c>
      <c r="K948" s="10" t="s">
        <v>558</v>
      </c>
      <c r="L948" s="10" t="s">
        <v>675</v>
      </c>
      <c r="M948" s="1" t="s">
        <v>46046</v>
      </c>
      <c r="N948" s="10" t="s">
        <v>20</v>
      </c>
      <c r="O948" s="10" t="s">
        <v>38974</v>
      </c>
      <c r="P948" s="10" t="s">
        <v>45771</v>
      </c>
      <c r="Q948" s="33" t="s">
        <v>29986</v>
      </c>
      <c r="R948" s="61" t="s">
        <v>38975</v>
      </c>
      <c r="S948" s="10" t="s">
        <v>93</v>
      </c>
      <c r="T948" s="60" t="s">
        <v>21</v>
      </c>
      <c r="U948" s="51" t="s">
        <v>26689</v>
      </c>
      <c r="V948" s="51" t="s">
        <v>26482</v>
      </c>
      <c r="W948" s="51" t="s">
        <v>26485</v>
      </c>
      <c r="X948" s="51" t="s">
        <v>93</v>
      </c>
      <c r="Y948" s="51">
        <v>5186</v>
      </c>
      <c r="AA948" s="51" t="s">
        <v>42842</v>
      </c>
      <c r="AB948" s="33">
        <v>7497</v>
      </c>
      <c r="AC948" s="103">
        <v>26972</v>
      </c>
    </row>
    <row r="949" spans="1:29" ht="13" customHeight="1" x14ac:dyDescent="0.2">
      <c r="A949" s="1" t="s">
        <v>2989</v>
      </c>
      <c r="B949" s="87">
        <v>44</v>
      </c>
      <c r="C949" s="10" t="s">
        <v>13</v>
      </c>
      <c r="D949" s="1" t="s">
        <v>23</v>
      </c>
      <c r="E949" s="10"/>
      <c r="F949" s="94">
        <v>43778</v>
      </c>
      <c r="G949" s="10" t="s">
        <v>42103</v>
      </c>
      <c r="H949" s="10" t="s">
        <v>15077</v>
      </c>
      <c r="I949" s="10" t="s">
        <v>281</v>
      </c>
      <c r="J949" s="62">
        <v>98208</v>
      </c>
      <c r="K949" s="10" t="s">
        <v>1996</v>
      </c>
      <c r="L949" s="10" t="s">
        <v>1998</v>
      </c>
      <c r="M949" s="1" t="s">
        <v>46414</v>
      </c>
      <c r="N949" s="10" t="s">
        <v>20</v>
      </c>
      <c r="O949" s="10" t="s">
        <v>42104</v>
      </c>
      <c r="P949" s="10" t="s">
        <v>45771</v>
      </c>
      <c r="Q949" s="33" t="s">
        <v>29986</v>
      </c>
      <c r="R949" s="61" t="s">
        <v>42105</v>
      </c>
      <c r="S949" s="10" t="s">
        <v>509</v>
      </c>
      <c r="T949" s="60" t="s">
        <v>21</v>
      </c>
      <c r="U949" s="34" t="s">
        <v>26682</v>
      </c>
      <c r="V949" s="34" t="s">
        <v>26482</v>
      </c>
      <c r="W949" s="51"/>
      <c r="X949" s="51"/>
      <c r="Y949" s="51"/>
      <c r="AA949" s="51" t="s">
        <v>42844</v>
      </c>
      <c r="AB949" s="33">
        <v>7499</v>
      </c>
      <c r="AC949" s="103">
        <v>26973</v>
      </c>
    </row>
    <row r="950" spans="1:29" ht="13" customHeight="1" x14ac:dyDescent="0.2">
      <c r="A950" s="10" t="s">
        <v>41167</v>
      </c>
      <c r="B950" s="87">
        <v>38</v>
      </c>
      <c r="C950" s="10" t="s">
        <v>13</v>
      </c>
      <c r="D950" s="51" t="s">
        <v>30</v>
      </c>
      <c r="E950" s="10"/>
      <c r="F950" s="94">
        <v>43777</v>
      </c>
      <c r="G950" s="10" t="s">
        <v>41168</v>
      </c>
      <c r="H950" s="10" t="s">
        <v>9791</v>
      </c>
      <c r="I950" s="10" t="s">
        <v>337</v>
      </c>
      <c r="J950" s="62">
        <v>28092</v>
      </c>
      <c r="K950" s="10" t="s">
        <v>2150</v>
      </c>
      <c r="L950" s="10" t="s">
        <v>9793</v>
      </c>
      <c r="M950" s="1" t="s">
        <v>46416</v>
      </c>
      <c r="N950" s="10" t="s">
        <v>20</v>
      </c>
      <c r="O950" s="10" t="s">
        <v>41169</v>
      </c>
      <c r="P950" s="10" t="s">
        <v>45771</v>
      </c>
      <c r="Q950" s="33" t="s">
        <v>29986</v>
      </c>
      <c r="R950" s="61" t="s">
        <v>41170</v>
      </c>
      <c r="S950" s="10" t="s">
        <v>509</v>
      </c>
      <c r="T950" s="60" t="s">
        <v>21</v>
      </c>
      <c r="U950" s="51" t="s">
        <v>26689</v>
      </c>
      <c r="V950" s="51" t="s">
        <v>26484</v>
      </c>
      <c r="W950" s="51" t="s">
        <v>26485</v>
      </c>
      <c r="X950" s="51" t="s">
        <v>93</v>
      </c>
      <c r="Y950" s="51">
        <v>5185</v>
      </c>
      <c r="AA950" s="51" t="s">
        <v>42844</v>
      </c>
      <c r="AB950" s="33">
        <v>7496</v>
      </c>
      <c r="AC950" s="103">
        <v>26970</v>
      </c>
    </row>
    <row r="951" spans="1:29" ht="13" customHeight="1" x14ac:dyDescent="0.2">
      <c r="A951" s="10" t="s">
        <v>37553</v>
      </c>
      <c r="B951" s="87">
        <v>32</v>
      </c>
      <c r="C951" s="10" t="s">
        <v>13</v>
      </c>
      <c r="D951" s="10" t="s">
        <v>78</v>
      </c>
      <c r="E951" s="61" t="s">
        <v>37554</v>
      </c>
      <c r="F951" s="94">
        <v>43776</v>
      </c>
      <c r="G951" s="10" t="s">
        <v>37555</v>
      </c>
      <c r="H951" s="10" t="s">
        <v>831</v>
      </c>
      <c r="I951" s="10" t="s">
        <v>293</v>
      </c>
      <c r="J951" s="62">
        <v>40212</v>
      </c>
      <c r="K951" s="10" t="s">
        <v>1655</v>
      </c>
      <c r="L951" s="10" t="s">
        <v>832</v>
      </c>
      <c r="M951" s="1" t="s">
        <v>46139</v>
      </c>
      <c r="N951" s="10" t="s">
        <v>20</v>
      </c>
      <c r="O951" s="10" t="s">
        <v>37556</v>
      </c>
      <c r="P951" s="10" t="s">
        <v>45771</v>
      </c>
      <c r="Q951" s="33" t="s">
        <v>29986</v>
      </c>
      <c r="R951" s="61" t="s">
        <v>37557</v>
      </c>
      <c r="S951" s="10" t="s">
        <v>93</v>
      </c>
      <c r="T951" s="60" t="s">
        <v>21</v>
      </c>
      <c r="U951" s="51" t="s">
        <v>26689</v>
      </c>
      <c r="V951" s="51" t="s">
        <v>26484</v>
      </c>
      <c r="W951" s="51"/>
      <c r="X951" s="51" t="s">
        <v>93</v>
      </c>
      <c r="Y951" s="51">
        <v>5177</v>
      </c>
      <c r="AA951" s="51" t="s">
        <v>42842</v>
      </c>
      <c r="AB951" s="33">
        <v>7493</v>
      </c>
      <c r="AC951" s="103">
        <v>26969</v>
      </c>
    </row>
    <row r="952" spans="1:29" ht="13" customHeight="1" x14ac:dyDescent="0.2">
      <c r="A952" s="10" t="s">
        <v>38285</v>
      </c>
      <c r="B952" s="87">
        <v>37</v>
      </c>
      <c r="C952" s="10" t="s">
        <v>13</v>
      </c>
      <c r="D952" s="10" t="s">
        <v>30</v>
      </c>
      <c r="E952" s="61" t="s">
        <v>38286</v>
      </c>
      <c r="F952" s="94">
        <v>43776</v>
      </c>
      <c r="G952" s="10" t="s">
        <v>38287</v>
      </c>
      <c r="H952" s="10" t="s">
        <v>22970</v>
      </c>
      <c r="I952" s="10" t="s">
        <v>62</v>
      </c>
      <c r="J952" s="62">
        <v>44004</v>
      </c>
      <c r="K952" s="10" t="s">
        <v>22970</v>
      </c>
      <c r="L952" s="10" t="s">
        <v>22971</v>
      </c>
      <c r="M952" s="1" t="s">
        <v>46418</v>
      </c>
      <c r="N952" s="10" t="s">
        <v>20</v>
      </c>
      <c r="O952" s="10" t="s">
        <v>38288</v>
      </c>
      <c r="P952" s="10" t="s">
        <v>45771</v>
      </c>
      <c r="Q952" s="33" t="s">
        <v>29986</v>
      </c>
      <c r="R952" s="61" t="s">
        <v>38289</v>
      </c>
      <c r="S952" s="10" t="s">
        <v>93</v>
      </c>
      <c r="T952" s="60" t="s">
        <v>21</v>
      </c>
      <c r="U952" s="51" t="s">
        <v>26689</v>
      </c>
      <c r="V952" s="51" t="s">
        <v>26482</v>
      </c>
      <c r="W952" s="51" t="s">
        <v>26485</v>
      </c>
      <c r="X952" s="51" t="s">
        <v>93</v>
      </c>
      <c r="Y952" s="51">
        <v>5179</v>
      </c>
      <c r="AA952" s="51" t="s">
        <v>42842</v>
      </c>
      <c r="AB952" s="33">
        <v>7494</v>
      </c>
      <c r="AC952" s="103">
        <v>26965</v>
      </c>
    </row>
    <row r="953" spans="1:29" ht="13" customHeight="1" x14ac:dyDescent="0.2">
      <c r="A953" s="1" t="s">
        <v>38955</v>
      </c>
      <c r="B953" s="87">
        <v>66</v>
      </c>
      <c r="C953" s="10" t="s">
        <v>13</v>
      </c>
      <c r="D953" s="1" t="s">
        <v>30</v>
      </c>
      <c r="E953" s="10"/>
      <c r="F953" s="94">
        <v>43776</v>
      </c>
      <c r="G953" s="10" t="s">
        <v>38956</v>
      </c>
      <c r="H953" s="10" t="s">
        <v>38957</v>
      </c>
      <c r="I953" s="10" t="s">
        <v>159</v>
      </c>
      <c r="J953" s="62">
        <v>30012</v>
      </c>
      <c r="K953" s="10" t="s">
        <v>38958</v>
      </c>
      <c r="L953" s="10" t="s">
        <v>38959</v>
      </c>
      <c r="M953" s="1" t="s">
        <v>46417</v>
      </c>
      <c r="N953" s="10" t="s">
        <v>20</v>
      </c>
      <c r="O953" s="10" t="s">
        <v>38960</v>
      </c>
      <c r="P953" s="10" t="s">
        <v>45771</v>
      </c>
      <c r="Q953" s="33" t="s">
        <v>29986</v>
      </c>
      <c r="R953" s="61" t="s">
        <v>38961</v>
      </c>
      <c r="S953" s="10" t="s">
        <v>93</v>
      </c>
      <c r="T953" s="60" t="s">
        <v>21</v>
      </c>
      <c r="U953" s="51" t="s">
        <v>26689</v>
      </c>
      <c r="V953" s="51" t="s">
        <v>26484</v>
      </c>
      <c r="W953" s="51" t="s">
        <v>26485</v>
      </c>
      <c r="X953" s="51" t="s">
        <v>93</v>
      </c>
      <c r="Y953" s="51">
        <v>5178</v>
      </c>
      <c r="AA953" s="51" t="s">
        <v>42844</v>
      </c>
      <c r="AB953" s="33">
        <v>7495</v>
      </c>
      <c r="AC953" s="103">
        <v>26966</v>
      </c>
    </row>
    <row r="954" spans="1:29" ht="13" customHeight="1" x14ac:dyDescent="0.2">
      <c r="A954" s="10" t="s">
        <v>39827</v>
      </c>
      <c r="B954" s="87">
        <v>26</v>
      </c>
      <c r="C954" s="10" t="s">
        <v>13</v>
      </c>
      <c r="D954" s="10" t="s">
        <v>30</v>
      </c>
      <c r="E954" s="61" t="s">
        <v>39828</v>
      </c>
      <c r="F954" s="94">
        <v>43776</v>
      </c>
      <c r="G954" s="10" t="s">
        <v>39829</v>
      </c>
      <c r="H954" s="10" t="s">
        <v>39830</v>
      </c>
      <c r="I954" s="10" t="s">
        <v>62</v>
      </c>
      <c r="J954" s="62">
        <v>44281</v>
      </c>
      <c r="K954" s="10" t="s">
        <v>11163</v>
      </c>
      <c r="L954" s="10" t="s">
        <v>39831</v>
      </c>
      <c r="M954" s="1" t="s">
        <v>46419</v>
      </c>
      <c r="N954" s="10" t="s">
        <v>20</v>
      </c>
      <c r="O954" s="10" t="s">
        <v>39832</v>
      </c>
      <c r="P954" s="10" t="s">
        <v>45771</v>
      </c>
      <c r="Q954" s="33" t="s">
        <v>29986</v>
      </c>
      <c r="R954" s="61" t="s">
        <v>39833</v>
      </c>
      <c r="S954" s="10" t="s">
        <v>93</v>
      </c>
      <c r="T954" s="60" t="s">
        <v>45897</v>
      </c>
      <c r="U954" s="51" t="s">
        <v>37015</v>
      </c>
      <c r="V954" s="51" t="s">
        <v>26484</v>
      </c>
      <c r="W954" s="51"/>
      <c r="X954" s="51" t="s">
        <v>93</v>
      </c>
      <c r="Y954" s="51">
        <v>5176</v>
      </c>
      <c r="AA954" s="51" t="s">
        <v>42844</v>
      </c>
      <c r="AB954" s="33">
        <v>7492</v>
      </c>
      <c r="AC954" s="103">
        <v>26967</v>
      </c>
    </row>
    <row r="955" spans="1:29" ht="13" customHeight="1" x14ac:dyDescent="0.2">
      <c r="A955" s="10" t="s">
        <v>37548</v>
      </c>
      <c r="B955" s="87">
        <v>31</v>
      </c>
      <c r="C955" s="10" t="s">
        <v>13</v>
      </c>
      <c r="D955" s="10" t="s">
        <v>78</v>
      </c>
      <c r="E955" s="61" t="s">
        <v>37549</v>
      </c>
      <c r="F955" s="94">
        <v>43775</v>
      </c>
      <c r="G955" s="10" t="s">
        <v>37550</v>
      </c>
      <c r="H955" s="10" t="s">
        <v>5458</v>
      </c>
      <c r="I955" s="10" t="s">
        <v>337</v>
      </c>
      <c r="J955" s="62">
        <v>28304</v>
      </c>
      <c r="K955" s="10" t="s">
        <v>2894</v>
      </c>
      <c r="L955" s="10" t="s">
        <v>5460</v>
      </c>
      <c r="M955" s="1" t="s">
        <v>46204</v>
      </c>
      <c r="N955" s="10" t="s">
        <v>20</v>
      </c>
      <c r="O955" s="10" t="s">
        <v>37551</v>
      </c>
      <c r="P955" s="10" t="s">
        <v>45771</v>
      </c>
      <c r="Q955" s="33" t="s">
        <v>29986</v>
      </c>
      <c r="R955" s="61" t="s">
        <v>37552</v>
      </c>
      <c r="S955" s="10" t="s">
        <v>93</v>
      </c>
      <c r="T955" s="60" t="s">
        <v>21</v>
      </c>
      <c r="U955" s="51" t="s">
        <v>26689</v>
      </c>
      <c r="V955" s="51" t="s">
        <v>26484</v>
      </c>
      <c r="W955" s="51" t="s">
        <v>26485</v>
      </c>
      <c r="X955" s="51" t="s">
        <v>93</v>
      </c>
      <c r="Y955" s="51">
        <v>5170</v>
      </c>
      <c r="AA955" s="51" t="s">
        <v>42844</v>
      </c>
      <c r="AB955" s="33">
        <v>7489</v>
      </c>
      <c r="AC955" s="103">
        <v>26964</v>
      </c>
    </row>
    <row r="956" spans="1:29" ht="13" customHeight="1" x14ac:dyDescent="0.2">
      <c r="A956" s="10" t="s">
        <v>38660</v>
      </c>
      <c r="B956" s="87">
        <v>34</v>
      </c>
      <c r="C956" s="10" t="s">
        <v>13</v>
      </c>
      <c r="D956" s="10" t="s">
        <v>41</v>
      </c>
      <c r="E956" s="61" t="s">
        <v>38661</v>
      </c>
      <c r="F956" s="94">
        <v>43775</v>
      </c>
      <c r="G956" s="10" t="s">
        <v>38662</v>
      </c>
      <c r="H956" s="10" t="s">
        <v>529</v>
      </c>
      <c r="I956" s="10" t="s">
        <v>66</v>
      </c>
      <c r="J956" s="62">
        <v>78227</v>
      </c>
      <c r="K956" s="10" t="s">
        <v>530</v>
      </c>
      <c r="L956" s="10" t="s">
        <v>531</v>
      </c>
      <c r="M956" s="1" t="s">
        <v>46041</v>
      </c>
      <c r="N956" s="10" t="s">
        <v>20</v>
      </c>
      <c r="O956" s="10" t="s">
        <v>38663</v>
      </c>
      <c r="P956" s="10" t="s">
        <v>45771</v>
      </c>
      <c r="Q956" s="33" t="s">
        <v>29986</v>
      </c>
      <c r="R956" s="61" t="s">
        <v>38664</v>
      </c>
      <c r="S956" s="10" t="s">
        <v>93</v>
      </c>
      <c r="T956" s="60" t="s">
        <v>21</v>
      </c>
      <c r="U956" s="51" t="s">
        <v>26689</v>
      </c>
      <c r="V956" s="51" t="s">
        <v>26482</v>
      </c>
      <c r="W956" s="51"/>
      <c r="X956" s="51" t="s">
        <v>93</v>
      </c>
      <c r="Y956" s="51">
        <v>5166</v>
      </c>
      <c r="AA956" s="51" t="s">
        <v>42844</v>
      </c>
      <c r="AB956" s="33">
        <v>7490</v>
      </c>
      <c r="AC956" s="103">
        <v>26963</v>
      </c>
    </row>
    <row r="957" spans="1:29" ht="13" customHeight="1" x14ac:dyDescent="0.2">
      <c r="A957" s="10" t="s">
        <v>37539</v>
      </c>
      <c r="B957" s="87">
        <v>37</v>
      </c>
      <c r="C957" s="10" t="s">
        <v>13</v>
      </c>
      <c r="D957" s="10" t="s">
        <v>78</v>
      </c>
      <c r="E957" s="61" t="s">
        <v>37540</v>
      </c>
      <c r="F957" s="94">
        <v>43775</v>
      </c>
      <c r="G957" s="10" t="s">
        <v>37541</v>
      </c>
      <c r="H957" s="10" t="s">
        <v>1464</v>
      </c>
      <c r="I957" s="10" t="s">
        <v>366</v>
      </c>
      <c r="J957" s="62">
        <v>74464</v>
      </c>
      <c r="K957" s="10" t="s">
        <v>1466</v>
      </c>
      <c r="L957" s="10" t="s">
        <v>27514</v>
      </c>
      <c r="M957" s="1" t="s">
        <v>46420</v>
      </c>
      <c r="N957" s="10" t="s">
        <v>20</v>
      </c>
      <c r="O957" s="10" t="s">
        <v>37542</v>
      </c>
      <c r="P957" s="10" t="s">
        <v>45771</v>
      </c>
      <c r="Q957" s="33" t="s">
        <v>29986</v>
      </c>
      <c r="R957" s="61" t="s">
        <v>37543</v>
      </c>
      <c r="S957" s="10" t="s">
        <v>93</v>
      </c>
      <c r="T957" s="60" t="s">
        <v>21</v>
      </c>
      <c r="U957" s="51" t="s">
        <v>26689</v>
      </c>
      <c r="V957" s="51" t="s">
        <v>26484</v>
      </c>
      <c r="W957" s="51" t="s">
        <v>26485</v>
      </c>
      <c r="X957" s="51" t="s">
        <v>93</v>
      </c>
      <c r="Y957" s="51">
        <v>5164</v>
      </c>
      <c r="AA957" s="51" t="s">
        <v>42843</v>
      </c>
      <c r="AB957" s="33">
        <v>7488</v>
      </c>
      <c r="AC957" s="103">
        <v>26961</v>
      </c>
    </row>
    <row r="958" spans="1:29" ht="13" customHeight="1" x14ac:dyDescent="0.2">
      <c r="A958" s="10" t="s">
        <v>40227</v>
      </c>
      <c r="B958" s="87">
        <v>20</v>
      </c>
      <c r="C958" s="10" t="s">
        <v>13</v>
      </c>
      <c r="D958" s="10" t="s">
        <v>30</v>
      </c>
      <c r="E958" s="10"/>
      <c r="F958" s="94">
        <v>43775</v>
      </c>
      <c r="G958" s="10" t="s">
        <v>40228</v>
      </c>
      <c r="H958" s="10" t="s">
        <v>6768</v>
      </c>
      <c r="I958" s="10" t="s">
        <v>366</v>
      </c>
      <c r="J958" s="62">
        <v>74437</v>
      </c>
      <c r="K958" s="10" t="s">
        <v>6770</v>
      </c>
      <c r="L958" s="10" t="s">
        <v>5147</v>
      </c>
      <c r="M958" s="1" t="s">
        <v>48899</v>
      </c>
      <c r="N958" s="10" t="s">
        <v>20</v>
      </c>
      <c r="O958" s="10" t="s">
        <v>40229</v>
      </c>
      <c r="P958" s="10" t="s">
        <v>45771</v>
      </c>
      <c r="Q958" s="33" t="s">
        <v>29986</v>
      </c>
      <c r="R958" s="61" t="s">
        <v>40230</v>
      </c>
      <c r="S958" s="10" t="s">
        <v>93</v>
      </c>
      <c r="T958" s="60" t="s">
        <v>28</v>
      </c>
      <c r="U958" s="51" t="s">
        <v>26487</v>
      </c>
      <c r="V958" s="51" t="s">
        <v>26487</v>
      </c>
      <c r="W958" s="51"/>
      <c r="X958" s="51" t="s">
        <v>93</v>
      </c>
      <c r="Y958" s="51">
        <v>5165</v>
      </c>
      <c r="AA958" s="51" t="s">
        <v>42843</v>
      </c>
      <c r="AB958" s="33">
        <v>7491</v>
      </c>
      <c r="AC958" s="103">
        <v>26960</v>
      </c>
    </row>
    <row r="959" spans="1:29" ht="13" customHeight="1" x14ac:dyDescent="0.2">
      <c r="A959" s="10" t="s">
        <v>37715</v>
      </c>
      <c r="B959" s="87">
        <v>32</v>
      </c>
      <c r="C959" s="10" t="s">
        <v>13</v>
      </c>
      <c r="D959" s="33" t="s">
        <v>14</v>
      </c>
      <c r="E959" s="10"/>
      <c r="F959" s="94">
        <v>43774</v>
      </c>
      <c r="G959" s="10" t="s">
        <v>37716</v>
      </c>
      <c r="H959" s="10" t="s">
        <v>11230</v>
      </c>
      <c r="I959" s="10" t="s">
        <v>406</v>
      </c>
      <c r="J959" s="62">
        <v>54656</v>
      </c>
      <c r="K959" s="10" t="s">
        <v>1034</v>
      </c>
      <c r="L959" s="10" t="s">
        <v>37717</v>
      </c>
      <c r="M959" s="1" t="s">
        <v>46421</v>
      </c>
      <c r="N959" s="10" t="s">
        <v>20</v>
      </c>
      <c r="O959" s="10" t="s">
        <v>37718</v>
      </c>
      <c r="P959" s="10" t="s">
        <v>45771</v>
      </c>
      <c r="Q959" s="33" t="s">
        <v>29986</v>
      </c>
      <c r="R959" s="61" t="s">
        <v>37719</v>
      </c>
      <c r="S959" s="10" t="s">
        <v>93</v>
      </c>
      <c r="T959" s="60" t="s">
        <v>21</v>
      </c>
      <c r="U959" s="51" t="s">
        <v>26689</v>
      </c>
      <c r="V959" s="51" t="s">
        <v>26482</v>
      </c>
      <c r="W959" s="51" t="s">
        <v>26485</v>
      </c>
      <c r="X959" s="51" t="s">
        <v>93</v>
      </c>
      <c r="Y959" s="51">
        <v>5169</v>
      </c>
      <c r="AA959" s="51" t="s">
        <v>42843</v>
      </c>
      <c r="AB959" s="33">
        <v>7485</v>
      </c>
      <c r="AC959" s="103">
        <v>26959</v>
      </c>
    </row>
    <row r="960" spans="1:29" ht="13" customHeight="1" x14ac:dyDescent="0.2">
      <c r="A960" s="10" t="s">
        <v>39686</v>
      </c>
      <c r="B960" s="87">
        <v>45</v>
      </c>
      <c r="C960" s="10" t="s">
        <v>13</v>
      </c>
      <c r="D960" s="51" t="s">
        <v>30</v>
      </c>
      <c r="E960" s="10"/>
      <c r="F960" s="94">
        <v>43774</v>
      </c>
      <c r="G960" s="10" t="s">
        <v>39687</v>
      </c>
      <c r="H960" s="10" t="s">
        <v>33098</v>
      </c>
      <c r="I960" s="10" t="s">
        <v>66</v>
      </c>
      <c r="J960" s="62">
        <v>77318</v>
      </c>
      <c r="K960" s="10" t="s">
        <v>992</v>
      </c>
      <c r="L960" s="10" t="s">
        <v>18472</v>
      </c>
      <c r="M960" s="1" t="s">
        <v>46424</v>
      </c>
      <c r="N960" s="10" t="s">
        <v>20</v>
      </c>
      <c r="O960" s="10" t="s">
        <v>39688</v>
      </c>
      <c r="P960" s="10" t="s">
        <v>45771</v>
      </c>
      <c r="Q960" s="33" t="s">
        <v>29986</v>
      </c>
      <c r="R960" s="61" t="s">
        <v>39689</v>
      </c>
      <c r="S960" s="10" t="s">
        <v>93</v>
      </c>
      <c r="T960" s="60" t="s">
        <v>21</v>
      </c>
      <c r="U960" s="51" t="s">
        <v>26682</v>
      </c>
      <c r="V960" s="51" t="s">
        <v>26482</v>
      </c>
      <c r="W960" s="51" t="s">
        <v>26483</v>
      </c>
      <c r="X960" s="51" t="s">
        <v>93</v>
      </c>
      <c r="Y960" s="51">
        <v>5171</v>
      </c>
      <c r="AA960" s="51" t="s">
        <v>42844</v>
      </c>
      <c r="AB960" s="33">
        <v>7487</v>
      </c>
      <c r="AC960" s="103">
        <v>26956</v>
      </c>
    </row>
    <row r="961" spans="1:29" ht="13" customHeight="1" x14ac:dyDescent="0.2">
      <c r="A961" s="10" t="s">
        <v>37544</v>
      </c>
      <c r="B961" s="87">
        <v>48</v>
      </c>
      <c r="C961" s="10" t="s">
        <v>13</v>
      </c>
      <c r="D961" s="10" t="s">
        <v>78</v>
      </c>
      <c r="E961" s="10"/>
      <c r="F961" s="94">
        <v>43774</v>
      </c>
      <c r="G961" s="10" t="s">
        <v>37545</v>
      </c>
      <c r="H961" s="10" t="s">
        <v>921</v>
      </c>
      <c r="I961" s="10" t="s">
        <v>62</v>
      </c>
      <c r="J961" s="62">
        <v>44114</v>
      </c>
      <c r="K961" s="10" t="s">
        <v>94</v>
      </c>
      <c r="L961" s="10" t="s">
        <v>95</v>
      </c>
      <c r="M961" s="1" t="s">
        <v>46422</v>
      </c>
      <c r="N961" s="10" t="s">
        <v>20</v>
      </c>
      <c r="O961" s="10" t="s">
        <v>37546</v>
      </c>
      <c r="P961" s="10" t="s">
        <v>45771</v>
      </c>
      <c r="Q961" s="33" t="s">
        <v>29986</v>
      </c>
      <c r="R961" s="61" t="s">
        <v>37547</v>
      </c>
      <c r="S961" s="10" t="s">
        <v>93</v>
      </c>
      <c r="T961" s="60" t="s">
        <v>21</v>
      </c>
      <c r="U961" s="51" t="s">
        <v>26689</v>
      </c>
      <c r="V961" s="51" t="s">
        <v>26484</v>
      </c>
      <c r="W961" s="51" t="s">
        <v>26485</v>
      </c>
      <c r="X961" s="51" t="s">
        <v>509</v>
      </c>
      <c r="Y961" s="51">
        <v>5167</v>
      </c>
      <c r="AA961" s="51" t="s">
        <v>42842</v>
      </c>
      <c r="AB961" s="33">
        <v>7484</v>
      </c>
      <c r="AC961" s="103">
        <v>26958</v>
      </c>
    </row>
    <row r="962" spans="1:29" ht="13" customHeight="1" x14ac:dyDescent="0.2">
      <c r="A962" s="10" t="s">
        <v>39157</v>
      </c>
      <c r="B962" s="87">
        <v>58</v>
      </c>
      <c r="C962" s="10" t="s">
        <v>13</v>
      </c>
      <c r="D962" s="51" t="s">
        <v>30</v>
      </c>
      <c r="E962" s="10"/>
      <c r="F962" s="94">
        <v>43774</v>
      </c>
      <c r="G962" s="10" t="s">
        <v>39158</v>
      </c>
      <c r="H962" s="10" t="s">
        <v>39159</v>
      </c>
      <c r="I962" s="10" t="s">
        <v>399</v>
      </c>
      <c r="J962" s="62">
        <v>65337</v>
      </c>
      <c r="K962" s="10" t="s">
        <v>2028</v>
      </c>
      <c r="L962" s="10" t="s">
        <v>39160</v>
      </c>
      <c r="M962" s="1" t="s">
        <v>46423</v>
      </c>
      <c r="N962" s="10" t="s">
        <v>20</v>
      </c>
      <c r="O962" s="10" t="s">
        <v>39161</v>
      </c>
      <c r="P962" s="10" t="s">
        <v>45771</v>
      </c>
      <c r="Q962" s="33" t="s">
        <v>29986</v>
      </c>
      <c r="R962" s="61" t="s">
        <v>39162</v>
      </c>
      <c r="S962" s="10" t="s">
        <v>901</v>
      </c>
      <c r="T962" s="60" t="s">
        <v>21</v>
      </c>
      <c r="U962" s="51" t="s">
        <v>26689</v>
      </c>
      <c r="V962" s="51" t="s">
        <v>26484</v>
      </c>
      <c r="W962" s="51" t="s">
        <v>26485</v>
      </c>
      <c r="X962" s="51" t="s">
        <v>93</v>
      </c>
      <c r="Y962" s="51">
        <v>5168</v>
      </c>
      <c r="AA962" s="51" t="s">
        <v>42843</v>
      </c>
      <c r="AB962" s="33">
        <v>7486</v>
      </c>
      <c r="AC962" s="103">
        <v>26957</v>
      </c>
    </row>
    <row r="963" spans="1:29" ht="13" customHeight="1" x14ac:dyDescent="0.2">
      <c r="A963" s="10" t="s">
        <v>38669</v>
      </c>
      <c r="B963" s="88">
        <v>21</v>
      </c>
      <c r="C963" s="10" t="s">
        <v>13</v>
      </c>
      <c r="D963" s="10" t="s">
        <v>41</v>
      </c>
      <c r="E963" s="10"/>
      <c r="F963" s="94">
        <v>43773</v>
      </c>
      <c r="G963" s="10" t="s">
        <v>38670</v>
      </c>
      <c r="H963" s="10" t="s">
        <v>908</v>
      </c>
      <c r="I963" s="10" t="s">
        <v>177</v>
      </c>
      <c r="J963" s="62">
        <v>88001</v>
      </c>
      <c r="K963" s="10" t="s">
        <v>909</v>
      </c>
      <c r="L963" s="10" t="s">
        <v>6498</v>
      </c>
      <c r="M963" s="1" t="s">
        <v>45949</v>
      </c>
      <c r="N963" s="10" t="s">
        <v>20</v>
      </c>
      <c r="O963" s="10" t="s">
        <v>38671</v>
      </c>
      <c r="P963" s="10" t="s">
        <v>45771</v>
      </c>
      <c r="Q963" s="33" t="s">
        <v>29986</v>
      </c>
      <c r="R963" s="61" t="s">
        <v>38672</v>
      </c>
      <c r="S963" s="10" t="s">
        <v>93</v>
      </c>
      <c r="T963" s="60" t="s">
        <v>21</v>
      </c>
      <c r="U963" s="51" t="s">
        <v>26689</v>
      </c>
      <c r="V963" s="51" t="s">
        <v>26484</v>
      </c>
      <c r="W963" s="51"/>
      <c r="X963" s="51" t="s">
        <v>93</v>
      </c>
      <c r="Y963" s="51">
        <v>5174</v>
      </c>
      <c r="AA963" s="51" t="s">
        <v>42844</v>
      </c>
      <c r="AB963" s="33">
        <v>7482</v>
      </c>
      <c r="AC963" s="103">
        <v>26952</v>
      </c>
    </row>
    <row r="964" spans="1:29" ht="13" customHeight="1" x14ac:dyDescent="0.2">
      <c r="A964" s="10" t="s">
        <v>38278</v>
      </c>
      <c r="B964" s="87">
        <v>30</v>
      </c>
      <c r="C964" s="10" t="s">
        <v>13</v>
      </c>
      <c r="D964" s="10" t="s">
        <v>30</v>
      </c>
      <c r="E964" s="61" t="s">
        <v>38279</v>
      </c>
      <c r="F964" s="94">
        <v>43773</v>
      </c>
      <c r="G964" s="10" t="s">
        <v>38280</v>
      </c>
      <c r="H964" s="10" t="s">
        <v>38281</v>
      </c>
      <c r="I964" s="10" t="s">
        <v>406</v>
      </c>
      <c r="J964" s="62">
        <v>54241</v>
      </c>
      <c r="K964" s="10" t="s">
        <v>33889</v>
      </c>
      <c r="L964" s="10" t="s">
        <v>38282</v>
      </c>
      <c r="M964" s="1" t="s">
        <v>46426</v>
      </c>
      <c r="N964" s="10" t="s">
        <v>20</v>
      </c>
      <c r="O964" s="10" t="s">
        <v>38283</v>
      </c>
      <c r="P964" s="10" t="s">
        <v>504</v>
      </c>
      <c r="Q964" s="33" t="s">
        <v>29986</v>
      </c>
      <c r="R964" s="61" t="s">
        <v>38284</v>
      </c>
      <c r="S964" s="10" t="s">
        <v>93</v>
      </c>
      <c r="T964" s="60" t="s">
        <v>21</v>
      </c>
      <c r="U964" s="51" t="s">
        <v>26689</v>
      </c>
      <c r="V964" s="51" t="s">
        <v>26482</v>
      </c>
      <c r="W964" s="51" t="s">
        <v>26485</v>
      </c>
      <c r="X964" s="51" t="s">
        <v>93</v>
      </c>
      <c r="Y964" s="51">
        <v>5175</v>
      </c>
      <c r="AA964" s="51" t="s">
        <v>42843</v>
      </c>
      <c r="AB964" s="33">
        <v>7480</v>
      </c>
      <c r="AC964" s="103">
        <v>26955</v>
      </c>
    </row>
    <row r="965" spans="1:29" ht="13" customHeight="1" x14ac:dyDescent="0.2">
      <c r="A965" s="10" t="s">
        <v>41386</v>
      </c>
      <c r="B965" s="87">
        <v>31</v>
      </c>
      <c r="C965" s="10" t="s">
        <v>13</v>
      </c>
      <c r="D965" s="10" t="s">
        <v>30</v>
      </c>
      <c r="E965" s="61" t="s">
        <v>41387</v>
      </c>
      <c r="F965" s="94">
        <v>43773</v>
      </c>
      <c r="G965" s="10" t="s">
        <v>41388</v>
      </c>
      <c r="H965" s="10" t="s">
        <v>3054</v>
      </c>
      <c r="I965" s="10" t="s">
        <v>111</v>
      </c>
      <c r="J965" s="62">
        <v>85302</v>
      </c>
      <c r="K965" s="10" t="s">
        <v>582</v>
      </c>
      <c r="L965" s="10" t="s">
        <v>3056</v>
      </c>
      <c r="M965" s="1" t="s">
        <v>46427</v>
      </c>
      <c r="N965" s="10" t="s">
        <v>20</v>
      </c>
      <c r="O965" s="10" t="s">
        <v>41389</v>
      </c>
      <c r="P965" s="10" t="s">
        <v>45771</v>
      </c>
      <c r="Q965" s="33" t="s">
        <v>29986</v>
      </c>
      <c r="R965" s="61" t="s">
        <v>41390</v>
      </c>
      <c r="S965" s="10" t="s">
        <v>509</v>
      </c>
      <c r="T965" s="60" t="s">
        <v>21</v>
      </c>
      <c r="U965" s="51" t="s">
        <v>26490</v>
      </c>
      <c r="V965" s="51" t="s">
        <v>26484</v>
      </c>
      <c r="W965" s="51" t="s">
        <v>26485</v>
      </c>
      <c r="X965" s="51" t="s">
        <v>509</v>
      </c>
      <c r="Y965" s="51">
        <v>5172</v>
      </c>
      <c r="AA965" s="51" t="s">
        <v>42842</v>
      </c>
      <c r="AB965" s="33">
        <v>7483</v>
      </c>
      <c r="AC965" s="103">
        <v>26954</v>
      </c>
    </row>
    <row r="966" spans="1:29" ht="13" customHeight="1" x14ac:dyDescent="0.2">
      <c r="A966" s="10" t="s">
        <v>2989</v>
      </c>
      <c r="B966" s="33" t="s">
        <v>22</v>
      </c>
      <c r="C966" s="10" t="s">
        <v>13</v>
      </c>
      <c r="D966" s="10" t="s">
        <v>41</v>
      </c>
      <c r="E966" s="10"/>
      <c r="F966" s="94">
        <v>43773</v>
      </c>
      <c r="G966" s="10" t="s">
        <v>38417</v>
      </c>
      <c r="H966" s="10" t="s">
        <v>38418</v>
      </c>
      <c r="I966" s="10" t="s">
        <v>177</v>
      </c>
      <c r="J966" s="62">
        <v>88063</v>
      </c>
      <c r="K966" s="10" t="s">
        <v>909</v>
      </c>
      <c r="L966" s="10" t="s">
        <v>4345</v>
      </c>
      <c r="M966" s="1" t="s">
        <v>46425</v>
      </c>
      <c r="N966" s="10" t="s">
        <v>20</v>
      </c>
      <c r="O966" s="10" t="s">
        <v>38419</v>
      </c>
      <c r="P966" s="10" t="s">
        <v>45771</v>
      </c>
      <c r="Q966" s="33" t="s">
        <v>29986</v>
      </c>
      <c r="R966" s="61" t="s">
        <v>38420</v>
      </c>
      <c r="S966" s="10" t="s">
        <v>93</v>
      </c>
      <c r="T966" s="60" t="s">
        <v>21</v>
      </c>
      <c r="U966" s="51" t="s">
        <v>26689</v>
      </c>
      <c r="V966" s="51" t="s">
        <v>26484</v>
      </c>
      <c r="W966" s="51" t="s">
        <v>26486</v>
      </c>
      <c r="X966" s="51" t="s">
        <v>93</v>
      </c>
      <c r="Y966" s="51">
        <v>5151</v>
      </c>
      <c r="AA966" s="51" t="s">
        <v>42844</v>
      </c>
      <c r="AB966" s="33">
        <v>7481</v>
      </c>
      <c r="AC966" s="103">
        <v>26950</v>
      </c>
    </row>
    <row r="967" spans="1:29" ht="13" customHeight="1" x14ac:dyDescent="0.2">
      <c r="A967" s="10" t="s">
        <v>37534</v>
      </c>
      <c r="B967" s="87">
        <v>32</v>
      </c>
      <c r="C967" s="10" t="s">
        <v>13</v>
      </c>
      <c r="D967" s="10" t="s">
        <v>78</v>
      </c>
      <c r="E967" s="61" t="s">
        <v>37535</v>
      </c>
      <c r="F967" s="94">
        <v>43772</v>
      </c>
      <c r="G967" s="10" t="s">
        <v>37536</v>
      </c>
      <c r="H967" s="10" t="s">
        <v>581</v>
      </c>
      <c r="I967" s="10" t="s">
        <v>111</v>
      </c>
      <c r="J967" s="62">
        <v>85040</v>
      </c>
      <c r="K967" s="10" t="s">
        <v>582</v>
      </c>
      <c r="L967" s="10" t="s">
        <v>583</v>
      </c>
      <c r="M967" s="1" t="s">
        <v>45935</v>
      </c>
      <c r="N967" s="10" t="s">
        <v>20</v>
      </c>
      <c r="O967" s="10" t="s">
        <v>37537</v>
      </c>
      <c r="P967" s="10" t="s">
        <v>45771</v>
      </c>
      <c r="Q967" s="33" t="s">
        <v>29986</v>
      </c>
      <c r="R967" s="61" t="s">
        <v>37538</v>
      </c>
      <c r="S967" s="10" t="s">
        <v>93</v>
      </c>
      <c r="T967" s="60" t="s">
        <v>21</v>
      </c>
      <c r="U967" s="51" t="s">
        <v>26689</v>
      </c>
      <c r="V967" s="51" t="s">
        <v>26484</v>
      </c>
      <c r="W967" s="51" t="s">
        <v>26485</v>
      </c>
      <c r="X967" s="51" t="s">
        <v>93</v>
      </c>
      <c r="Y967" s="51">
        <v>5154</v>
      </c>
      <c r="AA967" s="51" t="s">
        <v>42842</v>
      </c>
      <c r="AB967" s="33">
        <v>7478</v>
      </c>
      <c r="AC967" s="103">
        <v>26949</v>
      </c>
    </row>
    <row r="968" spans="1:29" ht="13" customHeight="1" x14ac:dyDescent="0.2">
      <c r="A968" s="10" t="s">
        <v>41285</v>
      </c>
      <c r="B968" s="87">
        <v>56</v>
      </c>
      <c r="C968" s="10" t="s">
        <v>13</v>
      </c>
      <c r="D968" s="10" t="s">
        <v>30</v>
      </c>
      <c r="E968" s="61" t="s">
        <v>41286</v>
      </c>
      <c r="F968" s="94">
        <v>43772</v>
      </c>
      <c r="G968" s="10" t="s">
        <v>41287</v>
      </c>
      <c r="H968" s="10" t="s">
        <v>41288</v>
      </c>
      <c r="I968" s="10" t="s">
        <v>281</v>
      </c>
      <c r="J968" s="62">
        <v>98444</v>
      </c>
      <c r="K968" s="10" t="s">
        <v>824</v>
      </c>
      <c r="L968" s="10" t="s">
        <v>19755</v>
      </c>
      <c r="M968" s="1" t="s">
        <v>46115</v>
      </c>
      <c r="N968" s="10" t="s">
        <v>20</v>
      </c>
      <c r="O968" s="10" t="s">
        <v>41289</v>
      </c>
      <c r="P968" s="10" t="s">
        <v>45771</v>
      </c>
      <c r="Q968" s="33" t="s">
        <v>29986</v>
      </c>
      <c r="R968" s="61" t="s">
        <v>41290</v>
      </c>
      <c r="S968" s="10" t="s">
        <v>509</v>
      </c>
      <c r="T968" s="60" t="s">
        <v>21</v>
      </c>
      <c r="U968" s="51" t="s">
        <v>26682</v>
      </c>
      <c r="V968" s="51" t="s">
        <v>26482</v>
      </c>
      <c r="W968" s="51" t="s">
        <v>26485</v>
      </c>
      <c r="X968" s="51" t="s">
        <v>509</v>
      </c>
      <c r="Y968" s="51">
        <v>5153</v>
      </c>
      <c r="AA968" s="51" t="s">
        <v>42844</v>
      </c>
      <c r="AB968" s="33">
        <v>7479</v>
      </c>
      <c r="AC968" s="103">
        <v>26948</v>
      </c>
    </row>
    <row r="969" spans="1:29" ht="13" customHeight="1" x14ac:dyDescent="0.2">
      <c r="A969" s="10" t="s">
        <v>40219</v>
      </c>
      <c r="B969" s="87">
        <v>42</v>
      </c>
      <c r="C969" s="10" t="s">
        <v>13</v>
      </c>
      <c r="D969" s="10" t="s">
        <v>30</v>
      </c>
      <c r="E969" s="61" t="s">
        <v>40220</v>
      </c>
      <c r="F969" s="94">
        <v>43771</v>
      </c>
      <c r="G969" s="10" t="s">
        <v>40221</v>
      </c>
      <c r="H969" s="10" t="s">
        <v>40222</v>
      </c>
      <c r="I969" s="10" t="s">
        <v>293</v>
      </c>
      <c r="J969" s="62">
        <v>42020</v>
      </c>
      <c r="K969" s="10" t="s">
        <v>40223</v>
      </c>
      <c r="L969" s="10" t="s">
        <v>40224</v>
      </c>
      <c r="M969" s="1" t="s">
        <v>46428</v>
      </c>
      <c r="N969" s="10" t="s">
        <v>20</v>
      </c>
      <c r="O969" s="10" t="s">
        <v>40225</v>
      </c>
      <c r="P969" s="10" t="s">
        <v>45771</v>
      </c>
      <c r="Q969" s="33" t="s">
        <v>29986</v>
      </c>
      <c r="R969" s="61" t="s">
        <v>40226</v>
      </c>
      <c r="S969" s="10" t="s">
        <v>93</v>
      </c>
      <c r="T969" s="60" t="s">
        <v>28</v>
      </c>
      <c r="U969" s="51" t="s">
        <v>26487</v>
      </c>
      <c r="V969" s="51" t="s">
        <v>26484</v>
      </c>
      <c r="W969" s="51"/>
      <c r="X969" s="51" t="s">
        <v>93</v>
      </c>
      <c r="Y969" s="51">
        <v>5157</v>
      </c>
      <c r="AA969" s="51" t="s">
        <v>42843</v>
      </c>
      <c r="AB969" s="33">
        <v>7477</v>
      </c>
      <c r="AC969" s="103">
        <v>26947</v>
      </c>
    </row>
    <row r="970" spans="1:29" ht="13" customHeight="1" x14ac:dyDescent="0.2">
      <c r="A970" s="10" t="s">
        <v>39742</v>
      </c>
      <c r="B970" s="87">
        <v>22</v>
      </c>
      <c r="C970" s="10" t="s">
        <v>13</v>
      </c>
      <c r="D970" s="10" t="s">
        <v>41</v>
      </c>
      <c r="E970" s="61" t="s">
        <v>39743</v>
      </c>
      <c r="F970" s="94">
        <v>43770</v>
      </c>
      <c r="G970" s="10" t="s">
        <v>39744</v>
      </c>
      <c r="H970" s="10" t="s">
        <v>22711</v>
      </c>
      <c r="I970" s="10" t="s">
        <v>177</v>
      </c>
      <c r="J970" s="62">
        <v>88310</v>
      </c>
      <c r="K970" s="10" t="s">
        <v>6133</v>
      </c>
      <c r="L970" s="10" t="s">
        <v>2834</v>
      </c>
      <c r="M970" s="1" t="s">
        <v>45954</v>
      </c>
      <c r="N970" s="10" t="s">
        <v>20</v>
      </c>
      <c r="O970" s="10" t="s">
        <v>39745</v>
      </c>
      <c r="P970" s="10" t="s">
        <v>45771</v>
      </c>
      <c r="Q970" s="33" t="s">
        <v>29986</v>
      </c>
      <c r="R970" s="61" t="s">
        <v>39746</v>
      </c>
      <c r="S970" s="10" t="s">
        <v>93</v>
      </c>
      <c r="T970" s="60" t="s">
        <v>21</v>
      </c>
      <c r="U970" s="51" t="s">
        <v>26490</v>
      </c>
      <c r="V970" s="51" t="s">
        <v>26484</v>
      </c>
      <c r="W970" s="51" t="s">
        <v>26483</v>
      </c>
      <c r="X970" s="51" t="s">
        <v>93</v>
      </c>
      <c r="Y970" s="51">
        <v>5150</v>
      </c>
      <c r="AA970" s="51" t="s">
        <v>42844</v>
      </c>
      <c r="AB970" s="33">
        <v>7474</v>
      </c>
      <c r="AC970" s="103">
        <v>26941</v>
      </c>
    </row>
    <row r="971" spans="1:29" ht="13" customHeight="1" x14ac:dyDescent="0.2">
      <c r="A971" s="10" t="s">
        <v>39773</v>
      </c>
      <c r="B971" s="87">
        <v>29</v>
      </c>
      <c r="C971" s="10" t="s">
        <v>13</v>
      </c>
      <c r="D971" s="10" t="s">
        <v>30</v>
      </c>
      <c r="E971" s="61" t="s">
        <v>39774</v>
      </c>
      <c r="F971" s="94">
        <v>43770</v>
      </c>
      <c r="G971" s="10" t="s">
        <v>39775</v>
      </c>
      <c r="H971" s="10" t="s">
        <v>1616</v>
      </c>
      <c r="I971" s="10" t="s">
        <v>55</v>
      </c>
      <c r="J971" s="62">
        <v>32968</v>
      </c>
      <c r="K971" s="10" t="s">
        <v>1617</v>
      </c>
      <c r="L971" s="10" t="s">
        <v>1618</v>
      </c>
      <c r="M971" s="1" t="s">
        <v>46431</v>
      </c>
      <c r="N971" s="10" t="s">
        <v>20</v>
      </c>
      <c r="O971" s="10" t="s">
        <v>39776</v>
      </c>
      <c r="P971" s="10" t="s">
        <v>45771</v>
      </c>
      <c r="Q971" s="33" t="s">
        <v>29986</v>
      </c>
      <c r="R971" s="61" t="s">
        <v>39777</v>
      </c>
      <c r="S971" s="10" t="s">
        <v>901</v>
      </c>
      <c r="T971" s="60" t="s">
        <v>21</v>
      </c>
      <c r="U971" s="51" t="s">
        <v>28142</v>
      </c>
      <c r="V971" s="51" t="s">
        <v>26484</v>
      </c>
      <c r="W971" s="51" t="s">
        <v>26485</v>
      </c>
      <c r="X971" s="51" t="s">
        <v>93</v>
      </c>
      <c r="Y971" s="51">
        <v>5155</v>
      </c>
      <c r="AA971" s="51" t="s">
        <v>42844</v>
      </c>
      <c r="AB971" s="33">
        <v>7475</v>
      </c>
      <c r="AC971" s="103">
        <v>26943</v>
      </c>
    </row>
    <row r="972" spans="1:29" ht="13" customHeight="1" x14ac:dyDescent="0.2">
      <c r="A972" s="60" t="s">
        <v>38665</v>
      </c>
      <c r="B972" s="89">
        <v>38</v>
      </c>
      <c r="C972" s="10" t="s">
        <v>13</v>
      </c>
      <c r="D972" s="10" t="s">
        <v>41</v>
      </c>
      <c r="E972" s="10"/>
      <c r="F972" s="94">
        <v>43770</v>
      </c>
      <c r="G972" s="10" t="s">
        <v>38666</v>
      </c>
      <c r="H972" s="10" t="s">
        <v>736</v>
      </c>
      <c r="I972" s="10" t="s">
        <v>66</v>
      </c>
      <c r="J972" s="62">
        <v>79761</v>
      </c>
      <c r="K972" s="10" t="s">
        <v>737</v>
      </c>
      <c r="L972" s="10" t="s">
        <v>16964</v>
      </c>
      <c r="M972" s="1" t="s">
        <v>46430</v>
      </c>
      <c r="N972" s="10" t="s">
        <v>20</v>
      </c>
      <c r="O972" s="10" t="s">
        <v>38667</v>
      </c>
      <c r="P972" s="10" t="s">
        <v>45771</v>
      </c>
      <c r="Q972" s="33" t="s">
        <v>29986</v>
      </c>
      <c r="R972" s="61" t="s">
        <v>38668</v>
      </c>
      <c r="S972" s="10" t="s">
        <v>93</v>
      </c>
      <c r="T972" s="60" t="s">
        <v>21</v>
      </c>
      <c r="U972" s="51" t="s">
        <v>26689</v>
      </c>
      <c r="V972" s="51" t="s">
        <v>26484</v>
      </c>
      <c r="W972" s="51" t="s">
        <v>26483</v>
      </c>
      <c r="X972" s="51" t="s">
        <v>93</v>
      </c>
      <c r="Y972" s="51">
        <v>5173</v>
      </c>
      <c r="AA972" s="51" t="s">
        <v>42842</v>
      </c>
      <c r="AB972" s="33">
        <v>7473</v>
      </c>
      <c r="AC972" s="103">
        <v>26944</v>
      </c>
    </row>
    <row r="973" spans="1:29" ht="13" customHeight="1" x14ac:dyDescent="0.2">
      <c r="A973" s="60" t="s">
        <v>37114</v>
      </c>
      <c r="B973" s="89">
        <v>38</v>
      </c>
      <c r="C973" s="10" t="s">
        <v>13</v>
      </c>
      <c r="D973" s="51" t="s">
        <v>41</v>
      </c>
      <c r="E973" s="10"/>
      <c r="F973" s="94">
        <v>43770</v>
      </c>
      <c r="G973" s="10" t="s">
        <v>37115</v>
      </c>
      <c r="H973" s="10" t="s">
        <v>933</v>
      </c>
      <c r="I973" s="10" t="s">
        <v>191</v>
      </c>
      <c r="J973" s="62">
        <v>80305</v>
      </c>
      <c r="K973" s="10" t="s">
        <v>933</v>
      </c>
      <c r="L973" s="10" t="s">
        <v>934</v>
      </c>
      <c r="M973" s="1" t="s">
        <v>46429</v>
      </c>
      <c r="N973" s="10" t="s">
        <v>20</v>
      </c>
      <c r="O973" s="10" t="s">
        <v>37116</v>
      </c>
      <c r="P973" s="10" t="s">
        <v>45771</v>
      </c>
      <c r="Q973" s="33" t="s">
        <v>29986</v>
      </c>
      <c r="R973" s="61" t="s">
        <v>37117</v>
      </c>
      <c r="S973" s="10" t="s">
        <v>93</v>
      </c>
      <c r="T973" s="60" t="s">
        <v>21</v>
      </c>
      <c r="U973" s="51" t="s">
        <v>26524</v>
      </c>
      <c r="V973" s="51" t="s">
        <v>26484</v>
      </c>
      <c r="W973" s="51" t="s">
        <v>26485</v>
      </c>
      <c r="X973" s="51" t="s">
        <v>93</v>
      </c>
      <c r="Y973" s="51">
        <v>5191</v>
      </c>
      <c r="AA973" s="51" t="s">
        <v>42844</v>
      </c>
      <c r="AB973" s="33">
        <v>7472</v>
      </c>
      <c r="AC973" s="103">
        <v>26946</v>
      </c>
    </row>
    <row r="974" spans="1:29" ht="13" customHeight="1" x14ac:dyDescent="0.2">
      <c r="A974" s="10" t="s">
        <v>40285</v>
      </c>
      <c r="B974" s="87">
        <v>41</v>
      </c>
      <c r="C974" s="10" t="s">
        <v>13</v>
      </c>
      <c r="D974" s="10" t="s">
        <v>41</v>
      </c>
      <c r="E974" s="10"/>
      <c r="F974" s="94">
        <v>43770</v>
      </c>
      <c r="G974" s="10" t="s">
        <v>40286</v>
      </c>
      <c r="H974" s="10" t="s">
        <v>40287</v>
      </c>
      <c r="I974" s="10" t="s">
        <v>55</v>
      </c>
      <c r="J974" s="62">
        <v>32825</v>
      </c>
      <c r="K974" s="10" t="s">
        <v>995</v>
      </c>
      <c r="L974" s="10" t="s">
        <v>4064</v>
      </c>
      <c r="M974" s="1" t="s">
        <v>45989</v>
      </c>
      <c r="N974" s="10" t="s">
        <v>20</v>
      </c>
      <c r="O974" s="10" t="s">
        <v>40288</v>
      </c>
      <c r="P974" s="10" t="s">
        <v>45771</v>
      </c>
      <c r="Q974" s="33" t="s">
        <v>29986</v>
      </c>
      <c r="R974" s="61" t="s">
        <v>40289</v>
      </c>
      <c r="S974" s="10" t="s">
        <v>93</v>
      </c>
      <c r="T974" s="60" t="s">
        <v>28</v>
      </c>
      <c r="U974" s="51" t="s">
        <v>26487</v>
      </c>
      <c r="V974" s="51" t="s">
        <v>26484</v>
      </c>
      <c r="W974" s="51" t="s">
        <v>26485</v>
      </c>
      <c r="X974" s="51" t="s">
        <v>93</v>
      </c>
      <c r="Y974" s="51">
        <v>5159</v>
      </c>
      <c r="AA974" s="51" t="s">
        <v>42844</v>
      </c>
      <c r="AB974" s="33">
        <v>7476</v>
      </c>
      <c r="AC974" s="103">
        <v>26942</v>
      </c>
    </row>
    <row r="975" spans="1:29" ht="13" customHeight="1" x14ac:dyDescent="0.2">
      <c r="A975" s="10" t="s">
        <v>38272</v>
      </c>
      <c r="B975" s="87">
        <v>34</v>
      </c>
      <c r="C975" s="10" t="s">
        <v>13</v>
      </c>
      <c r="D975" s="10" t="s">
        <v>30</v>
      </c>
      <c r="E975" s="61" t="s">
        <v>38273</v>
      </c>
      <c r="F975" s="94">
        <v>43769</v>
      </c>
      <c r="G975" s="10" t="s">
        <v>38274</v>
      </c>
      <c r="H975" s="10" t="s">
        <v>38275</v>
      </c>
      <c r="I975" s="10" t="s">
        <v>55</v>
      </c>
      <c r="J975" s="62">
        <v>32423</v>
      </c>
      <c r="K975" s="10" t="s">
        <v>401</v>
      </c>
      <c r="L975" s="10" t="s">
        <v>8392</v>
      </c>
      <c r="M975" s="1" t="s">
        <v>46433</v>
      </c>
      <c r="N975" s="10" t="s">
        <v>20</v>
      </c>
      <c r="O975" s="10" t="s">
        <v>38276</v>
      </c>
      <c r="P975" s="10" t="s">
        <v>45771</v>
      </c>
      <c r="Q975" s="33" t="s">
        <v>29986</v>
      </c>
      <c r="R975" s="61" t="s">
        <v>38277</v>
      </c>
      <c r="S975" s="10" t="s">
        <v>93</v>
      </c>
      <c r="T975" s="60" t="s">
        <v>21</v>
      </c>
      <c r="U975" s="51" t="s">
        <v>26689</v>
      </c>
      <c r="V975" s="51" t="s">
        <v>26484</v>
      </c>
      <c r="W975" s="51" t="s">
        <v>26483</v>
      </c>
      <c r="X975" s="51" t="s">
        <v>93</v>
      </c>
      <c r="Y975" s="51">
        <v>5160</v>
      </c>
      <c r="AA975" s="51" t="s">
        <v>42843</v>
      </c>
      <c r="AB975" s="33">
        <v>7469</v>
      </c>
      <c r="AC975" s="103">
        <v>26937</v>
      </c>
    </row>
    <row r="976" spans="1:29" ht="13" customHeight="1" x14ac:dyDescent="0.2">
      <c r="A976" s="1" t="s">
        <v>42106</v>
      </c>
      <c r="B976" s="87">
        <v>56</v>
      </c>
      <c r="C976" s="10" t="s">
        <v>13</v>
      </c>
      <c r="D976" s="1" t="s">
        <v>23</v>
      </c>
      <c r="E976" s="10"/>
      <c r="F976" s="94">
        <v>43769</v>
      </c>
      <c r="G976" s="10" t="s">
        <v>42107</v>
      </c>
      <c r="H976" s="10" t="s">
        <v>42108</v>
      </c>
      <c r="I976" s="10" t="s">
        <v>159</v>
      </c>
      <c r="J976" s="62">
        <v>31642</v>
      </c>
      <c r="K976" s="10" t="s">
        <v>42109</v>
      </c>
      <c r="L976" s="10" t="s">
        <v>42110</v>
      </c>
      <c r="M976" s="1" t="s">
        <v>46432</v>
      </c>
      <c r="N976" s="10" t="s">
        <v>20</v>
      </c>
      <c r="O976" s="10" t="s">
        <v>42111</v>
      </c>
      <c r="P976" s="10" t="s">
        <v>45771</v>
      </c>
      <c r="Q976" s="33" t="s">
        <v>29986</v>
      </c>
      <c r="R976" s="61" t="s">
        <v>42112</v>
      </c>
      <c r="S976" s="10" t="s">
        <v>93</v>
      </c>
      <c r="T976" s="60" t="s">
        <v>21</v>
      </c>
      <c r="U976" s="34" t="s">
        <v>26689</v>
      </c>
      <c r="V976" s="34" t="s">
        <v>26484</v>
      </c>
      <c r="W976" s="51"/>
      <c r="X976" s="51"/>
      <c r="Y976" s="51"/>
      <c r="AA976" s="51" t="s">
        <v>42843</v>
      </c>
      <c r="AB976" s="33">
        <v>7470</v>
      </c>
      <c r="AC976" s="103">
        <v>26938</v>
      </c>
    </row>
    <row r="977" spans="1:29" ht="13" customHeight="1" x14ac:dyDescent="0.2">
      <c r="A977" s="60" t="s">
        <v>41448</v>
      </c>
      <c r="B977" s="89">
        <v>33</v>
      </c>
      <c r="C977" s="10" t="s">
        <v>13</v>
      </c>
      <c r="D977" s="51" t="s">
        <v>30</v>
      </c>
      <c r="E977" s="10"/>
      <c r="F977" s="94">
        <v>43769</v>
      </c>
      <c r="G977" s="10" t="s">
        <v>41449</v>
      </c>
      <c r="H977" s="10" t="s">
        <v>557</v>
      </c>
      <c r="I977" s="10" t="s">
        <v>38</v>
      </c>
      <c r="J977" s="62">
        <v>95116</v>
      </c>
      <c r="K977" s="10" t="s">
        <v>558</v>
      </c>
      <c r="L977" s="10" t="s">
        <v>675</v>
      </c>
      <c r="M977" s="1" t="s">
        <v>46046</v>
      </c>
      <c r="N977" s="10" t="s">
        <v>20</v>
      </c>
      <c r="O977" s="10" t="s">
        <v>41450</v>
      </c>
      <c r="P977" s="10" t="s">
        <v>31864</v>
      </c>
      <c r="Q977" s="33" t="s">
        <v>29986</v>
      </c>
      <c r="R977" s="61" t="s">
        <v>41451</v>
      </c>
      <c r="S977" s="10" t="s">
        <v>509</v>
      </c>
      <c r="T977" s="60" t="s">
        <v>45897</v>
      </c>
      <c r="U977" s="51" t="s">
        <v>39851</v>
      </c>
      <c r="V977" s="51" t="s">
        <v>26484</v>
      </c>
      <c r="W977" s="51" t="s">
        <v>26485</v>
      </c>
      <c r="X977" s="51" t="s">
        <v>509</v>
      </c>
      <c r="Y977" s="51">
        <v>5161</v>
      </c>
      <c r="AA977" s="51" t="s">
        <v>42842</v>
      </c>
      <c r="AB977" s="33">
        <v>7471</v>
      </c>
      <c r="AC977" s="103">
        <v>26940</v>
      </c>
    </row>
    <row r="978" spans="1:29" ht="13" customHeight="1" x14ac:dyDescent="0.2">
      <c r="A978" s="10" t="s">
        <v>37710</v>
      </c>
      <c r="B978" s="87">
        <v>24</v>
      </c>
      <c r="C978" s="10" t="s">
        <v>13</v>
      </c>
      <c r="D978" s="10" t="s">
        <v>14</v>
      </c>
      <c r="E978" s="61" t="s">
        <v>37711</v>
      </c>
      <c r="F978" s="94">
        <v>43768</v>
      </c>
      <c r="G978" s="10" t="s">
        <v>37712</v>
      </c>
      <c r="H978" s="10" t="s">
        <v>182</v>
      </c>
      <c r="I978" s="10" t="s">
        <v>38</v>
      </c>
      <c r="J978" s="62">
        <v>93725</v>
      </c>
      <c r="K978" s="10" t="s">
        <v>182</v>
      </c>
      <c r="L978" s="10" t="s">
        <v>894</v>
      </c>
      <c r="M978" s="1" t="s">
        <v>45955</v>
      </c>
      <c r="N978" s="10" t="s">
        <v>20</v>
      </c>
      <c r="O978" s="10" t="s">
        <v>37713</v>
      </c>
      <c r="P978" s="10" t="s">
        <v>45771</v>
      </c>
      <c r="Q978" s="33" t="s">
        <v>29986</v>
      </c>
      <c r="R978" s="61" t="s">
        <v>37714</v>
      </c>
      <c r="S978" s="10" t="s">
        <v>22</v>
      </c>
      <c r="T978" s="60" t="s">
        <v>21</v>
      </c>
      <c r="U978" s="51" t="s">
        <v>26689</v>
      </c>
      <c r="V978" s="51" t="s">
        <v>26482</v>
      </c>
      <c r="W978" s="51" t="s">
        <v>26485</v>
      </c>
      <c r="X978" s="51" t="s">
        <v>93</v>
      </c>
      <c r="Y978" s="51">
        <v>5162</v>
      </c>
      <c r="AA978" s="51" t="s">
        <v>42844</v>
      </c>
      <c r="AB978" s="33">
        <v>7467</v>
      </c>
      <c r="AC978" s="103">
        <v>26931</v>
      </c>
    </row>
    <row r="979" spans="1:29" ht="13" customHeight="1" x14ac:dyDescent="0.2">
      <c r="A979" s="10" t="s">
        <v>37529</v>
      </c>
      <c r="B979" s="87">
        <v>24</v>
      </c>
      <c r="C979" s="10" t="s">
        <v>13</v>
      </c>
      <c r="D979" s="10" t="s">
        <v>78</v>
      </c>
      <c r="E979" s="61" t="s">
        <v>37530</v>
      </c>
      <c r="F979" s="94">
        <v>43768</v>
      </c>
      <c r="G979" s="10" t="s">
        <v>37531</v>
      </c>
      <c r="H979" s="10" t="s">
        <v>1483</v>
      </c>
      <c r="I979" s="10" t="s">
        <v>45</v>
      </c>
      <c r="J979" s="62">
        <v>21212</v>
      </c>
      <c r="K979" s="10" t="s">
        <v>1483</v>
      </c>
      <c r="L979" s="10" t="s">
        <v>2544</v>
      </c>
      <c r="M979" s="1" t="s">
        <v>46137</v>
      </c>
      <c r="N979" s="10" t="s">
        <v>20</v>
      </c>
      <c r="O979" s="10" t="s">
        <v>37532</v>
      </c>
      <c r="P979" s="10" t="s">
        <v>37679</v>
      </c>
      <c r="Q979" s="33" t="s">
        <v>29986</v>
      </c>
      <c r="R979" s="61" t="s">
        <v>37533</v>
      </c>
      <c r="S979" s="10" t="s">
        <v>93</v>
      </c>
      <c r="T979" s="60" t="s">
        <v>21</v>
      </c>
      <c r="U979" s="51" t="s">
        <v>26689</v>
      </c>
      <c r="V979" s="51" t="s">
        <v>26484</v>
      </c>
      <c r="W979" s="51" t="s">
        <v>26485</v>
      </c>
      <c r="X979" s="51" t="s">
        <v>509</v>
      </c>
      <c r="Y979" s="51">
        <v>5146</v>
      </c>
      <c r="AA979" s="51" t="s">
        <v>42842</v>
      </c>
      <c r="AB979" s="33">
        <v>7466</v>
      </c>
      <c r="AC979" s="103">
        <v>26933</v>
      </c>
    </row>
    <row r="980" spans="1:29" ht="13" customHeight="1" x14ac:dyDescent="0.2">
      <c r="A980" s="10" t="s">
        <v>38266</v>
      </c>
      <c r="B980" s="87">
        <v>26</v>
      </c>
      <c r="C980" s="10" t="s">
        <v>13</v>
      </c>
      <c r="D980" s="10" t="s">
        <v>30</v>
      </c>
      <c r="E980" s="10"/>
      <c r="F980" s="94">
        <v>43768</v>
      </c>
      <c r="G980" s="10" t="s">
        <v>38267</v>
      </c>
      <c r="H980" s="10" t="s">
        <v>38268</v>
      </c>
      <c r="I980" s="10" t="s">
        <v>138</v>
      </c>
      <c r="J980" s="62">
        <v>25545</v>
      </c>
      <c r="K980" s="10" t="s">
        <v>7582</v>
      </c>
      <c r="L980" s="10" t="s">
        <v>38269</v>
      </c>
      <c r="M980" s="1" t="s">
        <v>46434</v>
      </c>
      <c r="N980" s="10" t="s">
        <v>20</v>
      </c>
      <c r="O980" s="10" t="s">
        <v>38270</v>
      </c>
      <c r="P980" s="10" t="s">
        <v>45771</v>
      </c>
      <c r="Q980" s="33" t="s">
        <v>29986</v>
      </c>
      <c r="R980" s="61" t="s">
        <v>38271</v>
      </c>
      <c r="S980" s="10" t="s">
        <v>93</v>
      </c>
      <c r="T980" s="60" t="s">
        <v>21</v>
      </c>
      <c r="U980" s="51" t="s">
        <v>26689</v>
      </c>
      <c r="V980" s="51" t="s">
        <v>26484</v>
      </c>
      <c r="W980" s="51" t="s">
        <v>26485</v>
      </c>
      <c r="X980" s="51" t="s">
        <v>93</v>
      </c>
      <c r="Y980" s="51">
        <v>5147</v>
      </c>
      <c r="AA980" s="51" t="s">
        <v>42843</v>
      </c>
      <c r="AB980" s="33">
        <v>7468</v>
      </c>
      <c r="AC980" s="103">
        <v>26934</v>
      </c>
    </row>
    <row r="981" spans="1:29" ht="13" customHeight="1" x14ac:dyDescent="0.2">
      <c r="A981" s="60" t="s">
        <v>37080</v>
      </c>
      <c r="B981" s="89">
        <v>62</v>
      </c>
      <c r="C981" s="10" t="s">
        <v>13</v>
      </c>
      <c r="D981" s="10" t="s">
        <v>30</v>
      </c>
      <c r="E981" s="10"/>
      <c r="F981" s="94">
        <v>43768</v>
      </c>
      <c r="G981" s="10" t="s">
        <v>37081</v>
      </c>
      <c r="H981" s="10" t="s">
        <v>1393</v>
      </c>
      <c r="I981" s="10" t="s">
        <v>38</v>
      </c>
      <c r="J981" s="62">
        <v>93535</v>
      </c>
      <c r="K981" s="10" t="s">
        <v>91</v>
      </c>
      <c r="L981" s="10" t="s">
        <v>383</v>
      </c>
      <c r="M981" s="1" t="s">
        <v>45973</v>
      </c>
      <c r="N981" s="10" t="s">
        <v>20</v>
      </c>
      <c r="O981" s="10" t="s">
        <v>37082</v>
      </c>
      <c r="P981" s="10" t="s">
        <v>45771</v>
      </c>
      <c r="Q981" s="33" t="s">
        <v>29986</v>
      </c>
      <c r="R981" s="61" t="s">
        <v>37083</v>
      </c>
      <c r="S981" s="10" t="s">
        <v>93</v>
      </c>
      <c r="T981" s="60" t="s">
        <v>21</v>
      </c>
      <c r="U981" s="51" t="s">
        <v>26928</v>
      </c>
      <c r="V981" s="51" t="s">
        <v>26482</v>
      </c>
      <c r="W981" s="51" t="s">
        <v>26485</v>
      </c>
      <c r="X981" s="51" t="s">
        <v>93</v>
      </c>
      <c r="Y981" s="51">
        <v>5163</v>
      </c>
      <c r="AA981" s="51" t="s">
        <v>42844</v>
      </c>
      <c r="AB981" s="33">
        <v>7465</v>
      </c>
      <c r="AC981" s="103">
        <v>26935</v>
      </c>
    </row>
    <row r="982" spans="1:29" ht="13" customHeight="1" x14ac:dyDescent="0.2">
      <c r="A982" s="10" t="s">
        <v>40090</v>
      </c>
      <c r="B982" s="87">
        <v>45</v>
      </c>
      <c r="C982" s="10" t="s">
        <v>13</v>
      </c>
      <c r="D982" s="10" t="s">
        <v>30</v>
      </c>
      <c r="E982" s="61" t="s">
        <v>40091</v>
      </c>
      <c r="F982" s="94">
        <v>43766</v>
      </c>
      <c r="G982" s="10" t="s">
        <v>40092</v>
      </c>
      <c r="H982" s="10" t="s">
        <v>20368</v>
      </c>
      <c r="I982" s="10" t="s">
        <v>197</v>
      </c>
      <c r="J982" s="62">
        <v>47715</v>
      </c>
      <c r="K982" s="10" t="s">
        <v>20369</v>
      </c>
      <c r="L982" s="10" t="s">
        <v>20370</v>
      </c>
      <c r="M982" s="1" t="s">
        <v>46347</v>
      </c>
      <c r="N982" s="10" t="s">
        <v>20</v>
      </c>
      <c r="O982" s="10" t="s">
        <v>40093</v>
      </c>
      <c r="P982" s="10" t="s">
        <v>45771</v>
      </c>
      <c r="Q982" s="33" t="s">
        <v>29986</v>
      </c>
      <c r="R982" s="61" t="s">
        <v>40094</v>
      </c>
      <c r="S982" s="10" t="s">
        <v>22</v>
      </c>
      <c r="T982" s="60" t="s">
        <v>28</v>
      </c>
      <c r="U982" s="51" t="s">
        <v>26506</v>
      </c>
      <c r="V982" s="51" t="s">
        <v>26484</v>
      </c>
      <c r="W982" s="51" t="s">
        <v>26485</v>
      </c>
      <c r="X982" s="51" t="s">
        <v>509</v>
      </c>
      <c r="Y982" s="51">
        <v>5143</v>
      </c>
      <c r="AA982" s="51" t="s">
        <v>42842</v>
      </c>
      <c r="AB982" s="33">
        <v>7464</v>
      </c>
      <c r="AC982" s="103">
        <v>26929</v>
      </c>
    </row>
    <row r="983" spans="1:29" ht="13" customHeight="1" x14ac:dyDescent="0.2">
      <c r="A983" s="60" t="s">
        <v>37521</v>
      </c>
      <c r="B983" s="89">
        <v>25</v>
      </c>
      <c r="C983" s="10" t="s">
        <v>13</v>
      </c>
      <c r="D983" s="10" t="s">
        <v>78</v>
      </c>
      <c r="E983" s="60"/>
      <c r="F983" s="94">
        <v>43765</v>
      </c>
      <c r="G983" s="10" t="s">
        <v>37522</v>
      </c>
      <c r="H983" s="10" t="s">
        <v>16910</v>
      </c>
      <c r="I983" s="10" t="s">
        <v>38</v>
      </c>
      <c r="J983" s="62">
        <v>95608</v>
      </c>
      <c r="K983" s="10" t="s">
        <v>1533</v>
      </c>
      <c r="L983" s="10" t="s">
        <v>21954</v>
      </c>
      <c r="M983" s="1" t="s">
        <v>46436</v>
      </c>
      <c r="N983" s="10" t="s">
        <v>20</v>
      </c>
      <c r="O983" s="10" t="s">
        <v>37523</v>
      </c>
      <c r="P983" s="10" t="s">
        <v>45771</v>
      </c>
      <c r="Q983" s="33" t="s">
        <v>29986</v>
      </c>
      <c r="R983" s="61" t="s">
        <v>37524</v>
      </c>
      <c r="S983" s="10" t="s">
        <v>93</v>
      </c>
      <c r="T983" s="60" t="s">
        <v>21</v>
      </c>
      <c r="U983" s="51" t="s">
        <v>26689</v>
      </c>
      <c r="V983" s="51" t="s">
        <v>26484</v>
      </c>
      <c r="W983" s="51" t="s">
        <v>26485</v>
      </c>
      <c r="X983" s="51" t="s">
        <v>93</v>
      </c>
      <c r="Y983" s="51">
        <v>5130</v>
      </c>
      <c r="AA983" s="51" t="s">
        <v>42844</v>
      </c>
      <c r="AB983" s="33">
        <v>7461</v>
      </c>
      <c r="AC983" s="103">
        <v>26921</v>
      </c>
    </row>
    <row r="984" spans="1:29" ht="13" customHeight="1" x14ac:dyDescent="0.2">
      <c r="A984" s="10" t="s">
        <v>37517</v>
      </c>
      <c r="B984" s="87">
        <v>39</v>
      </c>
      <c r="C984" s="10" t="s">
        <v>13</v>
      </c>
      <c r="D984" s="10" t="s">
        <v>78</v>
      </c>
      <c r="E984" s="60"/>
      <c r="F984" s="94">
        <v>43765</v>
      </c>
      <c r="G984" s="10" t="s">
        <v>37518</v>
      </c>
      <c r="H984" s="10" t="s">
        <v>2005</v>
      </c>
      <c r="I984" s="10" t="s">
        <v>87</v>
      </c>
      <c r="J984" s="62">
        <v>35758</v>
      </c>
      <c r="K984" s="10" t="s">
        <v>2005</v>
      </c>
      <c r="L984" s="10" t="s">
        <v>3506</v>
      </c>
      <c r="M984" s="1" t="s">
        <v>46435</v>
      </c>
      <c r="N984" s="10" t="s">
        <v>20</v>
      </c>
      <c r="O984" s="10" t="s">
        <v>37519</v>
      </c>
      <c r="P984" s="10" t="s">
        <v>45771</v>
      </c>
      <c r="Q984" s="33" t="s">
        <v>29986</v>
      </c>
      <c r="R984" s="61" t="s">
        <v>37520</v>
      </c>
      <c r="S984" s="10" t="s">
        <v>93</v>
      </c>
      <c r="T984" s="60" t="s">
        <v>21</v>
      </c>
      <c r="U984" s="51" t="s">
        <v>26689</v>
      </c>
      <c r="V984" s="51" t="s">
        <v>26484</v>
      </c>
      <c r="W984" s="51" t="s">
        <v>26485</v>
      </c>
      <c r="X984" s="51" t="s">
        <v>93</v>
      </c>
      <c r="Y984" s="51">
        <v>5127</v>
      </c>
      <c r="AA984" s="51" t="s">
        <v>42844</v>
      </c>
      <c r="AB984" s="33">
        <v>7460</v>
      </c>
      <c r="AC984" s="103">
        <v>26919</v>
      </c>
    </row>
    <row r="985" spans="1:29" ht="13" customHeight="1" x14ac:dyDescent="0.2">
      <c r="A985" s="10" t="s">
        <v>40728</v>
      </c>
      <c r="B985" s="87">
        <v>42</v>
      </c>
      <c r="C985" s="10" t="s">
        <v>13</v>
      </c>
      <c r="D985" s="10" t="s">
        <v>41</v>
      </c>
      <c r="E985" s="61" t="s">
        <v>40729</v>
      </c>
      <c r="F985" s="94">
        <v>43765</v>
      </c>
      <c r="G985" s="10" t="s">
        <v>40730</v>
      </c>
      <c r="H985" s="10" t="s">
        <v>18866</v>
      </c>
      <c r="I985" s="10" t="s">
        <v>38</v>
      </c>
      <c r="J985" s="62">
        <v>93257</v>
      </c>
      <c r="K985" s="10" t="s">
        <v>1085</v>
      </c>
      <c r="L985" s="10" t="s">
        <v>18192</v>
      </c>
      <c r="M985" s="1" t="s">
        <v>46437</v>
      </c>
      <c r="N985" s="10" t="s">
        <v>20</v>
      </c>
      <c r="O985" s="10" t="s">
        <v>40731</v>
      </c>
      <c r="P985" s="10" t="s">
        <v>45771</v>
      </c>
      <c r="Q985" s="33" t="s">
        <v>29986</v>
      </c>
      <c r="R985" s="61" t="s">
        <v>40732</v>
      </c>
      <c r="S985" s="10" t="s">
        <v>509</v>
      </c>
      <c r="T985" s="60" t="s">
        <v>21</v>
      </c>
      <c r="U985" s="51" t="s">
        <v>26501</v>
      </c>
      <c r="V985" s="51" t="s">
        <v>26484</v>
      </c>
      <c r="W985" s="51" t="s">
        <v>26485</v>
      </c>
      <c r="X985" s="51" t="s">
        <v>93</v>
      </c>
      <c r="Y985" s="51">
        <v>5144</v>
      </c>
      <c r="AA985" s="51" t="s">
        <v>42844</v>
      </c>
      <c r="AB985" s="33">
        <v>7459</v>
      </c>
      <c r="AC985" s="103">
        <v>26918</v>
      </c>
    </row>
    <row r="986" spans="1:29" ht="13" customHeight="1" x14ac:dyDescent="0.2">
      <c r="A986" s="10" t="s">
        <v>38656</v>
      </c>
      <c r="B986" s="87">
        <v>50</v>
      </c>
      <c r="C986" s="10" t="s">
        <v>13</v>
      </c>
      <c r="D986" s="10" t="s">
        <v>41</v>
      </c>
      <c r="E986" s="60"/>
      <c r="F986" s="94">
        <v>43765</v>
      </c>
      <c r="G986" s="10" t="s">
        <v>38657</v>
      </c>
      <c r="H986" s="10" t="s">
        <v>2297</v>
      </c>
      <c r="I986" s="10" t="s">
        <v>366</v>
      </c>
      <c r="J986" s="62">
        <v>74110</v>
      </c>
      <c r="K986" s="10" t="s">
        <v>2297</v>
      </c>
      <c r="L986" s="10" t="s">
        <v>3095</v>
      </c>
      <c r="M986" s="1" t="s">
        <v>46198</v>
      </c>
      <c r="N986" s="10" t="s">
        <v>20</v>
      </c>
      <c r="O986" s="10" t="s">
        <v>38658</v>
      </c>
      <c r="P986" s="10" t="s">
        <v>45771</v>
      </c>
      <c r="Q986" s="33" t="s">
        <v>29986</v>
      </c>
      <c r="R986" s="61" t="s">
        <v>38659</v>
      </c>
      <c r="S986" s="10" t="s">
        <v>93</v>
      </c>
      <c r="T986" s="60" t="s">
        <v>21</v>
      </c>
      <c r="U986" s="51" t="s">
        <v>26689</v>
      </c>
      <c r="V986" s="51" t="s">
        <v>26484</v>
      </c>
      <c r="W986" s="51" t="s">
        <v>26485</v>
      </c>
      <c r="X986" s="51" t="s">
        <v>509</v>
      </c>
      <c r="Y986" s="51">
        <v>5129</v>
      </c>
      <c r="AA986" s="51" t="s">
        <v>42842</v>
      </c>
      <c r="AB986" s="33">
        <v>7463</v>
      </c>
      <c r="AC986" s="103">
        <v>26920</v>
      </c>
    </row>
    <row r="987" spans="1:29" ht="13" customHeight="1" x14ac:dyDescent="0.2">
      <c r="A987" s="10" t="s">
        <v>38256</v>
      </c>
      <c r="B987" s="87">
        <v>63</v>
      </c>
      <c r="C987" s="10" t="s">
        <v>13</v>
      </c>
      <c r="D987" s="10" t="s">
        <v>30</v>
      </c>
      <c r="E987" s="60"/>
      <c r="F987" s="94">
        <v>43765</v>
      </c>
      <c r="G987" s="10" t="s">
        <v>38257</v>
      </c>
      <c r="H987" s="10" t="s">
        <v>2005</v>
      </c>
      <c r="I987" s="10" t="s">
        <v>406</v>
      </c>
      <c r="J987" s="62">
        <v>53711</v>
      </c>
      <c r="K987" s="10" t="s">
        <v>8865</v>
      </c>
      <c r="L987" s="10" t="s">
        <v>3506</v>
      </c>
      <c r="M987" s="1" t="s">
        <v>46438</v>
      </c>
      <c r="N987" s="10" t="s">
        <v>20</v>
      </c>
      <c r="O987" s="10" t="s">
        <v>38258</v>
      </c>
      <c r="P987" s="10" t="s">
        <v>31864</v>
      </c>
      <c r="Q987" s="33" t="s">
        <v>29986</v>
      </c>
      <c r="R987" s="61" t="s">
        <v>38259</v>
      </c>
      <c r="S987" s="10" t="s">
        <v>93</v>
      </c>
      <c r="T987" s="60" t="s">
        <v>21</v>
      </c>
      <c r="U987" s="51" t="s">
        <v>26689</v>
      </c>
      <c r="V987" s="51" t="s">
        <v>26484</v>
      </c>
      <c r="W987" s="51" t="s">
        <v>26485</v>
      </c>
      <c r="X987" s="51" t="s">
        <v>93</v>
      </c>
      <c r="Y987" s="51">
        <v>5126</v>
      </c>
      <c r="AA987" s="51" t="s">
        <v>42844</v>
      </c>
      <c r="AB987" s="33">
        <v>7462</v>
      </c>
      <c r="AC987" s="103">
        <v>26923</v>
      </c>
    </row>
    <row r="988" spans="1:29" ht="13" customHeight="1" x14ac:dyDescent="0.2">
      <c r="A988" s="1" t="s">
        <v>41092</v>
      </c>
      <c r="B988" s="87">
        <v>27</v>
      </c>
      <c r="C988" s="10" t="s">
        <v>13</v>
      </c>
      <c r="D988" s="1" t="s">
        <v>30</v>
      </c>
      <c r="E988" s="60"/>
      <c r="F988" s="94">
        <v>43764</v>
      </c>
      <c r="G988" s="10" t="s">
        <v>41093</v>
      </c>
      <c r="H988" s="10" t="s">
        <v>41094</v>
      </c>
      <c r="I988" s="10" t="s">
        <v>50</v>
      </c>
      <c r="J988" s="62">
        <v>49713</v>
      </c>
      <c r="K988" s="10" t="s">
        <v>41095</v>
      </c>
      <c r="L988" s="10" t="s">
        <v>41096</v>
      </c>
      <c r="M988" s="1" t="s">
        <v>46441</v>
      </c>
      <c r="N988" s="10" t="s">
        <v>20</v>
      </c>
      <c r="O988" s="10" t="s">
        <v>41097</v>
      </c>
      <c r="P988" s="10" t="s">
        <v>45771</v>
      </c>
      <c r="Q988" s="33" t="s">
        <v>29986</v>
      </c>
      <c r="R988" s="61" t="s">
        <v>41098</v>
      </c>
      <c r="S988" s="10" t="s">
        <v>509</v>
      </c>
      <c r="T988" s="60" t="s">
        <v>21</v>
      </c>
      <c r="U988" s="51" t="s">
        <v>26689</v>
      </c>
      <c r="V988" s="51" t="s">
        <v>26484</v>
      </c>
      <c r="W988" s="51" t="s">
        <v>26485</v>
      </c>
      <c r="X988" s="51" t="s">
        <v>93</v>
      </c>
      <c r="Y988" s="51">
        <v>5134</v>
      </c>
      <c r="AA988" s="51" t="s">
        <v>42843</v>
      </c>
      <c r="AB988" s="33">
        <v>7458</v>
      </c>
      <c r="AC988" s="103">
        <v>26915</v>
      </c>
    </row>
    <row r="989" spans="1:29" ht="13" customHeight="1" x14ac:dyDescent="0.2">
      <c r="A989" s="10" t="s">
        <v>37704</v>
      </c>
      <c r="B989" s="87">
        <v>45</v>
      </c>
      <c r="C989" s="10" t="s">
        <v>13</v>
      </c>
      <c r="D989" s="33" t="s">
        <v>14</v>
      </c>
      <c r="E989" s="60"/>
      <c r="F989" s="94">
        <v>43764</v>
      </c>
      <c r="G989" s="10" t="s">
        <v>37705</v>
      </c>
      <c r="H989" s="10" t="s">
        <v>6302</v>
      </c>
      <c r="I989" s="10" t="s">
        <v>159</v>
      </c>
      <c r="J989" s="62">
        <v>30605</v>
      </c>
      <c r="K989" s="10" t="s">
        <v>37706</v>
      </c>
      <c r="L989" s="10" t="s">
        <v>37707</v>
      </c>
      <c r="M989" s="1" t="s">
        <v>46439</v>
      </c>
      <c r="N989" s="10" t="s">
        <v>20</v>
      </c>
      <c r="O989" s="10" t="s">
        <v>37708</v>
      </c>
      <c r="P989" s="10" t="s">
        <v>31864</v>
      </c>
      <c r="Q989" s="33" t="s">
        <v>29986</v>
      </c>
      <c r="R989" s="61" t="s">
        <v>37709</v>
      </c>
      <c r="S989" s="10" t="s">
        <v>93</v>
      </c>
      <c r="T989" s="60" t="s">
        <v>21</v>
      </c>
      <c r="U989" s="51" t="s">
        <v>26689</v>
      </c>
      <c r="V989" s="51" t="s">
        <v>26484</v>
      </c>
      <c r="W989" s="51" t="s">
        <v>26486</v>
      </c>
      <c r="X989" s="51" t="s">
        <v>509</v>
      </c>
      <c r="Y989" s="51">
        <v>5131</v>
      </c>
      <c r="AA989" s="51" t="s">
        <v>42844</v>
      </c>
      <c r="AB989" s="33">
        <v>7457</v>
      </c>
      <c r="AC989" s="103">
        <v>26917</v>
      </c>
    </row>
    <row r="990" spans="1:29" ht="13" customHeight="1" x14ac:dyDescent="0.2">
      <c r="A990" s="1" t="s">
        <v>2989</v>
      </c>
      <c r="B990" s="33" t="s">
        <v>22</v>
      </c>
      <c r="C990" s="10" t="s">
        <v>13</v>
      </c>
      <c r="D990" s="1" t="s">
        <v>23</v>
      </c>
      <c r="E990" s="60"/>
      <c r="F990" s="94">
        <v>43764</v>
      </c>
      <c r="G990" s="10" t="s">
        <v>37099</v>
      </c>
      <c r="H990" s="10" t="s">
        <v>24599</v>
      </c>
      <c r="I990" s="10" t="s">
        <v>38</v>
      </c>
      <c r="J990" s="62">
        <v>92227</v>
      </c>
      <c r="K990" s="10" t="s">
        <v>8981</v>
      </c>
      <c r="L990" s="10" t="s">
        <v>36710</v>
      </c>
      <c r="M990" s="1" t="s">
        <v>46440</v>
      </c>
      <c r="N990" s="10" t="s">
        <v>20</v>
      </c>
      <c r="O990" s="10" t="s">
        <v>37100</v>
      </c>
      <c r="P990" s="10" t="s">
        <v>45771</v>
      </c>
      <c r="Q990" s="33" t="s">
        <v>29986</v>
      </c>
      <c r="R990" s="61" t="s">
        <v>37101</v>
      </c>
      <c r="S990" s="10" t="s">
        <v>93</v>
      </c>
      <c r="T990" s="60" t="s">
        <v>21</v>
      </c>
      <c r="U990" s="51" t="s">
        <v>26492</v>
      </c>
      <c r="V990" s="51" t="s">
        <v>26482</v>
      </c>
      <c r="W990" s="51" t="s">
        <v>26486</v>
      </c>
      <c r="X990" s="51" t="s">
        <v>93</v>
      </c>
      <c r="Y990" s="51">
        <v>5133</v>
      </c>
      <c r="AA990" s="51" t="s">
        <v>42844</v>
      </c>
      <c r="AB990" s="33">
        <v>7456</v>
      </c>
      <c r="AC990" s="103">
        <v>27031</v>
      </c>
    </row>
    <row r="991" spans="1:29" ht="13" customHeight="1" x14ac:dyDescent="0.2">
      <c r="A991" s="10" t="s">
        <v>38412</v>
      </c>
      <c r="B991" s="89">
        <v>27</v>
      </c>
      <c r="C991" s="10" t="s">
        <v>13</v>
      </c>
      <c r="D991" s="10" t="s">
        <v>41</v>
      </c>
      <c r="E991" s="66" t="s">
        <v>38413</v>
      </c>
      <c r="F991" s="94">
        <v>43763</v>
      </c>
      <c r="G991" s="10" t="s">
        <v>38414</v>
      </c>
      <c r="H991" s="10" t="s">
        <v>863</v>
      </c>
      <c r="I991" s="10" t="s">
        <v>177</v>
      </c>
      <c r="J991" s="62">
        <v>87110</v>
      </c>
      <c r="K991" s="10" t="s">
        <v>430</v>
      </c>
      <c r="L991" s="10" t="s">
        <v>4548</v>
      </c>
      <c r="M991" s="1" t="s">
        <v>46140</v>
      </c>
      <c r="N991" s="10" t="s">
        <v>20</v>
      </c>
      <c r="O991" s="10" t="s">
        <v>38415</v>
      </c>
      <c r="P991" s="10" t="s">
        <v>45771</v>
      </c>
      <c r="Q991" s="33" t="s">
        <v>29986</v>
      </c>
      <c r="R991" s="61" t="s">
        <v>38416</v>
      </c>
      <c r="S991" s="10" t="s">
        <v>93</v>
      </c>
      <c r="T991" s="60" t="s">
        <v>21</v>
      </c>
      <c r="U991" s="51" t="s">
        <v>26689</v>
      </c>
      <c r="V991" s="51" t="s">
        <v>26482</v>
      </c>
      <c r="W991" s="51" t="s">
        <v>26483</v>
      </c>
      <c r="X991" s="51" t="s">
        <v>93</v>
      </c>
      <c r="Y991" s="51">
        <v>5136</v>
      </c>
      <c r="AA991" s="51" t="s">
        <v>42842</v>
      </c>
      <c r="AB991" s="33">
        <v>7451</v>
      </c>
      <c r="AC991" s="103">
        <v>26912</v>
      </c>
    </row>
    <row r="992" spans="1:29" ht="13" customHeight="1" x14ac:dyDescent="0.2">
      <c r="A992" s="10" t="s">
        <v>38260</v>
      </c>
      <c r="B992" s="87">
        <v>40</v>
      </c>
      <c r="C992" s="10" t="s">
        <v>13</v>
      </c>
      <c r="D992" s="10" t="s">
        <v>30</v>
      </c>
      <c r="E992" s="60"/>
      <c r="F992" s="94">
        <v>43763</v>
      </c>
      <c r="G992" s="10" t="s">
        <v>38261</v>
      </c>
      <c r="H992" s="10" t="s">
        <v>38262</v>
      </c>
      <c r="I992" s="10" t="s">
        <v>366</v>
      </c>
      <c r="J992" s="62">
        <v>74344</v>
      </c>
      <c r="K992" s="10" t="s">
        <v>847</v>
      </c>
      <c r="L992" s="10" t="s">
        <v>38263</v>
      </c>
      <c r="M992" s="1" t="s">
        <v>46442</v>
      </c>
      <c r="N992" s="10" t="s">
        <v>20</v>
      </c>
      <c r="O992" s="10" t="s">
        <v>38264</v>
      </c>
      <c r="P992" s="10" t="s">
        <v>45771</v>
      </c>
      <c r="Q992" s="33" t="s">
        <v>29986</v>
      </c>
      <c r="R992" s="61" t="s">
        <v>38265</v>
      </c>
      <c r="S992" s="10" t="s">
        <v>93</v>
      </c>
      <c r="T992" s="60" t="s">
        <v>21</v>
      </c>
      <c r="U992" s="51" t="s">
        <v>26689</v>
      </c>
      <c r="V992" s="51" t="s">
        <v>26484</v>
      </c>
      <c r="W992" s="51" t="s">
        <v>26485</v>
      </c>
      <c r="X992" s="51" t="s">
        <v>93</v>
      </c>
      <c r="Y992" s="51">
        <v>5128</v>
      </c>
      <c r="AA992" s="51" t="s">
        <v>42843</v>
      </c>
      <c r="AB992" s="33">
        <v>7450</v>
      </c>
      <c r="AC992" s="103">
        <v>26908</v>
      </c>
    </row>
    <row r="993" spans="1:29" ht="13" customHeight="1" x14ac:dyDescent="0.2">
      <c r="A993" s="10" t="s">
        <v>39715</v>
      </c>
      <c r="B993" s="87">
        <v>45</v>
      </c>
      <c r="C993" s="10" t="s">
        <v>102</v>
      </c>
      <c r="D993" s="10" t="s">
        <v>30</v>
      </c>
      <c r="E993" s="61" t="s">
        <v>39716</v>
      </c>
      <c r="F993" s="94">
        <v>43763</v>
      </c>
      <c r="G993" s="10" t="s">
        <v>39717</v>
      </c>
      <c r="H993" s="10" t="s">
        <v>1990</v>
      </c>
      <c r="I993" s="10" t="s">
        <v>18</v>
      </c>
      <c r="J993" s="62">
        <v>71111</v>
      </c>
      <c r="K993" s="10" t="s">
        <v>1992</v>
      </c>
      <c r="L993" s="10" t="s">
        <v>8348</v>
      </c>
      <c r="M993" s="1" t="s">
        <v>46245</v>
      </c>
      <c r="N993" s="10" t="s">
        <v>20</v>
      </c>
      <c r="O993" s="10" t="s">
        <v>39718</v>
      </c>
      <c r="P993" s="10" t="s">
        <v>45771</v>
      </c>
      <c r="Q993" s="33" t="s">
        <v>29986</v>
      </c>
      <c r="R993" s="61" t="s">
        <v>39719</v>
      </c>
      <c r="S993" s="10" t="s">
        <v>93</v>
      </c>
      <c r="T993" s="60" t="s">
        <v>21</v>
      </c>
      <c r="U993" s="51" t="s">
        <v>29764</v>
      </c>
      <c r="V993" s="51" t="s">
        <v>26482</v>
      </c>
      <c r="W993" s="51" t="s">
        <v>26485</v>
      </c>
      <c r="X993" s="51" t="s">
        <v>93</v>
      </c>
      <c r="Y993" s="51">
        <v>5123</v>
      </c>
      <c r="AA993" s="51" t="s">
        <v>42842</v>
      </c>
      <c r="AB993" s="33">
        <v>7452</v>
      </c>
      <c r="AC993" s="103">
        <v>26913</v>
      </c>
    </row>
    <row r="994" spans="1:29" ht="13" customHeight="1" x14ac:dyDescent="0.2">
      <c r="A994" s="1" t="s">
        <v>39912</v>
      </c>
      <c r="B994" s="87">
        <v>31</v>
      </c>
      <c r="C994" s="10" t="s">
        <v>13</v>
      </c>
      <c r="D994" s="1" t="s">
        <v>23</v>
      </c>
      <c r="E994" s="60"/>
      <c r="F994" s="94">
        <v>43763</v>
      </c>
      <c r="G994" s="10" t="s">
        <v>39913</v>
      </c>
      <c r="H994" s="10" t="s">
        <v>8480</v>
      </c>
      <c r="I994" s="10" t="s">
        <v>159</v>
      </c>
      <c r="J994" s="62">
        <v>30041</v>
      </c>
      <c r="K994" s="10" t="s">
        <v>8482</v>
      </c>
      <c r="L994" s="10" t="s">
        <v>10010</v>
      </c>
      <c r="M994" s="1" t="s">
        <v>46443</v>
      </c>
      <c r="N994" s="10" t="s">
        <v>20</v>
      </c>
      <c r="O994" s="10" t="s">
        <v>39914</v>
      </c>
      <c r="P994" s="10" t="s">
        <v>45771</v>
      </c>
      <c r="Q994" s="33" t="s">
        <v>29986</v>
      </c>
      <c r="R994" s="61" t="s">
        <v>39915</v>
      </c>
      <c r="S994" s="10" t="s">
        <v>93</v>
      </c>
      <c r="T994" s="60" t="s">
        <v>45897</v>
      </c>
      <c r="U994" s="51" t="s">
        <v>39851</v>
      </c>
      <c r="V994" s="51" t="s">
        <v>26484</v>
      </c>
      <c r="W994" s="51" t="s">
        <v>26483</v>
      </c>
      <c r="X994" s="51" t="s">
        <v>93</v>
      </c>
      <c r="Y994" s="51">
        <v>5121</v>
      </c>
      <c r="AA994" s="51" t="s">
        <v>42844</v>
      </c>
      <c r="AB994" s="33">
        <v>7453</v>
      </c>
      <c r="AC994" s="103">
        <v>26907</v>
      </c>
    </row>
    <row r="995" spans="1:29" ht="13" customHeight="1" x14ac:dyDescent="0.2">
      <c r="A995" s="10" t="s">
        <v>40070</v>
      </c>
      <c r="B995" s="87">
        <v>36</v>
      </c>
      <c r="C995" s="10" t="s">
        <v>13</v>
      </c>
      <c r="D995" s="10" t="s">
        <v>78</v>
      </c>
      <c r="E995" s="61" t="s">
        <v>40071</v>
      </c>
      <c r="F995" s="94">
        <v>43763</v>
      </c>
      <c r="G995" s="10" t="s">
        <v>40072</v>
      </c>
      <c r="H995" s="10" t="s">
        <v>1595</v>
      </c>
      <c r="I995" s="10" t="s">
        <v>392</v>
      </c>
      <c r="J995" s="62">
        <v>11212</v>
      </c>
      <c r="K995" s="10" t="s">
        <v>1595</v>
      </c>
      <c r="L995" s="10" t="s">
        <v>536</v>
      </c>
      <c r="M995" s="1" t="s">
        <v>45963</v>
      </c>
      <c r="N995" s="10" t="s">
        <v>20</v>
      </c>
      <c r="O995" s="10" t="s">
        <v>40073</v>
      </c>
      <c r="P995" s="10" t="s">
        <v>45771</v>
      </c>
      <c r="Q995" s="33" t="s">
        <v>29986</v>
      </c>
      <c r="R995" s="61" t="s">
        <v>40074</v>
      </c>
      <c r="S995" s="10" t="s">
        <v>93</v>
      </c>
      <c r="T995" s="60" t="s">
        <v>28</v>
      </c>
      <c r="U995" s="51" t="s">
        <v>29084</v>
      </c>
      <c r="V995" s="51" t="s">
        <v>26484</v>
      </c>
      <c r="W995" s="51" t="s">
        <v>26485</v>
      </c>
      <c r="X995" s="51" t="s">
        <v>93</v>
      </c>
      <c r="Y995" s="51">
        <v>5132</v>
      </c>
      <c r="AA995" s="51" t="s">
        <v>42842</v>
      </c>
      <c r="AB995" s="33">
        <v>7449</v>
      </c>
      <c r="AC995" s="103">
        <v>26910</v>
      </c>
    </row>
    <row r="996" spans="1:29" ht="13" customHeight="1" x14ac:dyDescent="0.2">
      <c r="A996" s="1" t="s">
        <v>40422</v>
      </c>
      <c r="B996" s="33" t="s">
        <v>22</v>
      </c>
      <c r="C996" s="10" t="s">
        <v>13</v>
      </c>
      <c r="D996" s="1" t="s">
        <v>23</v>
      </c>
      <c r="E996" s="60"/>
      <c r="F996" s="94">
        <v>43763</v>
      </c>
      <c r="G996" s="10" t="s">
        <v>40423</v>
      </c>
      <c r="H996" s="10" t="s">
        <v>17339</v>
      </c>
      <c r="I996" s="10" t="s">
        <v>159</v>
      </c>
      <c r="J996" s="62">
        <v>30721</v>
      </c>
      <c r="K996" s="10" t="s">
        <v>20715</v>
      </c>
      <c r="L996" s="10" t="s">
        <v>17340</v>
      </c>
      <c r="M996" s="1" t="s">
        <v>46444</v>
      </c>
      <c r="N996" s="10" t="s">
        <v>20</v>
      </c>
      <c r="O996" s="10" t="s">
        <v>40424</v>
      </c>
      <c r="P996" s="10" t="s">
        <v>45771</v>
      </c>
      <c r="Q996" s="33" t="s">
        <v>29986</v>
      </c>
      <c r="R996" s="61" t="s">
        <v>40425</v>
      </c>
      <c r="S996" s="10" t="s">
        <v>22</v>
      </c>
      <c r="T996" s="60" t="s">
        <v>28</v>
      </c>
      <c r="U996" s="51" t="s">
        <v>26488</v>
      </c>
      <c r="V996" s="51" t="s">
        <v>26482</v>
      </c>
      <c r="W996" s="51" t="s">
        <v>26485</v>
      </c>
      <c r="X996" s="51" t="s">
        <v>93</v>
      </c>
      <c r="Y996" s="51">
        <v>5137</v>
      </c>
      <c r="AA996" s="51" t="s">
        <v>42844</v>
      </c>
      <c r="AB996" s="33">
        <v>7454</v>
      </c>
      <c r="AC996" s="103">
        <v>26911</v>
      </c>
    </row>
    <row r="997" spans="1:29" ht="13" customHeight="1" x14ac:dyDescent="0.2">
      <c r="A997" s="10" t="s">
        <v>40595</v>
      </c>
      <c r="B997" s="87">
        <v>19</v>
      </c>
      <c r="C997" s="10" t="s">
        <v>13</v>
      </c>
      <c r="D997" s="10" t="s">
        <v>30</v>
      </c>
      <c r="E997" s="61" t="s">
        <v>40596</v>
      </c>
      <c r="F997" s="94">
        <v>43763</v>
      </c>
      <c r="G997" s="10" t="s">
        <v>40597</v>
      </c>
      <c r="H997" s="10" t="s">
        <v>1387</v>
      </c>
      <c r="I997" s="10" t="s">
        <v>297</v>
      </c>
      <c r="J997" s="62">
        <v>37813</v>
      </c>
      <c r="K997" s="10" t="s">
        <v>1388</v>
      </c>
      <c r="L997" s="10" t="s">
        <v>40598</v>
      </c>
      <c r="M997" s="1" t="s">
        <v>46445</v>
      </c>
      <c r="N997" s="10" t="s">
        <v>20</v>
      </c>
      <c r="O997" s="10" t="s">
        <v>40599</v>
      </c>
      <c r="P997" s="10" t="s">
        <v>45771</v>
      </c>
      <c r="Q997" s="33" t="s">
        <v>29986</v>
      </c>
      <c r="R997" s="61" t="s">
        <v>40600</v>
      </c>
      <c r="S997" s="10" t="s">
        <v>93</v>
      </c>
      <c r="T997" s="60" t="s">
        <v>350</v>
      </c>
      <c r="U997" s="51" t="s">
        <v>26775</v>
      </c>
      <c r="V997" s="51" t="s">
        <v>26484</v>
      </c>
      <c r="W997" s="51" t="s">
        <v>26485</v>
      </c>
      <c r="X997" s="51" t="s">
        <v>93</v>
      </c>
      <c r="Y997" s="51">
        <v>5124</v>
      </c>
      <c r="AA997" s="51" t="s">
        <v>42844</v>
      </c>
      <c r="AB997" s="33">
        <v>7455</v>
      </c>
      <c r="AC997" s="103">
        <v>26906</v>
      </c>
    </row>
    <row r="998" spans="1:29" ht="13" customHeight="1" x14ac:dyDescent="0.2">
      <c r="A998" s="10" t="s">
        <v>38246</v>
      </c>
      <c r="B998" s="87">
        <v>53</v>
      </c>
      <c r="C998" s="10" t="s">
        <v>13</v>
      </c>
      <c r="D998" s="10" t="s">
        <v>30</v>
      </c>
      <c r="E998" s="61" t="s">
        <v>38247</v>
      </c>
      <c r="F998" s="94">
        <v>43762</v>
      </c>
      <c r="G998" s="10" t="s">
        <v>38248</v>
      </c>
      <c r="H998" s="10" t="s">
        <v>26</v>
      </c>
      <c r="I998" s="10" t="s">
        <v>337</v>
      </c>
      <c r="J998" s="62">
        <v>27858</v>
      </c>
      <c r="K998" s="10" t="s">
        <v>767</v>
      </c>
      <c r="L998" s="10" t="s">
        <v>768</v>
      </c>
      <c r="M998" s="1" t="s">
        <v>46446</v>
      </c>
      <c r="N998" s="10" t="s">
        <v>20</v>
      </c>
      <c r="O998" s="10" t="s">
        <v>38249</v>
      </c>
      <c r="P998" s="10" t="s">
        <v>45771</v>
      </c>
      <c r="Q998" s="33" t="s">
        <v>29986</v>
      </c>
      <c r="R998" s="61" t="s">
        <v>38250</v>
      </c>
      <c r="S998" s="10" t="s">
        <v>901</v>
      </c>
      <c r="T998" s="60" t="s">
        <v>21</v>
      </c>
      <c r="U998" s="51" t="s">
        <v>26689</v>
      </c>
      <c r="V998" s="51" t="s">
        <v>26482</v>
      </c>
      <c r="W998" s="51" t="s">
        <v>26485</v>
      </c>
      <c r="X998" s="51" t="s">
        <v>93</v>
      </c>
      <c r="Y998" s="51">
        <v>5119</v>
      </c>
      <c r="AA998" s="51" t="s">
        <v>42844</v>
      </c>
      <c r="AB998" s="33">
        <v>7448</v>
      </c>
      <c r="AC998" s="103">
        <v>26905</v>
      </c>
    </row>
    <row r="999" spans="1:29" ht="13" customHeight="1" x14ac:dyDescent="0.2">
      <c r="A999" s="10" t="s">
        <v>8295</v>
      </c>
      <c r="B999" s="87">
        <v>29</v>
      </c>
      <c r="C999" s="10" t="s">
        <v>13</v>
      </c>
      <c r="D999" s="10" t="s">
        <v>41</v>
      </c>
      <c r="E999" s="61" t="s">
        <v>38421</v>
      </c>
      <c r="F999" s="94">
        <v>43761</v>
      </c>
      <c r="G999" s="10" t="s">
        <v>38422</v>
      </c>
      <c r="H999" s="10" t="s">
        <v>697</v>
      </c>
      <c r="I999" s="10" t="s">
        <v>392</v>
      </c>
      <c r="J999" s="62">
        <v>10039</v>
      </c>
      <c r="K999" s="10" t="s">
        <v>38423</v>
      </c>
      <c r="L999" s="10" t="s">
        <v>536</v>
      </c>
      <c r="M999" s="1" t="s">
        <v>45963</v>
      </c>
      <c r="N999" s="10" t="s">
        <v>20</v>
      </c>
      <c r="O999" s="10" t="s">
        <v>38424</v>
      </c>
      <c r="P999" s="10" t="s">
        <v>45771</v>
      </c>
      <c r="Q999" s="33" t="s">
        <v>29986</v>
      </c>
      <c r="R999" s="61" t="s">
        <v>38425</v>
      </c>
      <c r="S999" s="10" t="s">
        <v>22</v>
      </c>
      <c r="T999" s="60" t="s">
        <v>21</v>
      </c>
      <c r="U999" s="51" t="s">
        <v>26689</v>
      </c>
      <c r="V999" s="51" t="s">
        <v>26484</v>
      </c>
      <c r="W999" s="51" t="s">
        <v>26485</v>
      </c>
      <c r="X999" s="51" t="s">
        <v>93</v>
      </c>
      <c r="Y999" s="51">
        <v>5139</v>
      </c>
      <c r="AA999" s="51" t="s">
        <v>42842</v>
      </c>
      <c r="AB999" s="33">
        <v>7442</v>
      </c>
      <c r="AC999" s="103">
        <v>26903</v>
      </c>
    </row>
    <row r="1000" spans="1:29" ht="13" customHeight="1" x14ac:dyDescent="0.2">
      <c r="A1000" s="10" t="s">
        <v>40956</v>
      </c>
      <c r="B1000" s="87">
        <v>29</v>
      </c>
      <c r="C1000" s="10" t="s">
        <v>13</v>
      </c>
      <c r="D1000" s="10" t="s">
        <v>30</v>
      </c>
      <c r="E1000" s="61" t="s">
        <v>40957</v>
      </c>
      <c r="F1000" s="94">
        <v>43761</v>
      </c>
      <c r="G1000" s="10" t="s">
        <v>40958</v>
      </c>
      <c r="H1000" s="10" t="s">
        <v>7580</v>
      </c>
      <c r="I1000" s="10" t="s">
        <v>197</v>
      </c>
      <c r="J1000" s="62">
        <v>46750</v>
      </c>
      <c r="K1000" s="10" t="s">
        <v>7580</v>
      </c>
      <c r="L1000" s="10" t="s">
        <v>40959</v>
      </c>
      <c r="M1000" s="1" t="s">
        <v>46448</v>
      </c>
      <c r="N1000" s="10" t="s">
        <v>20</v>
      </c>
      <c r="O1000" s="10" t="s">
        <v>40960</v>
      </c>
      <c r="P1000" s="10" t="s">
        <v>45771</v>
      </c>
      <c r="Q1000" s="33" t="s">
        <v>29986</v>
      </c>
      <c r="R1000" s="61" t="s">
        <v>40961</v>
      </c>
      <c r="S1000" s="10" t="s">
        <v>509</v>
      </c>
      <c r="T1000" s="60" t="s">
        <v>21</v>
      </c>
      <c r="U1000" s="51" t="s">
        <v>26689</v>
      </c>
      <c r="V1000" s="51" t="s">
        <v>26484</v>
      </c>
      <c r="W1000" s="51" t="s">
        <v>26486</v>
      </c>
      <c r="X1000" s="51" t="s">
        <v>93</v>
      </c>
      <c r="Y1000" s="51">
        <v>5140</v>
      </c>
      <c r="AA1000" s="51" t="s">
        <v>42843</v>
      </c>
      <c r="AB1000" s="33">
        <v>7443</v>
      </c>
      <c r="AC1000" s="103">
        <v>26904</v>
      </c>
    </row>
    <row r="1001" spans="1:29" ht="13" customHeight="1" x14ac:dyDescent="0.2">
      <c r="A1001" s="10" t="s">
        <v>37525</v>
      </c>
      <c r="B1001" s="87">
        <v>48</v>
      </c>
      <c r="C1001" s="10" t="s">
        <v>13</v>
      </c>
      <c r="D1001" s="10" t="s">
        <v>78</v>
      </c>
      <c r="E1001" s="60"/>
      <c r="F1001" s="94">
        <v>43761</v>
      </c>
      <c r="G1001" s="10" t="s">
        <v>37526</v>
      </c>
      <c r="H1001" s="10" t="s">
        <v>448</v>
      </c>
      <c r="I1001" s="10" t="s">
        <v>38</v>
      </c>
      <c r="J1001" s="62">
        <v>90805</v>
      </c>
      <c r="K1001" s="10" t="s">
        <v>91</v>
      </c>
      <c r="L1001" s="10" t="s">
        <v>449</v>
      </c>
      <c r="M1001" s="1" t="s">
        <v>46172</v>
      </c>
      <c r="N1001" s="10" t="s">
        <v>20</v>
      </c>
      <c r="O1001" s="10" t="s">
        <v>37527</v>
      </c>
      <c r="P1001" s="10" t="s">
        <v>45771</v>
      </c>
      <c r="Q1001" s="33" t="s">
        <v>29986</v>
      </c>
      <c r="R1001" s="61" t="s">
        <v>37528</v>
      </c>
      <c r="S1001" s="10" t="s">
        <v>93</v>
      </c>
      <c r="T1001" s="60" t="s">
        <v>21</v>
      </c>
      <c r="U1001" s="51" t="s">
        <v>26689</v>
      </c>
      <c r="V1001" s="51" t="s">
        <v>26484</v>
      </c>
      <c r="W1001" s="51" t="s">
        <v>26485</v>
      </c>
      <c r="X1001" s="51" t="s">
        <v>509</v>
      </c>
      <c r="Y1001" s="51">
        <v>5141</v>
      </c>
      <c r="AA1001" s="51" t="s">
        <v>42842</v>
      </c>
      <c r="AB1001" s="33">
        <v>7441</v>
      </c>
      <c r="AC1001" s="103">
        <v>26901</v>
      </c>
    </row>
    <row r="1002" spans="1:29" ht="13" customHeight="1" x14ac:dyDescent="0.2">
      <c r="A1002" s="1" t="s">
        <v>41099</v>
      </c>
      <c r="B1002" s="87">
        <v>61</v>
      </c>
      <c r="C1002" s="10" t="s">
        <v>13</v>
      </c>
      <c r="D1002" s="1" t="s">
        <v>23</v>
      </c>
      <c r="E1002" s="60"/>
      <c r="F1002" s="94">
        <v>43761</v>
      </c>
      <c r="G1002" s="10" t="s">
        <v>41100</v>
      </c>
      <c r="H1002" s="10" t="s">
        <v>779</v>
      </c>
      <c r="I1002" s="10" t="s">
        <v>281</v>
      </c>
      <c r="J1002" s="62">
        <v>99217</v>
      </c>
      <c r="K1002" s="10" t="s">
        <v>779</v>
      </c>
      <c r="L1002" s="10" t="s">
        <v>780</v>
      </c>
      <c r="M1002" s="1" t="s">
        <v>46447</v>
      </c>
      <c r="N1002" s="10" t="s">
        <v>20</v>
      </c>
      <c r="O1002" s="10" t="s">
        <v>41101</v>
      </c>
      <c r="P1002" s="10" t="s">
        <v>36923</v>
      </c>
      <c r="Q1002" s="33" t="s">
        <v>29986</v>
      </c>
      <c r="R1002" s="61" t="s">
        <v>41102</v>
      </c>
      <c r="S1002" s="10" t="s">
        <v>509</v>
      </c>
      <c r="T1002" s="60" t="s">
        <v>21</v>
      </c>
      <c r="U1002" s="51" t="s">
        <v>26689</v>
      </c>
      <c r="V1002" s="51" t="s">
        <v>26484</v>
      </c>
      <c r="W1002" s="51" t="s">
        <v>26485</v>
      </c>
      <c r="X1002" s="51" t="s">
        <v>93</v>
      </c>
      <c r="Y1002" s="51">
        <v>5138</v>
      </c>
      <c r="AA1002" s="51" t="s">
        <v>42844</v>
      </c>
      <c r="AB1002" s="33">
        <v>7444</v>
      </c>
      <c r="AC1002" s="103">
        <v>26900</v>
      </c>
    </row>
    <row r="1003" spans="1:29" ht="13" customHeight="1" x14ac:dyDescent="0.2">
      <c r="A1003" s="10" t="s">
        <v>41903</v>
      </c>
      <c r="B1003" s="87">
        <v>45</v>
      </c>
      <c r="C1003" s="10" t="s">
        <v>13</v>
      </c>
      <c r="D1003" s="10" t="s">
        <v>30</v>
      </c>
      <c r="E1003" s="61" t="s">
        <v>41904</v>
      </c>
      <c r="F1003" s="94">
        <v>43761</v>
      </c>
      <c r="G1003" s="10" t="s">
        <v>41905</v>
      </c>
      <c r="H1003" s="10" t="s">
        <v>2857</v>
      </c>
      <c r="I1003" s="10" t="s">
        <v>105</v>
      </c>
      <c r="J1003" s="62">
        <v>97321</v>
      </c>
      <c r="K1003" s="10" t="s">
        <v>18203</v>
      </c>
      <c r="L1003" s="10" t="s">
        <v>22639</v>
      </c>
      <c r="M1003" s="1" t="s">
        <v>46449</v>
      </c>
      <c r="N1003" s="10" t="s">
        <v>362</v>
      </c>
      <c r="O1003" s="10" t="s">
        <v>41906</v>
      </c>
      <c r="P1003" s="10" t="s">
        <v>45771</v>
      </c>
      <c r="Q1003" s="33" t="s">
        <v>29986</v>
      </c>
      <c r="R1003" s="61" t="s">
        <v>41907</v>
      </c>
      <c r="S1003" s="10" t="s">
        <v>93</v>
      </c>
      <c r="T1003" s="60" t="s">
        <v>45897</v>
      </c>
      <c r="U1003" s="34" t="s">
        <v>49804</v>
      </c>
      <c r="V1003" s="34" t="s">
        <v>26484</v>
      </c>
      <c r="W1003" s="51"/>
      <c r="X1003" s="51"/>
      <c r="Y1003" s="51"/>
      <c r="AA1003" s="51" t="s">
        <v>42844</v>
      </c>
      <c r="AB1003" s="33">
        <v>7445</v>
      </c>
      <c r="AC1003" s="103">
        <v>27169</v>
      </c>
    </row>
    <row r="1004" spans="1:29" ht="13" customHeight="1" x14ac:dyDescent="0.2">
      <c r="A1004" s="10" t="s">
        <v>40213</v>
      </c>
      <c r="B1004" s="87">
        <v>34</v>
      </c>
      <c r="C1004" s="10" t="s">
        <v>13</v>
      </c>
      <c r="D1004" s="10" t="s">
        <v>30</v>
      </c>
      <c r="E1004" s="61" t="s">
        <v>40214</v>
      </c>
      <c r="F1004" s="94">
        <v>43761</v>
      </c>
      <c r="G1004" s="10" t="s">
        <v>40215</v>
      </c>
      <c r="H1004" s="10" t="s">
        <v>8083</v>
      </c>
      <c r="I1004" s="10" t="s">
        <v>66</v>
      </c>
      <c r="J1004" s="62">
        <v>79556</v>
      </c>
      <c r="K1004" s="10" t="s">
        <v>8085</v>
      </c>
      <c r="L1004" s="10" t="s">
        <v>40216</v>
      </c>
      <c r="M1004" s="1" t="s">
        <v>46450</v>
      </c>
      <c r="N1004" s="10" t="s">
        <v>20</v>
      </c>
      <c r="O1004" s="10" t="s">
        <v>40217</v>
      </c>
      <c r="P1004" s="10" t="s">
        <v>45771</v>
      </c>
      <c r="Q1004" s="33" t="s">
        <v>29986</v>
      </c>
      <c r="R1004" s="61" t="s">
        <v>40218</v>
      </c>
      <c r="S1004" s="10" t="s">
        <v>93</v>
      </c>
      <c r="T1004" s="60" t="s">
        <v>28</v>
      </c>
      <c r="U1004" s="51" t="s">
        <v>26487</v>
      </c>
      <c r="V1004" s="51" t="s">
        <v>26487</v>
      </c>
      <c r="W1004" s="51" t="s">
        <v>26485</v>
      </c>
      <c r="X1004" s="51" t="s">
        <v>93</v>
      </c>
      <c r="Y1004" s="51">
        <v>5122</v>
      </c>
      <c r="AA1004" s="51" t="s">
        <v>42843</v>
      </c>
      <c r="AB1004" s="33">
        <v>7446</v>
      </c>
      <c r="AC1004" s="103">
        <v>27030</v>
      </c>
    </row>
    <row r="1005" spans="1:29" ht="13" customHeight="1" x14ac:dyDescent="0.2">
      <c r="A1005" s="60" t="s">
        <v>40601</v>
      </c>
      <c r="B1005" s="89">
        <v>41</v>
      </c>
      <c r="C1005" s="10" t="s">
        <v>13</v>
      </c>
      <c r="D1005" s="10" t="s">
        <v>30</v>
      </c>
      <c r="E1005" s="60"/>
      <c r="F1005" s="94">
        <v>43761</v>
      </c>
      <c r="G1005" s="10" t="s">
        <v>40602</v>
      </c>
      <c r="H1005" s="10" t="s">
        <v>798</v>
      </c>
      <c r="I1005" s="10" t="s">
        <v>66</v>
      </c>
      <c r="J1005" s="62">
        <v>79938</v>
      </c>
      <c r="K1005" s="10" t="s">
        <v>798</v>
      </c>
      <c r="L1005" s="10" t="s">
        <v>799</v>
      </c>
      <c r="M1005" s="1" t="s">
        <v>46451</v>
      </c>
      <c r="N1005" s="10" t="s">
        <v>20</v>
      </c>
      <c r="O1005" s="10" t="s">
        <v>40603</v>
      </c>
      <c r="P1005" s="10" t="s">
        <v>45771</v>
      </c>
      <c r="Q1005" s="33" t="s">
        <v>29986</v>
      </c>
      <c r="R1005" s="61" t="s">
        <v>40604</v>
      </c>
      <c r="S1005" s="10" t="s">
        <v>93</v>
      </c>
      <c r="T1005" s="60" t="s">
        <v>350</v>
      </c>
      <c r="U1005" s="51" t="s">
        <v>26775</v>
      </c>
      <c r="V1005" s="51" t="s">
        <v>26484</v>
      </c>
      <c r="W1005" s="51" t="s">
        <v>26483</v>
      </c>
      <c r="X1005" s="51" t="s">
        <v>93</v>
      </c>
      <c r="Y1005" s="51">
        <v>5125</v>
      </c>
      <c r="AA1005" s="51" t="s">
        <v>42844</v>
      </c>
      <c r="AB1005" s="33">
        <v>7447</v>
      </c>
      <c r="AC1005" s="103">
        <v>26902</v>
      </c>
    </row>
    <row r="1006" spans="1:29" ht="13" customHeight="1" x14ac:dyDescent="0.2">
      <c r="A1006" s="1" t="s">
        <v>39752</v>
      </c>
      <c r="B1006" s="87">
        <v>55</v>
      </c>
      <c r="C1006" s="10" t="s">
        <v>13</v>
      </c>
      <c r="D1006" s="1" t="s">
        <v>23</v>
      </c>
      <c r="E1006" s="60"/>
      <c r="F1006" s="94">
        <v>43760</v>
      </c>
      <c r="G1006" s="10" t="s">
        <v>39753</v>
      </c>
      <c r="H1006" s="10" t="s">
        <v>5225</v>
      </c>
      <c r="I1006" s="10" t="s">
        <v>38</v>
      </c>
      <c r="J1006" s="62">
        <v>90745</v>
      </c>
      <c r="K1006" s="10" t="s">
        <v>91</v>
      </c>
      <c r="L1006" s="10" t="s">
        <v>39754</v>
      </c>
      <c r="M1006" s="1" t="s">
        <v>48929</v>
      </c>
      <c r="N1006" s="10" t="s">
        <v>20</v>
      </c>
      <c r="O1006" s="10" t="s">
        <v>39755</v>
      </c>
      <c r="P1006" s="10" t="s">
        <v>45771</v>
      </c>
      <c r="Q1006" s="33" t="s">
        <v>29986</v>
      </c>
      <c r="R1006" s="61" t="s">
        <v>39756</v>
      </c>
      <c r="S1006" s="10" t="s">
        <v>93</v>
      </c>
      <c r="T1006" s="60" t="s">
        <v>21</v>
      </c>
      <c r="U1006" s="51" t="s">
        <v>26490</v>
      </c>
      <c r="V1006" s="51" t="s">
        <v>26482</v>
      </c>
      <c r="W1006" s="51" t="s">
        <v>26485</v>
      </c>
      <c r="X1006" s="51" t="s">
        <v>93</v>
      </c>
      <c r="Y1006" s="51">
        <v>5215</v>
      </c>
      <c r="AA1006" s="51" t="s">
        <v>42844</v>
      </c>
      <c r="AB1006" s="33">
        <v>7440</v>
      </c>
      <c r="AC1006" s="103">
        <v>26898</v>
      </c>
    </row>
    <row r="1007" spans="1:29" ht="13" customHeight="1" x14ac:dyDescent="0.2">
      <c r="A1007" s="60" t="s">
        <v>38241</v>
      </c>
      <c r="B1007" s="89">
        <v>21</v>
      </c>
      <c r="C1007" s="60" t="s">
        <v>13</v>
      </c>
      <c r="D1007" s="60" t="s">
        <v>30</v>
      </c>
      <c r="E1007" s="66" t="s">
        <v>38242</v>
      </c>
      <c r="F1007" s="94">
        <v>43759</v>
      </c>
      <c r="G1007" s="10" t="s">
        <v>38243</v>
      </c>
      <c r="H1007" s="10" t="s">
        <v>991</v>
      </c>
      <c r="I1007" s="10" t="s">
        <v>62</v>
      </c>
      <c r="J1007" s="62">
        <v>45426</v>
      </c>
      <c r="K1007" s="10" t="s">
        <v>992</v>
      </c>
      <c r="L1007" s="10" t="s">
        <v>17263</v>
      </c>
      <c r="M1007" s="1" t="s">
        <v>46304</v>
      </c>
      <c r="N1007" s="10" t="s">
        <v>20</v>
      </c>
      <c r="O1007" s="10" t="s">
        <v>38244</v>
      </c>
      <c r="P1007" s="10" t="s">
        <v>45771</v>
      </c>
      <c r="Q1007" s="33" t="s">
        <v>29986</v>
      </c>
      <c r="R1007" s="59" t="s">
        <v>38245</v>
      </c>
      <c r="S1007" s="10" t="s">
        <v>93</v>
      </c>
      <c r="T1007" s="60" t="s">
        <v>21</v>
      </c>
      <c r="U1007" s="51" t="s">
        <v>26689</v>
      </c>
      <c r="V1007" s="51" t="s">
        <v>26484</v>
      </c>
      <c r="W1007" s="51" t="s">
        <v>26483</v>
      </c>
      <c r="X1007" s="51" t="s">
        <v>93</v>
      </c>
      <c r="Y1007" s="51">
        <v>5114</v>
      </c>
      <c r="AA1007" s="51" t="s">
        <v>42844</v>
      </c>
      <c r="AB1007" s="33">
        <v>7434</v>
      </c>
      <c r="AC1007" s="103">
        <v>26895</v>
      </c>
    </row>
    <row r="1008" spans="1:29" ht="13" customHeight="1" x14ac:dyDescent="0.2">
      <c r="A1008" s="1" t="s">
        <v>38985</v>
      </c>
      <c r="B1008" s="87">
        <v>36</v>
      </c>
      <c r="C1008" s="10" t="s">
        <v>13</v>
      </c>
      <c r="D1008" s="1" t="s">
        <v>23</v>
      </c>
      <c r="E1008" s="60"/>
      <c r="F1008" s="94">
        <v>43759</v>
      </c>
      <c r="G1008" s="10" t="s">
        <v>38986</v>
      </c>
      <c r="H1008" s="10" t="s">
        <v>1209</v>
      </c>
      <c r="I1008" s="10" t="s">
        <v>191</v>
      </c>
      <c r="J1008" s="62">
        <v>80204</v>
      </c>
      <c r="K1008" s="10" t="s">
        <v>1209</v>
      </c>
      <c r="L1008" s="10" t="s">
        <v>1210</v>
      </c>
      <c r="M1008" s="1" t="s">
        <v>46036</v>
      </c>
      <c r="N1008" s="10" t="s">
        <v>20</v>
      </c>
      <c r="O1008" s="10" t="s">
        <v>38987</v>
      </c>
      <c r="P1008" s="10" t="s">
        <v>31864</v>
      </c>
      <c r="Q1008" s="33" t="s">
        <v>29986</v>
      </c>
      <c r="R1008" s="61" t="s">
        <v>38988</v>
      </c>
      <c r="S1008" s="10" t="s">
        <v>93</v>
      </c>
      <c r="T1008" s="60" t="s">
        <v>21</v>
      </c>
      <c r="U1008" s="51" t="s">
        <v>26689</v>
      </c>
      <c r="V1008" s="51" t="s">
        <v>26484</v>
      </c>
      <c r="W1008" s="51" t="s">
        <v>26483</v>
      </c>
      <c r="X1008" s="51" t="s">
        <v>93</v>
      </c>
      <c r="Y1008" s="51">
        <v>5214</v>
      </c>
      <c r="AA1008" s="51" t="s">
        <v>42842</v>
      </c>
      <c r="AB1008" s="33">
        <v>7436</v>
      </c>
      <c r="AC1008" s="103">
        <v>25908</v>
      </c>
    </row>
    <row r="1009" spans="1:29" ht="13" customHeight="1" x14ac:dyDescent="0.2">
      <c r="A1009" s="60" t="s">
        <v>39083</v>
      </c>
      <c r="B1009" s="89">
        <v>37</v>
      </c>
      <c r="C1009" s="60" t="s">
        <v>102</v>
      </c>
      <c r="D1009" s="51" t="s">
        <v>41</v>
      </c>
      <c r="E1009" s="51"/>
      <c r="F1009" s="94">
        <v>43759</v>
      </c>
      <c r="G1009" s="10" t="s">
        <v>39084</v>
      </c>
      <c r="H1009" s="10" t="s">
        <v>1191</v>
      </c>
      <c r="I1009" s="10" t="s">
        <v>249</v>
      </c>
      <c r="J1009" s="62">
        <v>89052</v>
      </c>
      <c r="K1009" s="10" t="s">
        <v>524</v>
      </c>
      <c r="L1009" s="10" t="s">
        <v>1383</v>
      </c>
      <c r="M1009" s="1" t="s">
        <v>46080</v>
      </c>
      <c r="N1009" s="10" t="s">
        <v>20</v>
      </c>
      <c r="O1009" s="10" t="s">
        <v>39085</v>
      </c>
      <c r="P1009" s="10" t="s">
        <v>45771</v>
      </c>
      <c r="Q1009" s="33" t="s">
        <v>29986</v>
      </c>
      <c r="R1009" s="59" t="s">
        <v>39086</v>
      </c>
      <c r="S1009" s="10" t="s">
        <v>93</v>
      </c>
      <c r="T1009" s="60" t="s">
        <v>21</v>
      </c>
      <c r="U1009" s="51" t="s">
        <v>26689</v>
      </c>
      <c r="V1009" s="51" t="s">
        <v>26484</v>
      </c>
      <c r="W1009" s="51" t="s">
        <v>26485</v>
      </c>
      <c r="X1009" s="51" t="s">
        <v>509</v>
      </c>
      <c r="Y1009" s="51">
        <v>5216</v>
      </c>
      <c r="AA1009" s="51" t="s">
        <v>42844</v>
      </c>
      <c r="AB1009" s="33">
        <v>7437</v>
      </c>
      <c r="AC1009" s="103">
        <v>26894</v>
      </c>
    </row>
    <row r="1010" spans="1:29" ht="13" customHeight="1" x14ac:dyDescent="0.2">
      <c r="A1010" s="10" t="s">
        <v>38251</v>
      </c>
      <c r="B1010" s="87">
        <v>39</v>
      </c>
      <c r="C1010" s="10" t="s">
        <v>13</v>
      </c>
      <c r="D1010" s="10" t="s">
        <v>30</v>
      </c>
      <c r="E1010" s="61" t="s">
        <v>38252</v>
      </c>
      <c r="F1010" s="94">
        <v>43759</v>
      </c>
      <c r="G1010" s="10" t="s">
        <v>38253</v>
      </c>
      <c r="H1010" s="10" t="s">
        <v>12189</v>
      </c>
      <c r="I1010" s="10" t="s">
        <v>105</v>
      </c>
      <c r="J1010" s="62">
        <v>97123</v>
      </c>
      <c r="K1010" s="10" t="s">
        <v>106</v>
      </c>
      <c r="L1010" s="10" t="s">
        <v>12191</v>
      </c>
      <c r="M1010" s="1" t="s">
        <v>46315</v>
      </c>
      <c r="N1010" s="10" t="s">
        <v>20</v>
      </c>
      <c r="O1010" s="10" t="s">
        <v>38254</v>
      </c>
      <c r="P1010" s="10" t="s">
        <v>31864</v>
      </c>
      <c r="Q1010" s="33" t="s">
        <v>29986</v>
      </c>
      <c r="R1010" s="61" t="s">
        <v>38255</v>
      </c>
      <c r="S1010" s="10" t="s">
        <v>93</v>
      </c>
      <c r="T1010" s="60" t="s">
        <v>21</v>
      </c>
      <c r="U1010" s="51" t="s">
        <v>26689</v>
      </c>
      <c r="V1010" s="51" t="s">
        <v>26484</v>
      </c>
      <c r="W1010" s="51" t="s">
        <v>26485</v>
      </c>
      <c r="X1010" s="51" t="s">
        <v>93</v>
      </c>
      <c r="Y1010" s="51">
        <v>5120</v>
      </c>
      <c r="AA1010" s="51" t="s">
        <v>42844</v>
      </c>
      <c r="AB1010" s="33">
        <v>7435</v>
      </c>
      <c r="AC1010" s="104">
        <v>26928</v>
      </c>
    </row>
    <row r="1011" spans="1:29" ht="13" customHeight="1" x14ac:dyDescent="0.2">
      <c r="A1011" s="10" t="s">
        <v>41672</v>
      </c>
      <c r="B1011" s="88">
        <v>36</v>
      </c>
      <c r="C1011" s="10" t="s">
        <v>13</v>
      </c>
      <c r="D1011" s="10" t="s">
        <v>78</v>
      </c>
      <c r="E1011" s="10" t="s">
        <v>41673</v>
      </c>
      <c r="F1011" s="94">
        <v>43759</v>
      </c>
      <c r="G1011" s="10" t="s">
        <v>41674</v>
      </c>
      <c r="H1011" s="10" t="s">
        <v>41675</v>
      </c>
      <c r="I1011" s="10" t="s">
        <v>87</v>
      </c>
      <c r="J1011" s="62">
        <v>36582</v>
      </c>
      <c r="K1011" s="10" t="s">
        <v>12637</v>
      </c>
      <c r="L1011" s="10" t="s">
        <v>41676</v>
      </c>
      <c r="M1011" s="1" t="s">
        <v>46452</v>
      </c>
      <c r="N1011" s="10" t="s">
        <v>362</v>
      </c>
      <c r="O1011" s="10" t="s">
        <v>41677</v>
      </c>
      <c r="P1011" s="10" t="s">
        <v>45771</v>
      </c>
      <c r="Q1011" s="33" t="s">
        <v>29986</v>
      </c>
      <c r="R1011" s="61" t="s">
        <v>41678</v>
      </c>
      <c r="S1011" s="10" t="s">
        <v>93</v>
      </c>
      <c r="T1011" s="60" t="s">
        <v>45897</v>
      </c>
      <c r="U1011" s="34" t="s">
        <v>49804</v>
      </c>
      <c r="V1011" s="34" t="s">
        <v>26482</v>
      </c>
      <c r="W1011" s="51"/>
      <c r="X1011" s="51"/>
      <c r="Y1011" s="51"/>
      <c r="AA1011" s="51" t="s">
        <v>42844</v>
      </c>
      <c r="AB1011" s="33">
        <v>7439</v>
      </c>
      <c r="AC1011" s="103">
        <v>26996</v>
      </c>
    </row>
    <row r="1012" spans="1:29" ht="13" customHeight="1" x14ac:dyDescent="0.2">
      <c r="A1012" s="60" t="s">
        <v>37512</v>
      </c>
      <c r="B1012" s="89">
        <v>30</v>
      </c>
      <c r="C1012" s="60" t="s">
        <v>13</v>
      </c>
      <c r="D1012" s="51" t="s">
        <v>78</v>
      </c>
      <c r="E1012" s="66" t="s">
        <v>37513</v>
      </c>
      <c r="F1012" s="94">
        <v>43758</v>
      </c>
      <c r="G1012" s="10" t="s">
        <v>37514</v>
      </c>
      <c r="H1012" s="10" t="s">
        <v>658</v>
      </c>
      <c r="I1012" s="10" t="s">
        <v>399</v>
      </c>
      <c r="J1012" s="62">
        <v>63121</v>
      </c>
      <c r="K1012" s="10" t="s">
        <v>658</v>
      </c>
      <c r="L1012" s="10" t="s">
        <v>4149</v>
      </c>
      <c r="M1012" s="1" t="s">
        <v>46104</v>
      </c>
      <c r="N1012" s="10" t="s">
        <v>20</v>
      </c>
      <c r="O1012" s="10" t="s">
        <v>37515</v>
      </c>
      <c r="P1012" s="10" t="s">
        <v>45771</v>
      </c>
      <c r="Q1012" s="33" t="s">
        <v>29986</v>
      </c>
      <c r="R1012" s="59" t="s">
        <v>37516</v>
      </c>
      <c r="S1012" s="10" t="s">
        <v>93</v>
      </c>
      <c r="T1012" s="60" t="s">
        <v>21</v>
      </c>
      <c r="U1012" s="51" t="s">
        <v>26689</v>
      </c>
      <c r="V1012" s="51" t="s">
        <v>26484</v>
      </c>
      <c r="W1012" s="51" t="s">
        <v>26483</v>
      </c>
      <c r="X1012" s="51" t="s">
        <v>93</v>
      </c>
      <c r="Y1012" s="51">
        <v>5116</v>
      </c>
      <c r="AA1012" s="51" t="s">
        <v>42844</v>
      </c>
      <c r="AB1012" s="33">
        <v>7432</v>
      </c>
      <c r="AC1012" s="103">
        <v>26893</v>
      </c>
    </row>
    <row r="1013" spans="1:29" ht="13" customHeight="1" x14ac:dyDescent="0.2">
      <c r="A1013" s="60" t="s">
        <v>40722</v>
      </c>
      <c r="B1013" s="89">
        <v>51</v>
      </c>
      <c r="C1013" s="60" t="s">
        <v>13</v>
      </c>
      <c r="D1013" s="51" t="s">
        <v>30</v>
      </c>
      <c r="E1013" s="66" t="s">
        <v>40723</v>
      </c>
      <c r="F1013" s="94">
        <v>43758</v>
      </c>
      <c r="G1013" s="10" t="s">
        <v>40724</v>
      </c>
      <c r="H1013" s="10" t="s">
        <v>11050</v>
      </c>
      <c r="I1013" s="10" t="s">
        <v>55</v>
      </c>
      <c r="J1013" s="62">
        <v>34748</v>
      </c>
      <c r="K1013" s="10" t="s">
        <v>1176</v>
      </c>
      <c r="L1013" s="10" t="s">
        <v>1177</v>
      </c>
      <c r="M1013" s="1" t="s">
        <v>46355</v>
      </c>
      <c r="N1013" s="10" t="s">
        <v>20</v>
      </c>
      <c r="O1013" s="10" t="s">
        <v>40725</v>
      </c>
      <c r="P1013" s="10" t="s">
        <v>45771</v>
      </c>
      <c r="Q1013" s="33" t="s">
        <v>29986</v>
      </c>
      <c r="R1013" s="59" t="s">
        <v>40726</v>
      </c>
      <c r="S1013" s="10" t="s">
        <v>509</v>
      </c>
      <c r="T1013" s="60" t="s">
        <v>21</v>
      </c>
      <c r="U1013" s="51" t="s">
        <v>40727</v>
      </c>
      <c r="V1013" s="51" t="s">
        <v>26482</v>
      </c>
      <c r="W1013" s="51" t="s">
        <v>26485</v>
      </c>
      <c r="X1013" s="51" t="s">
        <v>93</v>
      </c>
      <c r="Y1013" s="51">
        <v>5217</v>
      </c>
      <c r="AA1013" s="51" t="s">
        <v>42844</v>
      </c>
      <c r="AB1013" s="33">
        <v>7431</v>
      </c>
      <c r="AC1013" s="103">
        <v>26892</v>
      </c>
    </row>
    <row r="1014" spans="1:29" ht="13" customHeight="1" x14ac:dyDescent="0.2">
      <c r="A1014" s="60" t="s">
        <v>41408</v>
      </c>
      <c r="B1014" s="89">
        <v>33</v>
      </c>
      <c r="C1014" s="60" t="s">
        <v>102</v>
      </c>
      <c r="D1014" s="60" t="s">
        <v>30</v>
      </c>
      <c r="E1014" s="51"/>
      <c r="F1014" s="94">
        <v>43758</v>
      </c>
      <c r="G1014" s="10" t="s">
        <v>40964</v>
      </c>
      <c r="H1014" s="10" t="s">
        <v>3888</v>
      </c>
      <c r="I1014" s="10" t="s">
        <v>732</v>
      </c>
      <c r="J1014" s="62">
        <v>83703</v>
      </c>
      <c r="K1014" s="10" t="s">
        <v>3890</v>
      </c>
      <c r="L1014" s="10" t="s">
        <v>3891</v>
      </c>
      <c r="M1014" s="1" t="s">
        <v>46453</v>
      </c>
      <c r="N1014" s="10" t="s">
        <v>20</v>
      </c>
      <c r="O1014" s="10" t="s">
        <v>41409</v>
      </c>
      <c r="P1014" s="10" t="s">
        <v>49773</v>
      </c>
      <c r="Q1014" s="33" t="s">
        <v>29986</v>
      </c>
      <c r="R1014" s="59" t="s">
        <v>41410</v>
      </c>
      <c r="S1014" s="10" t="s">
        <v>509</v>
      </c>
      <c r="T1014" s="60" t="s">
        <v>45897</v>
      </c>
      <c r="U1014" s="51" t="s">
        <v>39851</v>
      </c>
      <c r="V1014" s="51" t="s">
        <v>26484</v>
      </c>
      <c r="W1014" s="51" t="s">
        <v>26485</v>
      </c>
      <c r="X1014" s="51" t="s">
        <v>509</v>
      </c>
      <c r="Y1014" s="51">
        <v>5117</v>
      </c>
      <c r="AA1014" s="51" t="s">
        <v>42844</v>
      </c>
      <c r="AB1014" s="33">
        <v>7433</v>
      </c>
      <c r="AC1014" s="103">
        <v>26889</v>
      </c>
    </row>
    <row r="1015" spans="1:29" ht="13" customHeight="1" x14ac:dyDescent="0.2">
      <c r="A1015" s="60" t="s">
        <v>39218</v>
      </c>
      <c r="B1015" s="89">
        <v>34</v>
      </c>
      <c r="C1015" s="60" t="s">
        <v>13</v>
      </c>
      <c r="D1015" s="51" t="s">
        <v>30</v>
      </c>
      <c r="E1015" s="66" t="s">
        <v>39219</v>
      </c>
      <c r="F1015" s="94">
        <v>43757</v>
      </c>
      <c r="G1015" s="10" t="s">
        <v>39220</v>
      </c>
      <c r="H1015" s="10" t="s">
        <v>1862</v>
      </c>
      <c r="I1015" s="10" t="s">
        <v>66</v>
      </c>
      <c r="J1015" s="62">
        <v>75803</v>
      </c>
      <c r="K1015" s="10" t="s">
        <v>232</v>
      </c>
      <c r="L1015" s="10" t="s">
        <v>261</v>
      </c>
      <c r="M1015" s="1" t="s">
        <v>46113</v>
      </c>
      <c r="N1015" s="10" t="s">
        <v>20</v>
      </c>
      <c r="O1015" s="10" t="s">
        <v>39221</v>
      </c>
      <c r="P1015" s="10" t="s">
        <v>45771</v>
      </c>
      <c r="Q1015" s="33" t="s">
        <v>29986</v>
      </c>
      <c r="R1015" s="59" t="s">
        <v>39222</v>
      </c>
      <c r="S1015" s="10" t="s">
        <v>22</v>
      </c>
      <c r="T1015" s="60" t="s">
        <v>21</v>
      </c>
      <c r="U1015" s="51" t="s">
        <v>34113</v>
      </c>
      <c r="V1015" s="51" t="s">
        <v>26484</v>
      </c>
      <c r="W1015" s="51" t="s">
        <v>19153</v>
      </c>
      <c r="X1015" s="51" t="s">
        <v>93</v>
      </c>
      <c r="Y1015" s="51">
        <v>5219</v>
      </c>
      <c r="AA1015" s="51" t="s">
        <v>42843</v>
      </c>
      <c r="AB1015" s="33">
        <v>7428</v>
      </c>
      <c r="AC1015" s="103">
        <v>26888</v>
      </c>
    </row>
    <row r="1016" spans="1:29" ht="13" customHeight="1" x14ac:dyDescent="0.2">
      <c r="A1016" s="10" t="s">
        <v>41997</v>
      </c>
      <c r="B1016" s="87">
        <v>41</v>
      </c>
      <c r="C1016" s="10" t="s">
        <v>13</v>
      </c>
      <c r="D1016" s="10" t="s">
        <v>41</v>
      </c>
      <c r="E1016" s="61" t="s">
        <v>41998</v>
      </c>
      <c r="F1016" s="94">
        <v>43757</v>
      </c>
      <c r="G1016" s="10" t="s">
        <v>41999</v>
      </c>
      <c r="H1016" s="10" t="s">
        <v>7191</v>
      </c>
      <c r="I1016" s="10" t="s">
        <v>38</v>
      </c>
      <c r="J1016" s="62">
        <v>92395</v>
      </c>
      <c r="K1016" s="10" t="s">
        <v>287</v>
      </c>
      <c r="L1016" s="10" t="s">
        <v>32107</v>
      </c>
      <c r="M1016" s="1" t="s">
        <v>45919</v>
      </c>
      <c r="N1016" s="10" t="s">
        <v>2896</v>
      </c>
      <c r="O1016" s="10" t="s">
        <v>42000</v>
      </c>
      <c r="P1016" s="10" t="s">
        <v>45771</v>
      </c>
      <c r="Q1016" s="33" t="s">
        <v>29986</v>
      </c>
      <c r="R1016" s="61" t="s">
        <v>42001</v>
      </c>
      <c r="S1016" s="10" t="s">
        <v>901</v>
      </c>
      <c r="T1016" s="60" t="s">
        <v>45897</v>
      </c>
      <c r="U1016" s="34" t="s">
        <v>49804</v>
      </c>
      <c r="V1016" s="34"/>
      <c r="W1016" s="51"/>
      <c r="X1016" s="51"/>
      <c r="Y1016" s="51"/>
      <c r="AA1016" s="51" t="s">
        <v>42844</v>
      </c>
      <c r="AB1016" s="33">
        <v>7429</v>
      </c>
      <c r="AC1016" s="103">
        <v>27109</v>
      </c>
    </row>
    <row r="1017" spans="1:29" ht="13" customHeight="1" x14ac:dyDescent="0.2">
      <c r="A1017" s="1" t="s">
        <v>40326</v>
      </c>
      <c r="B1017" s="89">
        <v>61</v>
      </c>
      <c r="C1017" s="60" t="s">
        <v>13</v>
      </c>
      <c r="D1017" s="1" t="s">
        <v>23</v>
      </c>
      <c r="E1017" s="51"/>
      <c r="F1017" s="94">
        <v>43757</v>
      </c>
      <c r="G1017" s="10" t="s">
        <v>40327</v>
      </c>
      <c r="H1017" s="10" t="s">
        <v>40328</v>
      </c>
      <c r="I1017" s="10" t="s">
        <v>25</v>
      </c>
      <c r="J1017" s="62">
        <v>29640</v>
      </c>
      <c r="K1017" s="10" t="s">
        <v>4684</v>
      </c>
      <c r="L1017" s="10" t="s">
        <v>4685</v>
      </c>
      <c r="M1017" s="1" t="s">
        <v>46454</v>
      </c>
      <c r="N1017" s="10" t="s">
        <v>20</v>
      </c>
      <c r="O1017" s="10" t="s">
        <v>40329</v>
      </c>
      <c r="P1017" s="10" t="s">
        <v>45771</v>
      </c>
      <c r="Q1017" s="33" t="s">
        <v>29986</v>
      </c>
      <c r="R1017" s="59" t="s">
        <v>40330</v>
      </c>
      <c r="S1017" s="10" t="s">
        <v>93</v>
      </c>
      <c r="T1017" s="60" t="s">
        <v>28</v>
      </c>
      <c r="U1017" s="51" t="s">
        <v>26487</v>
      </c>
      <c r="V1017" s="51" t="s">
        <v>26487</v>
      </c>
      <c r="W1017" s="51"/>
      <c r="X1017" s="51" t="s">
        <v>93</v>
      </c>
      <c r="Y1017" s="51">
        <v>5218</v>
      </c>
      <c r="AA1017" s="51" t="s">
        <v>42844</v>
      </c>
      <c r="AB1017" s="33">
        <v>7430</v>
      </c>
      <c r="AC1017" s="103">
        <v>26887</v>
      </c>
    </row>
    <row r="1018" spans="1:29" ht="13" customHeight="1" x14ac:dyDescent="0.2">
      <c r="A1018" s="60" t="s">
        <v>40952</v>
      </c>
      <c r="B1018" s="89">
        <v>29</v>
      </c>
      <c r="C1018" s="60" t="s">
        <v>13</v>
      </c>
      <c r="D1018" s="60" t="s">
        <v>30</v>
      </c>
      <c r="E1018" s="51"/>
      <c r="F1018" s="94">
        <v>43756</v>
      </c>
      <c r="G1018" s="10" t="s">
        <v>40953</v>
      </c>
      <c r="H1018" s="10" t="s">
        <v>20897</v>
      </c>
      <c r="I1018" s="10" t="s">
        <v>732</v>
      </c>
      <c r="J1018" s="62">
        <v>83404</v>
      </c>
      <c r="K1018" s="10" t="s">
        <v>31681</v>
      </c>
      <c r="L1018" s="10" t="s">
        <v>32088</v>
      </c>
      <c r="M1018" s="1" t="s">
        <v>46455</v>
      </c>
      <c r="N1018" s="10" t="s">
        <v>20</v>
      </c>
      <c r="O1018" s="10" t="s">
        <v>40954</v>
      </c>
      <c r="P1018" s="10" t="s">
        <v>49740</v>
      </c>
      <c r="Q1018" s="33" t="s">
        <v>29986</v>
      </c>
      <c r="R1018" s="59" t="s">
        <v>40955</v>
      </c>
      <c r="S1018" s="10" t="s">
        <v>509</v>
      </c>
      <c r="T1018" s="60" t="s">
        <v>21</v>
      </c>
      <c r="U1018" s="51" t="s">
        <v>26689</v>
      </c>
      <c r="V1018" s="51" t="s">
        <v>26484</v>
      </c>
      <c r="W1018" s="51" t="s">
        <v>26485</v>
      </c>
      <c r="X1018" s="51" t="s">
        <v>93</v>
      </c>
      <c r="Y1018" s="51">
        <v>5115</v>
      </c>
      <c r="AA1018" s="51" t="s">
        <v>42842</v>
      </c>
      <c r="AB1018" s="33">
        <v>7425</v>
      </c>
      <c r="AC1018" s="103">
        <v>26886</v>
      </c>
    </row>
    <row r="1019" spans="1:29" ht="13" customHeight="1" x14ac:dyDescent="0.2">
      <c r="A1019" s="60" t="s">
        <v>39449</v>
      </c>
      <c r="B1019" s="89">
        <v>38</v>
      </c>
      <c r="C1019" s="60" t="s">
        <v>13</v>
      </c>
      <c r="D1019" s="51" t="s">
        <v>30</v>
      </c>
      <c r="E1019" s="66" t="s">
        <v>39450</v>
      </c>
      <c r="F1019" s="94">
        <v>43756</v>
      </c>
      <c r="G1019" s="10" t="s">
        <v>39451</v>
      </c>
      <c r="H1019" s="10" t="s">
        <v>39452</v>
      </c>
      <c r="I1019" s="10" t="s">
        <v>74</v>
      </c>
      <c r="J1019" s="62">
        <v>7727</v>
      </c>
      <c r="K1019" s="10" t="s">
        <v>1623</v>
      </c>
      <c r="L1019" s="10" t="s">
        <v>39453</v>
      </c>
      <c r="M1019" s="1" t="s">
        <v>46456</v>
      </c>
      <c r="N1019" s="10" t="s">
        <v>20</v>
      </c>
      <c r="O1019" s="10" t="s">
        <v>39454</v>
      </c>
      <c r="P1019" s="10" t="s">
        <v>45771</v>
      </c>
      <c r="Q1019" s="33" t="s">
        <v>29986</v>
      </c>
      <c r="R1019" s="59" t="s">
        <v>39455</v>
      </c>
      <c r="S1019" s="10" t="s">
        <v>93</v>
      </c>
      <c r="T1019" s="60" t="s">
        <v>21</v>
      </c>
      <c r="U1019" s="51" t="s">
        <v>26682</v>
      </c>
      <c r="V1019" s="51" t="s">
        <v>26484</v>
      </c>
      <c r="W1019" s="51" t="s">
        <v>26485</v>
      </c>
      <c r="X1019" s="51" t="s">
        <v>93</v>
      </c>
      <c r="Y1019" s="51">
        <v>5118</v>
      </c>
      <c r="AA1019" s="51" t="s">
        <v>42844</v>
      </c>
      <c r="AB1019" s="33">
        <v>7426</v>
      </c>
      <c r="AC1019" s="103">
        <v>26884</v>
      </c>
    </row>
    <row r="1020" spans="1:29" ht="13" customHeight="1" x14ac:dyDescent="0.2">
      <c r="A1020" s="1" t="s">
        <v>40687</v>
      </c>
      <c r="B1020" s="89">
        <v>46</v>
      </c>
      <c r="C1020" s="60" t="s">
        <v>13</v>
      </c>
      <c r="D1020" s="1" t="s">
        <v>23</v>
      </c>
      <c r="E1020" s="51"/>
      <c r="F1020" s="94">
        <v>43756</v>
      </c>
      <c r="G1020" s="10" t="s">
        <v>40688</v>
      </c>
      <c r="H1020" s="10" t="s">
        <v>40689</v>
      </c>
      <c r="I1020" s="10" t="s">
        <v>50</v>
      </c>
      <c r="J1020" s="62">
        <v>49099</v>
      </c>
      <c r="K1020" s="10" t="s">
        <v>10117</v>
      </c>
      <c r="L1020" s="10" t="s">
        <v>40690</v>
      </c>
      <c r="M1020" s="1" t="s">
        <v>46457</v>
      </c>
      <c r="N1020" s="10" t="s">
        <v>20</v>
      </c>
      <c r="O1020" s="10" t="s">
        <v>40691</v>
      </c>
      <c r="P1020" s="10" t="s">
        <v>45771</v>
      </c>
      <c r="Q1020" s="33" t="s">
        <v>29986</v>
      </c>
      <c r="R1020" s="59" t="s">
        <v>40692</v>
      </c>
      <c r="S1020" s="10" t="s">
        <v>93</v>
      </c>
      <c r="T1020" s="60" t="s">
        <v>350</v>
      </c>
      <c r="U1020" s="51" t="s">
        <v>26775</v>
      </c>
      <c r="V1020" s="51" t="s">
        <v>26484</v>
      </c>
      <c r="W1020" s="51" t="s">
        <v>26485</v>
      </c>
      <c r="X1020" s="51" t="s">
        <v>93</v>
      </c>
      <c r="Y1020" s="51">
        <v>5112</v>
      </c>
      <c r="AA1020" s="51" t="s">
        <v>42843</v>
      </c>
      <c r="AB1020" s="33">
        <v>7427</v>
      </c>
      <c r="AC1020" s="103">
        <v>26885</v>
      </c>
    </row>
    <row r="1021" spans="1:29" ht="13" customHeight="1" x14ac:dyDescent="0.2">
      <c r="A1021" s="10" t="s">
        <v>41584</v>
      </c>
      <c r="B1021" s="87">
        <v>21</v>
      </c>
      <c r="C1021" s="10" t="s">
        <v>13</v>
      </c>
      <c r="D1021" s="10" t="s">
        <v>78</v>
      </c>
      <c r="E1021" s="61" t="s">
        <v>41585</v>
      </c>
      <c r="F1021" s="94">
        <v>43755</v>
      </c>
      <c r="G1021" s="10" t="s">
        <v>41586</v>
      </c>
      <c r="H1021" s="10" t="s">
        <v>1411</v>
      </c>
      <c r="I1021" s="10" t="s">
        <v>618</v>
      </c>
      <c r="J1021" s="62">
        <v>39069</v>
      </c>
      <c r="K1021" s="10" t="s">
        <v>1655</v>
      </c>
      <c r="L1021" s="10" t="s">
        <v>1575</v>
      </c>
      <c r="M1021" s="1" t="s">
        <v>46458</v>
      </c>
      <c r="N1021" s="10" t="s">
        <v>20</v>
      </c>
      <c r="O1021" s="10" t="s">
        <v>41587</v>
      </c>
      <c r="P1021" s="10" t="s">
        <v>45771</v>
      </c>
      <c r="Q1021" s="33" t="s">
        <v>29986</v>
      </c>
      <c r="R1021" s="61" t="s">
        <v>41588</v>
      </c>
      <c r="S1021" s="10" t="s">
        <v>22</v>
      </c>
      <c r="T1021" s="60" t="s">
        <v>21</v>
      </c>
      <c r="U1021" s="34" t="s">
        <v>35142</v>
      </c>
      <c r="V1021" s="34" t="s">
        <v>26484</v>
      </c>
      <c r="W1021" s="51"/>
      <c r="X1021" s="51"/>
      <c r="Y1021" s="51"/>
      <c r="AA1021" s="51" t="s">
        <v>42843</v>
      </c>
      <c r="AB1021" s="33">
        <v>7424</v>
      </c>
      <c r="AC1021" s="103">
        <v>27029</v>
      </c>
    </row>
    <row r="1022" spans="1:29" ht="13" customHeight="1" x14ac:dyDescent="0.2">
      <c r="A1022" s="60" t="s">
        <v>39757</v>
      </c>
      <c r="B1022" s="89">
        <v>27</v>
      </c>
      <c r="C1022" s="60" t="s">
        <v>13</v>
      </c>
      <c r="D1022" s="51" t="s">
        <v>30</v>
      </c>
      <c r="E1022" s="51"/>
      <c r="F1022" s="94">
        <v>43755</v>
      </c>
      <c r="G1022" s="10" t="s">
        <v>39758</v>
      </c>
      <c r="H1022" s="10" t="s">
        <v>39759</v>
      </c>
      <c r="I1022" s="10" t="s">
        <v>105</v>
      </c>
      <c r="J1022" s="62">
        <v>97463</v>
      </c>
      <c r="K1022" s="10" t="s">
        <v>2933</v>
      </c>
      <c r="L1022" s="10" t="s">
        <v>39760</v>
      </c>
      <c r="M1022" s="1" t="s">
        <v>46459</v>
      </c>
      <c r="N1022" s="10" t="s">
        <v>20</v>
      </c>
      <c r="O1022" s="10" t="s">
        <v>39761</v>
      </c>
      <c r="P1022" s="10" t="s">
        <v>45771</v>
      </c>
      <c r="Q1022" s="33" t="s">
        <v>29986</v>
      </c>
      <c r="R1022" s="59" t="s">
        <v>39762</v>
      </c>
      <c r="S1022" s="10" t="s">
        <v>93</v>
      </c>
      <c r="T1022" s="60" t="s">
        <v>21</v>
      </c>
      <c r="U1022" s="51" t="s">
        <v>26522</v>
      </c>
      <c r="V1022" s="51" t="s">
        <v>26482</v>
      </c>
      <c r="W1022" s="51" t="s">
        <v>26485</v>
      </c>
      <c r="X1022" s="51" t="s">
        <v>93</v>
      </c>
      <c r="Y1022" s="51">
        <v>5111</v>
      </c>
      <c r="AA1022" s="51" t="s">
        <v>42843</v>
      </c>
      <c r="AB1022" s="33">
        <v>7422</v>
      </c>
      <c r="AC1022" s="103">
        <v>26881</v>
      </c>
    </row>
    <row r="1023" spans="1:29" ht="13" customHeight="1" x14ac:dyDescent="0.2">
      <c r="A1023" s="1" t="s">
        <v>38951</v>
      </c>
      <c r="B1023" s="89">
        <v>34</v>
      </c>
      <c r="C1023" s="60" t="s">
        <v>13</v>
      </c>
      <c r="D1023" s="1" t="s">
        <v>78</v>
      </c>
      <c r="E1023" s="51"/>
      <c r="F1023" s="94">
        <v>43755</v>
      </c>
      <c r="G1023" s="10" t="s">
        <v>38952</v>
      </c>
      <c r="H1023" s="10" t="s">
        <v>5467</v>
      </c>
      <c r="I1023" s="10" t="s">
        <v>915</v>
      </c>
      <c r="J1023" s="62">
        <v>71671</v>
      </c>
      <c r="K1023" s="10" t="s">
        <v>922</v>
      </c>
      <c r="L1023" s="10" t="s">
        <v>5923</v>
      </c>
      <c r="M1023" s="1" t="s">
        <v>45907</v>
      </c>
      <c r="N1023" s="10" t="s">
        <v>20</v>
      </c>
      <c r="O1023" s="10" t="s">
        <v>38953</v>
      </c>
      <c r="P1023" s="10" t="s">
        <v>45771</v>
      </c>
      <c r="Q1023" s="33" t="s">
        <v>29986</v>
      </c>
      <c r="R1023" s="59" t="s">
        <v>38954</v>
      </c>
      <c r="S1023" s="10" t="s">
        <v>93</v>
      </c>
      <c r="T1023" s="60" t="s">
        <v>21</v>
      </c>
      <c r="U1023" s="51" t="s">
        <v>26689</v>
      </c>
      <c r="V1023" s="51" t="s">
        <v>26484</v>
      </c>
      <c r="W1023" s="51" t="s">
        <v>26483</v>
      </c>
      <c r="X1023" s="51" t="s">
        <v>93</v>
      </c>
      <c r="Y1023" s="51">
        <v>5113</v>
      </c>
      <c r="AA1023" s="51" t="s">
        <v>42843</v>
      </c>
      <c r="AB1023" s="33">
        <v>7421</v>
      </c>
      <c r="AC1023" s="103">
        <v>26880</v>
      </c>
    </row>
    <row r="1024" spans="1:29" ht="13" customHeight="1" x14ac:dyDescent="0.2">
      <c r="A1024" s="60" t="s">
        <v>40501</v>
      </c>
      <c r="B1024" s="89">
        <v>31</v>
      </c>
      <c r="C1024" s="60" t="s">
        <v>13</v>
      </c>
      <c r="D1024" s="51" t="s">
        <v>78</v>
      </c>
      <c r="E1024" s="66" t="s">
        <v>40502</v>
      </c>
      <c r="F1024" s="94">
        <v>43755</v>
      </c>
      <c r="G1024" s="10" t="s">
        <v>40503</v>
      </c>
      <c r="H1024" s="10" t="s">
        <v>1711</v>
      </c>
      <c r="I1024" s="10" t="s">
        <v>392</v>
      </c>
      <c r="J1024" s="62">
        <v>10467</v>
      </c>
      <c r="K1024" s="10" t="s">
        <v>1711</v>
      </c>
      <c r="L1024" s="10" t="s">
        <v>536</v>
      </c>
      <c r="M1024" s="1" t="s">
        <v>45963</v>
      </c>
      <c r="N1024" s="10" t="s">
        <v>20</v>
      </c>
      <c r="O1024" s="10" t="s">
        <v>40504</v>
      </c>
      <c r="P1024" s="10" t="s">
        <v>45771</v>
      </c>
      <c r="Q1024" s="33" t="s">
        <v>29986</v>
      </c>
      <c r="R1024" s="59" t="s">
        <v>40505</v>
      </c>
      <c r="S1024" s="10" t="s">
        <v>93</v>
      </c>
      <c r="T1024" s="60" t="s">
        <v>350</v>
      </c>
      <c r="U1024" s="51" t="s">
        <v>26775</v>
      </c>
      <c r="V1024" s="51" t="s">
        <v>26484</v>
      </c>
      <c r="W1024" s="51" t="s">
        <v>26485</v>
      </c>
      <c r="X1024" s="51" t="s">
        <v>93</v>
      </c>
      <c r="Y1024" s="51">
        <v>5109</v>
      </c>
      <c r="AA1024" s="51" t="s">
        <v>42842</v>
      </c>
      <c r="AB1024" s="33">
        <v>7423</v>
      </c>
      <c r="AC1024" s="103">
        <v>26883</v>
      </c>
    </row>
    <row r="1025" spans="1:29" ht="13" customHeight="1" x14ac:dyDescent="0.2">
      <c r="A1025" s="60" t="s">
        <v>37507</v>
      </c>
      <c r="B1025" s="89">
        <v>21</v>
      </c>
      <c r="C1025" s="60" t="s">
        <v>13</v>
      </c>
      <c r="D1025" s="51" t="s">
        <v>78</v>
      </c>
      <c r="E1025" s="51"/>
      <c r="F1025" s="94">
        <v>43754</v>
      </c>
      <c r="G1025" s="10" t="s">
        <v>37508</v>
      </c>
      <c r="H1025" s="10" t="s">
        <v>37509</v>
      </c>
      <c r="I1025" s="10" t="s">
        <v>38</v>
      </c>
      <c r="J1025" s="62">
        <v>91411</v>
      </c>
      <c r="K1025" s="10" t="s">
        <v>91</v>
      </c>
      <c r="L1025" s="10" t="s">
        <v>92</v>
      </c>
      <c r="M1025" s="1" t="s">
        <v>45984</v>
      </c>
      <c r="N1025" s="10" t="s">
        <v>20</v>
      </c>
      <c r="O1025" s="10" t="s">
        <v>37510</v>
      </c>
      <c r="P1025" s="10" t="s">
        <v>45771</v>
      </c>
      <c r="Q1025" s="33" t="s">
        <v>29986</v>
      </c>
      <c r="R1025" s="59" t="s">
        <v>37511</v>
      </c>
      <c r="S1025" s="10" t="s">
        <v>93</v>
      </c>
      <c r="T1025" s="60" t="s">
        <v>21</v>
      </c>
      <c r="U1025" s="51" t="s">
        <v>26689</v>
      </c>
      <c r="V1025" s="51" t="s">
        <v>26482</v>
      </c>
      <c r="W1025" s="51" t="s">
        <v>26485</v>
      </c>
      <c r="X1025" s="51" t="s">
        <v>93</v>
      </c>
      <c r="Y1025" s="51">
        <v>5108</v>
      </c>
      <c r="AA1025" s="51" t="s">
        <v>42842</v>
      </c>
      <c r="AB1025" s="33">
        <v>7419</v>
      </c>
      <c r="AC1025" s="103">
        <v>26878</v>
      </c>
    </row>
    <row r="1026" spans="1:29" ht="13" customHeight="1" x14ac:dyDescent="0.2">
      <c r="A1026" s="60" t="s">
        <v>38230</v>
      </c>
      <c r="B1026" s="89">
        <v>28</v>
      </c>
      <c r="C1026" s="60" t="s">
        <v>13</v>
      </c>
      <c r="D1026" s="51" t="s">
        <v>30</v>
      </c>
      <c r="E1026" s="66" t="s">
        <v>38231</v>
      </c>
      <c r="F1026" s="94">
        <v>43754</v>
      </c>
      <c r="G1026" s="10" t="s">
        <v>38232</v>
      </c>
      <c r="H1026" s="10" t="s">
        <v>19457</v>
      </c>
      <c r="I1026" s="10" t="s">
        <v>224</v>
      </c>
      <c r="J1026" s="62">
        <v>24012</v>
      </c>
      <c r="K1026" s="10" t="s">
        <v>19457</v>
      </c>
      <c r="L1026" s="10" t="s">
        <v>26152</v>
      </c>
      <c r="M1026" s="1" t="s">
        <v>45914</v>
      </c>
      <c r="N1026" s="10" t="s">
        <v>20</v>
      </c>
      <c r="O1026" s="10" t="s">
        <v>38233</v>
      </c>
      <c r="P1026" s="10" t="s">
        <v>45771</v>
      </c>
      <c r="Q1026" s="33" t="s">
        <v>29986</v>
      </c>
      <c r="R1026" s="59" t="s">
        <v>38234</v>
      </c>
      <c r="S1026" s="10" t="s">
        <v>93</v>
      </c>
      <c r="T1026" s="60" t="s">
        <v>21</v>
      </c>
      <c r="U1026" s="51" t="s">
        <v>26689</v>
      </c>
      <c r="V1026" s="51" t="s">
        <v>26484</v>
      </c>
      <c r="W1026" s="51" t="s">
        <v>19153</v>
      </c>
      <c r="X1026" s="51" t="s">
        <v>93</v>
      </c>
      <c r="Y1026" s="51">
        <v>5107</v>
      </c>
      <c r="AA1026" s="51" t="s">
        <v>42844</v>
      </c>
      <c r="AB1026" s="33">
        <v>7420</v>
      </c>
      <c r="AC1026" s="103">
        <v>26877</v>
      </c>
    </row>
    <row r="1027" spans="1:29" ht="13" customHeight="1" x14ac:dyDescent="0.2">
      <c r="A1027" s="60" t="s">
        <v>37567</v>
      </c>
      <c r="B1027" s="89">
        <v>26</v>
      </c>
      <c r="C1027" s="60" t="s">
        <v>13</v>
      </c>
      <c r="D1027" s="51" t="s">
        <v>78</v>
      </c>
      <c r="E1027" s="66" t="s">
        <v>37568</v>
      </c>
      <c r="F1027" s="94">
        <v>43753</v>
      </c>
      <c r="G1027" s="10" t="s">
        <v>37569</v>
      </c>
      <c r="H1027" s="10" t="s">
        <v>1214</v>
      </c>
      <c r="I1027" s="10" t="s">
        <v>159</v>
      </c>
      <c r="J1027" s="62">
        <v>30083</v>
      </c>
      <c r="K1027" s="10" t="s">
        <v>802</v>
      </c>
      <c r="L1027" s="10" t="s">
        <v>803</v>
      </c>
      <c r="M1027" s="1" t="s">
        <v>46231</v>
      </c>
      <c r="N1027" s="10" t="s">
        <v>20</v>
      </c>
      <c r="O1027" s="10" t="s">
        <v>37570</v>
      </c>
      <c r="P1027" s="10" t="s">
        <v>45771</v>
      </c>
      <c r="Q1027" s="33" t="s">
        <v>29986</v>
      </c>
      <c r="R1027" s="59" t="s">
        <v>37571</v>
      </c>
      <c r="S1027" s="10" t="s">
        <v>93</v>
      </c>
      <c r="T1027" s="60" t="s">
        <v>21</v>
      </c>
      <c r="U1027" s="51" t="s">
        <v>26689</v>
      </c>
      <c r="V1027" s="51" t="s">
        <v>26484</v>
      </c>
      <c r="W1027" s="51" t="s">
        <v>26485</v>
      </c>
      <c r="X1027" s="51" t="s">
        <v>93</v>
      </c>
      <c r="Y1027" s="51">
        <v>5220</v>
      </c>
      <c r="AA1027" s="51" t="s">
        <v>42844</v>
      </c>
      <c r="AB1027" s="33">
        <v>7415</v>
      </c>
      <c r="AC1027" s="103">
        <v>26870</v>
      </c>
    </row>
    <row r="1028" spans="1:29" ht="13" customHeight="1" x14ac:dyDescent="0.2">
      <c r="A1028" s="60" t="s">
        <v>38235</v>
      </c>
      <c r="B1028" s="89">
        <v>28</v>
      </c>
      <c r="C1028" s="60" t="s">
        <v>13</v>
      </c>
      <c r="D1028" s="51" t="s">
        <v>30</v>
      </c>
      <c r="E1028" s="66" t="s">
        <v>38236</v>
      </c>
      <c r="F1028" s="94">
        <v>43753</v>
      </c>
      <c r="G1028" s="10" t="s">
        <v>2278</v>
      </c>
      <c r="H1028" s="10" t="s">
        <v>38237</v>
      </c>
      <c r="I1028" s="10" t="s">
        <v>732</v>
      </c>
      <c r="J1028" s="62">
        <v>83355</v>
      </c>
      <c r="K1028" s="10" t="s">
        <v>31797</v>
      </c>
      <c r="L1028" s="10" t="s">
        <v>38238</v>
      </c>
      <c r="M1028" s="1" t="s">
        <v>46460</v>
      </c>
      <c r="N1028" s="10" t="s">
        <v>20</v>
      </c>
      <c r="O1028" s="10" t="s">
        <v>38239</v>
      </c>
      <c r="P1028" s="10" t="s">
        <v>45771</v>
      </c>
      <c r="Q1028" s="33" t="s">
        <v>29986</v>
      </c>
      <c r="R1028" s="59" t="s">
        <v>38240</v>
      </c>
      <c r="S1028" s="10" t="s">
        <v>93</v>
      </c>
      <c r="T1028" s="60" t="s">
        <v>21</v>
      </c>
      <c r="U1028" s="51" t="s">
        <v>26689</v>
      </c>
      <c r="V1028" s="51" t="s">
        <v>26482</v>
      </c>
      <c r="W1028" s="51" t="s">
        <v>26483</v>
      </c>
      <c r="X1028" s="51" t="s">
        <v>93</v>
      </c>
      <c r="Y1028" s="51">
        <v>5110</v>
      </c>
      <c r="AA1028" s="51" t="s">
        <v>42843</v>
      </c>
      <c r="AB1028" s="33">
        <v>7416</v>
      </c>
      <c r="AC1028" s="103">
        <v>26872</v>
      </c>
    </row>
    <row r="1029" spans="1:29" ht="13" customHeight="1" x14ac:dyDescent="0.2">
      <c r="A1029" s="60" t="s">
        <v>40947</v>
      </c>
      <c r="B1029" s="89">
        <v>28</v>
      </c>
      <c r="C1029" s="60" t="s">
        <v>13</v>
      </c>
      <c r="D1029" s="51" t="s">
        <v>30</v>
      </c>
      <c r="E1029" s="66" t="s">
        <v>40948</v>
      </c>
      <c r="F1029" s="94">
        <v>43753</v>
      </c>
      <c r="G1029" s="10" t="s">
        <v>40949</v>
      </c>
      <c r="H1029" s="10" t="s">
        <v>16177</v>
      </c>
      <c r="I1029" s="10" t="s">
        <v>337</v>
      </c>
      <c r="J1029" s="62">
        <v>27282</v>
      </c>
      <c r="K1029" s="10" t="s">
        <v>596</v>
      </c>
      <c r="L1029" s="10" t="s">
        <v>5621</v>
      </c>
      <c r="M1029" s="1" t="s">
        <v>46227</v>
      </c>
      <c r="N1029" s="10" t="s">
        <v>20</v>
      </c>
      <c r="O1029" s="10" t="s">
        <v>40950</v>
      </c>
      <c r="P1029" s="10" t="s">
        <v>45771</v>
      </c>
      <c r="Q1029" s="33" t="s">
        <v>29986</v>
      </c>
      <c r="R1029" s="59" t="s">
        <v>40951</v>
      </c>
      <c r="S1029" s="10" t="s">
        <v>509</v>
      </c>
      <c r="T1029" s="60" t="s">
        <v>21</v>
      </c>
      <c r="U1029" s="51" t="s">
        <v>26689</v>
      </c>
      <c r="V1029" s="51" t="s">
        <v>26484</v>
      </c>
      <c r="W1029" s="51" t="s">
        <v>26485</v>
      </c>
      <c r="X1029" s="51" t="s">
        <v>93</v>
      </c>
      <c r="Y1029" s="51">
        <v>5102</v>
      </c>
      <c r="AA1029" s="51" t="s">
        <v>42844</v>
      </c>
      <c r="AB1029" s="33">
        <v>7417</v>
      </c>
      <c r="AC1029" s="103">
        <v>26873</v>
      </c>
    </row>
    <row r="1030" spans="1:29" ht="13" customHeight="1" x14ac:dyDescent="0.2">
      <c r="A1030" s="60" t="s">
        <v>37502</v>
      </c>
      <c r="B1030" s="89">
        <v>30</v>
      </c>
      <c r="C1030" s="60" t="s">
        <v>13</v>
      </c>
      <c r="D1030" s="51" t="s">
        <v>78</v>
      </c>
      <c r="E1030" s="66" t="s">
        <v>37503</v>
      </c>
      <c r="F1030" s="94">
        <v>43753</v>
      </c>
      <c r="G1030" s="10" t="s">
        <v>37504</v>
      </c>
      <c r="H1030" s="10" t="s">
        <v>1595</v>
      </c>
      <c r="I1030" s="10" t="s">
        <v>392</v>
      </c>
      <c r="J1030" s="62">
        <v>11201</v>
      </c>
      <c r="K1030" s="10" t="s">
        <v>1597</v>
      </c>
      <c r="L1030" s="10" t="s">
        <v>536</v>
      </c>
      <c r="M1030" s="1" t="s">
        <v>45963</v>
      </c>
      <c r="N1030" s="10" t="s">
        <v>20</v>
      </c>
      <c r="O1030" s="10" t="s">
        <v>37505</v>
      </c>
      <c r="P1030" s="10" t="s">
        <v>45771</v>
      </c>
      <c r="Q1030" s="33" t="s">
        <v>29986</v>
      </c>
      <c r="R1030" s="59" t="s">
        <v>37506</v>
      </c>
      <c r="S1030" s="10" t="s">
        <v>93</v>
      </c>
      <c r="T1030" s="60" t="s">
        <v>21</v>
      </c>
      <c r="U1030" s="51" t="s">
        <v>26689</v>
      </c>
      <c r="V1030" s="51" t="s">
        <v>26484</v>
      </c>
      <c r="W1030" s="51" t="s">
        <v>26485</v>
      </c>
      <c r="X1030" s="51" t="s">
        <v>93</v>
      </c>
      <c r="Y1030" s="51">
        <v>5106</v>
      </c>
      <c r="AA1030" s="51" t="s">
        <v>42842</v>
      </c>
      <c r="AB1030" s="33">
        <v>7414</v>
      </c>
      <c r="AC1030" s="103">
        <v>26876</v>
      </c>
    </row>
    <row r="1031" spans="1:29" ht="13" customHeight="1" x14ac:dyDescent="0.2">
      <c r="A1031" s="60" t="s">
        <v>40209</v>
      </c>
      <c r="B1031" s="89">
        <v>30</v>
      </c>
      <c r="C1031" s="60" t="s">
        <v>13</v>
      </c>
      <c r="D1031" s="51" t="s">
        <v>30</v>
      </c>
      <c r="E1031" s="51"/>
      <c r="F1031" s="94">
        <v>43753</v>
      </c>
      <c r="G1031" s="10" t="s">
        <v>40210</v>
      </c>
      <c r="H1031" s="10" t="s">
        <v>25123</v>
      </c>
      <c r="I1031" s="10" t="s">
        <v>38</v>
      </c>
      <c r="J1031" s="62">
        <v>93110</v>
      </c>
      <c r="K1031" s="10" t="s">
        <v>1813</v>
      </c>
      <c r="L1031" s="10" t="s">
        <v>23155</v>
      </c>
      <c r="M1031" s="1" t="s">
        <v>46461</v>
      </c>
      <c r="N1031" s="10" t="s">
        <v>20</v>
      </c>
      <c r="O1031" s="10" t="s">
        <v>40211</v>
      </c>
      <c r="P1031" s="10" t="s">
        <v>45771</v>
      </c>
      <c r="Q1031" s="33" t="s">
        <v>29986</v>
      </c>
      <c r="R1031" s="59" t="s">
        <v>40212</v>
      </c>
      <c r="S1031" s="10" t="s">
        <v>93</v>
      </c>
      <c r="T1031" s="60" t="s">
        <v>28</v>
      </c>
      <c r="U1031" s="51" t="s">
        <v>26487</v>
      </c>
      <c r="V1031" s="51" t="s">
        <v>26482</v>
      </c>
      <c r="W1031" s="51"/>
      <c r="X1031" s="51" t="s">
        <v>93</v>
      </c>
      <c r="Y1031" s="51">
        <v>5105</v>
      </c>
      <c r="AA1031" s="51" t="s">
        <v>42844</v>
      </c>
      <c r="AB1031" s="33">
        <v>7418</v>
      </c>
      <c r="AC1031" s="103">
        <v>26871</v>
      </c>
    </row>
    <row r="1032" spans="1:29" ht="13" customHeight="1" x14ac:dyDescent="0.2">
      <c r="A1032" s="10" t="s">
        <v>38407</v>
      </c>
      <c r="B1032" s="88">
        <v>29</v>
      </c>
      <c r="C1032" s="10" t="s">
        <v>13</v>
      </c>
      <c r="D1032" s="10" t="s">
        <v>41</v>
      </c>
      <c r="E1032" s="59" t="s">
        <v>38408</v>
      </c>
      <c r="F1032" s="94">
        <v>43752</v>
      </c>
      <c r="G1032" s="10" t="s">
        <v>38409</v>
      </c>
      <c r="H1032" s="10" t="s">
        <v>863</v>
      </c>
      <c r="I1032" s="64" t="s">
        <v>177</v>
      </c>
      <c r="J1032" s="62">
        <v>87108</v>
      </c>
      <c r="K1032" s="10" t="s">
        <v>430</v>
      </c>
      <c r="L1032" s="10" t="s">
        <v>4548</v>
      </c>
      <c r="M1032" s="1" t="s">
        <v>46140</v>
      </c>
      <c r="N1032" s="10" t="s">
        <v>20</v>
      </c>
      <c r="O1032" s="10" t="s">
        <v>38410</v>
      </c>
      <c r="P1032" s="10" t="s">
        <v>45771</v>
      </c>
      <c r="Q1032" s="33" t="s">
        <v>29986</v>
      </c>
      <c r="R1032" s="61" t="s">
        <v>38411</v>
      </c>
      <c r="S1032" s="10" t="s">
        <v>93</v>
      </c>
      <c r="T1032" s="60" t="s">
        <v>21</v>
      </c>
      <c r="U1032" s="51" t="s">
        <v>26689</v>
      </c>
      <c r="V1032" s="51" t="s">
        <v>26484</v>
      </c>
      <c r="W1032" s="51" t="s">
        <v>26485</v>
      </c>
      <c r="X1032" s="51" t="s">
        <v>93</v>
      </c>
      <c r="Y1032" s="51">
        <v>5092</v>
      </c>
      <c r="AA1032" s="51" t="s">
        <v>42842</v>
      </c>
      <c r="AB1032" s="33">
        <v>7411</v>
      </c>
      <c r="AC1032" s="103">
        <v>26829</v>
      </c>
    </row>
    <row r="1033" spans="1:29" ht="13" customHeight="1" x14ac:dyDescent="0.2">
      <c r="A1033" s="60" t="s">
        <v>39444</v>
      </c>
      <c r="B1033" s="89">
        <v>54</v>
      </c>
      <c r="C1033" s="60" t="s">
        <v>102</v>
      </c>
      <c r="D1033" s="60" t="s">
        <v>30</v>
      </c>
      <c r="E1033" s="51"/>
      <c r="F1033" s="94">
        <v>43752</v>
      </c>
      <c r="G1033" s="10" t="s">
        <v>39445</v>
      </c>
      <c r="H1033" s="10" t="s">
        <v>6302</v>
      </c>
      <c r="I1033" s="10" t="s">
        <v>159</v>
      </c>
      <c r="J1033" s="62">
        <v>30606</v>
      </c>
      <c r="K1033" s="10" t="s">
        <v>37706</v>
      </c>
      <c r="L1033" s="10" t="s">
        <v>39446</v>
      </c>
      <c r="M1033" s="1" t="s">
        <v>46439</v>
      </c>
      <c r="N1033" s="10" t="s">
        <v>20</v>
      </c>
      <c r="O1033" s="10" t="s">
        <v>39447</v>
      </c>
      <c r="P1033" s="10" t="s">
        <v>31864</v>
      </c>
      <c r="Q1033" s="33" t="s">
        <v>29986</v>
      </c>
      <c r="R1033" s="59" t="s">
        <v>39448</v>
      </c>
      <c r="S1033" s="10" t="s">
        <v>93</v>
      </c>
      <c r="T1033" s="60" t="s">
        <v>21</v>
      </c>
      <c r="U1033" s="51" t="s">
        <v>26682</v>
      </c>
      <c r="V1033" s="51" t="s">
        <v>26484</v>
      </c>
      <c r="W1033" s="51" t="s">
        <v>26485</v>
      </c>
      <c r="X1033" s="51" t="s">
        <v>509</v>
      </c>
      <c r="Y1033" s="51">
        <v>5103</v>
      </c>
      <c r="AA1033" s="51" t="s">
        <v>42842</v>
      </c>
      <c r="AB1033" s="33">
        <v>7412</v>
      </c>
      <c r="AC1033" s="103">
        <v>26868</v>
      </c>
    </row>
    <row r="1034" spans="1:29" ht="13" customHeight="1" x14ac:dyDescent="0.2">
      <c r="A1034" s="60" t="s">
        <v>37496</v>
      </c>
      <c r="B1034" s="89">
        <v>61</v>
      </c>
      <c r="C1034" s="60" t="s">
        <v>13</v>
      </c>
      <c r="D1034" s="51" t="s">
        <v>78</v>
      </c>
      <c r="E1034" s="66" t="s">
        <v>37497</v>
      </c>
      <c r="F1034" s="94">
        <v>43752</v>
      </c>
      <c r="G1034" s="10" t="s">
        <v>37498</v>
      </c>
      <c r="H1034" s="10" t="s">
        <v>37499</v>
      </c>
      <c r="I1034" s="10" t="s">
        <v>337</v>
      </c>
      <c r="J1034" s="62">
        <v>27265</v>
      </c>
      <c r="K1034" s="10" t="s">
        <v>596</v>
      </c>
      <c r="L1034" s="10" t="s">
        <v>5621</v>
      </c>
      <c r="M1034" s="1" t="s">
        <v>46227</v>
      </c>
      <c r="N1034" s="10" t="s">
        <v>20</v>
      </c>
      <c r="O1034" s="10" t="s">
        <v>37500</v>
      </c>
      <c r="P1034" s="10" t="s">
        <v>45771</v>
      </c>
      <c r="Q1034" s="33" t="s">
        <v>29986</v>
      </c>
      <c r="R1034" s="59" t="s">
        <v>37501</v>
      </c>
      <c r="S1034" s="10" t="s">
        <v>93</v>
      </c>
      <c r="T1034" s="60" t="s">
        <v>21</v>
      </c>
      <c r="U1034" s="51" t="s">
        <v>26689</v>
      </c>
      <c r="V1034" s="51" t="s">
        <v>26484</v>
      </c>
      <c r="W1034" s="51" t="s">
        <v>26485</v>
      </c>
      <c r="X1034" s="51" t="s">
        <v>93</v>
      </c>
      <c r="Y1034" s="51">
        <v>5101</v>
      </c>
      <c r="AA1034" s="51" t="s">
        <v>42844</v>
      </c>
      <c r="AB1034" s="33">
        <v>7410</v>
      </c>
      <c r="AC1034" s="103">
        <v>26869</v>
      </c>
    </row>
    <row r="1035" spans="1:29" ht="13" customHeight="1" x14ac:dyDescent="0.2">
      <c r="A1035" s="10" t="s">
        <v>41493</v>
      </c>
      <c r="B1035" s="87">
        <v>31</v>
      </c>
      <c r="C1035" s="10" t="s">
        <v>13</v>
      </c>
      <c r="D1035" s="10" t="s">
        <v>78</v>
      </c>
      <c r="E1035" s="61" t="s">
        <v>41494</v>
      </c>
      <c r="F1035" s="94">
        <v>43752</v>
      </c>
      <c r="G1035" s="10" t="s">
        <v>41495</v>
      </c>
      <c r="H1035" s="10" t="s">
        <v>41496</v>
      </c>
      <c r="I1035" s="64" t="s">
        <v>18</v>
      </c>
      <c r="J1035" s="62">
        <v>70730</v>
      </c>
      <c r="K1035" s="10" t="s">
        <v>37262</v>
      </c>
      <c r="L1035" s="10" t="s">
        <v>41497</v>
      </c>
      <c r="M1035" s="1" t="s">
        <v>46462</v>
      </c>
      <c r="N1035" s="10" t="s">
        <v>20</v>
      </c>
      <c r="O1035" s="10" t="s">
        <v>41498</v>
      </c>
      <c r="P1035" s="10" t="s">
        <v>42395</v>
      </c>
      <c r="Q1035" s="33" t="s">
        <v>29986</v>
      </c>
      <c r="R1035" s="61" t="s">
        <v>41499</v>
      </c>
      <c r="S1035" s="10" t="s">
        <v>509</v>
      </c>
      <c r="T1035" s="60" t="s">
        <v>45897</v>
      </c>
      <c r="U1035" s="51" t="s">
        <v>49804</v>
      </c>
      <c r="V1035" s="51" t="s">
        <v>26487</v>
      </c>
      <c r="W1035" s="51" t="s">
        <v>26486</v>
      </c>
      <c r="X1035" s="51" t="s">
        <v>93</v>
      </c>
      <c r="Y1035" s="51">
        <v>5099</v>
      </c>
      <c r="AA1035" s="51" t="s">
        <v>42843</v>
      </c>
      <c r="AB1035" s="33">
        <v>7413</v>
      </c>
      <c r="AC1035" s="103">
        <v>26828</v>
      </c>
    </row>
    <row r="1036" spans="1:29" ht="13" customHeight="1" x14ac:dyDescent="0.2">
      <c r="A1036" s="10" t="s">
        <v>38651</v>
      </c>
      <c r="B1036" s="87">
        <v>19</v>
      </c>
      <c r="C1036" s="10" t="s">
        <v>13</v>
      </c>
      <c r="D1036" s="10" t="s">
        <v>41</v>
      </c>
      <c r="E1036" s="61" t="s">
        <v>38652</v>
      </c>
      <c r="F1036" s="94">
        <v>43751</v>
      </c>
      <c r="G1036" s="10" t="s">
        <v>38653</v>
      </c>
      <c r="H1036" s="10" t="s">
        <v>3054</v>
      </c>
      <c r="I1036" s="64" t="s">
        <v>111</v>
      </c>
      <c r="J1036" s="62">
        <v>85303</v>
      </c>
      <c r="K1036" s="10" t="s">
        <v>582</v>
      </c>
      <c r="L1036" s="10" t="s">
        <v>3056</v>
      </c>
      <c r="M1036" s="1" t="s">
        <v>46427</v>
      </c>
      <c r="N1036" s="10" t="s">
        <v>20</v>
      </c>
      <c r="O1036" s="10" t="s">
        <v>38654</v>
      </c>
      <c r="P1036" s="10" t="s">
        <v>49754</v>
      </c>
      <c r="Q1036" s="33" t="s">
        <v>29986</v>
      </c>
      <c r="R1036" s="61" t="s">
        <v>38655</v>
      </c>
      <c r="S1036" s="10" t="s">
        <v>22</v>
      </c>
      <c r="T1036" s="60" t="s">
        <v>21</v>
      </c>
      <c r="U1036" s="51" t="s">
        <v>26689</v>
      </c>
      <c r="V1036" s="51" t="s">
        <v>26484</v>
      </c>
      <c r="W1036" s="51" t="s">
        <v>26485</v>
      </c>
      <c r="X1036" s="51" t="s">
        <v>93</v>
      </c>
      <c r="Y1036" s="51">
        <v>5089</v>
      </c>
      <c r="AA1036" s="51" t="s">
        <v>42844</v>
      </c>
      <c r="AB1036" s="33">
        <v>7408</v>
      </c>
      <c r="AC1036" s="103">
        <v>26827</v>
      </c>
    </row>
    <row r="1037" spans="1:29" ht="13" customHeight="1" x14ac:dyDescent="0.2">
      <c r="A1037" s="10" t="s">
        <v>37102</v>
      </c>
      <c r="B1037" s="87">
        <v>22</v>
      </c>
      <c r="C1037" s="10" t="s">
        <v>13</v>
      </c>
      <c r="D1037" s="51" t="s">
        <v>41</v>
      </c>
      <c r="E1037" s="10"/>
      <c r="F1037" s="94">
        <v>43751</v>
      </c>
      <c r="G1037" s="10" t="s">
        <v>37103</v>
      </c>
      <c r="H1037" s="10" t="s">
        <v>11296</v>
      </c>
      <c r="I1037" s="64" t="s">
        <v>66</v>
      </c>
      <c r="J1037" s="62">
        <v>78415</v>
      </c>
      <c r="K1037" s="10" t="s">
        <v>11298</v>
      </c>
      <c r="L1037" s="10" t="s">
        <v>11299</v>
      </c>
      <c r="M1037" s="1" t="s">
        <v>45959</v>
      </c>
      <c r="N1037" s="10" t="s">
        <v>20</v>
      </c>
      <c r="O1037" s="10" t="s">
        <v>37104</v>
      </c>
      <c r="P1037" s="10" t="s">
        <v>45771</v>
      </c>
      <c r="Q1037" s="33" t="s">
        <v>29986</v>
      </c>
      <c r="R1037" s="61" t="s">
        <v>37105</v>
      </c>
      <c r="S1037" s="10" t="s">
        <v>93</v>
      </c>
      <c r="T1037" s="60" t="s">
        <v>21</v>
      </c>
      <c r="U1037" s="51" t="s">
        <v>26492</v>
      </c>
      <c r="V1037" s="51" t="s">
        <v>26482</v>
      </c>
      <c r="W1037" s="51" t="s">
        <v>26485</v>
      </c>
      <c r="X1037" s="51" t="s">
        <v>509</v>
      </c>
      <c r="Y1037" s="51">
        <v>5093</v>
      </c>
      <c r="AA1037" s="51" t="s">
        <v>42844</v>
      </c>
      <c r="AB1037" s="33">
        <v>7407</v>
      </c>
      <c r="AC1037" s="103">
        <v>26825</v>
      </c>
    </row>
    <row r="1038" spans="1:29" ht="13" customHeight="1" x14ac:dyDescent="0.2">
      <c r="A1038" s="10" t="s">
        <v>38673</v>
      </c>
      <c r="B1038" s="87">
        <v>26</v>
      </c>
      <c r="C1038" s="10" t="s">
        <v>13</v>
      </c>
      <c r="D1038" s="10" t="s">
        <v>41</v>
      </c>
      <c r="E1038" s="10"/>
      <c r="F1038" s="94">
        <v>43751</v>
      </c>
      <c r="G1038" s="10" t="s">
        <v>38674</v>
      </c>
      <c r="H1038" s="10" t="s">
        <v>16556</v>
      </c>
      <c r="I1038" s="64" t="s">
        <v>111</v>
      </c>
      <c r="J1038" s="62">
        <v>85326</v>
      </c>
      <c r="K1038" s="10" t="s">
        <v>582</v>
      </c>
      <c r="L1038" s="10" t="s">
        <v>16557</v>
      </c>
      <c r="M1038" s="1" t="s">
        <v>46463</v>
      </c>
      <c r="N1038" s="10" t="s">
        <v>20</v>
      </c>
      <c r="O1038" s="10" t="s">
        <v>38675</v>
      </c>
      <c r="P1038" s="10" t="s">
        <v>45771</v>
      </c>
      <c r="Q1038" s="33" t="s">
        <v>29986</v>
      </c>
      <c r="R1038" s="61" t="s">
        <v>38676</v>
      </c>
      <c r="S1038" s="10" t="s">
        <v>93</v>
      </c>
      <c r="T1038" s="60" t="s">
        <v>21</v>
      </c>
      <c r="U1038" s="51" t="s">
        <v>26689</v>
      </c>
      <c r="V1038" s="51" t="s">
        <v>26484</v>
      </c>
      <c r="W1038" s="51"/>
      <c r="X1038" s="51" t="s">
        <v>93</v>
      </c>
      <c r="Y1038" s="51">
        <v>5221</v>
      </c>
      <c r="AA1038" s="51" t="s">
        <v>42844</v>
      </c>
      <c r="AB1038" s="33">
        <v>7409</v>
      </c>
      <c r="AC1038" s="103">
        <v>26826</v>
      </c>
    </row>
    <row r="1039" spans="1:29" ht="13" customHeight="1" x14ac:dyDescent="0.2">
      <c r="A1039" s="60" t="s">
        <v>37492</v>
      </c>
      <c r="B1039" s="89">
        <v>21</v>
      </c>
      <c r="C1039" s="10" t="s">
        <v>13</v>
      </c>
      <c r="D1039" s="10" t="s">
        <v>78</v>
      </c>
      <c r="E1039" s="10"/>
      <c r="F1039" s="94">
        <v>43750</v>
      </c>
      <c r="G1039" s="10" t="s">
        <v>37493</v>
      </c>
      <c r="H1039" s="10" t="s">
        <v>334</v>
      </c>
      <c r="I1039" s="64" t="s">
        <v>38</v>
      </c>
      <c r="J1039" s="62">
        <v>91731</v>
      </c>
      <c r="K1039" s="10" t="s">
        <v>91</v>
      </c>
      <c r="L1039" s="10" t="s">
        <v>335</v>
      </c>
      <c r="M1039" s="1" t="s">
        <v>46381</v>
      </c>
      <c r="N1039" s="10" t="s">
        <v>20</v>
      </c>
      <c r="O1039" s="10" t="s">
        <v>37494</v>
      </c>
      <c r="P1039" s="10" t="s">
        <v>45771</v>
      </c>
      <c r="Q1039" s="33" t="s">
        <v>29986</v>
      </c>
      <c r="R1039" s="61" t="s">
        <v>37495</v>
      </c>
      <c r="S1039" s="10" t="s">
        <v>93</v>
      </c>
      <c r="T1039" s="60" t="s">
        <v>21</v>
      </c>
      <c r="U1039" s="51" t="s">
        <v>26689</v>
      </c>
      <c r="V1039" s="51" t="s">
        <v>26484</v>
      </c>
      <c r="W1039" s="51" t="s">
        <v>26486</v>
      </c>
      <c r="X1039" s="51" t="s">
        <v>93</v>
      </c>
      <c r="Y1039" s="51">
        <v>5094</v>
      </c>
      <c r="AA1039" s="51" t="s">
        <v>42844</v>
      </c>
      <c r="AB1039" s="33">
        <v>7404</v>
      </c>
      <c r="AC1039" s="103">
        <v>26824</v>
      </c>
    </row>
    <row r="1040" spans="1:29" ht="13" customHeight="1" x14ac:dyDescent="0.2">
      <c r="A1040" s="1" t="s">
        <v>1194</v>
      </c>
      <c r="B1040" s="87">
        <v>32</v>
      </c>
      <c r="C1040" s="10" t="s">
        <v>13</v>
      </c>
      <c r="D1040" s="1" t="s">
        <v>23</v>
      </c>
      <c r="E1040" s="10"/>
      <c r="F1040" s="94">
        <v>43750</v>
      </c>
      <c r="G1040" s="10" t="s">
        <v>38940</v>
      </c>
      <c r="H1040" s="10" t="s">
        <v>1011</v>
      </c>
      <c r="I1040" s="64" t="s">
        <v>25</v>
      </c>
      <c r="J1040" s="62">
        <v>29572</v>
      </c>
      <c r="K1040" s="10" t="s">
        <v>1012</v>
      </c>
      <c r="L1040" s="10" t="s">
        <v>19816</v>
      </c>
      <c r="M1040" s="1" t="s">
        <v>46464</v>
      </c>
      <c r="N1040" s="10" t="s">
        <v>20</v>
      </c>
      <c r="O1040" s="10" t="s">
        <v>38941</v>
      </c>
      <c r="P1040" s="10" t="s">
        <v>49739</v>
      </c>
      <c r="Q1040" s="33" t="s">
        <v>29986</v>
      </c>
      <c r="R1040" s="61" t="s">
        <v>38942</v>
      </c>
      <c r="S1040" s="10" t="s">
        <v>93</v>
      </c>
      <c r="T1040" s="60" t="s">
        <v>21</v>
      </c>
      <c r="U1040" s="51" t="s">
        <v>26689</v>
      </c>
      <c r="V1040" s="51" t="s">
        <v>26484</v>
      </c>
      <c r="W1040" s="51" t="s">
        <v>26485</v>
      </c>
      <c r="X1040" s="51" t="s">
        <v>93</v>
      </c>
      <c r="Y1040" s="51">
        <v>5091</v>
      </c>
      <c r="AA1040" s="51" t="s">
        <v>42842</v>
      </c>
      <c r="AB1040" s="33">
        <v>7405</v>
      </c>
      <c r="AC1040" s="103">
        <v>26822</v>
      </c>
    </row>
    <row r="1041" spans="1:29" ht="13" customHeight="1" x14ac:dyDescent="0.2">
      <c r="A1041" s="33" t="s">
        <v>36969</v>
      </c>
      <c r="B1041" s="33">
        <v>28</v>
      </c>
      <c r="C1041" s="33" t="s">
        <v>102</v>
      </c>
      <c r="D1041" s="33" t="s">
        <v>78</v>
      </c>
      <c r="E1041" s="33" t="s">
        <v>36970</v>
      </c>
      <c r="F1041" s="94">
        <v>43750</v>
      </c>
      <c r="G1041" s="33" t="s">
        <v>36971</v>
      </c>
      <c r="H1041" s="33" t="s">
        <v>867</v>
      </c>
      <c r="I1041" s="33" t="s">
        <v>66</v>
      </c>
      <c r="J1041" s="62">
        <v>76104</v>
      </c>
      <c r="K1041" s="33" t="s">
        <v>67</v>
      </c>
      <c r="L1041" s="33" t="s">
        <v>868</v>
      </c>
      <c r="M1041" s="1" t="s">
        <v>46465</v>
      </c>
      <c r="N1041" s="33" t="s">
        <v>20</v>
      </c>
      <c r="O1041" s="33" t="s">
        <v>36972</v>
      </c>
      <c r="P1041" s="33" t="s">
        <v>19408</v>
      </c>
      <c r="Q1041" s="33" t="s">
        <v>1081</v>
      </c>
      <c r="R1041" s="33" t="s">
        <v>36973</v>
      </c>
      <c r="S1041" s="33" t="s">
        <v>93</v>
      </c>
      <c r="T1041" s="60" t="s">
        <v>45897</v>
      </c>
      <c r="U1041" s="51" t="s">
        <v>49804</v>
      </c>
      <c r="V1041" s="51" t="s">
        <v>26482</v>
      </c>
      <c r="W1041" s="51" t="s">
        <v>26485</v>
      </c>
      <c r="X1041" s="51" t="s">
        <v>509</v>
      </c>
      <c r="Y1041" s="51">
        <v>5090</v>
      </c>
      <c r="AA1041" s="33" t="s">
        <v>42842</v>
      </c>
      <c r="AB1041" s="33">
        <v>7406</v>
      </c>
      <c r="AC1041" s="103">
        <v>26821</v>
      </c>
    </row>
    <row r="1042" spans="1:29" ht="13" customHeight="1" x14ac:dyDescent="0.2">
      <c r="A1042" s="10" t="s">
        <v>38224</v>
      </c>
      <c r="B1042" s="87">
        <v>19</v>
      </c>
      <c r="C1042" s="10" t="s">
        <v>13</v>
      </c>
      <c r="D1042" s="10" t="s">
        <v>30</v>
      </c>
      <c r="E1042" s="61" t="s">
        <v>38225</v>
      </c>
      <c r="F1042" s="94">
        <v>43749</v>
      </c>
      <c r="G1042" s="10" t="s">
        <v>38226</v>
      </c>
      <c r="H1042" s="10" t="s">
        <v>25454</v>
      </c>
      <c r="I1042" s="64" t="s">
        <v>366</v>
      </c>
      <c r="J1042" s="62">
        <v>74553</v>
      </c>
      <c r="K1042" s="10" t="s">
        <v>12865</v>
      </c>
      <c r="L1042" s="10" t="s">
        <v>38227</v>
      </c>
      <c r="M1042" s="1" t="s">
        <v>46467</v>
      </c>
      <c r="N1042" s="10" t="s">
        <v>20</v>
      </c>
      <c r="O1042" s="10" t="s">
        <v>38228</v>
      </c>
      <c r="P1042" s="10" t="s">
        <v>45771</v>
      </c>
      <c r="Q1042" s="33" t="s">
        <v>29986</v>
      </c>
      <c r="R1042" s="61" t="s">
        <v>38229</v>
      </c>
      <c r="S1042" s="10" t="s">
        <v>93</v>
      </c>
      <c r="T1042" s="60" t="s">
        <v>21</v>
      </c>
      <c r="U1042" s="51" t="s">
        <v>26689</v>
      </c>
      <c r="V1042" s="51" t="s">
        <v>26484</v>
      </c>
      <c r="W1042" s="51" t="s">
        <v>19153</v>
      </c>
      <c r="X1042" s="51" t="s">
        <v>93</v>
      </c>
      <c r="Y1042" s="51">
        <v>5100</v>
      </c>
      <c r="AA1042" s="51" t="s">
        <v>42843</v>
      </c>
      <c r="AB1042" s="33">
        <v>7400</v>
      </c>
      <c r="AC1042" s="103">
        <v>26820</v>
      </c>
    </row>
    <row r="1043" spans="1:29" ht="13" customHeight="1" x14ac:dyDescent="0.2">
      <c r="A1043" s="1" t="s">
        <v>38943</v>
      </c>
      <c r="B1043" s="87">
        <v>40</v>
      </c>
      <c r="C1043" s="10" t="s">
        <v>13</v>
      </c>
      <c r="D1043" s="1" t="s">
        <v>23</v>
      </c>
      <c r="E1043" s="10"/>
      <c r="F1043" s="94">
        <v>43749</v>
      </c>
      <c r="G1043" s="10" t="s">
        <v>38944</v>
      </c>
      <c r="H1043" s="10" t="s">
        <v>12869</v>
      </c>
      <c r="I1043" s="64" t="s">
        <v>915</v>
      </c>
      <c r="J1043" s="62">
        <v>71601</v>
      </c>
      <c r="K1043" s="10" t="s">
        <v>1655</v>
      </c>
      <c r="L1043" s="10" t="s">
        <v>21101</v>
      </c>
      <c r="M1043" s="1" t="s">
        <v>48929</v>
      </c>
      <c r="N1043" s="10" t="s">
        <v>20</v>
      </c>
      <c r="O1043" s="10" t="s">
        <v>38945</v>
      </c>
      <c r="P1043" s="10" t="s">
        <v>45771</v>
      </c>
      <c r="Q1043" s="33" t="s">
        <v>29986</v>
      </c>
      <c r="R1043" s="61" t="s">
        <v>38946</v>
      </c>
      <c r="S1043" s="10" t="s">
        <v>93</v>
      </c>
      <c r="T1043" s="60" t="s">
        <v>21</v>
      </c>
      <c r="U1043" s="51" t="s">
        <v>26689</v>
      </c>
      <c r="V1043" s="51" t="s">
        <v>26484</v>
      </c>
      <c r="W1043" s="51" t="s">
        <v>26486</v>
      </c>
      <c r="X1043" s="51" t="s">
        <v>93</v>
      </c>
      <c r="Y1043" s="51">
        <v>5097</v>
      </c>
      <c r="AA1043" s="51" t="s">
        <v>42844</v>
      </c>
      <c r="AB1043" s="33">
        <v>7401</v>
      </c>
      <c r="AC1043" s="103">
        <v>26819</v>
      </c>
    </row>
    <row r="1044" spans="1:29" ht="13" customHeight="1" x14ac:dyDescent="0.2">
      <c r="A1044" s="1" t="s">
        <v>41088</v>
      </c>
      <c r="B1044" s="87">
        <v>56</v>
      </c>
      <c r="C1044" s="10" t="s">
        <v>13</v>
      </c>
      <c r="D1044" s="1" t="s">
        <v>23</v>
      </c>
      <c r="E1044" s="10"/>
      <c r="F1044" s="94">
        <v>43749</v>
      </c>
      <c r="G1044" s="10" t="s">
        <v>41089</v>
      </c>
      <c r="H1044" s="10" t="s">
        <v>515</v>
      </c>
      <c r="I1044" s="64" t="s">
        <v>111</v>
      </c>
      <c r="J1044" s="62">
        <v>85711</v>
      </c>
      <c r="K1044" s="10" t="s">
        <v>516</v>
      </c>
      <c r="L1044" s="10" t="s">
        <v>517</v>
      </c>
      <c r="M1044" s="1" t="s">
        <v>46078</v>
      </c>
      <c r="N1044" s="10" t="s">
        <v>20</v>
      </c>
      <c r="O1044" s="10" t="s">
        <v>41090</v>
      </c>
      <c r="P1044" s="10" t="s">
        <v>45771</v>
      </c>
      <c r="Q1044" s="33" t="s">
        <v>29986</v>
      </c>
      <c r="R1044" s="61" t="s">
        <v>41091</v>
      </c>
      <c r="S1044" s="10" t="s">
        <v>509</v>
      </c>
      <c r="T1044" s="60" t="s">
        <v>21</v>
      </c>
      <c r="U1044" s="51" t="s">
        <v>26689</v>
      </c>
      <c r="V1044" s="51" t="s">
        <v>26484</v>
      </c>
      <c r="W1044" s="51" t="s">
        <v>26485</v>
      </c>
      <c r="X1044" s="51" t="s">
        <v>93</v>
      </c>
      <c r="Y1044" s="51">
        <v>5096</v>
      </c>
      <c r="AA1044" s="51" t="s">
        <v>42842</v>
      </c>
      <c r="AB1044" s="33">
        <v>7402</v>
      </c>
      <c r="AC1044" s="103">
        <v>26816</v>
      </c>
    </row>
    <row r="1045" spans="1:29" ht="13" customHeight="1" x14ac:dyDescent="0.2">
      <c r="A1045" s="10" t="s">
        <v>39701</v>
      </c>
      <c r="B1045" s="87">
        <v>57</v>
      </c>
      <c r="C1045" s="10" t="s">
        <v>13</v>
      </c>
      <c r="D1045" s="10" t="s">
        <v>41</v>
      </c>
      <c r="E1045" s="10"/>
      <c r="F1045" s="94">
        <v>43749</v>
      </c>
      <c r="G1045" s="10" t="s">
        <v>39702</v>
      </c>
      <c r="H1045" s="10" t="s">
        <v>1766</v>
      </c>
      <c r="I1045" s="64" t="s">
        <v>55</v>
      </c>
      <c r="J1045" s="62">
        <v>34287</v>
      </c>
      <c r="K1045" s="10" t="s">
        <v>1768</v>
      </c>
      <c r="L1045" s="10" t="s">
        <v>39703</v>
      </c>
      <c r="M1045" s="1" t="s">
        <v>46466</v>
      </c>
      <c r="N1045" s="10" t="s">
        <v>20</v>
      </c>
      <c r="O1045" s="10" t="s">
        <v>39704</v>
      </c>
      <c r="P1045" s="10" t="s">
        <v>45771</v>
      </c>
      <c r="Q1045" s="33" t="s">
        <v>29986</v>
      </c>
      <c r="R1045" s="61" t="s">
        <v>39705</v>
      </c>
      <c r="S1045" s="10" t="s">
        <v>93</v>
      </c>
      <c r="T1045" s="60" t="s">
        <v>21</v>
      </c>
      <c r="U1045" s="51" t="s">
        <v>26505</v>
      </c>
      <c r="V1045" s="51" t="s">
        <v>26484</v>
      </c>
      <c r="W1045" s="51" t="s">
        <v>26485</v>
      </c>
      <c r="X1045" s="51" t="s">
        <v>93</v>
      </c>
      <c r="Y1045" s="51">
        <v>5095</v>
      </c>
      <c r="AA1045" s="51" t="s">
        <v>42844</v>
      </c>
      <c r="AB1045" s="33">
        <v>7403</v>
      </c>
      <c r="AC1045" s="103">
        <v>26817</v>
      </c>
    </row>
    <row r="1046" spans="1:29" ht="13" customHeight="1" x14ac:dyDescent="0.2">
      <c r="A1046" s="10" t="s">
        <v>37484</v>
      </c>
      <c r="B1046" s="87">
        <v>24</v>
      </c>
      <c r="C1046" s="10" t="s">
        <v>13</v>
      </c>
      <c r="D1046" s="10" t="s">
        <v>78</v>
      </c>
      <c r="E1046" s="10"/>
      <c r="F1046" s="94">
        <v>43748</v>
      </c>
      <c r="G1046" s="10" t="s">
        <v>37485</v>
      </c>
      <c r="H1046" s="10" t="s">
        <v>1024</v>
      </c>
      <c r="I1046" s="64" t="s">
        <v>366</v>
      </c>
      <c r="J1046" s="62">
        <v>73114</v>
      </c>
      <c r="K1046" s="10" t="s">
        <v>1025</v>
      </c>
      <c r="L1046" s="10" t="s">
        <v>1026</v>
      </c>
      <c r="M1046" s="1" t="s">
        <v>46313</v>
      </c>
      <c r="N1046" s="10" t="s">
        <v>20</v>
      </c>
      <c r="O1046" s="10" t="s">
        <v>37486</v>
      </c>
      <c r="P1046" s="10" t="s">
        <v>45771</v>
      </c>
      <c r="Q1046" s="33" t="s">
        <v>29986</v>
      </c>
      <c r="R1046" s="61" t="s">
        <v>37487</v>
      </c>
      <c r="S1046" s="10" t="s">
        <v>93</v>
      </c>
      <c r="T1046" s="60" t="s">
        <v>21</v>
      </c>
      <c r="U1046" s="51" t="s">
        <v>26689</v>
      </c>
      <c r="V1046" s="51" t="s">
        <v>26484</v>
      </c>
      <c r="W1046" s="51" t="s">
        <v>26485</v>
      </c>
      <c r="X1046" s="51" t="s">
        <v>509</v>
      </c>
      <c r="Y1046" s="51">
        <v>5082</v>
      </c>
      <c r="AA1046" s="51" t="s">
        <v>42844</v>
      </c>
      <c r="AB1046" s="33">
        <v>7397</v>
      </c>
      <c r="AC1046" s="103">
        <v>26814</v>
      </c>
    </row>
    <row r="1047" spans="1:29" ht="13" customHeight="1" x14ac:dyDescent="0.2">
      <c r="A1047" s="1" t="s">
        <v>38947</v>
      </c>
      <c r="B1047" s="87">
        <v>58</v>
      </c>
      <c r="C1047" s="10" t="s">
        <v>13</v>
      </c>
      <c r="D1047" s="1" t="s">
        <v>30</v>
      </c>
      <c r="E1047" s="10"/>
      <c r="F1047" s="94">
        <v>43748</v>
      </c>
      <c r="G1047" s="10" t="s">
        <v>38948</v>
      </c>
      <c r="H1047" s="10" t="s">
        <v>11408</v>
      </c>
      <c r="I1047" s="64" t="s">
        <v>177</v>
      </c>
      <c r="J1047" s="62">
        <v>87401</v>
      </c>
      <c r="K1047" s="10" t="s">
        <v>5249</v>
      </c>
      <c r="L1047" s="10" t="s">
        <v>11410</v>
      </c>
      <c r="M1047" s="1" t="s">
        <v>46468</v>
      </c>
      <c r="N1047" s="10" t="s">
        <v>20</v>
      </c>
      <c r="O1047" s="10" t="s">
        <v>38949</v>
      </c>
      <c r="P1047" s="10" t="s">
        <v>45771</v>
      </c>
      <c r="Q1047" s="33" t="s">
        <v>29986</v>
      </c>
      <c r="R1047" s="61" t="s">
        <v>38950</v>
      </c>
      <c r="S1047" s="10" t="s">
        <v>93</v>
      </c>
      <c r="T1047" s="60" t="s">
        <v>21</v>
      </c>
      <c r="U1047" s="51" t="s">
        <v>26689</v>
      </c>
      <c r="V1047" s="51" t="s">
        <v>26484</v>
      </c>
      <c r="W1047" s="51" t="s">
        <v>26485</v>
      </c>
      <c r="X1047" s="51" t="s">
        <v>93</v>
      </c>
      <c r="Y1047" s="51">
        <v>5098</v>
      </c>
      <c r="AA1047" s="51" t="s">
        <v>42842</v>
      </c>
      <c r="AB1047" s="33">
        <v>7398</v>
      </c>
      <c r="AC1047" s="103">
        <v>26815</v>
      </c>
    </row>
    <row r="1048" spans="1:29" ht="13" customHeight="1" x14ac:dyDescent="0.2">
      <c r="A1048" s="10" t="s">
        <v>40205</v>
      </c>
      <c r="B1048" s="87">
        <v>48</v>
      </c>
      <c r="C1048" s="10" t="s">
        <v>13</v>
      </c>
      <c r="D1048" s="10" t="s">
        <v>30</v>
      </c>
      <c r="E1048" s="60"/>
      <c r="F1048" s="94">
        <v>43748</v>
      </c>
      <c r="G1048" s="10" t="s">
        <v>40206</v>
      </c>
      <c r="H1048" s="10" t="s">
        <v>1393</v>
      </c>
      <c r="I1048" s="10" t="s">
        <v>38</v>
      </c>
      <c r="J1048" s="62">
        <v>93534</v>
      </c>
      <c r="K1048" s="10" t="s">
        <v>91</v>
      </c>
      <c r="L1048" s="10" t="s">
        <v>5147</v>
      </c>
      <c r="M1048" s="1" t="s">
        <v>48899</v>
      </c>
      <c r="N1048" s="10" t="s">
        <v>20</v>
      </c>
      <c r="O1048" s="10" t="s">
        <v>40207</v>
      </c>
      <c r="P1048" s="10" t="s">
        <v>45771</v>
      </c>
      <c r="Q1048" s="33" t="s">
        <v>29986</v>
      </c>
      <c r="R1048" s="61" t="s">
        <v>40208</v>
      </c>
      <c r="S1048" s="10" t="s">
        <v>93</v>
      </c>
      <c r="T1048" s="60" t="s">
        <v>28</v>
      </c>
      <c r="U1048" s="51" t="s">
        <v>26487</v>
      </c>
      <c r="V1048" s="51" t="s">
        <v>26487</v>
      </c>
      <c r="W1048" s="51" t="s">
        <v>26483</v>
      </c>
      <c r="X1048" s="51" t="s">
        <v>93</v>
      </c>
      <c r="Y1048" s="51">
        <v>5084</v>
      </c>
      <c r="AA1048" s="51" t="s">
        <v>42844</v>
      </c>
      <c r="AB1048" s="33">
        <v>7399</v>
      </c>
      <c r="AC1048" s="103">
        <v>26916</v>
      </c>
    </row>
    <row r="1049" spans="1:29" ht="13" customHeight="1" x14ac:dyDescent="0.2">
      <c r="A1049" s="10" t="s">
        <v>37488</v>
      </c>
      <c r="B1049" s="88">
        <v>31</v>
      </c>
      <c r="C1049" s="10" t="s">
        <v>13</v>
      </c>
      <c r="D1049" s="10" t="s">
        <v>78</v>
      </c>
      <c r="E1049" s="10"/>
      <c r="F1049" s="94">
        <v>43747</v>
      </c>
      <c r="G1049" s="10" t="s">
        <v>37489</v>
      </c>
      <c r="H1049" s="10" t="s">
        <v>1024</v>
      </c>
      <c r="I1049" s="10" t="s">
        <v>366</v>
      </c>
      <c r="J1049" s="62">
        <v>73112</v>
      </c>
      <c r="K1049" s="10" t="s">
        <v>1025</v>
      </c>
      <c r="L1049" s="10" t="s">
        <v>1026</v>
      </c>
      <c r="M1049" s="1" t="s">
        <v>46313</v>
      </c>
      <c r="N1049" s="10" t="s">
        <v>20</v>
      </c>
      <c r="O1049" s="10" t="s">
        <v>37490</v>
      </c>
      <c r="P1049" s="10" t="s">
        <v>45771</v>
      </c>
      <c r="Q1049" s="33" t="s">
        <v>29986</v>
      </c>
      <c r="R1049" s="61" t="s">
        <v>37491</v>
      </c>
      <c r="S1049" s="10" t="s">
        <v>901</v>
      </c>
      <c r="T1049" s="60" t="s">
        <v>21</v>
      </c>
      <c r="U1049" s="51" t="s">
        <v>26689</v>
      </c>
      <c r="V1049" s="51" t="s">
        <v>26484</v>
      </c>
      <c r="W1049" s="51"/>
      <c r="X1049" s="51" t="s">
        <v>509</v>
      </c>
      <c r="Y1049" s="51">
        <v>5083</v>
      </c>
      <c r="AA1049" s="51" t="s">
        <v>42842</v>
      </c>
      <c r="AB1049" s="33">
        <v>7395</v>
      </c>
      <c r="AC1049" s="103">
        <v>26813</v>
      </c>
    </row>
    <row r="1050" spans="1:29" ht="13" customHeight="1" x14ac:dyDescent="0.2">
      <c r="A1050" s="33" t="s">
        <v>42277</v>
      </c>
      <c r="B1050" s="33">
        <v>32</v>
      </c>
      <c r="C1050" s="33" t="s">
        <v>13</v>
      </c>
      <c r="D1050" s="33" t="s">
        <v>30</v>
      </c>
      <c r="E1050" s="33" t="s">
        <v>42278</v>
      </c>
      <c r="F1050" s="94">
        <v>43747</v>
      </c>
      <c r="G1050" s="33" t="s">
        <v>42279</v>
      </c>
      <c r="H1050" s="33" t="s">
        <v>42280</v>
      </c>
      <c r="I1050" s="33" t="s">
        <v>105</v>
      </c>
      <c r="J1050" s="62">
        <v>97054</v>
      </c>
      <c r="K1050" s="33" t="s">
        <v>44</v>
      </c>
      <c r="L1050" s="33" t="s">
        <v>42281</v>
      </c>
      <c r="M1050" s="1" t="s">
        <v>46469</v>
      </c>
      <c r="N1050" s="33" t="s">
        <v>350</v>
      </c>
      <c r="O1050" s="33" t="s">
        <v>42282</v>
      </c>
      <c r="P1050" s="33" t="s">
        <v>45771</v>
      </c>
      <c r="Q1050" s="33" t="s">
        <v>29986</v>
      </c>
      <c r="R1050" s="33" t="s">
        <v>42283</v>
      </c>
      <c r="S1050" s="33" t="s">
        <v>93</v>
      </c>
      <c r="T1050" s="33" t="s">
        <v>350</v>
      </c>
      <c r="U1050" s="33" t="s">
        <v>26775</v>
      </c>
      <c r="V1050" s="51"/>
      <c r="W1050" s="51"/>
      <c r="X1050" s="51"/>
      <c r="Y1050" s="51"/>
      <c r="AA1050" s="33" t="s">
        <v>42843</v>
      </c>
      <c r="AB1050" s="33">
        <v>7396</v>
      </c>
      <c r="AC1050" s="103">
        <v>26984</v>
      </c>
    </row>
    <row r="1051" spans="1:29" ht="13" customHeight="1" x14ac:dyDescent="0.2">
      <c r="A1051" s="10" t="s">
        <v>38219</v>
      </c>
      <c r="B1051" s="87">
        <v>33</v>
      </c>
      <c r="C1051" s="10" t="s">
        <v>13</v>
      </c>
      <c r="D1051" s="10" t="s">
        <v>30</v>
      </c>
      <c r="E1051" s="10"/>
      <c r="F1051" s="94">
        <v>43746</v>
      </c>
      <c r="G1051" s="10" t="s">
        <v>38220</v>
      </c>
      <c r="H1051" s="10" t="s">
        <v>28918</v>
      </c>
      <c r="I1051" s="10" t="s">
        <v>9695</v>
      </c>
      <c r="J1051" s="62">
        <v>5701</v>
      </c>
      <c r="K1051" s="10" t="s">
        <v>28918</v>
      </c>
      <c r="L1051" s="10" t="s">
        <v>38221</v>
      </c>
      <c r="M1051" s="1" t="s">
        <v>46470</v>
      </c>
      <c r="N1051" s="10" t="s">
        <v>20</v>
      </c>
      <c r="O1051" s="10" t="s">
        <v>38222</v>
      </c>
      <c r="P1051" s="10" t="s">
        <v>43587</v>
      </c>
      <c r="Q1051" s="33" t="s">
        <v>29986</v>
      </c>
      <c r="R1051" s="61" t="s">
        <v>38223</v>
      </c>
      <c r="S1051" s="10" t="s">
        <v>22</v>
      </c>
      <c r="T1051" s="60" t="s">
        <v>21</v>
      </c>
      <c r="U1051" s="51" t="s">
        <v>26689</v>
      </c>
      <c r="V1051" s="51" t="s">
        <v>26484</v>
      </c>
      <c r="W1051" s="51" t="s">
        <v>26483</v>
      </c>
      <c r="X1051" s="51" t="s">
        <v>93</v>
      </c>
      <c r="Y1051" s="51">
        <v>5081</v>
      </c>
      <c r="AA1051" s="51" t="s">
        <v>42844</v>
      </c>
      <c r="AB1051" s="33">
        <v>7392</v>
      </c>
      <c r="AC1051" s="103">
        <v>26808</v>
      </c>
    </row>
    <row r="1052" spans="1:29" ht="13" customHeight="1" x14ac:dyDescent="0.2">
      <c r="A1052" s="1" t="s">
        <v>37106</v>
      </c>
      <c r="B1052" s="87">
        <v>37</v>
      </c>
      <c r="C1052" s="10" t="s">
        <v>13</v>
      </c>
      <c r="D1052" s="1" t="s">
        <v>78</v>
      </c>
      <c r="E1052" s="10"/>
      <c r="F1052" s="94">
        <v>43746</v>
      </c>
      <c r="G1052" s="10" t="s">
        <v>37107</v>
      </c>
      <c r="H1052" s="10" t="s">
        <v>8122</v>
      </c>
      <c r="I1052" s="10" t="s">
        <v>66</v>
      </c>
      <c r="J1052" s="62">
        <v>77703</v>
      </c>
      <c r="K1052" s="10" t="s">
        <v>1655</v>
      </c>
      <c r="L1052" s="10" t="s">
        <v>8124</v>
      </c>
      <c r="M1052" s="1" t="s">
        <v>46409</v>
      </c>
      <c r="N1052" s="10" t="s">
        <v>20</v>
      </c>
      <c r="O1052" s="10" t="s">
        <v>37108</v>
      </c>
      <c r="P1052" s="10" t="s">
        <v>45771</v>
      </c>
      <c r="Q1052" s="33" t="s">
        <v>29986</v>
      </c>
      <c r="R1052" s="61" t="s">
        <v>37109</v>
      </c>
      <c r="S1052" s="10" t="s">
        <v>93</v>
      </c>
      <c r="T1052" s="60" t="s">
        <v>21</v>
      </c>
      <c r="U1052" s="51" t="s">
        <v>26504</v>
      </c>
      <c r="V1052" s="51" t="s">
        <v>26484</v>
      </c>
      <c r="W1052" s="51" t="s">
        <v>26485</v>
      </c>
      <c r="X1052" s="51" t="s">
        <v>93</v>
      </c>
      <c r="Y1052" s="51">
        <v>5086</v>
      </c>
      <c r="AA1052" s="51" t="s">
        <v>42842</v>
      </c>
      <c r="AB1052" s="33">
        <v>7391</v>
      </c>
      <c r="AC1052" s="103">
        <v>26809</v>
      </c>
    </row>
    <row r="1053" spans="1:29" ht="13" customHeight="1" x14ac:dyDescent="0.2">
      <c r="A1053" s="10" t="s">
        <v>40610</v>
      </c>
      <c r="B1053" s="87">
        <v>28</v>
      </c>
      <c r="C1053" s="10" t="s">
        <v>13</v>
      </c>
      <c r="D1053" s="10" t="s">
        <v>30</v>
      </c>
      <c r="E1053" s="61" t="s">
        <v>40611</v>
      </c>
      <c r="F1053" s="94">
        <v>43746</v>
      </c>
      <c r="G1053" s="10" t="s">
        <v>40612</v>
      </c>
      <c r="H1053" s="10" t="s">
        <v>40613</v>
      </c>
      <c r="I1053" s="10" t="s">
        <v>220</v>
      </c>
      <c r="J1053" s="62">
        <v>84041</v>
      </c>
      <c r="K1053" s="10" t="s">
        <v>4588</v>
      </c>
      <c r="L1053" s="10" t="s">
        <v>40614</v>
      </c>
      <c r="M1053" s="1" t="s">
        <v>48899</v>
      </c>
      <c r="N1053" s="10" t="s">
        <v>20</v>
      </c>
      <c r="O1053" s="10" t="s">
        <v>40615</v>
      </c>
      <c r="P1053" s="10" t="s">
        <v>31864</v>
      </c>
      <c r="Q1053" s="33" t="s">
        <v>29986</v>
      </c>
      <c r="R1053" s="61" t="s">
        <v>40616</v>
      </c>
      <c r="S1053" s="10" t="s">
        <v>93</v>
      </c>
      <c r="T1053" s="60" t="s">
        <v>350</v>
      </c>
      <c r="U1053" s="51" t="s">
        <v>26775</v>
      </c>
      <c r="V1053" s="51" t="s">
        <v>26484</v>
      </c>
      <c r="W1053" s="51" t="s">
        <v>26483</v>
      </c>
      <c r="X1053" s="51" t="s">
        <v>93</v>
      </c>
      <c r="Y1053" s="51">
        <v>5222</v>
      </c>
      <c r="AA1053" s="51" t="s">
        <v>42844</v>
      </c>
      <c r="AB1053" s="33">
        <v>7394</v>
      </c>
      <c r="AC1053" s="103">
        <v>26811</v>
      </c>
    </row>
    <row r="1054" spans="1:29" ht="13" customHeight="1" x14ac:dyDescent="0.2">
      <c r="A1054" s="10" t="s">
        <v>40589</v>
      </c>
      <c r="B1054" s="87">
        <v>48</v>
      </c>
      <c r="C1054" s="10" t="s">
        <v>13</v>
      </c>
      <c r="D1054" s="10" t="s">
        <v>30</v>
      </c>
      <c r="E1054" s="61" t="s">
        <v>40590</v>
      </c>
      <c r="F1054" s="94">
        <v>43746</v>
      </c>
      <c r="G1054" s="10" t="s">
        <v>40591</v>
      </c>
      <c r="H1054" s="10" t="s">
        <v>2150</v>
      </c>
      <c r="I1054" s="10" t="s">
        <v>429</v>
      </c>
      <c r="J1054" s="62">
        <v>68516</v>
      </c>
      <c r="K1054" s="10" t="s">
        <v>1393</v>
      </c>
      <c r="L1054" s="10" t="s">
        <v>40592</v>
      </c>
      <c r="M1054" s="1" t="s">
        <v>48929</v>
      </c>
      <c r="N1054" s="10" t="s">
        <v>20</v>
      </c>
      <c r="O1054" s="10" t="s">
        <v>40593</v>
      </c>
      <c r="P1054" s="10" t="s">
        <v>42395</v>
      </c>
      <c r="Q1054" s="33" t="s">
        <v>29986</v>
      </c>
      <c r="R1054" s="61" t="s">
        <v>40594</v>
      </c>
      <c r="S1054" s="10" t="s">
        <v>93</v>
      </c>
      <c r="T1054" s="60" t="s">
        <v>350</v>
      </c>
      <c r="U1054" s="51" t="s">
        <v>26775</v>
      </c>
      <c r="V1054" s="51" t="s">
        <v>26484</v>
      </c>
      <c r="W1054" s="51" t="s">
        <v>26485</v>
      </c>
      <c r="X1054" s="51" t="s">
        <v>93</v>
      </c>
      <c r="Y1054" s="51">
        <v>5087</v>
      </c>
      <c r="AA1054" s="51" t="s">
        <v>42844</v>
      </c>
      <c r="AB1054" s="33">
        <v>7393</v>
      </c>
      <c r="AC1054" s="103">
        <v>26810</v>
      </c>
    </row>
    <row r="1055" spans="1:29" ht="13" customHeight="1" x14ac:dyDescent="0.2">
      <c r="A1055" s="10" t="s">
        <v>39437</v>
      </c>
      <c r="B1055" s="87">
        <v>31</v>
      </c>
      <c r="C1055" s="10" t="s">
        <v>13</v>
      </c>
      <c r="D1055" s="10" t="s">
        <v>30</v>
      </c>
      <c r="E1055" s="61" t="s">
        <v>39438</v>
      </c>
      <c r="F1055" s="94">
        <v>43745</v>
      </c>
      <c r="G1055" s="10" t="s">
        <v>39439</v>
      </c>
      <c r="H1055" s="10" t="s">
        <v>39440</v>
      </c>
      <c r="I1055" s="64" t="s">
        <v>66</v>
      </c>
      <c r="J1055" s="62">
        <v>77625</v>
      </c>
      <c r="K1055" s="10" t="s">
        <v>1312</v>
      </c>
      <c r="L1055" s="10" t="s">
        <v>39441</v>
      </c>
      <c r="M1055" s="1" t="s">
        <v>46472</v>
      </c>
      <c r="N1055" s="10" t="s">
        <v>20</v>
      </c>
      <c r="O1055" s="10" t="s">
        <v>39442</v>
      </c>
      <c r="P1055" s="10" t="s">
        <v>45771</v>
      </c>
      <c r="Q1055" s="33" t="s">
        <v>29986</v>
      </c>
      <c r="R1055" s="61" t="s">
        <v>39443</v>
      </c>
      <c r="S1055" s="10" t="s">
        <v>93</v>
      </c>
      <c r="T1055" s="60" t="s">
        <v>21</v>
      </c>
      <c r="U1055" s="51" t="s">
        <v>26682</v>
      </c>
      <c r="V1055" s="51" t="s">
        <v>26482</v>
      </c>
      <c r="W1055" s="51" t="s">
        <v>26485</v>
      </c>
      <c r="X1055" s="51" t="s">
        <v>93</v>
      </c>
      <c r="Y1055" s="51">
        <v>5085</v>
      </c>
      <c r="AA1055" s="51" t="s">
        <v>42843</v>
      </c>
      <c r="AB1055" s="33">
        <v>7390</v>
      </c>
      <c r="AC1055" s="103">
        <v>26713</v>
      </c>
    </row>
    <row r="1056" spans="1:29" ht="13" customHeight="1" x14ac:dyDescent="0.2">
      <c r="A1056" s="10" t="s">
        <v>42056</v>
      </c>
      <c r="B1056" s="87">
        <v>54</v>
      </c>
      <c r="C1056" s="10" t="s">
        <v>13</v>
      </c>
      <c r="D1056" s="10" t="s">
        <v>127</v>
      </c>
      <c r="E1056" s="61" t="s">
        <v>42057</v>
      </c>
      <c r="F1056" s="94">
        <v>43745</v>
      </c>
      <c r="G1056" s="10" t="s">
        <v>42058</v>
      </c>
      <c r="H1056" s="10" t="s">
        <v>1464</v>
      </c>
      <c r="I1056" s="64" t="s">
        <v>366</v>
      </c>
      <c r="J1056" s="62">
        <v>74464</v>
      </c>
      <c r="K1056" s="10" t="s">
        <v>1466</v>
      </c>
      <c r="L1056" s="10" t="s">
        <v>1467</v>
      </c>
      <c r="M1056" s="1" t="s">
        <v>46471</v>
      </c>
      <c r="N1056" s="10" t="s">
        <v>20</v>
      </c>
      <c r="O1056" s="10" t="s">
        <v>42059</v>
      </c>
      <c r="P1056" s="10" t="s">
        <v>45771</v>
      </c>
      <c r="Q1056" s="33" t="s">
        <v>29986</v>
      </c>
      <c r="R1056" s="61" t="s">
        <v>42060</v>
      </c>
      <c r="S1056" s="10" t="s">
        <v>93</v>
      </c>
      <c r="T1056" s="60" t="s">
        <v>21</v>
      </c>
      <c r="U1056" s="34" t="s">
        <v>26689</v>
      </c>
      <c r="V1056" s="34" t="s">
        <v>26484</v>
      </c>
      <c r="W1056" s="51"/>
      <c r="X1056" s="51"/>
      <c r="Y1056" s="51"/>
      <c r="AA1056" s="51" t="s">
        <v>42843</v>
      </c>
      <c r="AB1056" s="33">
        <v>7389</v>
      </c>
      <c r="AC1056" s="103">
        <v>26712</v>
      </c>
    </row>
    <row r="1057" spans="1:29" ht="13" customHeight="1" x14ac:dyDescent="0.2">
      <c r="A1057" s="10" t="s">
        <v>41309</v>
      </c>
      <c r="B1057" s="87">
        <v>37</v>
      </c>
      <c r="C1057" s="10" t="s">
        <v>13</v>
      </c>
      <c r="D1057" s="10" t="s">
        <v>41</v>
      </c>
      <c r="E1057" s="61" t="s">
        <v>41310</v>
      </c>
      <c r="F1057" s="94">
        <v>43744</v>
      </c>
      <c r="G1057" s="10" t="s">
        <v>41311</v>
      </c>
      <c r="H1057" s="10" t="s">
        <v>904</v>
      </c>
      <c r="I1057" s="64" t="s">
        <v>38</v>
      </c>
      <c r="J1057" s="62">
        <v>90606</v>
      </c>
      <c r="K1057" s="10" t="s">
        <v>91</v>
      </c>
      <c r="L1057" s="10" t="s">
        <v>383</v>
      </c>
      <c r="M1057" s="1" t="s">
        <v>45973</v>
      </c>
      <c r="N1057" s="10" t="s">
        <v>20</v>
      </c>
      <c r="O1057" s="10" t="s">
        <v>41312</v>
      </c>
      <c r="P1057" s="10" t="s">
        <v>45771</v>
      </c>
      <c r="Q1057" s="33" t="s">
        <v>29986</v>
      </c>
      <c r="R1057" s="61" t="s">
        <v>41313</v>
      </c>
      <c r="S1057" s="10" t="s">
        <v>509</v>
      </c>
      <c r="T1057" s="60" t="s">
        <v>21</v>
      </c>
      <c r="U1057" s="51" t="s">
        <v>26682</v>
      </c>
      <c r="V1057" s="51" t="s">
        <v>26482</v>
      </c>
      <c r="W1057" s="51" t="s">
        <v>26485</v>
      </c>
      <c r="X1057" s="51" t="s">
        <v>93</v>
      </c>
      <c r="Y1057" s="51">
        <v>5078</v>
      </c>
      <c r="AA1057" s="51" t="s">
        <v>42842</v>
      </c>
      <c r="AB1057" s="33">
        <v>7388</v>
      </c>
      <c r="AC1057" s="103">
        <v>26710</v>
      </c>
    </row>
    <row r="1058" spans="1:29" ht="13" customHeight="1" x14ac:dyDescent="0.2">
      <c r="A1058" s="1" t="s">
        <v>38934</v>
      </c>
      <c r="B1058" s="87">
        <v>42</v>
      </c>
      <c r="C1058" s="10" t="s">
        <v>13</v>
      </c>
      <c r="D1058" s="1" t="s">
        <v>23</v>
      </c>
      <c r="E1058" s="10"/>
      <c r="F1058" s="94">
        <v>43744</v>
      </c>
      <c r="G1058" s="10" t="s">
        <v>38935</v>
      </c>
      <c r="H1058" s="10" t="s">
        <v>38936</v>
      </c>
      <c r="I1058" s="64" t="s">
        <v>399</v>
      </c>
      <c r="J1058" s="62">
        <v>63043</v>
      </c>
      <c r="K1058" s="10" t="s">
        <v>658</v>
      </c>
      <c r="L1058" s="10" t="s">
        <v>38937</v>
      </c>
      <c r="M1058" s="1" t="s">
        <v>46473</v>
      </c>
      <c r="N1058" s="10" t="s">
        <v>20</v>
      </c>
      <c r="O1058" s="10" t="s">
        <v>38938</v>
      </c>
      <c r="P1058" s="10" t="s">
        <v>45771</v>
      </c>
      <c r="Q1058" s="33" t="s">
        <v>29986</v>
      </c>
      <c r="R1058" s="61" t="s">
        <v>38939</v>
      </c>
      <c r="S1058" s="10" t="s">
        <v>93</v>
      </c>
      <c r="T1058" s="60" t="s">
        <v>21</v>
      </c>
      <c r="U1058" s="51" t="s">
        <v>26689</v>
      </c>
      <c r="V1058" s="51" t="s">
        <v>26484</v>
      </c>
      <c r="W1058" s="51" t="s">
        <v>26485</v>
      </c>
      <c r="X1058" s="51" t="s">
        <v>93</v>
      </c>
      <c r="Y1058" s="51">
        <v>5077</v>
      </c>
      <c r="AA1058" s="51" t="s">
        <v>42844</v>
      </c>
      <c r="AB1058" s="33">
        <v>7387</v>
      </c>
      <c r="AC1058" s="103">
        <v>26709</v>
      </c>
    </row>
    <row r="1059" spans="1:29" ht="13" customHeight="1" x14ac:dyDescent="0.2">
      <c r="A1059" s="60" t="s">
        <v>39821</v>
      </c>
      <c r="B1059" s="87">
        <v>55</v>
      </c>
      <c r="C1059" s="10" t="s">
        <v>13</v>
      </c>
      <c r="D1059" s="10" t="s">
        <v>78</v>
      </c>
      <c r="E1059" s="10"/>
      <c r="F1059" s="94">
        <v>43744</v>
      </c>
      <c r="G1059" s="10" t="s">
        <v>39822</v>
      </c>
      <c r="H1059" s="10" t="s">
        <v>39823</v>
      </c>
      <c r="I1059" s="64" t="s">
        <v>38</v>
      </c>
      <c r="J1059" s="62">
        <v>95638</v>
      </c>
      <c r="K1059" s="10" t="s">
        <v>1533</v>
      </c>
      <c r="L1059" s="10" t="s">
        <v>21954</v>
      </c>
      <c r="M1059" s="1" t="s">
        <v>46436</v>
      </c>
      <c r="N1059" s="10" t="s">
        <v>20</v>
      </c>
      <c r="O1059" s="10" t="s">
        <v>39824</v>
      </c>
      <c r="P1059" s="10" t="s">
        <v>45771</v>
      </c>
      <c r="Q1059" s="33" t="s">
        <v>29986</v>
      </c>
      <c r="R1059" s="61" t="s">
        <v>39825</v>
      </c>
      <c r="S1059" s="10" t="s">
        <v>901</v>
      </c>
      <c r="T1059" s="51" t="s">
        <v>45897</v>
      </c>
      <c r="U1059" s="51" t="s">
        <v>39826</v>
      </c>
      <c r="V1059" s="51" t="s">
        <v>26482</v>
      </c>
      <c r="W1059" s="51" t="s">
        <v>26485</v>
      </c>
      <c r="X1059" s="51" t="s">
        <v>93</v>
      </c>
      <c r="Y1059" s="51">
        <v>5076</v>
      </c>
      <c r="AA1059" s="51" t="s">
        <v>42843</v>
      </c>
      <c r="AB1059" s="33">
        <v>7386</v>
      </c>
      <c r="AC1059" s="103">
        <v>26711</v>
      </c>
    </row>
    <row r="1060" spans="1:29" ht="13" customHeight="1" x14ac:dyDescent="0.2">
      <c r="A1060" s="10" t="s">
        <v>41908</v>
      </c>
      <c r="B1060" s="87">
        <v>25</v>
      </c>
      <c r="C1060" s="10" t="s">
        <v>13</v>
      </c>
      <c r="D1060" s="10" t="s">
        <v>30</v>
      </c>
      <c r="E1060" s="10"/>
      <c r="F1060" s="94">
        <v>43743</v>
      </c>
      <c r="G1060" s="10" t="s">
        <v>41909</v>
      </c>
      <c r="H1060" s="10" t="s">
        <v>41910</v>
      </c>
      <c r="I1060" s="10" t="s">
        <v>281</v>
      </c>
      <c r="J1060" s="62">
        <v>99025</v>
      </c>
      <c r="K1060" s="10" t="s">
        <v>779</v>
      </c>
      <c r="L1060" s="10" t="s">
        <v>34245</v>
      </c>
      <c r="M1060" s="1" t="s">
        <v>46303</v>
      </c>
      <c r="N1060" s="10" t="s">
        <v>362</v>
      </c>
      <c r="O1060" s="10" t="s">
        <v>41911</v>
      </c>
      <c r="P1060" s="10" t="s">
        <v>45771</v>
      </c>
      <c r="Q1060" s="33" t="s">
        <v>29986</v>
      </c>
      <c r="R1060" s="61" t="s">
        <v>41912</v>
      </c>
      <c r="S1060" s="10" t="s">
        <v>901</v>
      </c>
      <c r="T1060" s="60" t="s">
        <v>45897</v>
      </c>
      <c r="U1060" s="34" t="s">
        <v>49804</v>
      </c>
      <c r="V1060" s="34" t="s">
        <v>26484</v>
      </c>
      <c r="W1060" s="51"/>
      <c r="X1060" s="51"/>
      <c r="Y1060" s="51"/>
      <c r="AA1060" s="51" t="s">
        <v>42843</v>
      </c>
      <c r="AB1060" s="33">
        <v>7385</v>
      </c>
      <c r="AC1060" s="103">
        <v>26771</v>
      </c>
    </row>
    <row r="1061" spans="1:29" ht="13" customHeight="1" x14ac:dyDescent="0.2">
      <c r="A1061" s="10" t="s">
        <v>39816</v>
      </c>
      <c r="B1061" s="87">
        <v>33</v>
      </c>
      <c r="C1061" s="10" t="s">
        <v>13</v>
      </c>
      <c r="D1061" s="10" t="s">
        <v>30</v>
      </c>
      <c r="E1061" s="61" t="s">
        <v>39817</v>
      </c>
      <c r="F1061" s="94">
        <v>43743</v>
      </c>
      <c r="G1061" s="10" t="s">
        <v>39818</v>
      </c>
      <c r="H1061" s="10" t="s">
        <v>1928</v>
      </c>
      <c r="I1061" s="64" t="s">
        <v>66</v>
      </c>
      <c r="J1061" s="62">
        <v>75007</v>
      </c>
      <c r="K1061" s="10" t="s">
        <v>152</v>
      </c>
      <c r="L1061" s="10" t="s">
        <v>24091</v>
      </c>
      <c r="M1061" s="1" t="s">
        <v>46474</v>
      </c>
      <c r="N1061" s="10" t="s">
        <v>20</v>
      </c>
      <c r="O1061" s="10" t="s">
        <v>39819</v>
      </c>
      <c r="P1061" s="10" t="s">
        <v>45771</v>
      </c>
      <c r="Q1061" s="33" t="s">
        <v>29986</v>
      </c>
      <c r="R1061" s="61" t="s">
        <v>39820</v>
      </c>
      <c r="S1061" s="10" t="s">
        <v>22</v>
      </c>
      <c r="T1061" s="51" t="s">
        <v>45897</v>
      </c>
      <c r="U1061" s="51" t="s">
        <v>30715</v>
      </c>
      <c r="V1061" s="51" t="s">
        <v>26484</v>
      </c>
      <c r="W1061" s="51" t="s">
        <v>26485</v>
      </c>
      <c r="X1061" s="51" t="s">
        <v>93</v>
      </c>
      <c r="Y1061" s="51">
        <v>5080</v>
      </c>
      <c r="AA1061" s="51" t="s">
        <v>42844</v>
      </c>
      <c r="AB1061" s="33">
        <v>7384</v>
      </c>
      <c r="AC1061" s="103">
        <v>26708</v>
      </c>
    </row>
    <row r="1062" spans="1:29" ht="13" customHeight="1" x14ac:dyDescent="0.2">
      <c r="A1062" s="10" t="s">
        <v>41539</v>
      </c>
      <c r="B1062" s="87">
        <v>37</v>
      </c>
      <c r="C1062" s="10" t="s">
        <v>13</v>
      </c>
      <c r="D1062" s="10" t="s">
        <v>30</v>
      </c>
      <c r="E1062" s="10"/>
      <c r="F1062" s="94">
        <v>43742</v>
      </c>
      <c r="G1062" s="10" t="s">
        <v>41540</v>
      </c>
      <c r="H1062" s="10" t="s">
        <v>600</v>
      </c>
      <c r="I1062" s="64" t="s">
        <v>55</v>
      </c>
      <c r="J1062" s="62">
        <v>32218</v>
      </c>
      <c r="K1062" s="10" t="s">
        <v>601</v>
      </c>
      <c r="L1062" s="10" t="s">
        <v>602</v>
      </c>
      <c r="M1062" s="1" t="s">
        <v>49877</v>
      </c>
      <c r="N1062" s="10" t="s">
        <v>20</v>
      </c>
      <c r="O1062" s="10" t="s">
        <v>41541</v>
      </c>
      <c r="P1062" s="10" t="s">
        <v>45771</v>
      </c>
      <c r="Q1062" s="33" t="s">
        <v>29986</v>
      </c>
      <c r="R1062" s="61" t="s">
        <v>41542</v>
      </c>
      <c r="S1062" s="10" t="s">
        <v>509</v>
      </c>
      <c r="T1062" s="51" t="s">
        <v>28</v>
      </c>
      <c r="U1062" s="51" t="s">
        <v>41543</v>
      </c>
      <c r="V1062" s="51" t="s">
        <v>26484</v>
      </c>
      <c r="W1062" s="51" t="s">
        <v>26485</v>
      </c>
      <c r="X1062" s="51" t="s">
        <v>93</v>
      </c>
      <c r="Y1062" s="51">
        <v>5079</v>
      </c>
      <c r="AA1062" s="51" t="s">
        <v>42844</v>
      </c>
      <c r="AB1062" s="33">
        <v>7383</v>
      </c>
      <c r="AC1062" s="103">
        <v>26706</v>
      </c>
    </row>
    <row r="1063" spans="1:29" ht="13" customHeight="1" x14ac:dyDescent="0.2">
      <c r="A1063" s="1" t="s">
        <v>41084</v>
      </c>
      <c r="B1063" s="87">
        <v>61</v>
      </c>
      <c r="C1063" s="10" t="s">
        <v>13</v>
      </c>
      <c r="D1063" s="1" t="s">
        <v>23</v>
      </c>
      <c r="E1063" s="10"/>
      <c r="F1063" s="94">
        <v>43741</v>
      </c>
      <c r="G1063" s="10" t="s">
        <v>41085</v>
      </c>
      <c r="H1063" s="10" t="s">
        <v>13109</v>
      </c>
      <c r="I1063" s="64" t="s">
        <v>159</v>
      </c>
      <c r="J1063" s="62">
        <v>30813</v>
      </c>
      <c r="K1063" s="10" t="s">
        <v>44</v>
      </c>
      <c r="L1063" s="10" t="s">
        <v>6981</v>
      </c>
      <c r="M1063" s="1" t="s">
        <v>46475</v>
      </c>
      <c r="N1063" s="10" t="s">
        <v>20</v>
      </c>
      <c r="O1063" s="10" t="s">
        <v>41086</v>
      </c>
      <c r="P1063" s="10" t="s">
        <v>31864</v>
      </c>
      <c r="Q1063" s="33" t="s">
        <v>29986</v>
      </c>
      <c r="R1063" s="61" t="s">
        <v>41087</v>
      </c>
      <c r="S1063" s="10" t="s">
        <v>509</v>
      </c>
      <c r="T1063" s="60" t="s">
        <v>21</v>
      </c>
      <c r="U1063" s="51" t="s">
        <v>26689</v>
      </c>
      <c r="V1063" s="51" t="s">
        <v>26484</v>
      </c>
      <c r="W1063" s="51" t="s">
        <v>26485</v>
      </c>
      <c r="X1063" s="51" t="s">
        <v>93</v>
      </c>
      <c r="Y1063" s="51">
        <v>5075</v>
      </c>
      <c r="AA1063" s="51" t="s">
        <v>42844</v>
      </c>
      <c r="AB1063" s="33">
        <v>7382</v>
      </c>
      <c r="AC1063" s="103">
        <v>26705</v>
      </c>
    </row>
    <row r="1064" spans="1:29" ht="13" customHeight="1" x14ac:dyDescent="0.2">
      <c r="A1064" s="10" t="s">
        <v>37760</v>
      </c>
      <c r="B1064" s="87">
        <v>50</v>
      </c>
      <c r="C1064" s="10" t="s">
        <v>13</v>
      </c>
      <c r="D1064" s="10" t="s">
        <v>30</v>
      </c>
      <c r="E1064" s="61" t="s">
        <v>37761</v>
      </c>
      <c r="F1064" s="94">
        <v>43739</v>
      </c>
      <c r="G1064" s="10" t="s">
        <v>37762</v>
      </c>
      <c r="H1064" s="10" t="s">
        <v>37763</v>
      </c>
      <c r="I1064" s="64" t="s">
        <v>138</v>
      </c>
      <c r="J1064" s="62">
        <v>26651</v>
      </c>
      <c r="K1064" s="10" t="s">
        <v>14000</v>
      </c>
      <c r="L1064" s="10" t="s">
        <v>140</v>
      </c>
      <c r="M1064" s="1" t="s">
        <v>46476</v>
      </c>
      <c r="N1064" s="10" t="s">
        <v>20</v>
      </c>
      <c r="O1064" s="10" t="s">
        <v>37764</v>
      </c>
      <c r="P1064" s="10" t="s">
        <v>45771</v>
      </c>
      <c r="Q1064" s="33" t="s">
        <v>29986</v>
      </c>
      <c r="R1064" s="61" t="s">
        <v>37765</v>
      </c>
      <c r="S1064" s="10" t="s">
        <v>93</v>
      </c>
      <c r="T1064" s="60" t="s">
        <v>21</v>
      </c>
      <c r="U1064" s="51" t="s">
        <v>26689</v>
      </c>
      <c r="V1064" s="51" t="s">
        <v>26484</v>
      </c>
      <c r="W1064" s="51" t="s">
        <v>26485</v>
      </c>
      <c r="X1064" s="51" t="s">
        <v>93</v>
      </c>
      <c r="Y1064" s="51">
        <v>5072</v>
      </c>
      <c r="AA1064" s="51" t="s">
        <v>42843</v>
      </c>
      <c r="AB1064" s="33">
        <v>7380</v>
      </c>
      <c r="AC1064" s="103">
        <v>26697</v>
      </c>
    </row>
    <row r="1065" spans="1:29" ht="13" customHeight="1" x14ac:dyDescent="0.2">
      <c r="A1065" s="10" t="s">
        <v>38213</v>
      </c>
      <c r="B1065" s="87">
        <v>75</v>
      </c>
      <c r="C1065" s="10" t="s">
        <v>13</v>
      </c>
      <c r="D1065" s="10" t="s">
        <v>30</v>
      </c>
      <c r="E1065" s="61" t="s">
        <v>38214</v>
      </c>
      <c r="F1065" s="94">
        <v>43739</v>
      </c>
      <c r="G1065" s="10" t="s">
        <v>38215</v>
      </c>
      <c r="H1065" s="10" t="s">
        <v>3358</v>
      </c>
      <c r="I1065" s="64" t="s">
        <v>293</v>
      </c>
      <c r="J1065" s="62">
        <v>42220</v>
      </c>
      <c r="K1065" s="10" t="s">
        <v>19745</v>
      </c>
      <c r="L1065" s="10" t="s">
        <v>38216</v>
      </c>
      <c r="M1065" s="1" t="s">
        <v>46477</v>
      </c>
      <c r="N1065" s="10" t="s">
        <v>20</v>
      </c>
      <c r="O1065" s="10" t="s">
        <v>38217</v>
      </c>
      <c r="P1065" s="10" t="s">
        <v>45771</v>
      </c>
      <c r="Q1065" s="33" t="s">
        <v>29986</v>
      </c>
      <c r="R1065" s="61" t="s">
        <v>38218</v>
      </c>
      <c r="S1065" s="10" t="s">
        <v>93</v>
      </c>
      <c r="T1065" s="60" t="s">
        <v>21</v>
      </c>
      <c r="U1065" s="51" t="s">
        <v>26689</v>
      </c>
      <c r="V1065" s="51" t="s">
        <v>26484</v>
      </c>
      <c r="W1065" s="51" t="s">
        <v>26485</v>
      </c>
      <c r="X1065" s="51" t="s">
        <v>93</v>
      </c>
      <c r="Y1065" s="51">
        <v>5073</v>
      </c>
      <c r="AA1065" s="51" t="s">
        <v>42843</v>
      </c>
      <c r="AB1065" s="33">
        <v>7381</v>
      </c>
      <c r="AC1065" s="103">
        <v>26701</v>
      </c>
    </row>
    <row r="1066" spans="1:29" ht="13" customHeight="1" x14ac:dyDescent="0.2">
      <c r="A1066" s="10" t="s">
        <v>39834</v>
      </c>
      <c r="B1066" s="87">
        <v>32</v>
      </c>
      <c r="C1066" s="10" t="s">
        <v>13</v>
      </c>
      <c r="D1066" s="10" t="s">
        <v>30</v>
      </c>
      <c r="E1066" s="61" t="s">
        <v>39835</v>
      </c>
      <c r="F1066" s="94">
        <v>43739</v>
      </c>
      <c r="G1066" s="10" t="s">
        <v>39836</v>
      </c>
      <c r="H1066" s="10" t="s">
        <v>39837</v>
      </c>
      <c r="I1066" s="64" t="s">
        <v>37</v>
      </c>
      <c r="J1066" s="62">
        <v>60465</v>
      </c>
      <c r="K1066" s="10" t="s">
        <v>81</v>
      </c>
      <c r="L1066" s="10" t="s">
        <v>39838</v>
      </c>
      <c r="M1066" s="1" t="s">
        <v>46478</v>
      </c>
      <c r="N1066" s="10" t="s">
        <v>20</v>
      </c>
      <c r="O1066" s="10" t="s">
        <v>39839</v>
      </c>
      <c r="P1066" s="10" t="s">
        <v>45771</v>
      </c>
      <c r="Q1066" s="33" t="s">
        <v>29986</v>
      </c>
      <c r="R1066" s="61" t="s">
        <v>39840</v>
      </c>
      <c r="S1066" s="10" t="s">
        <v>93</v>
      </c>
      <c r="T1066" s="51" t="s">
        <v>45897</v>
      </c>
      <c r="U1066" s="51" t="s">
        <v>39841</v>
      </c>
      <c r="V1066" s="51" t="s">
        <v>26484</v>
      </c>
      <c r="W1066" s="51" t="s">
        <v>26486</v>
      </c>
      <c r="X1066" s="51" t="s">
        <v>93</v>
      </c>
      <c r="Y1066" s="51">
        <v>5074</v>
      </c>
      <c r="AA1066" s="51" t="s">
        <v>42844</v>
      </c>
      <c r="AB1066" s="33">
        <v>7379</v>
      </c>
      <c r="AC1066" s="103">
        <v>26699</v>
      </c>
    </row>
    <row r="1067" spans="1:29" ht="13" customHeight="1" x14ac:dyDescent="0.2">
      <c r="A1067" s="10" t="s">
        <v>41956</v>
      </c>
      <c r="B1067" s="87">
        <v>35</v>
      </c>
      <c r="C1067" s="10" t="s">
        <v>13</v>
      </c>
      <c r="D1067" s="10" t="s">
        <v>41</v>
      </c>
      <c r="E1067" s="61" t="s">
        <v>41957</v>
      </c>
      <c r="F1067" s="94">
        <v>43738</v>
      </c>
      <c r="G1067" s="10" t="s">
        <v>41958</v>
      </c>
      <c r="H1067" s="10" t="s">
        <v>10301</v>
      </c>
      <c r="I1067" s="10" t="s">
        <v>159</v>
      </c>
      <c r="J1067" s="62">
        <v>30501</v>
      </c>
      <c r="K1067" s="10" t="s">
        <v>18907</v>
      </c>
      <c r="L1067" s="10" t="s">
        <v>10303</v>
      </c>
      <c r="M1067" s="1" t="s">
        <v>48929</v>
      </c>
      <c r="N1067" s="10" t="s">
        <v>20</v>
      </c>
      <c r="O1067" s="10" t="s">
        <v>41959</v>
      </c>
      <c r="P1067" s="10" t="s">
        <v>45771</v>
      </c>
      <c r="Q1067" s="33" t="s">
        <v>29986</v>
      </c>
      <c r="R1067" s="61" t="s">
        <v>41960</v>
      </c>
      <c r="S1067" s="10" t="s">
        <v>901</v>
      </c>
      <c r="T1067" s="60" t="s">
        <v>21</v>
      </c>
      <c r="U1067" s="34" t="s">
        <v>26682</v>
      </c>
      <c r="V1067" s="34" t="s">
        <v>26484</v>
      </c>
      <c r="W1067" s="51"/>
      <c r="X1067" s="51"/>
      <c r="Y1067" s="51"/>
      <c r="AA1067" s="51" t="s">
        <v>42844</v>
      </c>
      <c r="AB1067" s="33">
        <v>7377</v>
      </c>
      <c r="AC1067" s="103">
        <v>26753</v>
      </c>
    </row>
    <row r="1068" spans="1:29" ht="13" customHeight="1" x14ac:dyDescent="0.2">
      <c r="A1068" s="10" t="s">
        <v>40583</v>
      </c>
      <c r="B1068" s="87">
        <v>38</v>
      </c>
      <c r="C1068" s="10" t="s">
        <v>102</v>
      </c>
      <c r="D1068" s="10" t="s">
        <v>30</v>
      </c>
      <c r="E1068" s="61" t="s">
        <v>40584</v>
      </c>
      <c r="F1068" s="94">
        <v>43738</v>
      </c>
      <c r="G1068" s="10" t="s">
        <v>40585</v>
      </c>
      <c r="H1068" s="10" t="s">
        <v>35321</v>
      </c>
      <c r="I1068" s="64" t="s">
        <v>399</v>
      </c>
      <c r="J1068" s="62">
        <v>65548</v>
      </c>
      <c r="K1068" s="10" t="s">
        <v>40586</v>
      </c>
      <c r="L1068" s="10" t="s">
        <v>18546</v>
      </c>
      <c r="M1068" s="1" t="s">
        <v>46479</v>
      </c>
      <c r="N1068" s="10" t="s">
        <v>20</v>
      </c>
      <c r="O1068" s="10" t="s">
        <v>40587</v>
      </c>
      <c r="P1068" s="10" t="s">
        <v>45771</v>
      </c>
      <c r="Q1068" s="33" t="s">
        <v>29986</v>
      </c>
      <c r="R1068" s="61" t="s">
        <v>40588</v>
      </c>
      <c r="S1068" s="10" t="s">
        <v>93</v>
      </c>
      <c r="T1068" s="60" t="s">
        <v>350</v>
      </c>
      <c r="U1068" s="51" t="s">
        <v>26775</v>
      </c>
      <c r="V1068" s="51" t="s">
        <v>26484</v>
      </c>
      <c r="W1068" s="51" t="s">
        <v>26483</v>
      </c>
      <c r="X1068" s="51" t="s">
        <v>93</v>
      </c>
      <c r="Y1068" s="51">
        <v>5070</v>
      </c>
      <c r="AA1068" s="51" t="s">
        <v>42843</v>
      </c>
      <c r="AB1068" s="33">
        <v>7378</v>
      </c>
      <c r="AC1068" s="103">
        <v>26696</v>
      </c>
    </row>
    <row r="1069" spans="1:29" ht="13" customHeight="1" x14ac:dyDescent="0.2">
      <c r="A1069" s="10" t="s">
        <v>37479</v>
      </c>
      <c r="B1069" s="87">
        <v>27</v>
      </c>
      <c r="C1069" s="10" t="s">
        <v>13</v>
      </c>
      <c r="D1069" s="10" t="s">
        <v>78</v>
      </c>
      <c r="E1069" s="61" t="s">
        <v>37480</v>
      </c>
      <c r="F1069" s="94">
        <v>43737</v>
      </c>
      <c r="G1069" s="33" t="s">
        <v>37481</v>
      </c>
      <c r="H1069" s="10" t="s">
        <v>1711</v>
      </c>
      <c r="I1069" s="10" t="s">
        <v>392</v>
      </c>
      <c r="J1069" s="62">
        <v>10466</v>
      </c>
      <c r="K1069" s="10" t="s">
        <v>1711</v>
      </c>
      <c r="L1069" s="10" t="s">
        <v>536</v>
      </c>
      <c r="M1069" s="1" t="s">
        <v>45963</v>
      </c>
      <c r="N1069" s="10" t="s">
        <v>20</v>
      </c>
      <c r="O1069" s="10" t="s">
        <v>37482</v>
      </c>
      <c r="P1069" s="10" t="s">
        <v>45771</v>
      </c>
      <c r="Q1069" s="33" t="s">
        <v>29986</v>
      </c>
      <c r="R1069" s="61" t="s">
        <v>37483</v>
      </c>
      <c r="S1069" s="10" t="s">
        <v>93</v>
      </c>
      <c r="T1069" s="60" t="s">
        <v>21</v>
      </c>
      <c r="U1069" s="51" t="s">
        <v>26689</v>
      </c>
      <c r="V1069" s="51" t="s">
        <v>26484</v>
      </c>
      <c r="W1069" s="51" t="s">
        <v>26485</v>
      </c>
      <c r="X1069" s="51" t="s">
        <v>509</v>
      </c>
      <c r="Y1069" s="51">
        <v>5064</v>
      </c>
      <c r="AA1069" s="51" t="s">
        <v>42842</v>
      </c>
      <c r="AB1069" s="33">
        <v>7369</v>
      </c>
      <c r="AC1069" s="103">
        <v>26647</v>
      </c>
    </row>
    <row r="1070" spans="1:29" ht="13" customHeight="1" x14ac:dyDescent="0.2">
      <c r="A1070" s="10" t="s">
        <v>39240</v>
      </c>
      <c r="B1070" s="87">
        <v>31</v>
      </c>
      <c r="C1070" s="10" t="s">
        <v>13</v>
      </c>
      <c r="D1070" s="10" t="s">
        <v>78</v>
      </c>
      <c r="E1070" s="61" t="s">
        <v>39241</v>
      </c>
      <c r="F1070" s="94">
        <v>43737</v>
      </c>
      <c r="G1070" s="33" t="s">
        <v>39242</v>
      </c>
      <c r="H1070" s="33" t="s">
        <v>13735</v>
      </c>
      <c r="I1070" s="33" t="s">
        <v>45</v>
      </c>
      <c r="J1070" s="62">
        <v>21030</v>
      </c>
      <c r="K1070" s="10" t="s">
        <v>1483</v>
      </c>
      <c r="L1070" s="10" t="s">
        <v>211</v>
      </c>
      <c r="M1070" s="1" t="s">
        <v>46017</v>
      </c>
      <c r="N1070" s="10" t="s">
        <v>20</v>
      </c>
      <c r="O1070" s="10" t="s">
        <v>39243</v>
      </c>
      <c r="P1070" s="10" t="s">
        <v>45771</v>
      </c>
      <c r="Q1070" s="33" t="s">
        <v>29986</v>
      </c>
      <c r="R1070" s="61" t="s">
        <v>39244</v>
      </c>
      <c r="S1070" s="10" t="s">
        <v>22</v>
      </c>
      <c r="T1070" s="60" t="s">
        <v>21</v>
      </c>
      <c r="U1070" s="51" t="s">
        <v>26682</v>
      </c>
      <c r="V1070" s="51" t="s">
        <v>26484</v>
      </c>
      <c r="W1070" s="51" t="s">
        <v>26486</v>
      </c>
      <c r="X1070" s="51" t="s">
        <v>93</v>
      </c>
      <c r="Y1070" s="51">
        <v>5063</v>
      </c>
      <c r="AA1070" s="51" t="s">
        <v>42844</v>
      </c>
      <c r="AB1070" s="33">
        <v>7374</v>
      </c>
      <c r="AC1070" s="103">
        <v>26651</v>
      </c>
    </row>
    <row r="1071" spans="1:29" ht="13" customHeight="1" x14ac:dyDescent="0.2">
      <c r="A1071" s="10" t="s">
        <v>41764</v>
      </c>
      <c r="B1071" s="87">
        <v>33</v>
      </c>
      <c r="C1071" s="10" t="s">
        <v>13</v>
      </c>
      <c r="D1071" s="10" t="s">
        <v>30</v>
      </c>
      <c r="E1071" s="61" t="s">
        <v>41765</v>
      </c>
      <c r="F1071" s="94">
        <v>43737</v>
      </c>
      <c r="G1071" s="33" t="s">
        <v>37481</v>
      </c>
      <c r="H1071" s="10" t="s">
        <v>1711</v>
      </c>
      <c r="I1071" s="10" t="s">
        <v>392</v>
      </c>
      <c r="J1071" s="62">
        <v>10466</v>
      </c>
      <c r="K1071" s="10" t="s">
        <v>1711</v>
      </c>
      <c r="L1071" s="10" t="s">
        <v>536</v>
      </c>
      <c r="M1071" s="1" t="s">
        <v>45963</v>
      </c>
      <c r="N1071" s="10" t="s">
        <v>20</v>
      </c>
      <c r="O1071" s="10" t="s">
        <v>37482</v>
      </c>
      <c r="P1071" s="10" t="s">
        <v>45771</v>
      </c>
      <c r="Q1071" s="33" t="s">
        <v>29986</v>
      </c>
      <c r="R1071" s="61" t="s">
        <v>37483</v>
      </c>
      <c r="S1071" s="10" t="s">
        <v>93</v>
      </c>
      <c r="T1071" s="60" t="s">
        <v>21</v>
      </c>
      <c r="U1071" s="34" t="s">
        <v>26689</v>
      </c>
      <c r="V1071" s="34" t="s">
        <v>26482</v>
      </c>
      <c r="W1071" s="51"/>
      <c r="X1071" s="51"/>
      <c r="Y1071" s="51"/>
      <c r="AA1071" s="51" t="s">
        <v>42842</v>
      </c>
      <c r="AB1071" s="33">
        <v>7372</v>
      </c>
      <c r="AC1071" s="103">
        <v>26648</v>
      </c>
    </row>
    <row r="1072" spans="1:29" ht="13" customHeight="1" x14ac:dyDescent="0.2">
      <c r="A1072" s="10" t="s">
        <v>39200</v>
      </c>
      <c r="B1072" s="89">
        <v>36</v>
      </c>
      <c r="C1072" s="10" t="s">
        <v>13</v>
      </c>
      <c r="D1072" s="10" t="s">
        <v>30</v>
      </c>
      <c r="E1072" s="60"/>
      <c r="F1072" s="94">
        <v>43737</v>
      </c>
      <c r="G1072" s="33" t="s">
        <v>39201</v>
      </c>
      <c r="H1072" s="33" t="s">
        <v>38599</v>
      </c>
      <c r="I1072" s="33" t="s">
        <v>38</v>
      </c>
      <c r="J1072" s="62">
        <v>92284</v>
      </c>
      <c r="K1072" s="10" t="s">
        <v>287</v>
      </c>
      <c r="L1072" s="10" t="s">
        <v>32107</v>
      </c>
      <c r="M1072" s="1" t="s">
        <v>45919</v>
      </c>
      <c r="N1072" s="10" t="s">
        <v>20</v>
      </c>
      <c r="O1072" s="10" t="s">
        <v>39202</v>
      </c>
      <c r="P1072" s="10" t="s">
        <v>45771</v>
      </c>
      <c r="Q1072" s="33" t="s">
        <v>29986</v>
      </c>
      <c r="R1072" s="61" t="s">
        <v>39203</v>
      </c>
      <c r="S1072" s="10" t="s">
        <v>93</v>
      </c>
      <c r="T1072" s="60" t="s">
        <v>21</v>
      </c>
      <c r="U1072" s="51" t="s">
        <v>29730</v>
      </c>
      <c r="V1072" s="51" t="s">
        <v>26484</v>
      </c>
      <c r="W1072" s="51" t="s">
        <v>26483</v>
      </c>
      <c r="X1072" s="51" t="s">
        <v>93</v>
      </c>
      <c r="Y1072" s="51">
        <v>5071</v>
      </c>
      <c r="AA1072" s="51" t="s">
        <v>42844</v>
      </c>
      <c r="AB1072" s="33">
        <v>7373</v>
      </c>
      <c r="AC1072" s="103">
        <v>26652</v>
      </c>
    </row>
    <row r="1073" spans="1:29" ht="13" customHeight="1" x14ac:dyDescent="0.2">
      <c r="A1073" s="1" t="s">
        <v>38930</v>
      </c>
      <c r="B1073" s="89">
        <v>37</v>
      </c>
      <c r="C1073" s="10" t="s">
        <v>13</v>
      </c>
      <c r="D1073" s="1" t="s">
        <v>23</v>
      </c>
      <c r="E1073" s="60"/>
      <c r="F1073" s="94">
        <v>43737</v>
      </c>
      <c r="G1073" s="33" t="s">
        <v>38931</v>
      </c>
      <c r="H1073" s="33" t="s">
        <v>1582</v>
      </c>
      <c r="I1073" s="33" t="s">
        <v>39</v>
      </c>
      <c r="J1073" s="62">
        <v>2130</v>
      </c>
      <c r="K1073" s="10" t="s">
        <v>1584</v>
      </c>
      <c r="L1073" s="10" t="s">
        <v>2967</v>
      </c>
      <c r="M1073" s="1" t="s">
        <v>46256</v>
      </c>
      <c r="N1073" s="10" t="s">
        <v>20</v>
      </c>
      <c r="O1073" s="10" t="s">
        <v>38932</v>
      </c>
      <c r="P1073" s="10" t="s">
        <v>45771</v>
      </c>
      <c r="Q1073" s="33" t="s">
        <v>29986</v>
      </c>
      <c r="R1073" s="61" t="s">
        <v>38933</v>
      </c>
      <c r="S1073" s="10" t="s">
        <v>93</v>
      </c>
      <c r="T1073" s="60" t="s">
        <v>21</v>
      </c>
      <c r="U1073" s="51" t="s">
        <v>26689</v>
      </c>
      <c r="V1073" s="51" t="s">
        <v>26484</v>
      </c>
      <c r="W1073" s="51" t="s">
        <v>26486</v>
      </c>
      <c r="X1073" s="51" t="s">
        <v>93</v>
      </c>
      <c r="Y1073" s="51">
        <v>5065</v>
      </c>
      <c r="AA1073" s="51" t="s">
        <v>42842</v>
      </c>
      <c r="AB1073" s="33">
        <v>7371</v>
      </c>
      <c r="AC1073" s="103">
        <v>26653</v>
      </c>
    </row>
    <row r="1074" spans="1:29" ht="13" customHeight="1" x14ac:dyDescent="0.2">
      <c r="A1074" s="1" t="s">
        <v>38926</v>
      </c>
      <c r="B1074" s="87">
        <v>38</v>
      </c>
      <c r="C1074" s="10" t="s">
        <v>13</v>
      </c>
      <c r="D1074" s="1" t="s">
        <v>23</v>
      </c>
      <c r="E1074" s="60"/>
      <c r="F1074" s="94">
        <v>43737</v>
      </c>
      <c r="G1074" s="10" t="s">
        <v>38927</v>
      </c>
      <c r="H1074" s="33" t="s">
        <v>195</v>
      </c>
      <c r="I1074" s="33" t="s">
        <v>55</v>
      </c>
      <c r="J1074" s="62">
        <v>33186</v>
      </c>
      <c r="K1074" s="10" t="s">
        <v>147</v>
      </c>
      <c r="L1074" s="10" t="s">
        <v>148</v>
      </c>
      <c r="M1074" s="1" t="s">
        <v>46168</v>
      </c>
      <c r="N1074" s="10" t="s">
        <v>20</v>
      </c>
      <c r="O1074" s="10" t="s">
        <v>38928</v>
      </c>
      <c r="P1074" s="10" t="s">
        <v>45771</v>
      </c>
      <c r="Q1074" s="33" t="s">
        <v>29986</v>
      </c>
      <c r="R1074" s="61" t="s">
        <v>38929</v>
      </c>
      <c r="S1074" s="10" t="s">
        <v>93</v>
      </c>
      <c r="T1074" s="60" t="s">
        <v>21</v>
      </c>
      <c r="U1074" s="51" t="s">
        <v>26689</v>
      </c>
      <c r="V1074" s="51" t="s">
        <v>26484</v>
      </c>
      <c r="W1074" s="51"/>
      <c r="X1074" s="51" t="s">
        <v>93</v>
      </c>
      <c r="Y1074" s="51">
        <v>5062</v>
      </c>
      <c r="AA1074" s="51" t="s">
        <v>42844</v>
      </c>
      <c r="AB1074" s="33">
        <v>7370</v>
      </c>
      <c r="AC1074" s="103">
        <v>26654</v>
      </c>
    </row>
    <row r="1075" spans="1:29" ht="13" customHeight="1" x14ac:dyDescent="0.2">
      <c r="A1075" s="10" t="s">
        <v>41426</v>
      </c>
      <c r="B1075" s="87">
        <v>20</v>
      </c>
      <c r="C1075" s="10" t="s">
        <v>13</v>
      </c>
      <c r="D1075" s="10" t="s">
        <v>30</v>
      </c>
      <c r="E1075" s="61" t="s">
        <v>41427</v>
      </c>
      <c r="F1075" s="94">
        <v>43737</v>
      </c>
      <c r="G1075" s="33" t="s">
        <v>41428</v>
      </c>
      <c r="H1075" s="33" t="s">
        <v>41429</v>
      </c>
      <c r="I1075" s="33" t="s">
        <v>191</v>
      </c>
      <c r="J1075" s="62">
        <v>80132</v>
      </c>
      <c r="K1075" s="10" t="s">
        <v>798</v>
      </c>
      <c r="L1075" s="10" t="s">
        <v>32079</v>
      </c>
      <c r="M1075" s="1" t="s">
        <v>46480</v>
      </c>
      <c r="N1075" s="10" t="s">
        <v>20</v>
      </c>
      <c r="O1075" s="10" t="s">
        <v>41430</v>
      </c>
      <c r="P1075" s="10" t="s">
        <v>31864</v>
      </c>
      <c r="Q1075" s="33" t="s">
        <v>29986</v>
      </c>
      <c r="R1075" s="61" t="s">
        <v>41431</v>
      </c>
      <c r="S1075" s="10" t="s">
        <v>509</v>
      </c>
      <c r="T1075" s="60" t="s">
        <v>45897</v>
      </c>
      <c r="U1075" s="51" t="s">
        <v>39851</v>
      </c>
      <c r="V1075" s="51" t="s">
        <v>26484</v>
      </c>
      <c r="W1075" s="51" t="s">
        <v>26485</v>
      </c>
      <c r="X1075" s="51" t="s">
        <v>93</v>
      </c>
      <c r="Y1075" s="51">
        <v>5061</v>
      </c>
      <c r="AA1075" s="51" t="s">
        <v>42844</v>
      </c>
      <c r="AB1075" s="33">
        <v>7375</v>
      </c>
      <c r="AC1075" s="103">
        <v>26649</v>
      </c>
    </row>
    <row r="1076" spans="1:29" ht="13" customHeight="1" x14ac:dyDescent="0.2">
      <c r="A1076" s="10" t="s">
        <v>40008</v>
      </c>
      <c r="B1076" s="87">
        <v>37</v>
      </c>
      <c r="C1076" s="10" t="s">
        <v>13</v>
      </c>
      <c r="D1076" s="10" t="s">
        <v>30</v>
      </c>
      <c r="E1076" s="61" t="s">
        <v>40009</v>
      </c>
      <c r="F1076" s="94">
        <v>43737</v>
      </c>
      <c r="G1076" s="33" t="s">
        <v>40010</v>
      </c>
      <c r="H1076" s="33" t="s">
        <v>547</v>
      </c>
      <c r="I1076" s="33" t="s">
        <v>66</v>
      </c>
      <c r="J1076" s="62">
        <v>75603</v>
      </c>
      <c r="K1076" s="10" t="s">
        <v>548</v>
      </c>
      <c r="L1076" s="10" t="s">
        <v>40011</v>
      </c>
      <c r="M1076" s="1" t="s">
        <v>46481</v>
      </c>
      <c r="N1076" s="10" t="s">
        <v>20</v>
      </c>
      <c r="O1076" s="10" t="s">
        <v>40012</v>
      </c>
      <c r="P1076" s="10" t="s">
        <v>45771</v>
      </c>
      <c r="Q1076" s="33" t="s">
        <v>29986</v>
      </c>
      <c r="R1076" s="61" t="s">
        <v>40013</v>
      </c>
      <c r="S1076" s="10" t="s">
        <v>93</v>
      </c>
      <c r="T1076" s="60" t="s">
        <v>45897</v>
      </c>
      <c r="U1076" s="51" t="s">
        <v>49804</v>
      </c>
      <c r="V1076" s="51" t="s">
        <v>26484</v>
      </c>
      <c r="W1076" s="51" t="s">
        <v>26486</v>
      </c>
      <c r="X1076" s="51" t="s">
        <v>93</v>
      </c>
      <c r="Y1076" s="51">
        <v>5060</v>
      </c>
      <c r="AA1076" s="51" t="s">
        <v>42843</v>
      </c>
      <c r="AB1076" s="33">
        <v>7376</v>
      </c>
      <c r="AC1076" s="103">
        <v>26650</v>
      </c>
    </row>
    <row r="1077" spans="1:29" ht="13" customHeight="1" x14ac:dyDescent="0.2">
      <c r="A1077" s="10" t="s">
        <v>38200</v>
      </c>
      <c r="B1077" s="87">
        <v>28</v>
      </c>
      <c r="C1077" s="10" t="s">
        <v>13</v>
      </c>
      <c r="D1077" s="10" t="s">
        <v>30</v>
      </c>
      <c r="E1077" s="61" t="s">
        <v>38201</v>
      </c>
      <c r="F1077" s="94">
        <v>43735</v>
      </c>
      <c r="G1077" s="33" t="s">
        <v>38202</v>
      </c>
      <c r="H1077" s="33" t="s">
        <v>38203</v>
      </c>
      <c r="I1077" s="33" t="s">
        <v>25</v>
      </c>
      <c r="J1077" s="62">
        <v>29070</v>
      </c>
      <c r="K1077" s="10" t="s">
        <v>944</v>
      </c>
      <c r="L1077" s="10" t="s">
        <v>945</v>
      </c>
      <c r="M1077" s="1" t="s">
        <v>46482</v>
      </c>
      <c r="N1077" s="10" t="s">
        <v>20</v>
      </c>
      <c r="O1077" s="10" t="s">
        <v>38204</v>
      </c>
      <c r="P1077" s="10" t="s">
        <v>45771</v>
      </c>
      <c r="Q1077" s="33" t="s">
        <v>29986</v>
      </c>
      <c r="R1077" s="61" t="s">
        <v>38205</v>
      </c>
      <c r="S1077" s="10" t="s">
        <v>901</v>
      </c>
      <c r="T1077" s="60" t="s">
        <v>21</v>
      </c>
      <c r="U1077" s="51" t="s">
        <v>26689</v>
      </c>
      <c r="V1077" s="51" t="s">
        <v>26484</v>
      </c>
      <c r="W1077" s="51" t="s">
        <v>19153</v>
      </c>
      <c r="X1077" s="51" t="s">
        <v>93</v>
      </c>
      <c r="Y1077" s="51">
        <v>5054</v>
      </c>
      <c r="AA1077" s="51" t="s">
        <v>42843</v>
      </c>
      <c r="AB1077" s="33">
        <v>7368</v>
      </c>
      <c r="AC1077" s="103">
        <v>26644</v>
      </c>
    </row>
    <row r="1078" spans="1:29" ht="13" customHeight="1" x14ac:dyDescent="0.2">
      <c r="A1078" s="60" t="s">
        <v>37138</v>
      </c>
      <c r="B1078" s="89">
        <v>25</v>
      </c>
      <c r="C1078" s="10" t="s">
        <v>13</v>
      </c>
      <c r="D1078" s="10" t="s">
        <v>78</v>
      </c>
      <c r="E1078" s="60"/>
      <c r="F1078" s="94">
        <v>43734</v>
      </c>
      <c r="G1078" s="60" t="s">
        <v>37139</v>
      </c>
      <c r="H1078" s="33" t="s">
        <v>265</v>
      </c>
      <c r="I1078" s="33" t="s">
        <v>66</v>
      </c>
      <c r="J1078" s="62">
        <v>75215</v>
      </c>
      <c r="K1078" s="10" t="s">
        <v>265</v>
      </c>
      <c r="L1078" s="10" t="s">
        <v>266</v>
      </c>
      <c r="M1078" s="1" t="s">
        <v>46483</v>
      </c>
      <c r="N1078" s="10" t="s">
        <v>20</v>
      </c>
      <c r="O1078" s="10" t="s">
        <v>37140</v>
      </c>
      <c r="P1078" s="10" t="s">
        <v>45771</v>
      </c>
      <c r="Q1078" s="33" t="s">
        <v>29986</v>
      </c>
      <c r="R1078" s="61" t="s">
        <v>37141</v>
      </c>
      <c r="S1078" s="10" t="s">
        <v>93</v>
      </c>
      <c r="T1078" s="60" t="s">
        <v>21</v>
      </c>
      <c r="U1078" s="51" t="s">
        <v>26689</v>
      </c>
      <c r="V1078" s="51" t="s">
        <v>26484</v>
      </c>
      <c r="W1078" s="51" t="s">
        <v>26485</v>
      </c>
      <c r="X1078" s="51" t="s">
        <v>93</v>
      </c>
      <c r="Y1078" s="51">
        <v>5057</v>
      </c>
      <c r="AA1078" s="51" t="s">
        <v>42842</v>
      </c>
      <c r="AB1078" s="33">
        <v>7365</v>
      </c>
      <c r="AC1078" s="103">
        <v>26641</v>
      </c>
    </row>
    <row r="1079" spans="1:29" ht="13" customHeight="1" x14ac:dyDescent="0.2">
      <c r="A1079" s="10" t="s">
        <v>39314</v>
      </c>
      <c r="B1079" s="87">
        <v>49</v>
      </c>
      <c r="C1079" s="10" t="s">
        <v>13</v>
      </c>
      <c r="D1079" s="10" t="s">
        <v>78</v>
      </c>
      <c r="E1079" s="61" t="s">
        <v>39315</v>
      </c>
      <c r="F1079" s="94">
        <v>43734</v>
      </c>
      <c r="G1079" s="33" t="s">
        <v>39316</v>
      </c>
      <c r="H1079" s="33" t="s">
        <v>34355</v>
      </c>
      <c r="I1079" s="33" t="s">
        <v>45</v>
      </c>
      <c r="J1079" s="62">
        <v>20782</v>
      </c>
      <c r="K1079" s="10" t="s">
        <v>2201</v>
      </c>
      <c r="L1079" s="10" t="s">
        <v>39317</v>
      </c>
      <c r="M1079" s="1" t="s">
        <v>46484</v>
      </c>
      <c r="N1079" s="10" t="s">
        <v>20</v>
      </c>
      <c r="O1079" s="10" t="s">
        <v>39318</v>
      </c>
      <c r="P1079" s="10" t="s">
        <v>45771</v>
      </c>
      <c r="Q1079" s="33" t="s">
        <v>29986</v>
      </c>
      <c r="R1079" s="61" t="s">
        <v>39319</v>
      </c>
      <c r="S1079" s="10" t="s">
        <v>93</v>
      </c>
      <c r="T1079" s="60" t="s">
        <v>21</v>
      </c>
      <c r="U1079" s="51" t="s">
        <v>26682</v>
      </c>
      <c r="V1079" s="51" t="s">
        <v>26484</v>
      </c>
      <c r="W1079" s="51" t="s">
        <v>26485</v>
      </c>
      <c r="X1079" s="51" t="s">
        <v>93</v>
      </c>
      <c r="Y1079" s="51">
        <v>5052</v>
      </c>
      <c r="AA1079" s="51" t="s">
        <v>42842</v>
      </c>
      <c r="AB1079" s="33">
        <v>7366</v>
      </c>
      <c r="AC1079" s="103">
        <v>26640</v>
      </c>
    </row>
    <row r="1080" spans="1:29" ht="13" customHeight="1" x14ac:dyDescent="0.2">
      <c r="A1080" s="1" t="s">
        <v>2989</v>
      </c>
      <c r="B1080" s="33" t="s">
        <v>22</v>
      </c>
      <c r="C1080" s="10" t="s">
        <v>13</v>
      </c>
      <c r="D1080" s="1" t="s">
        <v>23</v>
      </c>
      <c r="E1080" s="60"/>
      <c r="F1080" s="94">
        <v>43734</v>
      </c>
      <c r="G1080" s="33" t="s">
        <v>40682</v>
      </c>
      <c r="H1080" s="33" t="s">
        <v>40683</v>
      </c>
      <c r="I1080" s="33" t="s">
        <v>38</v>
      </c>
      <c r="J1080" s="62">
        <v>90631</v>
      </c>
      <c r="K1080" s="10" t="s">
        <v>995</v>
      </c>
      <c r="L1080" s="10" t="s">
        <v>40684</v>
      </c>
      <c r="M1080" s="1" t="s">
        <v>46485</v>
      </c>
      <c r="N1080" s="10" t="s">
        <v>20</v>
      </c>
      <c r="O1080" s="10" t="s">
        <v>40685</v>
      </c>
      <c r="P1080" s="10" t="s">
        <v>45771</v>
      </c>
      <c r="Q1080" s="33" t="s">
        <v>29986</v>
      </c>
      <c r="R1080" s="61" t="s">
        <v>40686</v>
      </c>
      <c r="S1080" s="10" t="s">
        <v>93</v>
      </c>
      <c r="T1080" s="60" t="s">
        <v>350</v>
      </c>
      <c r="U1080" s="51" t="s">
        <v>26775</v>
      </c>
      <c r="V1080" s="51" t="s">
        <v>26484</v>
      </c>
      <c r="W1080" s="51" t="s">
        <v>26483</v>
      </c>
      <c r="X1080" s="51" t="s">
        <v>93</v>
      </c>
      <c r="Y1080" s="51">
        <v>5055</v>
      </c>
      <c r="AA1080" s="51" t="s">
        <v>42844</v>
      </c>
      <c r="AB1080" s="33">
        <v>7367</v>
      </c>
      <c r="AC1080" s="103">
        <v>26642</v>
      </c>
    </row>
    <row r="1081" spans="1:29" ht="13" customHeight="1" x14ac:dyDescent="0.2">
      <c r="A1081" s="10" t="s">
        <v>40942</v>
      </c>
      <c r="B1081" s="89">
        <v>32</v>
      </c>
      <c r="C1081" s="10" t="s">
        <v>13</v>
      </c>
      <c r="D1081" s="10" t="s">
        <v>30</v>
      </c>
      <c r="E1081" s="60"/>
      <c r="F1081" s="94">
        <v>43733</v>
      </c>
      <c r="G1081" s="33" t="s">
        <v>40943</v>
      </c>
      <c r="H1081" s="33" t="s">
        <v>40944</v>
      </c>
      <c r="I1081" s="33" t="s">
        <v>18</v>
      </c>
      <c r="J1081" s="62">
        <v>70445</v>
      </c>
      <c r="K1081" s="67" t="s">
        <v>15921</v>
      </c>
      <c r="L1081" s="10" t="s">
        <v>15922</v>
      </c>
      <c r="M1081" s="1" t="s">
        <v>46487</v>
      </c>
      <c r="N1081" s="10" t="s">
        <v>20</v>
      </c>
      <c r="O1081" s="10" t="s">
        <v>40945</v>
      </c>
      <c r="P1081" s="10" t="s">
        <v>45771</v>
      </c>
      <c r="Q1081" s="33" t="s">
        <v>29986</v>
      </c>
      <c r="R1081" s="61" t="s">
        <v>40946</v>
      </c>
      <c r="S1081" s="10" t="s">
        <v>509</v>
      </c>
      <c r="T1081" s="60" t="s">
        <v>21</v>
      </c>
      <c r="U1081" s="51" t="s">
        <v>26689</v>
      </c>
      <c r="V1081" s="51" t="s">
        <v>26484</v>
      </c>
      <c r="W1081" s="51" t="s">
        <v>26485</v>
      </c>
      <c r="X1081" s="51" t="s">
        <v>93</v>
      </c>
      <c r="Y1081" s="51">
        <v>5067</v>
      </c>
      <c r="AA1081" s="51" t="s">
        <v>42843</v>
      </c>
      <c r="AB1081" s="33">
        <v>7364</v>
      </c>
      <c r="AC1081" s="103">
        <v>26638</v>
      </c>
    </row>
    <row r="1082" spans="1:29" ht="13" customHeight="1" x14ac:dyDescent="0.2">
      <c r="A1082" s="10" t="s">
        <v>38195</v>
      </c>
      <c r="B1082" s="87">
        <v>64</v>
      </c>
      <c r="C1082" s="10" t="s">
        <v>13</v>
      </c>
      <c r="D1082" s="10" t="s">
        <v>30</v>
      </c>
      <c r="E1082" s="61" t="s">
        <v>38196</v>
      </c>
      <c r="F1082" s="94">
        <v>43733</v>
      </c>
      <c r="G1082" s="33" t="s">
        <v>38197</v>
      </c>
      <c r="H1082" s="33" t="s">
        <v>9730</v>
      </c>
      <c r="I1082" s="33" t="s">
        <v>25</v>
      </c>
      <c r="J1082" s="62">
        <v>29550</v>
      </c>
      <c r="K1082" s="10" t="s">
        <v>9731</v>
      </c>
      <c r="L1082" s="10" t="s">
        <v>9732</v>
      </c>
      <c r="M1082" s="1" t="s">
        <v>46486</v>
      </c>
      <c r="N1082" s="10" t="s">
        <v>20</v>
      </c>
      <c r="O1082" s="10" t="s">
        <v>38198</v>
      </c>
      <c r="P1082" s="10" t="s">
        <v>45771</v>
      </c>
      <c r="Q1082" s="33" t="s">
        <v>29986</v>
      </c>
      <c r="R1082" s="61" t="s">
        <v>38199</v>
      </c>
      <c r="S1082" s="10" t="s">
        <v>93</v>
      </c>
      <c r="T1082" s="60" t="s">
        <v>21</v>
      </c>
      <c r="U1082" s="51" t="s">
        <v>26689</v>
      </c>
      <c r="V1082" s="51" t="s">
        <v>26484</v>
      </c>
      <c r="W1082" s="51" t="s">
        <v>26485</v>
      </c>
      <c r="X1082" s="51" t="s">
        <v>93</v>
      </c>
      <c r="Y1082" s="51">
        <v>5053</v>
      </c>
      <c r="AA1082" s="51" t="s">
        <v>42843</v>
      </c>
      <c r="AB1082" s="33">
        <v>7362</v>
      </c>
      <c r="AC1082" s="103">
        <v>26635</v>
      </c>
    </row>
    <row r="1083" spans="1:29" ht="13" customHeight="1" x14ac:dyDescent="0.2">
      <c r="A1083" s="10" t="s">
        <v>38206</v>
      </c>
      <c r="B1083" s="87">
        <v>67</v>
      </c>
      <c r="C1083" s="10" t="s">
        <v>13</v>
      </c>
      <c r="D1083" s="10" t="s">
        <v>30</v>
      </c>
      <c r="E1083" s="60"/>
      <c r="F1083" s="94">
        <v>43733</v>
      </c>
      <c r="G1083" s="33" t="s">
        <v>38207</v>
      </c>
      <c r="H1083" s="33" t="s">
        <v>38208</v>
      </c>
      <c r="I1083" s="33" t="s">
        <v>337</v>
      </c>
      <c r="J1083" s="62">
        <v>28574</v>
      </c>
      <c r="K1083" s="67" t="s">
        <v>38209</v>
      </c>
      <c r="L1083" s="10" t="s">
        <v>38210</v>
      </c>
      <c r="M1083" s="1" t="s">
        <v>46488</v>
      </c>
      <c r="N1083" s="10" t="s">
        <v>20</v>
      </c>
      <c r="O1083" s="10" t="s">
        <v>38211</v>
      </c>
      <c r="P1083" s="10" t="s">
        <v>31864</v>
      </c>
      <c r="Q1083" s="33" t="s">
        <v>29986</v>
      </c>
      <c r="R1083" s="61" t="s">
        <v>38212</v>
      </c>
      <c r="S1083" s="10" t="s">
        <v>93</v>
      </c>
      <c r="T1083" s="60" t="s">
        <v>21</v>
      </c>
      <c r="U1083" s="51" t="s">
        <v>26689</v>
      </c>
      <c r="V1083" s="51" t="s">
        <v>26484</v>
      </c>
      <c r="W1083" s="51" t="s">
        <v>26483</v>
      </c>
      <c r="X1083" s="51" t="s">
        <v>93</v>
      </c>
      <c r="Y1083" s="51">
        <v>5068</v>
      </c>
      <c r="AA1083" s="51" t="s">
        <v>42843</v>
      </c>
      <c r="AB1083" s="33">
        <v>7363</v>
      </c>
      <c r="AC1083" s="103">
        <v>26637</v>
      </c>
    </row>
    <row r="1084" spans="1:29" ht="13" customHeight="1" x14ac:dyDescent="0.2">
      <c r="A1084" s="1" t="s">
        <v>38918</v>
      </c>
      <c r="B1084" s="87">
        <v>41</v>
      </c>
      <c r="C1084" s="10" t="s">
        <v>13</v>
      </c>
      <c r="D1084" s="1" t="s">
        <v>23</v>
      </c>
      <c r="E1084" s="60"/>
      <c r="F1084" s="94">
        <v>43732</v>
      </c>
      <c r="G1084" s="33" t="s">
        <v>38919</v>
      </c>
      <c r="H1084" s="33" t="s">
        <v>7580</v>
      </c>
      <c r="I1084" s="33" t="s">
        <v>138</v>
      </c>
      <c r="J1084" s="62">
        <v>25701</v>
      </c>
      <c r="K1084" s="10" t="s">
        <v>7582</v>
      </c>
      <c r="L1084" s="10" t="s">
        <v>7583</v>
      </c>
      <c r="M1084" s="1" t="s">
        <v>46489</v>
      </c>
      <c r="N1084" s="10" t="s">
        <v>20</v>
      </c>
      <c r="O1084" s="10" t="s">
        <v>38920</v>
      </c>
      <c r="P1084" s="10" t="s">
        <v>45771</v>
      </c>
      <c r="Q1084" s="33" t="s">
        <v>29986</v>
      </c>
      <c r="R1084" s="61" t="s">
        <v>38921</v>
      </c>
      <c r="S1084" s="10" t="s">
        <v>93</v>
      </c>
      <c r="T1084" s="60" t="s">
        <v>21</v>
      </c>
      <c r="U1084" s="51" t="s">
        <v>26689</v>
      </c>
      <c r="V1084" s="51" t="s">
        <v>26484</v>
      </c>
      <c r="W1084" s="51" t="s">
        <v>26485</v>
      </c>
      <c r="X1084" s="51" t="s">
        <v>93</v>
      </c>
      <c r="Y1084" s="51">
        <v>5051</v>
      </c>
      <c r="AA1084" s="51" t="s">
        <v>42842</v>
      </c>
      <c r="AB1084" s="33">
        <v>7360</v>
      </c>
      <c r="AC1084" s="103">
        <v>26632</v>
      </c>
    </row>
    <row r="1085" spans="1:29" ht="13" customHeight="1" x14ac:dyDescent="0.2">
      <c r="A1085" s="1" t="s">
        <v>39649</v>
      </c>
      <c r="B1085" s="87">
        <v>63</v>
      </c>
      <c r="C1085" s="10" t="s">
        <v>13</v>
      </c>
      <c r="D1085" s="1" t="s">
        <v>23</v>
      </c>
      <c r="E1085" s="60"/>
      <c r="F1085" s="94">
        <v>43732</v>
      </c>
      <c r="G1085" s="33" t="s">
        <v>39650</v>
      </c>
      <c r="H1085" s="33" t="s">
        <v>5070</v>
      </c>
      <c r="I1085" s="33" t="s">
        <v>337</v>
      </c>
      <c r="J1085" s="62">
        <v>27330</v>
      </c>
      <c r="K1085" s="10" t="s">
        <v>5072</v>
      </c>
      <c r="L1085" s="10" t="s">
        <v>8323</v>
      </c>
      <c r="M1085" s="1" t="s">
        <v>46490</v>
      </c>
      <c r="N1085" s="10" t="s">
        <v>20</v>
      </c>
      <c r="O1085" s="10" t="s">
        <v>39651</v>
      </c>
      <c r="P1085" s="10" t="s">
        <v>45771</v>
      </c>
      <c r="Q1085" s="33" t="s">
        <v>29986</v>
      </c>
      <c r="R1085" s="61" t="s">
        <v>39652</v>
      </c>
      <c r="S1085" s="10" t="s">
        <v>93</v>
      </c>
      <c r="T1085" s="60" t="s">
        <v>21</v>
      </c>
      <c r="U1085" s="51" t="s">
        <v>26682</v>
      </c>
      <c r="V1085" s="51" t="s">
        <v>26482</v>
      </c>
      <c r="W1085" s="51"/>
      <c r="X1085" s="51" t="s">
        <v>93</v>
      </c>
      <c r="Y1085" s="51">
        <v>5069</v>
      </c>
      <c r="AA1085" s="51" t="s">
        <v>42844</v>
      </c>
      <c r="AB1085" s="33">
        <v>7361</v>
      </c>
      <c r="AC1085" s="103">
        <v>26634</v>
      </c>
    </row>
    <row r="1086" spans="1:29" ht="13" customHeight="1" x14ac:dyDescent="0.2">
      <c r="A1086" s="10" t="s">
        <v>45778</v>
      </c>
      <c r="B1086" s="87">
        <v>23</v>
      </c>
      <c r="C1086" s="10" t="s">
        <v>13</v>
      </c>
      <c r="D1086" s="10" t="s">
        <v>78</v>
      </c>
      <c r="E1086" s="60"/>
      <c r="F1086" s="94">
        <v>43732</v>
      </c>
      <c r="G1086" s="33" t="s">
        <v>45781</v>
      </c>
      <c r="H1086" s="33" t="s">
        <v>3495</v>
      </c>
      <c r="I1086" s="33" t="s">
        <v>191</v>
      </c>
      <c r="J1086" s="62">
        <v>80011</v>
      </c>
      <c r="K1086" s="67" t="s">
        <v>1784</v>
      </c>
      <c r="L1086" s="10" t="s">
        <v>3498</v>
      </c>
      <c r="M1086" s="1" t="s">
        <v>46491</v>
      </c>
      <c r="N1086" s="10" t="s">
        <v>27671</v>
      </c>
      <c r="O1086" s="10" t="s">
        <v>45780</v>
      </c>
      <c r="P1086" s="10" t="s">
        <v>45771</v>
      </c>
      <c r="Q1086" s="33" t="s">
        <v>29986</v>
      </c>
      <c r="R1086" s="61" t="s">
        <v>45779</v>
      </c>
      <c r="S1086" s="10" t="s">
        <v>93</v>
      </c>
      <c r="T1086" s="60" t="s">
        <v>45897</v>
      </c>
      <c r="U1086" s="51" t="s">
        <v>49804</v>
      </c>
      <c r="V1086" s="51" t="s">
        <v>26482</v>
      </c>
      <c r="W1086" s="51"/>
      <c r="X1086" s="51" t="s">
        <v>509</v>
      </c>
      <c r="Y1086" s="51"/>
      <c r="AA1086" s="51" t="s">
        <v>42844</v>
      </c>
      <c r="AB1086" s="33">
        <v>7664</v>
      </c>
      <c r="AC1086" s="103"/>
    </row>
    <row r="1087" spans="1:29" ht="13" customHeight="1" x14ac:dyDescent="0.2">
      <c r="A1087" s="60" t="s">
        <v>38647</v>
      </c>
      <c r="B1087" s="89">
        <v>63</v>
      </c>
      <c r="C1087" s="10" t="s">
        <v>13</v>
      </c>
      <c r="D1087" s="10" t="s">
        <v>41</v>
      </c>
      <c r="E1087" s="60"/>
      <c r="F1087" s="94">
        <v>43731</v>
      </c>
      <c r="G1087" s="33" t="s">
        <v>38648</v>
      </c>
      <c r="H1087" s="33" t="s">
        <v>204</v>
      </c>
      <c r="I1087" s="33" t="s">
        <v>38</v>
      </c>
      <c r="J1087" s="62">
        <v>90744</v>
      </c>
      <c r="K1087" s="67" t="s">
        <v>91</v>
      </c>
      <c r="L1087" s="10" t="s">
        <v>92</v>
      </c>
      <c r="M1087" s="1" t="s">
        <v>45984</v>
      </c>
      <c r="N1087" s="10" t="s">
        <v>20</v>
      </c>
      <c r="O1087" s="10" t="s">
        <v>38649</v>
      </c>
      <c r="P1087" s="10" t="s">
        <v>45771</v>
      </c>
      <c r="Q1087" s="33" t="s">
        <v>29986</v>
      </c>
      <c r="R1087" s="61" t="s">
        <v>38650</v>
      </c>
      <c r="S1087" s="10" t="s">
        <v>93</v>
      </c>
      <c r="T1087" s="60" t="s">
        <v>21</v>
      </c>
      <c r="U1087" s="51" t="s">
        <v>26689</v>
      </c>
      <c r="V1087" s="51" t="s">
        <v>26482</v>
      </c>
      <c r="W1087" s="51"/>
      <c r="X1087" s="51" t="s">
        <v>93</v>
      </c>
      <c r="Y1087" s="51">
        <v>5046</v>
      </c>
      <c r="AA1087" s="51" t="s">
        <v>42842</v>
      </c>
      <c r="AB1087" s="33">
        <v>7358</v>
      </c>
      <c r="AC1087" s="103">
        <v>26630</v>
      </c>
    </row>
    <row r="1088" spans="1:29" ht="13" customHeight="1" x14ac:dyDescent="0.2">
      <c r="A1088" s="1" t="s">
        <v>40417</v>
      </c>
      <c r="B1088" s="87">
        <v>31</v>
      </c>
      <c r="C1088" s="10" t="s">
        <v>13</v>
      </c>
      <c r="D1088" s="1" t="s">
        <v>23</v>
      </c>
      <c r="E1088" s="60"/>
      <c r="F1088" s="94">
        <v>43731</v>
      </c>
      <c r="G1088" s="10" t="s">
        <v>40418</v>
      </c>
      <c r="H1088" s="10" t="s">
        <v>19592</v>
      </c>
      <c r="I1088" s="10" t="s">
        <v>915</v>
      </c>
      <c r="J1088" s="62">
        <v>72745</v>
      </c>
      <c r="K1088" s="10" t="s">
        <v>2315</v>
      </c>
      <c r="L1088" s="10" t="s">
        <v>40419</v>
      </c>
      <c r="M1088" s="1" t="s">
        <v>46492</v>
      </c>
      <c r="N1088" s="10" t="s">
        <v>20</v>
      </c>
      <c r="O1088" s="10" t="s">
        <v>40420</v>
      </c>
      <c r="P1088" s="10" t="s">
        <v>45771</v>
      </c>
      <c r="Q1088" s="33" t="s">
        <v>29986</v>
      </c>
      <c r="R1088" s="61" t="s">
        <v>40421</v>
      </c>
      <c r="S1088" s="10" t="s">
        <v>93</v>
      </c>
      <c r="T1088" s="60" t="s">
        <v>28</v>
      </c>
      <c r="U1088" s="51" t="s">
        <v>26488</v>
      </c>
      <c r="V1088" s="51" t="s">
        <v>26482</v>
      </c>
      <c r="W1088" s="51" t="s">
        <v>26485</v>
      </c>
      <c r="X1088" s="51" t="s">
        <v>93</v>
      </c>
      <c r="Y1088" s="51">
        <v>5048</v>
      </c>
      <c r="AA1088" s="51" t="s">
        <v>42844</v>
      </c>
      <c r="AB1088" s="33">
        <v>7359</v>
      </c>
      <c r="AC1088" s="103">
        <v>26629</v>
      </c>
    </row>
    <row r="1089" spans="1:29" ht="13" customHeight="1" x14ac:dyDescent="0.2">
      <c r="A1089" s="10" t="s">
        <v>38186</v>
      </c>
      <c r="B1089" s="87">
        <v>28</v>
      </c>
      <c r="C1089" s="10" t="s">
        <v>13</v>
      </c>
      <c r="D1089" s="10" t="s">
        <v>30</v>
      </c>
      <c r="E1089" s="61" t="s">
        <v>38187</v>
      </c>
      <c r="F1089" s="94">
        <v>43730</v>
      </c>
      <c r="G1089" s="10" t="s">
        <v>38188</v>
      </c>
      <c r="H1089" s="10" t="s">
        <v>3224</v>
      </c>
      <c r="I1089" s="10" t="s">
        <v>159</v>
      </c>
      <c r="J1089" s="62">
        <v>30161</v>
      </c>
      <c r="K1089" s="10" t="s">
        <v>3226</v>
      </c>
      <c r="L1089" s="10" t="s">
        <v>3227</v>
      </c>
      <c r="M1089" s="1" t="s">
        <v>46493</v>
      </c>
      <c r="N1089" s="10" t="s">
        <v>20</v>
      </c>
      <c r="O1089" s="10" t="s">
        <v>38189</v>
      </c>
      <c r="P1089" s="10" t="s">
        <v>45771</v>
      </c>
      <c r="Q1089" s="33" t="s">
        <v>29986</v>
      </c>
      <c r="R1089" s="61" t="s">
        <v>38190</v>
      </c>
      <c r="S1089" s="10" t="s">
        <v>93</v>
      </c>
      <c r="T1089" s="60" t="s">
        <v>21</v>
      </c>
      <c r="U1089" s="51" t="s">
        <v>26689</v>
      </c>
      <c r="V1089" s="51" t="s">
        <v>26484</v>
      </c>
      <c r="W1089" s="51" t="s">
        <v>26486</v>
      </c>
      <c r="X1089" s="51" t="s">
        <v>93</v>
      </c>
      <c r="Y1089" s="51">
        <v>5047</v>
      </c>
      <c r="AA1089" s="51" t="s">
        <v>42844</v>
      </c>
      <c r="AB1089" s="33">
        <v>7356</v>
      </c>
      <c r="AC1089" s="103">
        <v>26627</v>
      </c>
    </row>
    <row r="1090" spans="1:29" ht="13" customHeight="1" x14ac:dyDescent="0.2">
      <c r="A1090" s="10" t="s">
        <v>38191</v>
      </c>
      <c r="B1090" s="87">
        <v>74</v>
      </c>
      <c r="C1090" s="10" t="s">
        <v>13</v>
      </c>
      <c r="D1090" s="10" t="s">
        <v>30</v>
      </c>
      <c r="E1090" s="60"/>
      <c r="F1090" s="94">
        <v>43730</v>
      </c>
      <c r="G1090" s="10" t="s">
        <v>38192</v>
      </c>
      <c r="H1090" s="10" t="s">
        <v>1224</v>
      </c>
      <c r="I1090" s="10" t="s">
        <v>66</v>
      </c>
      <c r="J1090" s="62">
        <v>78752</v>
      </c>
      <c r="K1090" s="10" t="s">
        <v>1225</v>
      </c>
      <c r="L1090" s="10" t="s">
        <v>1226</v>
      </c>
      <c r="M1090" s="1" t="s">
        <v>46070</v>
      </c>
      <c r="N1090" s="10" t="s">
        <v>20</v>
      </c>
      <c r="O1090" s="10" t="s">
        <v>38193</v>
      </c>
      <c r="P1090" s="10" t="s">
        <v>45771</v>
      </c>
      <c r="Q1090" s="33" t="s">
        <v>29986</v>
      </c>
      <c r="R1090" s="61" t="s">
        <v>38194</v>
      </c>
      <c r="S1090" s="10" t="s">
        <v>93</v>
      </c>
      <c r="T1090" s="60" t="s">
        <v>21</v>
      </c>
      <c r="U1090" s="51" t="s">
        <v>26689</v>
      </c>
      <c r="V1090" s="51" t="s">
        <v>26484</v>
      </c>
      <c r="W1090" s="51" t="s">
        <v>26485</v>
      </c>
      <c r="X1090" s="51" t="s">
        <v>93</v>
      </c>
      <c r="Y1090" s="51">
        <v>5050</v>
      </c>
      <c r="AA1090" s="51" t="s">
        <v>42844</v>
      </c>
      <c r="AB1090" s="33">
        <v>7357</v>
      </c>
      <c r="AC1090" s="103">
        <v>26628</v>
      </c>
    </row>
    <row r="1091" spans="1:29" ht="13" customHeight="1" x14ac:dyDescent="0.2">
      <c r="A1091" s="10" t="s">
        <v>42061</v>
      </c>
      <c r="B1091" s="87">
        <v>50</v>
      </c>
      <c r="C1091" s="10" t="s">
        <v>13</v>
      </c>
      <c r="D1091" s="10" t="s">
        <v>127</v>
      </c>
      <c r="E1091" s="60"/>
      <c r="F1091" s="94">
        <v>43729</v>
      </c>
      <c r="G1091" s="10" t="s">
        <v>42062</v>
      </c>
      <c r="H1091" s="10" t="s">
        <v>35169</v>
      </c>
      <c r="I1091" s="10" t="s">
        <v>1017</v>
      </c>
      <c r="J1091" s="62">
        <v>82501</v>
      </c>
      <c r="K1091" s="10" t="s">
        <v>1063</v>
      </c>
      <c r="L1091" s="10" t="s">
        <v>42063</v>
      </c>
      <c r="M1091" s="1" t="s">
        <v>46091</v>
      </c>
      <c r="N1091" s="10" t="s">
        <v>20</v>
      </c>
      <c r="O1091" s="10" t="s">
        <v>42064</v>
      </c>
      <c r="P1091" s="10" t="s">
        <v>45771</v>
      </c>
      <c r="Q1091" s="33" t="s">
        <v>29986</v>
      </c>
      <c r="R1091" s="61" t="s">
        <v>42065</v>
      </c>
      <c r="S1091" s="10" t="s">
        <v>93</v>
      </c>
      <c r="T1091" s="60" t="s">
        <v>21</v>
      </c>
      <c r="U1091" s="34" t="s">
        <v>26682</v>
      </c>
      <c r="V1091" s="34" t="s">
        <v>26484</v>
      </c>
      <c r="W1091" s="51"/>
      <c r="X1091" s="51"/>
      <c r="Y1091" s="51"/>
      <c r="AA1091" s="51" t="s">
        <v>42843</v>
      </c>
      <c r="AB1091" s="33">
        <v>7354</v>
      </c>
      <c r="AC1091" s="103">
        <v>26625</v>
      </c>
    </row>
    <row r="1092" spans="1:29" ht="13" customHeight="1" x14ac:dyDescent="0.2">
      <c r="A1092" s="1" t="s">
        <v>40322</v>
      </c>
      <c r="B1092" s="87">
        <v>29</v>
      </c>
      <c r="C1092" s="10" t="s">
        <v>13</v>
      </c>
      <c r="D1092" s="1" t="s">
        <v>30</v>
      </c>
      <c r="E1092" s="60"/>
      <c r="F1092" s="94">
        <v>43729</v>
      </c>
      <c r="G1092" s="10" t="s">
        <v>40323</v>
      </c>
      <c r="H1092" s="10" t="s">
        <v>3890</v>
      </c>
      <c r="I1092" s="10" t="s">
        <v>366</v>
      </c>
      <c r="J1092" s="62">
        <v>74820</v>
      </c>
      <c r="K1092" s="10" t="s">
        <v>21364</v>
      </c>
      <c r="L1092" s="10" t="s">
        <v>38337</v>
      </c>
      <c r="M1092" s="1" t="s">
        <v>46380</v>
      </c>
      <c r="N1092" s="10" t="s">
        <v>20</v>
      </c>
      <c r="O1092" s="10" t="s">
        <v>40324</v>
      </c>
      <c r="P1092" s="10" t="s">
        <v>45771</v>
      </c>
      <c r="Q1092" s="33" t="s">
        <v>29986</v>
      </c>
      <c r="R1092" s="61" t="s">
        <v>40325</v>
      </c>
      <c r="S1092" s="10" t="s">
        <v>93</v>
      </c>
      <c r="T1092" s="60" t="s">
        <v>28</v>
      </c>
      <c r="U1092" s="51" t="s">
        <v>26487</v>
      </c>
      <c r="V1092" s="51" t="s">
        <v>26484</v>
      </c>
      <c r="W1092" s="51" t="s">
        <v>26485</v>
      </c>
      <c r="X1092" s="51" t="s">
        <v>93</v>
      </c>
      <c r="Y1092" s="51">
        <v>5049</v>
      </c>
      <c r="AA1092" s="51" t="s">
        <v>42843</v>
      </c>
      <c r="AB1092" s="33">
        <v>7355</v>
      </c>
      <c r="AC1092" s="103">
        <v>26626</v>
      </c>
    </row>
    <row r="1093" spans="1:29" ht="13" customHeight="1" x14ac:dyDescent="0.2">
      <c r="A1093" s="1" t="s">
        <v>38922</v>
      </c>
      <c r="B1093" s="87">
        <v>21</v>
      </c>
      <c r="C1093" s="10" t="s">
        <v>13</v>
      </c>
      <c r="D1093" s="1" t="s">
        <v>30</v>
      </c>
      <c r="E1093" s="60"/>
      <c r="F1093" s="94">
        <v>43728</v>
      </c>
      <c r="G1093" s="10" t="s">
        <v>38923</v>
      </c>
      <c r="H1093" s="10" t="s">
        <v>10301</v>
      </c>
      <c r="I1093" s="10" t="s">
        <v>159</v>
      </c>
      <c r="J1093" s="62">
        <v>30501</v>
      </c>
      <c r="K1093" s="10" t="s">
        <v>18907</v>
      </c>
      <c r="L1093" s="10" t="s">
        <v>10303</v>
      </c>
      <c r="M1093" s="1" t="s">
        <v>48929</v>
      </c>
      <c r="N1093" s="10" t="s">
        <v>20</v>
      </c>
      <c r="O1093" s="10" t="s">
        <v>38924</v>
      </c>
      <c r="P1093" s="10" t="s">
        <v>45771</v>
      </c>
      <c r="Q1093" s="33" t="s">
        <v>29986</v>
      </c>
      <c r="R1093" s="61" t="s">
        <v>38925</v>
      </c>
      <c r="S1093" s="10" t="s">
        <v>93</v>
      </c>
      <c r="T1093" s="60" t="s">
        <v>21</v>
      </c>
      <c r="U1093" s="51" t="s">
        <v>26689</v>
      </c>
      <c r="V1093" s="51" t="s">
        <v>26484</v>
      </c>
      <c r="W1093" s="51" t="s">
        <v>26485</v>
      </c>
      <c r="X1093" s="51" t="s">
        <v>509</v>
      </c>
      <c r="Y1093" s="51">
        <v>5058</v>
      </c>
      <c r="AA1093" s="51" t="s">
        <v>42844</v>
      </c>
      <c r="AB1093" s="33">
        <v>7351</v>
      </c>
      <c r="AC1093" s="103">
        <v>26622</v>
      </c>
    </row>
    <row r="1094" spans="1:29" ht="13" customHeight="1" x14ac:dyDescent="0.2">
      <c r="A1094" s="1" t="s">
        <v>42113</v>
      </c>
      <c r="B1094" s="87">
        <v>57</v>
      </c>
      <c r="C1094" s="10" t="s">
        <v>13</v>
      </c>
      <c r="D1094" s="1" t="s">
        <v>23</v>
      </c>
      <c r="E1094" s="60"/>
      <c r="F1094" s="94">
        <v>43728</v>
      </c>
      <c r="G1094" s="10" t="s">
        <v>42114</v>
      </c>
      <c r="H1094" s="10" t="s">
        <v>1338</v>
      </c>
      <c r="I1094" s="10" t="s">
        <v>191</v>
      </c>
      <c r="J1094" s="62">
        <v>80226</v>
      </c>
      <c r="K1094" s="10" t="s">
        <v>1655</v>
      </c>
      <c r="L1094" s="10" t="s">
        <v>2518</v>
      </c>
      <c r="M1094" s="1" t="s">
        <v>46301</v>
      </c>
      <c r="N1094" s="10" t="s">
        <v>20</v>
      </c>
      <c r="O1094" s="10" t="s">
        <v>42115</v>
      </c>
      <c r="P1094" s="10" t="s">
        <v>45771</v>
      </c>
      <c r="Q1094" s="33" t="s">
        <v>29986</v>
      </c>
      <c r="R1094" s="61" t="s">
        <v>42116</v>
      </c>
      <c r="S1094" s="10" t="s">
        <v>93</v>
      </c>
      <c r="T1094" s="60" t="s">
        <v>21</v>
      </c>
      <c r="U1094" s="34" t="s">
        <v>26689</v>
      </c>
      <c r="V1094" s="34" t="s">
        <v>26484</v>
      </c>
      <c r="W1094" s="51"/>
      <c r="X1094" s="51"/>
      <c r="Y1094" s="51"/>
      <c r="AA1094" s="51" t="s">
        <v>42844</v>
      </c>
      <c r="AB1094" s="33">
        <v>7352</v>
      </c>
      <c r="AC1094" s="103">
        <v>26624</v>
      </c>
    </row>
    <row r="1095" spans="1:29" ht="13" customHeight="1" x14ac:dyDescent="0.2">
      <c r="A1095" s="10" t="s">
        <v>42024</v>
      </c>
      <c r="B1095" s="87">
        <v>24</v>
      </c>
      <c r="C1095" s="10" t="s">
        <v>13</v>
      </c>
      <c r="D1095" s="10" t="s">
        <v>41</v>
      </c>
      <c r="E1095" s="61" t="s">
        <v>42025</v>
      </c>
      <c r="F1095" s="94">
        <v>43728</v>
      </c>
      <c r="G1095" s="10" t="s">
        <v>42026</v>
      </c>
      <c r="H1095" s="10" t="s">
        <v>7607</v>
      </c>
      <c r="I1095" s="10" t="s">
        <v>159</v>
      </c>
      <c r="J1095" s="62">
        <v>30228</v>
      </c>
      <c r="K1095" s="10" t="s">
        <v>7609</v>
      </c>
      <c r="L1095" s="10" t="s">
        <v>39175</v>
      </c>
      <c r="M1095" s="1" t="s">
        <v>46398</v>
      </c>
      <c r="N1095" s="10" t="s">
        <v>362</v>
      </c>
      <c r="O1095" s="10" t="s">
        <v>42027</v>
      </c>
      <c r="P1095" s="10" t="s">
        <v>45771</v>
      </c>
      <c r="Q1095" s="33" t="s">
        <v>29986</v>
      </c>
      <c r="R1095" s="61" t="s">
        <v>42028</v>
      </c>
      <c r="S1095" s="10" t="s">
        <v>93</v>
      </c>
      <c r="T1095" s="60" t="s">
        <v>45897</v>
      </c>
      <c r="U1095" s="34" t="s">
        <v>49804</v>
      </c>
      <c r="V1095" s="34" t="s">
        <v>26487</v>
      </c>
      <c r="W1095" s="51"/>
      <c r="X1095" s="51"/>
      <c r="Y1095" s="51"/>
      <c r="AA1095" s="51" t="s">
        <v>42844</v>
      </c>
      <c r="AB1095" s="33">
        <v>7353</v>
      </c>
      <c r="AC1095" s="103">
        <v>26623</v>
      </c>
    </row>
    <row r="1096" spans="1:29" ht="13" customHeight="1" x14ac:dyDescent="0.2">
      <c r="A1096" s="10" t="s">
        <v>41589</v>
      </c>
      <c r="B1096" s="87">
        <v>32</v>
      </c>
      <c r="C1096" s="10" t="s">
        <v>13</v>
      </c>
      <c r="D1096" s="10" t="s">
        <v>78</v>
      </c>
      <c r="E1096" s="61" t="s">
        <v>41590</v>
      </c>
      <c r="F1096" s="94">
        <v>43727</v>
      </c>
      <c r="G1096" s="10" t="s">
        <v>36992</v>
      </c>
      <c r="H1096" s="10" t="s">
        <v>36993</v>
      </c>
      <c r="I1096" s="10" t="s">
        <v>618</v>
      </c>
      <c r="J1096" s="62">
        <v>38868</v>
      </c>
      <c r="K1096" s="10" t="s">
        <v>5072</v>
      </c>
      <c r="L1096" s="10" t="s">
        <v>36994</v>
      </c>
      <c r="M1096" s="1" t="s">
        <v>46494</v>
      </c>
      <c r="N1096" s="10" t="s">
        <v>20</v>
      </c>
      <c r="O1096" s="10" t="s">
        <v>36995</v>
      </c>
      <c r="P1096" s="10" t="s">
        <v>45771</v>
      </c>
      <c r="Q1096" s="33" t="s">
        <v>29986</v>
      </c>
      <c r="R1096" s="61" t="s">
        <v>36996</v>
      </c>
      <c r="S1096" s="10" t="s">
        <v>93</v>
      </c>
      <c r="T1096" s="60" t="s">
        <v>21</v>
      </c>
      <c r="U1096" s="34" t="s">
        <v>26689</v>
      </c>
      <c r="V1096" s="34" t="s">
        <v>26484</v>
      </c>
      <c r="W1096" s="51"/>
      <c r="X1096" s="51"/>
      <c r="Y1096" s="51"/>
      <c r="AA1096" s="51" t="s">
        <v>42843</v>
      </c>
      <c r="AB1096" s="33">
        <v>7348</v>
      </c>
      <c r="AC1096" s="103">
        <v>26620</v>
      </c>
    </row>
    <row r="1097" spans="1:29" ht="13" customHeight="1" x14ac:dyDescent="0.2">
      <c r="A1097" s="33" t="s">
        <v>36990</v>
      </c>
      <c r="B1097" s="33">
        <v>38</v>
      </c>
      <c r="C1097" s="33" t="s">
        <v>102</v>
      </c>
      <c r="D1097" s="33" t="s">
        <v>78</v>
      </c>
      <c r="E1097" s="33" t="s">
        <v>36991</v>
      </c>
      <c r="F1097" s="94">
        <v>43727</v>
      </c>
      <c r="G1097" s="33" t="s">
        <v>36992</v>
      </c>
      <c r="H1097" s="33" t="s">
        <v>36993</v>
      </c>
      <c r="I1097" s="33" t="s">
        <v>618</v>
      </c>
      <c r="J1097" s="62">
        <v>38868</v>
      </c>
      <c r="K1097" s="33" t="s">
        <v>5072</v>
      </c>
      <c r="L1097" s="33" t="s">
        <v>36994</v>
      </c>
      <c r="M1097" s="1" t="s">
        <v>46494</v>
      </c>
      <c r="N1097" s="33" t="s">
        <v>20</v>
      </c>
      <c r="O1097" s="33" t="s">
        <v>36995</v>
      </c>
      <c r="P1097" s="33" t="s">
        <v>45771</v>
      </c>
      <c r="Q1097" s="33" t="s">
        <v>29986</v>
      </c>
      <c r="R1097" s="33" t="s">
        <v>36996</v>
      </c>
      <c r="S1097" s="33" t="s">
        <v>93</v>
      </c>
      <c r="T1097" s="33" t="s">
        <v>21</v>
      </c>
      <c r="U1097" s="51" t="s">
        <v>26689</v>
      </c>
      <c r="V1097" s="51"/>
      <c r="W1097" s="51"/>
      <c r="X1097" s="51"/>
      <c r="Y1097" s="51"/>
      <c r="AA1097" s="33" t="s">
        <v>42843</v>
      </c>
      <c r="AB1097" s="33">
        <v>7347</v>
      </c>
      <c r="AC1097" s="103">
        <v>26621</v>
      </c>
    </row>
    <row r="1098" spans="1:29" ht="13" customHeight="1" x14ac:dyDescent="0.2">
      <c r="A1098" s="10" t="s">
        <v>39842</v>
      </c>
      <c r="B1098" s="87">
        <v>18</v>
      </c>
      <c r="C1098" s="10" t="s">
        <v>13</v>
      </c>
      <c r="D1098" s="10" t="s">
        <v>78</v>
      </c>
      <c r="E1098" s="60"/>
      <c r="F1098" s="94">
        <v>43727</v>
      </c>
      <c r="G1098" s="10" t="s">
        <v>39843</v>
      </c>
      <c r="H1098" s="10" t="s">
        <v>448</v>
      </c>
      <c r="I1098" s="10" t="s">
        <v>38</v>
      </c>
      <c r="J1098" s="62">
        <v>90804</v>
      </c>
      <c r="K1098" s="10" t="s">
        <v>91</v>
      </c>
      <c r="L1098" s="10" t="s">
        <v>449</v>
      </c>
      <c r="M1098" s="1" t="s">
        <v>46172</v>
      </c>
      <c r="N1098" s="10" t="s">
        <v>20</v>
      </c>
      <c r="O1098" s="10" t="s">
        <v>39844</v>
      </c>
      <c r="P1098" s="10" t="s">
        <v>45771</v>
      </c>
      <c r="Q1098" s="33" t="s">
        <v>29986</v>
      </c>
      <c r="R1098" s="61" t="s">
        <v>39845</v>
      </c>
      <c r="S1098" s="10" t="s">
        <v>93</v>
      </c>
      <c r="T1098" s="60" t="s">
        <v>45897</v>
      </c>
      <c r="U1098" s="51" t="s">
        <v>39851</v>
      </c>
      <c r="V1098" s="51" t="s">
        <v>26484</v>
      </c>
      <c r="W1098" s="51" t="s">
        <v>26485</v>
      </c>
      <c r="X1098" s="51" t="s">
        <v>93</v>
      </c>
      <c r="Y1098" s="51">
        <v>5044</v>
      </c>
      <c r="AA1098" s="51" t="s">
        <v>42842</v>
      </c>
      <c r="AB1098" s="33">
        <v>7349</v>
      </c>
      <c r="AC1098" s="103">
        <v>26619</v>
      </c>
    </row>
    <row r="1099" spans="1:29" ht="13" customHeight="1" x14ac:dyDescent="0.2">
      <c r="A1099" s="1" t="s">
        <v>41528</v>
      </c>
      <c r="B1099" s="87">
        <v>74</v>
      </c>
      <c r="C1099" s="10" t="s">
        <v>13</v>
      </c>
      <c r="D1099" s="1" t="s">
        <v>23</v>
      </c>
      <c r="E1099" s="60"/>
      <c r="F1099" s="94">
        <v>43727</v>
      </c>
      <c r="G1099" s="10" t="s">
        <v>41529</v>
      </c>
      <c r="H1099" s="10" t="s">
        <v>41530</v>
      </c>
      <c r="I1099" s="10" t="s">
        <v>297</v>
      </c>
      <c r="J1099" s="62">
        <v>37379</v>
      </c>
      <c r="K1099" s="10" t="s">
        <v>502</v>
      </c>
      <c r="L1099" s="10" t="s">
        <v>41531</v>
      </c>
      <c r="M1099" s="1" t="s">
        <v>46495</v>
      </c>
      <c r="N1099" s="10" t="s">
        <v>20</v>
      </c>
      <c r="O1099" s="10" t="s">
        <v>41532</v>
      </c>
      <c r="P1099" s="10" t="s">
        <v>45771</v>
      </c>
      <c r="Q1099" s="33" t="s">
        <v>29986</v>
      </c>
      <c r="R1099" s="61" t="s">
        <v>41533</v>
      </c>
      <c r="S1099" s="10" t="s">
        <v>509</v>
      </c>
      <c r="T1099" s="60" t="s">
        <v>28</v>
      </c>
      <c r="U1099" s="51" t="s">
        <v>26488</v>
      </c>
      <c r="V1099" s="51" t="s">
        <v>26482</v>
      </c>
      <c r="W1099" s="51" t="s">
        <v>26485</v>
      </c>
      <c r="X1099" s="51" t="s">
        <v>93</v>
      </c>
      <c r="Y1099" s="51">
        <v>5045</v>
      </c>
      <c r="AA1099" s="51" t="s">
        <v>42843</v>
      </c>
      <c r="AB1099" s="33">
        <v>7350</v>
      </c>
      <c r="AC1099" s="103">
        <v>26618</v>
      </c>
    </row>
    <row r="1100" spans="1:29" ht="13" customHeight="1" x14ac:dyDescent="0.2">
      <c r="A1100" s="10" t="s">
        <v>41596</v>
      </c>
      <c r="B1100" s="87">
        <v>33</v>
      </c>
      <c r="C1100" s="10" t="s">
        <v>13</v>
      </c>
      <c r="D1100" s="10" t="s">
        <v>78</v>
      </c>
      <c r="E1100" s="61" t="s">
        <v>41597</v>
      </c>
      <c r="F1100" s="94">
        <v>43726</v>
      </c>
      <c r="G1100" s="10" t="s">
        <v>41598</v>
      </c>
      <c r="H1100" s="10" t="s">
        <v>1113</v>
      </c>
      <c r="I1100" s="10" t="s">
        <v>297</v>
      </c>
      <c r="J1100" s="62">
        <v>38106</v>
      </c>
      <c r="K1100" s="10" t="s">
        <v>1114</v>
      </c>
      <c r="L1100" s="10" t="s">
        <v>41599</v>
      </c>
      <c r="M1100" s="1" t="s">
        <v>46496</v>
      </c>
      <c r="N1100" s="10" t="s">
        <v>20</v>
      </c>
      <c r="O1100" s="10" t="s">
        <v>41600</v>
      </c>
      <c r="P1100" s="10" t="s">
        <v>45771</v>
      </c>
      <c r="Q1100" s="33" t="s">
        <v>29986</v>
      </c>
      <c r="R1100" s="61" t="s">
        <v>41601</v>
      </c>
      <c r="S1100" s="10" t="s">
        <v>93</v>
      </c>
      <c r="T1100" s="60" t="s">
        <v>21</v>
      </c>
      <c r="U1100" s="34" t="s">
        <v>26689</v>
      </c>
      <c r="V1100" s="34"/>
      <c r="W1100" s="51"/>
      <c r="X1100" s="51"/>
      <c r="Y1100" s="51"/>
      <c r="AA1100" s="51" t="s">
        <v>42842</v>
      </c>
      <c r="AB1100" s="33">
        <v>7344</v>
      </c>
      <c r="AC1100" s="103">
        <v>26617</v>
      </c>
    </row>
    <row r="1101" spans="1:29" ht="13" customHeight="1" x14ac:dyDescent="0.2">
      <c r="A1101" s="10" t="s">
        <v>38181</v>
      </c>
      <c r="B1101" s="87">
        <v>43</v>
      </c>
      <c r="C1101" s="10" t="s">
        <v>13</v>
      </c>
      <c r="D1101" s="10" t="s">
        <v>30</v>
      </c>
      <c r="E1101" s="61" t="s">
        <v>38182</v>
      </c>
      <c r="F1101" s="94">
        <v>43726</v>
      </c>
      <c r="G1101" s="10" t="s">
        <v>38183</v>
      </c>
      <c r="H1101" s="10" t="s">
        <v>2443</v>
      </c>
      <c r="I1101" s="10" t="s">
        <v>105</v>
      </c>
      <c r="J1101" s="62">
        <v>97304</v>
      </c>
      <c r="K1101" s="10" t="s">
        <v>1730</v>
      </c>
      <c r="L1101" s="10" t="s">
        <v>2444</v>
      </c>
      <c r="M1101" s="1" t="s">
        <v>46497</v>
      </c>
      <c r="N1101" s="10" t="s">
        <v>20</v>
      </c>
      <c r="O1101" s="10" t="s">
        <v>38184</v>
      </c>
      <c r="P1101" s="10" t="s">
        <v>45771</v>
      </c>
      <c r="Q1101" s="33" t="s">
        <v>29986</v>
      </c>
      <c r="R1101" s="61" t="s">
        <v>38185</v>
      </c>
      <c r="S1101" s="10" t="s">
        <v>93</v>
      </c>
      <c r="T1101" s="60" t="s">
        <v>21</v>
      </c>
      <c r="U1101" s="51" t="s">
        <v>26689</v>
      </c>
      <c r="V1101" s="51" t="s">
        <v>26484</v>
      </c>
      <c r="W1101" s="51" t="s">
        <v>26485</v>
      </c>
      <c r="X1101" s="51" t="s">
        <v>93</v>
      </c>
      <c r="Y1101" s="51">
        <v>5043</v>
      </c>
      <c r="AA1101" s="51" t="s">
        <v>42844</v>
      </c>
      <c r="AB1101" s="33">
        <v>7342</v>
      </c>
      <c r="AC1101" s="103">
        <v>26615</v>
      </c>
    </row>
    <row r="1102" spans="1:29" ht="13" customHeight="1" x14ac:dyDescent="0.2">
      <c r="A1102" s="10" t="s">
        <v>41554</v>
      </c>
      <c r="B1102" s="87">
        <v>44</v>
      </c>
      <c r="C1102" s="10" t="s">
        <v>13</v>
      </c>
      <c r="D1102" s="10" t="s">
        <v>30</v>
      </c>
      <c r="E1102" s="61" t="s">
        <v>41555</v>
      </c>
      <c r="F1102" s="94">
        <v>43726</v>
      </c>
      <c r="G1102" s="10" t="s">
        <v>41556</v>
      </c>
      <c r="H1102" s="10" t="s">
        <v>3199</v>
      </c>
      <c r="I1102" s="10" t="s">
        <v>55</v>
      </c>
      <c r="J1102" s="62">
        <v>32310</v>
      </c>
      <c r="K1102" s="10" t="s">
        <v>3201</v>
      </c>
      <c r="L1102" s="10" t="s">
        <v>33767</v>
      </c>
      <c r="M1102" s="1" t="s">
        <v>46498</v>
      </c>
      <c r="N1102" s="10" t="s">
        <v>20</v>
      </c>
      <c r="O1102" s="10" t="s">
        <v>41557</v>
      </c>
      <c r="P1102" s="10" t="s">
        <v>45771</v>
      </c>
      <c r="Q1102" s="33" t="s">
        <v>29986</v>
      </c>
      <c r="R1102" s="61" t="s">
        <v>41558</v>
      </c>
      <c r="S1102" s="10" t="s">
        <v>93</v>
      </c>
      <c r="T1102" s="60" t="s">
        <v>21</v>
      </c>
      <c r="U1102" s="51" t="s">
        <v>26689</v>
      </c>
      <c r="V1102" s="51" t="s">
        <v>26484</v>
      </c>
      <c r="W1102" s="51" t="s">
        <v>26485</v>
      </c>
      <c r="X1102" s="51"/>
      <c r="Y1102" s="51"/>
      <c r="AA1102" s="51" t="s">
        <v>42844</v>
      </c>
      <c r="AB1102" s="33">
        <v>7343</v>
      </c>
      <c r="AC1102" s="103">
        <v>26614</v>
      </c>
    </row>
    <row r="1103" spans="1:29" ht="13" customHeight="1" x14ac:dyDescent="0.2">
      <c r="A1103" s="10" t="s">
        <v>41591</v>
      </c>
      <c r="B1103" s="87">
        <v>49</v>
      </c>
      <c r="C1103" s="10" t="s">
        <v>13</v>
      </c>
      <c r="D1103" s="10" t="s">
        <v>78</v>
      </c>
      <c r="E1103" s="61" t="s">
        <v>41592</v>
      </c>
      <c r="F1103" s="94">
        <v>43726</v>
      </c>
      <c r="G1103" s="10" t="s">
        <v>41593</v>
      </c>
      <c r="H1103" s="10" t="s">
        <v>1524</v>
      </c>
      <c r="I1103" s="10" t="s">
        <v>373</v>
      </c>
      <c r="J1103" s="62">
        <v>15221</v>
      </c>
      <c r="K1103" s="10" t="s">
        <v>1526</v>
      </c>
      <c r="L1103" s="10" t="s">
        <v>32075</v>
      </c>
      <c r="M1103" s="1" t="s">
        <v>46200</v>
      </c>
      <c r="N1103" s="10" t="s">
        <v>20</v>
      </c>
      <c r="O1103" s="10" t="s">
        <v>41594</v>
      </c>
      <c r="P1103" s="10" t="s">
        <v>45771</v>
      </c>
      <c r="Q1103" s="33" t="s">
        <v>29986</v>
      </c>
      <c r="R1103" s="61" t="s">
        <v>41595</v>
      </c>
      <c r="S1103" s="10" t="s">
        <v>93</v>
      </c>
      <c r="T1103" s="60" t="s">
        <v>21</v>
      </c>
      <c r="U1103" s="34" t="s">
        <v>26682</v>
      </c>
      <c r="V1103" s="34" t="s">
        <v>26484</v>
      </c>
      <c r="W1103" s="51"/>
      <c r="X1103" s="51"/>
      <c r="Y1103" s="51"/>
      <c r="AA1103" s="51" t="s">
        <v>42844</v>
      </c>
      <c r="AB1103" s="33">
        <v>7345</v>
      </c>
      <c r="AC1103" s="103">
        <v>26616</v>
      </c>
    </row>
    <row r="1104" spans="1:29" ht="13" customHeight="1" x14ac:dyDescent="0.2">
      <c r="A1104" s="10" t="s">
        <v>41913</v>
      </c>
      <c r="B1104" s="87">
        <v>34</v>
      </c>
      <c r="C1104" s="10" t="s">
        <v>13</v>
      </c>
      <c r="D1104" s="10" t="s">
        <v>30</v>
      </c>
      <c r="E1104" s="61" t="s">
        <v>41914</v>
      </c>
      <c r="F1104" s="94">
        <v>43726</v>
      </c>
      <c r="G1104" s="10" t="s">
        <v>41915</v>
      </c>
      <c r="H1104" s="10" t="s">
        <v>944</v>
      </c>
      <c r="I1104" s="10" t="s">
        <v>25</v>
      </c>
      <c r="J1104" s="62">
        <v>29073</v>
      </c>
      <c r="K1104" s="10" t="s">
        <v>944</v>
      </c>
      <c r="L1104" s="10" t="s">
        <v>945</v>
      </c>
      <c r="M1104" s="1" t="s">
        <v>46482</v>
      </c>
      <c r="N1104" s="10" t="s">
        <v>362</v>
      </c>
      <c r="O1104" s="10" t="s">
        <v>41916</v>
      </c>
      <c r="P1104" s="10" t="s">
        <v>45771</v>
      </c>
      <c r="Q1104" s="33" t="s">
        <v>29986</v>
      </c>
      <c r="R1104" s="61" t="s">
        <v>41917</v>
      </c>
      <c r="S1104" s="10" t="s">
        <v>22</v>
      </c>
      <c r="T1104" s="60" t="s">
        <v>45897</v>
      </c>
      <c r="U1104" s="34" t="s">
        <v>49804</v>
      </c>
      <c r="V1104" s="34" t="s">
        <v>26482</v>
      </c>
      <c r="W1104" s="51"/>
      <c r="X1104" s="51"/>
      <c r="Y1104" s="51"/>
      <c r="AA1104" s="51" t="s">
        <v>42844</v>
      </c>
      <c r="AB1104" s="33">
        <v>7346</v>
      </c>
      <c r="AC1104" s="103">
        <v>26768</v>
      </c>
    </row>
    <row r="1105" spans="1:29" ht="13" customHeight="1" x14ac:dyDescent="0.2">
      <c r="A1105" s="10" t="s">
        <v>41704</v>
      </c>
      <c r="B1105" s="87">
        <v>36</v>
      </c>
      <c r="C1105" s="10" t="s">
        <v>13</v>
      </c>
      <c r="D1105" s="10" t="s">
        <v>30</v>
      </c>
      <c r="E1105" s="61" t="s">
        <v>41705</v>
      </c>
      <c r="F1105" s="94">
        <v>43725</v>
      </c>
      <c r="G1105" s="10" t="s">
        <v>41706</v>
      </c>
      <c r="H1105" s="10" t="s">
        <v>834</v>
      </c>
      <c r="I1105" s="10" t="s">
        <v>392</v>
      </c>
      <c r="J1105" s="62">
        <v>11572</v>
      </c>
      <c r="K1105" s="10" t="s">
        <v>5113</v>
      </c>
      <c r="L1105" s="10" t="s">
        <v>29238</v>
      </c>
      <c r="M1105" s="1" t="s">
        <v>46224</v>
      </c>
      <c r="N1105" s="10" t="s">
        <v>20</v>
      </c>
      <c r="O1105" s="10" t="s">
        <v>41707</v>
      </c>
      <c r="P1105" s="10" t="s">
        <v>31864</v>
      </c>
      <c r="Q1105" s="33" t="s">
        <v>29986</v>
      </c>
      <c r="R1105" s="61" t="s">
        <v>41708</v>
      </c>
      <c r="S1105" s="10" t="s">
        <v>509</v>
      </c>
      <c r="T1105" s="60" t="s">
        <v>21</v>
      </c>
      <c r="U1105" s="34" t="s">
        <v>26682</v>
      </c>
      <c r="V1105" s="34" t="s">
        <v>26484</v>
      </c>
      <c r="W1105" s="51"/>
      <c r="X1105" s="51"/>
      <c r="Y1105" s="51"/>
      <c r="AA1105" s="51" t="s">
        <v>42842</v>
      </c>
      <c r="AB1105" s="33">
        <v>7340</v>
      </c>
      <c r="AC1105" s="103">
        <v>26613</v>
      </c>
    </row>
    <row r="1106" spans="1:29" ht="13" customHeight="1" x14ac:dyDescent="0.2">
      <c r="A1106" s="10" t="s">
        <v>37592</v>
      </c>
      <c r="B1106" s="87">
        <v>39</v>
      </c>
      <c r="C1106" s="10" t="s">
        <v>13</v>
      </c>
      <c r="D1106" s="10" t="s">
        <v>78</v>
      </c>
      <c r="E1106" s="61" t="s">
        <v>37593</v>
      </c>
      <c r="F1106" s="94">
        <v>43725</v>
      </c>
      <c r="G1106" s="10" t="s">
        <v>37594</v>
      </c>
      <c r="H1106" s="10" t="s">
        <v>35869</v>
      </c>
      <c r="I1106" s="10" t="s">
        <v>392</v>
      </c>
      <c r="J1106" s="62">
        <v>10304</v>
      </c>
      <c r="K1106" s="10" t="s">
        <v>815</v>
      </c>
      <c r="L1106" s="10" t="s">
        <v>536</v>
      </c>
      <c r="M1106" s="1" t="s">
        <v>45963</v>
      </c>
      <c r="N1106" s="10" t="s">
        <v>20</v>
      </c>
      <c r="O1106" s="10" t="s">
        <v>37595</v>
      </c>
      <c r="P1106" s="10" t="s">
        <v>45771</v>
      </c>
      <c r="Q1106" s="33" t="s">
        <v>29986</v>
      </c>
      <c r="R1106" s="61" t="s">
        <v>37596</v>
      </c>
      <c r="S1106" s="10" t="s">
        <v>93</v>
      </c>
      <c r="T1106" s="60" t="s">
        <v>21</v>
      </c>
      <c r="U1106" s="51" t="s">
        <v>26689</v>
      </c>
      <c r="V1106" s="51" t="s">
        <v>26484</v>
      </c>
      <c r="W1106" s="51" t="s">
        <v>26486</v>
      </c>
      <c r="X1106" s="51" t="s">
        <v>509</v>
      </c>
      <c r="Y1106" s="51">
        <v>5248</v>
      </c>
      <c r="AA1106" s="51" t="s">
        <v>42842</v>
      </c>
      <c r="AB1106" s="33">
        <v>7338</v>
      </c>
      <c r="AC1106" s="103">
        <v>26612</v>
      </c>
    </row>
    <row r="1107" spans="1:29" ht="13" customHeight="1" x14ac:dyDescent="0.2">
      <c r="A1107" s="10" t="s">
        <v>41175</v>
      </c>
      <c r="B1107" s="87">
        <v>57</v>
      </c>
      <c r="C1107" s="10" t="s">
        <v>102</v>
      </c>
      <c r="D1107" s="10" t="s">
        <v>30</v>
      </c>
      <c r="E1107" s="61" t="s">
        <v>41176</v>
      </c>
      <c r="F1107" s="94">
        <v>43725</v>
      </c>
      <c r="G1107" s="10" t="s">
        <v>41177</v>
      </c>
      <c r="H1107" s="10" t="s">
        <v>815</v>
      </c>
      <c r="I1107" s="10" t="s">
        <v>224</v>
      </c>
      <c r="J1107" s="62">
        <v>23233</v>
      </c>
      <c r="K1107" s="10" t="s">
        <v>27180</v>
      </c>
      <c r="L1107" s="10" t="s">
        <v>41178</v>
      </c>
      <c r="M1107" s="1" t="s">
        <v>46499</v>
      </c>
      <c r="N1107" s="10" t="s">
        <v>20</v>
      </c>
      <c r="O1107" s="10" t="s">
        <v>41179</v>
      </c>
      <c r="P1107" s="10" t="s">
        <v>45771</v>
      </c>
      <c r="Q1107" s="33" t="s">
        <v>29986</v>
      </c>
      <c r="R1107" s="61" t="s">
        <v>41180</v>
      </c>
      <c r="S1107" s="10" t="s">
        <v>509</v>
      </c>
      <c r="T1107" s="60" t="s">
        <v>21</v>
      </c>
      <c r="U1107" s="51" t="s">
        <v>26497</v>
      </c>
      <c r="V1107" s="51" t="s">
        <v>26484</v>
      </c>
      <c r="W1107" s="51" t="s">
        <v>26485</v>
      </c>
      <c r="X1107" s="51" t="s">
        <v>509</v>
      </c>
      <c r="Y1107" s="51">
        <v>5032</v>
      </c>
      <c r="AA1107" s="51" t="s">
        <v>42844</v>
      </c>
      <c r="AB1107" s="33">
        <v>7339</v>
      </c>
      <c r="AC1107" s="103">
        <v>26611</v>
      </c>
    </row>
    <row r="1108" spans="1:29" ht="13" customHeight="1" x14ac:dyDescent="0.2">
      <c r="A1108" s="10" t="s">
        <v>40626</v>
      </c>
      <c r="B1108" s="87">
        <v>34</v>
      </c>
      <c r="C1108" s="10" t="s">
        <v>13</v>
      </c>
      <c r="D1108" s="10" t="s">
        <v>41</v>
      </c>
      <c r="E1108" s="61" t="s">
        <v>40627</v>
      </c>
      <c r="F1108" s="94">
        <v>43725</v>
      </c>
      <c r="G1108" s="10" t="s">
        <v>40628</v>
      </c>
      <c r="H1108" s="10" t="s">
        <v>20196</v>
      </c>
      <c r="I1108" s="10" t="s">
        <v>55</v>
      </c>
      <c r="J1108" s="62">
        <v>32583</v>
      </c>
      <c r="K1108" s="10" t="s">
        <v>2729</v>
      </c>
      <c r="L1108" s="10" t="s">
        <v>40629</v>
      </c>
      <c r="M1108" s="1" t="s">
        <v>46500</v>
      </c>
      <c r="N1108" s="10" t="s">
        <v>20</v>
      </c>
      <c r="O1108" s="10" t="s">
        <v>40630</v>
      </c>
      <c r="P1108" s="10" t="s">
        <v>45392</v>
      </c>
      <c r="Q1108" s="33" t="s">
        <v>29986</v>
      </c>
      <c r="R1108" s="61" t="s">
        <v>40631</v>
      </c>
      <c r="S1108" s="10" t="s">
        <v>93</v>
      </c>
      <c r="T1108" s="60" t="s">
        <v>350</v>
      </c>
      <c r="U1108" s="51" t="s">
        <v>26775</v>
      </c>
      <c r="V1108" s="51" t="s">
        <v>26484</v>
      </c>
      <c r="W1108" s="51" t="s">
        <v>26483</v>
      </c>
      <c r="X1108" s="51" t="s">
        <v>93</v>
      </c>
      <c r="Y1108" s="51">
        <v>5034</v>
      </c>
      <c r="AA1108" s="51" t="s">
        <v>42843</v>
      </c>
      <c r="AB1108" s="33">
        <v>7341</v>
      </c>
      <c r="AC1108" s="103">
        <v>26610</v>
      </c>
    </row>
    <row r="1109" spans="1:29" ht="13" customHeight="1" x14ac:dyDescent="0.2">
      <c r="A1109" s="60" t="s">
        <v>37142</v>
      </c>
      <c r="B1109" s="89">
        <v>27</v>
      </c>
      <c r="C1109" s="10" t="s">
        <v>13</v>
      </c>
      <c r="D1109" s="10" t="s">
        <v>78</v>
      </c>
      <c r="E1109" s="60"/>
      <c r="F1109" s="94">
        <v>43724</v>
      </c>
      <c r="G1109" s="10" t="s">
        <v>37143</v>
      </c>
      <c r="H1109" s="10" t="s">
        <v>671</v>
      </c>
      <c r="I1109" s="10" t="s">
        <v>66</v>
      </c>
      <c r="J1109" s="62">
        <v>77071</v>
      </c>
      <c r="K1109" s="10" t="s">
        <v>512</v>
      </c>
      <c r="L1109" s="10" t="s">
        <v>672</v>
      </c>
      <c r="M1109" s="1" t="s">
        <v>45992</v>
      </c>
      <c r="N1109" s="10" t="s">
        <v>20</v>
      </c>
      <c r="O1109" s="10" t="s">
        <v>37144</v>
      </c>
      <c r="P1109" s="10" t="s">
        <v>45771</v>
      </c>
      <c r="Q1109" s="33" t="s">
        <v>29986</v>
      </c>
      <c r="R1109" s="61" t="s">
        <v>37145</v>
      </c>
      <c r="S1109" s="10" t="s">
        <v>93</v>
      </c>
      <c r="T1109" s="60" t="s">
        <v>21</v>
      </c>
      <c r="U1109" s="51" t="s">
        <v>26689</v>
      </c>
      <c r="V1109" s="51" t="s">
        <v>26484</v>
      </c>
      <c r="W1109" s="51" t="s">
        <v>26486</v>
      </c>
      <c r="X1109" s="51" t="s">
        <v>93</v>
      </c>
      <c r="Y1109" s="51">
        <v>5066</v>
      </c>
      <c r="AA1109" s="51" t="s">
        <v>42844</v>
      </c>
      <c r="AB1109" s="33">
        <v>7332</v>
      </c>
      <c r="AC1109" s="103">
        <v>26609</v>
      </c>
    </row>
    <row r="1110" spans="1:29" ht="13" customHeight="1" x14ac:dyDescent="0.2">
      <c r="A1110" s="10" t="s">
        <v>38176</v>
      </c>
      <c r="B1110" s="87">
        <v>33</v>
      </c>
      <c r="C1110" s="10" t="s">
        <v>13</v>
      </c>
      <c r="D1110" s="10" t="s">
        <v>30</v>
      </c>
      <c r="E1110" s="61" t="s">
        <v>38177</v>
      </c>
      <c r="F1110" s="94">
        <v>43724</v>
      </c>
      <c r="G1110" s="10" t="s">
        <v>38178</v>
      </c>
      <c r="H1110" s="10" t="s">
        <v>20275</v>
      </c>
      <c r="I1110" s="10" t="s">
        <v>297</v>
      </c>
      <c r="J1110" s="62">
        <v>37643</v>
      </c>
      <c r="K1110" s="10" t="s">
        <v>758</v>
      </c>
      <c r="L1110" s="10" t="s">
        <v>20277</v>
      </c>
      <c r="M1110" s="1" t="s">
        <v>46336</v>
      </c>
      <c r="N1110" s="10" t="s">
        <v>20</v>
      </c>
      <c r="O1110" s="10" t="s">
        <v>38179</v>
      </c>
      <c r="P1110" s="10" t="s">
        <v>45771</v>
      </c>
      <c r="Q1110" s="33" t="s">
        <v>29986</v>
      </c>
      <c r="R1110" s="61" t="s">
        <v>38180</v>
      </c>
      <c r="S1110" s="10" t="s">
        <v>93</v>
      </c>
      <c r="T1110" s="60" t="s">
        <v>21</v>
      </c>
      <c r="U1110" s="51" t="s">
        <v>26689</v>
      </c>
      <c r="V1110" s="51" t="s">
        <v>26484</v>
      </c>
      <c r="W1110" s="51" t="s">
        <v>26486</v>
      </c>
      <c r="X1110" s="51" t="s">
        <v>93</v>
      </c>
      <c r="Y1110" s="51">
        <v>5038</v>
      </c>
      <c r="AA1110" s="51" t="s">
        <v>42844</v>
      </c>
      <c r="AB1110" s="33">
        <v>7334</v>
      </c>
      <c r="AC1110" s="103">
        <v>26606</v>
      </c>
    </row>
    <row r="1111" spans="1:29" ht="13" customHeight="1" x14ac:dyDescent="0.2">
      <c r="A1111" s="1" t="s">
        <v>38913</v>
      </c>
      <c r="B1111" s="87">
        <v>37</v>
      </c>
      <c r="C1111" s="10" t="s">
        <v>13</v>
      </c>
      <c r="D1111" s="1" t="s">
        <v>30</v>
      </c>
      <c r="E1111" s="60"/>
      <c r="F1111" s="94">
        <v>43724</v>
      </c>
      <c r="G1111" s="10" t="s">
        <v>38914</v>
      </c>
      <c r="H1111" s="10" t="s">
        <v>38915</v>
      </c>
      <c r="I1111" s="10" t="s">
        <v>66</v>
      </c>
      <c r="J1111" s="62">
        <v>76266</v>
      </c>
      <c r="K1111" s="10" t="s">
        <v>152</v>
      </c>
      <c r="L1111" s="10" t="s">
        <v>38038</v>
      </c>
      <c r="M1111" s="1" t="s">
        <v>46068</v>
      </c>
      <c r="N1111" s="10" t="s">
        <v>20</v>
      </c>
      <c r="O1111" s="10" t="s">
        <v>38916</v>
      </c>
      <c r="P1111" s="10" t="s">
        <v>45771</v>
      </c>
      <c r="Q1111" s="33" t="s">
        <v>29986</v>
      </c>
      <c r="R1111" s="61" t="s">
        <v>38917</v>
      </c>
      <c r="S1111" s="10" t="s">
        <v>93</v>
      </c>
      <c r="T1111" s="60" t="s">
        <v>21</v>
      </c>
      <c r="U1111" s="51" t="s">
        <v>26689</v>
      </c>
      <c r="V1111" s="51" t="s">
        <v>26484</v>
      </c>
      <c r="W1111" s="51" t="s">
        <v>26486</v>
      </c>
      <c r="X1111" s="51" t="s">
        <v>93</v>
      </c>
      <c r="Y1111" s="51">
        <v>5041</v>
      </c>
      <c r="AA1111" s="51" t="s">
        <v>42843</v>
      </c>
      <c r="AB1111" s="33">
        <v>7335</v>
      </c>
      <c r="AC1111" s="103">
        <v>26607</v>
      </c>
    </row>
    <row r="1112" spans="1:29" ht="13" customHeight="1" x14ac:dyDescent="0.2">
      <c r="A1112" s="10" t="s">
        <v>41766</v>
      </c>
      <c r="B1112" s="87">
        <v>50</v>
      </c>
      <c r="C1112" s="10" t="s">
        <v>13</v>
      </c>
      <c r="D1112" s="10" t="s">
        <v>30</v>
      </c>
      <c r="E1112" s="61" t="s">
        <v>41767</v>
      </c>
      <c r="F1112" s="94">
        <v>43724</v>
      </c>
      <c r="G1112" s="10" t="s">
        <v>41768</v>
      </c>
      <c r="H1112" s="10" t="s">
        <v>2647</v>
      </c>
      <c r="I1112" s="10" t="s">
        <v>159</v>
      </c>
      <c r="J1112" s="62">
        <v>30236</v>
      </c>
      <c r="K1112" s="10" t="s">
        <v>1664</v>
      </c>
      <c r="L1112" s="10" t="s">
        <v>2649</v>
      </c>
      <c r="M1112" s="1" t="s">
        <v>46502</v>
      </c>
      <c r="N1112" s="10" t="s">
        <v>20</v>
      </c>
      <c r="O1112" s="10" t="s">
        <v>41769</v>
      </c>
      <c r="P1112" s="10" t="s">
        <v>45771</v>
      </c>
      <c r="Q1112" s="33" t="s">
        <v>29986</v>
      </c>
      <c r="R1112" s="61" t="s">
        <v>41770</v>
      </c>
      <c r="S1112" s="10" t="s">
        <v>93</v>
      </c>
      <c r="T1112" s="60" t="s">
        <v>21</v>
      </c>
      <c r="U1112" s="34" t="s">
        <v>26689</v>
      </c>
      <c r="V1112" s="34" t="s">
        <v>26484</v>
      </c>
      <c r="W1112" s="51"/>
      <c r="X1112" s="51"/>
      <c r="Y1112" s="51"/>
      <c r="AA1112" s="51" t="s">
        <v>42844</v>
      </c>
      <c r="AB1112" s="33">
        <v>7336</v>
      </c>
      <c r="AC1112" s="103">
        <v>26604</v>
      </c>
    </row>
    <row r="1113" spans="1:29" ht="13" customHeight="1" x14ac:dyDescent="0.2">
      <c r="A1113" s="10" t="s">
        <v>37477</v>
      </c>
      <c r="B1113" s="87">
        <v>53</v>
      </c>
      <c r="C1113" s="10" t="s">
        <v>13</v>
      </c>
      <c r="D1113" s="10" t="s">
        <v>78</v>
      </c>
      <c r="E1113" s="61" t="s">
        <v>37478</v>
      </c>
      <c r="F1113" s="94">
        <v>43724</v>
      </c>
      <c r="G1113" s="10" t="s">
        <v>37474</v>
      </c>
      <c r="H1113" s="10" t="s">
        <v>106</v>
      </c>
      <c r="I1113" s="10" t="s">
        <v>3344</v>
      </c>
      <c r="J1113" s="62">
        <v>20020</v>
      </c>
      <c r="K1113" s="10" t="s">
        <v>3346</v>
      </c>
      <c r="L1113" s="10" t="s">
        <v>17507</v>
      </c>
      <c r="M1113" s="1" t="s">
        <v>46501</v>
      </c>
      <c r="N1113" s="10" t="s">
        <v>20</v>
      </c>
      <c r="O1113" s="10" t="s">
        <v>37475</v>
      </c>
      <c r="P1113" s="10" t="s">
        <v>45771</v>
      </c>
      <c r="Q1113" s="33" t="s">
        <v>29986</v>
      </c>
      <c r="R1113" s="61" t="s">
        <v>37476</v>
      </c>
      <c r="S1113" s="10" t="s">
        <v>93</v>
      </c>
      <c r="T1113" s="60" t="s">
        <v>21</v>
      </c>
      <c r="U1113" s="51" t="s">
        <v>26689</v>
      </c>
      <c r="V1113" s="51" t="s">
        <v>26484</v>
      </c>
      <c r="W1113" s="51" t="s">
        <v>26485</v>
      </c>
      <c r="X1113" s="51" t="s">
        <v>93</v>
      </c>
      <c r="Y1113" s="51">
        <v>5035</v>
      </c>
      <c r="AA1113" s="51" t="s">
        <v>42842</v>
      </c>
      <c r="AB1113" s="33">
        <v>7333</v>
      </c>
      <c r="AC1113" s="103">
        <v>26605</v>
      </c>
    </row>
    <row r="1114" spans="1:29" ht="13" customHeight="1" x14ac:dyDescent="0.2">
      <c r="A1114" s="1" t="s">
        <v>42251</v>
      </c>
      <c r="B1114" s="87">
        <v>41</v>
      </c>
      <c r="C1114" s="10" t="s">
        <v>13</v>
      </c>
      <c r="D1114" s="1" t="s">
        <v>23</v>
      </c>
      <c r="E1114" s="10"/>
      <c r="F1114" s="94">
        <v>43724</v>
      </c>
      <c r="G1114" s="10" t="s">
        <v>42252</v>
      </c>
      <c r="H1114" s="10" t="s">
        <v>42253</v>
      </c>
      <c r="I1114" s="10" t="s">
        <v>37</v>
      </c>
      <c r="J1114" s="62">
        <v>62088</v>
      </c>
      <c r="K1114" s="10" t="s">
        <v>2005</v>
      </c>
      <c r="L1114" s="10" t="s">
        <v>6368</v>
      </c>
      <c r="M1114" s="1" t="s">
        <v>46503</v>
      </c>
      <c r="N1114" s="10" t="s">
        <v>362</v>
      </c>
      <c r="O1114" s="10" t="s">
        <v>42254</v>
      </c>
      <c r="P1114" s="10" t="s">
        <v>45771</v>
      </c>
      <c r="Q1114" s="33" t="s">
        <v>29986</v>
      </c>
      <c r="R1114" s="61" t="s">
        <v>42255</v>
      </c>
      <c r="S1114" s="10" t="s">
        <v>22</v>
      </c>
      <c r="T1114" s="60" t="s">
        <v>45897</v>
      </c>
      <c r="U1114" s="34" t="s">
        <v>49804</v>
      </c>
      <c r="V1114" s="34" t="s">
        <v>26487</v>
      </c>
      <c r="W1114" s="51"/>
      <c r="X1114" s="51"/>
      <c r="Y1114" s="51"/>
      <c r="AA1114" s="51" t="s">
        <v>42843</v>
      </c>
      <c r="AB1114" s="33">
        <v>7337</v>
      </c>
      <c r="AC1114" s="103">
        <v>26767</v>
      </c>
    </row>
    <row r="1115" spans="1:29" ht="13" customHeight="1" x14ac:dyDescent="0.2">
      <c r="A1115" s="10" t="s">
        <v>41280</v>
      </c>
      <c r="B1115" s="87">
        <v>28</v>
      </c>
      <c r="C1115" s="10" t="s">
        <v>13</v>
      </c>
      <c r="D1115" s="10" t="s">
        <v>30</v>
      </c>
      <c r="E1115" s="61" t="s">
        <v>41281</v>
      </c>
      <c r="F1115" s="94">
        <v>43723</v>
      </c>
      <c r="G1115" s="10" t="s">
        <v>41282</v>
      </c>
      <c r="H1115" s="10" t="s">
        <v>1024</v>
      </c>
      <c r="I1115" s="10" t="s">
        <v>366</v>
      </c>
      <c r="J1115" s="62">
        <v>73103</v>
      </c>
      <c r="K1115" s="10" t="s">
        <v>1025</v>
      </c>
      <c r="L1115" s="10" t="s">
        <v>1026</v>
      </c>
      <c r="M1115" s="1" t="s">
        <v>46313</v>
      </c>
      <c r="N1115" s="10" t="s">
        <v>20</v>
      </c>
      <c r="O1115" s="10" t="s">
        <v>41283</v>
      </c>
      <c r="P1115" s="10" t="s">
        <v>45771</v>
      </c>
      <c r="Q1115" s="33" t="s">
        <v>29986</v>
      </c>
      <c r="R1115" s="61" t="s">
        <v>41284</v>
      </c>
      <c r="S1115" s="10" t="s">
        <v>509</v>
      </c>
      <c r="T1115" s="60" t="s">
        <v>21</v>
      </c>
      <c r="U1115" s="51" t="s">
        <v>26682</v>
      </c>
      <c r="V1115" s="51" t="s">
        <v>26484</v>
      </c>
      <c r="W1115" s="51" t="s">
        <v>26485</v>
      </c>
      <c r="X1115" s="51" t="s">
        <v>509</v>
      </c>
      <c r="Y1115" s="51">
        <v>5036</v>
      </c>
      <c r="AA1115" s="51" t="s">
        <v>42842</v>
      </c>
      <c r="AB1115" s="33">
        <v>7331</v>
      </c>
      <c r="AC1115" s="103">
        <v>26600</v>
      </c>
    </row>
    <row r="1116" spans="1:29" ht="13" customHeight="1" x14ac:dyDescent="0.2">
      <c r="A1116" s="10" t="s">
        <v>39309</v>
      </c>
      <c r="B1116" s="87">
        <v>31</v>
      </c>
      <c r="C1116" s="10" t="s">
        <v>13</v>
      </c>
      <c r="D1116" s="10" t="s">
        <v>78</v>
      </c>
      <c r="E1116" s="61" t="s">
        <v>39310</v>
      </c>
      <c r="F1116" s="94">
        <v>43723</v>
      </c>
      <c r="G1116" s="10" t="s">
        <v>39311</v>
      </c>
      <c r="H1116" s="10" t="s">
        <v>3276</v>
      </c>
      <c r="I1116" s="10" t="s">
        <v>121</v>
      </c>
      <c r="J1116" s="62">
        <v>55104</v>
      </c>
      <c r="K1116" s="10" t="s">
        <v>3278</v>
      </c>
      <c r="L1116" s="10" t="s">
        <v>4508</v>
      </c>
      <c r="M1116" s="1" t="s">
        <v>46504</v>
      </c>
      <c r="N1116" s="10" t="s">
        <v>20</v>
      </c>
      <c r="O1116" s="10" t="s">
        <v>39312</v>
      </c>
      <c r="P1116" s="10" t="s">
        <v>37002</v>
      </c>
      <c r="Q1116" s="33" t="s">
        <v>29986</v>
      </c>
      <c r="R1116" s="61" t="s">
        <v>39313</v>
      </c>
      <c r="S1116" s="10" t="s">
        <v>93</v>
      </c>
      <c r="T1116" s="60" t="s">
        <v>21</v>
      </c>
      <c r="U1116" s="51" t="s">
        <v>26682</v>
      </c>
      <c r="V1116" s="51" t="s">
        <v>26484</v>
      </c>
      <c r="W1116" s="51" t="s">
        <v>26485</v>
      </c>
      <c r="X1116" s="51" t="s">
        <v>509</v>
      </c>
      <c r="Y1116" s="51">
        <v>5037</v>
      </c>
      <c r="AA1116" s="51" t="s">
        <v>42842</v>
      </c>
      <c r="AB1116" s="33">
        <v>7330</v>
      </c>
      <c r="AC1116" s="103">
        <v>26602</v>
      </c>
    </row>
    <row r="1117" spans="1:29" ht="13" customHeight="1" x14ac:dyDescent="0.2">
      <c r="A1117" s="10" t="s">
        <v>38403</v>
      </c>
      <c r="B1117" s="87">
        <v>41</v>
      </c>
      <c r="C1117" s="10" t="s">
        <v>13</v>
      </c>
      <c r="D1117" s="10" t="s">
        <v>41</v>
      </c>
      <c r="E1117" s="60"/>
      <c r="F1117" s="94">
        <v>43723</v>
      </c>
      <c r="G1117" s="10" t="s">
        <v>38404</v>
      </c>
      <c r="H1117" s="10" t="s">
        <v>4192</v>
      </c>
      <c r="I1117" s="10" t="s">
        <v>66</v>
      </c>
      <c r="J1117" s="62">
        <v>77493</v>
      </c>
      <c r="K1117" s="10" t="s">
        <v>512</v>
      </c>
      <c r="L1117" s="10" t="s">
        <v>513</v>
      </c>
      <c r="M1117" s="1" t="s">
        <v>46076</v>
      </c>
      <c r="N1117" s="10" t="s">
        <v>20</v>
      </c>
      <c r="O1117" s="10" t="s">
        <v>38405</v>
      </c>
      <c r="P1117" s="10" t="s">
        <v>45771</v>
      </c>
      <c r="Q1117" s="33" t="s">
        <v>29986</v>
      </c>
      <c r="R1117" s="61" t="s">
        <v>38406</v>
      </c>
      <c r="S1117" s="10" t="s">
        <v>93</v>
      </c>
      <c r="T1117" s="60" t="s">
        <v>21</v>
      </c>
      <c r="U1117" s="51" t="s">
        <v>26689</v>
      </c>
      <c r="V1117" s="51" t="s">
        <v>26484</v>
      </c>
      <c r="W1117" s="51" t="s">
        <v>26486</v>
      </c>
      <c r="X1117" s="51" t="s">
        <v>93</v>
      </c>
      <c r="Y1117" s="51">
        <v>5040</v>
      </c>
      <c r="AA1117" s="51" t="s">
        <v>42844</v>
      </c>
      <c r="AB1117" s="33">
        <v>7329</v>
      </c>
      <c r="AC1117" s="103">
        <v>26601</v>
      </c>
    </row>
    <row r="1118" spans="1:29" ht="13" customHeight="1" x14ac:dyDescent="0.2">
      <c r="A1118" s="10" t="s">
        <v>41961</v>
      </c>
      <c r="B1118" s="87">
        <v>33</v>
      </c>
      <c r="C1118" s="10" t="s">
        <v>13</v>
      </c>
      <c r="D1118" s="10" t="s">
        <v>41</v>
      </c>
      <c r="E1118" s="61" t="s">
        <v>41962</v>
      </c>
      <c r="F1118" s="94">
        <v>43722</v>
      </c>
      <c r="G1118" s="10" t="s">
        <v>41963</v>
      </c>
      <c r="H1118" s="10" t="s">
        <v>41964</v>
      </c>
      <c r="I1118" s="10" t="s">
        <v>66</v>
      </c>
      <c r="J1118" s="62">
        <v>79072</v>
      </c>
      <c r="K1118" s="10" t="s">
        <v>41965</v>
      </c>
      <c r="L1118" s="10" t="s">
        <v>41966</v>
      </c>
      <c r="M1118" s="1" t="s">
        <v>46505</v>
      </c>
      <c r="N1118" s="10" t="s">
        <v>20</v>
      </c>
      <c r="O1118" s="10" t="s">
        <v>41967</v>
      </c>
      <c r="P1118" s="10" t="s">
        <v>45771</v>
      </c>
      <c r="Q1118" s="33" t="s">
        <v>29986</v>
      </c>
      <c r="R1118" s="61" t="s">
        <v>41968</v>
      </c>
      <c r="S1118" s="10" t="s">
        <v>509</v>
      </c>
      <c r="T1118" s="60" t="s">
        <v>21</v>
      </c>
      <c r="U1118" s="34" t="s">
        <v>26689</v>
      </c>
      <c r="V1118" s="34" t="s">
        <v>26484</v>
      </c>
      <c r="W1118" s="51"/>
      <c r="X1118" s="51"/>
      <c r="Y1118" s="51"/>
      <c r="AA1118" s="51" t="s">
        <v>42844</v>
      </c>
      <c r="AB1118" s="33">
        <v>7325</v>
      </c>
      <c r="AC1118" s="103">
        <v>26597</v>
      </c>
    </row>
    <row r="1119" spans="1:29" ht="13" customHeight="1" x14ac:dyDescent="0.2">
      <c r="A1119" s="10" t="s">
        <v>41411</v>
      </c>
      <c r="B1119" s="87">
        <v>31</v>
      </c>
      <c r="C1119" s="10" t="s">
        <v>13</v>
      </c>
      <c r="D1119" s="10" t="s">
        <v>78</v>
      </c>
      <c r="E1119" s="61" t="s">
        <v>41412</v>
      </c>
      <c r="F1119" s="94">
        <v>43722</v>
      </c>
      <c r="G1119" s="10" t="s">
        <v>41413</v>
      </c>
      <c r="H1119" s="10" t="s">
        <v>784</v>
      </c>
      <c r="I1119" s="10" t="s">
        <v>66</v>
      </c>
      <c r="J1119" s="62">
        <v>76014</v>
      </c>
      <c r="K1119" s="10" t="s">
        <v>67</v>
      </c>
      <c r="L1119" s="10" t="s">
        <v>785</v>
      </c>
      <c r="M1119" s="1" t="s">
        <v>46506</v>
      </c>
      <c r="N1119" s="10" t="s">
        <v>20</v>
      </c>
      <c r="O1119" s="10" t="s">
        <v>41414</v>
      </c>
      <c r="P1119" s="10" t="s">
        <v>45771</v>
      </c>
      <c r="Q1119" s="33" t="s">
        <v>29986</v>
      </c>
      <c r="R1119" s="61" t="s">
        <v>41415</v>
      </c>
      <c r="S1119" s="10" t="s">
        <v>509</v>
      </c>
      <c r="T1119" s="60" t="s">
        <v>45897</v>
      </c>
      <c r="U1119" s="51" t="s">
        <v>39851</v>
      </c>
      <c r="V1119" s="51" t="s">
        <v>26484</v>
      </c>
      <c r="W1119" s="51" t="s">
        <v>26485</v>
      </c>
      <c r="X1119" s="51" t="s">
        <v>509</v>
      </c>
      <c r="Y1119" s="51">
        <v>5039</v>
      </c>
      <c r="AA1119" s="51" t="s">
        <v>42844</v>
      </c>
      <c r="AB1119" s="33">
        <v>7326</v>
      </c>
      <c r="AC1119" s="103">
        <v>26599</v>
      </c>
    </row>
    <row r="1120" spans="1:29" ht="13" customHeight="1" x14ac:dyDescent="0.2">
      <c r="A1120" s="1" t="s">
        <v>40045</v>
      </c>
      <c r="B1120" s="87">
        <v>54</v>
      </c>
      <c r="C1120" s="10" t="s">
        <v>13</v>
      </c>
      <c r="D1120" s="1" t="s">
        <v>78</v>
      </c>
      <c r="E1120" s="60"/>
      <c r="F1120" s="94">
        <v>43722</v>
      </c>
      <c r="G1120" s="10" t="s">
        <v>40046</v>
      </c>
      <c r="H1120" s="10" t="s">
        <v>171</v>
      </c>
      <c r="I1120" s="10" t="s">
        <v>18</v>
      </c>
      <c r="J1120" s="62">
        <v>70817</v>
      </c>
      <c r="K1120" s="10" t="s">
        <v>3422</v>
      </c>
      <c r="L1120" s="10" t="s">
        <v>172</v>
      </c>
      <c r="M1120" s="1" t="s">
        <v>46016</v>
      </c>
      <c r="N1120" s="10" t="s">
        <v>20</v>
      </c>
      <c r="O1120" s="10" t="s">
        <v>40047</v>
      </c>
      <c r="P1120" s="10" t="s">
        <v>45771</v>
      </c>
      <c r="Q1120" s="33" t="s">
        <v>29986</v>
      </c>
      <c r="R1120" s="61" t="s">
        <v>40048</v>
      </c>
      <c r="S1120" s="10" t="s">
        <v>93</v>
      </c>
      <c r="T1120" s="60" t="s">
        <v>45897</v>
      </c>
      <c r="U1120" s="51" t="s">
        <v>49804</v>
      </c>
      <c r="V1120" s="51" t="s">
        <v>26487</v>
      </c>
      <c r="W1120" s="51" t="s">
        <v>26485</v>
      </c>
      <c r="X1120" s="51" t="s">
        <v>93</v>
      </c>
      <c r="Y1120" s="51">
        <v>5042</v>
      </c>
      <c r="AA1120" s="51" t="s">
        <v>42844</v>
      </c>
      <c r="AB1120" s="33">
        <v>7327</v>
      </c>
      <c r="AC1120" s="103">
        <v>26598</v>
      </c>
    </row>
    <row r="1121" spans="1:29" ht="13" customHeight="1" x14ac:dyDescent="0.2">
      <c r="A1121" s="1" t="s">
        <v>42117</v>
      </c>
      <c r="B1121" s="87">
        <v>76</v>
      </c>
      <c r="C1121" s="10" t="s">
        <v>13</v>
      </c>
      <c r="D1121" s="1" t="s">
        <v>23</v>
      </c>
      <c r="E1121" s="60"/>
      <c r="F1121" s="94">
        <v>43722</v>
      </c>
      <c r="G1121" s="10" t="s">
        <v>42118</v>
      </c>
      <c r="H1121" s="10" t="s">
        <v>42119</v>
      </c>
      <c r="I1121" s="10" t="s">
        <v>297</v>
      </c>
      <c r="J1121" s="62">
        <v>37363</v>
      </c>
      <c r="K1121" s="10" t="s">
        <v>502</v>
      </c>
      <c r="L1121" s="10" t="s">
        <v>565</v>
      </c>
      <c r="M1121" s="1" t="s">
        <v>46013</v>
      </c>
      <c r="N1121" s="10" t="s">
        <v>20</v>
      </c>
      <c r="O1121" s="10" t="s">
        <v>42120</v>
      </c>
      <c r="P1121" s="10" t="s">
        <v>45771</v>
      </c>
      <c r="Q1121" s="33" t="s">
        <v>29986</v>
      </c>
      <c r="R1121" s="61" t="s">
        <v>42121</v>
      </c>
      <c r="S1121" s="10" t="s">
        <v>509</v>
      </c>
      <c r="T1121" s="60" t="s">
        <v>28</v>
      </c>
      <c r="U1121" s="34" t="s">
        <v>26487</v>
      </c>
      <c r="V1121" s="34" t="s">
        <v>26484</v>
      </c>
      <c r="W1121" s="51"/>
      <c r="X1121" s="51"/>
      <c r="Y1121" s="51"/>
      <c r="AA1121" s="51" t="s">
        <v>42844</v>
      </c>
      <c r="AB1121" s="33">
        <v>7328</v>
      </c>
      <c r="AC1121" s="103">
        <v>26596</v>
      </c>
    </row>
    <row r="1122" spans="1:29" ht="13" customHeight="1" x14ac:dyDescent="0.2">
      <c r="A1122" s="1" t="s">
        <v>2989</v>
      </c>
      <c r="B1122" s="87">
        <v>25</v>
      </c>
      <c r="C1122" s="10" t="s">
        <v>13</v>
      </c>
      <c r="D1122" s="1" t="s">
        <v>23</v>
      </c>
      <c r="E1122" s="60"/>
      <c r="F1122" s="94">
        <v>43721</v>
      </c>
      <c r="G1122" s="10" t="s">
        <v>42122</v>
      </c>
      <c r="H1122" s="10" t="s">
        <v>36951</v>
      </c>
      <c r="I1122" s="10" t="s">
        <v>66</v>
      </c>
      <c r="J1122" s="62">
        <v>78832</v>
      </c>
      <c r="K1122" s="10" t="s">
        <v>36952</v>
      </c>
      <c r="L1122" s="10" t="s">
        <v>27274</v>
      </c>
      <c r="M1122" s="1" t="s">
        <v>46425</v>
      </c>
      <c r="N1122" s="10" t="s">
        <v>20</v>
      </c>
      <c r="O1122" s="10" t="s">
        <v>42123</v>
      </c>
      <c r="P1122" s="10" t="s">
        <v>45771</v>
      </c>
      <c r="Q1122" s="33" t="s">
        <v>29986</v>
      </c>
      <c r="R1122" s="61" t="s">
        <v>42124</v>
      </c>
      <c r="S1122" s="10" t="s">
        <v>93</v>
      </c>
      <c r="T1122" s="60" t="s">
        <v>21</v>
      </c>
      <c r="U1122" s="34" t="s">
        <v>26689</v>
      </c>
      <c r="V1122" s="34" t="s">
        <v>26484</v>
      </c>
      <c r="W1122" s="51"/>
      <c r="X1122" s="51"/>
      <c r="Y1122" s="51"/>
      <c r="AA1122" s="51" t="s">
        <v>42843</v>
      </c>
      <c r="AB1122" s="33">
        <v>7324</v>
      </c>
      <c r="AC1122" s="103">
        <v>26594</v>
      </c>
    </row>
    <row r="1123" spans="1:29" ht="13" customHeight="1" x14ac:dyDescent="0.2">
      <c r="A1123" s="10" t="s">
        <v>38170</v>
      </c>
      <c r="B1123" s="87">
        <v>77</v>
      </c>
      <c r="C1123" s="10" t="s">
        <v>13</v>
      </c>
      <c r="D1123" s="10" t="s">
        <v>30</v>
      </c>
      <c r="E1123" s="61" t="s">
        <v>38171</v>
      </c>
      <c r="F1123" s="94">
        <v>43721</v>
      </c>
      <c r="G1123" s="10" t="s">
        <v>38172</v>
      </c>
      <c r="H1123" s="10" t="s">
        <v>38173</v>
      </c>
      <c r="I1123" s="10" t="s">
        <v>406</v>
      </c>
      <c r="J1123" s="62">
        <v>54446</v>
      </c>
      <c r="K1123" s="10" t="s">
        <v>524</v>
      </c>
      <c r="L1123" s="10" t="s">
        <v>26100</v>
      </c>
      <c r="M1123" s="1" t="s">
        <v>46507</v>
      </c>
      <c r="N1123" s="10" t="s">
        <v>20</v>
      </c>
      <c r="O1123" s="10" t="s">
        <v>38174</v>
      </c>
      <c r="P1123" s="10" t="s">
        <v>45771</v>
      </c>
      <c r="Q1123" s="33" t="s">
        <v>29986</v>
      </c>
      <c r="R1123" s="61" t="s">
        <v>38175</v>
      </c>
      <c r="S1123" s="10" t="s">
        <v>93</v>
      </c>
      <c r="T1123" s="60" t="s">
        <v>21</v>
      </c>
      <c r="U1123" s="51" t="s">
        <v>26689</v>
      </c>
      <c r="V1123" s="51" t="s">
        <v>26484</v>
      </c>
      <c r="W1123" s="51" t="s">
        <v>26485</v>
      </c>
      <c r="X1123" s="51" t="s">
        <v>93</v>
      </c>
      <c r="Y1123" s="51">
        <v>5033</v>
      </c>
      <c r="AA1123" s="51" t="s">
        <v>42843</v>
      </c>
      <c r="AB1123" s="33">
        <v>7323</v>
      </c>
      <c r="AC1123" s="103">
        <v>26595</v>
      </c>
    </row>
    <row r="1124" spans="1:29" ht="13" customHeight="1" x14ac:dyDescent="0.2">
      <c r="A1124" s="10" t="s">
        <v>37470</v>
      </c>
      <c r="B1124" s="87">
        <v>17</v>
      </c>
      <c r="C1124" s="10" t="s">
        <v>13</v>
      </c>
      <c r="D1124" s="10" t="s">
        <v>78</v>
      </c>
      <c r="E1124" s="60"/>
      <c r="F1124" s="94">
        <v>43720</v>
      </c>
      <c r="G1124" s="10" t="s">
        <v>37471</v>
      </c>
      <c r="H1124" s="10" t="s">
        <v>671</v>
      </c>
      <c r="I1124" s="10" t="s">
        <v>66</v>
      </c>
      <c r="J1124" s="62">
        <v>77021</v>
      </c>
      <c r="K1124" s="10" t="s">
        <v>512</v>
      </c>
      <c r="L1124" s="10" t="s">
        <v>672</v>
      </c>
      <c r="M1124" s="1" t="s">
        <v>45992</v>
      </c>
      <c r="N1124" s="10" t="s">
        <v>20</v>
      </c>
      <c r="O1124" s="10" t="s">
        <v>37472</v>
      </c>
      <c r="P1124" s="10" t="s">
        <v>45771</v>
      </c>
      <c r="Q1124" s="33" t="s">
        <v>29986</v>
      </c>
      <c r="R1124" s="61" t="s">
        <v>37473</v>
      </c>
      <c r="S1124" s="10" t="s">
        <v>93</v>
      </c>
      <c r="T1124" s="60" t="s">
        <v>21</v>
      </c>
      <c r="U1124" s="51" t="s">
        <v>26689</v>
      </c>
      <c r="V1124" s="51" t="s">
        <v>26484</v>
      </c>
      <c r="W1124" s="51" t="s">
        <v>26486</v>
      </c>
      <c r="X1124" s="51" t="s">
        <v>93</v>
      </c>
      <c r="Y1124" s="51">
        <v>5028</v>
      </c>
      <c r="AA1124" s="51" t="s">
        <v>42842</v>
      </c>
      <c r="AB1124" s="33">
        <v>7319</v>
      </c>
      <c r="AC1124" s="103">
        <v>26586</v>
      </c>
    </row>
    <row r="1125" spans="1:29" ht="13" customHeight="1" x14ac:dyDescent="0.2">
      <c r="A1125" s="1" t="s">
        <v>40318</v>
      </c>
      <c r="B1125" s="87">
        <v>29</v>
      </c>
      <c r="C1125" s="10" t="s">
        <v>13</v>
      </c>
      <c r="D1125" s="1" t="s">
        <v>30</v>
      </c>
      <c r="E1125" s="60"/>
      <c r="F1125" s="94">
        <v>43720</v>
      </c>
      <c r="G1125" s="10" t="s">
        <v>40319</v>
      </c>
      <c r="H1125" s="10" t="s">
        <v>4899</v>
      </c>
      <c r="I1125" s="10" t="s">
        <v>399</v>
      </c>
      <c r="J1125" s="62">
        <v>64052</v>
      </c>
      <c r="K1125" s="10" t="s">
        <v>401</v>
      </c>
      <c r="L1125" s="10" t="s">
        <v>8392</v>
      </c>
      <c r="M1125" s="1" t="s">
        <v>46508</v>
      </c>
      <c r="N1125" s="10" t="s">
        <v>20</v>
      </c>
      <c r="O1125" s="10" t="s">
        <v>40320</v>
      </c>
      <c r="P1125" s="10" t="s">
        <v>45771</v>
      </c>
      <c r="Q1125" s="33" t="s">
        <v>29986</v>
      </c>
      <c r="R1125" s="61" t="s">
        <v>40321</v>
      </c>
      <c r="S1125" s="10" t="s">
        <v>93</v>
      </c>
      <c r="T1125" s="60" t="s">
        <v>28</v>
      </c>
      <c r="U1125" s="51" t="s">
        <v>26487</v>
      </c>
      <c r="V1125" s="51" t="s">
        <v>26484</v>
      </c>
      <c r="W1125" s="51"/>
      <c r="X1125" s="51" t="s">
        <v>93</v>
      </c>
      <c r="Y1125" s="51">
        <v>5029</v>
      </c>
      <c r="AA1125" s="51" t="s">
        <v>42844</v>
      </c>
      <c r="AB1125" s="33">
        <v>7321</v>
      </c>
      <c r="AC1125" s="103">
        <v>26584</v>
      </c>
    </row>
    <row r="1126" spans="1:29" ht="13" customHeight="1" x14ac:dyDescent="0.2">
      <c r="A1126" s="10" t="s">
        <v>40108</v>
      </c>
      <c r="B1126" s="87">
        <v>35</v>
      </c>
      <c r="C1126" s="10" t="s">
        <v>13</v>
      </c>
      <c r="D1126" s="10" t="s">
        <v>41</v>
      </c>
      <c r="E1126" s="60"/>
      <c r="F1126" s="94">
        <v>43720</v>
      </c>
      <c r="G1126" s="10" t="s">
        <v>40109</v>
      </c>
      <c r="H1126" s="10" t="s">
        <v>10728</v>
      </c>
      <c r="I1126" s="10" t="s">
        <v>38</v>
      </c>
      <c r="J1126" s="62">
        <v>91355</v>
      </c>
      <c r="K1126" s="10" t="s">
        <v>91</v>
      </c>
      <c r="L1126" s="10" t="s">
        <v>383</v>
      </c>
      <c r="M1126" s="1" t="s">
        <v>45973</v>
      </c>
      <c r="N1126" s="10" t="s">
        <v>20</v>
      </c>
      <c r="O1126" s="10" t="s">
        <v>40110</v>
      </c>
      <c r="P1126" s="10" t="s">
        <v>45771</v>
      </c>
      <c r="Q1126" s="33" t="s">
        <v>29986</v>
      </c>
      <c r="R1126" s="61" t="s">
        <v>40111</v>
      </c>
      <c r="S1126" s="10" t="s">
        <v>22</v>
      </c>
      <c r="T1126" s="60" t="s">
        <v>28</v>
      </c>
      <c r="U1126" s="51" t="s">
        <v>26494</v>
      </c>
      <c r="V1126" s="51" t="s">
        <v>26484</v>
      </c>
      <c r="W1126" s="51" t="s">
        <v>26485</v>
      </c>
      <c r="X1126" s="51" t="s">
        <v>93</v>
      </c>
      <c r="Y1126" s="51">
        <v>5030</v>
      </c>
      <c r="AA1126" s="51" t="s">
        <v>42844</v>
      </c>
      <c r="AB1126" s="33">
        <v>7320</v>
      </c>
      <c r="AC1126" s="103">
        <v>26585</v>
      </c>
    </row>
    <row r="1127" spans="1:29" ht="13" customHeight="1" x14ac:dyDescent="0.2">
      <c r="A1127" s="33" t="s">
        <v>42272</v>
      </c>
      <c r="B1127" s="33">
        <v>43</v>
      </c>
      <c r="C1127" s="33" t="s">
        <v>13</v>
      </c>
      <c r="D1127" s="33" t="s">
        <v>78</v>
      </c>
      <c r="E1127" s="33" t="s">
        <v>42273</v>
      </c>
      <c r="F1127" s="94">
        <v>43720</v>
      </c>
      <c r="G1127" s="33" t="s">
        <v>42274</v>
      </c>
      <c r="H1127" s="33" t="s">
        <v>9335</v>
      </c>
      <c r="I1127" s="33" t="s">
        <v>66</v>
      </c>
      <c r="J1127" s="62">
        <v>75964</v>
      </c>
      <c r="K1127" s="33" t="s">
        <v>9335</v>
      </c>
      <c r="L1127" s="33" t="s">
        <v>42275</v>
      </c>
      <c r="M1127" s="1" t="s">
        <v>46509</v>
      </c>
      <c r="N1127" s="33" t="s">
        <v>350</v>
      </c>
      <c r="O1127" s="33" t="s">
        <v>42377</v>
      </c>
      <c r="P1127" s="33" t="s">
        <v>947</v>
      </c>
      <c r="Q1127" s="33" t="s">
        <v>29986</v>
      </c>
      <c r="R1127" s="33" t="s">
        <v>42276</v>
      </c>
      <c r="S1127" s="33" t="s">
        <v>93</v>
      </c>
      <c r="T1127" s="33" t="s">
        <v>350</v>
      </c>
      <c r="U1127" s="33" t="s">
        <v>26775</v>
      </c>
      <c r="V1127" s="51"/>
      <c r="W1127" s="51"/>
      <c r="X1127" s="51"/>
      <c r="Y1127" s="51"/>
      <c r="AA1127" s="33" t="s">
        <v>42843</v>
      </c>
      <c r="AB1127" s="33">
        <v>7322</v>
      </c>
      <c r="AC1127" s="103">
        <v>26850</v>
      </c>
    </row>
    <row r="1128" spans="1:29" ht="13" customHeight="1" x14ac:dyDescent="0.2">
      <c r="A1128" s="10" t="s">
        <v>40132</v>
      </c>
      <c r="B1128" s="87">
        <v>18</v>
      </c>
      <c r="C1128" s="10" t="s">
        <v>13</v>
      </c>
      <c r="D1128" s="10" t="s">
        <v>78</v>
      </c>
      <c r="E1128" s="61" t="s">
        <v>40133</v>
      </c>
      <c r="F1128" s="94">
        <v>43719</v>
      </c>
      <c r="G1128" s="10" t="s">
        <v>40134</v>
      </c>
      <c r="H1128" s="10" t="s">
        <v>1199</v>
      </c>
      <c r="I1128" s="10" t="s">
        <v>62</v>
      </c>
      <c r="J1128" s="62">
        <v>43232</v>
      </c>
      <c r="K1128" s="10" t="s">
        <v>1200</v>
      </c>
      <c r="L1128" s="10" t="s">
        <v>11422</v>
      </c>
      <c r="M1128" s="1" t="s">
        <v>45979</v>
      </c>
      <c r="N1128" s="10" t="s">
        <v>20</v>
      </c>
      <c r="O1128" s="10" t="s">
        <v>40135</v>
      </c>
      <c r="P1128" s="10" t="s">
        <v>45771</v>
      </c>
      <c r="Q1128" s="33" t="s">
        <v>29986</v>
      </c>
      <c r="R1128" s="61" t="s">
        <v>40136</v>
      </c>
      <c r="S1128" s="10" t="s">
        <v>93</v>
      </c>
      <c r="T1128" s="60" t="s">
        <v>21</v>
      </c>
      <c r="U1128" s="51" t="s">
        <v>26689</v>
      </c>
      <c r="V1128" s="51" t="s">
        <v>26487</v>
      </c>
      <c r="W1128" s="51"/>
      <c r="X1128" s="51" t="s">
        <v>93</v>
      </c>
      <c r="Y1128" s="51">
        <v>5026</v>
      </c>
      <c r="AA1128" s="51" t="s">
        <v>42844</v>
      </c>
      <c r="AB1128" s="33">
        <v>7318</v>
      </c>
      <c r="AC1128" s="103">
        <v>26583</v>
      </c>
    </row>
    <row r="1129" spans="1:29" ht="13" customHeight="1" x14ac:dyDescent="0.2">
      <c r="A1129" s="10" t="s">
        <v>38159</v>
      </c>
      <c r="B1129" s="87">
        <v>20</v>
      </c>
      <c r="C1129" s="10" t="s">
        <v>13</v>
      </c>
      <c r="D1129" s="10" t="s">
        <v>30</v>
      </c>
      <c r="E1129" s="61" t="s">
        <v>38160</v>
      </c>
      <c r="F1129" s="94">
        <v>43719</v>
      </c>
      <c r="G1129" s="10" t="s">
        <v>38161</v>
      </c>
      <c r="H1129" s="10" t="s">
        <v>4678</v>
      </c>
      <c r="I1129" s="10" t="s">
        <v>341</v>
      </c>
      <c r="J1129" s="62">
        <v>52601</v>
      </c>
      <c r="K1129" s="10" t="s">
        <v>1728</v>
      </c>
      <c r="L1129" s="10" t="s">
        <v>4680</v>
      </c>
      <c r="M1129" s="1" t="s">
        <v>46510</v>
      </c>
      <c r="N1129" s="10" t="s">
        <v>20</v>
      </c>
      <c r="O1129" s="10" t="s">
        <v>38162</v>
      </c>
      <c r="P1129" s="10" t="s">
        <v>45771</v>
      </c>
      <c r="Q1129" s="33" t="s">
        <v>29986</v>
      </c>
      <c r="R1129" s="61" t="s">
        <v>38163</v>
      </c>
      <c r="S1129" s="10" t="s">
        <v>93</v>
      </c>
      <c r="T1129" s="60" t="s">
        <v>21</v>
      </c>
      <c r="U1129" s="51" t="s">
        <v>26689</v>
      </c>
      <c r="V1129" s="51" t="s">
        <v>26484</v>
      </c>
      <c r="W1129" s="51" t="s">
        <v>26486</v>
      </c>
      <c r="X1129" s="51" t="s">
        <v>93</v>
      </c>
      <c r="Y1129" s="51">
        <v>5021</v>
      </c>
      <c r="AA1129" s="51" t="s">
        <v>42844</v>
      </c>
      <c r="AB1129" s="33">
        <v>7317</v>
      </c>
      <c r="AC1129" s="103">
        <v>26582</v>
      </c>
    </row>
    <row r="1130" spans="1:29" ht="13" customHeight="1" x14ac:dyDescent="0.2">
      <c r="A1130" s="10" t="s">
        <v>41487</v>
      </c>
      <c r="B1130" s="87">
        <v>26</v>
      </c>
      <c r="C1130" s="10" t="s">
        <v>13</v>
      </c>
      <c r="D1130" s="10" t="s">
        <v>78</v>
      </c>
      <c r="E1130" s="61" t="s">
        <v>41488</v>
      </c>
      <c r="F1130" s="94">
        <v>43718</v>
      </c>
      <c r="G1130" s="10" t="s">
        <v>41489</v>
      </c>
      <c r="H1130" s="10" t="s">
        <v>22391</v>
      </c>
      <c r="I1130" s="10" t="s">
        <v>220</v>
      </c>
      <c r="J1130" s="62">
        <v>84542</v>
      </c>
      <c r="K1130" s="10" t="s">
        <v>8977</v>
      </c>
      <c r="L1130" s="10" t="s">
        <v>41490</v>
      </c>
      <c r="M1130" s="1" t="s">
        <v>46511</v>
      </c>
      <c r="N1130" s="10" t="s">
        <v>20</v>
      </c>
      <c r="O1130" s="10" t="s">
        <v>41491</v>
      </c>
      <c r="P1130" s="10" t="s">
        <v>45771</v>
      </c>
      <c r="Q1130" s="33" t="s">
        <v>29986</v>
      </c>
      <c r="R1130" s="61" t="s">
        <v>41492</v>
      </c>
      <c r="S1130" s="10" t="s">
        <v>509</v>
      </c>
      <c r="T1130" s="60" t="s">
        <v>21</v>
      </c>
      <c r="U1130" s="51" t="s">
        <v>26682</v>
      </c>
      <c r="V1130" s="51" t="s">
        <v>26487</v>
      </c>
      <c r="W1130" s="51" t="s">
        <v>26485</v>
      </c>
      <c r="X1130" s="51" t="s">
        <v>509</v>
      </c>
      <c r="Y1130" s="51">
        <v>5022</v>
      </c>
      <c r="AA1130" s="51" t="s">
        <v>42843</v>
      </c>
      <c r="AB1130" s="33">
        <v>7316</v>
      </c>
      <c r="AC1130" s="103">
        <v>26581</v>
      </c>
    </row>
    <row r="1131" spans="1:29" ht="13" customHeight="1" x14ac:dyDescent="0.2">
      <c r="A1131" s="10" t="s">
        <v>37465</v>
      </c>
      <c r="B1131" s="87">
        <v>33</v>
      </c>
      <c r="C1131" s="10" t="s">
        <v>13</v>
      </c>
      <c r="D1131" s="10" t="s">
        <v>78</v>
      </c>
      <c r="E1131" s="61" t="s">
        <v>37466</v>
      </c>
      <c r="F1131" s="94">
        <v>43717</v>
      </c>
      <c r="G1131" s="10" t="s">
        <v>37467</v>
      </c>
      <c r="H1131" s="10" t="s">
        <v>1024</v>
      </c>
      <c r="I1131" s="10" t="s">
        <v>366</v>
      </c>
      <c r="J1131" s="62">
        <v>73142</v>
      </c>
      <c r="K1131" s="10" t="s">
        <v>1025</v>
      </c>
      <c r="L1131" s="10" t="s">
        <v>1026</v>
      </c>
      <c r="M1131" s="1" t="s">
        <v>46313</v>
      </c>
      <c r="N1131" s="10" t="s">
        <v>20</v>
      </c>
      <c r="O1131" s="10" t="s">
        <v>37468</v>
      </c>
      <c r="P1131" s="10" t="s">
        <v>45771</v>
      </c>
      <c r="Q1131" s="33" t="s">
        <v>29986</v>
      </c>
      <c r="R1131" s="61" t="s">
        <v>37469</v>
      </c>
      <c r="S1131" s="10" t="s">
        <v>93</v>
      </c>
      <c r="T1131" s="60" t="s">
        <v>21</v>
      </c>
      <c r="U1131" s="51" t="s">
        <v>26689</v>
      </c>
      <c r="V1131" s="51" t="s">
        <v>26484</v>
      </c>
      <c r="W1131" s="51" t="s">
        <v>19153</v>
      </c>
      <c r="X1131" s="51" t="s">
        <v>93</v>
      </c>
      <c r="Y1131" s="51">
        <v>5024</v>
      </c>
      <c r="AA1131" s="51" t="s">
        <v>42842</v>
      </c>
      <c r="AB1131" s="33">
        <v>7313</v>
      </c>
      <c r="AC1131" s="103">
        <v>26578</v>
      </c>
    </row>
    <row r="1132" spans="1:29" ht="13" customHeight="1" x14ac:dyDescent="0.2">
      <c r="A1132" s="10" t="s">
        <v>38164</v>
      </c>
      <c r="B1132" s="87">
        <v>41</v>
      </c>
      <c r="C1132" s="10" t="s">
        <v>13</v>
      </c>
      <c r="D1132" s="10" t="s">
        <v>30</v>
      </c>
      <c r="E1132" s="61" t="s">
        <v>38165</v>
      </c>
      <c r="F1132" s="94">
        <v>43717</v>
      </c>
      <c r="G1132" s="10" t="s">
        <v>38166</v>
      </c>
      <c r="H1132" s="10" t="s">
        <v>9917</v>
      </c>
      <c r="I1132" s="10" t="s">
        <v>281</v>
      </c>
      <c r="J1132" s="62">
        <v>98520</v>
      </c>
      <c r="K1132" s="10" t="s">
        <v>24963</v>
      </c>
      <c r="L1132" s="10" t="s">
        <v>38167</v>
      </c>
      <c r="M1132" s="1" t="s">
        <v>46512</v>
      </c>
      <c r="N1132" s="10" t="s">
        <v>20</v>
      </c>
      <c r="O1132" s="10" t="s">
        <v>38168</v>
      </c>
      <c r="P1132" s="10" t="s">
        <v>45771</v>
      </c>
      <c r="Q1132" s="33" t="s">
        <v>29986</v>
      </c>
      <c r="R1132" s="61" t="s">
        <v>38169</v>
      </c>
      <c r="S1132" s="10" t="s">
        <v>93</v>
      </c>
      <c r="T1132" s="60" t="s">
        <v>21</v>
      </c>
      <c r="U1132" s="51" t="s">
        <v>26689</v>
      </c>
      <c r="V1132" s="51" t="s">
        <v>26484</v>
      </c>
      <c r="W1132" s="51" t="s">
        <v>26486</v>
      </c>
      <c r="X1132" s="51" t="s">
        <v>93</v>
      </c>
      <c r="Y1132" s="51">
        <v>5025</v>
      </c>
      <c r="AA1132" s="51" t="s">
        <v>42843</v>
      </c>
      <c r="AB1132" s="33">
        <v>7314</v>
      </c>
      <c r="AC1132" s="103">
        <v>26577</v>
      </c>
    </row>
    <row r="1133" spans="1:29" ht="13" customHeight="1" x14ac:dyDescent="0.2">
      <c r="A1133" s="1" t="s">
        <v>39209</v>
      </c>
      <c r="B1133" s="87">
        <v>47</v>
      </c>
      <c r="C1133" s="10" t="s">
        <v>13</v>
      </c>
      <c r="D1133" s="1" t="s">
        <v>41</v>
      </c>
      <c r="E1133" s="60"/>
      <c r="F1133" s="94">
        <v>43717</v>
      </c>
      <c r="G1133" s="10" t="s">
        <v>39210</v>
      </c>
      <c r="H1133" s="10" t="s">
        <v>581</v>
      </c>
      <c r="I1133" s="10" t="s">
        <v>111</v>
      </c>
      <c r="J1133" s="62">
        <v>85306</v>
      </c>
      <c r="K1133" s="10" t="s">
        <v>582</v>
      </c>
      <c r="L1133" s="10" t="s">
        <v>583</v>
      </c>
      <c r="M1133" s="1" t="s">
        <v>45935</v>
      </c>
      <c r="N1133" s="10" t="s">
        <v>20</v>
      </c>
      <c r="O1133" s="10" t="s">
        <v>39211</v>
      </c>
      <c r="P1133" s="10" t="s">
        <v>45771</v>
      </c>
      <c r="Q1133" s="33" t="s">
        <v>29986</v>
      </c>
      <c r="R1133" s="61" t="s">
        <v>39212</v>
      </c>
      <c r="S1133" s="10" t="s">
        <v>93</v>
      </c>
      <c r="T1133" s="60" t="s">
        <v>21</v>
      </c>
      <c r="U1133" s="51" t="s">
        <v>29318</v>
      </c>
      <c r="V1133" s="51" t="s">
        <v>26484</v>
      </c>
      <c r="W1133" s="51" t="s">
        <v>26485</v>
      </c>
      <c r="X1133" s="51" t="s">
        <v>93</v>
      </c>
      <c r="Y1133" s="51">
        <v>5027</v>
      </c>
      <c r="AA1133" s="51" t="s">
        <v>42844</v>
      </c>
      <c r="AB1133" s="33">
        <v>7315</v>
      </c>
      <c r="AC1133" s="103">
        <v>26580</v>
      </c>
    </row>
    <row r="1134" spans="1:29" ht="13" customHeight="1" x14ac:dyDescent="0.2">
      <c r="A1134" s="1" t="s">
        <v>41079</v>
      </c>
      <c r="B1134" s="87">
        <v>51</v>
      </c>
      <c r="C1134" s="10" t="s">
        <v>13</v>
      </c>
      <c r="D1134" s="1" t="s">
        <v>23</v>
      </c>
      <c r="E1134" s="60"/>
      <c r="F1134" s="94">
        <v>43716</v>
      </c>
      <c r="G1134" s="10" t="s">
        <v>41080</v>
      </c>
      <c r="H1134" s="10" t="s">
        <v>547</v>
      </c>
      <c r="I1134" s="10" t="s">
        <v>281</v>
      </c>
      <c r="J1134" s="62">
        <v>98632</v>
      </c>
      <c r="K1134" s="10" t="s">
        <v>1774</v>
      </c>
      <c r="L1134" s="10" t="s">
        <v>41081</v>
      </c>
      <c r="M1134" s="1" t="s">
        <v>46513</v>
      </c>
      <c r="N1134" s="10" t="s">
        <v>20</v>
      </c>
      <c r="O1134" s="10" t="s">
        <v>41082</v>
      </c>
      <c r="P1134" s="10" t="s">
        <v>45771</v>
      </c>
      <c r="Q1134" s="33" t="s">
        <v>29986</v>
      </c>
      <c r="R1134" s="61" t="s">
        <v>41083</v>
      </c>
      <c r="S1134" s="10" t="s">
        <v>509</v>
      </c>
      <c r="T1134" s="60" t="s">
        <v>21</v>
      </c>
      <c r="U1134" s="51" t="s">
        <v>26689</v>
      </c>
      <c r="V1134" s="51" t="s">
        <v>26484</v>
      </c>
      <c r="W1134" s="51" t="s">
        <v>26485</v>
      </c>
      <c r="X1134" s="51" t="s">
        <v>93</v>
      </c>
      <c r="Y1134" s="51">
        <v>5015</v>
      </c>
      <c r="AA1134" s="51" t="s">
        <v>42844</v>
      </c>
      <c r="AB1134" s="33">
        <v>7311</v>
      </c>
      <c r="AC1134" s="103">
        <v>26575</v>
      </c>
    </row>
    <row r="1135" spans="1:29" ht="13" customHeight="1" x14ac:dyDescent="0.2">
      <c r="A1135" s="10" t="s">
        <v>39857</v>
      </c>
      <c r="B1135" s="87">
        <v>24</v>
      </c>
      <c r="C1135" s="10" t="s">
        <v>13</v>
      </c>
      <c r="D1135" s="10" t="s">
        <v>78</v>
      </c>
      <c r="E1135" s="60"/>
      <c r="F1135" s="94">
        <v>43716</v>
      </c>
      <c r="G1135" s="10" t="s">
        <v>39858</v>
      </c>
      <c r="H1135" s="10" t="s">
        <v>823</v>
      </c>
      <c r="I1135" s="10" t="s">
        <v>281</v>
      </c>
      <c r="J1135" s="62">
        <v>98404</v>
      </c>
      <c r="K1135" s="10" t="s">
        <v>824</v>
      </c>
      <c r="L1135" s="10" t="s">
        <v>825</v>
      </c>
      <c r="M1135" s="1" t="s">
        <v>46207</v>
      </c>
      <c r="N1135" s="10" t="s">
        <v>20</v>
      </c>
      <c r="O1135" s="10" t="s">
        <v>39859</v>
      </c>
      <c r="P1135" s="10" t="s">
        <v>45771</v>
      </c>
      <c r="Q1135" s="33" t="s">
        <v>29986</v>
      </c>
      <c r="R1135" s="61" t="s">
        <v>39860</v>
      </c>
      <c r="S1135" s="10" t="s">
        <v>93</v>
      </c>
      <c r="T1135" s="60" t="s">
        <v>45897</v>
      </c>
      <c r="U1135" s="51" t="s">
        <v>39851</v>
      </c>
      <c r="V1135" s="51" t="s">
        <v>26487</v>
      </c>
      <c r="W1135" s="51" t="s">
        <v>26486</v>
      </c>
      <c r="X1135" s="51" t="s">
        <v>93</v>
      </c>
      <c r="Y1135" s="51">
        <v>5016</v>
      </c>
      <c r="AA1135" s="51" t="s">
        <v>42844</v>
      </c>
      <c r="AB1135" s="33">
        <v>7312</v>
      </c>
      <c r="AC1135" s="103">
        <v>26574</v>
      </c>
    </row>
    <row r="1136" spans="1:29" ht="13" customHeight="1" x14ac:dyDescent="0.2">
      <c r="A1136" s="10" t="s">
        <v>39560</v>
      </c>
      <c r="B1136" s="87">
        <v>30</v>
      </c>
      <c r="C1136" s="10" t="s">
        <v>13</v>
      </c>
      <c r="D1136" s="10" t="s">
        <v>41</v>
      </c>
      <c r="E1136" s="61" t="s">
        <v>39561</v>
      </c>
      <c r="F1136" s="94">
        <v>43715</v>
      </c>
      <c r="G1136" s="10" t="s">
        <v>39562</v>
      </c>
      <c r="H1136" s="10" t="s">
        <v>39563</v>
      </c>
      <c r="I1136" s="10" t="s">
        <v>121</v>
      </c>
      <c r="J1136" s="62">
        <v>55423</v>
      </c>
      <c r="K1136" s="10" t="s">
        <v>1006</v>
      </c>
      <c r="L1136" s="10" t="s">
        <v>39564</v>
      </c>
      <c r="M1136" s="1" t="s">
        <v>46514</v>
      </c>
      <c r="N1136" s="10" t="s">
        <v>20</v>
      </c>
      <c r="O1136" s="10" t="s">
        <v>39565</v>
      </c>
      <c r="P1136" s="10" t="s">
        <v>31864</v>
      </c>
      <c r="Q1136" s="33" t="s">
        <v>29986</v>
      </c>
      <c r="R1136" s="61" t="s">
        <v>39566</v>
      </c>
      <c r="S1136" s="10" t="s">
        <v>22</v>
      </c>
      <c r="T1136" s="60" t="s">
        <v>21</v>
      </c>
      <c r="U1136" s="51" t="s">
        <v>26682</v>
      </c>
      <c r="V1136" s="51" t="s">
        <v>26482</v>
      </c>
      <c r="W1136" s="51" t="s">
        <v>26483</v>
      </c>
      <c r="X1136" s="51" t="s">
        <v>93</v>
      </c>
      <c r="Y1136" s="51">
        <v>5013</v>
      </c>
      <c r="AA1136" s="51" t="s">
        <v>42844</v>
      </c>
      <c r="AB1136" s="33">
        <v>7310</v>
      </c>
      <c r="AC1136" s="103">
        <v>26571</v>
      </c>
    </row>
    <row r="1137" spans="1:29" ht="13" customHeight="1" x14ac:dyDescent="0.2">
      <c r="A1137" s="10" t="s">
        <v>39343</v>
      </c>
      <c r="B1137" s="87">
        <v>40</v>
      </c>
      <c r="C1137" s="10" t="s">
        <v>13</v>
      </c>
      <c r="D1137" s="10" t="s">
        <v>30</v>
      </c>
      <c r="E1137" s="60"/>
      <c r="F1137" s="94">
        <v>43715</v>
      </c>
      <c r="G1137" s="10" t="s">
        <v>39344</v>
      </c>
      <c r="H1137" s="10" t="s">
        <v>39345</v>
      </c>
      <c r="I1137" s="10" t="s">
        <v>66</v>
      </c>
      <c r="J1137" s="62">
        <v>75944</v>
      </c>
      <c r="K1137" s="10" t="s">
        <v>9335</v>
      </c>
      <c r="L1137" s="10" t="s">
        <v>9336</v>
      </c>
      <c r="M1137" s="1" t="s">
        <v>46515</v>
      </c>
      <c r="N1137" s="10" t="s">
        <v>20</v>
      </c>
      <c r="O1137" s="10" t="s">
        <v>39346</v>
      </c>
      <c r="P1137" s="10" t="s">
        <v>45771</v>
      </c>
      <c r="Q1137" s="33" t="s">
        <v>29986</v>
      </c>
      <c r="R1137" s="61" t="s">
        <v>39347</v>
      </c>
      <c r="S1137" s="10" t="s">
        <v>93</v>
      </c>
      <c r="T1137" s="60" t="s">
        <v>21</v>
      </c>
      <c r="U1137" s="51" t="s">
        <v>26682</v>
      </c>
      <c r="V1137" s="51" t="s">
        <v>26482</v>
      </c>
      <c r="W1137" s="51" t="s">
        <v>26485</v>
      </c>
      <c r="X1137" s="51" t="s">
        <v>93</v>
      </c>
      <c r="Y1137" s="51">
        <v>5017</v>
      </c>
      <c r="AA1137" s="51" t="s">
        <v>42843</v>
      </c>
      <c r="AB1137" s="33">
        <v>7309</v>
      </c>
      <c r="AC1137" s="103">
        <v>26573</v>
      </c>
    </row>
    <row r="1138" spans="1:29" ht="13" customHeight="1" x14ac:dyDescent="0.2">
      <c r="A1138" s="1" t="s">
        <v>38902</v>
      </c>
      <c r="B1138" s="87">
        <v>42</v>
      </c>
      <c r="C1138" s="10" t="s">
        <v>13</v>
      </c>
      <c r="D1138" s="1" t="s">
        <v>78</v>
      </c>
      <c r="E1138" s="60"/>
      <c r="F1138" s="94">
        <v>43714</v>
      </c>
      <c r="G1138" s="10" t="s">
        <v>38903</v>
      </c>
      <c r="H1138" s="10" t="s">
        <v>38904</v>
      </c>
      <c r="I1138" s="10" t="s">
        <v>38</v>
      </c>
      <c r="J1138" s="62">
        <v>91740</v>
      </c>
      <c r="K1138" s="10" t="s">
        <v>91</v>
      </c>
      <c r="L1138" s="10" t="s">
        <v>38905</v>
      </c>
      <c r="M1138" s="1" t="s">
        <v>46516</v>
      </c>
      <c r="N1138" s="10" t="s">
        <v>20</v>
      </c>
      <c r="O1138" s="10" t="s">
        <v>38906</v>
      </c>
      <c r="P1138" s="10" t="s">
        <v>45771</v>
      </c>
      <c r="Q1138" s="33" t="s">
        <v>29986</v>
      </c>
      <c r="R1138" s="61" t="s">
        <v>38907</v>
      </c>
      <c r="S1138" s="10" t="s">
        <v>93</v>
      </c>
      <c r="T1138" s="60" t="s">
        <v>21</v>
      </c>
      <c r="U1138" s="51" t="s">
        <v>26689</v>
      </c>
      <c r="V1138" s="51" t="s">
        <v>26482</v>
      </c>
      <c r="W1138" s="51" t="s">
        <v>26486</v>
      </c>
      <c r="X1138" s="51" t="s">
        <v>93</v>
      </c>
      <c r="Y1138" s="51">
        <v>5018</v>
      </c>
      <c r="AA1138" s="51" t="s">
        <v>42844</v>
      </c>
      <c r="AB1138" s="33">
        <v>7308</v>
      </c>
      <c r="AC1138" s="103">
        <v>26570</v>
      </c>
    </row>
    <row r="1139" spans="1:29" ht="13" customHeight="1" x14ac:dyDescent="0.2">
      <c r="A1139" s="10" t="s">
        <v>37460</v>
      </c>
      <c r="B1139" s="87">
        <v>28</v>
      </c>
      <c r="C1139" s="10" t="s">
        <v>13</v>
      </c>
      <c r="D1139" s="10" t="s">
        <v>78</v>
      </c>
      <c r="E1139" s="61" t="s">
        <v>37461</v>
      </c>
      <c r="F1139" s="94">
        <v>43713</v>
      </c>
      <c r="G1139" s="10" t="s">
        <v>37462</v>
      </c>
      <c r="H1139" s="10" t="s">
        <v>658</v>
      </c>
      <c r="I1139" s="10" t="s">
        <v>399</v>
      </c>
      <c r="J1139" s="62">
        <v>63113</v>
      </c>
      <c r="K1139" s="10" t="s">
        <v>29421</v>
      </c>
      <c r="L1139" s="10" t="s">
        <v>4149</v>
      </c>
      <c r="M1139" s="1" t="s">
        <v>46104</v>
      </c>
      <c r="N1139" s="10" t="s">
        <v>20</v>
      </c>
      <c r="O1139" s="10" t="s">
        <v>37463</v>
      </c>
      <c r="P1139" s="10" t="s">
        <v>45771</v>
      </c>
      <c r="Q1139" s="33" t="s">
        <v>29986</v>
      </c>
      <c r="R1139" s="61" t="s">
        <v>37464</v>
      </c>
      <c r="S1139" s="10" t="s">
        <v>93</v>
      </c>
      <c r="T1139" s="60" t="s">
        <v>21</v>
      </c>
      <c r="U1139" s="51" t="s">
        <v>26689</v>
      </c>
      <c r="V1139" s="51" t="s">
        <v>26484</v>
      </c>
      <c r="W1139" s="51" t="s">
        <v>26485</v>
      </c>
      <c r="X1139" s="51" t="s">
        <v>93</v>
      </c>
      <c r="Y1139" s="51">
        <v>5008</v>
      </c>
      <c r="AA1139" s="51" t="s">
        <v>42842</v>
      </c>
      <c r="AB1139" s="33">
        <v>7304</v>
      </c>
      <c r="AC1139" s="103">
        <v>26566</v>
      </c>
    </row>
    <row r="1140" spans="1:29" ht="13" customHeight="1" x14ac:dyDescent="0.2">
      <c r="A1140" s="1" t="s">
        <v>38898</v>
      </c>
      <c r="B1140" s="87">
        <v>65</v>
      </c>
      <c r="C1140" s="10" t="s">
        <v>13</v>
      </c>
      <c r="D1140" s="1" t="s">
        <v>23</v>
      </c>
      <c r="E1140" s="60"/>
      <c r="F1140" s="94">
        <v>43713</v>
      </c>
      <c r="G1140" s="10" t="s">
        <v>38899</v>
      </c>
      <c r="H1140" s="10" t="s">
        <v>7433</v>
      </c>
      <c r="I1140" s="10" t="s">
        <v>159</v>
      </c>
      <c r="J1140" s="62">
        <v>30240</v>
      </c>
      <c r="K1140" s="10" t="s">
        <v>25638</v>
      </c>
      <c r="L1140" s="10" t="s">
        <v>36508</v>
      </c>
      <c r="M1140" s="1" t="s">
        <v>46517</v>
      </c>
      <c r="N1140" s="10" t="s">
        <v>20</v>
      </c>
      <c r="O1140" s="10" t="s">
        <v>38900</v>
      </c>
      <c r="P1140" s="10" t="s">
        <v>31864</v>
      </c>
      <c r="Q1140" s="33" t="s">
        <v>29986</v>
      </c>
      <c r="R1140" s="61" t="s">
        <v>38901</v>
      </c>
      <c r="S1140" s="10" t="s">
        <v>93</v>
      </c>
      <c r="T1140" s="60" t="s">
        <v>21</v>
      </c>
      <c r="U1140" s="51" t="s">
        <v>26689</v>
      </c>
      <c r="V1140" s="51" t="s">
        <v>26484</v>
      </c>
      <c r="W1140" s="51" t="s">
        <v>26485</v>
      </c>
      <c r="X1140" s="51" t="s">
        <v>93</v>
      </c>
      <c r="Y1140" s="51">
        <v>5012</v>
      </c>
      <c r="AA1140" s="51" t="s">
        <v>42844</v>
      </c>
      <c r="AB1140" s="33">
        <v>7305</v>
      </c>
      <c r="AC1140" s="103">
        <v>26568</v>
      </c>
    </row>
    <row r="1141" spans="1:29" ht="13" customHeight="1" x14ac:dyDescent="0.2">
      <c r="A1141" s="33" t="s">
        <v>36954</v>
      </c>
      <c r="B1141" s="33">
        <v>50</v>
      </c>
      <c r="C1141" s="33" t="s">
        <v>13</v>
      </c>
      <c r="D1141" s="33" t="s">
        <v>78</v>
      </c>
      <c r="E1141" s="33" t="s">
        <v>36955</v>
      </c>
      <c r="F1141" s="94">
        <v>43713</v>
      </c>
      <c r="G1141" s="33" t="s">
        <v>36956</v>
      </c>
      <c r="H1141" s="33" t="s">
        <v>604</v>
      </c>
      <c r="I1141" s="33" t="s">
        <v>249</v>
      </c>
      <c r="J1141" s="62">
        <v>89106</v>
      </c>
      <c r="K1141" s="33" t="s">
        <v>524</v>
      </c>
      <c r="L1141" s="33" t="s">
        <v>525</v>
      </c>
      <c r="M1141" s="1" t="s">
        <v>48881</v>
      </c>
      <c r="N1141" s="33" t="s">
        <v>27671</v>
      </c>
      <c r="O1141" s="33" t="s">
        <v>36957</v>
      </c>
      <c r="P1141" s="33" t="s">
        <v>45771</v>
      </c>
      <c r="Q1141" s="33" t="s">
        <v>29986</v>
      </c>
      <c r="R1141" s="33" t="s">
        <v>36958</v>
      </c>
      <c r="S1141" s="33" t="s">
        <v>93</v>
      </c>
      <c r="T1141" s="33" t="s">
        <v>45897</v>
      </c>
      <c r="U1141" s="51" t="s">
        <v>49804</v>
      </c>
      <c r="V1141" s="51" t="s">
        <v>26482</v>
      </c>
      <c r="W1141" s="51"/>
      <c r="X1141" s="51"/>
      <c r="Y1141" s="51"/>
      <c r="AA1141" s="33" t="s">
        <v>42842</v>
      </c>
      <c r="AB1141" s="33">
        <v>7306</v>
      </c>
      <c r="AC1141" s="103">
        <v>26565</v>
      </c>
    </row>
    <row r="1142" spans="1:29" ht="13" customHeight="1" x14ac:dyDescent="0.2">
      <c r="A1142" s="10" t="s">
        <v>40200</v>
      </c>
      <c r="B1142" s="87">
        <v>43</v>
      </c>
      <c r="C1142" s="10" t="s">
        <v>13</v>
      </c>
      <c r="D1142" s="10" t="s">
        <v>30</v>
      </c>
      <c r="E1142" s="61" t="s">
        <v>40201</v>
      </c>
      <c r="F1142" s="94">
        <v>43713</v>
      </c>
      <c r="G1142" s="10" t="s">
        <v>40202</v>
      </c>
      <c r="H1142" s="10" t="s">
        <v>9499</v>
      </c>
      <c r="I1142" s="10" t="s">
        <v>34</v>
      </c>
      <c r="J1142" s="62">
        <v>6118</v>
      </c>
      <c r="K1142" s="10" t="s">
        <v>790</v>
      </c>
      <c r="L1142" s="10" t="s">
        <v>9501</v>
      </c>
      <c r="M1142" s="1" t="s">
        <v>46518</v>
      </c>
      <c r="N1142" s="10" t="s">
        <v>20</v>
      </c>
      <c r="O1142" s="10" t="s">
        <v>40203</v>
      </c>
      <c r="P1142" s="10" t="s">
        <v>45771</v>
      </c>
      <c r="Q1142" s="33" t="s">
        <v>29986</v>
      </c>
      <c r="R1142" s="61" t="s">
        <v>40204</v>
      </c>
      <c r="S1142" s="10" t="s">
        <v>93</v>
      </c>
      <c r="T1142" s="60" t="s">
        <v>28</v>
      </c>
      <c r="U1142" s="51" t="s">
        <v>26487</v>
      </c>
      <c r="V1142" s="51" t="s">
        <v>26484</v>
      </c>
      <c r="W1142" s="51" t="s">
        <v>26485</v>
      </c>
      <c r="X1142" s="51" t="s">
        <v>93</v>
      </c>
      <c r="Y1142" s="51">
        <v>5020</v>
      </c>
      <c r="AA1142" s="51" t="s">
        <v>42844</v>
      </c>
      <c r="AB1142" s="33">
        <v>7307</v>
      </c>
      <c r="AC1142" s="103">
        <v>26567</v>
      </c>
    </row>
    <row r="1143" spans="1:29" ht="13" customHeight="1" x14ac:dyDescent="0.2">
      <c r="A1143" s="10" t="s">
        <v>39432</v>
      </c>
      <c r="B1143" s="87">
        <v>29</v>
      </c>
      <c r="C1143" s="10" t="s">
        <v>13</v>
      </c>
      <c r="D1143" s="10" t="s">
        <v>30</v>
      </c>
      <c r="E1143" s="61" t="s">
        <v>39433</v>
      </c>
      <c r="F1143" s="94">
        <v>43712</v>
      </c>
      <c r="G1143" s="10" t="s">
        <v>39434</v>
      </c>
      <c r="H1143" s="10" t="s">
        <v>8489</v>
      </c>
      <c r="I1143" s="10" t="s">
        <v>732</v>
      </c>
      <c r="J1143" s="62">
        <v>83815</v>
      </c>
      <c r="K1143" s="10" t="s">
        <v>8491</v>
      </c>
      <c r="L1143" s="10" t="s">
        <v>8492</v>
      </c>
      <c r="M1143" s="1" t="s">
        <v>46520</v>
      </c>
      <c r="N1143" s="10" t="s">
        <v>20</v>
      </c>
      <c r="O1143" s="10" t="s">
        <v>39435</v>
      </c>
      <c r="P1143" s="10" t="s">
        <v>39576</v>
      </c>
      <c r="Q1143" s="33" t="s">
        <v>29986</v>
      </c>
      <c r="R1143" s="61" t="s">
        <v>39436</v>
      </c>
      <c r="S1143" s="10" t="s">
        <v>22</v>
      </c>
      <c r="T1143" s="60" t="s">
        <v>21</v>
      </c>
      <c r="U1143" s="51" t="s">
        <v>26682</v>
      </c>
      <c r="V1143" s="51" t="s">
        <v>26484</v>
      </c>
      <c r="W1143" s="51" t="s">
        <v>26485</v>
      </c>
      <c r="X1143" s="51" t="s">
        <v>93</v>
      </c>
      <c r="Y1143" s="51">
        <v>5009</v>
      </c>
      <c r="AA1143" s="51" t="s">
        <v>42842</v>
      </c>
      <c r="AB1143" s="33">
        <v>7302</v>
      </c>
      <c r="AC1143" s="103">
        <v>26560</v>
      </c>
    </row>
    <row r="1144" spans="1:29" ht="13" customHeight="1" x14ac:dyDescent="0.2">
      <c r="A1144" s="1" t="s">
        <v>38908</v>
      </c>
      <c r="B1144" s="87">
        <v>53</v>
      </c>
      <c r="C1144" s="10" t="s">
        <v>13</v>
      </c>
      <c r="D1144" s="1" t="s">
        <v>23</v>
      </c>
      <c r="E1144" s="60"/>
      <c r="F1144" s="94">
        <v>43712</v>
      </c>
      <c r="G1144" s="10" t="s">
        <v>38909</v>
      </c>
      <c r="H1144" s="10" t="s">
        <v>2773</v>
      </c>
      <c r="I1144" s="10" t="s">
        <v>732</v>
      </c>
      <c r="J1144" s="62">
        <v>83442</v>
      </c>
      <c r="K1144" s="10" t="s">
        <v>1655</v>
      </c>
      <c r="L1144" s="10" t="s">
        <v>38910</v>
      </c>
      <c r="M1144" s="1" t="s">
        <v>46519</v>
      </c>
      <c r="N1144" s="10" t="s">
        <v>20</v>
      </c>
      <c r="O1144" s="10" t="s">
        <v>38911</v>
      </c>
      <c r="P1144" s="10" t="s">
        <v>45771</v>
      </c>
      <c r="Q1144" s="33" t="s">
        <v>29986</v>
      </c>
      <c r="R1144" s="61" t="s">
        <v>38912</v>
      </c>
      <c r="S1144" s="10" t="s">
        <v>93</v>
      </c>
      <c r="T1144" s="60" t="s">
        <v>21</v>
      </c>
      <c r="U1144" s="51" t="s">
        <v>26689</v>
      </c>
      <c r="V1144" s="51" t="s">
        <v>26484</v>
      </c>
      <c r="W1144" s="51" t="s">
        <v>26485</v>
      </c>
      <c r="X1144" s="51" t="s">
        <v>93</v>
      </c>
      <c r="Y1144" s="51">
        <v>5019</v>
      </c>
      <c r="AA1144" s="51" t="s">
        <v>42843</v>
      </c>
      <c r="AB1144" s="33">
        <v>7301</v>
      </c>
      <c r="AC1144" s="103">
        <v>26563</v>
      </c>
    </row>
    <row r="1145" spans="1:29" ht="13" customHeight="1" x14ac:dyDescent="0.2">
      <c r="A1145" s="1" t="s">
        <v>41332</v>
      </c>
      <c r="B1145" s="87">
        <v>62</v>
      </c>
      <c r="C1145" s="10" t="s">
        <v>13</v>
      </c>
      <c r="D1145" s="1" t="s">
        <v>23</v>
      </c>
      <c r="E1145" s="60"/>
      <c r="F1145" s="94">
        <v>43712</v>
      </c>
      <c r="G1145" s="10" t="s">
        <v>41333</v>
      </c>
      <c r="H1145" s="10" t="s">
        <v>7191</v>
      </c>
      <c r="I1145" s="10" t="s">
        <v>38</v>
      </c>
      <c r="J1145" s="62">
        <v>92394</v>
      </c>
      <c r="K1145" s="10" t="s">
        <v>287</v>
      </c>
      <c r="L1145" s="10" t="s">
        <v>32107</v>
      </c>
      <c r="M1145" s="1" t="s">
        <v>45919</v>
      </c>
      <c r="N1145" s="10" t="s">
        <v>20</v>
      </c>
      <c r="O1145" s="10" t="s">
        <v>41334</v>
      </c>
      <c r="P1145" s="10" t="s">
        <v>45771</v>
      </c>
      <c r="Q1145" s="33" t="s">
        <v>29986</v>
      </c>
      <c r="R1145" s="61" t="s">
        <v>41335</v>
      </c>
      <c r="S1145" s="10" t="s">
        <v>509</v>
      </c>
      <c r="T1145" s="60" t="s">
        <v>21</v>
      </c>
      <c r="U1145" s="51" t="s">
        <v>26682</v>
      </c>
      <c r="V1145" s="51" t="s">
        <v>26482</v>
      </c>
      <c r="W1145" s="51" t="s">
        <v>26485</v>
      </c>
      <c r="X1145" s="51" t="s">
        <v>93</v>
      </c>
      <c r="Y1145" s="51">
        <v>5010</v>
      </c>
      <c r="AA1145" s="51" t="s">
        <v>42844</v>
      </c>
      <c r="AB1145" s="33">
        <v>7303</v>
      </c>
      <c r="AC1145" s="103">
        <v>26562</v>
      </c>
    </row>
    <row r="1146" spans="1:29" ht="13" customHeight="1" x14ac:dyDescent="0.2">
      <c r="A1146" s="10" t="s">
        <v>38153</v>
      </c>
      <c r="B1146" s="87">
        <v>30</v>
      </c>
      <c r="C1146" s="10" t="s">
        <v>13</v>
      </c>
      <c r="D1146" s="10" t="s">
        <v>30</v>
      </c>
      <c r="E1146" s="61" t="s">
        <v>38154</v>
      </c>
      <c r="F1146" s="94">
        <v>43711</v>
      </c>
      <c r="G1146" s="10" t="s">
        <v>38155</v>
      </c>
      <c r="H1146" s="10" t="s">
        <v>13269</v>
      </c>
      <c r="I1146" s="10" t="s">
        <v>297</v>
      </c>
      <c r="J1146" s="62">
        <v>37618</v>
      </c>
      <c r="K1146" s="10" t="s">
        <v>2666</v>
      </c>
      <c r="L1146" s="10" t="s">
        <v>38156</v>
      </c>
      <c r="M1146" s="1" t="s">
        <v>46521</v>
      </c>
      <c r="N1146" s="10" t="s">
        <v>20</v>
      </c>
      <c r="O1146" s="10" t="s">
        <v>38157</v>
      </c>
      <c r="P1146" s="10" t="s">
        <v>45771</v>
      </c>
      <c r="Q1146" s="33" t="s">
        <v>29986</v>
      </c>
      <c r="R1146" s="61" t="s">
        <v>38158</v>
      </c>
      <c r="S1146" s="10" t="s">
        <v>93</v>
      </c>
      <c r="T1146" s="60" t="s">
        <v>21</v>
      </c>
      <c r="U1146" s="51" t="s">
        <v>26689</v>
      </c>
      <c r="V1146" s="51" t="s">
        <v>26484</v>
      </c>
      <c r="W1146" s="51" t="s">
        <v>26483</v>
      </c>
      <c r="X1146" s="51" t="s">
        <v>93</v>
      </c>
      <c r="Y1146" s="51">
        <v>5004</v>
      </c>
      <c r="AA1146" s="51" t="s">
        <v>42843</v>
      </c>
      <c r="AB1146" s="33">
        <v>7298</v>
      </c>
      <c r="AC1146" s="103">
        <v>26557</v>
      </c>
    </row>
    <row r="1147" spans="1:29" ht="13" customHeight="1" x14ac:dyDescent="0.2">
      <c r="A1147" s="10" t="s">
        <v>41771</v>
      </c>
      <c r="B1147" s="87">
        <v>46</v>
      </c>
      <c r="C1147" s="10" t="s">
        <v>13</v>
      </c>
      <c r="D1147" s="10" t="s">
        <v>30</v>
      </c>
      <c r="E1147" s="61" t="s">
        <v>41772</v>
      </c>
      <c r="F1147" s="94">
        <v>43711</v>
      </c>
      <c r="G1147" s="10" t="s">
        <v>41773</v>
      </c>
      <c r="H1147" s="10" t="s">
        <v>41774</v>
      </c>
      <c r="I1147" s="10" t="s">
        <v>62</v>
      </c>
      <c r="J1147" s="62">
        <v>45832</v>
      </c>
      <c r="K1147" s="10" t="s">
        <v>41775</v>
      </c>
      <c r="L1147" s="10" t="s">
        <v>32105</v>
      </c>
      <c r="M1147" s="1" t="s">
        <v>46522</v>
      </c>
      <c r="N1147" s="10" t="s">
        <v>20</v>
      </c>
      <c r="O1147" s="10" t="s">
        <v>41776</v>
      </c>
      <c r="P1147" s="10" t="s">
        <v>45771</v>
      </c>
      <c r="Q1147" s="33" t="s">
        <v>29986</v>
      </c>
      <c r="R1147" s="61" t="s">
        <v>41777</v>
      </c>
      <c r="S1147" s="10" t="s">
        <v>93</v>
      </c>
      <c r="T1147" s="60" t="s">
        <v>28</v>
      </c>
      <c r="U1147" s="33" t="s">
        <v>26487</v>
      </c>
      <c r="V1147" s="34"/>
      <c r="W1147" s="51"/>
      <c r="X1147" s="51"/>
      <c r="Y1147" s="51"/>
      <c r="AA1147" s="51" t="s">
        <v>42843</v>
      </c>
      <c r="AB1147" s="33">
        <v>7299</v>
      </c>
      <c r="AC1147" s="103">
        <v>26559</v>
      </c>
    </row>
    <row r="1148" spans="1:29" ht="13" customHeight="1" x14ac:dyDescent="0.2">
      <c r="A1148" s="10" t="s">
        <v>40701</v>
      </c>
      <c r="B1148" s="87">
        <v>34</v>
      </c>
      <c r="C1148" s="10" t="s">
        <v>13</v>
      </c>
      <c r="D1148" s="51" t="s">
        <v>41</v>
      </c>
      <c r="E1148" s="60"/>
      <c r="F1148" s="94">
        <v>43711</v>
      </c>
      <c r="G1148" s="10" t="s">
        <v>40702</v>
      </c>
      <c r="H1148" s="10" t="s">
        <v>40703</v>
      </c>
      <c r="I1148" s="10" t="s">
        <v>406</v>
      </c>
      <c r="J1148" s="62">
        <v>54130</v>
      </c>
      <c r="K1148" s="10" t="s">
        <v>27357</v>
      </c>
      <c r="L1148" s="10" t="s">
        <v>40704</v>
      </c>
      <c r="M1148" s="1" t="s">
        <v>46523</v>
      </c>
      <c r="N1148" s="10" t="s">
        <v>20</v>
      </c>
      <c r="O1148" s="10" t="s">
        <v>40705</v>
      </c>
      <c r="P1148" s="10" t="s">
        <v>45771</v>
      </c>
      <c r="Q1148" s="33" t="s">
        <v>29986</v>
      </c>
      <c r="R1148" s="61" t="s">
        <v>40706</v>
      </c>
      <c r="S1148" s="10" t="s">
        <v>22</v>
      </c>
      <c r="T1148" s="60" t="s">
        <v>350</v>
      </c>
      <c r="U1148" s="51" t="s">
        <v>26775</v>
      </c>
      <c r="V1148" s="51" t="s">
        <v>26482</v>
      </c>
      <c r="W1148" s="51" t="s">
        <v>26483</v>
      </c>
      <c r="X1148" s="51" t="s">
        <v>93</v>
      </c>
      <c r="Y1148" s="51">
        <v>5104</v>
      </c>
      <c r="AA1148" s="51" t="s">
        <v>42844</v>
      </c>
      <c r="AB1148" s="33">
        <v>7300</v>
      </c>
      <c r="AC1148" s="103">
        <v>26558</v>
      </c>
    </row>
    <row r="1149" spans="1:29" ht="13" customHeight="1" x14ac:dyDescent="0.2">
      <c r="A1149" s="1" t="s">
        <v>38890</v>
      </c>
      <c r="B1149" s="87">
        <v>29</v>
      </c>
      <c r="C1149" s="10" t="s">
        <v>13</v>
      </c>
      <c r="D1149" s="1" t="s">
        <v>23</v>
      </c>
      <c r="E1149" s="10"/>
      <c r="F1149" s="94">
        <v>43710</v>
      </c>
      <c r="G1149" s="10" t="s">
        <v>38891</v>
      </c>
      <c r="H1149" s="10" t="s">
        <v>1595</v>
      </c>
      <c r="I1149" s="10" t="s">
        <v>392</v>
      </c>
      <c r="J1149" s="62">
        <v>11212</v>
      </c>
      <c r="K1149" s="10" t="s">
        <v>1597</v>
      </c>
      <c r="L1149" s="10" t="s">
        <v>536</v>
      </c>
      <c r="M1149" s="1" t="s">
        <v>45963</v>
      </c>
      <c r="N1149" s="10" t="s">
        <v>20</v>
      </c>
      <c r="O1149" s="10" t="s">
        <v>38892</v>
      </c>
      <c r="P1149" s="10" t="s">
        <v>45771</v>
      </c>
      <c r="Q1149" s="33" t="s">
        <v>29986</v>
      </c>
      <c r="R1149" s="61" t="s">
        <v>38893</v>
      </c>
      <c r="S1149" s="10" t="s">
        <v>93</v>
      </c>
      <c r="T1149" s="60" t="s">
        <v>21</v>
      </c>
      <c r="U1149" s="51" t="s">
        <v>26689</v>
      </c>
      <c r="V1149" s="51" t="s">
        <v>26484</v>
      </c>
      <c r="W1149" s="51" t="s">
        <v>26486</v>
      </c>
      <c r="X1149" s="51" t="s">
        <v>93</v>
      </c>
      <c r="Y1149" s="51">
        <v>5000</v>
      </c>
      <c r="AA1149" s="51" t="s">
        <v>42842</v>
      </c>
      <c r="AB1149" s="33">
        <v>7295</v>
      </c>
      <c r="AC1149" s="103">
        <v>26552</v>
      </c>
    </row>
    <row r="1150" spans="1:29" ht="13" customHeight="1" x14ac:dyDescent="0.2">
      <c r="A1150" s="1" t="s">
        <v>40314</v>
      </c>
      <c r="B1150" s="87">
        <v>35</v>
      </c>
      <c r="C1150" s="10" t="s">
        <v>13</v>
      </c>
      <c r="D1150" s="1" t="s">
        <v>30</v>
      </c>
      <c r="E1150" s="60"/>
      <c r="F1150" s="94">
        <v>43710</v>
      </c>
      <c r="G1150" s="10" t="s">
        <v>40315</v>
      </c>
      <c r="H1150" s="10" t="s">
        <v>4757</v>
      </c>
      <c r="I1150" s="10" t="s">
        <v>795</v>
      </c>
      <c r="J1150" s="62">
        <v>59802</v>
      </c>
      <c r="K1150" s="10" t="s">
        <v>4757</v>
      </c>
      <c r="L1150" s="10" t="s">
        <v>34884</v>
      </c>
      <c r="M1150" s="1" t="s">
        <v>46294</v>
      </c>
      <c r="N1150" s="10" t="s">
        <v>20</v>
      </c>
      <c r="O1150" s="10" t="s">
        <v>40316</v>
      </c>
      <c r="P1150" s="10" t="s">
        <v>45771</v>
      </c>
      <c r="Q1150" s="33" t="s">
        <v>29986</v>
      </c>
      <c r="R1150" s="61" t="s">
        <v>40317</v>
      </c>
      <c r="S1150" s="10" t="s">
        <v>93</v>
      </c>
      <c r="T1150" s="60" t="s">
        <v>28</v>
      </c>
      <c r="U1150" s="51" t="s">
        <v>26487</v>
      </c>
      <c r="V1150" s="51" t="s">
        <v>26487</v>
      </c>
      <c r="W1150" s="51"/>
      <c r="X1150" s="51" t="s">
        <v>93</v>
      </c>
      <c r="Y1150" s="51">
        <v>5005</v>
      </c>
      <c r="AA1150" s="51" t="s">
        <v>42844</v>
      </c>
      <c r="AB1150" s="33">
        <v>7297</v>
      </c>
      <c r="AC1150" s="103">
        <v>26556</v>
      </c>
    </row>
    <row r="1151" spans="1:29" ht="13" customHeight="1" x14ac:dyDescent="0.2">
      <c r="A1151" s="1" t="s">
        <v>42125</v>
      </c>
      <c r="B1151" s="89">
        <v>43</v>
      </c>
      <c r="C1151" s="10" t="s">
        <v>13</v>
      </c>
      <c r="D1151" s="1" t="s">
        <v>23</v>
      </c>
      <c r="E1151" s="60"/>
      <c r="F1151" s="94">
        <v>43710</v>
      </c>
      <c r="G1151" s="10" t="s">
        <v>42126</v>
      </c>
      <c r="H1151" s="10" t="s">
        <v>19885</v>
      </c>
      <c r="I1151" s="10" t="s">
        <v>249</v>
      </c>
      <c r="J1151" s="62">
        <v>89429</v>
      </c>
      <c r="K1151" s="10" t="s">
        <v>16369</v>
      </c>
      <c r="L1151" s="10" t="s">
        <v>19887</v>
      </c>
      <c r="M1151" s="1" t="s">
        <v>46292</v>
      </c>
      <c r="N1151" s="10" t="s">
        <v>20</v>
      </c>
      <c r="O1151" s="10" t="s">
        <v>42127</v>
      </c>
      <c r="P1151" s="10" t="s">
        <v>45771</v>
      </c>
      <c r="Q1151" s="33" t="s">
        <v>29986</v>
      </c>
      <c r="R1151" s="61" t="s">
        <v>42128</v>
      </c>
      <c r="S1151" s="10" t="s">
        <v>93</v>
      </c>
      <c r="T1151" s="60" t="s">
        <v>28</v>
      </c>
      <c r="U1151" s="34" t="s">
        <v>26487</v>
      </c>
      <c r="V1151" s="34" t="s">
        <v>26484</v>
      </c>
      <c r="W1151" s="51"/>
      <c r="X1151" s="51"/>
      <c r="Y1151" s="51"/>
      <c r="AA1151" s="51" t="s">
        <v>42843</v>
      </c>
      <c r="AB1151" s="33">
        <v>7296</v>
      </c>
      <c r="AC1151" s="103">
        <v>26555</v>
      </c>
    </row>
    <row r="1152" spans="1:29" ht="13" customHeight="1" x14ac:dyDescent="0.2">
      <c r="A1152" s="1" t="s">
        <v>39645</v>
      </c>
      <c r="B1152" s="87">
        <v>17</v>
      </c>
      <c r="C1152" s="10" t="s">
        <v>13</v>
      </c>
      <c r="D1152" s="1" t="s">
        <v>30</v>
      </c>
      <c r="E1152" s="10"/>
      <c r="F1152" s="94">
        <v>43709</v>
      </c>
      <c r="G1152" s="10" t="s">
        <v>39646</v>
      </c>
      <c r="H1152" s="10" t="s">
        <v>679</v>
      </c>
      <c r="I1152" s="10" t="s">
        <v>66</v>
      </c>
      <c r="J1152" s="62">
        <v>78028</v>
      </c>
      <c r="K1152" s="10" t="s">
        <v>680</v>
      </c>
      <c r="L1152" s="10" t="s">
        <v>681</v>
      </c>
      <c r="M1152" s="1" t="s">
        <v>46524</v>
      </c>
      <c r="N1152" s="10" t="s">
        <v>20</v>
      </c>
      <c r="O1152" s="10" t="s">
        <v>39647</v>
      </c>
      <c r="P1152" s="10" t="s">
        <v>45771</v>
      </c>
      <c r="Q1152" s="33" t="s">
        <v>29986</v>
      </c>
      <c r="R1152" s="61" t="s">
        <v>39648</v>
      </c>
      <c r="S1152" s="10" t="s">
        <v>93</v>
      </c>
      <c r="T1152" s="60" t="s">
        <v>21</v>
      </c>
      <c r="U1152" s="51" t="s">
        <v>26682</v>
      </c>
      <c r="V1152" s="51" t="s">
        <v>26482</v>
      </c>
      <c r="W1152" s="51" t="s">
        <v>26485</v>
      </c>
      <c r="X1152" s="51" t="s">
        <v>93</v>
      </c>
      <c r="Y1152" s="51">
        <v>5023</v>
      </c>
      <c r="AA1152" s="51" t="s">
        <v>42844</v>
      </c>
      <c r="AB1152" s="33">
        <v>7293</v>
      </c>
      <c r="AC1152" s="103">
        <v>26551</v>
      </c>
    </row>
    <row r="1153" spans="1:29" ht="13" customHeight="1" x14ac:dyDescent="0.2">
      <c r="A1153" s="10" t="s">
        <v>38148</v>
      </c>
      <c r="B1153" s="87">
        <v>49</v>
      </c>
      <c r="C1153" s="10" t="s">
        <v>13</v>
      </c>
      <c r="D1153" s="10" t="s">
        <v>30</v>
      </c>
      <c r="E1153" s="10"/>
      <c r="F1153" s="94">
        <v>43709</v>
      </c>
      <c r="G1153" s="10" t="s">
        <v>38149</v>
      </c>
      <c r="H1153" s="10" t="s">
        <v>7846</v>
      </c>
      <c r="I1153" s="10" t="s">
        <v>732</v>
      </c>
      <c r="J1153" s="62">
        <v>83607</v>
      </c>
      <c r="K1153" s="10" t="s">
        <v>3210</v>
      </c>
      <c r="L1153" s="10" t="s">
        <v>38150</v>
      </c>
      <c r="M1153" s="1" t="s">
        <v>46525</v>
      </c>
      <c r="N1153" s="10" t="s">
        <v>20</v>
      </c>
      <c r="O1153" s="10" t="s">
        <v>38151</v>
      </c>
      <c r="P1153" s="10" t="s">
        <v>45771</v>
      </c>
      <c r="Q1153" s="33" t="s">
        <v>29986</v>
      </c>
      <c r="R1153" s="61" t="s">
        <v>38152</v>
      </c>
      <c r="S1153" s="10" t="s">
        <v>93</v>
      </c>
      <c r="T1153" s="60" t="s">
        <v>21</v>
      </c>
      <c r="U1153" s="51" t="s">
        <v>26689</v>
      </c>
      <c r="V1153" s="51" t="s">
        <v>26484</v>
      </c>
      <c r="W1153" s="51" t="s">
        <v>26485</v>
      </c>
      <c r="X1153" s="51" t="s">
        <v>93</v>
      </c>
      <c r="Y1153" s="51">
        <v>4996</v>
      </c>
      <c r="AA1153" s="51" t="s">
        <v>42843</v>
      </c>
      <c r="AB1153" s="33">
        <v>7292</v>
      </c>
      <c r="AC1153" s="103">
        <v>26550</v>
      </c>
    </row>
    <row r="1154" spans="1:29" ht="13" customHeight="1" x14ac:dyDescent="0.2">
      <c r="A1154" s="10" t="s">
        <v>40577</v>
      </c>
      <c r="B1154" s="87">
        <v>49</v>
      </c>
      <c r="C1154" s="10" t="s">
        <v>13</v>
      </c>
      <c r="D1154" s="10" t="s">
        <v>30</v>
      </c>
      <c r="E1154" s="61" t="s">
        <v>40578</v>
      </c>
      <c r="F1154" s="94">
        <v>43709</v>
      </c>
      <c r="G1154" s="10" t="s">
        <v>40579</v>
      </c>
      <c r="H1154" s="10" t="s">
        <v>40580</v>
      </c>
      <c r="I1154" s="10" t="s">
        <v>366</v>
      </c>
      <c r="J1154" s="62">
        <v>74066</v>
      </c>
      <c r="K1154" s="10" t="s">
        <v>1897</v>
      </c>
      <c r="L1154" s="10" t="s">
        <v>2702</v>
      </c>
      <c r="M1154" s="1" t="s">
        <v>46526</v>
      </c>
      <c r="N1154" s="10" t="s">
        <v>20</v>
      </c>
      <c r="O1154" s="10" t="s">
        <v>40581</v>
      </c>
      <c r="P1154" s="10" t="s">
        <v>45771</v>
      </c>
      <c r="Q1154" s="33" t="s">
        <v>29986</v>
      </c>
      <c r="R1154" s="61" t="s">
        <v>40582</v>
      </c>
      <c r="S1154" s="10" t="s">
        <v>93</v>
      </c>
      <c r="T1154" s="60" t="s">
        <v>350</v>
      </c>
      <c r="U1154" s="51" t="s">
        <v>26775</v>
      </c>
      <c r="V1154" s="51" t="s">
        <v>26484</v>
      </c>
      <c r="W1154" s="51" t="s">
        <v>26483</v>
      </c>
      <c r="X1154" s="51" t="s">
        <v>509</v>
      </c>
      <c r="Y1154" s="51">
        <v>4995</v>
      </c>
      <c r="AA1154" s="51" t="s">
        <v>42844</v>
      </c>
      <c r="AB1154" s="33">
        <v>7294</v>
      </c>
      <c r="AC1154" s="103">
        <v>26549</v>
      </c>
    </row>
    <row r="1155" spans="1:29" ht="13" customHeight="1" x14ac:dyDescent="0.2">
      <c r="A1155" s="10" t="s">
        <v>40082</v>
      </c>
      <c r="B1155" s="87">
        <v>21</v>
      </c>
      <c r="C1155" s="10" t="s">
        <v>13</v>
      </c>
      <c r="D1155" s="10" t="s">
        <v>78</v>
      </c>
      <c r="E1155" s="10"/>
      <c r="F1155" s="94">
        <v>43708</v>
      </c>
      <c r="G1155" s="10" t="s">
        <v>40083</v>
      </c>
      <c r="H1155" s="10" t="s">
        <v>4434</v>
      </c>
      <c r="I1155" s="10" t="s">
        <v>121</v>
      </c>
      <c r="J1155" s="62">
        <v>55429</v>
      </c>
      <c r="K1155" s="10" t="s">
        <v>1006</v>
      </c>
      <c r="L1155" s="10" t="s">
        <v>13136</v>
      </c>
      <c r="M1155" s="1" t="s">
        <v>46528</v>
      </c>
      <c r="N1155" s="10" t="s">
        <v>20</v>
      </c>
      <c r="O1155" s="10" t="s">
        <v>40084</v>
      </c>
      <c r="P1155" s="10" t="s">
        <v>37002</v>
      </c>
      <c r="Q1155" s="33" t="s">
        <v>29986</v>
      </c>
      <c r="R1155" s="61" t="s">
        <v>40085</v>
      </c>
      <c r="S1155" s="10" t="s">
        <v>93</v>
      </c>
      <c r="T1155" s="60" t="s">
        <v>21</v>
      </c>
      <c r="U1155" s="51" t="s">
        <v>26506</v>
      </c>
      <c r="V1155" s="51" t="s">
        <v>26482</v>
      </c>
      <c r="W1155" s="51" t="s">
        <v>26485</v>
      </c>
      <c r="X1155" s="51" t="s">
        <v>509</v>
      </c>
      <c r="Y1155" s="51">
        <v>4998</v>
      </c>
      <c r="AA1155" s="51" t="s">
        <v>42844</v>
      </c>
      <c r="AB1155" s="33">
        <v>7290</v>
      </c>
      <c r="AC1155" s="103">
        <v>26544</v>
      </c>
    </row>
    <row r="1156" spans="1:29" ht="13" customHeight="1" x14ac:dyDescent="0.2">
      <c r="A1156" s="10" t="s">
        <v>37450</v>
      </c>
      <c r="B1156" s="87">
        <v>23</v>
      </c>
      <c r="C1156" s="10" t="s">
        <v>13</v>
      </c>
      <c r="D1156" s="10" t="s">
        <v>78</v>
      </c>
      <c r="E1156" s="61" t="s">
        <v>37451</v>
      </c>
      <c r="F1156" s="94">
        <v>43708</v>
      </c>
      <c r="G1156" s="10" t="s">
        <v>37452</v>
      </c>
      <c r="H1156" s="10" t="s">
        <v>1664</v>
      </c>
      <c r="I1156" s="10" t="s">
        <v>399</v>
      </c>
      <c r="J1156" s="62">
        <v>63117</v>
      </c>
      <c r="K1156" s="10" t="s">
        <v>658</v>
      </c>
      <c r="L1156" s="10" t="s">
        <v>18449</v>
      </c>
      <c r="M1156" s="1" t="s">
        <v>46527</v>
      </c>
      <c r="N1156" s="10" t="s">
        <v>20</v>
      </c>
      <c r="O1156" s="10" t="s">
        <v>37453</v>
      </c>
      <c r="P1156" s="10" t="s">
        <v>45771</v>
      </c>
      <c r="Q1156" s="33" t="s">
        <v>29986</v>
      </c>
      <c r="R1156" s="61" t="s">
        <v>37454</v>
      </c>
      <c r="S1156" s="10" t="s">
        <v>93</v>
      </c>
      <c r="T1156" s="60" t="s">
        <v>21</v>
      </c>
      <c r="U1156" s="51" t="s">
        <v>26689</v>
      </c>
      <c r="V1156" s="51" t="s">
        <v>26482</v>
      </c>
      <c r="W1156" s="51" t="s">
        <v>26486</v>
      </c>
      <c r="X1156" s="51" t="s">
        <v>93</v>
      </c>
      <c r="Y1156" s="51">
        <v>4994</v>
      </c>
      <c r="AA1156" s="51" t="s">
        <v>42844</v>
      </c>
      <c r="AB1156" s="33">
        <v>7286</v>
      </c>
      <c r="AC1156" s="103">
        <v>26548</v>
      </c>
    </row>
    <row r="1157" spans="1:29" ht="13" customHeight="1" x14ac:dyDescent="0.2">
      <c r="A1157" s="10" t="s">
        <v>40936</v>
      </c>
      <c r="B1157" s="87">
        <v>36</v>
      </c>
      <c r="C1157" s="10" t="s">
        <v>13</v>
      </c>
      <c r="D1157" s="10" t="s">
        <v>30</v>
      </c>
      <c r="E1157" s="61" t="s">
        <v>40937</v>
      </c>
      <c r="F1157" s="94">
        <v>43708</v>
      </c>
      <c r="G1157" s="10" t="s">
        <v>40938</v>
      </c>
      <c r="H1157" s="10" t="s">
        <v>736</v>
      </c>
      <c r="I1157" s="10" t="s">
        <v>66</v>
      </c>
      <c r="J1157" s="62">
        <v>79765</v>
      </c>
      <c r="K1157" s="10" t="s">
        <v>737</v>
      </c>
      <c r="L1157" s="10" t="s">
        <v>40939</v>
      </c>
      <c r="M1157" s="1" t="s">
        <v>46530</v>
      </c>
      <c r="N1157" s="10" t="s">
        <v>20</v>
      </c>
      <c r="O1157" s="10" t="s">
        <v>40940</v>
      </c>
      <c r="P1157" s="10" t="s">
        <v>45771</v>
      </c>
      <c r="Q1157" s="33" t="s">
        <v>29986</v>
      </c>
      <c r="R1157" s="61" t="s">
        <v>40941</v>
      </c>
      <c r="S1157" s="10" t="s">
        <v>509</v>
      </c>
      <c r="T1157" s="60" t="s">
        <v>21</v>
      </c>
      <c r="U1157" s="51" t="s">
        <v>26689</v>
      </c>
      <c r="V1157" s="51" t="s">
        <v>26484</v>
      </c>
      <c r="W1157" s="51" t="s">
        <v>26483</v>
      </c>
      <c r="X1157" s="51" t="s">
        <v>93</v>
      </c>
      <c r="Y1157" s="51">
        <v>5006</v>
      </c>
      <c r="AA1157" s="51" t="s">
        <v>42844</v>
      </c>
      <c r="AB1157" s="33">
        <v>7289</v>
      </c>
      <c r="AC1157" s="103">
        <v>26546</v>
      </c>
    </row>
    <row r="1158" spans="1:29" ht="13" customHeight="1" x14ac:dyDescent="0.2">
      <c r="A1158" s="10" t="s">
        <v>38643</v>
      </c>
      <c r="B1158" s="87">
        <v>37</v>
      </c>
      <c r="C1158" s="10" t="s">
        <v>13</v>
      </c>
      <c r="D1158" s="10" t="s">
        <v>41</v>
      </c>
      <c r="E1158" s="60"/>
      <c r="F1158" s="94">
        <v>43708</v>
      </c>
      <c r="G1158" s="10" t="s">
        <v>38644</v>
      </c>
      <c r="H1158" s="10" t="s">
        <v>1209</v>
      </c>
      <c r="I1158" s="10" t="s">
        <v>191</v>
      </c>
      <c r="J1158" s="62">
        <v>80211</v>
      </c>
      <c r="K1158" s="10" t="s">
        <v>1209</v>
      </c>
      <c r="L1158" s="10" t="s">
        <v>1210</v>
      </c>
      <c r="M1158" s="1" t="s">
        <v>46036</v>
      </c>
      <c r="N1158" s="10" t="s">
        <v>20</v>
      </c>
      <c r="O1158" s="10" t="s">
        <v>38645</v>
      </c>
      <c r="P1158" s="10" t="s">
        <v>31864</v>
      </c>
      <c r="Q1158" s="33" t="s">
        <v>29986</v>
      </c>
      <c r="R1158" s="61" t="s">
        <v>38646</v>
      </c>
      <c r="S1158" s="10" t="s">
        <v>93</v>
      </c>
      <c r="T1158" s="60" t="s">
        <v>21</v>
      </c>
      <c r="U1158" s="51" t="s">
        <v>26689</v>
      </c>
      <c r="V1158" s="51" t="s">
        <v>26484</v>
      </c>
      <c r="W1158" s="51" t="s">
        <v>26485</v>
      </c>
      <c r="X1158" s="51" t="s">
        <v>93</v>
      </c>
      <c r="Y1158" s="51">
        <v>5031</v>
      </c>
      <c r="AA1158" s="51" t="s">
        <v>42842</v>
      </c>
      <c r="AB1158" s="33">
        <v>7287</v>
      </c>
      <c r="AC1158" s="103">
        <v>26723</v>
      </c>
    </row>
    <row r="1159" spans="1:29" ht="13" customHeight="1" x14ac:dyDescent="0.2">
      <c r="A1159" s="1" t="s">
        <v>2989</v>
      </c>
      <c r="B1159" s="33" t="s">
        <v>22</v>
      </c>
      <c r="C1159" s="10" t="s">
        <v>13</v>
      </c>
      <c r="D1159" s="1" t="s">
        <v>23</v>
      </c>
      <c r="E1159" s="10"/>
      <c r="F1159" s="94">
        <v>43708</v>
      </c>
      <c r="G1159" s="10" t="s">
        <v>38887</v>
      </c>
      <c r="H1159" s="10" t="s">
        <v>139</v>
      </c>
      <c r="I1159" s="10" t="s">
        <v>337</v>
      </c>
      <c r="J1159" s="62">
        <v>27603</v>
      </c>
      <c r="K1159" s="10" t="s">
        <v>639</v>
      </c>
      <c r="L1159" s="10" t="s">
        <v>15003</v>
      </c>
      <c r="M1159" s="1" t="s">
        <v>46529</v>
      </c>
      <c r="N1159" s="10" t="s">
        <v>20</v>
      </c>
      <c r="O1159" s="10" t="s">
        <v>38888</v>
      </c>
      <c r="P1159" s="10" t="s">
        <v>45771</v>
      </c>
      <c r="Q1159" s="33" t="s">
        <v>29986</v>
      </c>
      <c r="R1159" s="61" t="s">
        <v>38889</v>
      </c>
      <c r="S1159" s="10" t="s">
        <v>93</v>
      </c>
      <c r="T1159" s="60" t="s">
        <v>21</v>
      </c>
      <c r="U1159" s="51" t="s">
        <v>26689</v>
      </c>
      <c r="V1159" s="51" t="s">
        <v>26484</v>
      </c>
      <c r="W1159" s="51" t="s">
        <v>26486</v>
      </c>
      <c r="X1159" s="51" t="s">
        <v>93</v>
      </c>
      <c r="Y1159" s="51">
        <v>4997</v>
      </c>
      <c r="AA1159" s="51" t="s">
        <v>42844</v>
      </c>
      <c r="AB1159" s="33">
        <v>7288</v>
      </c>
      <c r="AC1159" s="103">
        <v>26545</v>
      </c>
    </row>
    <row r="1160" spans="1:29" ht="13" customHeight="1" x14ac:dyDescent="0.2">
      <c r="A1160" s="1" t="s">
        <v>40677</v>
      </c>
      <c r="B1160" s="87">
        <v>47</v>
      </c>
      <c r="C1160" s="10" t="s">
        <v>13</v>
      </c>
      <c r="D1160" s="1" t="s">
        <v>23</v>
      </c>
      <c r="E1160" s="10"/>
      <c r="F1160" s="94">
        <v>43708</v>
      </c>
      <c r="G1160" s="10" t="s">
        <v>40678</v>
      </c>
      <c r="H1160" s="10" t="s">
        <v>3027</v>
      </c>
      <c r="I1160" s="10" t="s">
        <v>618</v>
      </c>
      <c r="J1160" s="62">
        <v>39073</v>
      </c>
      <c r="K1160" s="10" t="s">
        <v>5262</v>
      </c>
      <c r="L1160" s="10" t="s">
        <v>40679</v>
      </c>
      <c r="M1160" s="1" t="s">
        <v>46531</v>
      </c>
      <c r="N1160" s="10" t="s">
        <v>20</v>
      </c>
      <c r="O1160" s="10" t="s">
        <v>40680</v>
      </c>
      <c r="P1160" s="10" t="s">
        <v>45771</v>
      </c>
      <c r="Q1160" s="33" t="s">
        <v>29986</v>
      </c>
      <c r="R1160" s="61" t="s">
        <v>40681</v>
      </c>
      <c r="S1160" s="10" t="s">
        <v>93</v>
      </c>
      <c r="T1160" s="60" t="s">
        <v>350</v>
      </c>
      <c r="U1160" s="51" t="s">
        <v>26775</v>
      </c>
      <c r="V1160" s="51" t="s">
        <v>26482</v>
      </c>
      <c r="W1160" s="51" t="s">
        <v>26483</v>
      </c>
      <c r="X1160" s="51" t="s">
        <v>93</v>
      </c>
      <c r="Y1160" s="51">
        <v>5001</v>
      </c>
      <c r="AA1160" s="51" t="s">
        <v>42843</v>
      </c>
      <c r="AB1160" s="33">
        <v>7291</v>
      </c>
      <c r="AC1160" s="103">
        <v>26547</v>
      </c>
    </row>
    <row r="1161" spans="1:29" ht="13" customHeight="1" x14ac:dyDescent="0.2">
      <c r="A1161" s="1" t="s">
        <v>38883</v>
      </c>
      <c r="B1161" s="87">
        <v>27</v>
      </c>
      <c r="C1161" s="10" t="s">
        <v>13</v>
      </c>
      <c r="D1161" s="1" t="s">
        <v>23</v>
      </c>
      <c r="E1161" s="10"/>
      <c r="F1161" s="94">
        <v>43707</v>
      </c>
      <c r="G1161" s="10" t="s">
        <v>38884</v>
      </c>
      <c r="H1161" s="10" t="s">
        <v>25733</v>
      </c>
      <c r="I1161" s="10" t="s">
        <v>392</v>
      </c>
      <c r="J1161" s="62">
        <v>11435</v>
      </c>
      <c r="K1161" s="10" t="s">
        <v>2462</v>
      </c>
      <c r="L1161" s="10" t="s">
        <v>536</v>
      </c>
      <c r="M1161" s="1" t="s">
        <v>45963</v>
      </c>
      <c r="N1161" s="10" t="s">
        <v>20</v>
      </c>
      <c r="O1161" s="10" t="s">
        <v>38885</v>
      </c>
      <c r="P1161" s="10" t="s">
        <v>45771</v>
      </c>
      <c r="Q1161" s="33" t="s">
        <v>29986</v>
      </c>
      <c r="R1161" s="61" t="s">
        <v>38886</v>
      </c>
      <c r="S1161" s="10" t="s">
        <v>93</v>
      </c>
      <c r="T1161" s="60" t="s">
        <v>21</v>
      </c>
      <c r="U1161" s="51" t="s">
        <v>26689</v>
      </c>
      <c r="V1161" s="51" t="s">
        <v>26484</v>
      </c>
      <c r="W1161" s="51" t="s">
        <v>26485</v>
      </c>
      <c r="X1161" s="51" t="s">
        <v>93</v>
      </c>
      <c r="Y1161" s="51">
        <v>4992</v>
      </c>
      <c r="AA1161" s="51" t="s">
        <v>42842</v>
      </c>
      <c r="AB1161" s="33">
        <v>7281</v>
      </c>
      <c r="AC1161" s="103">
        <v>26543</v>
      </c>
    </row>
    <row r="1162" spans="1:29" ht="13" customHeight="1" x14ac:dyDescent="0.2">
      <c r="A1162" s="10" t="s">
        <v>41969</v>
      </c>
      <c r="B1162" s="87">
        <v>32</v>
      </c>
      <c r="C1162" s="10" t="s">
        <v>13</v>
      </c>
      <c r="D1162" s="10" t="s">
        <v>41</v>
      </c>
      <c r="E1162" s="61" t="s">
        <v>41970</v>
      </c>
      <c r="F1162" s="94">
        <v>43707</v>
      </c>
      <c r="G1162" s="10" t="s">
        <v>41971</v>
      </c>
      <c r="H1162" s="10" t="s">
        <v>15581</v>
      </c>
      <c r="I1162" s="10" t="s">
        <v>38</v>
      </c>
      <c r="J1162" s="62">
        <v>96080</v>
      </c>
      <c r="K1162" s="10" t="s">
        <v>2709</v>
      </c>
      <c r="L1162" s="10" t="s">
        <v>30107</v>
      </c>
      <c r="M1162" s="1" t="s">
        <v>46532</v>
      </c>
      <c r="N1162" s="10" t="s">
        <v>20</v>
      </c>
      <c r="O1162" s="10" t="s">
        <v>41972</v>
      </c>
      <c r="P1162" s="10" t="s">
        <v>31864</v>
      </c>
      <c r="Q1162" s="33" t="s">
        <v>29986</v>
      </c>
      <c r="R1162" s="61" t="s">
        <v>41973</v>
      </c>
      <c r="S1162" s="10" t="s">
        <v>93</v>
      </c>
      <c r="T1162" s="60" t="s">
        <v>21</v>
      </c>
      <c r="U1162" s="34" t="s">
        <v>26689</v>
      </c>
      <c r="V1162" s="34" t="s">
        <v>26484</v>
      </c>
      <c r="W1162" s="51"/>
      <c r="X1162" s="51"/>
      <c r="Y1162" s="51"/>
      <c r="AA1162" s="51" t="s">
        <v>42843</v>
      </c>
      <c r="AB1162" s="33">
        <v>7283</v>
      </c>
      <c r="AC1162" s="103">
        <v>26539</v>
      </c>
    </row>
    <row r="1163" spans="1:29" ht="13" customHeight="1" x14ac:dyDescent="0.2">
      <c r="A1163" s="1" t="s">
        <v>38894</v>
      </c>
      <c r="B1163" s="87">
        <v>35</v>
      </c>
      <c r="C1163" s="10" t="s">
        <v>13</v>
      </c>
      <c r="D1163" s="1" t="s">
        <v>23</v>
      </c>
      <c r="E1163" s="10"/>
      <c r="F1163" s="94">
        <v>43707</v>
      </c>
      <c r="G1163" s="10" t="s">
        <v>38895</v>
      </c>
      <c r="H1163" s="10" t="s">
        <v>204</v>
      </c>
      <c r="I1163" s="10" t="s">
        <v>205</v>
      </c>
      <c r="J1163" s="62">
        <v>19802</v>
      </c>
      <c r="K1163" s="10" t="s">
        <v>3483</v>
      </c>
      <c r="L1163" s="10" t="s">
        <v>206</v>
      </c>
      <c r="M1163" s="1" t="s">
        <v>46533</v>
      </c>
      <c r="N1163" s="10" t="s">
        <v>20</v>
      </c>
      <c r="O1163" s="10" t="s">
        <v>38896</v>
      </c>
      <c r="P1163" s="10" t="s">
        <v>45771</v>
      </c>
      <c r="Q1163" s="33" t="s">
        <v>29986</v>
      </c>
      <c r="R1163" s="61" t="s">
        <v>38897</v>
      </c>
      <c r="S1163" s="10" t="s">
        <v>93</v>
      </c>
      <c r="T1163" s="60" t="s">
        <v>21</v>
      </c>
      <c r="U1163" s="51" t="s">
        <v>26689</v>
      </c>
      <c r="V1163" s="51" t="s">
        <v>26484</v>
      </c>
      <c r="W1163" s="51" t="s">
        <v>26485</v>
      </c>
      <c r="X1163" s="51" t="s">
        <v>93</v>
      </c>
      <c r="Y1163" s="51">
        <v>5003</v>
      </c>
      <c r="AA1163" s="51" t="s">
        <v>42842</v>
      </c>
      <c r="AB1163" s="33">
        <v>7282</v>
      </c>
      <c r="AC1163" s="103">
        <v>26542</v>
      </c>
    </row>
    <row r="1164" spans="1:29" ht="13" customHeight="1" x14ac:dyDescent="0.2">
      <c r="A1164" s="10" t="s">
        <v>39204</v>
      </c>
      <c r="B1164" s="87">
        <v>51</v>
      </c>
      <c r="C1164" s="10" t="s">
        <v>13</v>
      </c>
      <c r="D1164" s="10" t="s">
        <v>41</v>
      </c>
      <c r="E1164" s="10"/>
      <c r="F1164" s="94">
        <v>43707</v>
      </c>
      <c r="G1164" s="10" t="s">
        <v>39205</v>
      </c>
      <c r="H1164" s="10" t="s">
        <v>39206</v>
      </c>
      <c r="I1164" s="10" t="s">
        <v>111</v>
      </c>
      <c r="J1164" s="62">
        <v>85353</v>
      </c>
      <c r="K1164" s="10" t="s">
        <v>582</v>
      </c>
      <c r="L1164" s="10" t="s">
        <v>583</v>
      </c>
      <c r="M1164" s="1" t="s">
        <v>45935</v>
      </c>
      <c r="N1164" s="10" t="s">
        <v>20</v>
      </c>
      <c r="O1164" s="10" t="s">
        <v>39207</v>
      </c>
      <c r="P1164" s="10" t="s">
        <v>45771</v>
      </c>
      <c r="Q1164" s="33" t="s">
        <v>29986</v>
      </c>
      <c r="R1164" s="61" t="s">
        <v>39208</v>
      </c>
      <c r="S1164" s="10" t="s">
        <v>93</v>
      </c>
      <c r="T1164" s="60" t="s">
        <v>21</v>
      </c>
      <c r="U1164" s="51" t="s">
        <v>29730</v>
      </c>
      <c r="V1164" s="51" t="s">
        <v>26484</v>
      </c>
      <c r="W1164" s="51" t="s">
        <v>19153</v>
      </c>
      <c r="X1164" s="51" t="s">
        <v>93</v>
      </c>
      <c r="Y1164" s="51">
        <v>5002</v>
      </c>
      <c r="AA1164" s="51" t="s">
        <v>42844</v>
      </c>
      <c r="AB1164" s="33">
        <v>7284</v>
      </c>
      <c r="AC1164" s="103">
        <v>26541</v>
      </c>
    </row>
    <row r="1165" spans="1:29" ht="13" customHeight="1" x14ac:dyDescent="0.2">
      <c r="A1165" s="10" t="s">
        <v>42014</v>
      </c>
      <c r="B1165" s="87">
        <v>39</v>
      </c>
      <c r="C1165" s="10" t="s">
        <v>13</v>
      </c>
      <c r="D1165" s="10" t="s">
        <v>41</v>
      </c>
      <c r="E1165" s="61" t="s">
        <v>42015</v>
      </c>
      <c r="F1165" s="94">
        <v>43707</v>
      </c>
      <c r="G1165" s="10" t="s">
        <v>42016</v>
      </c>
      <c r="H1165" s="10" t="s">
        <v>628</v>
      </c>
      <c r="I1165" s="10" t="s">
        <v>38</v>
      </c>
      <c r="J1165" s="62">
        <v>93307</v>
      </c>
      <c r="K1165" s="10" t="s">
        <v>629</v>
      </c>
      <c r="L1165" s="10" t="s">
        <v>630</v>
      </c>
      <c r="M1165" s="1" t="s">
        <v>46534</v>
      </c>
      <c r="N1165" s="10" t="s">
        <v>20</v>
      </c>
      <c r="O1165" s="10" t="s">
        <v>42017</v>
      </c>
      <c r="P1165" s="10" t="s">
        <v>45771</v>
      </c>
      <c r="Q1165" s="33" t="s">
        <v>29986</v>
      </c>
      <c r="R1165" s="61" t="s">
        <v>42018</v>
      </c>
      <c r="S1165" s="10" t="s">
        <v>93</v>
      </c>
      <c r="T1165" s="60" t="s">
        <v>28</v>
      </c>
      <c r="U1165" s="34" t="s">
        <v>26487</v>
      </c>
      <c r="V1165" s="34"/>
      <c r="W1165" s="51"/>
      <c r="X1165" s="51"/>
      <c r="Y1165" s="51"/>
      <c r="AA1165" s="51" t="s">
        <v>42844</v>
      </c>
      <c r="AB1165" s="33">
        <v>7285</v>
      </c>
      <c r="AC1165" s="103">
        <v>26722</v>
      </c>
    </row>
    <row r="1166" spans="1:29" ht="13" customHeight="1" x14ac:dyDescent="0.2">
      <c r="A1166" s="1" t="s">
        <v>42129</v>
      </c>
      <c r="B1166" s="87">
        <v>16</v>
      </c>
      <c r="C1166" s="10" t="s">
        <v>13</v>
      </c>
      <c r="D1166" s="1" t="s">
        <v>23</v>
      </c>
      <c r="E1166" s="10"/>
      <c r="F1166" s="94">
        <v>43706</v>
      </c>
      <c r="G1166" s="10" t="s">
        <v>42130</v>
      </c>
      <c r="H1166" s="10" t="s">
        <v>8419</v>
      </c>
      <c r="I1166" s="10" t="s">
        <v>177</v>
      </c>
      <c r="J1166" s="62">
        <v>88220</v>
      </c>
      <c r="K1166" s="10" t="s">
        <v>8421</v>
      </c>
      <c r="L1166" s="10" t="s">
        <v>8422</v>
      </c>
      <c r="M1166" s="1" t="s">
        <v>46535</v>
      </c>
      <c r="N1166" s="10" t="s">
        <v>20</v>
      </c>
      <c r="O1166" s="10" t="s">
        <v>42131</v>
      </c>
      <c r="P1166" s="10" t="s">
        <v>45771</v>
      </c>
      <c r="Q1166" s="33" t="s">
        <v>29986</v>
      </c>
      <c r="R1166" s="61" t="s">
        <v>42132</v>
      </c>
      <c r="S1166" s="10" t="s">
        <v>93</v>
      </c>
      <c r="T1166" s="60" t="s">
        <v>21</v>
      </c>
      <c r="U1166" s="34" t="s">
        <v>26689</v>
      </c>
      <c r="V1166" s="34" t="s">
        <v>26484</v>
      </c>
      <c r="W1166" s="51"/>
      <c r="X1166" s="51"/>
      <c r="Y1166" s="51"/>
      <c r="AA1166" s="51" t="s">
        <v>42844</v>
      </c>
      <c r="AB1166" s="33">
        <v>7280</v>
      </c>
      <c r="AC1166" s="103">
        <v>26538</v>
      </c>
    </row>
    <row r="1167" spans="1:29" ht="13" customHeight="1" x14ac:dyDescent="0.2">
      <c r="A1167" s="10" t="s">
        <v>39425</v>
      </c>
      <c r="B1167" s="87">
        <v>28</v>
      </c>
      <c r="C1167" s="10" t="s">
        <v>13</v>
      </c>
      <c r="D1167" s="10" t="s">
        <v>30</v>
      </c>
      <c r="E1167" s="61" t="s">
        <v>39426</v>
      </c>
      <c r="F1167" s="94">
        <v>43705</v>
      </c>
      <c r="G1167" s="10" t="s">
        <v>39427</v>
      </c>
      <c r="H1167" s="10" t="s">
        <v>39428</v>
      </c>
      <c r="I1167" s="10" t="s">
        <v>336</v>
      </c>
      <c r="J1167" s="62">
        <v>67401</v>
      </c>
      <c r="K1167" s="10" t="s">
        <v>4672</v>
      </c>
      <c r="L1167" s="10" t="s">
        <v>39429</v>
      </c>
      <c r="M1167" s="1" t="s">
        <v>46537</v>
      </c>
      <c r="N1167" s="10" t="s">
        <v>20</v>
      </c>
      <c r="O1167" s="10" t="s">
        <v>39430</v>
      </c>
      <c r="P1167" s="10" t="s">
        <v>45771</v>
      </c>
      <c r="Q1167" s="33" t="s">
        <v>29986</v>
      </c>
      <c r="R1167" s="61" t="s">
        <v>39431</v>
      </c>
      <c r="S1167" s="10" t="s">
        <v>93</v>
      </c>
      <c r="T1167" s="60" t="s">
        <v>21</v>
      </c>
      <c r="U1167" s="51" t="s">
        <v>26682</v>
      </c>
      <c r="V1167" s="51" t="s">
        <v>26482</v>
      </c>
      <c r="W1167" s="51" t="s">
        <v>26485</v>
      </c>
      <c r="X1167" s="51" t="s">
        <v>93</v>
      </c>
      <c r="Y1167" s="51">
        <v>4991</v>
      </c>
      <c r="AA1167" s="51" t="s">
        <v>42844</v>
      </c>
      <c r="AB1167" s="33">
        <v>7278</v>
      </c>
      <c r="AC1167" s="103">
        <v>26535</v>
      </c>
    </row>
    <row r="1168" spans="1:29" ht="13" customHeight="1" x14ac:dyDescent="0.2">
      <c r="A1168" s="10" t="s">
        <v>39190</v>
      </c>
      <c r="B1168" s="87">
        <v>30</v>
      </c>
      <c r="C1168" s="10" t="s">
        <v>13</v>
      </c>
      <c r="D1168" s="10" t="s">
        <v>78</v>
      </c>
      <c r="E1168" s="61" t="s">
        <v>39191</v>
      </c>
      <c r="F1168" s="94">
        <v>43705</v>
      </c>
      <c r="G1168" s="10" t="s">
        <v>39192</v>
      </c>
      <c r="H1168" s="10" t="s">
        <v>1483</v>
      </c>
      <c r="I1168" s="10" t="s">
        <v>45</v>
      </c>
      <c r="J1168" s="62">
        <v>21231</v>
      </c>
      <c r="K1168" s="10" t="s">
        <v>4310</v>
      </c>
      <c r="L1168" s="10" t="s">
        <v>2544</v>
      </c>
      <c r="M1168" s="1" t="s">
        <v>46137</v>
      </c>
      <c r="N1168" s="10" t="s">
        <v>20</v>
      </c>
      <c r="O1168" s="10" t="s">
        <v>39193</v>
      </c>
      <c r="P1168" s="10" t="s">
        <v>37679</v>
      </c>
      <c r="Q1168" s="33" t="s">
        <v>29986</v>
      </c>
      <c r="R1168" s="61" t="s">
        <v>39194</v>
      </c>
      <c r="S1168" s="10" t="s">
        <v>509</v>
      </c>
      <c r="T1168" s="60" t="s">
        <v>21</v>
      </c>
      <c r="U1168" s="51" t="s">
        <v>29730</v>
      </c>
      <c r="V1168" s="51" t="s">
        <v>26484</v>
      </c>
      <c r="W1168" s="51" t="s">
        <v>26483</v>
      </c>
      <c r="X1168" s="51" t="s">
        <v>93</v>
      </c>
      <c r="Y1168" s="51">
        <v>4990</v>
      </c>
      <c r="AA1168" s="51" t="s">
        <v>42842</v>
      </c>
      <c r="AB1168" s="33">
        <v>7277</v>
      </c>
      <c r="AC1168" s="103">
        <v>26536</v>
      </c>
    </row>
    <row r="1169" spans="1:29" ht="13" customHeight="1" x14ac:dyDescent="0.2">
      <c r="A1169" s="10" t="s">
        <v>41204</v>
      </c>
      <c r="B1169" s="87">
        <v>62</v>
      </c>
      <c r="C1169" s="10" t="s">
        <v>13</v>
      </c>
      <c r="D1169" s="10" t="s">
        <v>78</v>
      </c>
      <c r="E1169" s="61" t="s">
        <v>41205</v>
      </c>
      <c r="F1169" s="94">
        <v>43705</v>
      </c>
      <c r="G1169" s="10" t="s">
        <v>41206</v>
      </c>
      <c r="H1169" s="10" t="s">
        <v>41207</v>
      </c>
      <c r="I1169" s="10" t="s">
        <v>87</v>
      </c>
      <c r="J1169" s="62">
        <v>35466</v>
      </c>
      <c r="K1169" s="10" t="s">
        <v>4684</v>
      </c>
      <c r="L1169" s="10" t="s">
        <v>4685</v>
      </c>
      <c r="M1169" s="1" t="s">
        <v>46536</v>
      </c>
      <c r="N1169" s="10" t="s">
        <v>20</v>
      </c>
      <c r="O1169" s="10" t="s">
        <v>41208</v>
      </c>
      <c r="P1169" s="10" t="s">
        <v>45771</v>
      </c>
      <c r="Q1169" s="33" t="s">
        <v>29986</v>
      </c>
      <c r="R1169" s="61" t="s">
        <v>41209</v>
      </c>
      <c r="S1169" s="10" t="s">
        <v>509</v>
      </c>
      <c r="T1169" s="60" t="s">
        <v>21</v>
      </c>
      <c r="U1169" s="51" t="s">
        <v>26682</v>
      </c>
      <c r="V1169" s="51" t="s">
        <v>26482</v>
      </c>
      <c r="W1169" s="51"/>
      <c r="X1169" s="51" t="s">
        <v>93</v>
      </c>
      <c r="Y1169" s="51">
        <v>4989</v>
      </c>
      <c r="AA1169" s="51" t="s">
        <v>42843</v>
      </c>
      <c r="AB1169" s="33">
        <v>7279</v>
      </c>
      <c r="AC1169" s="103">
        <v>26537</v>
      </c>
    </row>
    <row r="1170" spans="1:29" ht="13" customHeight="1" x14ac:dyDescent="0.2">
      <c r="A1170" s="10" t="s">
        <v>37445</v>
      </c>
      <c r="B1170" s="87">
        <v>37</v>
      </c>
      <c r="C1170" s="10" t="s">
        <v>13</v>
      </c>
      <c r="D1170" s="10" t="s">
        <v>78</v>
      </c>
      <c r="E1170" s="61" t="s">
        <v>37446</v>
      </c>
      <c r="F1170" s="94">
        <v>43704</v>
      </c>
      <c r="G1170" s="10" t="s">
        <v>37447</v>
      </c>
      <c r="H1170" s="10" t="s">
        <v>32939</v>
      </c>
      <c r="I1170" s="10" t="s">
        <v>915</v>
      </c>
      <c r="J1170" s="62">
        <v>72390</v>
      </c>
      <c r="K1170" s="10" t="s">
        <v>23286</v>
      </c>
      <c r="L1170" s="10" t="s">
        <v>5923</v>
      </c>
      <c r="M1170" s="1" t="s">
        <v>45907</v>
      </c>
      <c r="N1170" s="10" t="s">
        <v>20</v>
      </c>
      <c r="O1170" s="10" t="s">
        <v>37448</v>
      </c>
      <c r="P1170" s="10" t="s">
        <v>45771</v>
      </c>
      <c r="Q1170" s="33" t="s">
        <v>29986</v>
      </c>
      <c r="R1170" s="61" t="s">
        <v>37449</v>
      </c>
      <c r="S1170" s="10" t="s">
        <v>93</v>
      </c>
      <c r="T1170" s="60" t="s">
        <v>21</v>
      </c>
      <c r="U1170" s="51" t="s">
        <v>26689</v>
      </c>
      <c r="V1170" s="51" t="s">
        <v>26484</v>
      </c>
      <c r="W1170" s="51"/>
      <c r="X1170" s="51" t="s">
        <v>93</v>
      </c>
      <c r="Y1170" s="51">
        <v>4986</v>
      </c>
      <c r="AA1170" s="51" t="s">
        <v>42843</v>
      </c>
      <c r="AB1170" s="33">
        <v>7272</v>
      </c>
      <c r="AC1170" s="103">
        <v>26534</v>
      </c>
    </row>
    <row r="1171" spans="1:29" ht="13" customHeight="1" x14ac:dyDescent="0.2">
      <c r="A1171" s="10" t="s">
        <v>41602</v>
      </c>
      <c r="B1171" s="87">
        <v>52</v>
      </c>
      <c r="C1171" s="10" t="s">
        <v>13</v>
      </c>
      <c r="D1171" s="10" t="s">
        <v>78</v>
      </c>
      <c r="E1171" s="61" t="s">
        <v>41603</v>
      </c>
      <c r="F1171" s="94">
        <v>43704</v>
      </c>
      <c r="G1171" s="10" t="s">
        <v>41604</v>
      </c>
      <c r="H1171" s="10" t="s">
        <v>171</v>
      </c>
      <c r="I1171" s="10" t="s">
        <v>18</v>
      </c>
      <c r="J1171" s="62">
        <v>70805</v>
      </c>
      <c r="K1171" s="10" t="s">
        <v>3422</v>
      </c>
      <c r="L1171" s="10" t="s">
        <v>1569</v>
      </c>
      <c r="M1171" s="1" t="s">
        <v>46538</v>
      </c>
      <c r="N1171" s="10" t="s">
        <v>20</v>
      </c>
      <c r="O1171" s="10" t="s">
        <v>41605</v>
      </c>
      <c r="P1171" s="10" t="s">
        <v>45771</v>
      </c>
      <c r="Q1171" s="33" t="s">
        <v>29986</v>
      </c>
      <c r="R1171" s="61" t="s">
        <v>41606</v>
      </c>
      <c r="S1171" s="10" t="s">
        <v>93</v>
      </c>
      <c r="T1171" s="60" t="s">
        <v>21</v>
      </c>
      <c r="U1171" s="34" t="s">
        <v>26689</v>
      </c>
      <c r="V1171" s="34" t="s">
        <v>26484</v>
      </c>
      <c r="W1171" s="51"/>
      <c r="X1171" s="51"/>
      <c r="Y1171" s="51"/>
      <c r="AA1171" s="51" t="s">
        <v>42842</v>
      </c>
      <c r="AB1171" s="33">
        <v>7274</v>
      </c>
      <c r="AC1171" s="103">
        <v>26533</v>
      </c>
    </row>
    <row r="1172" spans="1:29" ht="13" customHeight="1" x14ac:dyDescent="0.2">
      <c r="A1172" s="1" t="s">
        <v>38879</v>
      </c>
      <c r="B1172" s="87">
        <v>67</v>
      </c>
      <c r="C1172" s="10" t="s">
        <v>13</v>
      </c>
      <c r="D1172" s="1" t="s">
        <v>23</v>
      </c>
      <c r="E1172" s="10"/>
      <c r="F1172" s="94">
        <v>43704</v>
      </c>
      <c r="G1172" s="10" t="s">
        <v>38880</v>
      </c>
      <c r="H1172" s="10" t="s">
        <v>1641</v>
      </c>
      <c r="I1172" s="10" t="s">
        <v>38</v>
      </c>
      <c r="J1172" s="62">
        <v>95205</v>
      </c>
      <c r="K1172" s="10" t="s">
        <v>1643</v>
      </c>
      <c r="L1172" s="10" t="s">
        <v>24586</v>
      </c>
      <c r="M1172" s="1" t="s">
        <v>46176</v>
      </c>
      <c r="N1172" s="10" t="s">
        <v>20</v>
      </c>
      <c r="O1172" s="10" t="s">
        <v>38881</v>
      </c>
      <c r="P1172" s="10" t="s">
        <v>45771</v>
      </c>
      <c r="Q1172" s="33" t="s">
        <v>29986</v>
      </c>
      <c r="R1172" s="61" t="s">
        <v>38882</v>
      </c>
      <c r="S1172" s="10" t="s">
        <v>93</v>
      </c>
      <c r="T1172" s="60" t="s">
        <v>21</v>
      </c>
      <c r="U1172" s="51" t="s">
        <v>26689</v>
      </c>
      <c r="V1172" s="51" t="s">
        <v>26484</v>
      </c>
      <c r="W1172" s="51" t="s">
        <v>26485</v>
      </c>
      <c r="X1172" s="51" t="s">
        <v>93</v>
      </c>
      <c r="Y1172" s="51">
        <v>4987</v>
      </c>
      <c r="AA1172" s="51" t="s">
        <v>42842</v>
      </c>
      <c r="AB1172" s="33">
        <v>7273</v>
      </c>
      <c r="AC1172" s="103">
        <v>26532</v>
      </c>
    </row>
    <row r="1173" spans="1:29" ht="13" customHeight="1" x14ac:dyDescent="0.2">
      <c r="A1173" s="10" t="s">
        <v>42312</v>
      </c>
      <c r="B1173" s="87">
        <v>33</v>
      </c>
      <c r="C1173" s="10" t="s">
        <v>13</v>
      </c>
      <c r="D1173" s="10" t="s">
        <v>78</v>
      </c>
      <c r="E1173" s="61" t="s">
        <v>42313</v>
      </c>
      <c r="F1173" s="94">
        <v>43704</v>
      </c>
      <c r="G1173" s="10" t="s">
        <v>42314</v>
      </c>
      <c r="H1173" s="10" t="s">
        <v>5904</v>
      </c>
      <c r="I1173" s="10" t="s">
        <v>37</v>
      </c>
      <c r="J1173" s="62">
        <v>60153</v>
      </c>
      <c r="K1173" s="64" t="s">
        <v>81</v>
      </c>
      <c r="L1173" s="10" t="s">
        <v>42315</v>
      </c>
      <c r="M1173" s="1" t="s">
        <v>46539</v>
      </c>
      <c r="N1173" s="10" t="s">
        <v>20</v>
      </c>
      <c r="O1173" s="10" t="s">
        <v>42316</v>
      </c>
      <c r="P1173" s="10" t="s">
        <v>45771</v>
      </c>
      <c r="Q1173" s="33" t="s">
        <v>29986</v>
      </c>
      <c r="R1173" s="61" t="s">
        <v>42317</v>
      </c>
      <c r="S1173" s="10" t="s">
        <v>93</v>
      </c>
      <c r="T1173" s="10" t="s">
        <v>45897</v>
      </c>
      <c r="U1173" s="51" t="s">
        <v>49804</v>
      </c>
      <c r="V1173" s="51"/>
      <c r="W1173" s="51"/>
      <c r="X1173" s="51"/>
      <c r="Y1173" s="51"/>
      <c r="Z1173" s="33" t="s">
        <v>42353</v>
      </c>
      <c r="AA1173" s="33" t="s">
        <v>42842</v>
      </c>
      <c r="AB1173" s="33">
        <v>7276</v>
      </c>
      <c r="AC1173" s="103">
        <v>18278</v>
      </c>
    </row>
    <row r="1174" spans="1:29" ht="13" customHeight="1" x14ac:dyDescent="0.2">
      <c r="A1174" s="1" t="s">
        <v>42256</v>
      </c>
      <c r="B1174" s="87">
        <v>39</v>
      </c>
      <c r="C1174" s="10" t="s">
        <v>13</v>
      </c>
      <c r="D1174" s="1" t="s">
        <v>23</v>
      </c>
      <c r="E1174" s="10"/>
      <c r="F1174" s="94">
        <v>43704</v>
      </c>
      <c r="G1174" s="10" t="s">
        <v>42257</v>
      </c>
      <c r="H1174" s="10" t="s">
        <v>42258</v>
      </c>
      <c r="I1174" s="10" t="s">
        <v>399</v>
      </c>
      <c r="J1174" s="62">
        <v>63114</v>
      </c>
      <c r="K1174" s="10" t="s">
        <v>658</v>
      </c>
      <c r="L1174" s="10" t="s">
        <v>42259</v>
      </c>
      <c r="M1174" s="1" t="s">
        <v>46540</v>
      </c>
      <c r="N1174" s="10" t="s">
        <v>362</v>
      </c>
      <c r="O1174" s="10" t="s">
        <v>42260</v>
      </c>
      <c r="P1174" s="10" t="s">
        <v>45771</v>
      </c>
      <c r="Q1174" s="33" t="s">
        <v>29986</v>
      </c>
      <c r="R1174" s="61" t="s">
        <v>42261</v>
      </c>
      <c r="S1174" s="10" t="s">
        <v>22</v>
      </c>
      <c r="T1174" s="60" t="s">
        <v>45897</v>
      </c>
      <c r="U1174" s="34" t="s">
        <v>49804</v>
      </c>
      <c r="V1174" s="34" t="s">
        <v>26487</v>
      </c>
      <c r="W1174" s="51"/>
      <c r="X1174" s="51"/>
      <c r="Y1174" s="51"/>
      <c r="AA1174" s="51" t="s">
        <v>42844</v>
      </c>
      <c r="AB1174" s="33">
        <v>7275</v>
      </c>
      <c r="AC1174" s="103">
        <v>26764</v>
      </c>
    </row>
    <row r="1175" spans="1:29" ht="13" customHeight="1" x14ac:dyDescent="0.2">
      <c r="A1175" s="1" t="s">
        <v>41075</v>
      </c>
      <c r="B1175" s="87">
        <v>38</v>
      </c>
      <c r="C1175" s="10" t="s">
        <v>13</v>
      </c>
      <c r="D1175" s="1" t="s">
        <v>23</v>
      </c>
      <c r="E1175" s="10"/>
      <c r="F1175" s="94">
        <v>43703</v>
      </c>
      <c r="G1175" s="10" t="s">
        <v>41076</v>
      </c>
      <c r="H1175" s="10" t="s">
        <v>4057</v>
      </c>
      <c r="I1175" s="10" t="s">
        <v>308</v>
      </c>
      <c r="J1175" s="62">
        <v>99502</v>
      </c>
      <c r="K1175" s="10" t="s">
        <v>4057</v>
      </c>
      <c r="L1175" s="10" t="s">
        <v>4059</v>
      </c>
      <c r="M1175" s="1" t="s">
        <v>46236</v>
      </c>
      <c r="N1175" s="10" t="s">
        <v>20</v>
      </c>
      <c r="O1175" s="10" t="s">
        <v>41077</v>
      </c>
      <c r="P1175" s="10" t="s">
        <v>45771</v>
      </c>
      <c r="Q1175" s="33" t="s">
        <v>29986</v>
      </c>
      <c r="R1175" s="61" t="s">
        <v>41078</v>
      </c>
      <c r="S1175" s="10" t="s">
        <v>509</v>
      </c>
      <c r="T1175" s="60" t="s">
        <v>21</v>
      </c>
      <c r="U1175" s="51" t="s">
        <v>26689</v>
      </c>
      <c r="V1175" s="51" t="s">
        <v>26484</v>
      </c>
      <c r="W1175" s="51" t="s">
        <v>26485</v>
      </c>
      <c r="X1175" s="51" t="s">
        <v>93</v>
      </c>
      <c r="Y1175" s="51">
        <v>4988</v>
      </c>
      <c r="AA1175" s="51" t="s">
        <v>42844</v>
      </c>
      <c r="AB1175" s="33">
        <v>7270</v>
      </c>
      <c r="AC1175" s="103">
        <v>26531</v>
      </c>
    </row>
    <row r="1176" spans="1:29" ht="13" customHeight="1" x14ac:dyDescent="0.2">
      <c r="A1176" s="10" t="s">
        <v>39949</v>
      </c>
      <c r="B1176" s="87">
        <v>33</v>
      </c>
      <c r="C1176" s="10" t="s">
        <v>13</v>
      </c>
      <c r="D1176" s="10" t="s">
        <v>78</v>
      </c>
      <c r="E1176" s="61" t="s">
        <v>39950</v>
      </c>
      <c r="F1176" s="94">
        <v>43703</v>
      </c>
      <c r="G1176" s="10" t="s">
        <v>39951</v>
      </c>
      <c r="H1176" s="10" t="s">
        <v>358</v>
      </c>
      <c r="I1176" s="10" t="s">
        <v>297</v>
      </c>
      <c r="J1176" s="62">
        <v>37912</v>
      </c>
      <c r="K1176" s="10" t="s">
        <v>2464</v>
      </c>
      <c r="L1176" s="10" t="s">
        <v>7134</v>
      </c>
      <c r="M1176" s="1" t="s">
        <v>46541</v>
      </c>
      <c r="N1176" s="10" t="s">
        <v>20</v>
      </c>
      <c r="O1176" s="10" t="s">
        <v>39952</v>
      </c>
      <c r="P1176" s="10" t="s">
        <v>45771</v>
      </c>
      <c r="Q1176" s="33" t="s">
        <v>29986</v>
      </c>
      <c r="R1176" s="61" t="s">
        <v>39953</v>
      </c>
      <c r="S1176" s="10" t="s">
        <v>93</v>
      </c>
      <c r="T1176" s="60" t="s">
        <v>45897</v>
      </c>
      <c r="U1176" s="51" t="s">
        <v>49804</v>
      </c>
      <c r="V1176" s="51" t="s">
        <v>26484</v>
      </c>
      <c r="W1176" s="51" t="s">
        <v>26485</v>
      </c>
      <c r="X1176" s="51" t="s">
        <v>93</v>
      </c>
      <c r="Y1176" s="51">
        <v>4981</v>
      </c>
      <c r="AA1176" s="51" t="s">
        <v>42844</v>
      </c>
      <c r="AB1176" s="33">
        <v>7271</v>
      </c>
      <c r="AC1176" s="103">
        <v>26530</v>
      </c>
    </row>
    <row r="1177" spans="1:29" ht="13" customHeight="1" x14ac:dyDescent="0.2">
      <c r="A1177" s="10" t="s">
        <v>41918</v>
      </c>
      <c r="B1177" s="87">
        <v>24</v>
      </c>
      <c r="C1177" s="10" t="s">
        <v>13</v>
      </c>
      <c r="D1177" s="10" t="s">
        <v>30</v>
      </c>
      <c r="E1177" s="61" t="s">
        <v>41919</v>
      </c>
      <c r="F1177" s="94">
        <v>43702</v>
      </c>
      <c r="G1177" s="10" t="s">
        <v>25934</v>
      </c>
      <c r="H1177" s="10" t="s">
        <v>12413</v>
      </c>
      <c r="I1177" s="10" t="s">
        <v>197</v>
      </c>
      <c r="J1177" s="62">
        <v>47523</v>
      </c>
      <c r="K1177" s="10" t="s">
        <v>22648</v>
      </c>
      <c r="L1177" s="10" t="s">
        <v>18045</v>
      </c>
      <c r="M1177" s="1" t="s">
        <v>45939</v>
      </c>
      <c r="N1177" s="10" t="s">
        <v>362</v>
      </c>
      <c r="O1177" s="10" t="s">
        <v>41920</v>
      </c>
      <c r="P1177" s="10" t="s">
        <v>45771</v>
      </c>
      <c r="Q1177" s="33" t="s">
        <v>29986</v>
      </c>
      <c r="R1177" s="61" t="s">
        <v>41921</v>
      </c>
      <c r="S1177" s="10" t="s">
        <v>93</v>
      </c>
      <c r="T1177" s="60" t="s">
        <v>28</v>
      </c>
      <c r="U1177" s="34" t="s">
        <v>26487</v>
      </c>
      <c r="V1177" s="34" t="s">
        <v>26484</v>
      </c>
      <c r="W1177" s="51"/>
      <c r="X1177" s="51"/>
      <c r="Y1177" s="51"/>
      <c r="AA1177" s="51" t="s">
        <v>42843</v>
      </c>
      <c r="AB1177" s="33">
        <v>7269</v>
      </c>
      <c r="AC1177" s="103">
        <v>26763</v>
      </c>
    </row>
    <row r="1178" spans="1:29" ht="13" customHeight="1" x14ac:dyDescent="0.2">
      <c r="A1178" s="10" t="s">
        <v>41778</v>
      </c>
      <c r="B1178" s="87">
        <v>34</v>
      </c>
      <c r="C1178" s="10" t="s">
        <v>13</v>
      </c>
      <c r="D1178" s="10" t="s">
        <v>30</v>
      </c>
      <c r="E1178" s="10"/>
      <c r="F1178" s="94">
        <v>43701</v>
      </c>
      <c r="G1178" s="10" t="s">
        <v>41779</v>
      </c>
      <c r="H1178" s="10" t="s">
        <v>33083</v>
      </c>
      <c r="I1178" s="10" t="s">
        <v>105</v>
      </c>
      <c r="J1178" s="62">
        <v>97424</v>
      </c>
      <c r="K1178" s="10" t="s">
        <v>2933</v>
      </c>
      <c r="L1178" s="10" t="s">
        <v>17324</v>
      </c>
      <c r="M1178" s="1" t="s">
        <v>46542</v>
      </c>
      <c r="N1178" s="10" t="s">
        <v>20</v>
      </c>
      <c r="O1178" s="10" t="s">
        <v>41780</v>
      </c>
      <c r="P1178" s="10" t="s">
        <v>45771</v>
      </c>
      <c r="Q1178" s="33" t="s">
        <v>29986</v>
      </c>
      <c r="R1178" s="61" t="s">
        <v>41781</v>
      </c>
      <c r="S1178" s="10" t="s">
        <v>93</v>
      </c>
      <c r="T1178" s="60" t="s">
        <v>21</v>
      </c>
      <c r="U1178" s="34" t="s">
        <v>26682</v>
      </c>
      <c r="V1178" s="34"/>
      <c r="W1178" s="51"/>
      <c r="X1178" s="51"/>
      <c r="Y1178" s="51"/>
      <c r="AA1178" s="51" t="s">
        <v>42843</v>
      </c>
      <c r="AB1178" s="33">
        <v>7267</v>
      </c>
      <c r="AC1178" s="103">
        <v>26529</v>
      </c>
    </row>
    <row r="1179" spans="1:29" ht="13" customHeight="1" x14ac:dyDescent="0.2">
      <c r="A1179" s="10" t="s">
        <v>41482</v>
      </c>
      <c r="B1179" s="87">
        <v>52</v>
      </c>
      <c r="C1179" s="10" t="s">
        <v>13</v>
      </c>
      <c r="D1179" s="10" t="s">
        <v>882</v>
      </c>
      <c r="E1179" s="61" t="s">
        <v>41483</v>
      </c>
      <c r="F1179" s="94">
        <v>43701</v>
      </c>
      <c r="G1179" s="10" t="s">
        <v>41484</v>
      </c>
      <c r="H1179" s="10" t="s">
        <v>142</v>
      </c>
      <c r="I1179" s="10" t="s">
        <v>38</v>
      </c>
      <c r="J1179" s="62">
        <v>92115</v>
      </c>
      <c r="K1179" s="10" t="s">
        <v>142</v>
      </c>
      <c r="L1179" s="10" t="s">
        <v>143</v>
      </c>
      <c r="M1179" s="1" t="s">
        <v>45908</v>
      </c>
      <c r="N1179" s="10" t="s">
        <v>20</v>
      </c>
      <c r="O1179" s="10" t="s">
        <v>41485</v>
      </c>
      <c r="P1179" s="10" t="s">
        <v>31864</v>
      </c>
      <c r="Q1179" s="33" t="s">
        <v>29986</v>
      </c>
      <c r="R1179" s="61" t="s">
        <v>41486</v>
      </c>
      <c r="S1179" s="10" t="s">
        <v>509</v>
      </c>
      <c r="T1179" s="60" t="s">
        <v>28</v>
      </c>
      <c r="U1179" s="51" t="s">
        <v>26516</v>
      </c>
      <c r="V1179" s="51" t="s">
        <v>26484</v>
      </c>
      <c r="W1179" s="51" t="s">
        <v>26485</v>
      </c>
      <c r="X1179" s="51" t="s">
        <v>509</v>
      </c>
      <c r="Y1179" s="51">
        <v>4977</v>
      </c>
      <c r="AA1179" s="51" t="s">
        <v>42842</v>
      </c>
      <c r="AB1179" s="33">
        <v>7268</v>
      </c>
      <c r="AC1179" s="103">
        <v>26528</v>
      </c>
    </row>
    <row r="1180" spans="1:29" ht="13" customHeight="1" x14ac:dyDescent="0.2">
      <c r="A1180" s="10" t="s">
        <v>41782</v>
      </c>
      <c r="B1180" s="87">
        <v>55</v>
      </c>
      <c r="C1180" s="10" t="s">
        <v>13</v>
      </c>
      <c r="D1180" s="10" t="s">
        <v>30</v>
      </c>
      <c r="E1180" s="61" t="s">
        <v>41783</v>
      </c>
      <c r="F1180" s="94">
        <v>43700</v>
      </c>
      <c r="G1180" s="10" t="s">
        <v>41784</v>
      </c>
      <c r="H1180" s="10" t="s">
        <v>10377</v>
      </c>
      <c r="I1180" s="10" t="s">
        <v>37</v>
      </c>
      <c r="J1180" s="62">
        <v>61832</v>
      </c>
      <c r="K1180" s="10" t="s">
        <v>10379</v>
      </c>
      <c r="L1180" s="10" t="s">
        <v>41785</v>
      </c>
      <c r="M1180" s="1" t="s">
        <v>46543</v>
      </c>
      <c r="N1180" s="10" t="s">
        <v>20</v>
      </c>
      <c r="O1180" s="10" t="s">
        <v>41786</v>
      </c>
      <c r="P1180" s="10" t="s">
        <v>45771</v>
      </c>
      <c r="Q1180" s="33" t="s">
        <v>29986</v>
      </c>
      <c r="R1180" s="61" t="s">
        <v>41787</v>
      </c>
      <c r="S1180" s="10" t="s">
        <v>93</v>
      </c>
      <c r="T1180" s="60" t="s">
        <v>21</v>
      </c>
      <c r="U1180" s="34" t="s">
        <v>26682</v>
      </c>
      <c r="V1180" s="34" t="s">
        <v>26484</v>
      </c>
      <c r="W1180" s="51"/>
      <c r="X1180" s="51"/>
      <c r="Y1180" s="51"/>
      <c r="AA1180" s="51" t="s">
        <v>42842</v>
      </c>
      <c r="AB1180" s="33">
        <v>7265</v>
      </c>
      <c r="AC1180" s="103">
        <v>26525</v>
      </c>
    </row>
    <row r="1181" spans="1:29" ht="13" customHeight="1" x14ac:dyDescent="0.2">
      <c r="A1181" s="10" t="s">
        <v>40003</v>
      </c>
      <c r="B1181" s="87">
        <v>31</v>
      </c>
      <c r="C1181" s="10" t="s">
        <v>13</v>
      </c>
      <c r="D1181" s="10" t="s">
        <v>30</v>
      </c>
      <c r="E1181" s="61" t="s">
        <v>40004</v>
      </c>
      <c r="F1181" s="94">
        <v>43700</v>
      </c>
      <c r="G1181" s="10" t="s">
        <v>40005</v>
      </c>
      <c r="H1181" s="10" t="s">
        <v>32492</v>
      </c>
      <c r="I1181" s="10" t="s">
        <v>220</v>
      </c>
      <c r="J1181" s="62">
        <v>84119</v>
      </c>
      <c r="K1181" s="10" t="s">
        <v>561</v>
      </c>
      <c r="L1181" s="10" t="s">
        <v>4541</v>
      </c>
      <c r="M1181" s="1" t="s">
        <v>46544</v>
      </c>
      <c r="N1181" s="10" t="s">
        <v>20</v>
      </c>
      <c r="O1181" s="10" t="s">
        <v>40006</v>
      </c>
      <c r="P1181" s="10" t="s">
        <v>45771</v>
      </c>
      <c r="Q1181" s="33" t="s">
        <v>29986</v>
      </c>
      <c r="R1181" s="61" t="s">
        <v>40007</v>
      </c>
      <c r="S1181" s="10" t="s">
        <v>901</v>
      </c>
      <c r="T1181" s="60" t="s">
        <v>45897</v>
      </c>
      <c r="U1181" s="51" t="s">
        <v>49804</v>
      </c>
      <c r="V1181" s="51" t="s">
        <v>26482</v>
      </c>
      <c r="W1181" s="51" t="s">
        <v>26485</v>
      </c>
      <c r="X1181" s="51" t="s">
        <v>509</v>
      </c>
      <c r="Y1181" s="51">
        <v>4980</v>
      </c>
      <c r="AA1181" s="51" t="s">
        <v>42844</v>
      </c>
      <c r="AB1181" s="33">
        <v>7266</v>
      </c>
      <c r="AC1181" s="103">
        <v>26524</v>
      </c>
    </row>
    <row r="1182" spans="1:29" ht="13" customHeight="1" x14ac:dyDescent="0.2">
      <c r="A1182" s="1" t="s">
        <v>39801</v>
      </c>
      <c r="B1182" s="87">
        <v>29</v>
      </c>
      <c r="C1182" s="10" t="s">
        <v>13</v>
      </c>
      <c r="D1182" s="1" t="s">
        <v>78</v>
      </c>
      <c r="E1182" s="10"/>
      <c r="F1182" s="94">
        <v>43699</v>
      </c>
      <c r="G1182" s="10" t="s">
        <v>39802</v>
      </c>
      <c r="H1182" s="10" t="s">
        <v>991</v>
      </c>
      <c r="I1182" s="10" t="s">
        <v>62</v>
      </c>
      <c r="J1182" s="62">
        <v>45417</v>
      </c>
      <c r="K1182" s="10" t="s">
        <v>992</v>
      </c>
      <c r="L1182" s="10" t="s">
        <v>5513</v>
      </c>
      <c r="M1182" s="1" t="s">
        <v>46546</v>
      </c>
      <c r="N1182" s="10" t="s">
        <v>20</v>
      </c>
      <c r="O1182" s="10" t="s">
        <v>39803</v>
      </c>
      <c r="P1182" s="10" t="s">
        <v>45771</v>
      </c>
      <c r="Q1182" s="33" t="s">
        <v>29986</v>
      </c>
      <c r="R1182" s="61" t="s">
        <v>39804</v>
      </c>
      <c r="S1182" s="10" t="s">
        <v>93</v>
      </c>
      <c r="T1182" s="60" t="s">
        <v>21</v>
      </c>
      <c r="U1182" s="51" t="s">
        <v>362</v>
      </c>
      <c r="V1182" s="51" t="s">
        <v>26484</v>
      </c>
      <c r="W1182" s="51" t="s">
        <v>26486</v>
      </c>
      <c r="X1182" s="51" t="s">
        <v>93</v>
      </c>
      <c r="Y1182" s="51">
        <v>4974</v>
      </c>
      <c r="AA1182" s="51" t="s">
        <v>42842</v>
      </c>
      <c r="AB1182" s="33">
        <v>7261</v>
      </c>
      <c r="AC1182" s="103">
        <v>26517</v>
      </c>
    </row>
    <row r="1183" spans="1:29" ht="13" customHeight="1" x14ac:dyDescent="0.2">
      <c r="A1183" s="1" t="s">
        <v>42133</v>
      </c>
      <c r="B1183" s="87">
        <v>46</v>
      </c>
      <c r="C1183" s="10" t="s">
        <v>13</v>
      </c>
      <c r="D1183" s="1" t="s">
        <v>23</v>
      </c>
      <c r="E1183" s="10"/>
      <c r="F1183" s="94">
        <v>43699</v>
      </c>
      <c r="G1183" s="10" t="s">
        <v>42134</v>
      </c>
      <c r="H1183" s="10" t="s">
        <v>417</v>
      </c>
      <c r="I1183" s="10" t="s">
        <v>177</v>
      </c>
      <c r="J1183" s="62">
        <v>88240</v>
      </c>
      <c r="K1183" s="10" t="s">
        <v>728</v>
      </c>
      <c r="L1183" s="10" t="s">
        <v>418</v>
      </c>
      <c r="M1183" s="1" t="s">
        <v>46545</v>
      </c>
      <c r="N1183" s="10" t="s">
        <v>20</v>
      </c>
      <c r="O1183" s="10" t="s">
        <v>42135</v>
      </c>
      <c r="P1183" s="10" t="s">
        <v>45771</v>
      </c>
      <c r="Q1183" s="33" t="s">
        <v>29986</v>
      </c>
      <c r="R1183" s="61" t="s">
        <v>42136</v>
      </c>
      <c r="S1183" s="10" t="s">
        <v>93</v>
      </c>
      <c r="T1183" s="60" t="s">
        <v>21</v>
      </c>
      <c r="U1183" s="34" t="s">
        <v>26689</v>
      </c>
      <c r="V1183" s="34" t="s">
        <v>26484</v>
      </c>
      <c r="W1183" s="51"/>
      <c r="X1183" s="51"/>
      <c r="Y1183" s="51"/>
      <c r="AA1183" s="51" t="s">
        <v>42844</v>
      </c>
      <c r="AB1183" s="33">
        <v>7260</v>
      </c>
      <c r="AC1183" s="103">
        <v>26521</v>
      </c>
    </row>
    <row r="1184" spans="1:29" ht="13" customHeight="1" x14ac:dyDescent="0.2">
      <c r="A1184" s="10" t="s">
        <v>37755</v>
      </c>
      <c r="B1184" s="87">
        <v>49</v>
      </c>
      <c r="C1184" s="10" t="s">
        <v>13</v>
      </c>
      <c r="D1184" s="10" t="s">
        <v>30</v>
      </c>
      <c r="E1184" s="61" t="s">
        <v>37756</v>
      </c>
      <c r="F1184" s="94">
        <v>43699</v>
      </c>
      <c r="G1184" s="10" t="s">
        <v>37757</v>
      </c>
      <c r="H1184" s="10" t="s">
        <v>5822</v>
      </c>
      <c r="I1184" s="10" t="s">
        <v>915</v>
      </c>
      <c r="J1184" s="62">
        <v>72031</v>
      </c>
      <c r="K1184" s="10" t="s">
        <v>6092</v>
      </c>
      <c r="L1184" s="10" t="s">
        <v>5923</v>
      </c>
      <c r="M1184" s="1" t="s">
        <v>45907</v>
      </c>
      <c r="N1184" s="10" t="s">
        <v>20</v>
      </c>
      <c r="O1184" s="10" t="s">
        <v>37758</v>
      </c>
      <c r="P1184" s="10" t="s">
        <v>45771</v>
      </c>
      <c r="Q1184" s="33" t="s">
        <v>29986</v>
      </c>
      <c r="R1184" s="61" t="s">
        <v>37759</v>
      </c>
      <c r="S1184" s="10" t="s">
        <v>93</v>
      </c>
      <c r="T1184" s="60" t="s">
        <v>21</v>
      </c>
      <c r="U1184" s="51" t="s">
        <v>26689</v>
      </c>
      <c r="V1184" s="51" t="s">
        <v>26484</v>
      </c>
      <c r="W1184" s="51" t="s">
        <v>26485</v>
      </c>
      <c r="X1184" s="51" t="s">
        <v>93</v>
      </c>
      <c r="Y1184" s="51">
        <v>4985</v>
      </c>
      <c r="AA1184" s="51" t="s">
        <v>42843</v>
      </c>
      <c r="AB1184" s="33">
        <v>7258</v>
      </c>
      <c r="AC1184" s="103">
        <v>26523</v>
      </c>
    </row>
    <row r="1185" spans="1:29" ht="13" customHeight="1" x14ac:dyDescent="0.2">
      <c r="A1185" s="1" t="s">
        <v>38875</v>
      </c>
      <c r="B1185" s="88">
        <v>57</v>
      </c>
      <c r="C1185" s="10" t="s">
        <v>13</v>
      </c>
      <c r="D1185" s="1" t="s">
        <v>30</v>
      </c>
      <c r="E1185" s="10"/>
      <c r="F1185" s="94">
        <v>43699</v>
      </c>
      <c r="G1185" s="10" t="s">
        <v>38876</v>
      </c>
      <c r="H1185" s="10" t="s">
        <v>863</v>
      </c>
      <c r="I1185" s="10" t="s">
        <v>177</v>
      </c>
      <c r="J1185" s="62">
        <v>87123</v>
      </c>
      <c r="K1185" s="10" t="s">
        <v>430</v>
      </c>
      <c r="L1185" s="10" t="s">
        <v>4548</v>
      </c>
      <c r="M1185" s="1" t="s">
        <v>46140</v>
      </c>
      <c r="N1185" s="10" t="s">
        <v>20</v>
      </c>
      <c r="O1185" s="10" t="s">
        <v>38877</v>
      </c>
      <c r="P1185" s="10" t="s">
        <v>45771</v>
      </c>
      <c r="Q1185" s="33" t="s">
        <v>29986</v>
      </c>
      <c r="R1185" s="61" t="s">
        <v>38878</v>
      </c>
      <c r="S1185" s="10" t="s">
        <v>93</v>
      </c>
      <c r="T1185" s="60" t="s">
        <v>21</v>
      </c>
      <c r="U1185" s="51" t="s">
        <v>26689</v>
      </c>
      <c r="V1185" s="51" t="s">
        <v>26484</v>
      </c>
      <c r="W1185" s="51" t="s">
        <v>26485</v>
      </c>
      <c r="X1185" s="51" t="s">
        <v>93</v>
      </c>
      <c r="Y1185" s="51">
        <v>4972</v>
      </c>
      <c r="AA1185" s="51" t="s">
        <v>42844</v>
      </c>
      <c r="AB1185" s="33">
        <v>7259</v>
      </c>
      <c r="AC1185" s="103">
        <v>26519</v>
      </c>
    </row>
    <row r="1186" spans="1:29" ht="13" customHeight="1" x14ac:dyDescent="0.2">
      <c r="A1186" s="1" t="s">
        <v>40038</v>
      </c>
      <c r="B1186" s="87">
        <v>39</v>
      </c>
      <c r="C1186" s="10" t="s">
        <v>13</v>
      </c>
      <c r="D1186" s="1" t="s">
        <v>30</v>
      </c>
      <c r="E1186" s="10"/>
      <c r="F1186" s="94">
        <v>43699</v>
      </c>
      <c r="G1186" s="10" t="s">
        <v>40039</v>
      </c>
      <c r="H1186" s="10" t="s">
        <v>40040</v>
      </c>
      <c r="I1186" s="10" t="s">
        <v>159</v>
      </c>
      <c r="J1186" s="62">
        <v>30427</v>
      </c>
      <c r="K1186" s="10" t="s">
        <v>40041</v>
      </c>
      <c r="L1186" s="10" t="s">
        <v>40042</v>
      </c>
      <c r="M1186" s="1" t="s">
        <v>46547</v>
      </c>
      <c r="N1186" s="10" t="s">
        <v>20</v>
      </c>
      <c r="O1186" s="10" t="s">
        <v>40043</v>
      </c>
      <c r="P1186" s="10" t="s">
        <v>45771</v>
      </c>
      <c r="Q1186" s="33" t="s">
        <v>29986</v>
      </c>
      <c r="R1186" s="61" t="s">
        <v>40044</v>
      </c>
      <c r="S1186" s="10" t="s">
        <v>93</v>
      </c>
      <c r="T1186" s="60" t="s">
        <v>45897</v>
      </c>
      <c r="U1186" s="51" t="s">
        <v>49804</v>
      </c>
      <c r="V1186" s="51" t="s">
        <v>26484</v>
      </c>
      <c r="W1186" s="51" t="s">
        <v>26485</v>
      </c>
      <c r="X1186" s="51" t="s">
        <v>93</v>
      </c>
      <c r="Y1186" s="51">
        <v>4975</v>
      </c>
      <c r="AA1186" s="51" t="s">
        <v>42843</v>
      </c>
      <c r="AB1186" s="33">
        <v>7262</v>
      </c>
      <c r="AC1186" s="103">
        <v>26520</v>
      </c>
    </row>
    <row r="1187" spans="1:29" ht="13" customHeight="1" x14ac:dyDescent="0.2">
      <c r="A1187" s="10" t="s">
        <v>41922</v>
      </c>
      <c r="B1187" s="87">
        <v>49</v>
      </c>
      <c r="C1187" s="10" t="s">
        <v>13</v>
      </c>
      <c r="D1187" s="10" t="s">
        <v>30</v>
      </c>
      <c r="E1187" s="61" t="s">
        <v>41923</v>
      </c>
      <c r="F1187" s="94">
        <v>43699</v>
      </c>
      <c r="G1187" s="10" t="s">
        <v>41924</v>
      </c>
      <c r="H1187" s="10" t="s">
        <v>30136</v>
      </c>
      <c r="I1187" s="10" t="s">
        <v>392</v>
      </c>
      <c r="J1187" s="62">
        <v>14904</v>
      </c>
      <c r="K1187" s="10" t="s">
        <v>29700</v>
      </c>
      <c r="L1187" s="10" t="s">
        <v>30137</v>
      </c>
      <c r="M1187" s="1" t="s">
        <v>46548</v>
      </c>
      <c r="N1187" s="10" t="s">
        <v>362</v>
      </c>
      <c r="O1187" s="10" t="s">
        <v>41925</v>
      </c>
      <c r="P1187" s="10" t="s">
        <v>45771</v>
      </c>
      <c r="Q1187" s="33" t="s">
        <v>29986</v>
      </c>
      <c r="R1187" s="61" t="s">
        <v>41926</v>
      </c>
      <c r="S1187" s="10" t="s">
        <v>509</v>
      </c>
      <c r="T1187" s="60" t="s">
        <v>45897</v>
      </c>
      <c r="U1187" s="34" t="s">
        <v>49804</v>
      </c>
      <c r="V1187" s="34" t="s">
        <v>26484</v>
      </c>
      <c r="W1187" s="51"/>
      <c r="X1187" s="51"/>
      <c r="Y1187" s="51"/>
      <c r="AA1187" s="51" t="s">
        <v>42844</v>
      </c>
      <c r="AB1187" s="33">
        <v>7263</v>
      </c>
      <c r="AC1187" s="103">
        <v>26762</v>
      </c>
    </row>
    <row r="1188" spans="1:29" ht="13" customHeight="1" x14ac:dyDescent="0.2">
      <c r="A1188" s="1" t="s">
        <v>2989</v>
      </c>
      <c r="B1188" s="33" t="s">
        <v>22</v>
      </c>
      <c r="C1188" s="10" t="s">
        <v>13</v>
      </c>
      <c r="D1188" s="1" t="s">
        <v>23</v>
      </c>
      <c r="E1188" s="10"/>
      <c r="F1188" s="94">
        <v>43699</v>
      </c>
      <c r="G1188" s="10" t="s">
        <v>40310</v>
      </c>
      <c r="H1188" s="10" t="s">
        <v>21029</v>
      </c>
      <c r="I1188" s="10" t="s">
        <v>38</v>
      </c>
      <c r="J1188" s="62">
        <v>92683</v>
      </c>
      <c r="K1188" s="10" t="s">
        <v>995</v>
      </c>
      <c r="L1188" s="10" t="s">
        <v>40311</v>
      </c>
      <c r="M1188" s="1" t="s">
        <v>46549</v>
      </c>
      <c r="N1188" s="10" t="s">
        <v>20</v>
      </c>
      <c r="O1188" s="10" t="s">
        <v>40312</v>
      </c>
      <c r="P1188" s="10" t="s">
        <v>45771</v>
      </c>
      <c r="Q1188" s="33" t="s">
        <v>29986</v>
      </c>
      <c r="R1188" s="61" t="s">
        <v>40313</v>
      </c>
      <c r="S1188" s="10" t="s">
        <v>93</v>
      </c>
      <c r="T1188" s="60" t="s">
        <v>28</v>
      </c>
      <c r="U1188" s="51" t="s">
        <v>26487</v>
      </c>
      <c r="V1188" s="51" t="s">
        <v>26482</v>
      </c>
      <c r="W1188" s="51" t="s">
        <v>26483</v>
      </c>
      <c r="X1188" s="51" t="s">
        <v>93</v>
      </c>
      <c r="Y1188" s="51">
        <v>4973</v>
      </c>
      <c r="AA1188" s="51" t="s">
        <v>42842</v>
      </c>
      <c r="AB1188" s="33">
        <v>7264</v>
      </c>
      <c r="AC1188" s="103">
        <v>26518</v>
      </c>
    </row>
    <row r="1189" spans="1:29" ht="13" customHeight="1" x14ac:dyDescent="0.2">
      <c r="A1189" s="10" t="s">
        <v>37441</v>
      </c>
      <c r="B1189" s="87">
        <v>18</v>
      </c>
      <c r="C1189" s="10" t="s">
        <v>13</v>
      </c>
      <c r="D1189" s="10" t="s">
        <v>78</v>
      </c>
      <c r="E1189" s="10"/>
      <c r="F1189" s="94">
        <v>43698</v>
      </c>
      <c r="G1189" s="10" t="s">
        <v>37442</v>
      </c>
      <c r="H1189" s="10" t="s">
        <v>867</v>
      </c>
      <c r="I1189" s="10" t="s">
        <v>66</v>
      </c>
      <c r="J1189" s="62">
        <v>76112</v>
      </c>
      <c r="K1189" s="10" t="s">
        <v>67</v>
      </c>
      <c r="L1189" s="10" t="s">
        <v>868</v>
      </c>
      <c r="M1189" s="1" t="s">
        <v>46465</v>
      </c>
      <c r="N1189" s="10" t="s">
        <v>20</v>
      </c>
      <c r="O1189" s="10" t="s">
        <v>37443</v>
      </c>
      <c r="P1189" s="10" t="s">
        <v>45771</v>
      </c>
      <c r="Q1189" s="33" t="s">
        <v>29986</v>
      </c>
      <c r="R1189" s="61" t="s">
        <v>37444</v>
      </c>
      <c r="S1189" s="10" t="s">
        <v>93</v>
      </c>
      <c r="T1189" s="60" t="s">
        <v>21</v>
      </c>
      <c r="U1189" s="51" t="s">
        <v>26689</v>
      </c>
      <c r="V1189" s="51" t="s">
        <v>26484</v>
      </c>
      <c r="W1189" s="51" t="s">
        <v>26486</v>
      </c>
      <c r="X1189" s="51" t="s">
        <v>509</v>
      </c>
      <c r="Y1189" s="51">
        <v>4976</v>
      </c>
      <c r="AA1189" s="51" t="s">
        <v>42844</v>
      </c>
      <c r="AB1189" s="33">
        <v>7254</v>
      </c>
      <c r="AC1189" s="103">
        <v>26511</v>
      </c>
    </row>
    <row r="1190" spans="1:29" ht="13" customHeight="1" x14ac:dyDescent="0.2">
      <c r="A1190" s="1" t="s">
        <v>2989</v>
      </c>
      <c r="B1190" s="87">
        <v>54</v>
      </c>
      <c r="C1190" s="10" t="s">
        <v>13</v>
      </c>
      <c r="D1190" s="1" t="s">
        <v>23</v>
      </c>
      <c r="E1190" s="10"/>
      <c r="F1190" s="94">
        <v>43698</v>
      </c>
      <c r="G1190" s="10" t="s">
        <v>42137</v>
      </c>
      <c r="H1190" s="10" t="s">
        <v>42138</v>
      </c>
      <c r="I1190" s="10" t="s">
        <v>37</v>
      </c>
      <c r="J1190" s="62">
        <v>60542</v>
      </c>
      <c r="K1190" s="10" t="s">
        <v>7104</v>
      </c>
      <c r="L1190" s="10" t="s">
        <v>27147</v>
      </c>
      <c r="M1190" s="1" t="s">
        <v>46550</v>
      </c>
      <c r="N1190" s="10" t="s">
        <v>20</v>
      </c>
      <c r="O1190" s="10" t="s">
        <v>42139</v>
      </c>
      <c r="P1190" s="10" t="s">
        <v>45771</v>
      </c>
      <c r="Q1190" s="33" t="s">
        <v>29986</v>
      </c>
      <c r="R1190" s="61" t="s">
        <v>42140</v>
      </c>
      <c r="S1190" s="10" t="s">
        <v>93</v>
      </c>
      <c r="T1190" s="60" t="s">
        <v>21</v>
      </c>
      <c r="U1190" s="34" t="s">
        <v>26689</v>
      </c>
      <c r="V1190" s="34" t="s">
        <v>26484</v>
      </c>
      <c r="W1190" s="51"/>
      <c r="X1190" s="51"/>
      <c r="Y1190" s="51"/>
      <c r="AA1190" s="51" t="s">
        <v>42844</v>
      </c>
      <c r="AB1190" s="33">
        <v>7255</v>
      </c>
      <c r="AC1190" s="103">
        <v>26515</v>
      </c>
    </row>
    <row r="1191" spans="1:29" ht="13" customHeight="1" x14ac:dyDescent="0.2">
      <c r="A1191" s="10" t="s">
        <v>40397</v>
      </c>
      <c r="B1191" s="87">
        <v>27</v>
      </c>
      <c r="C1191" s="10" t="s">
        <v>13</v>
      </c>
      <c r="D1191" s="10" t="s">
        <v>30</v>
      </c>
      <c r="E1191" s="10"/>
      <c r="F1191" s="94">
        <v>43698</v>
      </c>
      <c r="G1191" s="10" t="s">
        <v>40398</v>
      </c>
      <c r="H1191" s="10" t="s">
        <v>40399</v>
      </c>
      <c r="I1191" s="10" t="s">
        <v>293</v>
      </c>
      <c r="J1191" s="62">
        <v>40356</v>
      </c>
      <c r="K1191" s="10" t="s">
        <v>2556</v>
      </c>
      <c r="L1191" s="10" t="s">
        <v>18184</v>
      </c>
      <c r="M1191" s="1" t="s">
        <v>46058</v>
      </c>
      <c r="N1191" s="10" t="s">
        <v>20</v>
      </c>
      <c r="O1191" s="10" t="s">
        <v>40400</v>
      </c>
      <c r="P1191" s="10" t="s">
        <v>45771</v>
      </c>
      <c r="Q1191" s="33" t="s">
        <v>29986</v>
      </c>
      <c r="R1191" s="61" t="s">
        <v>40401</v>
      </c>
      <c r="S1191" s="10" t="s">
        <v>93</v>
      </c>
      <c r="T1191" s="60" t="s">
        <v>28</v>
      </c>
      <c r="U1191" s="51" t="s">
        <v>26488</v>
      </c>
      <c r="V1191" s="51" t="s">
        <v>26487</v>
      </c>
      <c r="W1191" s="51" t="s">
        <v>26485</v>
      </c>
      <c r="X1191" s="51" t="s">
        <v>93</v>
      </c>
      <c r="Y1191" s="51">
        <v>4978</v>
      </c>
      <c r="AA1191" s="51" t="s">
        <v>42844</v>
      </c>
      <c r="AB1191" s="33">
        <v>7257</v>
      </c>
      <c r="AC1191" s="103">
        <v>26512</v>
      </c>
    </row>
    <row r="1192" spans="1:29" ht="13" customHeight="1" x14ac:dyDescent="0.2">
      <c r="A1192" s="10" t="s">
        <v>2989</v>
      </c>
      <c r="B1192" s="87">
        <v>50</v>
      </c>
      <c r="C1192" s="10" t="s">
        <v>13</v>
      </c>
      <c r="D1192" s="10" t="s">
        <v>41</v>
      </c>
      <c r="E1192" s="10"/>
      <c r="F1192" s="94">
        <v>43698</v>
      </c>
      <c r="G1192" s="10" t="s">
        <v>40281</v>
      </c>
      <c r="H1192" s="10" t="s">
        <v>40282</v>
      </c>
      <c r="I1192" s="10" t="s">
        <v>38</v>
      </c>
      <c r="J1192" s="62">
        <v>90680</v>
      </c>
      <c r="K1192" s="10" t="s">
        <v>995</v>
      </c>
      <c r="L1192" s="10" t="s">
        <v>2195</v>
      </c>
      <c r="M1192" s="1" t="s">
        <v>48878</v>
      </c>
      <c r="N1192" s="10" t="s">
        <v>20</v>
      </c>
      <c r="O1192" s="10" t="s">
        <v>40283</v>
      </c>
      <c r="P1192" s="10" t="s">
        <v>45771</v>
      </c>
      <c r="Q1192" s="33" t="s">
        <v>29986</v>
      </c>
      <c r="R1192" s="61" t="s">
        <v>40284</v>
      </c>
      <c r="S1192" s="10" t="s">
        <v>93</v>
      </c>
      <c r="T1192" s="60" t="s">
        <v>28</v>
      </c>
      <c r="U1192" s="51" t="s">
        <v>26487</v>
      </c>
      <c r="V1192" s="51" t="s">
        <v>26487</v>
      </c>
      <c r="W1192" s="51"/>
      <c r="X1192" s="51" t="s">
        <v>93</v>
      </c>
      <c r="Y1192" s="51">
        <v>4982</v>
      </c>
      <c r="AA1192" s="51" t="s">
        <v>42842</v>
      </c>
      <c r="AB1192" s="33">
        <v>7256</v>
      </c>
      <c r="AC1192" s="103">
        <v>26514</v>
      </c>
    </row>
    <row r="1193" spans="1:29" ht="13" customHeight="1" x14ac:dyDescent="0.2">
      <c r="A1193" s="10" t="s">
        <v>38639</v>
      </c>
      <c r="B1193" s="88">
        <v>39</v>
      </c>
      <c r="C1193" s="10" t="s">
        <v>13</v>
      </c>
      <c r="D1193" s="10" t="s">
        <v>41</v>
      </c>
      <c r="E1193" s="10"/>
      <c r="F1193" s="94">
        <v>43696</v>
      </c>
      <c r="G1193" s="10" t="s">
        <v>38640</v>
      </c>
      <c r="H1193" s="10" t="s">
        <v>91</v>
      </c>
      <c r="I1193" s="10" t="s">
        <v>38</v>
      </c>
      <c r="J1193" s="62">
        <v>91331</v>
      </c>
      <c r="K1193" s="10" t="s">
        <v>91</v>
      </c>
      <c r="L1193" s="10" t="s">
        <v>92</v>
      </c>
      <c r="M1193" s="1" t="s">
        <v>45984</v>
      </c>
      <c r="N1193" s="10" t="s">
        <v>20</v>
      </c>
      <c r="O1193" s="10" t="s">
        <v>38641</v>
      </c>
      <c r="P1193" s="10" t="s">
        <v>45771</v>
      </c>
      <c r="Q1193" s="33" t="s">
        <v>29986</v>
      </c>
      <c r="R1193" s="61" t="s">
        <v>38642</v>
      </c>
      <c r="S1193" s="10" t="s">
        <v>93</v>
      </c>
      <c r="T1193" s="60" t="s">
        <v>21</v>
      </c>
      <c r="U1193" s="51" t="s">
        <v>26689</v>
      </c>
      <c r="V1193" s="51" t="s">
        <v>26484</v>
      </c>
      <c r="W1193" s="51" t="s">
        <v>26486</v>
      </c>
      <c r="X1193" s="51" t="s">
        <v>93</v>
      </c>
      <c r="Y1193" s="51">
        <v>4968</v>
      </c>
      <c r="AA1193" s="51" t="s">
        <v>42842</v>
      </c>
      <c r="AB1193" s="33">
        <v>7252</v>
      </c>
      <c r="AC1193" s="103">
        <v>26467</v>
      </c>
    </row>
    <row r="1194" spans="1:29" ht="13" customHeight="1" x14ac:dyDescent="0.2">
      <c r="A1194" s="10" t="s">
        <v>38395</v>
      </c>
      <c r="B1194" s="88">
        <v>69</v>
      </c>
      <c r="C1194" s="10" t="s">
        <v>13</v>
      </c>
      <c r="D1194" s="10" t="s">
        <v>41</v>
      </c>
      <c r="E1194" s="10"/>
      <c r="F1194" s="94">
        <v>43696</v>
      </c>
      <c r="G1194" s="10" t="s">
        <v>38396</v>
      </c>
      <c r="H1194" s="10" t="s">
        <v>10693</v>
      </c>
      <c r="I1194" s="10" t="s">
        <v>249</v>
      </c>
      <c r="J1194" s="62">
        <v>89029</v>
      </c>
      <c r="K1194" s="10" t="s">
        <v>524</v>
      </c>
      <c r="L1194" s="10" t="s">
        <v>525</v>
      </c>
      <c r="M1194" s="1" t="s">
        <v>48881</v>
      </c>
      <c r="N1194" s="10" t="s">
        <v>20</v>
      </c>
      <c r="O1194" s="10" t="s">
        <v>38397</v>
      </c>
      <c r="P1194" s="10" t="s">
        <v>45771</v>
      </c>
      <c r="Q1194" s="33" t="s">
        <v>29986</v>
      </c>
      <c r="R1194" s="61" t="s">
        <v>38398</v>
      </c>
      <c r="S1194" s="10" t="s">
        <v>93</v>
      </c>
      <c r="T1194" s="60" t="s">
        <v>21</v>
      </c>
      <c r="U1194" s="51" t="s">
        <v>26689</v>
      </c>
      <c r="V1194" s="51" t="s">
        <v>26484</v>
      </c>
      <c r="W1194" s="51" t="s">
        <v>26483</v>
      </c>
      <c r="X1194" s="51" t="s">
        <v>93</v>
      </c>
      <c r="Y1194" s="51">
        <v>4957</v>
      </c>
      <c r="AA1194" s="51" t="s">
        <v>42843</v>
      </c>
      <c r="AB1194" s="33">
        <v>7251</v>
      </c>
      <c r="AC1194" s="103">
        <v>26468</v>
      </c>
    </row>
    <row r="1195" spans="1:29" ht="13" customHeight="1" x14ac:dyDescent="0.2">
      <c r="A1195" s="1" t="s">
        <v>2989</v>
      </c>
      <c r="B1195" s="33" t="s">
        <v>22</v>
      </c>
      <c r="C1195" s="10" t="s">
        <v>13</v>
      </c>
      <c r="D1195" s="1" t="s">
        <v>23</v>
      </c>
      <c r="E1195" s="10"/>
      <c r="F1195" s="94">
        <v>43696</v>
      </c>
      <c r="G1195" s="10" t="s">
        <v>40673</v>
      </c>
      <c r="H1195" s="10" t="s">
        <v>14453</v>
      </c>
      <c r="I1195" s="10" t="s">
        <v>38</v>
      </c>
      <c r="J1195" s="62">
        <v>92833</v>
      </c>
      <c r="K1195" s="10" t="s">
        <v>995</v>
      </c>
      <c r="L1195" s="10" t="s">
        <v>40674</v>
      </c>
      <c r="M1195" s="1" t="s">
        <v>46551</v>
      </c>
      <c r="N1195" s="10" t="s">
        <v>20</v>
      </c>
      <c r="O1195" s="10" t="s">
        <v>40675</v>
      </c>
      <c r="P1195" s="10" t="s">
        <v>45771</v>
      </c>
      <c r="Q1195" s="33" t="s">
        <v>29986</v>
      </c>
      <c r="R1195" s="61" t="s">
        <v>40676</v>
      </c>
      <c r="S1195" s="10" t="s">
        <v>93</v>
      </c>
      <c r="T1195" s="60" t="s">
        <v>350</v>
      </c>
      <c r="U1195" s="51" t="s">
        <v>26775</v>
      </c>
      <c r="V1195" s="51" t="s">
        <v>26484</v>
      </c>
      <c r="W1195" s="51" t="s">
        <v>26483</v>
      </c>
      <c r="X1195" s="51" t="s">
        <v>509</v>
      </c>
      <c r="Y1195" s="51">
        <v>4970</v>
      </c>
      <c r="AA1195" s="51" t="s">
        <v>42844</v>
      </c>
      <c r="AB1195" s="33">
        <v>7253</v>
      </c>
      <c r="AC1195" s="103">
        <v>26466</v>
      </c>
    </row>
    <row r="1196" spans="1:29" ht="13" customHeight="1" x14ac:dyDescent="0.2">
      <c r="A1196" s="10" t="s">
        <v>38635</v>
      </c>
      <c r="B1196" s="88">
        <v>33</v>
      </c>
      <c r="C1196" s="10" t="s">
        <v>13</v>
      </c>
      <c r="D1196" s="10" t="s">
        <v>41</v>
      </c>
      <c r="E1196" s="10"/>
      <c r="F1196" s="94">
        <v>43695</v>
      </c>
      <c r="G1196" s="10" t="s">
        <v>38636</v>
      </c>
      <c r="H1196" s="10" t="s">
        <v>91</v>
      </c>
      <c r="I1196" s="10" t="s">
        <v>38</v>
      </c>
      <c r="J1196" s="62">
        <v>90032</v>
      </c>
      <c r="K1196" s="10" t="s">
        <v>91</v>
      </c>
      <c r="L1196" s="10" t="s">
        <v>92</v>
      </c>
      <c r="M1196" s="1" t="s">
        <v>45984</v>
      </c>
      <c r="N1196" s="10" t="s">
        <v>20</v>
      </c>
      <c r="O1196" s="10" t="s">
        <v>38637</v>
      </c>
      <c r="P1196" s="10" t="s">
        <v>45771</v>
      </c>
      <c r="Q1196" s="33" t="s">
        <v>29986</v>
      </c>
      <c r="R1196" s="61" t="s">
        <v>38638</v>
      </c>
      <c r="S1196" s="10" t="s">
        <v>93</v>
      </c>
      <c r="T1196" s="60" t="s">
        <v>21</v>
      </c>
      <c r="U1196" s="51" t="s">
        <v>26689</v>
      </c>
      <c r="V1196" s="51" t="s">
        <v>26484</v>
      </c>
      <c r="W1196" s="51" t="s">
        <v>26486</v>
      </c>
      <c r="X1196" s="51" t="s">
        <v>509</v>
      </c>
      <c r="Y1196" s="51">
        <v>4960</v>
      </c>
      <c r="AA1196" s="51" t="s">
        <v>42842</v>
      </c>
      <c r="AB1196" s="33">
        <v>7248</v>
      </c>
      <c r="AC1196" s="103">
        <v>26463</v>
      </c>
    </row>
    <row r="1197" spans="1:29" ht="13" customHeight="1" x14ac:dyDescent="0.2">
      <c r="A1197" s="1" t="s">
        <v>39747</v>
      </c>
      <c r="B1197" s="87">
        <v>38</v>
      </c>
      <c r="C1197" s="10" t="s">
        <v>13</v>
      </c>
      <c r="D1197" s="1" t="s">
        <v>23</v>
      </c>
      <c r="E1197" s="10"/>
      <c r="F1197" s="94">
        <v>43695</v>
      </c>
      <c r="G1197" s="10" t="s">
        <v>39748</v>
      </c>
      <c r="H1197" s="10" t="s">
        <v>7923</v>
      </c>
      <c r="I1197" s="10" t="s">
        <v>406</v>
      </c>
      <c r="J1197" s="62">
        <v>53406</v>
      </c>
      <c r="K1197" s="10" t="s">
        <v>7923</v>
      </c>
      <c r="L1197" s="10" t="s">
        <v>39749</v>
      </c>
      <c r="M1197" s="1" t="s">
        <v>46552</v>
      </c>
      <c r="N1197" s="10" t="s">
        <v>20</v>
      </c>
      <c r="O1197" s="10" t="s">
        <v>39750</v>
      </c>
      <c r="P1197" s="10" t="s">
        <v>45771</v>
      </c>
      <c r="Q1197" s="33" t="s">
        <v>29986</v>
      </c>
      <c r="R1197" s="61" t="s">
        <v>39751</v>
      </c>
      <c r="S1197" s="10" t="s">
        <v>93</v>
      </c>
      <c r="T1197" s="60" t="s">
        <v>21</v>
      </c>
      <c r="U1197" s="51" t="s">
        <v>26490</v>
      </c>
      <c r="V1197" s="51" t="s">
        <v>26484</v>
      </c>
      <c r="W1197" s="51" t="s">
        <v>26485</v>
      </c>
      <c r="X1197" s="51" t="s">
        <v>93</v>
      </c>
      <c r="Y1197" s="51">
        <v>4971</v>
      </c>
      <c r="AA1197" s="51" t="s">
        <v>42844</v>
      </c>
      <c r="AB1197" s="33">
        <v>7249</v>
      </c>
      <c r="AC1197" s="103">
        <v>26465</v>
      </c>
    </row>
    <row r="1198" spans="1:29" ht="13" customHeight="1" x14ac:dyDescent="0.2">
      <c r="A1198" s="10" t="s">
        <v>42019</v>
      </c>
      <c r="B1198" s="87">
        <v>31</v>
      </c>
      <c r="C1198" s="10" t="s">
        <v>13</v>
      </c>
      <c r="D1198" s="10" t="s">
        <v>41</v>
      </c>
      <c r="E1198" s="60"/>
      <c r="F1198" s="94">
        <v>43695</v>
      </c>
      <c r="G1198" s="10" t="s">
        <v>42020</v>
      </c>
      <c r="H1198" s="10" t="s">
        <v>8914</v>
      </c>
      <c r="I1198" s="10" t="s">
        <v>55</v>
      </c>
      <c r="J1198" s="62">
        <v>33763</v>
      </c>
      <c r="K1198" s="10" t="s">
        <v>2143</v>
      </c>
      <c r="L1198" s="10" t="s">
        <v>8916</v>
      </c>
      <c r="M1198" s="1" t="s">
        <v>46278</v>
      </c>
      <c r="N1198" s="10" t="s">
        <v>362</v>
      </c>
      <c r="O1198" s="10" t="s">
        <v>42021</v>
      </c>
      <c r="P1198" s="10" t="s">
        <v>42022</v>
      </c>
      <c r="Q1198" s="33" t="s">
        <v>29986</v>
      </c>
      <c r="R1198" s="61" t="s">
        <v>42023</v>
      </c>
      <c r="S1198" s="10" t="s">
        <v>93</v>
      </c>
      <c r="T1198" s="60" t="s">
        <v>45897</v>
      </c>
      <c r="U1198" s="34" t="s">
        <v>49804</v>
      </c>
      <c r="V1198" s="34" t="s">
        <v>26482</v>
      </c>
      <c r="W1198" s="51"/>
      <c r="X1198" s="51"/>
      <c r="Y1198" s="51"/>
      <c r="AA1198" s="51" t="s">
        <v>42844</v>
      </c>
      <c r="AB1198" s="33">
        <v>7250</v>
      </c>
      <c r="AC1198" s="103">
        <v>27168</v>
      </c>
    </row>
    <row r="1199" spans="1:29" ht="13" customHeight="1" x14ac:dyDescent="0.2">
      <c r="A1199" s="10" t="s">
        <v>37432</v>
      </c>
      <c r="B1199" s="87">
        <v>25</v>
      </c>
      <c r="C1199" s="10" t="s">
        <v>13</v>
      </c>
      <c r="D1199" s="10" t="s">
        <v>78</v>
      </c>
      <c r="E1199" s="10"/>
      <c r="F1199" s="94">
        <v>43694</v>
      </c>
      <c r="G1199" s="10" t="s">
        <v>37433</v>
      </c>
      <c r="H1199" s="10" t="s">
        <v>25449</v>
      </c>
      <c r="I1199" s="10" t="s">
        <v>197</v>
      </c>
      <c r="J1199" s="62">
        <v>46407</v>
      </c>
      <c r="K1199" s="10" t="s">
        <v>1176</v>
      </c>
      <c r="L1199" s="10" t="s">
        <v>25825</v>
      </c>
      <c r="M1199" s="1" t="s">
        <v>46553</v>
      </c>
      <c r="N1199" s="10" t="s">
        <v>20</v>
      </c>
      <c r="O1199" s="10" t="s">
        <v>37434</v>
      </c>
      <c r="P1199" s="10" t="s">
        <v>45771</v>
      </c>
      <c r="Q1199" s="33" t="s">
        <v>29986</v>
      </c>
      <c r="R1199" s="61" t="s">
        <v>37435</v>
      </c>
      <c r="S1199" s="10" t="s">
        <v>93</v>
      </c>
      <c r="T1199" s="60" t="s">
        <v>21</v>
      </c>
      <c r="U1199" s="51" t="s">
        <v>26689</v>
      </c>
      <c r="V1199" s="51" t="s">
        <v>26487</v>
      </c>
      <c r="W1199" s="51" t="s">
        <v>26485</v>
      </c>
      <c r="X1199" s="51" t="s">
        <v>93</v>
      </c>
      <c r="Y1199" s="51">
        <v>4956</v>
      </c>
      <c r="AA1199" s="51" t="s">
        <v>42842</v>
      </c>
      <c r="AB1199" s="33">
        <v>7244</v>
      </c>
      <c r="AC1199" s="103">
        <v>26459</v>
      </c>
    </row>
    <row r="1200" spans="1:29" ht="13" customHeight="1" x14ac:dyDescent="0.2">
      <c r="A1200" s="10" t="s">
        <v>37436</v>
      </c>
      <c r="B1200" s="87">
        <v>27</v>
      </c>
      <c r="C1200" s="10" t="s">
        <v>13</v>
      </c>
      <c r="D1200" s="10" t="s">
        <v>78</v>
      </c>
      <c r="E1200" s="61" t="s">
        <v>37437</v>
      </c>
      <c r="F1200" s="94">
        <v>43694</v>
      </c>
      <c r="G1200" s="10" t="s">
        <v>37438</v>
      </c>
      <c r="H1200" s="10" t="s">
        <v>265</v>
      </c>
      <c r="I1200" s="10" t="s">
        <v>66</v>
      </c>
      <c r="J1200" s="62">
        <v>75210</v>
      </c>
      <c r="K1200" s="10" t="s">
        <v>265</v>
      </c>
      <c r="L1200" s="10" t="s">
        <v>261</v>
      </c>
      <c r="M1200" s="1" t="s">
        <v>46113</v>
      </c>
      <c r="N1200" s="10" t="s">
        <v>20</v>
      </c>
      <c r="O1200" s="10" t="s">
        <v>37439</v>
      </c>
      <c r="P1200" s="10" t="s">
        <v>45771</v>
      </c>
      <c r="Q1200" s="33" t="s">
        <v>29986</v>
      </c>
      <c r="R1200" s="61" t="s">
        <v>37440</v>
      </c>
      <c r="S1200" s="10" t="s">
        <v>93</v>
      </c>
      <c r="T1200" s="60" t="s">
        <v>21</v>
      </c>
      <c r="U1200" s="51" t="s">
        <v>26689</v>
      </c>
      <c r="V1200" s="51" t="s">
        <v>26484</v>
      </c>
      <c r="W1200" s="51" t="s">
        <v>26483</v>
      </c>
      <c r="X1200" s="51" t="s">
        <v>509</v>
      </c>
      <c r="Y1200" s="51">
        <v>4963</v>
      </c>
      <c r="AA1200" s="51" t="s">
        <v>42842</v>
      </c>
      <c r="AB1200" s="33">
        <v>7245</v>
      </c>
      <c r="AC1200" s="103">
        <v>26460</v>
      </c>
    </row>
    <row r="1201" spans="1:29" ht="13" customHeight="1" x14ac:dyDescent="0.2">
      <c r="A1201" s="1" t="s">
        <v>38864</v>
      </c>
      <c r="B1201" s="87">
        <v>34</v>
      </c>
      <c r="C1201" s="10" t="s">
        <v>13</v>
      </c>
      <c r="D1201" s="1" t="s">
        <v>78</v>
      </c>
      <c r="E1201" s="10"/>
      <c r="F1201" s="94">
        <v>43694</v>
      </c>
      <c r="G1201" s="10" t="s">
        <v>38865</v>
      </c>
      <c r="H1201" s="10" t="s">
        <v>1493</v>
      </c>
      <c r="I1201" s="10" t="s">
        <v>224</v>
      </c>
      <c r="J1201" s="62">
        <v>23693</v>
      </c>
      <c r="K1201" s="10" t="s">
        <v>1495</v>
      </c>
      <c r="L1201" s="10" t="s">
        <v>1380</v>
      </c>
      <c r="M1201" s="1" t="s">
        <v>46338</v>
      </c>
      <c r="N1201" s="10" t="s">
        <v>20</v>
      </c>
      <c r="O1201" s="10" t="s">
        <v>38866</v>
      </c>
      <c r="P1201" s="10" t="s">
        <v>45771</v>
      </c>
      <c r="Q1201" s="33" t="s">
        <v>29986</v>
      </c>
      <c r="R1201" s="61" t="s">
        <v>38867</v>
      </c>
      <c r="S1201" s="10" t="s">
        <v>93</v>
      </c>
      <c r="T1201" s="60" t="s">
        <v>21</v>
      </c>
      <c r="U1201" s="51" t="s">
        <v>26689</v>
      </c>
      <c r="V1201" s="51" t="s">
        <v>26484</v>
      </c>
      <c r="W1201" s="51" t="s">
        <v>26483</v>
      </c>
      <c r="X1201" s="51" t="s">
        <v>93</v>
      </c>
      <c r="Y1201" s="51">
        <v>4959</v>
      </c>
      <c r="AA1201" s="51" t="s">
        <v>42844</v>
      </c>
      <c r="AB1201" s="33">
        <v>7247</v>
      </c>
      <c r="AC1201" s="103">
        <v>26461</v>
      </c>
    </row>
    <row r="1202" spans="1:29" ht="13" customHeight="1" x14ac:dyDescent="0.2">
      <c r="A1202" s="10" t="s">
        <v>38142</v>
      </c>
      <c r="B1202" s="87">
        <v>62</v>
      </c>
      <c r="C1202" s="10" t="s">
        <v>13</v>
      </c>
      <c r="D1202" s="10" t="s">
        <v>30</v>
      </c>
      <c r="E1202" s="61" t="s">
        <v>38143</v>
      </c>
      <c r="F1202" s="94">
        <v>43694</v>
      </c>
      <c r="G1202" s="10" t="s">
        <v>38144</v>
      </c>
      <c r="H1202" s="10" t="s">
        <v>38145</v>
      </c>
      <c r="I1202" s="10" t="s">
        <v>197</v>
      </c>
      <c r="J1202" s="62">
        <v>47462</v>
      </c>
      <c r="K1202" s="10" t="s">
        <v>1917</v>
      </c>
      <c r="L1202" s="10" t="s">
        <v>319</v>
      </c>
      <c r="M1202" s="1" t="s">
        <v>46554</v>
      </c>
      <c r="N1202" s="10" t="s">
        <v>20</v>
      </c>
      <c r="O1202" s="10" t="s">
        <v>38146</v>
      </c>
      <c r="P1202" s="10" t="s">
        <v>45771</v>
      </c>
      <c r="Q1202" s="33" t="s">
        <v>29986</v>
      </c>
      <c r="R1202" s="61" t="s">
        <v>38147</v>
      </c>
      <c r="S1202" s="10" t="s">
        <v>93</v>
      </c>
      <c r="T1202" s="60" t="s">
        <v>21</v>
      </c>
      <c r="U1202" s="51" t="s">
        <v>26689</v>
      </c>
      <c r="V1202" s="51" t="s">
        <v>26484</v>
      </c>
      <c r="W1202" s="51" t="s">
        <v>26485</v>
      </c>
      <c r="X1202" s="51" t="s">
        <v>93</v>
      </c>
      <c r="Y1202" s="51">
        <v>4962</v>
      </c>
      <c r="AA1202" s="51" t="s">
        <v>42843</v>
      </c>
      <c r="AB1202" s="33">
        <v>7246</v>
      </c>
      <c r="AC1202" s="103">
        <v>26462</v>
      </c>
    </row>
    <row r="1203" spans="1:29" ht="13" customHeight="1" x14ac:dyDescent="0.2">
      <c r="A1203" s="10" t="s">
        <v>39555</v>
      </c>
      <c r="B1203" s="87">
        <v>26</v>
      </c>
      <c r="C1203" s="10" t="s">
        <v>13</v>
      </c>
      <c r="D1203" s="10" t="s">
        <v>41</v>
      </c>
      <c r="E1203" s="61" t="s">
        <v>39556</v>
      </c>
      <c r="F1203" s="94">
        <v>43693</v>
      </c>
      <c r="G1203" s="10" t="s">
        <v>39557</v>
      </c>
      <c r="H1203" s="10" t="s">
        <v>1351</v>
      </c>
      <c r="I1203" s="10" t="s">
        <v>220</v>
      </c>
      <c r="J1203" s="62">
        <v>84403</v>
      </c>
      <c r="K1203" s="10" t="s">
        <v>1352</v>
      </c>
      <c r="L1203" s="10" t="s">
        <v>6674</v>
      </c>
      <c r="M1203" s="1" t="s">
        <v>45977</v>
      </c>
      <c r="N1203" s="10" t="s">
        <v>20</v>
      </c>
      <c r="O1203" s="10" t="s">
        <v>39558</v>
      </c>
      <c r="P1203" s="10" t="s">
        <v>37002</v>
      </c>
      <c r="Q1203" s="33" t="s">
        <v>29986</v>
      </c>
      <c r="R1203" s="61" t="s">
        <v>39559</v>
      </c>
      <c r="S1203" s="10" t="s">
        <v>93</v>
      </c>
      <c r="T1203" s="60" t="s">
        <v>21</v>
      </c>
      <c r="U1203" s="51" t="s">
        <v>26682</v>
      </c>
      <c r="V1203" s="51" t="s">
        <v>26484</v>
      </c>
      <c r="W1203" s="51" t="s">
        <v>26485</v>
      </c>
      <c r="X1203" s="51" t="s">
        <v>509</v>
      </c>
      <c r="Y1203" s="51">
        <v>4964</v>
      </c>
      <c r="AA1203" s="51" t="s">
        <v>42844</v>
      </c>
      <c r="AB1203" s="33">
        <v>7243</v>
      </c>
      <c r="AC1203" s="103">
        <v>26457</v>
      </c>
    </row>
    <row r="1204" spans="1:29" ht="13" customHeight="1" x14ac:dyDescent="0.2">
      <c r="A1204" s="1" t="s">
        <v>38871</v>
      </c>
      <c r="B1204" s="87">
        <v>38</v>
      </c>
      <c r="C1204" s="10" t="s">
        <v>13</v>
      </c>
      <c r="D1204" s="1" t="s">
        <v>23</v>
      </c>
      <c r="E1204" s="10"/>
      <c r="F1204" s="94">
        <v>43693</v>
      </c>
      <c r="G1204" s="10" t="s">
        <v>38872</v>
      </c>
      <c r="H1204" s="10" t="s">
        <v>10559</v>
      </c>
      <c r="I1204" s="10" t="s">
        <v>281</v>
      </c>
      <c r="J1204" s="62">
        <v>99206</v>
      </c>
      <c r="K1204" s="10" t="s">
        <v>779</v>
      </c>
      <c r="L1204" s="10" t="s">
        <v>34245</v>
      </c>
      <c r="M1204" s="1" t="s">
        <v>46303</v>
      </c>
      <c r="N1204" s="10" t="s">
        <v>20</v>
      </c>
      <c r="O1204" s="10" t="s">
        <v>38873</v>
      </c>
      <c r="P1204" s="10" t="s">
        <v>45771</v>
      </c>
      <c r="Q1204" s="33" t="s">
        <v>29986</v>
      </c>
      <c r="R1204" s="61" t="s">
        <v>38874</v>
      </c>
      <c r="S1204" s="10" t="s">
        <v>901</v>
      </c>
      <c r="T1204" s="60" t="s">
        <v>21</v>
      </c>
      <c r="U1204" s="51" t="s">
        <v>26689</v>
      </c>
      <c r="V1204" s="51" t="s">
        <v>26484</v>
      </c>
      <c r="W1204" s="51" t="s">
        <v>26483</v>
      </c>
      <c r="X1204" s="51" t="s">
        <v>93</v>
      </c>
      <c r="Y1204" s="51">
        <v>4967</v>
      </c>
      <c r="AA1204" s="51" t="s">
        <v>42844</v>
      </c>
      <c r="AB1204" s="33">
        <v>7242</v>
      </c>
      <c r="AC1204" s="103">
        <v>26458</v>
      </c>
    </row>
    <row r="1205" spans="1:29" ht="13" customHeight="1" x14ac:dyDescent="0.2">
      <c r="A1205" s="1" t="s">
        <v>38868</v>
      </c>
      <c r="B1205" s="87">
        <v>31</v>
      </c>
      <c r="C1205" s="10" t="s">
        <v>102</v>
      </c>
      <c r="D1205" s="1" t="s">
        <v>41</v>
      </c>
      <c r="E1205" s="10"/>
      <c r="F1205" s="94">
        <v>43692</v>
      </c>
      <c r="G1205" s="10" t="s">
        <v>10986</v>
      </c>
      <c r="H1205" s="10" t="s">
        <v>1209</v>
      </c>
      <c r="I1205" s="10" t="s">
        <v>191</v>
      </c>
      <c r="J1205" s="62">
        <v>80204</v>
      </c>
      <c r="K1205" s="10" t="s">
        <v>1209</v>
      </c>
      <c r="L1205" s="10" t="s">
        <v>1210</v>
      </c>
      <c r="M1205" s="1" t="s">
        <v>46036</v>
      </c>
      <c r="N1205" s="10" t="s">
        <v>20</v>
      </c>
      <c r="O1205" s="10" t="s">
        <v>38869</v>
      </c>
      <c r="P1205" s="10" t="s">
        <v>31864</v>
      </c>
      <c r="Q1205" s="33" t="s">
        <v>29986</v>
      </c>
      <c r="R1205" s="61" t="s">
        <v>38870</v>
      </c>
      <c r="S1205" s="10" t="s">
        <v>93</v>
      </c>
      <c r="T1205" s="60" t="s">
        <v>21</v>
      </c>
      <c r="U1205" s="51" t="s">
        <v>26689</v>
      </c>
      <c r="V1205" s="51" t="s">
        <v>26484</v>
      </c>
      <c r="W1205" s="51" t="s">
        <v>26486</v>
      </c>
      <c r="X1205" s="51" t="s">
        <v>93</v>
      </c>
      <c r="Y1205" s="51">
        <v>4966</v>
      </c>
      <c r="AA1205" s="51" t="s">
        <v>42842</v>
      </c>
      <c r="AB1205" s="33">
        <v>7240</v>
      </c>
      <c r="AC1205" s="103">
        <v>26454</v>
      </c>
    </row>
    <row r="1206" spans="1:29" ht="13" customHeight="1" x14ac:dyDescent="0.2">
      <c r="A1206" s="1" t="s">
        <v>42141</v>
      </c>
      <c r="B1206" s="87">
        <v>41</v>
      </c>
      <c r="C1206" s="10" t="s">
        <v>13</v>
      </c>
      <c r="D1206" s="1" t="s">
        <v>23</v>
      </c>
      <c r="E1206" s="10"/>
      <c r="F1206" s="94">
        <v>43692</v>
      </c>
      <c r="G1206" s="10" t="s">
        <v>42142</v>
      </c>
      <c r="H1206" s="10" t="s">
        <v>671</v>
      </c>
      <c r="I1206" s="10" t="s">
        <v>66</v>
      </c>
      <c r="J1206" s="62">
        <v>77093</v>
      </c>
      <c r="K1206" s="10" t="s">
        <v>512</v>
      </c>
      <c r="L1206" s="10" t="s">
        <v>672</v>
      </c>
      <c r="M1206" s="1" t="s">
        <v>45992</v>
      </c>
      <c r="N1206" s="10" t="s">
        <v>20</v>
      </c>
      <c r="O1206" s="10" t="s">
        <v>42143</v>
      </c>
      <c r="P1206" s="10" t="s">
        <v>45771</v>
      </c>
      <c r="Q1206" s="33" t="s">
        <v>29986</v>
      </c>
      <c r="R1206" s="61" t="s">
        <v>42144</v>
      </c>
      <c r="S1206" s="10" t="s">
        <v>93</v>
      </c>
      <c r="T1206" s="60" t="s">
        <v>21</v>
      </c>
      <c r="U1206" s="34" t="s">
        <v>26689</v>
      </c>
      <c r="V1206" s="34" t="s">
        <v>26484</v>
      </c>
      <c r="W1206" s="51"/>
      <c r="X1206" s="51"/>
      <c r="Y1206" s="51"/>
      <c r="AA1206" s="51" t="s">
        <v>42842</v>
      </c>
      <c r="AB1206" s="33">
        <v>7241</v>
      </c>
      <c r="AC1206" s="103">
        <v>26455</v>
      </c>
    </row>
    <row r="1207" spans="1:29" ht="13" customHeight="1" x14ac:dyDescent="0.2">
      <c r="A1207" s="1" t="s">
        <v>42145</v>
      </c>
      <c r="B1207" s="87">
        <v>33</v>
      </c>
      <c r="C1207" s="10" t="s">
        <v>13</v>
      </c>
      <c r="D1207" s="1" t="s">
        <v>23</v>
      </c>
      <c r="E1207" s="10"/>
      <c r="F1207" s="94">
        <v>43691</v>
      </c>
      <c r="G1207" s="10" t="s">
        <v>42146</v>
      </c>
      <c r="H1207" s="10" t="s">
        <v>29193</v>
      </c>
      <c r="I1207" s="10" t="s">
        <v>159</v>
      </c>
      <c r="J1207" s="62">
        <v>30223</v>
      </c>
      <c r="K1207" s="10" t="s">
        <v>29194</v>
      </c>
      <c r="L1207" s="10" t="s">
        <v>33185</v>
      </c>
      <c r="M1207" s="1" t="s">
        <v>46555</v>
      </c>
      <c r="N1207" s="10" t="s">
        <v>20</v>
      </c>
      <c r="O1207" s="10" t="s">
        <v>42147</v>
      </c>
      <c r="P1207" s="10" t="s">
        <v>45771</v>
      </c>
      <c r="Q1207" s="33" t="s">
        <v>29986</v>
      </c>
      <c r="R1207" s="61" t="s">
        <v>42148</v>
      </c>
      <c r="S1207" s="10" t="s">
        <v>509</v>
      </c>
      <c r="T1207" s="60" t="s">
        <v>21</v>
      </c>
      <c r="U1207" s="34" t="s">
        <v>26689</v>
      </c>
      <c r="V1207" s="34" t="s">
        <v>26484</v>
      </c>
      <c r="W1207" s="51"/>
      <c r="X1207" s="51"/>
      <c r="Y1207" s="51"/>
      <c r="AA1207" s="51" t="s">
        <v>42844</v>
      </c>
      <c r="AB1207" s="33">
        <v>7239</v>
      </c>
      <c r="AC1207" s="103">
        <v>26453</v>
      </c>
    </row>
    <row r="1208" spans="1:29" ht="13" customHeight="1" x14ac:dyDescent="0.2">
      <c r="A1208" s="1" t="s">
        <v>38852</v>
      </c>
      <c r="B1208" s="87">
        <v>37</v>
      </c>
      <c r="C1208" s="10" t="s">
        <v>13</v>
      </c>
      <c r="D1208" s="1" t="s">
        <v>23</v>
      </c>
      <c r="E1208" s="10"/>
      <c r="F1208" s="94">
        <v>43691</v>
      </c>
      <c r="G1208" s="10" t="s">
        <v>38853</v>
      </c>
      <c r="H1208" s="10" t="s">
        <v>38854</v>
      </c>
      <c r="I1208" s="10" t="s">
        <v>25</v>
      </c>
      <c r="J1208" s="62">
        <v>29654</v>
      </c>
      <c r="K1208" s="10" t="s">
        <v>232</v>
      </c>
      <c r="L1208" s="10" t="s">
        <v>5213</v>
      </c>
      <c r="M1208" s="1" t="s">
        <v>46086</v>
      </c>
      <c r="N1208" s="10" t="s">
        <v>20</v>
      </c>
      <c r="O1208" s="10" t="s">
        <v>38855</v>
      </c>
      <c r="P1208" s="10" t="s">
        <v>45771</v>
      </c>
      <c r="Q1208" s="33" t="s">
        <v>29986</v>
      </c>
      <c r="R1208" s="61" t="s">
        <v>38856</v>
      </c>
      <c r="S1208" s="10" t="s">
        <v>93</v>
      </c>
      <c r="T1208" s="60" t="s">
        <v>21</v>
      </c>
      <c r="U1208" s="51" t="s">
        <v>26689</v>
      </c>
      <c r="V1208" s="51" t="s">
        <v>26482</v>
      </c>
      <c r="W1208" s="51" t="s">
        <v>26485</v>
      </c>
      <c r="X1208" s="51" t="s">
        <v>93</v>
      </c>
      <c r="Y1208" s="51">
        <v>4946</v>
      </c>
      <c r="AA1208" s="51" t="s">
        <v>42843</v>
      </c>
      <c r="AB1208" s="33">
        <v>7238</v>
      </c>
      <c r="AC1208" s="103">
        <v>26508</v>
      </c>
    </row>
    <row r="1209" spans="1:29" ht="13" customHeight="1" x14ac:dyDescent="0.2">
      <c r="A1209" s="10" t="s">
        <v>38120</v>
      </c>
      <c r="B1209" s="87">
        <v>49</v>
      </c>
      <c r="C1209" s="10" t="s">
        <v>13</v>
      </c>
      <c r="D1209" s="10" t="s">
        <v>30</v>
      </c>
      <c r="E1209" s="61" t="s">
        <v>38121</v>
      </c>
      <c r="F1209" s="94">
        <v>43690</v>
      </c>
      <c r="G1209" s="10" t="s">
        <v>38122</v>
      </c>
      <c r="H1209" s="10" t="s">
        <v>831</v>
      </c>
      <c r="I1209" s="10" t="s">
        <v>293</v>
      </c>
      <c r="J1209" s="62">
        <v>40211</v>
      </c>
      <c r="K1209" s="10" t="s">
        <v>1655</v>
      </c>
      <c r="L1209" s="10" t="s">
        <v>832</v>
      </c>
      <c r="M1209" s="1" t="s">
        <v>46139</v>
      </c>
      <c r="N1209" s="10" t="s">
        <v>20</v>
      </c>
      <c r="O1209" s="10" t="s">
        <v>38123</v>
      </c>
      <c r="P1209" s="10" t="s">
        <v>45771</v>
      </c>
      <c r="Q1209" s="33" t="s">
        <v>29986</v>
      </c>
      <c r="R1209" s="61" t="s">
        <v>38124</v>
      </c>
      <c r="S1209" s="10" t="s">
        <v>93</v>
      </c>
      <c r="T1209" s="60" t="s">
        <v>21</v>
      </c>
      <c r="U1209" s="51" t="s">
        <v>26689</v>
      </c>
      <c r="V1209" s="51" t="s">
        <v>26484</v>
      </c>
      <c r="W1209" s="51" t="s">
        <v>26485</v>
      </c>
      <c r="X1209" s="51" t="s">
        <v>93</v>
      </c>
      <c r="Y1209" s="51">
        <v>4941</v>
      </c>
      <c r="AA1209" s="51" t="s">
        <v>42842</v>
      </c>
      <c r="AB1209" s="33">
        <v>7233</v>
      </c>
      <c r="AC1209" s="103">
        <v>26449</v>
      </c>
    </row>
    <row r="1210" spans="1:29" ht="13" customHeight="1" x14ac:dyDescent="0.2">
      <c r="A1210" s="10" t="s">
        <v>37777</v>
      </c>
      <c r="B1210" s="87">
        <v>51</v>
      </c>
      <c r="C1210" s="10" t="s">
        <v>13</v>
      </c>
      <c r="D1210" s="10" t="s">
        <v>30</v>
      </c>
      <c r="E1210" s="61" t="s">
        <v>37778</v>
      </c>
      <c r="F1210" s="94">
        <v>43690</v>
      </c>
      <c r="G1210" s="10" t="s">
        <v>37779</v>
      </c>
      <c r="H1210" s="10" t="s">
        <v>398</v>
      </c>
      <c r="I1210" s="10" t="s">
        <v>336</v>
      </c>
      <c r="J1210" s="62">
        <v>66111</v>
      </c>
      <c r="K1210" s="10" t="s">
        <v>551</v>
      </c>
      <c r="L1210" s="10" t="s">
        <v>42343</v>
      </c>
      <c r="M1210" s="1" t="s">
        <v>46557</v>
      </c>
      <c r="N1210" s="10" t="s">
        <v>20</v>
      </c>
      <c r="O1210" s="10" t="s">
        <v>37780</v>
      </c>
      <c r="P1210" s="10" t="s">
        <v>45771</v>
      </c>
      <c r="Q1210" s="33" t="s">
        <v>29986</v>
      </c>
      <c r="R1210" s="61" t="s">
        <v>37781</v>
      </c>
      <c r="S1210" s="10" t="s">
        <v>93</v>
      </c>
      <c r="T1210" s="60" t="s">
        <v>21</v>
      </c>
      <c r="U1210" s="51" t="s">
        <v>26689</v>
      </c>
      <c r="V1210" s="51" t="s">
        <v>26484</v>
      </c>
      <c r="W1210" s="51" t="s">
        <v>26485</v>
      </c>
      <c r="X1210" s="51" t="s">
        <v>93</v>
      </c>
      <c r="Y1210" s="51">
        <v>4943</v>
      </c>
      <c r="AA1210" s="51" t="s">
        <v>42844</v>
      </c>
      <c r="AB1210" s="33">
        <v>7232</v>
      </c>
      <c r="AC1210" s="103">
        <v>26448</v>
      </c>
    </row>
    <row r="1211" spans="1:29" ht="13" customHeight="1" x14ac:dyDescent="0.2">
      <c r="A1211" s="10" t="s">
        <v>40739</v>
      </c>
      <c r="B1211" s="87">
        <v>51</v>
      </c>
      <c r="C1211" s="10" t="s">
        <v>13</v>
      </c>
      <c r="D1211" s="10" t="s">
        <v>78</v>
      </c>
      <c r="E1211" s="61" t="s">
        <v>40740</v>
      </c>
      <c r="F1211" s="94">
        <v>43690</v>
      </c>
      <c r="G1211" s="10" t="s">
        <v>40741</v>
      </c>
      <c r="H1211" s="10" t="s">
        <v>5822</v>
      </c>
      <c r="I1211" s="10" t="s">
        <v>297</v>
      </c>
      <c r="J1211" s="62">
        <v>37716</v>
      </c>
      <c r="K1211" s="10" t="s">
        <v>232</v>
      </c>
      <c r="L1211" s="10" t="s">
        <v>40742</v>
      </c>
      <c r="M1211" s="1" t="s">
        <v>46556</v>
      </c>
      <c r="N1211" s="10" t="s">
        <v>20</v>
      </c>
      <c r="O1211" s="10" t="s">
        <v>40743</v>
      </c>
      <c r="P1211" s="10" t="s">
        <v>45771</v>
      </c>
      <c r="Q1211" s="33" t="s">
        <v>29986</v>
      </c>
      <c r="R1211" s="61" t="s">
        <v>40744</v>
      </c>
      <c r="S1211" s="10" t="s">
        <v>509</v>
      </c>
      <c r="T1211" s="60" t="s">
        <v>21</v>
      </c>
      <c r="U1211" s="51" t="s">
        <v>26689</v>
      </c>
      <c r="V1211" s="51" t="s">
        <v>26484</v>
      </c>
      <c r="W1211" s="51" t="s">
        <v>26485</v>
      </c>
      <c r="X1211" s="51" t="s">
        <v>93</v>
      </c>
      <c r="Y1211" s="51">
        <v>4940</v>
      </c>
      <c r="AA1211" s="51" t="s">
        <v>42844</v>
      </c>
      <c r="AB1211" s="33">
        <v>7234</v>
      </c>
      <c r="AC1211" s="103">
        <v>26452</v>
      </c>
    </row>
    <row r="1212" spans="1:29" ht="13" customHeight="1" x14ac:dyDescent="0.2">
      <c r="A1212" s="10" t="s">
        <v>39967</v>
      </c>
      <c r="B1212" s="87">
        <v>31</v>
      </c>
      <c r="C1212" s="10" t="s">
        <v>13</v>
      </c>
      <c r="D1212" s="10" t="s">
        <v>30</v>
      </c>
      <c r="E1212" s="61" t="s">
        <v>39968</v>
      </c>
      <c r="F1212" s="94">
        <v>43690</v>
      </c>
      <c r="G1212" s="10" t="s">
        <v>39969</v>
      </c>
      <c r="H1212" s="10" t="s">
        <v>15566</v>
      </c>
      <c r="I1212" s="10" t="s">
        <v>399</v>
      </c>
      <c r="J1212" s="62">
        <v>64801</v>
      </c>
      <c r="K1212" s="10" t="s">
        <v>4683</v>
      </c>
      <c r="L1212" s="10" t="s">
        <v>39970</v>
      </c>
      <c r="M1212" s="1" t="s">
        <v>46558</v>
      </c>
      <c r="N1212" s="10" t="s">
        <v>20</v>
      </c>
      <c r="O1212" s="10" t="s">
        <v>39971</v>
      </c>
      <c r="P1212" s="10" t="s">
        <v>45771</v>
      </c>
      <c r="Q1212" s="33" t="s">
        <v>29986</v>
      </c>
      <c r="R1212" s="61" t="s">
        <v>39972</v>
      </c>
      <c r="S1212" s="10" t="s">
        <v>509</v>
      </c>
      <c r="T1212" s="60" t="s">
        <v>45897</v>
      </c>
      <c r="U1212" s="51" t="s">
        <v>49804</v>
      </c>
      <c r="V1212" s="51" t="s">
        <v>26484</v>
      </c>
      <c r="W1212" s="51" t="s">
        <v>26485</v>
      </c>
      <c r="X1212" s="51" t="s">
        <v>93</v>
      </c>
      <c r="Y1212" s="51">
        <v>4939</v>
      </c>
      <c r="AA1212" s="51" t="s">
        <v>42844</v>
      </c>
      <c r="AB1212" s="33">
        <v>7235</v>
      </c>
      <c r="AC1212" s="103">
        <v>26450</v>
      </c>
    </row>
    <row r="1213" spans="1:29" ht="13" customHeight="1" x14ac:dyDescent="0.2">
      <c r="A1213" s="10" t="s">
        <v>42318</v>
      </c>
      <c r="B1213" s="87">
        <v>19</v>
      </c>
      <c r="C1213" s="10" t="s">
        <v>13</v>
      </c>
      <c r="D1213" s="10" t="s">
        <v>78</v>
      </c>
      <c r="E1213" s="61" t="s">
        <v>42319</v>
      </c>
      <c r="F1213" s="94">
        <v>43690</v>
      </c>
      <c r="G1213" s="10" t="s">
        <v>42320</v>
      </c>
      <c r="H1213" s="10" t="s">
        <v>18032</v>
      </c>
      <c r="I1213" s="10" t="s">
        <v>87</v>
      </c>
      <c r="J1213" s="62">
        <v>35160</v>
      </c>
      <c r="K1213" s="10" t="s">
        <v>18032</v>
      </c>
      <c r="L1213" s="10" t="s">
        <v>9328</v>
      </c>
      <c r="M1213" s="1" t="s">
        <v>46559</v>
      </c>
      <c r="N1213" s="10" t="s">
        <v>20</v>
      </c>
      <c r="O1213" s="10" t="s">
        <v>42321</v>
      </c>
      <c r="P1213" s="10" t="s">
        <v>45771</v>
      </c>
      <c r="Q1213" s="33" t="s">
        <v>29986</v>
      </c>
      <c r="R1213" s="61" t="s">
        <v>42322</v>
      </c>
      <c r="S1213" s="10" t="s">
        <v>93</v>
      </c>
      <c r="T1213" s="60" t="s">
        <v>28</v>
      </c>
      <c r="U1213" s="51" t="s">
        <v>26487</v>
      </c>
      <c r="V1213" s="51"/>
      <c r="W1213" s="51"/>
      <c r="X1213" s="51"/>
      <c r="Y1213" s="51"/>
      <c r="Z1213" s="33" t="s">
        <v>42353</v>
      </c>
      <c r="AA1213" s="33" t="s">
        <v>42843</v>
      </c>
      <c r="AB1213" s="33">
        <v>7236</v>
      </c>
      <c r="AC1213" s="103">
        <v>26507</v>
      </c>
    </row>
    <row r="1214" spans="1:29" ht="13" customHeight="1" x14ac:dyDescent="0.2">
      <c r="A1214" s="10" t="s">
        <v>40571</v>
      </c>
      <c r="B1214" s="87">
        <v>20</v>
      </c>
      <c r="C1214" s="10" t="s">
        <v>13</v>
      </c>
      <c r="D1214" s="10" t="s">
        <v>30</v>
      </c>
      <c r="E1214" s="61" t="s">
        <v>40572</v>
      </c>
      <c r="F1214" s="94">
        <v>43690</v>
      </c>
      <c r="G1214" s="10" t="s">
        <v>40573</v>
      </c>
      <c r="H1214" s="10" t="s">
        <v>40574</v>
      </c>
      <c r="I1214" s="10" t="s">
        <v>337</v>
      </c>
      <c r="J1214" s="62">
        <v>27316</v>
      </c>
      <c r="K1214" s="10" t="s">
        <v>14425</v>
      </c>
      <c r="L1214" s="10" t="s">
        <v>39671</v>
      </c>
      <c r="M1214" s="1" t="s">
        <v>46308</v>
      </c>
      <c r="N1214" s="10" t="s">
        <v>20</v>
      </c>
      <c r="O1214" s="10" t="s">
        <v>40575</v>
      </c>
      <c r="P1214" s="10" t="s">
        <v>31864</v>
      </c>
      <c r="Q1214" s="33" t="s">
        <v>29986</v>
      </c>
      <c r="R1214" s="61" t="s">
        <v>40576</v>
      </c>
      <c r="S1214" s="10" t="s">
        <v>93</v>
      </c>
      <c r="T1214" s="60" t="s">
        <v>350</v>
      </c>
      <c r="U1214" s="51" t="s">
        <v>26775</v>
      </c>
      <c r="V1214" s="51" t="s">
        <v>26484</v>
      </c>
      <c r="W1214" s="51" t="s">
        <v>19153</v>
      </c>
      <c r="X1214" s="51" t="s">
        <v>93</v>
      </c>
      <c r="Y1214" s="51">
        <v>4983</v>
      </c>
      <c r="AA1214" s="51" t="s">
        <v>42843</v>
      </c>
      <c r="AB1214" s="33">
        <v>7237</v>
      </c>
      <c r="AC1214" s="103">
        <v>26451</v>
      </c>
    </row>
    <row r="1215" spans="1:29" ht="13" customHeight="1" x14ac:dyDescent="0.2">
      <c r="A1215" s="1" t="s">
        <v>38857</v>
      </c>
      <c r="B1215" s="87">
        <v>38</v>
      </c>
      <c r="C1215" s="10" t="s">
        <v>13</v>
      </c>
      <c r="D1215" s="1" t="s">
        <v>30</v>
      </c>
      <c r="E1215" s="10"/>
      <c r="F1215" s="94">
        <v>43689</v>
      </c>
      <c r="G1215" s="10" t="s">
        <v>38858</v>
      </c>
      <c r="H1215" s="10" t="s">
        <v>38859</v>
      </c>
      <c r="I1215" s="10" t="s">
        <v>336</v>
      </c>
      <c r="J1215" s="62">
        <v>67336</v>
      </c>
      <c r="K1215" s="10" t="s">
        <v>38860</v>
      </c>
      <c r="L1215" s="10" t="s">
        <v>38861</v>
      </c>
      <c r="M1215" s="1" t="s">
        <v>46560</v>
      </c>
      <c r="N1215" s="10" t="s">
        <v>20</v>
      </c>
      <c r="O1215" s="10" t="s">
        <v>38862</v>
      </c>
      <c r="P1215" s="10" t="s">
        <v>45771</v>
      </c>
      <c r="Q1215" s="33" t="s">
        <v>29986</v>
      </c>
      <c r="R1215" s="61" t="s">
        <v>38863</v>
      </c>
      <c r="S1215" s="10" t="s">
        <v>93</v>
      </c>
      <c r="T1215" s="60" t="s">
        <v>21</v>
      </c>
      <c r="U1215" s="51" t="s">
        <v>26689</v>
      </c>
      <c r="V1215" s="51" t="s">
        <v>26484</v>
      </c>
      <c r="W1215" s="51" t="s">
        <v>26485</v>
      </c>
      <c r="X1215" s="51" t="s">
        <v>93</v>
      </c>
      <c r="Y1215" s="51">
        <v>4949</v>
      </c>
      <c r="AA1215" s="51" t="s">
        <v>42843</v>
      </c>
      <c r="AB1215" s="33">
        <v>7231</v>
      </c>
      <c r="AC1215" s="103">
        <v>26446</v>
      </c>
    </row>
    <row r="1216" spans="1:29" ht="13" customHeight="1" x14ac:dyDescent="0.2">
      <c r="A1216" s="10" t="s">
        <v>38125</v>
      </c>
      <c r="B1216" s="87">
        <v>49</v>
      </c>
      <c r="C1216" s="10" t="s">
        <v>13</v>
      </c>
      <c r="D1216" s="10" t="s">
        <v>30</v>
      </c>
      <c r="E1216" s="61" t="s">
        <v>38126</v>
      </c>
      <c r="F1216" s="94">
        <v>43689</v>
      </c>
      <c r="G1216" s="10" t="s">
        <v>38127</v>
      </c>
      <c r="H1216" s="10" t="s">
        <v>725</v>
      </c>
      <c r="I1216" s="10" t="s">
        <v>38</v>
      </c>
      <c r="J1216" s="62">
        <v>92507</v>
      </c>
      <c r="K1216" s="10" t="s">
        <v>725</v>
      </c>
      <c r="L1216" s="10" t="s">
        <v>894</v>
      </c>
      <c r="M1216" s="1" t="s">
        <v>45955</v>
      </c>
      <c r="N1216" s="10" t="s">
        <v>20</v>
      </c>
      <c r="O1216" s="10" t="s">
        <v>38128</v>
      </c>
      <c r="P1216" s="10" t="s">
        <v>45771</v>
      </c>
      <c r="Q1216" s="33" t="s">
        <v>29986</v>
      </c>
      <c r="R1216" s="61" t="s">
        <v>38129</v>
      </c>
      <c r="S1216" s="10" t="s">
        <v>93</v>
      </c>
      <c r="T1216" s="60" t="s">
        <v>21</v>
      </c>
      <c r="U1216" s="51" t="s">
        <v>26689</v>
      </c>
      <c r="V1216" s="51" t="s">
        <v>26484</v>
      </c>
      <c r="W1216" s="51" t="s">
        <v>26485</v>
      </c>
      <c r="X1216" s="51" t="s">
        <v>93</v>
      </c>
      <c r="Y1216" s="51">
        <v>4945</v>
      </c>
      <c r="AA1216" s="51" t="s">
        <v>42844</v>
      </c>
      <c r="AB1216" s="33">
        <v>7230</v>
      </c>
      <c r="AC1216" s="103">
        <v>26445</v>
      </c>
    </row>
    <row r="1217" spans="1:29" ht="13" customHeight="1" x14ac:dyDescent="0.2">
      <c r="A1217" s="1" t="s">
        <v>38848</v>
      </c>
      <c r="B1217" s="87">
        <v>46</v>
      </c>
      <c r="C1217" s="10" t="s">
        <v>13</v>
      </c>
      <c r="D1217" s="1" t="s">
        <v>23</v>
      </c>
      <c r="E1217" s="10"/>
      <c r="F1217" s="94">
        <v>43688</v>
      </c>
      <c r="G1217" s="10" t="s">
        <v>38849</v>
      </c>
      <c r="H1217" s="10" t="s">
        <v>867</v>
      </c>
      <c r="I1217" s="10" t="s">
        <v>66</v>
      </c>
      <c r="J1217" s="62">
        <v>76112</v>
      </c>
      <c r="K1217" s="10" t="s">
        <v>67</v>
      </c>
      <c r="L1217" s="10" t="s">
        <v>868</v>
      </c>
      <c r="M1217" s="1" t="s">
        <v>46465</v>
      </c>
      <c r="N1217" s="10" t="s">
        <v>20</v>
      </c>
      <c r="O1217" s="10" t="s">
        <v>38850</v>
      </c>
      <c r="P1217" s="10" t="s">
        <v>45771</v>
      </c>
      <c r="Q1217" s="33" t="s">
        <v>29986</v>
      </c>
      <c r="R1217" s="61" t="s">
        <v>38851</v>
      </c>
      <c r="S1217" s="10" t="s">
        <v>93</v>
      </c>
      <c r="T1217" s="60" t="s">
        <v>21</v>
      </c>
      <c r="U1217" s="51" t="s">
        <v>26689</v>
      </c>
      <c r="V1217" s="51" t="s">
        <v>26484</v>
      </c>
      <c r="W1217" s="51" t="s">
        <v>26485</v>
      </c>
      <c r="X1217" s="51" t="s">
        <v>93</v>
      </c>
      <c r="Y1217" s="51">
        <v>4931</v>
      </c>
      <c r="AA1217" s="51" t="s">
        <v>42844</v>
      </c>
      <c r="AB1217" s="33">
        <v>7228</v>
      </c>
      <c r="AC1217" s="103">
        <v>26444</v>
      </c>
    </row>
    <row r="1218" spans="1:29" ht="13" customHeight="1" x14ac:dyDescent="0.2">
      <c r="A1218" s="10" t="s">
        <v>41788</v>
      </c>
      <c r="B1218" s="87">
        <v>57</v>
      </c>
      <c r="C1218" s="10" t="s">
        <v>13</v>
      </c>
      <c r="D1218" s="10" t="s">
        <v>30</v>
      </c>
      <c r="E1218" s="61" t="s">
        <v>41789</v>
      </c>
      <c r="F1218" s="94">
        <v>43688</v>
      </c>
      <c r="G1218" s="10" t="s">
        <v>41790</v>
      </c>
      <c r="H1218" s="10" t="s">
        <v>41444</v>
      </c>
      <c r="I1218" s="10" t="s">
        <v>618</v>
      </c>
      <c r="J1218" s="62">
        <v>38663</v>
      </c>
      <c r="K1218" s="10" t="s">
        <v>41791</v>
      </c>
      <c r="L1218" s="10" t="s">
        <v>41792</v>
      </c>
      <c r="M1218" s="1" t="s">
        <v>48929</v>
      </c>
      <c r="N1218" s="10" t="s">
        <v>20</v>
      </c>
      <c r="O1218" s="10" t="s">
        <v>41793</v>
      </c>
      <c r="P1218" s="10" t="s">
        <v>45771</v>
      </c>
      <c r="Q1218" s="33" t="s">
        <v>29986</v>
      </c>
      <c r="R1218" s="61" t="s">
        <v>41794</v>
      </c>
      <c r="S1218" s="10" t="s">
        <v>93</v>
      </c>
      <c r="T1218" s="60" t="s">
        <v>21</v>
      </c>
      <c r="U1218" s="34" t="s">
        <v>26682</v>
      </c>
      <c r="V1218" s="34" t="s">
        <v>26484</v>
      </c>
      <c r="W1218" s="51"/>
      <c r="X1218" s="51"/>
      <c r="Y1218" s="51"/>
      <c r="AA1218" s="51" t="s">
        <v>42843</v>
      </c>
      <c r="AB1218" s="33">
        <v>7229</v>
      </c>
      <c r="AC1218" s="103">
        <v>26506</v>
      </c>
    </row>
    <row r="1219" spans="1:29" ht="13" customHeight="1" x14ac:dyDescent="0.2">
      <c r="A1219" s="10" t="s">
        <v>38114</v>
      </c>
      <c r="B1219" s="87">
        <v>45</v>
      </c>
      <c r="C1219" s="10" t="s">
        <v>13</v>
      </c>
      <c r="D1219" s="10" t="s">
        <v>30</v>
      </c>
      <c r="E1219" s="61" t="s">
        <v>38115</v>
      </c>
      <c r="F1219" s="94">
        <v>43687</v>
      </c>
      <c r="G1219" s="10" t="s">
        <v>38116</v>
      </c>
      <c r="H1219" s="10" t="s">
        <v>38117</v>
      </c>
      <c r="I1219" s="10" t="s">
        <v>159</v>
      </c>
      <c r="J1219" s="62">
        <v>30805</v>
      </c>
      <c r="K1219" s="10" t="s">
        <v>10078</v>
      </c>
      <c r="L1219" s="10" t="s">
        <v>28035</v>
      </c>
      <c r="M1219" s="1" t="s">
        <v>46562</v>
      </c>
      <c r="N1219" s="10" t="s">
        <v>20</v>
      </c>
      <c r="O1219" s="10" t="s">
        <v>38118</v>
      </c>
      <c r="P1219" s="10" t="s">
        <v>45771</v>
      </c>
      <c r="Q1219" s="33" t="s">
        <v>29986</v>
      </c>
      <c r="R1219" s="61" t="s">
        <v>38119</v>
      </c>
      <c r="S1219" s="10" t="s">
        <v>93</v>
      </c>
      <c r="T1219" s="60" t="s">
        <v>21</v>
      </c>
      <c r="U1219" s="51" t="s">
        <v>26689</v>
      </c>
      <c r="V1219" s="51" t="s">
        <v>26484</v>
      </c>
      <c r="W1219" s="51" t="s">
        <v>26483</v>
      </c>
      <c r="X1219" s="51" t="s">
        <v>93</v>
      </c>
      <c r="Y1219" s="51">
        <v>4938</v>
      </c>
      <c r="AA1219" s="51" t="s">
        <v>42844</v>
      </c>
      <c r="AB1219" s="33">
        <v>7226</v>
      </c>
      <c r="AC1219" s="103">
        <v>26441</v>
      </c>
    </row>
    <row r="1220" spans="1:29" ht="13" customHeight="1" x14ac:dyDescent="0.2">
      <c r="A1220" s="1" t="s">
        <v>39638</v>
      </c>
      <c r="B1220" s="87">
        <v>57</v>
      </c>
      <c r="C1220" s="10" t="s">
        <v>13</v>
      </c>
      <c r="D1220" s="1" t="s">
        <v>23</v>
      </c>
      <c r="E1220" s="10"/>
      <c r="F1220" s="94">
        <v>43687</v>
      </c>
      <c r="G1220" s="10" t="s">
        <v>39639</v>
      </c>
      <c r="H1220" s="10" t="s">
        <v>921</v>
      </c>
      <c r="I1220" s="10" t="s">
        <v>297</v>
      </c>
      <c r="J1220" s="62">
        <v>37323</v>
      </c>
      <c r="K1220" s="10" t="s">
        <v>922</v>
      </c>
      <c r="L1220" s="10" t="s">
        <v>30668</v>
      </c>
      <c r="M1220" s="1" t="s">
        <v>46561</v>
      </c>
      <c r="N1220" s="10" t="s">
        <v>20</v>
      </c>
      <c r="O1220" s="10" t="s">
        <v>39640</v>
      </c>
      <c r="P1220" s="10" t="s">
        <v>45771</v>
      </c>
      <c r="Q1220" s="33" t="s">
        <v>29986</v>
      </c>
      <c r="R1220" s="61" t="s">
        <v>39641</v>
      </c>
      <c r="S1220" s="10" t="s">
        <v>93</v>
      </c>
      <c r="T1220" s="60" t="s">
        <v>21</v>
      </c>
      <c r="U1220" s="51" t="s">
        <v>26682</v>
      </c>
      <c r="V1220" s="51" t="s">
        <v>26484</v>
      </c>
      <c r="W1220" s="51" t="s">
        <v>26485</v>
      </c>
      <c r="X1220" s="51" t="s">
        <v>93</v>
      </c>
      <c r="Y1220" s="51">
        <v>4929</v>
      </c>
      <c r="AA1220" s="51" t="s">
        <v>42843</v>
      </c>
      <c r="AB1220" s="33">
        <v>7227</v>
      </c>
      <c r="AC1220" s="103">
        <v>26442</v>
      </c>
    </row>
    <row r="1221" spans="1:29" ht="13" customHeight="1" x14ac:dyDescent="0.2">
      <c r="A1221" s="10" t="s">
        <v>19639</v>
      </c>
      <c r="B1221" s="87">
        <v>37</v>
      </c>
      <c r="C1221" s="10" t="s">
        <v>13</v>
      </c>
      <c r="D1221" s="10" t="s">
        <v>41</v>
      </c>
      <c r="E1221" s="10"/>
      <c r="F1221" s="94">
        <v>43686</v>
      </c>
      <c r="G1221" s="10" t="s">
        <v>39223</v>
      </c>
      <c r="H1221" s="10" t="s">
        <v>398</v>
      </c>
      <c r="I1221" s="10" t="s">
        <v>336</v>
      </c>
      <c r="J1221" s="62">
        <v>66101</v>
      </c>
      <c r="K1221" s="10" t="s">
        <v>551</v>
      </c>
      <c r="L1221" s="10" t="s">
        <v>42343</v>
      </c>
      <c r="M1221" s="1" t="s">
        <v>46557</v>
      </c>
      <c r="N1221" s="10" t="s">
        <v>20</v>
      </c>
      <c r="O1221" s="10" t="s">
        <v>39224</v>
      </c>
      <c r="P1221" s="10" t="s">
        <v>45771</v>
      </c>
      <c r="Q1221" s="33" t="s">
        <v>29986</v>
      </c>
      <c r="R1221" s="61" t="s">
        <v>39225</v>
      </c>
      <c r="S1221" s="10" t="s">
        <v>93</v>
      </c>
      <c r="T1221" s="60" t="s">
        <v>21</v>
      </c>
      <c r="U1221" s="51" t="s">
        <v>34113</v>
      </c>
      <c r="V1221" s="51" t="s">
        <v>26484</v>
      </c>
      <c r="W1221" s="51" t="s">
        <v>26486</v>
      </c>
      <c r="X1221" s="51" t="s">
        <v>93</v>
      </c>
      <c r="Y1221" s="51">
        <v>4934</v>
      </c>
      <c r="AA1221" s="51" t="s">
        <v>42842</v>
      </c>
      <c r="AB1221" s="33">
        <v>7222</v>
      </c>
      <c r="AC1221" s="103">
        <v>26438</v>
      </c>
    </row>
    <row r="1222" spans="1:29" ht="13" customHeight="1" x14ac:dyDescent="0.2">
      <c r="A1222" s="10" t="s">
        <v>39706</v>
      </c>
      <c r="B1222" s="87">
        <v>52</v>
      </c>
      <c r="C1222" s="10" t="s">
        <v>13</v>
      </c>
      <c r="D1222" s="10" t="s">
        <v>41</v>
      </c>
      <c r="E1222" s="61" t="s">
        <v>39707</v>
      </c>
      <c r="F1222" s="94">
        <v>43686</v>
      </c>
      <c r="G1222" s="10" t="s">
        <v>39708</v>
      </c>
      <c r="H1222" s="10" t="s">
        <v>2320</v>
      </c>
      <c r="I1222" s="10" t="s">
        <v>66</v>
      </c>
      <c r="J1222" s="62">
        <v>75043</v>
      </c>
      <c r="K1222" s="10" t="s">
        <v>265</v>
      </c>
      <c r="L1222" s="10" t="s">
        <v>2321</v>
      </c>
      <c r="M1222" s="1" t="s">
        <v>46180</v>
      </c>
      <c r="N1222" s="10" t="s">
        <v>20</v>
      </c>
      <c r="O1222" s="10" t="s">
        <v>39709</v>
      </c>
      <c r="P1222" s="10" t="s">
        <v>45771</v>
      </c>
      <c r="Q1222" s="33" t="s">
        <v>29986</v>
      </c>
      <c r="R1222" s="61" t="s">
        <v>39710</v>
      </c>
      <c r="S1222" s="10" t="s">
        <v>93</v>
      </c>
      <c r="T1222" s="60" t="s">
        <v>21</v>
      </c>
      <c r="U1222" s="51" t="s">
        <v>26505</v>
      </c>
      <c r="V1222" s="51" t="s">
        <v>26484</v>
      </c>
      <c r="W1222" s="51" t="s">
        <v>26485</v>
      </c>
      <c r="X1222" s="51" t="s">
        <v>93</v>
      </c>
      <c r="Y1222" s="51">
        <v>4933</v>
      </c>
      <c r="AA1222" s="51" t="s">
        <v>42844</v>
      </c>
      <c r="AB1222" s="33">
        <v>7224</v>
      </c>
      <c r="AC1222" s="103">
        <v>26437</v>
      </c>
    </row>
    <row r="1223" spans="1:29" ht="13" customHeight="1" x14ac:dyDescent="0.2">
      <c r="A1223" s="1" t="s">
        <v>2989</v>
      </c>
      <c r="B1223" s="33" t="s">
        <v>22</v>
      </c>
      <c r="C1223" s="10" t="s">
        <v>13</v>
      </c>
      <c r="D1223" s="1" t="s">
        <v>23</v>
      </c>
      <c r="E1223" s="10"/>
      <c r="F1223" s="94">
        <v>43686</v>
      </c>
      <c r="G1223" s="10" t="s">
        <v>39642</v>
      </c>
      <c r="H1223" s="10" t="s">
        <v>8122</v>
      </c>
      <c r="I1223" s="10" t="s">
        <v>38</v>
      </c>
      <c r="J1223" s="62">
        <v>92223</v>
      </c>
      <c r="K1223" s="10" t="s">
        <v>725</v>
      </c>
      <c r="L1223" s="10" t="s">
        <v>8124</v>
      </c>
      <c r="M1223" s="1" t="s">
        <v>46563</v>
      </c>
      <c r="N1223" s="10" t="s">
        <v>20</v>
      </c>
      <c r="O1223" s="10" t="s">
        <v>39643</v>
      </c>
      <c r="P1223" s="10" t="s">
        <v>45771</v>
      </c>
      <c r="Q1223" s="33" t="s">
        <v>29986</v>
      </c>
      <c r="R1223" s="61" t="s">
        <v>39644</v>
      </c>
      <c r="S1223" s="10" t="s">
        <v>93</v>
      </c>
      <c r="T1223" s="60" t="s">
        <v>21</v>
      </c>
      <c r="U1223" s="51" t="s">
        <v>26682</v>
      </c>
      <c r="V1223" s="51" t="s">
        <v>26484</v>
      </c>
      <c r="W1223" s="51" t="s">
        <v>26485</v>
      </c>
      <c r="X1223" s="51" t="s">
        <v>93</v>
      </c>
      <c r="Y1223" s="51">
        <v>4932</v>
      </c>
      <c r="AA1223" s="51" t="s">
        <v>42844</v>
      </c>
      <c r="AB1223" s="33">
        <v>7223</v>
      </c>
      <c r="AC1223" s="103">
        <v>26440</v>
      </c>
    </row>
    <row r="1224" spans="1:29" ht="13" customHeight="1" x14ac:dyDescent="0.2">
      <c r="A1224" s="1" t="s">
        <v>41436</v>
      </c>
      <c r="B1224" s="87">
        <v>62</v>
      </c>
      <c r="C1224" s="10" t="s">
        <v>13</v>
      </c>
      <c r="D1224" s="1" t="s">
        <v>23</v>
      </c>
      <c r="E1224" s="10"/>
      <c r="F1224" s="94">
        <v>43686</v>
      </c>
      <c r="G1224" s="10" t="s">
        <v>41437</v>
      </c>
      <c r="H1224" s="10" t="s">
        <v>21944</v>
      </c>
      <c r="I1224" s="10" t="s">
        <v>9695</v>
      </c>
      <c r="J1224" s="62">
        <v>5602</v>
      </c>
      <c r="K1224" s="10" t="s">
        <v>106</v>
      </c>
      <c r="L1224" s="10" t="s">
        <v>41438</v>
      </c>
      <c r="M1224" s="1" t="s">
        <v>46564</v>
      </c>
      <c r="N1224" s="10" t="s">
        <v>20</v>
      </c>
      <c r="O1224" s="10" t="s">
        <v>41439</v>
      </c>
      <c r="P1224" s="10" t="s">
        <v>45771</v>
      </c>
      <c r="Q1224" s="33" t="s">
        <v>29986</v>
      </c>
      <c r="R1224" s="61" t="s">
        <v>41440</v>
      </c>
      <c r="S1224" s="10" t="s">
        <v>509</v>
      </c>
      <c r="T1224" s="60" t="s">
        <v>45897</v>
      </c>
      <c r="U1224" s="51" t="s">
        <v>39851</v>
      </c>
      <c r="V1224" s="51" t="s">
        <v>26484</v>
      </c>
      <c r="W1224" s="51" t="s">
        <v>26485</v>
      </c>
      <c r="X1224" s="51" t="s">
        <v>93</v>
      </c>
      <c r="Y1224" s="51">
        <v>4935</v>
      </c>
      <c r="AA1224" s="51" t="s">
        <v>42843</v>
      </c>
      <c r="AB1224" s="33">
        <v>7225</v>
      </c>
      <c r="AC1224" s="103">
        <v>26439</v>
      </c>
    </row>
    <row r="1225" spans="1:29" ht="13" customHeight="1" x14ac:dyDescent="0.2">
      <c r="A1225" s="10" t="s">
        <v>37422</v>
      </c>
      <c r="B1225" s="87">
        <v>27</v>
      </c>
      <c r="C1225" s="10" t="s">
        <v>13</v>
      </c>
      <c r="D1225" s="10" t="s">
        <v>78</v>
      </c>
      <c r="E1225" s="61" t="s">
        <v>37423</v>
      </c>
      <c r="F1225" s="94">
        <v>43685</v>
      </c>
      <c r="G1225" s="10" t="s">
        <v>37424</v>
      </c>
      <c r="H1225" s="10" t="s">
        <v>8428</v>
      </c>
      <c r="I1225" s="10" t="s">
        <v>618</v>
      </c>
      <c r="J1225" s="62">
        <v>39563</v>
      </c>
      <c r="K1225" s="10" t="s">
        <v>401</v>
      </c>
      <c r="L1225" s="10" t="s">
        <v>8430</v>
      </c>
      <c r="M1225" s="1" t="s">
        <v>46566</v>
      </c>
      <c r="N1225" s="10" t="s">
        <v>20</v>
      </c>
      <c r="O1225" s="10" t="s">
        <v>37425</v>
      </c>
      <c r="P1225" s="10" t="s">
        <v>42395</v>
      </c>
      <c r="Q1225" s="33" t="s">
        <v>29986</v>
      </c>
      <c r="R1225" s="61" t="s">
        <v>37426</v>
      </c>
      <c r="S1225" s="10" t="s">
        <v>93</v>
      </c>
      <c r="T1225" s="60" t="s">
        <v>21</v>
      </c>
      <c r="U1225" s="51" t="s">
        <v>26689</v>
      </c>
      <c r="V1225" s="51" t="s">
        <v>26484</v>
      </c>
      <c r="W1225" s="51" t="s">
        <v>26486</v>
      </c>
      <c r="X1225" s="51" t="s">
        <v>509</v>
      </c>
      <c r="Y1225" s="51">
        <v>4930</v>
      </c>
      <c r="AA1225" s="51" t="s">
        <v>42844</v>
      </c>
      <c r="AB1225" s="33">
        <v>7218</v>
      </c>
      <c r="AC1225" s="103">
        <v>26435</v>
      </c>
    </row>
    <row r="1226" spans="1:29" ht="13" customHeight="1" x14ac:dyDescent="0.2">
      <c r="A1226" s="10" t="s">
        <v>37427</v>
      </c>
      <c r="B1226" s="87">
        <v>39</v>
      </c>
      <c r="C1226" s="10" t="s">
        <v>13</v>
      </c>
      <c r="D1226" s="10" t="s">
        <v>78</v>
      </c>
      <c r="E1226" s="61" t="s">
        <v>37428</v>
      </c>
      <c r="F1226" s="94">
        <v>43685</v>
      </c>
      <c r="G1226" s="10" t="s">
        <v>37429</v>
      </c>
      <c r="H1226" s="10" t="s">
        <v>11883</v>
      </c>
      <c r="I1226" s="10" t="s">
        <v>74</v>
      </c>
      <c r="J1226" s="62">
        <v>7111</v>
      </c>
      <c r="K1226" s="10" t="s">
        <v>483</v>
      </c>
      <c r="L1226" s="10" t="s">
        <v>11885</v>
      </c>
      <c r="M1226" s="1" t="s">
        <v>46565</v>
      </c>
      <c r="N1226" s="10" t="s">
        <v>20</v>
      </c>
      <c r="O1226" s="10" t="s">
        <v>37430</v>
      </c>
      <c r="P1226" s="10" t="s">
        <v>45771</v>
      </c>
      <c r="Q1226" s="33" t="s">
        <v>29986</v>
      </c>
      <c r="R1226" s="61" t="s">
        <v>37431</v>
      </c>
      <c r="S1226" s="10" t="s">
        <v>93</v>
      </c>
      <c r="T1226" s="60" t="s">
        <v>21</v>
      </c>
      <c r="U1226" s="51" t="s">
        <v>26689</v>
      </c>
      <c r="V1226" s="51" t="s">
        <v>26484</v>
      </c>
      <c r="W1226" s="51" t="s">
        <v>26485</v>
      </c>
      <c r="X1226" s="51" t="s">
        <v>93</v>
      </c>
      <c r="Y1226" s="51">
        <v>4953</v>
      </c>
      <c r="AA1226" s="51" t="s">
        <v>42844</v>
      </c>
      <c r="AB1226" s="33">
        <v>7219</v>
      </c>
      <c r="AC1226" s="103">
        <v>26432</v>
      </c>
    </row>
    <row r="1227" spans="1:29" ht="13" customHeight="1" x14ac:dyDescent="0.2">
      <c r="A1227" s="10" t="s">
        <v>41795</v>
      </c>
      <c r="B1227" s="87">
        <v>41</v>
      </c>
      <c r="C1227" s="10" t="s">
        <v>13</v>
      </c>
      <c r="D1227" s="10" t="s">
        <v>30</v>
      </c>
      <c r="E1227" s="61" t="s">
        <v>41796</v>
      </c>
      <c r="F1227" s="94">
        <v>43685</v>
      </c>
      <c r="G1227" s="10" t="s">
        <v>41797</v>
      </c>
      <c r="H1227" s="10" t="s">
        <v>15793</v>
      </c>
      <c r="I1227" s="10" t="s">
        <v>399</v>
      </c>
      <c r="J1227" s="62">
        <v>65264</v>
      </c>
      <c r="K1227" s="10" t="s">
        <v>41798</v>
      </c>
      <c r="L1227" s="10" t="s">
        <v>13244</v>
      </c>
      <c r="M1227" s="1" t="s">
        <v>46092</v>
      </c>
      <c r="N1227" s="10" t="s">
        <v>20</v>
      </c>
      <c r="O1227" s="10" t="s">
        <v>41799</v>
      </c>
      <c r="P1227" s="10" t="s">
        <v>45771</v>
      </c>
      <c r="Q1227" s="33" t="s">
        <v>29986</v>
      </c>
      <c r="R1227" s="61" t="s">
        <v>41800</v>
      </c>
      <c r="S1227" s="10" t="s">
        <v>93</v>
      </c>
      <c r="T1227" s="60" t="s">
        <v>21</v>
      </c>
      <c r="U1227" s="34" t="s">
        <v>26689</v>
      </c>
      <c r="V1227" s="34" t="s">
        <v>26484</v>
      </c>
      <c r="W1227" s="51"/>
      <c r="X1227" s="51"/>
      <c r="Y1227" s="51"/>
      <c r="AA1227" s="51" t="s">
        <v>42843</v>
      </c>
      <c r="AB1227" s="33">
        <v>7221</v>
      </c>
      <c r="AC1227" s="103">
        <v>26431</v>
      </c>
    </row>
    <row r="1228" spans="1:29" ht="13" customHeight="1" x14ac:dyDescent="0.2">
      <c r="A1228" s="1" t="s">
        <v>41071</v>
      </c>
      <c r="B1228" s="87">
        <v>52</v>
      </c>
      <c r="C1228" s="10" t="s">
        <v>13</v>
      </c>
      <c r="D1228" s="1" t="s">
        <v>23</v>
      </c>
      <c r="E1228" s="10"/>
      <c r="F1228" s="94">
        <v>43685</v>
      </c>
      <c r="G1228" s="10" t="s">
        <v>41072</v>
      </c>
      <c r="H1228" s="10" t="s">
        <v>18440</v>
      </c>
      <c r="I1228" s="10" t="s">
        <v>293</v>
      </c>
      <c r="J1228" s="62">
        <v>42754</v>
      </c>
      <c r="K1228" s="10" t="s">
        <v>17942</v>
      </c>
      <c r="L1228" s="10" t="s">
        <v>18184</v>
      </c>
      <c r="M1228" s="1" t="s">
        <v>46058</v>
      </c>
      <c r="N1228" s="10" t="s">
        <v>20</v>
      </c>
      <c r="O1228" s="10" t="s">
        <v>41073</v>
      </c>
      <c r="P1228" s="10" t="s">
        <v>45771</v>
      </c>
      <c r="Q1228" s="33" t="s">
        <v>29986</v>
      </c>
      <c r="R1228" s="61" t="s">
        <v>41074</v>
      </c>
      <c r="S1228" s="10" t="s">
        <v>509</v>
      </c>
      <c r="T1228" s="60" t="s">
        <v>21</v>
      </c>
      <c r="U1228" s="51" t="s">
        <v>26689</v>
      </c>
      <c r="V1228" s="51" t="s">
        <v>26484</v>
      </c>
      <c r="W1228" s="51" t="s">
        <v>26485</v>
      </c>
      <c r="X1228" s="51" t="s">
        <v>93</v>
      </c>
      <c r="Y1228" s="51">
        <v>4937</v>
      </c>
      <c r="AA1228" s="51" t="s">
        <v>42843</v>
      </c>
      <c r="AB1228" s="33">
        <v>7220</v>
      </c>
      <c r="AC1228" s="103">
        <v>26433</v>
      </c>
    </row>
    <row r="1229" spans="1:29" ht="13" customHeight="1" x14ac:dyDescent="0.2">
      <c r="A1229" s="10" t="s">
        <v>37417</v>
      </c>
      <c r="B1229" s="87">
        <v>18</v>
      </c>
      <c r="C1229" s="10" t="s">
        <v>13</v>
      </c>
      <c r="D1229" s="10" t="s">
        <v>78</v>
      </c>
      <c r="E1229" s="61" t="s">
        <v>37418</v>
      </c>
      <c r="F1229" s="94">
        <v>43684</v>
      </c>
      <c r="G1229" s="10" t="s">
        <v>37419</v>
      </c>
      <c r="H1229" s="10" t="s">
        <v>547</v>
      </c>
      <c r="I1229" s="10" t="s">
        <v>66</v>
      </c>
      <c r="J1229" s="62">
        <v>75604</v>
      </c>
      <c r="K1229" s="10" t="s">
        <v>548</v>
      </c>
      <c r="L1229" s="10" t="s">
        <v>549</v>
      </c>
      <c r="M1229" s="1" t="s">
        <v>46567</v>
      </c>
      <c r="N1229" s="10" t="s">
        <v>20</v>
      </c>
      <c r="O1229" s="10" t="s">
        <v>37420</v>
      </c>
      <c r="P1229" s="10" t="s">
        <v>45771</v>
      </c>
      <c r="Q1229" s="33" t="s">
        <v>29986</v>
      </c>
      <c r="R1229" s="61" t="s">
        <v>37421</v>
      </c>
      <c r="S1229" s="10" t="s">
        <v>93</v>
      </c>
      <c r="T1229" s="60" t="s">
        <v>21</v>
      </c>
      <c r="U1229" s="51" t="s">
        <v>26689</v>
      </c>
      <c r="V1229" s="51" t="s">
        <v>26484</v>
      </c>
      <c r="W1229" s="51" t="s">
        <v>26485</v>
      </c>
      <c r="X1229" s="51" t="s">
        <v>93</v>
      </c>
      <c r="Y1229" s="51">
        <v>4928</v>
      </c>
      <c r="AA1229" s="51" t="s">
        <v>42842</v>
      </c>
      <c r="AB1229" s="33">
        <v>7216</v>
      </c>
      <c r="AC1229" s="103">
        <v>26428</v>
      </c>
    </row>
    <row r="1230" spans="1:29" ht="13" customHeight="1" x14ac:dyDescent="0.2">
      <c r="A1230" s="10" t="s">
        <v>38130</v>
      </c>
      <c r="B1230" s="87">
        <v>28</v>
      </c>
      <c r="C1230" s="10" t="s">
        <v>13</v>
      </c>
      <c r="D1230" s="10" t="s">
        <v>30</v>
      </c>
      <c r="E1230" s="61" t="s">
        <v>38131</v>
      </c>
      <c r="F1230" s="94">
        <v>43684</v>
      </c>
      <c r="G1230" s="10" t="s">
        <v>38132</v>
      </c>
      <c r="H1230" s="10" t="s">
        <v>38133</v>
      </c>
      <c r="I1230" s="10" t="s">
        <v>341</v>
      </c>
      <c r="J1230" s="62">
        <v>51503</v>
      </c>
      <c r="K1230" s="10" t="s">
        <v>38134</v>
      </c>
      <c r="L1230" s="10" t="s">
        <v>38135</v>
      </c>
      <c r="M1230" s="1" t="s">
        <v>46568</v>
      </c>
      <c r="N1230" s="10" t="s">
        <v>20</v>
      </c>
      <c r="O1230" s="10" t="s">
        <v>38136</v>
      </c>
      <c r="P1230" s="10" t="s">
        <v>45771</v>
      </c>
      <c r="Q1230" s="33" t="s">
        <v>29986</v>
      </c>
      <c r="R1230" s="61" t="s">
        <v>38137</v>
      </c>
      <c r="S1230" s="10" t="s">
        <v>93</v>
      </c>
      <c r="T1230" s="60" t="s">
        <v>21</v>
      </c>
      <c r="U1230" s="51" t="s">
        <v>26689</v>
      </c>
      <c r="V1230" s="51" t="s">
        <v>26484</v>
      </c>
      <c r="W1230" s="51" t="s">
        <v>26483</v>
      </c>
      <c r="X1230" s="51" t="s">
        <v>93</v>
      </c>
      <c r="Y1230" s="51">
        <v>4950</v>
      </c>
      <c r="AA1230" s="51" t="s">
        <v>42844</v>
      </c>
      <c r="AB1230" s="33">
        <v>7217</v>
      </c>
      <c r="AC1230" s="103">
        <v>26430</v>
      </c>
    </row>
    <row r="1231" spans="1:29" ht="13" customHeight="1" x14ac:dyDescent="0.2">
      <c r="A1231" s="10" t="s">
        <v>38107</v>
      </c>
      <c r="B1231" s="87">
        <v>49</v>
      </c>
      <c r="C1231" s="10" t="s">
        <v>13</v>
      </c>
      <c r="D1231" s="10" t="s">
        <v>30</v>
      </c>
      <c r="E1231" s="61" t="s">
        <v>38108</v>
      </c>
      <c r="F1231" s="94">
        <v>43683</v>
      </c>
      <c r="G1231" s="10" t="s">
        <v>38109</v>
      </c>
      <c r="H1231" s="10" t="s">
        <v>38110</v>
      </c>
      <c r="I1231" s="10" t="s">
        <v>373</v>
      </c>
      <c r="J1231" s="62">
        <v>15116</v>
      </c>
      <c r="K1231" s="10" t="s">
        <v>1526</v>
      </c>
      <c r="L1231" s="10" t="s">
        <v>38111</v>
      </c>
      <c r="M1231" s="1" t="s">
        <v>46569</v>
      </c>
      <c r="N1231" s="10" t="s">
        <v>20</v>
      </c>
      <c r="O1231" s="10" t="s">
        <v>38112</v>
      </c>
      <c r="P1231" s="10" t="s">
        <v>45771</v>
      </c>
      <c r="Q1231" s="33" t="s">
        <v>29986</v>
      </c>
      <c r="R1231" s="61" t="s">
        <v>38113</v>
      </c>
      <c r="S1231" s="10" t="s">
        <v>509</v>
      </c>
      <c r="T1231" s="60" t="s">
        <v>21</v>
      </c>
      <c r="U1231" s="51" t="s">
        <v>26689</v>
      </c>
      <c r="V1231" s="51" t="s">
        <v>26484</v>
      </c>
      <c r="W1231" s="51" t="s">
        <v>26485</v>
      </c>
      <c r="X1231" s="51" t="s">
        <v>93</v>
      </c>
      <c r="Y1231" s="51">
        <v>4936</v>
      </c>
      <c r="AA1231" s="51" t="s">
        <v>42844</v>
      </c>
      <c r="AB1231" s="33">
        <v>7214</v>
      </c>
      <c r="AC1231" s="103">
        <v>26427</v>
      </c>
    </row>
    <row r="1232" spans="1:29" ht="13" customHeight="1" x14ac:dyDescent="0.2">
      <c r="A1232" s="10" t="s">
        <v>41801</v>
      </c>
      <c r="B1232" s="87">
        <v>39</v>
      </c>
      <c r="C1232" s="10" t="s">
        <v>13</v>
      </c>
      <c r="D1232" s="10" t="s">
        <v>30</v>
      </c>
      <c r="E1232" s="61" t="s">
        <v>41802</v>
      </c>
      <c r="F1232" s="94">
        <v>43683</v>
      </c>
      <c r="G1232" s="10" t="s">
        <v>41803</v>
      </c>
      <c r="H1232" s="10" t="s">
        <v>1902</v>
      </c>
      <c r="I1232" s="10" t="s">
        <v>105</v>
      </c>
      <c r="J1232" s="62">
        <v>97526</v>
      </c>
      <c r="K1232" s="10" t="s">
        <v>1431</v>
      </c>
      <c r="L1232" s="10" t="s">
        <v>1904</v>
      </c>
      <c r="M1232" s="1" t="s">
        <v>46143</v>
      </c>
      <c r="N1232" s="10" t="s">
        <v>20</v>
      </c>
      <c r="O1232" s="10" t="s">
        <v>41804</v>
      </c>
      <c r="P1232" s="10" t="s">
        <v>45771</v>
      </c>
      <c r="Q1232" s="33" t="s">
        <v>29986</v>
      </c>
      <c r="R1232" s="61" t="s">
        <v>41805</v>
      </c>
      <c r="S1232" s="10" t="s">
        <v>93</v>
      </c>
      <c r="T1232" s="60" t="s">
        <v>28</v>
      </c>
      <c r="U1232" s="34" t="s">
        <v>26487</v>
      </c>
      <c r="V1232" s="34"/>
      <c r="W1232" s="51"/>
      <c r="X1232" s="51"/>
      <c r="Y1232" s="51"/>
      <c r="AA1232" s="51" t="s">
        <v>42844</v>
      </c>
      <c r="AB1232" s="33">
        <v>7215</v>
      </c>
      <c r="AC1232" s="103">
        <v>26426</v>
      </c>
    </row>
    <row r="1233" spans="1:29" ht="13" customHeight="1" x14ac:dyDescent="0.2">
      <c r="A1233" s="10" t="s">
        <v>38621</v>
      </c>
      <c r="B1233" s="87">
        <v>21</v>
      </c>
      <c r="C1233" s="10" t="s">
        <v>13</v>
      </c>
      <c r="D1233" s="10" t="s">
        <v>41</v>
      </c>
      <c r="E1233" s="61" t="s">
        <v>38622</v>
      </c>
      <c r="F1233" s="94">
        <v>43682</v>
      </c>
      <c r="G1233" s="10" t="s">
        <v>38623</v>
      </c>
      <c r="H1233" s="10" t="s">
        <v>219</v>
      </c>
      <c r="I1233" s="10" t="s">
        <v>220</v>
      </c>
      <c r="J1233" s="62">
        <v>84111</v>
      </c>
      <c r="K1233" s="10" t="s">
        <v>561</v>
      </c>
      <c r="L1233" s="10" t="s">
        <v>221</v>
      </c>
      <c r="M1233" s="1" t="s">
        <v>46001</v>
      </c>
      <c r="N1233" s="10" t="s">
        <v>20</v>
      </c>
      <c r="O1233" s="10" t="s">
        <v>38624</v>
      </c>
      <c r="P1233" s="10" t="s">
        <v>31864</v>
      </c>
      <c r="Q1233" s="33" t="s">
        <v>29986</v>
      </c>
      <c r="R1233" s="61" t="s">
        <v>38625</v>
      </c>
      <c r="S1233" s="10" t="s">
        <v>93</v>
      </c>
      <c r="T1233" s="60" t="s">
        <v>21</v>
      </c>
      <c r="U1233" s="51" t="s">
        <v>26689</v>
      </c>
      <c r="V1233" s="51" t="s">
        <v>26484</v>
      </c>
      <c r="W1233" s="51" t="s">
        <v>26485</v>
      </c>
      <c r="X1233" s="51" t="s">
        <v>509</v>
      </c>
      <c r="Y1233" s="51">
        <v>4910</v>
      </c>
      <c r="AA1233" s="51" t="s">
        <v>42842</v>
      </c>
      <c r="AB1233" s="33">
        <v>7209</v>
      </c>
      <c r="AC1233" s="103">
        <v>26401</v>
      </c>
    </row>
    <row r="1234" spans="1:29" ht="13" customHeight="1" x14ac:dyDescent="0.2">
      <c r="A1234" s="10" t="s">
        <v>38138</v>
      </c>
      <c r="B1234" s="87">
        <v>43</v>
      </c>
      <c r="C1234" s="10" t="s">
        <v>13</v>
      </c>
      <c r="D1234" s="10" t="s">
        <v>30</v>
      </c>
      <c r="E1234" s="10"/>
      <c r="F1234" s="94">
        <v>43682</v>
      </c>
      <c r="G1234" s="10"/>
      <c r="H1234" s="10" t="s">
        <v>38139</v>
      </c>
      <c r="I1234" s="10" t="s">
        <v>138</v>
      </c>
      <c r="J1234" s="62">
        <v>24954</v>
      </c>
      <c r="K1234" s="10" t="s">
        <v>16266</v>
      </c>
      <c r="L1234" s="10" t="s">
        <v>140</v>
      </c>
      <c r="M1234" s="1" t="s">
        <v>46476</v>
      </c>
      <c r="N1234" s="10" t="s">
        <v>20</v>
      </c>
      <c r="O1234" s="10" t="s">
        <v>38140</v>
      </c>
      <c r="P1234" s="10" t="s">
        <v>45771</v>
      </c>
      <c r="Q1234" s="33" t="s">
        <v>29986</v>
      </c>
      <c r="R1234" s="61" t="s">
        <v>38141</v>
      </c>
      <c r="S1234" s="10" t="s">
        <v>93</v>
      </c>
      <c r="T1234" s="60" t="s">
        <v>21</v>
      </c>
      <c r="U1234" s="51" t="s">
        <v>26689</v>
      </c>
      <c r="V1234" s="51" t="s">
        <v>26484</v>
      </c>
      <c r="W1234" s="51" t="s">
        <v>26483</v>
      </c>
      <c r="X1234" s="51" t="s">
        <v>93</v>
      </c>
      <c r="Y1234" s="51">
        <v>4954</v>
      </c>
      <c r="AA1234" s="51" t="s">
        <v>42843</v>
      </c>
      <c r="AB1234" s="33">
        <v>7208</v>
      </c>
      <c r="AC1234" s="103">
        <v>26425</v>
      </c>
    </row>
    <row r="1235" spans="1:29" ht="13" customHeight="1" x14ac:dyDescent="0.2">
      <c r="A1235" s="10" t="s">
        <v>39305</v>
      </c>
      <c r="B1235" s="87">
        <v>49</v>
      </c>
      <c r="C1235" s="10" t="s">
        <v>13</v>
      </c>
      <c r="D1235" s="10" t="s">
        <v>78</v>
      </c>
      <c r="E1235" s="60"/>
      <c r="F1235" s="94">
        <v>43682</v>
      </c>
      <c r="G1235" s="10" t="s">
        <v>39306</v>
      </c>
      <c r="H1235" s="10" t="s">
        <v>1113</v>
      </c>
      <c r="I1235" s="10" t="s">
        <v>297</v>
      </c>
      <c r="J1235" s="62">
        <v>38105</v>
      </c>
      <c r="K1235" s="10" t="s">
        <v>1114</v>
      </c>
      <c r="L1235" s="10" t="s">
        <v>22388</v>
      </c>
      <c r="M1235" s="1" t="s">
        <v>46570</v>
      </c>
      <c r="N1235" s="10" t="s">
        <v>20</v>
      </c>
      <c r="O1235" s="10" t="s">
        <v>39307</v>
      </c>
      <c r="P1235" s="10" t="s">
        <v>45771</v>
      </c>
      <c r="Q1235" s="33" t="s">
        <v>29986</v>
      </c>
      <c r="R1235" s="61" t="s">
        <v>39308</v>
      </c>
      <c r="S1235" s="10" t="s">
        <v>93</v>
      </c>
      <c r="T1235" s="60" t="s">
        <v>21</v>
      </c>
      <c r="U1235" s="51" t="s">
        <v>26682</v>
      </c>
      <c r="V1235" s="51" t="s">
        <v>26484</v>
      </c>
      <c r="W1235" s="51" t="s">
        <v>26486</v>
      </c>
      <c r="X1235" s="51" t="s">
        <v>93</v>
      </c>
      <c r="Y1235" s="51">
        <v>4914</v>
      </c>
      <c r="AA1235" s="51" t="s">
        <v>42844</v>
      </c>
      <c r="AB1235" s="33">
        <v>7212</v>
      </c>
      <c r="AC1235" s="103">
        <v>26400</v>
      </c>
    </row>
    <row r="1236" spans="1:29" ht="13" customHeight="1" x14ac:dyDescent="0.2">
      <c r="A1236" s="10" t="s">
        <v>40930</v>
      </c>
      <c r="B1236" s="87">
        <v>57</v>
      </c>
      <c r="C1236" s="10" t="s">
        <v>13</v>
      </c>
      <c r="D1236" s="10" t="s">
        <v>30</v>
      </c>
      <c r="E1236" s="60"/>
      <c r="F1236" s="94">
        <v>43682</v>
      </c>
      <c r="G1236" s="10" t="s">
        <v>40931</v>
      </c>
      <c r="H1236" s="10" t="s">
        <v>40932</v>
      </c>
      <c r="I1236" s="10" t="s">
        <v>191</v>
      </c>
      <c r="J1236" s="62">
        <v>81650</v>
      </c>
      <c r="K1236" s="10" t="s">
        <v>4013</v>
      </c>
      <c r="L1236" s="10" t="s">
        <v>40933</v>
      </c>
      <c r="M1236" s="1" t="s">
        <v>46572</v>
      </c>
      <c r="N1236" s="10" t="s">
        <v>20</v>
      </c>
      <c r="O1236" s="10" t="s">
        <v>40934</v>
      </c>
      <c r="P1236" s="10" t="s">
        <v>45771</v>
      </c>
      <c r="Q1236" s="33" t="s">
        <v>29986</v>
      </c>
      <c r="R1236" s="61" t="s">
        <v>40935</v>
      </c>
      <c r="S1236" s="10" t="s">
        <v>509</v>
      </c>
      <c r="T1236" s="60" t="s">
        <v>21</v>
      </c>
      <c r="U1236" s="51" t="s">
        <v>26689</v>
      </c>
      <c r="V1236" s="51" t="s">
        <v>26482</v>
      </c>
      <c r="W1236" s="51" t="s">
        <v>26486</v>
      </c>
      <c r="X1236" s="51" t="s">
        <v>93</v>
      </c>
      <c r="Y1236" s="51">
        <v>4955</v>
      </c>
      <c r="AA1236" s="51" t="s">
        <v>42843</v>
      </c>
      <c r="AB1236" s="33">
        <v>7210</v>
      </c>
      <c r="AC1236" s="103">
        <v>26399</v>
      </c>
    </row>
    <row r="1237" spans="1:29" ht="13" customHeight="1" x14ac:dyDescent="0.2">
      <c r="A1237" s="1" t="s">
        <v>42149</v>
      </c>
      <c r="B1237" s="87">
        <v>61</v>
      </c>
      <c r="C1237" s="10" t="s">
        <v>13</v>
      </c>
      <c r="D1237" s="1" t="s">
        <v>23</v>
      </c>
      <c r="E1237" s="10"/>
      <c r="F1237" s="94">
        <v>43682</v>
      </c>
      <c r="G1237" s="10" t="s">
        <v>42150</v>
      </c>
      <c r="H1237" s="10" t="s">
        <v>8453</v>
      </c>
      <c r="I1237" s="10" t="s">
        <v>45</v>
      </c>
      <c r="J1237" s="62">
        <v>21061</v>
      </c>
      <c r="K1237" s="10" t="s">
        <v>2924</v>
      </c>
      <c r="L1237" s="10" t="s">
        <v>8454</v>
      </c>
      <c r="M1237" s="1" t="s">
        <v>46571</v>
      </c>
      <c r="N1237" s="10" t="s">
        <v>20</v>
      </c>
      <c r="O1237" s="10" t="s">
        <v>42151</v>
      </c>
      <c r="P1237" s="10" t="s">
        <v>45771</v>
      </c>
      <c r="Q1237" s="33" t="s">
        <v>29986</v>
      </c>
      <c r="R1237" s="61" t="s">
        <v>42152</v>
      </c>
      <c r="S1237" s="10" t="s">
        <v>93</v>
      </c>
      <c r="T1237" s="60" t="s">
        <v>21</v>
      </c>
      <c r="U1237" s="34" t="s">
        <v>26689</v>
      </c>
      <c r="V1237" s="34" t="s">
        <v>26484</v>
      </c>
      <c r="W1237" s="51"/>
      <c r="X1237" s="51"/>
      <c r="Y1237" s="51"/>
      <c r="AA1237" s="51" t="s">
        <v>42844</v>
      </c>
      <c r="AB1237" s="33">
        <v>7211</v>
      </c>
      <c r="AC1237" s="103">
        <v>26423</v>
      </c>
    </row>
    <row r="1238" spans="1:29" ht="13" customHeight="1" x14ac:dyDescent="0.2">
      <c r="A1238" s="10" t="s">
        <v>41505</v>
      </c>
      <c r="B1238" s="87">
        <v>56</v>
      </c>
      <c r="C1238" s="10" t="s">
        <v>13</v>
      </c>
      <c r="D1238" s="10" t="s">
        <v>30</v>
      </c>
      <c r="E1238" s="61" t="s">
        <v>41506</v>
      </c>
      <c r="F1238" s="94">
        <v>43682</v>
      </c>
      <c r="G1238" s="10" t="s">
        <v>41507</v>
      </c>
      <c r="H1238" s="10" t="s">
        <v>19592</v>
      </c>
      <c r="I1238" s="10" t="s">
        <v>915</v>
      </c>
      <c r="J1238" s="62">
        <v>72745</v>
      </c>
      <c r="K1238" s="10" t="s">
        <v>2315</v>
      </c>
      <c r="L1238" s="10" t="s">
        <v>7871</v>
      </c>
      <c r="M1238" s="1" t="s">
        <v>46573</v>
      </c>
      <c r="N1238" s="10" t="s">
        <v>20</v>
      </c>
      <c r="O1238" s="10" t="s">
        <v>41508</v>
      </c>
      <c r="P1238" s="10" t="s">
        <v>45771</v>
      </c>
      <c r="Q1238" s="33" t="s">
        <v>29986</v>
      </c>
      <c r="R1238" s="61" t="s">
        <v>41509</v>
      </c>
      <c r="S1238" s="10" t="s">
        <v>509</v>
      </c>
      <c r="T1238" s="60" t="s">
        <v>28</v>
      </c>
      <c r="U1238" s="51" t="s">
        <v>26487</v>
      </c>
      <c r="V1238" s="51" t="s">
        <v>26487</v>
      </c>
      <c r="W1238" s="51" t="s">
        <v>26485</v>
      </c>
      <c r="X1238" s="51" t="s">
        <v>93</v>
      </c>
      <c r="Y1238" s="51">
        <v>4947</v>
      </c>
      <c r="AA1238" s="51" t="s">
        <v>42844</v>
      </c>
      <c r="AB1238" s="33">
        <v>7213</v>
      </c>
      <c r="AC1238" s="103">
        <v>26422</v>
      </c>
    </row>
    <row r="1239" spans="1:29" ht="13" customHeight="1" x14ac:dyDescent="0.2">
      <c r="A1239" s="10" t="s">
        <v>40918</v>
      </c>
      <c r="B1239" s="87">
        <v>24</v>
      </c>
      <c r="C1239" s="10" t="s">
        <v>13</v>
      </c>
      <c r="D1239" s="10" t="s">
        <v>30</v>
      </c>
      <c r="E1239" s="61" t="s">
        <v>40919</v>
      </c>
      <c r="F1239" s="94">
        <v>43681</v>
      </c>
      <c r="G1239" s="10" t="s">
        <v>40920</v>
      </c>
      <c r="H1239" s="10" t="s">
        <v>991</v>
      </c>
      <c r="I1239" s="10" t="s">
        <v>62</v>
      </c>
      <c r="J1239" s="62">
        <v>45402</v>
      </c>
      <c r="K1239" s="10" t="s">
        <v>992</v>
      </c>
      <c r="L1239" s="10" t="s">
        <v>5513</v>
      </c>
      <c r="M1239" s="1" t="s">
        <v>46546</v>
      </c>
      <c r="N1239" s="10" t="s">
        <v>20</v>
      </c>
      <c r="O1239" s="10" t="s">
        <v>40921</v>
      </c>
      <c r="P1239" s="10" t="s">
        <v>39576</v>
      </c>
      <c r="Q1239" s="33" t="s">
        <v>29986</v>
      </c>
      <c r="R1239" s="61" t="s">
        <v>40922</v>
      </c>
      <c r="S1239" s="10" t="s">
        <v>509</v>
      </c>
      <c r="T1239" s="60" t="s">
        <v>21</v>
      </c>
      <c r="U1239" s="51" t="s">
        <v>26689</v>
      </c>
      <c r="V1239" s="51" t="s">
        <v>26484</v>
      </c>
      <c r="W1239" s="51" t="s">
        <v>26485</v>
      </c>
      <c r="X1239" s="51" t="s">
        <v>93</v>
      </c>
      <c r="Y1239" s="51">
        <v>4907</v>
      </c>
      <c r="AA1239" s="51" t="s">
        <v>42842</v>
      </c>
      <c r="AB1239" s="33">
        <v>7205</v>
      </c>
      <c r="AC1239" s="103">
        <v>26505</v>
      </c>
    </row>
    <row r="1240" spans="1:29" ht="13" customHeight="1" x14ac:dyDescent="0.2">
      <c r="A1240" s="10" t="s">
        <v>38626</v>
      </c>
      <c r="B1240" s="87">
        <v>32</v>
      </c>
      <c r="C1240" s="10" t="s">
        <v>13</v>
      </c>
      <c r="D1240" s="10" t="s">
        <v>41</v>
      </c>
      <c r="E1240" s="60"/>
      <c r="F1240" s="94">
        <v>43681</v>
      </c>
      <c r="G1240" s="10" t="s">
        <v>38627</v>
      </c>
      <c r="H1240" s="10" t="s">
        <v>15077</v>
      </c>
      <c r="I1240" s="10" t="s">
        <v>39</v>
      </c>
      <c r="J1240" s="62">
        <v>2151</v>
      </c>
      <c r="K1240" s="10" t="s">
        <v>1584</v>
      </c>
      <c r="L1240" s="10" t="s">
        <v>21010</v>
      </c>
      <c r="M1240" s="1" t="s">
        <v>46574</v>
      </c>
      <c r="N1240" s="10" t="s">
        <v>20</v>
      </c>
      <c r="O1240" s="10" t="s">
        <v>38628</v>
      </c>
      <c r="P1240" s="10" t="s">
        <v>45771</v>
      </c>
      <c r="Q1240" s="33" t="s">
        <v>29986</v>
      </c>
      <c r="R1240" s="61" t="s">
        <v>38629</v>
      </c>
      <c r="S1240" s="10" t="s">
        <v>93</v>
      </c>
      <c r="T1240" s="60" t="s">
        <v>21</v>
      </c>
      <c r="U1240" s="51" t="s">
        <v>26689</v>
      </c>
      <c r="V1240" s="51" t="s">
        <v>26484</v>
      </c>
      <c r="W1240" s="51" t="s">
        <v>26483</v>
      </c>
      <c r="X1240" s="51" t="s">
        <v>93</v>
      </c>
      <c r="Y1240" s="51">
        <v>4915</v>
      </c>
      <c r="AA1240" s="51" t="s">
        <v>42842</v>
      </c>
      <c r="AB1240" s="33">
        <v>7204</v>
      </c>
      <c r="AC1240" s="103">
        <v>26397</v>
      </c>
    </row>
    <row r="1241" spans="1:29" ht="13" customHeight="1" x14ac:dyDescent="0.2">
      <c r="A1241" s="10" t="s">
        <v>40923</v>
      </c>
      <c r="B1241" s="87">
        <v>65</v>
      </c>
      <c r="C1241" s="10" t="s">
        <v>13</v>
      </c>
      <c r="D1241" s="10" t="s">
        <v>30</v>
      </c>
      <c r="E1241" s="61" t="s">
        <v>40924</v>
      </c>
      <c r="F1241" s="94">
        <v>43681</v>
      </c>
      <c r="G1241" s="10" t="s">
        <v>40925</v>
      </c>
      <c r="H1241" s="10" t="s">
        <v>40926</v>
      </c>
      <c r="I1241" s="10" t="s">
        <v>87</v>
      </c>
      <c r="J1241" s="62">
        <v>35077</v>
      </c>
      <c r="K1241" s="10" t="s">
        <v>4820</v>
      </c>
      <c r="L1241" s="10" t="s">
        <v>40927</v>
      </c>
      <c r="M1241" s="1" t="s">
        <v>46575</v>
      </c>
      <c r="N1241" s="10" t="s">
        <v>20</v>
      </c>
      <c r="O1241" s="10" t="s">
        <v>40928</v>
      </c>
      <c r="P1241" s="10" t="s">
        <v>45771</v>
      </c>
      <c r="Q1241" s="33" t="s">
        <v>29986</v>
      </c>
      <c r="R1241" s="61" t="s">
        <v>40929</v>
      </c>
      <c r="S1241" s="10" t="s">
        <v>509</v>
      </c>
      <c r="T1241" s="60" t="s">
        <v>21</v>
      </c>
      <c r="U1241" s="51" t="s">
        <v>26689</v>
      </c>
      <c r="V1241" s="51" t="s">
        <v>26484</v>
      </c>
      <c r="W1241" s="51" t="s">
        <v>26485</v>
      </c>
      <c r="X1241" s="51" t="s">
        <v>93</v>
      </c>
      <c r="Y1241" s="51">
        <v>4909</v>
      </c>
      <c r="AA1241" s="51" t="s">
        <v>42843</v>
      </c>
      <c r="AB1241" s="33">
        <v>7206</v>
      </c>
      <c r="AC1241" s="103">
        <v>26398</v>
      </c>
    </row>
    <row r="1242" spans="1:29" ht="13" customHeight="1" x14ac:dyDescent="0.2">
      <c r="A1242" s="10" t="s">
        <v>40697</v>
      </c>
      <c r="B1242" s="87">
        <v>19</v>
      </c>
      <c r="C1242" s="10" t="s">
        <v>13</v>
      </c>
      <c r="D1242" s="51" t="s">
        <v>41</v>
      </c>
      <c r="E1242" s="60"/>
      <c r="F1242" s="94">
        <v>43681</v>
      </c>
      <c r="G1242" s="10" t="s">
        <v>40698</v>
      </c>
      <c r="H1242" s="10" t="s">
        <v>35779</v>
      </c>
      <c r="I1242" s="10" t="s">
        <v>38</v>
      </c>
      <c r="J1242" s="62">
        <v>93203</v>
      </c>
      <c r="K1242" s="10" t="s">
        <v>629</v>
      </c>
      <c r="L1242" s="10" t="s">
        <v>894</v>
      </c>
      <c r="M1242" s="1" t="s">
        <v>45955</v>
      </c>
      <c r="N1242" s="10" t="s">
        <v>20</v>
      </c>
      <c r="O1242" s="10" t="s">
        <v>40699</v>
      </c>
      <c r="P1242" s="10" t="s">
        <v>45771</v>
      </c>
      <c r="Q1242" s="33" t="s">
        <v>29986</v>
      </c>
      <c r="R1242" s="61" t="s">
        <v>40700</v>
      </c>
      <c r="S1242" s="10" t="s">
        <v>93</v>
      </c>
      <c r="T1242" s="60" t="s">
        <v>350</v>
      </c>
      <c r="U1242" s="51" t="s">
        <v>26775</v>
      </c>
      <c r="V1242" s="51" t="s">
        <v>26482</v>
      </c>
      <c r="W1242" s="51" t="s">
        <v>26483</v>
      </c>
      <c r="X1242" s="51" t="s">
        <v>93</v>
      </c>
      <c r="Y1242" s="51">
        <v>4916</v>
      </c>
      <c r="AA1242" s="51" t="s">
        <v>42844</v>
      </c>
      <c r="AB1242" s="33">
        <v>7207</v>
      </c>
      <c r="AC1242" s="103">
        <v>26396</v>
      </c>
    </row>
    <row r="1243" spans="1:29" ht="13" customHeight="1" x14ac:dyDescent="0.2">
      <c r="A1243" s="10" t="s">
        <v>40127</v>
      </c>
      <c r="B1243" s="87">
        <v>19</v>
      </c>
      <c r="C1243" s="10" t="s">
        <v>13</v>
      </c>
      <c r="D1243" s="10" t="s">
        <v>78</v>
      </c>
      <c r="E1243" s="61" t="s">
        <v>40128</v>
      </c>
      <c r="F1243" s="94">
        <v>43680</v>
      </c>
      <c r="G1243" s="10" t="s">
        <v>40129</v>
      </c>
      <c r="H1243" s="10" t="s">
        <v>18140</v>
      </c>
      <c r="I1243" s="10" t="s">
        <v>191</v>
      </c>
      <c r="J1243" s="62">
        <v>80910</v>
      </c>
      <c r="K1243" s="10" t="s">
        <v>798</v>
      </c>
      <c r="L1243" s="10" t="s">
        <v>18142</v>
      </c>
      <c r="M1243" s="1" t="s">
        <v>46000</v>
      </c>
      <c r="N1243" s="10" t="s">
        <v>20</v>
      </c>
      <c r="O1243" s="10" t="s">
        <v>40130</v>
      </c>
      <c r="P1243" s="10" t="s">
        <v>42395</v>
      </c>
      <c r="Q1243" s="33" t="s">
        <v>29986</v>
      </c>
      <c r="R1243" s="61" t="s">
        <v>40131</v>
      </c>
      <c r="S1243" s="10" t="s">
        <v>93</v>
      </c>
      <c r="T1243" s="60" t="s">
        <v>21</v>
      </c>
      <c r="U1243" s="51" t="s">
        <v>26689</v>
      </c>
      <c r="V1243" s="51" t="s">
        <v>26487</v>
      </c>
      <c r="W1243" s="51" t="s">
        <v>26485</v>
      </c>
      <c r="X1243" s="51" t="s">
        <v>93</v>
      </c>
      <c r="Y1243" s="51">
        <v>4912</v>
      </c>
      <c r="AA1243" s="51" t="s">
        <v>42844</v>
      </c>
      <c r="AB1243" s="33">
        <v>7202</v>
      </c>
      <c r="AC1243" s="103">
        <v>26394</v>
      </c>
    </row>
    <row r="1244" spans="1:29" ht="13" customHeight="1" x14ac:dyDescent="0.2">
      <c r="A1244" s="1" t="s">
        <v>39633</v>
      </c>
      <c r="B1244" s="87">
        <v>25</v>
      </c>
      <c r="C1244" s="10" t="s">
        <v>13</v>
      </c>
      <c r="D1244" s="1" t="s">
        <v>23</v>
      </c>
      <c r="E1244" s="60"/>
      <c r="F1244" s="94">
        <v>43680</v>
      </c>
      <c r="G1244" s="10" t="s">
        <v>39634</v>
      </c>
      <c r="H1244" s="10" t="s">
        <v>24196</v>
      </c>
      <c r="I1244" s="10" t="s">
        <v>159</v>
      </c>
      <c r="J1244" s="62">
        <v>30052</v>
      </c>
      <c r="K1244" s="10" t="s">
        <v>1236</v>
      </c>
      <c r="L1244" s="10" t="s">
        <v>39635</v>
      </c>
      <c r="M1244" s="1" t="s">
        <v>46576</v>
      </c>
      <c r="N1244" s="10" t="s">
        <v>20</v>
      </c>
      <c r="O1244" s="10" t="s">
        <v>39636</v>
      </c>
      <c r="P1244" s="10" t="s">
        <v>45771</v>
      </c>
      <c r="Q1244" s="33" t="s">
        <v>29986</v>
      </c>
      <c r="R1244" s="61" t="s">
        <v>39637</v>
      </c>
      <c r="S1244" s="10" t="s">
        <v>93</v>
      </c>
      <c r="T1244" s="60" t="s">
        <v>21</v>
      </c>
      <c r="U1244" s="51" t="s">
        <v>26682</v>
      </c>
      <c r="V1244" s="51" t="s">
        <v>26484</v>
      </c>
      <c r="W1244" s="51" t="s">
        <v>26486</v>
      </c>
      <c r="X1244" s="51" t="s">
        <v>93</v>
      </c>
      <c r="Y1244" s="51">
        <v>4920</v>
      </c>
      <c r="AA1244" s="51" t="s">
        <v>42844</v>
      </c>
      <c r="AB1244" s="33">
        <v>7203</v>
      </c>
      <c r="AC1244" s="103">
        <v>26392</v>
      </c>
    </row>
    <row r="1245" spans="1:29" ht="13" customHeight="1" x14ac:dyDescent="0.2">
      <c r="A1245" s="10" t="s">
        <v>38097</v>
      </c>
      <c r="B1245" s="87">
        <v>32</v>
      </c>
      <c r="C1245" s="10" t="s">
        <v>13</v>
      </c>
      <c r="D1245" s="10" t="s">
        <v>30</v>
      </c>
      <c r="E1245" s="61" t="s">
        <v>38098</v>
      </c>
      <c r="F1245" s="94">
        <v>43680</v>
      </c>
      <c r="G1245" s="10" t="s">
        <v>38099</v>
      </c>
      <c r="H1245" s="10" t="s">
        <v>693</v>
      </c>
      <c r="I1245" s="10" t="s">
        <v>249</v>
      </c>
      <c r="J1245" s="62">
        <v>89701</v>
      </c>
      <c r="K1245" s="10" t="s">
        <v>693</v>
      </c>
      <c r="L1245" s="10" t="s">
        <v>694</v>
      </c>
      <c r="M1245" s="1" t="s">
        <v>46577</v>
      </c>
      <c r="N1245" s="10" t="s">
        <v>20</v>
      </c>
      <c r="O1245" s="10" t="s">
        <v>38100</v>
      </c>
      <c r="P1245" s="10" t="s">
        <v>45771</v>
      </c>
      <c r="Q1245" s="33" t="s">
        <v>29986</v>
      </c>
      <c r="R1245" s="61" t="s">
        <v>38101</v>
      </c>
      <c r="S1245" s="10" t="s">
        <v>93</v>
      </c>
      <c r="T1245" s="60" t="s">
        <v>21</v>
      </c>
      <c r="U1245" s="51" t="s">
        <v>26689</v>
      </c>
      <c r="V1245" s="51" t="s">
        <v>26484</v>
      </c>
      <c r="W1245" s="51" t="s">
        <v>26485</v>
      </c>
      <c r="X1245" s="51" t="s">
        <v>93</v>
      </c>
      <c r="Y1245" s="51">
        <v>4919</v>
      </c>
      <c r="AA1245" s="51" t="s">
        <v>42842</v>
      </c>
      <c r="AB1245" s="33">
        <v>7200</v>
      </c>
      <c r="AC1245" s="103">
        <v>26393</v>
      </c>
    </row>
    <row r="1246" spans="1:29" ht="13" customHeight="1" x14ac:dyDescent="0.2">
      <c r="A1246" s="1" t="s">
        <v>38839</v>
      </c>
      <c r="B1246" s="87">
        <v>35</v>
      </c>
      <c r="C1246" s="10" t="s">
        <v>13</v>
      </c>
      <c r="D1246" s="1" t="s">
        <v>23</v>
      </c>
      <c r="E1246" s="60"/>
      <c r="F1246" s="94">
        <v>43680</v>
      </c>
      <c r="G1246" s="10" t="s">
        <v>38840</v>
      </c>
      <c r="H1246" s="10" t="s">
        <v>38841</v>
      </c>
      <c r="I1246" s="10" t="s">
        <v>55</v>
      </c>
      <c r="J1246" s="62">
        <v>34695</v>
      </c>
      <c r="K1246" s="10" t="s">
        <v>2143</v>
      </c>
      <c r="L1246" s="10" t="s">
        <v>8916</v>
      </c>
      <c r="M1246" s="1" t="s">
        <v>46278</v>
      </c>
      <c r="N1246" s="10" t="s">
        <v>20</v>
      </c>
      <c r="O1246" s="10" t="s">
        <v>38842</v>
      </c>
      <c r="P1246" s="10" t="s">
        <v>45771</v>
      </c>
      <c r="Q1246" s="33" t="s">
        <v>29986</v>
      </c>
      <c r="R1246" s="61" t="s">
        <v>38843</v>
      </c>
      <c r="S1246" s="10" t="s">
        <v>93</v>
      </c>
      <c r="T1246" s="60" t="s">
        <v>21</v>
      </c>
      <c r="U1246" s="51" t="s">
        <v>26689</v>
      </c>
      <c r="V1246" s="51" t="s">
        <v>26484</v>
      </c>
      <c r="W1246" s="51" t="s">
        <v>26483</v>
      </c>
      <c r="X1246" s="51" t="s">
        <v>93</v>
      </c>
      <c r="Y1246" s="51">
        <v>4918</v>
      </c>
      <c r="AA1246" s="51" t="s">
        <v>42844</v>
      </c>
      <c r="AB1246" s="33">
        <v>7201</v>
      </c>
      <c r="AC1246" s="103">
        <v>26395</v>
      </c>
    </row>
    <row r="1247" spans="1:29" ht="13" customHeight="1" x14ac:dyDescent="0.2">
      <c r="A1247" s="1" t="s">
        <v>38835</v>
      </c>
      <c r="B1247" s="87">
        <v>34</v>
      </c>
      <c r="C1247" s="10" t="s">
        <v>13</v>
      </c>
      <c r="D1247" s="1" t="s">
        <v>78</v>
      </c>
      <c r="E1247" s="60"/>
      <c r="F1247" s="94">
        <v>43679</v>
      </c>
      <c r="G1247" s="10" t="s">
        <v>38836</v>
      </c>
      <c r="H1247" s="10" t="s">
        <v>6177</v>
      </c>
      <c r="I1247" s="10" t="s">
        <v>121</v>
      </c>
      <c r="J1247" s="62">
        <v>55411</v>
      </c>
      <c r="K1247" s="10" t="s">
        <v>1006</v>
      </c>
      <c r="L1247" s="10" t="s">
        <v>15108</v>
      </c>
      <c r="M1247" s="1" t="s">
        <v>45996</v>
      </c>
      <c r="N1247" s="10" t="s">
        <v>20</v>
      </c>
      <c r="O1247" s="10" t="s">
        <v>38837</v>
      </c>
      <c r="P1247" s="10" t="s">
        <v>37002</v>
      </c>
      <c r="Q1247" s="33" t="s">
        <v>29986</v>
      </c>
      <c r="R1247" s="61" t="s">
        <v>38838</v>
      </c>
      <c r="S1247" s="10" t="s">
        <v>93</v>
      </c>
      <c r="T1247" s="60" t="s">
        <v>21</v>
      </c>
      <c r="U1247" s="51" t="s">
        <v>26689</v>
      </c>
      <c r="V1247" s="51" t="s">
        <v>26484</v>
      </c>
      <c r="W1247" s="51" t="s">
        <v>26485</v>
      </c>
      <c r="X1247" s="51" t="s">
        <v>509</v>
      </c>
      <c r="Y1247" s="51">
        <v>4911</v>
      </c>
      <c r="AA1247" s="51" t="s">
        <v>42842</v>
      </c>
      <c r="AB1247" s="33">
        <v>7198</v>
      </c>
      <c r="AC1247" s="103">
        <v>26391</v>
      </c>
    </row>
    <row r="1248" spans="1:29" ht="13" customHeight="1" x14ac:dyDescent="0.2">
      <c r="A1248" s="10" t="s">
        <v>37408</v>
      </c>
      <c r="B1248" s="87">
        <v>45</v>
      </c>
      <c r="C1248" s="10" t="s">
        <v>13</v>
      </c>
      <c r="D1248" s="10" t="s">
        <v>78</v>
      </c>
      <c r="E1248" s="61" t="s">
        <v>37409</v>
      </c>
      <c r="F1248" s="94">
        <v>43679</v>
      </c>
      <c r="G1248" s="10" t="s">
        <v>37410</v>
      </c>
      <c r="H1248" s="10" t="s">
        <v>196</v>
      </c>
      <c r="I1248" s="10" t="s">
        <v>197</v>
      </c>
      <c r="J1248" s="62">
        <v>46226</v>
      </c>
      <c r="K1248" s="10" t="s">
        <v>389</v>
      </c>
      <c r="L1248" s="10" t="s">
        <v>198</v>
      </c>
      <c r="M1248" s="1" t="s">
        <v>46034</v>
      </c>
      <c r="N1248" s="10" t="s">
        <v>20</v>
      </c>
      <c r="O1248" s="10" t="s">
        <v>37411</v>
      </c>
      <c r="P1248" s="10" t="s">
        <v>36923</v>
      </c>
      <c r="Q1248" s="33" t="s">
        <v>29986</v>
      </c>
      <c r="R1248" s="61" t="s">
        <v>37412</v>
      </c>
      <c r="S1248" s="10" t="s">
        <v>93</v>
      </c>
      <c r="T1248" s="60" t="s">
        <v>21</v>
      </c>
      <c r="U1248" s="51" t="s">
        <v>26689</v>
      </c>
      <c r="V1248" s="51" t="s">
        <v>26484</v>
      </c>
      <c r="W1248" s="51" t="s">
        <v>26485</v>
      </c>
      <c r="X1248" s="51" t="s">
        <v>93</v>
      </c>
      <c r="Y1248" s="51">
        <v>4913</v>
      </c>
      <c r="AA1248" s="51" t="s">
        <v>42842</v>
      </c>
      <c r="AB1248" s="33">
        <v>7197</v>
      </c>
      <c r="AC1248" s="103">
        <v>26390</v>
      </c>
    </row>
    <row r="1249" spans="1:29" ht="13" customHeight="1" x14ac:dyDescent="0.2">
      <c r="A1249" s="1" t="s">
        <v>41067</v>
      </c>
      <c r="B1249" s="87">
        <v>55</v>
      </c>
      <c r="C1249" s="10" t="s">
        <v>13</v>
      </c>
      <c r="D1249" s="1" t="s">
        <v>23</v>
      </c>
      <c r="E1249" s="60"/>
      <c r="F1249" s="94">
        <v>43679</v>
      </c>
      <c r="G1249" s="10" t="s">
        <v>41068</v>
      </c>
      <c r="H1249" s="10" t="s">
        <v>3842</v>
      </c>
      <c r="I1249" s="10" t="s">
        <v>337</v>
      </c>
      <c r="J1249" s="62">
        <v>28269</v>
      </c>
      <c r="K1249" s="10" t="s">
        <v>3844</v>
      </c>
      <c r="L1249" s="10" t="s">
        <v>3845</v>
      </c>
      <c r="M1249" s="1" t="s">
        <v>49719</v>
      </c>
      <c r="N1249" s="10" t="s">
        <v>20</v>
      </c>
      <c r="O1249" s="10" t="s">
        <v>41069</v>
      </c>
      <c r="P1249" s="10" t="s">
        <v>31864</v>
      </c>
      <c r="Q1249" s="33" t="s">
        <v>29986</v>
      </c>
      <c r="R1249" s="61" t="s">
        <v>41070</v>
      </c>
      <c r="S1249" s="10" t="s">
        <v>509</v>
      </c>
      <c r="T1249" s="60" t="s">
        <v>21</v>
      </c>
      <c r="U1249" s="51" t="s">
        <v>26689</v>
      </c>
      <c r="V1249" s="51" t="s">
        <v>26484</v>
      </c>
      <c r="W1249" s="51" t="s">
        <v>26485</v>
      </c>
      <c r="X1249" s="51" t="s">
        <v>93</v>
      </c>
      <c r="Y1249" s="51">
        <v>4908</v>
      </c>
      <c r="AA1249" s="51" t="s">
        <v>42844</v>
      </c>
      <c r="AB1249" s="33">
        <v>7199</v>
      </c>
      <c r="AC1249" s="103">
        <v>26389</v>
      </c>
    </row>
    <row r="1250" spans="1:29" ht="13" customHeight="1" x14ac:dyDescent="0.2">
      <c r="A1250" s="10" t="s">
        <v>37413</v>
      </c>
      <c r="B1250" s="87">
        <v>21</v>
      </c>
      <c r="C1250" s="10" t="s">
        <v>13</v>
      </c>
      <c r="D1250" s="10" t="s">
        <v>78</v>
      </c>
      <c r="E1250" s="60"/>
      <c r="F1250" s="94">
        <v>43678</v>
      </c>
      <c r="G1250" s="10" t="s">
        <v>37414</v>
      </c>
      <c r="H1250" s="10" t="s">
        <v>91</v>
      </c>
      <c r="I1250" s="10" t="s">
        <v>38</v>
      </c>
      <c r="J1250" s="62">
        <v>90043</v>
      </c>
      <c r="K1250" s="10" t="s">
        <v>91</v>
      </c>
      <c r="L1250" s="10" t="s">
        <v>383</v>
      </c>
      <c r="M1250" s="1" t="s">
        <v>45973</v>
      </c>
      <c r="N1250" s="10" t="s">
        <v>20</v>
      </c>
      <c r="O1250" s="10" t="s">
        <v>37415</v>
      </c>
      <c r="P1250" s="10" t="s">
        <v>45771</v>
      </c>
      <c r="Q1250" s="33" t="s">
        <v>29986</v>
      </c>
      <c r="R1250" s="61" t="s">
        <v>37416</v>
      </c>
      <c r="S1250" s="10" t="s">
        <v>93</v>
      </c>
      <c r="T1250" s="60" t="s">
        <v>21</v>
      </c>
      <c r="U1250" s="51" t="s">
        <v>26689</v>
      </c>
      <c r="V1250" s="51" t="s">
        <v>26484</v>
      </c>
      <c r="W1250" s="51" t="s">
        <v>26486</v>
      </c>
      <c r="X1250" s="51" t="s">
        <v>93</v>
      </c>
      <c r="Y1250" s="51">
        <v>4917</v>
      </c>
      <c r="AA1250" s="51" t="s">
        <v>42842</v>
      </c>
      <c r="AB1250" s="33">
        <v>7191</v>
      </c>
      <c r="AC1250" s="103">
        <v>26385</v>
      </c>
    </row>
    <row r="1251" spans="1:29" ht="13" customHeight="1" x14ac:dyDescent="0.2">
      <c r="A1251" s="1" t="s">
        <v>38844</v>
      </c>
      <c r="B1251" s="87">
        <v>27</v>
      </c>
      <c r="C1251" s="10" t="s">
        <v>13</v>
      </c>
      <c r="D1251" s="1" t="s">
        <v>23</v>
      </c>
      <c r="E1251" s="60"/>
      <c r="F1251" s="94">
        <v>43678</v>
      </c>
      <c r="G1251" s="10" t="s">
        <v>38845</v>
      </c>
      <c r="H1251" s="10" t="s">
        <v>3738</v>
      </c>
      <c r="I1251" s="10" t="s">
        <v>373</v>
      </c>
      <c r="J1251" s="62">
        <v>18102</v>
      </c>
      <c r="K1251" s="10" t="s">
        <v>3740</v>
      </c>
      <c r="L1251" s="10" t="s">
        <v>16114</v>
      </c>
      <c r="M1251" s="1" t="s">
        <v>46578</v>
      </c>
      <c r="N1251" s="10" t="s">
        <v>20</v>
      </c>
      <c r="O1251" s="10" t="s">
        <v>38846</v>
      </c>
      <c r="P1251" s="10" t="s">
        <v>45771</v>
      </c>
      <c r="Q1251" s="33" t="s">
        <v>29986</v>
      </c>
      <c r="R1251" s="61" t="s">
        <v>38847</v>
      </c>
      <c r="S1251" s="10" t="s">
        <v>93</v>
      </c>
      <c r="T1251" s="60" t="s">
        <v>21</v>
      </c>
      <c r="U1251" s="51" t="s">
        <v>26689</v>
      </c>
      <c r="V1251" s="51" t="s">
        <v>26484</v>
      </c>
      <c r="W1251" s="51" t="s">
        <v>26485</v>
      </c>
      <c r="X1251" s="51" t="s">
        <v>93</v>
      </c>
      <c r="Y1251" s="51">
        <v>4921</v>
      </c>
      <c r="AA1251" s="51" t="s">
        <v>42842</v>
      </c>
      <c r="AB1251" s="33">
        <v>7193</v>
      </c>
      <c r="AC1251" s="103">
        <v>26382</v>
      </c>
    </row>
    <row r="1252" spans="1:29" ht="13" customHeight="1" x14ac:dyDescent="0.2">
      <c r="A1252" s="10" t="s">
        <v>38102</v>
      </c>
      <c r="B1252" s="87">
        <v>36</v>
      </c>
      <c r="C1252" s="10" t="s">
        <v>13</v>
      </c>
      <c r="D1252" s="10" t="s">
        <v>30</v>
      </c>
      <c r="E1252" s="61" t="s">
        <v>38103</v>
      </c>
      <c r="F1252" s="94">
        <v>43678</v>
      </c>
      <c r="G1252" s="10" t="s">
        <v>38104</v>
      </c>
      <c r="H1252" s="10" t="s">
        <v>2055</v>
      </c>
      <c r="I1252" s="10" t="s">
        <v>138</v>
      </c>
      <c r="J1252" s="62">
        <v>25312</v>
      </c>
      <c r="K1252" s="10" t="s">
        <v>856</v>
      </c>
      <c r="L1252" s="10" t="s">
        <v>140</v>
      </c>
      <c r="M1252" s="1" t="s">
        <v>46476</v>
      </c>
      <c r="N1252" s="10" t="s">
        <v>20</v>
      </c>
      <c r="O1252" s="10" t="s">
        <v>38105</v>
      </c>
      <c r="P1252" s="10" t="s">
        <v>45771</v>
      </c>
      <c r="Q1252" s="33" t="s">
        <v>29986</v>
      </c>
      <c r="R1252" s="61" t="s">
        <v>38106</v>
      </c>
      <c r="S1252" s="10" t="s">
        <v>93</v>
      </c>
      <c r="T1252" s="60" t="s">
        <v>21</v>
      </c>
      <c r="U1252" s="51" t="s">
        <v>26689</v>
      </c>
      <c r="V1252" s="51" t="s">
        <v>26484</v>
      </c>
      <c r="W1252" s="51" t="s">
        <v>19153</v>
      </c>
      <c r="X1252" s="51" t="s">
        <v>93</v>
      </c>
      <c r="Y1252" s="51">
        <v>4924</v>
      </c>
      <c r="AA1252" s="51" t="s">
        <v>42843</v>
      </c>
      <c r="AB1252" s="33">
        <v>7192</v>
      </c>
      <c r="AC1252" s="103">
        <v>26384</v>
      </c>
    </row>
    <row r="1253" spans="1:29" ht="13" customHeight="1" x14ac:dyDescent="0.2">
      <c r="A1253" s="10" t="s">
        <v>41276</v>
      </c>
      <c r="B1253" s="87">
        <v>48</v>
      </c>
      <c r="C1253" s="10" t="s">
        <v>13</v>
      </c>
      <c r="D1253" s="10" t="s">
        <v>30</v>
      </c>
      <c r="E1253" s="60"/>
      <c r="F1253" s="94">
        <v>43678</v>
      </c>
      <c r="G1253" s="10" t="s">
        <v>41277</v>
      </c>
      <c r="H1253" s="10" t="s">
        <v>1459</v>
      </c>
      <c r="I1253" s="10" t="s">
        <v>55</v>
      </c>
      <c r="J1253" s="62">
        <v>33637</v>
      </c>
      <c r="K1253" s="10" t="s">
        <v>587</v>
      </c>
      <c r="L1253" s="10" t="s">
        <v>588</v>
      </c>
      <c r="M1253" s="1" t="s">
        <v>46362</v>
      </c>
      <c r="N1253" s="10" t="s">
        <v>20</v>
      </c>
      <c r="O1253" s="10" t="s">
        <v>41278</v>
      </c>
      <c r="P1253" s="10" t="s">
        <v>45771</v>
      </c>
      <c r="Q1253" s="33" t="s">
        <v>29986</v>
      </c>
      <c r="R1253" s="61" t="s">
        <v>41279</v>
      </c>
      <c r="S1253" s="10" t="s">
        <v>509</v>
      </c>
      <c r="T1253" s="60" t="s">
        <v>21</v>
      </c>
      <c r="U1253" s="51" t="s">
        <v>26682</v>
      </c>
      <c r="V1253" s="51" t="s">
        <v>26482</v>
      </c>
      <c r="W1253" s="51" t="s">
        <v>26485</v>
      </c>
      <c r="X1253" s="51" t="s">
        <v>93</v>
      </c>
      <c r="Y1253" s="51">
        <v>4926</v>
      </c>
      <c r="AA1253" s="51" t="s">
        <v>42844</v>
      </c>
      <c r="AB1253" s="33">
        <v>7194</v>
      </c>
      <c r="AC1253" s="103">
        <v>26387</v>
      </c>
    </row>
    <row r="1254" spans="1:29" ht="13" customHeight="1" x14ac:dyDescent="0.2">
      <c r="A1254" s="10" t="s">
        <v>39998</v>
      </c>
      <c r="B1254" s="87">
        <v>30</v>
      </c>
      <c r="C1254" s="10" t="s">
        <v>102</v>
      </c>
      <c r="D1254" s="10" t="s">
        <v>30</v>
      </c>
      <c r="E1254" s="61" t="s">
        <v>39999</v>
      </c>
      <c r="F1254" s="94">
        <v>43678</v>
      </c>
      <c r="G1254" s="10" t="s">
        <v>40000</v>
      </c>
      <c r="H1254" s="10" t="s">
        <v>784</v>
      </c>
      <c r="I1254" s="10" t="s">
        <v>66</v>
      </c>
      <c r="J1254" s="62">
        <v>76011</v>
      </c>
      <c r="K1254" s="10" t="s">
        <v>67</v>
      </c>
      <c r="L1254" s="10" t="s">
        <v>785</v>
      </c>
      <c r="M1254" s="1" t="s">
        <v>46506</v>
      </c>
      <c r="N1254" s="10" t="s">
        <v>20</v>
      </c>
      <c r="O1254" s="10" t="s">
        <v>40001</v>
      </c>
      <c r="P1254" s="10" t="s">
        <v>45771</v>
      </c>
      <c r="Q1254" s="33" t="s">
        <v>29986</v>
      </c>
      <c r="R1254" s="61" t="s">
        <v>40002</v>
      </c>
      <c r="S1254" s="10" t="s">
        <v>22</v>
      </c>
      <c r="T1254" s="60" t="s">
        <v>45897</v>
      </c>
      <c r="U1254" s="51" t="s">
        <v>49804</v>
      </c>
      <c r="V1254" s="51" t="s">
        <v>26482</v>
      </c>
      <c r="W1254" s="51" t="s">
        <v>26485</v>
      </c>
      <c r="X1254" s="51" t="s">
        <v>93</v>
      </c>
      <c r="Y1254" s="51">
        <v>4922</v>
      </c>
      <c r="AA1254" s="51" t="s">
        <v>42842</v>
      </c>
      <c r="AB1254" s="33">
        <v>7195</v>
      </c>
      <c r="AC1254" s="103">
        <v>26388</v>
      </c>
    </row>
    <row r="1255" spans="1:29" ht="13" customHeight="1" x14ac:dyDescent="0.2">
      <c r="A1255" s="1" t="s">
        <v>31109</v>
      </c>
      <c r="B1255" s="87">
        <v>54</v>
      </c>
      <c r="C1255" s="10" t="s">
        <v>13</v>
      </c>
      <c r="D1255" s="1" t="s">
        <v>23</v>
      </c>
      <c r="E1255" s="60"/>
      <c r="F1255" s="94">
        <v>43678</v>
      </c>
      <c r="G1255" s="10" t="s">
        <v>40669</v>
      </c>
      <c r="H1255" s="10" t="s">
        <v>40670</v>
      </c>
      <c r="I1255" s="10" t="s">
        <v>293</v>
      </c>
      <c r="J1255" s="62">
        <v>40447</v>
      </c>
      <c r="K1255" s="10" t="s">
        <v>401</v>
      </c>
      <c r="L1255" s="10" t="s">
        <v>18184</v>
      </c>
      <c r="M1255" s="1" t="s">
        <v>46058</v>
      </c>
      <c r="N1255" s="10" t="s">
        <v>20</v>
      </c>
      <c r="O1255" s="10" t="s">
        <v>40671</v>
      </c>
      <c r="P1255" s="10" t="s">
        <v>45771</v>
      </c>
      <c r="Q1255" s="33" t="s">
        <v>29986</v>
      </c>
      <c r="R1255" s="61" t="s">
        <v>40672</v>
      </c>
      <c r="S1255" s="10" t="s">
        <v>93</v>
      </c>
      <c r="T1255" s="60" t="s">
        <v>350</v>
      </c>
      <c r="U1255" s="51" t="s">
        <v>26775</v>
      </c>
      <c r="V1255" s="51" t="s">
        <v>26484</v>
      </c>
      <c r="W1255" s="51" t="s">
        <v>26483</v>
      </c>
      <c r="X1255" s="51" t="s">
        <v>93</v>
      </c>
      <c r="Y1255" s="51">
        <v>4925</v>
      </c>
      <c r="AA1255" s="51" t="s">
        <v>42843</v>
      </c>
      <c r="AB1255" s="33">
        <v>7196</v>
      </c>
      <c r="AC1255" s="103">
        <v>26383</v>
      </c>
    </row>
    <row r="1256" spans="1:29" ht="13" customHeight="1" x14ac:dyDescent="0.2">
      <c r="A1256" s="1" t="s">
        <v>42153</v>
      </c>
      <c r="B1256" s="87">
        <v>42</v>
      </c>
      <c r="C1256" s="10" t="s">
        <v>13</v>
      </c>
      <c r="D1256" s="1" t="s">
        <v>23</v>
      </c>
      <c r="E1256" s="60"/>
      <c r="F1256" s="94">
        <v>43677</v>
      </c>
      <c r="G1256" s="10" t="s">
        <v>42154</v>
      </c>
      <c r="H1256" s="10" t="s">
        <v>1135</v>
      </c>
      <c r="I1256" s="10" t="s">
        <v>297</v>
      </c>
      <c r="J1256" s="62">
        <v>37419</v>
      </c>
      <c r="K1256" s="10" t="s">
        <v>502</v>
      </c>
      <c r="L1256" s="10" t="s">
        <v>1136</v>
      </c>
      <c r="M1256" s="1" t="s">
        <v>46579</v>
      </c>
      <c r="N1256" s="10" t="s">
        <v>20</v>
      </c>
      <c r="O1256" s="10" t="s">
        <v>42155</v>
      </c>
      <c r="P1256" s="10" t="s">
        <v>45771</v>
      </c>
      <c r="Q1256" s="33" t="s">
        <v>29986</v>
      </c>
      <c r="R1256" s="61" t="s">
        <v>42156</v>
      </c>
      <c r="S1256" s="10" t="s">
        <v>509</v>
      </c>
      <c r="T1256" s="60" t="s">
        <v>21</v>
      </c>
      <c r="U1256" s="34" t="s">
        <v>26689</v>
      </c>
      <c r="V1256" s="34" t="s">
        <v>26484</v>
      </c>
      <c r="W1256" s="51"/>
      <c r="X1256" s="51"/>
      <c r="Y1256" s="51"/>
      <c r="AA1256" s="51" t="s">
        <v>42844</v>
      </c>
      <c r="AB1256" s="33">
        <v>7188</v>
      </c>
      <c r="AC1256" s="103">
        <v>26378</v>
      </c>
    </row>
    <row r="1257" spans="1:29" ht="13" customHeight="1" x14ac:dyDescent="0.2">
      <c r="A1257" s="1" t="s">
        <v>41328</v>
      </c>
      <c r="B1257" s="87">
        <v>43</v>
      </c>
      <c r="C1257" s="10" t="s">
        <v>13</v>
      </c>
      <c r="D1257" s="1" t="s">
        <v>14</v>
      </c>
      <c r="E1257" s="60"/>
      <c r="F1257" s="94">
        <v>43677</v>
      </c>
      <c r="G1257" s="10" t="s">
        <v>41329</v>
      </c>
      <c r="H1257" s="10" t="s">
        <v>1224</v>
      </c>
      <c r="I1257" s="10" t="s">
        <v>66</v>
      </c>
      <c r="J1257" s="62">
        <v>78703</v>
      </c>
      <c r="K1257" s="10" t="s">
        <v>1225</v>
      </c>
      <c r="L1257" s="10" t="s">
        <v>1226</v>
      </c>
      <c r="M1257" s="1" t="s">
        <v>46070</v>
      </c>
      <c r="N1257" s="10" t="s">
        <v>20</v>
      </c>
      <c r="O1257" s="10" t="s">
        <v>41330</v>
      </c>
      <c r="P1257" s="10" t="s">
        <v>45771</v>
      </c>
      <c r="Q1257" s="33" t="s">
        <v>29986</v>
      </c>
      <c r="R1257" s="61" t="s">
        <v>41331</v>
      </c>
      <c r="S1257" s="10" t="s">
        <v>509</v>
      </c>
      <c r="T1257" s="60" t="s">
        <v>21</v>
      </c>
      <c r="U1257" s="51" t="s">
        <v>26682</v>
      </c>
      <c r="V1257" s="51" t="s">
        <v>26482</v>
      </c>
      <c r="W1257" s="51" t="s">
        <v>26485</v>
      </c>
      <c r="X1257" s="51" t="s">
        <v>93</v>
      </c>
      <c r="Y1257" s="51">
        <v>4923</v>
      </c>
      <c r="AA1257" s="51" t="s">
        <v>42844</v>
      </c>
      <c r="AB1257" s="33">
        <v>7189</v>
      </c>
      <c r="AC1257" s="103">
        <v>26380</v>
      </c>
    </row>
    <row r="1258" spans="1:29" ht="13" customHeight="1" x14ac:dyDescent="0.2">
      <c r="A1258" s="10" t="s">
        <v>37749</v>
      </c>
      <c r="B1258" s="87">
        <v>46</v>
      </c>
      <c r="C1258" s="10" t="s">
        <v>13</v>
      </c>
      <c r="D1258" s="10" t="s">
        <v>30</v>
      </c>
      <c r="E1258" s="10"/>
      <c r="F1258" s="94">
        <v>43677</v>
      </c>
      <c r="G1258" s="10" t="s">
        <v>37750</v>
      </c>
      <c r="H1258" s="10" t="s">
        <v>37751</v>
      </c>
      <c r="I1258" s="10" t="s">
        <v>62</v>
      </c>
      <c r="J1258" s="62">
        <v>45211</v>
      </c>
      <c r="K1258" s="10" t="s">
        <v>502</v>
      </c>
      <c r="L1258" s="10" t="s">
        <v>37752</v>
      </c>
      <c r="M1258" s="1" t="s">
        <v>46580</v>
      </c>
      <c r="N1258" s="10" t="s">
        <v>20</v>
      </c>
      <c r="O1258" s="10" t="s">
        <v>37753</v>
      </c>
      <c r="P1258" s="10" t="s">
        <v>36923</v>
      </c>
      <c r="Q1258" s="33" t="s">
        <v>29986</v>
      </c>
      <c r="R1258" s="61" t="s">
        <v>37754</v>
      </c>
      <c r="S1258" s="10" t="s">
        <v>93</v>
      </c>
      <c r="T1258" s="60" t="s">
        <v>21</v>
      </c>
      <c r="U1258" s="51" t="s">
        <v>26689</v>
      </c>
      <c r="V1258" s="51" t="s">
        <v>26484</v>
      </c>
      <c r="W1258" s="51" t="s">
        <v>26485</v>
      </c>
      <c r="X1258" s="51" t="s">
        <v>93</v>
      </c>
      <c r="Y1258" s="51">
        <v>4952</v>
      </c>
      <c r="AA1258" s="51" t="s">
        <v>42844</v>
      </c>
      <c r="AB1258" s="33">
        <v>7186</v>
      </c>
      <c r="AC1258" s="103">
        <v>26504</v>
      </c>
    </row>
    <row r="1259" spans="1:29" ht="13" customHeight="1" x14ac:dyDescent="0.2">
      <c r="A1259" s="10" t="s">
        <v>38630</v>
      </c>
      <c r="B1259" s="87">
        <v>58</v>
      </c>
      <c r="C1259" s="10" t="s">
        <v>13</v>
      </c>
      <c r="D1259" s="10" t="s">
        <v>41</v>
      </c>
      <c r="E1259" s="61" t="s">
        <v>38631</v>
      </c>
      <c r="F1259" s="94">
        <v>43677</v>
      </c>
      <c r="G1259" s="10" t="s">
        <v>38632</v>
      </c>
      <c r="H1259" s="10" t="s">
        <v>529</v>
      </c>
      <c r="I1259" s="10" t="s">
        <v>66</v>
      </c>
      <c r="J1259" s="62">
        <v>78207</v>
      </c>
      <c r="K1259" s="10" t="s">
        <v>530</v>
      </c>
      <c r="L1259" s="10" t="s">
        <v>531</v>
      </c>
      <c r="M1259" s="1" t="s">
        <v>46041</v>
      </c>
      <c r="N1259" s="10" t="s">
        <v>20</v>
      </c>
      <c r="O1259" s="10" t="s">
        <v>38633</v>
      </c>
      <c r="P1259" s="10" t="s">
        <v>45771</v>
      </c>
      <c r="Q1259" s="33" t="s">
        <v>29986</v>
      </c>
      <c r="R1259" s="61" t="s">
        <v>38634</v>
      </c>
      <c r="S1259" s="10" t="s">
        <v>93</v>
      </c>
      <c r="T1259" s="60" t="s">
        <v>21</v>
      </c>
      <c r="U1259" s="51" t="s">
        <v>26689</v>
      </c>
      <c r="V1259" s="51" t="s">
        <v>26484</v>
      </c>
      <c r="W1259" s="51" t="s">
        <v>26485</v>
      </c>
      <c r="X1259" s="51" t="s">
        <v>93</v>
      </c>
      <c r="Y1259" s="51">
        <v>4927</v>
      </c>
      <c r="AA1259" s="51" t="s">
        <v>42842</v>
      </c>
      <c r="AB1259" s="33">
        <v>7187</v>
      </c>
      <c r="AC1259" s="103">
        <v>26379</v>
      </c>
    </row>
    <row r="1260" spans="1:29" ht="13" customHeight="1" x14ac:dyDescent="0.2">
      <c r="A1260" s="10" t="s">
        <v>40391</v>
      </c>
      <c r="B1260" s="87">
        <v>37</v>
      </c>
      <c r="C1260" s="10" t="s">
        <v>13</v>
      </c>
      <c r="D1260" s="10" t="s">
        <v>30</v>
      </c>
      <c r="E1260" s="61" t="s">
        <v>40392</v>
      </c>
      <c r="F1260" s="94">
        <v>43677</v>
      </c>
      <c r="G1260" s="10" t="s">
        <v>40393</v>
      </c>
      <c r="H1260" s="10" t="s">
        <v>6018</v>
      </c>
      <c r="I1260" s="10" t="s">
        <v>220</v>
      </c>
      <c r="J1260" s="62">
        <v>84067</v>
      </c>
      <c r="K1260" s="10" t="s">
        <v>40394</v>
      </c>
      <c r="L1260" s="10" t="s">
        <v>6674</v>
      </c>
      <c r="M1260" s="1" t="s">
        <v>45977</v>
      </c>
      <c r="N1260" s="10" t="s">
        <v>20</v>
      </c>
      <c r="O1260" s="10" t="s">
        <v>40395</v>
      </c>
      <c r="P1260" s="10" t="s">
        <v>45771</v>
      </c>
      <c r="Q1260" s="33" t="s">
        <v>29986</v>
      </c>
      <c r="R1260" s="61" t="s">
        <v>40396</v>
      </c>
      <c r="S1260" s="10" t="s">
        <v>93</v>
      </c>
      <c r="T1260" s="60" t="s">
        <v>28</v>
      </c>
      <c r="U1260" s="51" t="s">
        <v>26488</v>
      </c>
      <c r="V1260" s="51" t="s">
        <v>26482</v>
      </c>
      <c r="W1260" s="51"/>
      <c r="X1260" s="51" t="s">
        <v>93</v>
      </c>
      <c r="Y1260" s="51">
        <v>4903</v>
      </c>
      <c r="AA1260" s="51" t="s">
        <v>42844</v>
      </c>
      <c r="AB1260" s="33">
        <v>7190</v>
      </c>
      <c r="AC1260" s="103">
        <v>26377</v>
      </c>
    </row>
    <row r="1261" spans="1:29" ht="13" customHeight="1" x14ac:dyDescent="0.2">
      <c r="A1261" s="10" t="s">
        <v>37075</v>
      </c>
      <c r="B1261" s="87">
        <v>31</v>
      </c>
      <c r="C1261" s="10" t="s">
        <v>13</v>
      </c>
      <c r="D1261" s="10" t="s">
        <v>30</v>
      </c>
      <c r="E1261" s="61" t="s">
        <v>37076</v>
      </c>
      <c r="F1261" s="94">
        <v>43676</v>
      </c>
      <c r="G1261" s="10" t="s">
        <v>37077</v>
      </c>
      <c r="H1261" s="10" t="s">
        <v>1455</v>
      </c>
      <c r="I1261" s="10" t="s">
        <v>105</v>
      </c>
      <c r="J1261" s="62">
        <v>97216</v>
      </c>
      <c r="K1261" s="10" t="s">
        <v>1457</v>
      </c>
      <c r="L1261" s="10" t="s">
        <v>15980</v>
      </c>
      <c r="M1261" s="1" t="s">
        <v>46371</v>
      </c>
      <c r="N1261" s="10" t="s">
        <v>20</v>
      </c>
      <c r="O1261" s="10" t="s">
        <v>37078</v>
      </c>
      <c r="P1261" s="10" t="s">
        <v>45771</v>
      </c>
      <c r="Q1261" s="33" t="s">
        <v>29986</v>
      </c>
      <c r="R1261" s="61" t="s">
        <v>37079</v>
      </c>
      <c r="S1261" s="10" t="s">
        <v>93</v>
      </c>
      <c r="T1261" s="60" t="s">
        <v>21</v>
      </c>
      <c r="U1261" s="51" t="s">
        <v>26928</v>
      </c>
      <c r="V1261" s="51" t="s">
        <v>26484</v>
      </c>
      <c r="W1261" s="51"/>
      <c r="X1261" s="51" t="s">
        <v>93</v>
      </c>
      <c r="Y1261" s="51">
        <v>4902</v>
      </c>
      <c r="AA1261" s="51" t="s">
        <v>42842</v>
      </c>
      <c r="AB1261" s="33">
        <v>7185</v>
      </c>
      <c r="AC1261" s="103">
        <v>26375</v>
      </c>
    </row>
    <row r="1262" spans="1:29" ht="13" customHeight="1" x14ac:dyDescent="0.2">
      <c r="A1262" s="60" t="s">
        <v>37134</v>
      </c>
      <c r="B1262" s="89">
        <v>16</v>
      </c>
      <c r="C1262" s="10" t="s">
        <v>13</v>
      </c>
      <c r="D1262" s="10" t="s">
        <v>78</v>
      </c>
      <c r="E1262" s="10"/>
      <c r="F1262" s="94">
        <v>43675</v>
      </c>
      <c r="G1262" s="10" t="s">
        <v>37135</v>
      </c>
      <c r="H1262" s="10" t="s">
        <v>6662</v>
      </c>
      <c r="I1262" s="10" t="s">
        <v>66</v>
      </c>
      <c r="J1262" s="62">
        <v>77530</v>
      </c>
      <c r="K1262" s="10" t="s">
        <v>512</v>
      </c>
      <c r="L1262" s="10" t="s">
        <v>513</v>
      </c>
      <c r="M1262" s="1" t="s">
        <v>46076</v>
      </c>
      <c r="N1262" s="10" t="s">
        <v>20</v>
      </c>
      <c r="O1262" s="10" t="s">
        <v>37136</v>
      </c>
      <c r="P1262" s="10" t="s">
        <v>45771</v>
      </c>
      <c r="Q1262" s="33" t="s">
        <v>29986</v>
      </c>
      <c r="R1262" s="61" t="s">
        <v>37137</v>
      </c>
      <c r="S1262" s="10" t="s">
        <v>93</v>
      </c>
      <c r="T1262" s="60" t="s">
        <v>21</v>
      </c>
      <c r="U1262" s="51" t="s">
        <v>26689</v>
      </c>
      <c r="V1262" s="51" t="s">
        <v>26482</v>
      </c>
      <c r="W1262" s="51" t="s">
        <v>26483</v>
      </c>
      <c r="X1262" s="51" t="s">
        <v>93</v>
      </c>
      <c r="Y1262" s="51">
        <v>4900</v>
      </c>
      <c r="AA1262" s="51" t="s">
        <v>42844</v>
      </c>
      <c r="AB1262" s="33">
        <v>7184</v>
      </c>
      <c r="AC1262" s="103">
        <v>26358</v>
      </c>
    </row>
    <row r="1263" spans="1:29" ht="13" customHeight="1" x14ac:dyDescent="0.2">
      <c r="A1263" s="10" t="s">
        <v>38616</v>
      </c>
      <c r="B1263" s="87">
        <v>62</v>
      </c>
      <c r="C1263" s="10" t="s">
        <v>13</v>
      </c>
      <c r="D1263" s="10" t="s">
        <v>41</v>
      </c>
      <c r="E1263" s="61" t="s">
        <v>38617</v>
      </c>
      <c r="F1263" s="94">
        <v>43674</v>
      </c>
      <c r="G1263" s="10" t="s">
        <v>38618</v>
      </c>
      <c r="H1263" s="10" t="s">
        <v>11792</v>
      </c>
      <c r="I1263" s="10" t="s">
        <v>55</v>
      </c>
      <c r="J1263" s="62">
        <v>33426</v>
      </c>
      <c r="K1263" s="10" t="s">
        <v>4864</v>
      </c>
      <c r="L1263" s="10" t="s">
        <v>38521</v>
      </c>
      <c r="M1263" s="1" t="s">
        <v>46581</v>
      </c>
      <c r="N1263" s="10" t="s">
        <v>20</v>
      </c>
      <c r="O1263" s="10" t="s">
        <v>38619</v>
      </c>
      <c r="P1263" s="10" t="s">
        <v>45771</v>
      </c>
      <c r="Q1263" s="33" t="s">
        <v>29986</v>
      </c>
      <c r="R1263" s="61" t="s">
        <v>38620</v>
      </c>
      <c r="S1263" s="10" t="s">
        <v>93</v>
      </c>
      <c r="T1263" s="60" t="s">
        <v>21</v>
      </c>
      <c r="U1263" s="51" t="s">
        <v>26689</v>
      </c>
      <c r="V1263" s="51" t="s">
        <v>26484</v>
      </c>
      <c r="W1263" s="51" t="s">
        <v>26485</v>
      </c>
      <c r="X1263" s="51" t="s">
        <v>93</v>
      </c>
      <c r="Y1263" s="51">
        <v>4895</v>
      </c>
      <c r="AA1263" s="51" t="s">
        <v>42844</v>
      </c>
      <c r="AB1263" s="33">
        <v>7182</v>
      </c>
      <c r="AC1263" s="103">
        <v>26351</v>
      </c>
    </row>
    <row r="1264" spans="1:29" ht="13" customHeight="1" x14ac:dyDescent="0.2">
      <c r="A1264" s="33" t="s">
        <v>42323</v>
      </c>
      <c r="B1264" s="33">
        <v>52</v>
      </c>
      <c r="C1264" s="33" t="s">
        <v>102</v>
      </c>
      <c r="D1264" s="33" t="s">
        <v>78</v>
      </c>
      <c r="F1264" s="94">
        <v>43674</v>
      </c>
      <c r="G1264" s="33" t="s">
        <v>42324</v>
      </c>
      <c r="H1264" s="33" t="s">
        <v>671</v>
      </c>
      <c r="I1264" s="33" t="s">
        <v>66</v>
      </c>
      <c r="J1264" s="62">
        <v>77033</v>
      </c>
      <c r="K1264" s="33" t="s">
        <v>512</v>
      </c>
      <c r="L1264" s="33" t="s">
        <v>513</v>
      </c>
      <c r="M1264" s="1" t="s">
        <v>46076</v>
      </c>
      <c r="N1264" s="33" t="s">
        <v>20</v>
      </c>
      <c r="O1264" s="33" t="s">
        <v>42325</v>
      </c>
      <c r="P1264" s="33" t="s">
        <v>19408</v>
      </c>
      <c r="Q1264" s="33" t="s">
        <v>1081</v>
      </c>
      <c r="R1264" s="33" t="s">
        <v>42326</v>
      </c>
      <c r="S1264" s="33" t="s">
        <v>93</v>
      </c>
      <c r="T1264" s="60" t="s">
        <v>45897</v>
      </c>
      <c r="U1264" s="51" t="s">
        <v>49804</v>
      </c>
      <c r="V1264" s="51"/>
      <c r="W1264" s="51"/>
      <c r="X1264" s="51"/>
      <c r="Y1264" s="51"/>
      <c r="Z1264" s="33" t="s">
        <v>42353</v>
      </c>
      <c r="AA1264" s="33" t="s">
        <v>42842</v>
      </c>
      <c r="AB1264" s="33">
        <v>7183</v>
      </c>
      <c r="AC1264" s="103">
        <v>26353</v>
      </c>
    </row>
    <row r="1265" spans="1:29" ht="13" customHeight="1" x14ac:dyDescent="0.2">
      <c r="A1265" s="10" t="s">
        <v>37130</v>
      </c>
      <c r="B1265" s="88">
        <v>42</v>
      </c>
      <c r="C1265" s="10" t="s">
        <v>13</v>
      </c>
      <c r="D1265" s="10" t="s">
        <v>78</v>
      </c>
      <c r="E1265" s="10"/>
      <c r="F1265" s="94">
        <v>43673</v>
      </c>
      <c r="G1265" s="10" t="s">
        <v>37131</v>
      </c>
      <c r="H1265" s="10" t="s">
        <v>265</v>
      </c>
      <c r="I1265" s="10" t="s">
        <v>66</v>
      </c>
      <c r="J1265" s="62">
        <v>75241</v>
      </c>
      <c r="K1265" s="10" t="s">
        <v>265</v>
      </c>
      <c r="L1265" s="10" t="s">
        <v>266</v>
      </c>
      <c r="M1265" s="1" t="s">
        <v>46483</v>
      </c>
      <c r="N1265" s="10" t="s">
        <v>20</v>
      </c>
      <c r="O1265" s="10" t="s">
        <v>37132</v>
      </c>
      <c r="P1265" s="10" t="s">
        <v>45771</v>
      </c>
      <c r="Q1265" s="33" t="s">
        <v>29986</v>
      </c>
      <c r="R1265" s="61" t="s">
        <v>37133</v>
      </c>
      <c r="S1265" s="10" t="s">
        <v>93</v>
      </c>
      <c r="T1265" s="60" t="s">
        <v>21</v>
      </c>
      <c r="U1265" s="51" t="s">
        <v>26689</v>
      </c>
      <c r="V1265" s="51" t="s">
        <v>26484</v>
      </c>
      <c r="W1265" s="51" t="s">
        <v>26485</v>
      </c>
      <c r="X1265" s="51" t="s">
        <v>93</v>
      </c>
      <c r="Y1265" s="51">
        <v>4898</v>
      </c>
      <c r="AA1265" s="51" t="s">
        <v>42844</v>
      </c>
      <c r="AB1265" s="33">
        <v>7181</v>
      </c>
      <c r="AC1265" s="103">
        <v>26350</v>
      </c>
    </row>
    <row r="1266" spans="1:29" ht="13" customHeight="1" x14ac:dyDescent="0.2">
      <c r="A1266" s="10" t="s">
        <v>37675</v>
      </c>
      <c r="B1266" s="87">
        <v>41</v>
      </c>
      <c r="C1266" s="10" t="s">
        <v>13</v>
      </c>
      <c r="D1266" s="10" t="s">
        <v>78</v>
      </c>
      <c r="E1266" s="61" t="s">
        <v>37676</v>
      </c>
      <c r="F1266" s="94">
        <v>43672</v>
      </c>
      <c r="G1266" s="10" t="s">
        <v>37677</v>
      </c>
      <c r="H1266" s="10" t="s">
        <v>790</v>
      </c>
      <c r="I1266" s="10" t="s">
        <v>34</v>
      </c>
      <c r="J1266" s="62">
        <v>6103</v>
      </c>
      <c r="K1266" s="10" t="s">
        <v>790</v>
      </c>
      <c r="L1266" s="10" t="s">
        <v>791</v>
      </c>
      <c r="M1266" s="1" t="s">
        <v>46582</v>
      </c>
      <c r="N1266" s="10" t="s">
        <v>20</v>
      </c>
      <c r="O1266" s="10" t="s">
        <v>37678</v>
      </c>
      <c r="P1266" s="10" t="s">
        <v>37679</v>
      </c>
      <c r="Q1266" s="33" t="s">
        <v>29986</v>
      </c>
      <c r="R1266" s="61" t="s">
        <v>37680</v>
      </c>
      <c r="S1266" s="10" t="s">
        <v>93</v>
      </c>
      <c r="T1266" s="60" t="s">
        <v>21</v>
      </c>
      <c r="U1266" s="51" t="s">
        <v>26689</v>
      </c>
      <c r="V1266" s="51" t="s">
        <v>26484</v>
      </c>
      <c r="W1266" s="51" t="s">
        <v>26483</v>
      </c>
      <c r="X1266" s="51" t="s">
        <v>509</v>
      </c>
      <c r="Y1266" s="51">
        <v>4896</v>
      </c>
      <c r="AA1266" s="51" t="s">
        <v>42842</v>
      </c>
      <c r="AB1266" s="33">
        <v>7178</v>
      </c>
      <c r="AC1266" s="103">
        <v>26345</v>
      </c>
    </row>
    <row r="1267" spans="1:29" ht="13" customHeight="1" x14ac:dyDescent="0.2">
      <c r="A1267" s="10" t="s">
        <v>38089</v>
      </c>
      <c r="B1267" s="87">
        <v>49</v>
      </c>
      <c r="C1267" s="10" t="s">
        <v>13</v>
      </c>
      <c r="D1267" s="10" t="s">
        <v>30</v>
      </c>
      <c r="E1267" s="61" t="s">
        <v>38090</v>
      </c>
      <c r="F1267" s="94">
        <v>43672</v>
      </c>
      <c r="G1267" s="10" t="s">
        <v>38091</v>
      </c>
      <c r="H1267" s="10" t="s">
        <v>38092</v>
      </c>
      <c r="I1267" s="10" t="s">
        <v>373</v>
      </c>
      <c r="J1267" s="62">
        <v>16673</v>
      </c>
      <c r="K1267" s="10" t="s">
        <v>38093</v>
      </c>
      <c r="L1267" s="10" t="s">
        <v>38094</v>
      </c>
      <c r="M1267" s="1" t="s">
        <v>46583</v>
      </c>
      <c r="N1267" s="10" t="s">
        <v>20</v>
      </c>
      <c r="O1267" s="10" t="s">
        <v>38095</v>
      </c>
      <c r="P1267" s="10" t="s">
        <v>45771</v>
      </c>
      <c r="Q1267" s="33" t="s">
        <v>29986</v>
      </c>
      <c r="R1267" s="61" t="s">
        <v>38096</v>
      </c>
      <c r="S1267" s="10" t="s">
        <v>509</v>
      </c>
      <c r="T1267" s="60" t="s">
        <v>21</v>
      </c>
      <c r="U1267" s="51" t="s">
        <v>26689</v>
      </c>
      <c r="V1267" s="51" t="s">
        <v>26484</v>
      </c>
      <c r="W1267" s="51" t="s">
        <v>26485</v>
      </c>
      <c r="X1267" s="51" t="s">
        <v>93</v>
      </c>
      <c r="Y1267" s="51">
        <v>4897</v>
      </c>
      <c r="AA1267" s="51" t="s">
        <v>42843</v>
      </c>
      <c r="AB1267" s="33">
        <v>7179</v>
      </c>
      <c r="AC1267" s="103">
        <v>26349</v>
      </c>
    </row>
    <row r="1268" spans="1:29" ht="13" customHeight="1" x14ac:dyDescent="0.2">
      <c r="A1268" s="10" t="s">
        <v>41162</v>
      </c>
      <c r="B1268" s="87">
        <v>56</v>
      </c>
      <c r="C1268" s="10" t="s">
        <v>13</v>
      </c>
      <c r="D1268" s="51" t="s">
        <v>30</v>
      </c>
      <c r="E1268" s="10"/>
      <c r="F1268" s="94">
        <v>43672</v>
      </c>
      <c r="G1268" s="10" t="s">
        <v>41163</v>
      </c>
      <c r="H1268" s="10" t="s">
        <v>41164</v>
      </c>
      <c r="I1268" s="10" t="s">
        <v>25</v>
      </c>
      <c r="J1268" s="62">
        <v>29909</v>
      </c>
      <c r="K1268" s="10" t="s">
        <v>12001</v>
      </c>
      <c r="L1268" s="10" t="s">
        <v>36373</v>
      </c>
      <c r="M1268" s="1" t="s">
        <v>46584</v>
      </c>
      <c r="N1268" s="10" t="s">
        <v>20</v>
      </c>
      <c r="O1268" s="10" t="s">
        <v>41165</v>
      </c>
      <c r="P1268" s="10" t="s">
        <v>45771</v>
      </c>
      <c r="Q1268" s="33" t="s">
        <v>29986</v>
      </c>
      <c r="R1268" s="61" t="s">
        <v>41166</v>
      </c>
      <c r="S1268" s="10" t="s">
        <v>509</v>
      </c>
      <c r="T1268" s="60" t="s">
        <v>21</v>
      </c>
      <c r="U1268" s="51" t="s">
        <v>26689</v>
      </c>
      <c r="V1268" s="51" t="s">
        <v>26482</v>
      </c>
      <c r="W1268" s="51" t="s">
        <v>26485</v>
      </c>
      <c r="X1268" s="51" t="s">
        <v>93</v>
      </c>
      <c r="Y1268" s="51">
        <v>4901</v>
      </c>
      <c r="AA1268" s="51" t="s">
        <v>42844</v>
      </c>
      <c r="AB1268" s="33">
        <v>7180</v>
      </c>
      <c r="AC1268" s="103">
        <v>26346</v>
      </c>
    </row>
    <row r="1269" spans="1:29" ht="13" customHeight="1" x14ac:dyDescent="0.2">
      <c r="A1269" s="10" t="s">
        <v>40122</v>
      </c>
      <c r="B1269" s="87">
        <v>38</v>
      </c>
      <c r="C1269" s="10" t="s">
        <v>13</v>
      </c>
      <c r="D1269" s="10" t="s">
        <v>78</v>
      </c>
      <c r="E1269" s="61" t="s">
        <v>40123</v>
      </c>
      <c r="F1269" s="94">
        <v>43671</v>
      </c>
      <c r="G1269" s="10" t="s">
        <v>40124</v>
      </c>
      <c r="H1269" s="10" t="s">
        <v>11637</v>
      </c>
      <c r="I1269" s="10" t="s">
        <v>18</v>
      </c>
      <c r="J1269" s="62">
        <v>70767</v>
      </c>
      <c r="K1269" s="10" t="s">
        <v>16449</v>
      </c>
      <c r="L1269" s="10" t="s">
        <v>11639</v>
      </c>
      <c r="M1269" s="1" t="s">
        <v>46585</v>
      </c>
      <c r="N1269" s="10" t="s">
        <v>20</v>
      </c>
      <c r="O1269" s="10" t="s">
        <v>40125</v>
      </c>
      <c r="P1269" s="10" t="s">
        <v>43587</v>
      </c>
      <c r="Q1269" s="33" t="s">
        <v>29986</v>
      </c>
      <c r="R1269" s="61" t="s">
        <v>40126</v>
      </c>
      <c r="S1269" s="10" t="s">
        <v>93</v>
      </c>
      <c r="T1269" s="60" t="s">
        <v>28</v>
      </c>
      <c r="U1269" s="51" t="s">
        <v>26487</v>
      </c>
      <c r="V1269" s="51" t="s">
        <v>26487</v>
      </c>
      <c r="W1269" s="51"/>
      <c r="X1269" s="51" t="s">
        <v>93</v>
      </c>
      <c r="Y1269" s="51">
        <v>4894</v>
      </c>
      <c r="AA1269" s="51" t="s">
        <v>42843</v>
      </c>
      <c r="AB1269" s="33">
        <v>7177</v>
      </c>
      <c r="AC1269" s="103">
        <v>26340</v>
      </c>
    </row>
    <row r="1270" spans="1:29" ht="13" customHeight="1" x14ac:dyDescent="0.2">
      <c r="A1270" s="10" t="s">
        <v>41806</v>
      </c>
      <c r="B1270" s="87">
        <v>44</v>
      </c>
      <c r="C1270" s="10" t="s">
        <v>13</v>
      </c>
      <c r="D1270" s="10" t="s">
        <v>30</v>
      </c>
      <c r="E1270" s="61" t="s">
        <v>41807</v>
      </c>
      <c r="F1270" s="94">
        <v>43671</v>
      </c>
      <c r="G1270" s="10" t="s">
        <v>41808</v>
      </c>
      <c r="H1270" s="10" t="s">
        <v>41809</v>
      </c>
      <c r="I1270" s="10" t="s">
        <v>66</v>
      </c>
      <c r="J1270" s="62">
        <v>76706</v>
      </c>
      <c r="K1270" s="10" t="s">
        <v>741</v>
      </c>
      <c r="L1270" s="10" t="s">
        <v>32085</v>
      </c>
      <c r="M1270" s="1" t="s">
        <v>46586</v>
      </c>
      <c r="N1270" s="10" t="s">
        <v>20</v>
      </c>
      <c r="O1270" s="10" t="s">
        <v>41810</v>
      </c>
      <c r="P1270" s="10" t="s">
        <v>45771</v>
      </c>
      <c r="Q1270" s="33" t="s">
        <v>29986</v>
      </c>
      <c r="R1270" s="61" t="s">
        <v>41811</v>
      </c>
      <c r="S1270" s="10" t="s">
        <v>93</v>
      </c>
      <c r="T1270" s="60" t="s">
        <v>28</v>
      </c>
      <c r="U1270" s="34" t="s">
        <v>26487</v>
      </c>
      <c r="V1270" s="34"/>
      <c r="W1270" s="51"/>
      <c r="X1270" s="51"/>
      <c r="Y1270" s="51"/>
      <c r="AA1270" s="51" t="s">
        <v>42844</v>
      </c>
      <c r="AB1270" s="33">
        <v>7176</v>
      </c>
      <c r="AC1270" s="103">
        <v>26341</v>
      </c>
    </row>
    <row r="1271" spans="1:29" ht="13" customHeight="1" x14ac:dyDescent="0.2">
      <c r="A1271" s="10" t="s">
        <v>41373</v>
      </c>
      <c r="B1271" s="87">
        <v>27</v>
      </c>
      <c r="C1271" s="10" t="s">
        <v>13</v>
      </c>
      <c r="D1271" s="10" t="s">
        <v>30</v>
      </c>
      <c r="E1271" s="61" t="s">
        <v>41374</v>
      </c>
      <c r="F1271" s="94">
        <v>43669</v>
      </c>
      <c r="G1271" s="10" t="s">
        <v>41375</v>
      </c>
      <c r="H1271" s="10" t="s">
        <v>1621</v>
      </c>
      <c r="I1271" s="10" t="s">
        <v>74</v>
      </c>
      <c r="J1271" s="62">
        <v>7712</v>
      </c>
      <c r="K1271" s="10" t="s">
        <v>1623</v>
      </c>
      <c r="L1271" s="10" t="s">
        <v>41376</v>
      </c>
      <c r="M1271" s="1" t="s">
        <v>46587</v>
      </c>
      <c r="N1271" s="10" t="s">
        <v>20</v>
      </c>
      <c r="O1271" s="10" t="s">
        <v>41377</v>
      </c>
      <c r="P1271" s="10" t="s">
        <v>45771</v>
      </c>
      <c r="Q1271" s="33" t="s">
        <v>29986</v>
      </c>
      <c r="R1271" s="61" t="s">
        <v>41378</v>
      </c>
      <c r="S1271" s="10" t="s">
        <v>509</v>
      </c>
      <c r="T1271" s="60" t="s">
        <v>21</v>
      </c>
      <c r="U1271" s="51" t="s">
        <v>29764</v>
      </c>
      <c r="V1271" s="51" t="s">
        <v>26482</v>
      </c>
      <c r="W1271" s="51" t="s">
        <v>26485</v>
      </c>
      <c r="X1271" s="51" t="s">
        <v>93</v>
      </c>
      <c r="Y1271" s="51">
        <v>4886</v>
      </c>
      <c r="AA1271" s="51" t="s">
        <v>42844</v>
      </c>
      <c r="AB1271" s="33">
        <v>7174</v>
      </c>
      <c r="AC1271" s="103">
        <v>26333</v>
      </c>
    </row>
    <row r="1272" spans="1:29" ht="13" customHeight="1" x14ac:dyDescent="0.2">
      <c r="A1272" s="10" t="s">
        <v>37396</v>
      </c>
      <c r="B1272" s="87">
        <v>31</v>
      </c>
      <c r="C1272" s="10" t="s">
        <v>13</v>
      </c>
      <c r="D1272" s="10" t="s">
        <v>78</v>
      </c>
      <c r="E1272" s="60"/>
      <c r="F1272" s="94">
        <v>43669</v>
      </c>
      <c r="G1272" s="10" t="s">
        <v>37397</v>
      </c>
      <c r="H1272" s="10" t="s">
        <v>1524</v>
      </c>
      <c r="I1272" s="10" t="s">
        <v>373</v>
      </c>
      <c r="J1272" s="62">
        <v>15237</v>
      </c>
      <c r="K1272" s="10" t="s">
        <v>1526</v>
      </c>
      <c r="L1272" s="10" t="s">
        <v>37398</v>
      </c>
      <c r="M1272" s="1" t="s">
        <v>48929</v>
      </c>
      <c r="N1272" s="10" t="s">
        <v>20</v>
      </c>
      <c r="O1272" s="10" t="s">
        <v>37399</v>
      </c>
      <c r="P1272" s="10" t="s">
        <v>45771</v>
      </c>
      <c r="Q1272" s="33" t="s">
        <v>29986</v>
      </c>
      <c r="R1272" s="61" t="s">
        <v>37400</v>
      </c>
      <c r="S1272" s="10" t="s">
        <v>93</v>
      </c>
      <c r="T1272" s="60" t="s">
        <v>21</v>
      </c>
      <c r="U1272" s="51" t="s">
        <v>26689</v>
      </c>
      <c r="V1272" s="51" t="s">
        <v>26484</v>
      </c>
      <c r="W1272" s="51" t="s">
        <v>26485</v>
      </c>
      <c r="X1272" s="51" t="s">
        <v>93</v>
      </c>
      <c r="Y1272" s="51">
        <v>4887</v>
      </c>
      <c r="AA1272" s="51" t="s">
        <v>42844</v>
      </c>
      <c r="AB1272" s="33">
        <v>7172</v>
      </c>
      <c r="AC1272" s="103">
        <v>26330</v>
      </c>
    </row>
    <row r="1273" spans="1:29" ht="13" customHeight="1" x14ac:dyDescent="0.2">
      <c r="A1273" s="10" t="s">
        <v>37782</v>
      </c>
      <c r="B1273" s="87">
        <v>38</v>
      </c>
      <c r="C1273" s="10" t="s">
        <v>13</v>
      </c>
      <c r="D1273" s="10" t="s">
        <v>30</v>
      </c>
      <c r="E1273" s="61" t="s">
        <v>37783</v>
      </c>
      <c r="F1273" s="94">
        <v>43669</v>
      </c>
      <c r="G1273" s="10" t="s">
        <v>37784</v>
      </c>
      <c r="H1273" s="10" t="s">
        <v>18140</v>
      </c>
      <c r="I1273" s="10" t="s">
        <v>191</v>
      </c>
      <c r="J1273" s="62">
        <v>80910</v>
      </c>
      <c r="K1273" s="10" t="s">
        <v>798</v>
      </c>
      <c r="L1273" s="10" t="s">
        <v>18142</v>
      </c>
      <c r="M1273" s="1" t="s">
        <v>46000</v>
      </c>
      <c r="N1273" s="10" t="s">
        <v>20</v>
      </c>
      <c r="O1273" s="10" t="s">
        <v>37785</v>
      </c>
      <c r="P1273" s="10" t="s">
        <v>45771</v>
      </c>
      <c r="Q1273" s="33" t="s">
        <v>29986</v>
      </c>
      <c r="R1273" s="61" t="s">
        <v>37786</v>
      </c>
      <c r="S1273" s="10" t="s">
        <v>93</v>
      </c>
      <c r="T1273" s="60" t="s">
        <v>21</v>
      </c>
      <c r="U1273" s="51" t="s">
        <v>26689</v>
      </c>
      <c r="V1273" s="51" t="s">
        <v>26482</v>
      </c>
      <c r="W1273" s="51" t="s">
        <v>26483</v>
      </c>
      <c r="X1273" s="51" t="s">
        <v>93</v>
      </c>
      <c r="Y1273" s="51">
        <v>4890</v>
      </c>
      <c r="AA1273" s="51" t="s">
        <v>42844</v>
      </c>
      <c r="AB1273" s="33">
        <v>7173</v>
      </c>
      <c r="AC1273" s="103">
        <v>26334</v>
      </c>
    </row>
    <row r="1274" spans="1:29" ht="13" customHeight="1" x14ac:dyDescent="0.2">
      <c r="A1274" s="10" t="s">
        <v>41927</v>
      </c>
      <c r="B1274" s="87">
        <v>42</v>
      </c>
      <c r="C1274" s="10" t="s">
        <v>13</v>
      </c>
      <c r="D1274" s="10" t="s">
        <v>30</v>
      </c>
      <c r="E1274" s="61" t="s">
        <v>41928</v>
      </c>
      <c r="F1274" s="94">
        <v>43669</v>
      </c>
      <c r="G1274" s="10" t="s">
        <v>41929</v>
      </c>
      <c r="H1274" s="10" t="s">
        <v>10836</v>
      </c>
      <c r="I1274" s="10" t="s">
        <v>25</v>
      </c>
      <c r="J1274" s="62">
        <v>29340</v>
      </c>
      <c r="K1274" s="10" t="s">
        <v>1466</v>
      </c>
      <c r="L1274" s="10" t="s">
        <v>18900</v>
      </c>
      <c r="M1274" s="1" t="s">
        <v>46588</v>
      </c>
      <c r="N1274" s="10" t="s">
        <v>362</v>
      </c>
      <c r="O1274" s="10" t="s">
        <v>41930</v>
      </c>
      <c r="P1274" s="10" t="s">
        <v>45771</v>
      </c>
      <c r="Q1274" s="33" t="s">
        <v>29986</v>
      </c>
      <c r="R1274" s="61" t="s">
        <v>41931</v>
      </c>
      <c r="S1274" s="10" t="s">
        <v>93</v>
      </c>
      <c r="T1274" s="60" t="s">
        <v>45897</v>
      </c>
      <c r="U1274" s="34" t="s">
        <v>49804</v>
      </c>
      <c r="V1274" s="34" t="s">
        <v>26484</v>
      </c>
      <c r="W1274" s="51"/>
      <c r="X1274" s="51"/>
      <c r="Y1274" s="51"/>
      <c r="AA1274" s="51" t="s">
        <v>42843</v>
      </c>
      <c r="AB1274" s="33">
        <v>7175</v>
      </c>
      <c r="AC1274" s="103">
        <v>26503</v>
      </c>
    </row>
    <row r="1275" spans="1:29" ht="13" customHeight="1" x14ac:dyDescent="0.2">
      <c r="A1275" s="10" t="s">
        <v>37401</v>
      </c>
      <c r="B1275" s="87">
        <v>17</v>
      </c>
      <c r="C1275" s="10" t="s">
        <v>13</v>
      </c>
      <c r="D1275" s="10" t="s">
        <v>78</v>
      </c>
      <c r="E1275" s="61" t="s">
        <v>37402</v>
      </c>
      <c r="F1275" s="94">
        <v>43668</v>
      </c>
      <c r="G1275" s="10" t="s">
        <v>37403</v>
      </c>
      <c r="H1275" s="10" t="s">
        <v>37404</v>
      </c>
      <c r="I1275" s="10" t="s">
        <v>618</v>
      </c>
      <c r="J1275" s="62">
        <v>39191</v>
      </c>
      <c r="K1275" s="63"/>
      <c r="L1275" s="10" t="s">
        <v>37405</v>
      </c>
      <c r="M1275" s="1" t="s">
        <v>46589</v>
      </c>
      <c r="N1275" s="10" t="s">
        <v>20</v>
      </c>
      <c r="O1275" s="10" t="s">
        <v>37406</v>
      </c>
      <c r="P1275" s="10" t="s">
        <v>45771</v>
      </c>
      <c r="Q1275" s="33" t="s">
        <v>29986</v>
      </c>
      <c r="R1275" s="61" t="s">
        <v>37407</v>
      </c>
      <c r="S1275" s="10" t="s">
        <v>93</v>
      </c>
      <c r="T1275" s="60" t="s">
        <v>21</v>
      </c>
      <c r="U1275" s="51" t="s">
        <v>26689</v>
      </c>
      <c r="V1275" s="51" t="s">
        <v>26484</v>
      </c>
      <c r="W1275" s="51"/>
      <c r="X1275" s="51" t="s">
        <v>93</v>
      </c>
      <c r="Y1275" s="51">
        <v>4888</v>
      </c>
      <c r="AA1275" s="51" t="s">
        <v>42843</v>
      </c>
      <c r="AB1275" s="33">
        <v>7170</v>
      </c>
      <c r="AC1275" s="103">
        <v>26329</v>
      </c>
    </row>
    <row r="1276" spans="1:29" ht="13" customHeight="1" x14ac:dyDescent="0.2">
      <c r="A1276" s="10" t="s">
        <v>40910</v>
      </c>
      <c r="B1276" s="87">
        <v>53</v>
      </c>
      <c r="C1276" s="10" t="s">
        <v>13</v>
      </c>
      <c r="D1276" s="10" t="s">
        <v>30</v>
      </c>
      <c r="E1276" s="61" t="s">
        <v>40911</v>
      </c>
      <c r="F1276" s="94">
        <v>43668</v>
      </c>
      <c r="G1276" s="10" t="s">
        <v>40912</v>
      </c>
      <c r="H1276" s="10" t="s">
        <v>40913</v>
      </c>
      <c r="I1276" s="10" t="s">
        <v>87</v>
      </c>
      <c r="J1276" s="62">
        <v>36273</v>
      </c>
      <c r="K1276" s="64" t="s">
        <v>40914</v>
      </c>
      <c r="L1276" s="10" t="s">
        <v>40915</v>
      </c>
      <c r="M1276" s="1" t="s">
        <v>46590</v>
      </c>
      <c r="N1276" s="10" t="s">
        <v>20</v>
      </c>
      <c r="O1276" s="10" t="s">
        <v>40916</v>
      </c>
      <c r="P1276" s="10" t="s">
        <v>45771</v>
      </c>
      <c r="Q1276" s="33" t="s">
        <v>29986</v>
      </c>
      <c r="R1276" s="61" t="s">
        <v>40917</v>
      </c>
      <c r="S1276" s="10" t="s">
        <v>509</v>
      </c>
      <c r="T1276" s="60" t="s">
        <v>21</v>
      </c>
      <c r="U1276" s="51" t="s">
        <v>26689</v>
      </c>
      <c r="V1276" s="51" t="s">
        <v>26484</v>
      </c>
      <c r="W1276" s="51" t="s">
        <v>26485</v>
      </c>
      <c r="X1276" s="51" t="s">
        <v>93</v>
      </c>
      <c r="Y1276" s="51">
        <v>4893</v>
      </c>
      <c r="AA1276" s="51" t="s">
        <v>42843</v>
      </c>
      <c r="AB1276" s="33">
        <v>7171</v>
      </c>
      <c r="AC1276" s="103">
        <v>26328</v>
      </c>
    </row>
    <row r="1277" spans="1:29" ht="13" customHeight="1" x14ac:dyDescent="0.2">
      <c r="A1277" s="10" t="s">
        <v>41224</v>
      </c>
      <c r="B1277" s="87">
        <v>28</v>
      </c>
      <c r="C1277" s="10" t="s">
        <v>102</v>
      </c>
      <c r="D1277" s="10" t="s">
        <v>30</v>
      </c>
      <c r="E1277" s="61" t="s">
        <v>41225</v>
      </c>
      <c r="F1277" s="94">
        <v>43667</v>
      </c>
      <c r="G1277" s="10" t="s">
        <v>41226</v>
      </c>
      <c r="H1277" s="10" t="s">
        <v>863</v>
      </c>
      <c r="I1277" s="10" t="s">
        <v>177</v>
      </c>
      <c r="J1277" s="62">
        <v>87105</v>
      </c>
      <c r="K1277" s="10" t="s">
        <v>430</v>
      </c>
      <c r="L1277" s="10" t="s">
        <v>7400</v>
      </c>
      <c r="M1277" s="1" t="s">
        <v>46591</v>
      </c>
      <c r="N1277" s="10" t="s">
        <v>20</v>
      </c>
      <c r="O1277" s="10" t="s">
        <v>41227</v>
      </c>
      <c r="P1277" s="10" t="s">
        <v>45771</v>
      </c>
      <c r="Q1277" s="33" t="s">
        <v>29986</v>
      </c>
      <c r="R1277" s="61" t="s">
        <v>41228</v>
      </c>
      <c r="S1277" s="10" t="s">
        <v>509</v>
      </c>
      <c r="T1277" s="60" t="s">
        <v>21</v>
      </c>
      <c r="U1277" s="51" t="s">
        <v>26682</v>
      </c>
      <c r="V1277" s="51" t="s">
        <v>26482</v>
      </c>
      <c r="W1277" s="51" t="s">
        <v>26485</v>
      </c>
      <c r="X1277" s="51" t="s">
        <v>93</v>
      </c>
      <c r="Y1277" s="51">
        <v>4889</v>
      </c>
      <c r="AA1277" s="51" t="s">
        <v>42844</v>
      </c>
      <c r="AB1277" s="33">
        <v>7169</v>
      </c>
      <c r="AC1277" s="103">
        <v>26326</v>
      </c>
    </row>
    <row r="1278" spans="1:29" ht="13" customHeight="1" x14ac:dyDescent="0.2">
      <c r="A1278" s="10" t="s">
        <v>41607</v>
      </c>
      <c r="B1278" s="87">
        <v>28</v>
      </c>
      <c r="C1278" s="10" t="s">
        <v>13</v>
      </c>
      <c r="D1278" s="10" t="s">
        <v>78</v>
      </c>
      <c r="E1278" s="60"/>
      <c r="F1278" s="94">
        <v>43667</v>
      </c>
      <c r="G1278" s="10" t="s">
        <v>41608</v>
      </c>
      <c r="H1278" s="10" t="s">
        <v>823</v>
      </c>
      <c r="I1278" s="10" t="s">
        <v>281</v>
      </c>
      <c r="J1278" s="62">
        <v>98418</v>
      </c>
      <c r="K1278" s="10" t="s">
        <v>824</v>
      </c>
      <c r="L1278" s="10" t="s">
        <v>825</v>
      </c>
      <c r="M1278" s="1" t="s">
        <v>46207</v>
      </c>
      <c r="N1278" s="10" t="s">
        <v>20</v>
      </c>
      <c r="O1278" s="10" t="s">
        <v>41609</v>
      </c>
      <c r="P1278" s="10" t="s">
        <v>45771</v>
      </c>
      <c r="Q1278" s="33" t="s">
        <v>29986</v>
      </c>
      <c r="R1278" s="61" t="s">
        <v>41610</v>
      </c>
      <c r="S1278" s="10" t="s">
        <v>93</v>
      </c>
      <c r="T1278" s="60" t="s">
        <v>21</v>
      </c>
      <c r="U1278" s="34" t="s">
        <v>26689</v>
      </c>
      <c r="V1278" s="34" t="s">
        <v>26484</v>
      </c>
      <c r="W1278" s="51"/>
      <c r="X1278" s="51"/>
      <c r="Y1278" s="51"/>
      <c r="AA1278" s="51" t="s">
        <v>42842</v>
      </c>
      <c r="AB1278" s="33">
        <v>7168</v>
      </c>
      <c r="AC1278" s="103">
        <v>26327</v>
      </c>
    </row>
    <row r="1279" spans="1:29" ht="13" customHeight="1" x14ac:dyDescent="0.2">
      <c r="A1279" s="10" t="s">
        <v>40075</v>
      </c>
      <c r="B1279" s="87">
        <v>41</v>
      </c>
      <c r="C1279" s="10" t="s">
        <v>13</v>
      </c>
      <c r="D1279" s="10" t="s">
        <v>41</v>
      </c>
      <c r="E1279" s="61" t="s">
        <v>40076</v>
      </c>
      <c r="F1279" s="94">
        <v>43666</v>
      </c>
      <c r="G1279" s="10" t="s">
        <v>40077</v>
      </c>
      <c r="H1279" s="10" t="s">
        <v>40078</v>
      </c>
      <c r="I1279" s="10" t="s">
        <v>74</v>
      </c>
      <c r="J1279" s="62">
        <v>8068</v>
      </c>
      <c r="K1279" s="10" t="s">
        <v>4678</v>
      </c>
      <c r="L1279" s="10" t="s">
        <v>40079</v>
      </c>
      <c r="M1279" s="1" t="s">
        <v>46592</v>
      </c>
      <c r="N1279" s="10" t="s">
        <v>20</v>
      </c>
      <c r="O1279" s="10" t="s">
        <v>40080</v>
      </c>
      <c r="P1279" s="10" t="s">
        <v>45771</v>
      </c>
      <c r="Q1279" s="33" t="s">
        <v>29986</v>
      </c>
      <c r="R1279" s="61" t="s">
        <v>40081</v>
      </c>
      <c r="S1279" s="10" t="s">
        <v>93</v>
      </c>
      <c r="T1279" s="60" t="s">
        <v>28</v>
      </c>
      <c r="U1279" s="51" t="s">
        <v>26520</v>
      </c>
      <c r="V1279" s="51" t="s">
        <v>26482</v>
      </c>
      <c r="W1279" s="51"/>
      <c r="X1279" s="51" t="s">
        <v>93</v>
      </c>
      <c r="Y1279" s="51">
        <v>4867</v>
      </c>
      <c r="AA1279" s="51" t="s">
        <v>42844</v>
      </c>
      <c r="AB1279" s="33">
        <v>7167</v>
      </c>
      <c r="AC1279" s="103">
        <v>26325</v>
      </c>
    </row>
    <row r="1280" spans="1:29" ht="13" customHeight="1" x14ac:dyDescent="0.2">
      <c r="A1280" s="1" t="s">
        <v>42157</v>
      </c>
      <c r="B1280" s="87">
        <v>39</v>
      </c>
      <c r="C1280" s="10" t="s">
        <v>13</v>
      </c>
      <c r="D1280" s="1" t="s">
        <v>23</v>
      </c>
      <c r="E1280" s="60"/>
      <c r="F1280" s="94">
        <v>43665</v>
      </c>
      <c r="G1280" s="10" t="s">
        <v>42158</v>
      </c>
      <c r="H1280" s="10" t="s">
        <v>31671</v>
      </c>
      <c r="I1280" s="10" t="s">
        <v>66</v>
      </c>
      <c r="J1280" s="62">
        <v>77539</v>
      </c>
      <c r="K1280" s="10" t="s">
        <v>4829</v>
      </c>
      <c r="L1280" s="10" t="s">
        <v>32087</v>
      </c>
      <c r="M1280" s="1" t="s">
        <v>45994</v>
      </c>
      <c r="N1280" s="10" t="s">
        <v>20</v>
      </c>
      <c r="O1280" s="10" t="s">
        <v>42159</v>
      </c>
      <c r="P1280" s="10" t="s">
        <v>45771</v>
      </c>
      <c r="Q1280" s="33" t="s">
        <v>29986</v>
      </c>
      <c r="R1280" s="61" t="s">
        <v>42160</v>
      </c>
      <c r="S1280" s="10" t="s">
        <v>93</v>
      </c>
      <c r="T1280" s="60" t="s">
        <v>21</v>
      </c>
      <c r="U1280" s="34" t="s">
        <v>26689</v>
      </c>
      <c r="V1280" s="34" t="s">
        <v>26484</v>
      </c>
      <c r="W1280" s="51"/>
      <c r="X1280" s="51"/>
      <c r="Y1280" s="51"/>
      <c r="AA1280" s="51" t="s">
        <v>42844</v>
      </c>
      <c r="AB1280" s="33">
        <v>7166</v>
      </c>
      <c r="AC1280" s="103">
        <v>26322</v>
      </c>
    </row>
    <row r="1281" spans="1:29" ht="13" customHeight="1" x14ac:dyDescent="0.2">
      <c r="A1281" s="10" t="s">
        <v>41611</v>
      </c>
      <c r="B1281" s="87">
        <v>19</v>
      </c>
      <c r="C1281" s="10" t="s">
        <v>13</v>
      </c>
      <c r="D1281" s="10" t="s">
        <v>78</v>
      </c>
      <c r="E1281" s="61" t="s">
        <v>41612</v>
      </c>
      <c r="F1281" s="94">
        <v>43664</v>
      </c>
      <c r="G1281" s="10" t="s">
        <v>41613</v>
      </c>
      <c r="H1281" s="10" t="s">
        <v>867</v>
      </c>
      <c r="I1281" s="10" t="s">
        <v>66</v>
      </c>
      <c r="J1281" s="62">
        <v>76116</v>
      </c>
      <c r="K1281" s="10" t="s">
        <v>67</v>
      </c>
      <c r="L1281" s="10" t="s">
        <v>868</v>
      </c>
      <c r="M1281" s="1" t="s">
        <v>46465</v>
      </c>
      <c r="N1281" s="10" t="s">
        <v>20</v>
      </c>
      <c r="O1281" s="10" t="s">
        <v>41614</v>
      </c>
      <c r="P1281" s="10" t="s">
        <v>45771</v>
      </c>
      <c r="Q1281" s="33" t="s">
        <v>29986</v>
      </c>
      <c r="R1281" s="61" t="s">
        <v>41615</v>
      </c>
      <c r="S1281" s="10" t="s">
        <v>93</v>
      </c>
      <c r="T1281" s="60" t="s">
        <v>21</v>
      </c>
      <c r="U1281" s="34" t="s">
        <v>26689</v>
      </c>
      <c r="V1281" s="34" t="s">
        <v>26484</v>
      </c>
      <c r="W1281" s="51"/>
      <c r="X1281" s="51"/>
      <c r="Y1281" s="51"/>
      <c r="AA1281" s="51" t="s">
        <v>42844</v>
      </c>
      <c r="AB1281" s="33">
        <v>7164</v>
      </c>
      <c r="AC1281" s="103">
        <v>26318</v>
      </c>
    </row>
    <row r="1282" spans="1:29" ht="13" customHeight="1" x14ac:dyDescent="0.2">
      <c r="A1282" s="1" t="s">
        <v>38831</v>
      </c>
      <c r="B1282" s="87">
        <v>39</v>
      </c>
      <c r="C1282" s="10" t="s">
        <v>13</v>
      </c>
      <c r="D1282" s="1" t="s">
        <v>23</v>
      </c>
      <c r="E1282" s="60"/>
      <c r="F1282" s="94">
        <v>43664</v>
      </c>
      <c r="G1282" s="10" t="s">
        <v>38832</v>
      </c>
      <c r="H1282" s="10" t="s">
        <v>6082</v>
      </c>
      <c r="I1282" s="10" t="s">
        <v>915</v>
      </c>
      <c r="J1282" s="62">
        <v>72645</v>
      </c>
      <c r="K1282" s="10" t="s">
        <v>9477</v>
      </c>
      <c r="L1282" s="10" t="s">
        <v>9478</v>
      </c>
      <c r="M1282" s="1" t="s">
        <v>46593</v>
      </c>
      <c r="N1282" s="10" t="s">
        <v>20</v>
      </c>
      <c r="O1282" s="10" t="s">
        <v>38833</v>
      </c>
      <c r="P1282" s="10" t="s">
        <v>45771</v>
      </c>
      <c r="Q1282" s="33" t="s">
        <v>29986</v>
      </c>
      <c r="R1282" s="61" t="s">
        <v>38834</v>
      </c>
      <c r="S1282" s="10" t="s">
        <v>93</v>
      </c>
      <c r="T1282" s="60" t="s">
        <v>21</v>
      </c>
      <c r="U1282" s="51" t="s">
        <v>26689</v>
      </c>
      <c r="V1282" s="51" t="s">
        <v>26484</v>
      </c>
      <c r="W1282" s="51"/>
      <c r="X1282" s="51" t="s">
        <v>93</v>
      </c>
      <c r="Y1282" s="51">
        <v>4873</v>
      </c>
      <c r="AA1282" s="51" t="s">
        <v>42843</v>
      </c>
      <c r="AB1282" s="33">
        <v>7162</v>
      </c>
      <c r="AC1282" s="103">
        <v>26320</v>
      </c>
    </row>
    <row r="1283" spans="1:29" ht="13" customHeight="1" x14ac:dyDescent="0.2">
      <c r="A1283" s="10" t="s">
        <v>39674</v>
      </c>
      <c r="B1283" s="87">
        <v>53</v>
      </c>
      <c r="C1283" s="10" t="s">
        <v>13</v>
      </c>
      <c r="D1283" s="51" t="s">
        <v>41</v>
      </c>
      <c r="E1283" s="60"/>
      <c r="F1283" s="94">
        <v>43664</v>
      </c>
      <c r="G1283" s="10" t="s">
        <v>39675</v>
      </c>
      <c r="H1283" s="10" t="s">
        <v>4294</v>
      </c>
      <c r="I1283" s="10" t="s">
        <v>191</v>
      </c>
      <c r="J1283" s="62">
        <v>81001</v>
      </c>
      <c r="K1283" s="10" t="s">
        <v>4294</v>
      </c>
      <c r="L1283" s="10" t="s">
        <v>4296</v>
      </c>
      <c r="M1283" s="1" t="s">
        <v>45922</v>
      </c>
      <c r="N1283" s="10" t="s">
        <v>20</v>
      </c>
      <c r="O1283" s="10" t="s">
        <v>39676</v>
      </c>
      <c r="P1283" s="10" t="s">
        <v>31864</v>
      </c>
      <c r="Q1283" s="33" t="s">
        <v>29986</v>
      </c>
      <c r="R1283" s="61" t="s">
        <v>39677</v>
      </c>
      <c r="S1283" s="10" t="s">
        <v>93</v>
      </c>
      <c r="T1283" s="60" t="s">
        <v>21</v>
      </c>
      <c r="U1283" s="51" t="s">
        <v>26682</v>
      </c>
      <c r="V1283" s="51" t="s">
        <v>26484</v>
      </c>
      <c r="W1283" s="51" t="s">
        <v>26485</v>
      </c>
      <c r="X1283" s="51" t="s">
        <v>93</v>
      </c>
      <c r="Y1283" s="51">
        <v>4874</v>
      </c>
      <c r="AA1283" s="51" t="s">
        <v>42844</v>
      </c>
      <c r="AB1283" s="33">
        <v>7165</v>
      </c>
      <c r="AC1283" s="103">
        <v>26319</v>
      </c>
    </row>
    <row r="1284" spans="1:29" ht="13" customHeight="1" x14ac:dyDescent="0.2">
      <c r="A1284" s="1" t="s">
        <v>41052</v>
      </c>
      <c r="B1284" s="87">
        <v>73</v>
      </c>
      <c r="C1284" s="10" t="s">
        <v>13</v>
      </c>
      <c r="D1284" s="1" t="s">
        <v>23</v>
      </c>
      <c r="E1284" s="60"/>
      <c r="F1284" s="94">
        <v>43664</v>
      </c>
      <c r="G1284" s="10" t="s">
        <v>41053</v>
      </c>
      <c r="H1284" s="10" t="s">
        <v>1874</v>
      </c>
      <c r="I1284" s="10" t="s">
        <v>105</v>
      </c>
      <c r="J1284" s="62">
        <v>97525</v>
      </c>
      <c r="K1284" s="10" t="s">
        <v>401</v>
      </c>
      <c r="L1284" s="10" t="s">
        <v>41054</v>
      </c>
      <c r="M1284" s="1" t="s">
        <v>46594</v>
      </c>
      <c r="N1284" s="10" t="s">
        <v>20</v>
      </c>
      <c r="O1284" s="10" t="s">
        <v>41055</v>
      </c>
      <c r="P1284" s="10" t="s">
        <v>45771</v>
      </c>
      <c r="Q1284" s="33" t="s">
        <v>29986</v>
      </c>
      <c r="R1284" s="61" t="s">
        <v>41056</v>
      </c>
      <c r="S1284" s="10" t="s">
        <v>509</v>
      </c>
      <c r="T1284" s="60" t="s">
        <v>21</v>
      </c>
      <c r="U1284" s="51" t="s">
        <v>26689</v>
      </c>
      <c r="V1284" s="51" t="s">
        <v>26484</v>
      </c>
      <c r="W1284" s="51" t="s">
        <v>26485</v>
      </c>
      <c r="X1284" s="51" t="s">
        <v>93</v>
      </c>
      <c r="Y1284" s="51">
        <v>4868</v>
      </c>
      <c r="AA1284" s="51" t="s">
        <v>42843</v>
      </c>
      <c r="AB1284" s="33">
        <v>7163</v>
      </c>
      <c r="AC1284" s="103">
        <v>26321</v>
      </c>
    </row>
    <row r="1285" spans="1:29" ht="13" customHeight="1" x14ac:dyDescent="0.2">
      <c r="A1285" s="10" t="s">
        <v>37386</v>
      </c>
      <c r="B1285" s="87">
        <v>23</v>
      </c>
      <c r="C1285" s="10" t="s">
        <v>13</v>
      </c>
      <c r="D1285" s="10" t="s">
        <v>78</v>
      </c>
      <c r="E1285" s="61" t="s">
        <v>37387</v>
      </c>
      <c r="F1285" s="94">
        <v>43663</v>
      </c>
      <c r="G1285" s="10" t="s">
        <v>37388</v>
      </c>
      <c r="H1285" s="10" t="s">
        <v>8900</v>
      </c>
      <c r="I1285" s="10" t="s">
        <v>18</v>
      </c>
      <c r="J1285" s="62">
        <v>70001</v>
      </c>
      <c r="K1285" s="64" t="s">
        <v>1655</v>
      </c>
      <c r="L1285" s="10" t="s">
        <v>2248</v>
      </c>
      <c r="M1285" s="1" t="s">
        <v>45981</v>
      </c>
      <c r="N1285" s="10" t="s">
        <v>20</v>
      </c>
      <c r="O1285" s="10" t="s">
        <v>37389</v>
      </c>
      <c r="P1285" s="10" t="s">
        <v>45771</v>
      </c>
      <c r="Q1285" s="33" t="s">
        <v>29986</v>
      </c>
      <c r="R1285" s="61" t="s">
        <v>37390</v>
      </c>
      <c r="S1285" s="10" t="s">
        <v>93</v>
      </c>
      <c r="T1285" s="60" t="s">
        <v>21</v>
      </c>
      <c r="U1285" s="51" t="s">
        <v>26689</v>
      </c>
      <c r="V1285" s="51" t="s">
        <v>26482</v>
      </c>
      <c r="W1285" s="51" t="s">
        <v>26485</v>
      </c>
      <c r="X1285" s="51" t="s">
        <v>93</v>
      </c>
      <c r="Y1285" s="51">
        <v>4880</v>
      </c>
      <c r="AA1285" s="51" t="s">
        <v>42842</v>
      </c>
      <c r="AB1285" s="33">
        <v>7156</v>
      </c>
      <c r="AC1285" s="103">
        <v>26314</v>
      </c>
    </row>
    <row r="1286" spans="1:29" ht="13" customHeight="1" x14ac:dyDescent="0.2">
      <c r="A1286" s="10" t="s">
        <v>41679</v>
      </c>
      <c r="B1286" s="87">
        <v>28</v>
      </c>
      <c r="C1286" s="10" t="s">
        <v>13</v>
      </c>
      <c r="D1286" s="10" t="s">
        <v>78</v>
      </c>
      <c r="E1286" s="61" t="s">
        <v>41680</v>
      </c>
      <c r="F1286" s="94">
        <v>43663</v>
      </c>
      <c r="G1286" s="10" t="s">
        <v>41681</v>
      </c>
      <c r="H1286" s="10" t="s">
        <v>54</v>
      </c>
      <c r="I1286" s="10" t="s">
        <v>55</v>
      </c>
      <c r="J1286" s="62">
        <v>33407</v>
      </c>
      <c r="K1286" s="10" t="s">
        <v>4864</v>
      </c>
      <c r="L1286" s="10" t="s">
        <v>6995</v>
      </c>
      <c r="M1286" s="1" t="s">
        <v>46595</v>
      </c>
      <c r="N1286" s="10" t="s">
        <v>362</v>
      </c>
      <c r="O1286" s="10" t="s">
        <v>41682</v>
      </c>
      <c r="P1286" s="10" t="s">
        <v>45771</v>
      </c>
      <c r="Q1286" s="33" t="s">
        <v>29986</v>
      </c>
      <c r="R1286" s="61" t="s">
        <v>41683</v>
      </c>
      <c r="S1286" s="10" t="s">
        <v>93</v>
      </c>
      <c r="T1286" s="60" t="s">
        <v>21</v>
      </c>
      <c r="U1286" s="34" t="s">
        <v>26682</v>
      </c>
      <c r="V1286" s="34" t="s">
        <v>26484</v>
      </c>
      <c r="W1286" s="51"/>
      <c r="X1286" s="51"/>
      <c r="Y1286" s="51"/>
      <c r="AA1286" s="51" t="s">
        <v>42844</v>
      </c>
      <c r="AB1286" s="33">
        <v>7159</v>
      </c>
      <c r="AC1286" s="103">
        <v>26501</v>
      </c>
    </row>
    <row r="1287" spans="1:29" ht="13" customHeight="1" x14ac:dyDescent="0.2">
      <c r="A1287" s="10" t="s">
        <v>38078</v>
      </c>
      <c r="B1287" s="87">
        <v>35</v>
      </c>
      <c r="C1287" s="10" t="s">
        <v>13</v>
      </c>
      <c r="D1287" s="10" t="s">
        <v>30</v>
      </c>
      <c r="E1287" s="61" t="s">
        <v>38079</v>
      </c>
      <c r="F1287" s="94">
        <v>43663</v>
      </c>
      <c r="G1287" s="10" t="s">
        <v>38080</v>
      </c>
      <c r="H1287" s="10" t="s">
        <v>38081</v>
      </c>
      <c r="I1287" s="10" t="s">
        <v>366</v>
      </c>
      <c r="J1287" s="62">
        <v>74501</v>
      </c>
      <c r="K1287" s="10" t="s">
        <v>12865</v>
      </c>
      <c r="L1287" s="10" t="s">
        <v>1898</v>
      </c>
      <c r="M1287" s="1" t="s">
        <v>45918</v>
      </c>
      <c r="N1287" s="10" t="s">
        <v>20</v>
      </c>
      <c r="O1287" s="10" t="s">
        <v>38082</v>
      </c>
      <c r="P1287" s="10" t="s">
        <v>45771</v>
      </c>
      <c r="Q1287" s="33" t="s">
        <v>29986</v>
      </c>
      <c r="R1287" s="61" t="s">
        <v>38083</v>
      </c>
      <c r="S1287" s="10" t="s">
        <v>93</v>
      </c>
      <c r="T1287" s="60" t="s">
        <v>21</v>
      </c>
      <c r="U1287" s="51" t="s">
        <v>26689</v>
      </c>
      <c r="V1287" s="51" t="s">
        <v>26484</v>
      </c>
      <c r="W1287" s="51" t="s">
        <v>26483</v>
      </c>
      <c r="X1287" s="51" t="s">
        <v>93</v>
      </c>
      <c r="Y1287" s="51">
        <v>4882</v>
      </c>
      <c r="AA1287" s="51" t="s">
        <v>42844</v>
      </c>
      <c r="AB1287" s="33">
        <v>7158</v>
      </c>
      <c r="AC1287" s="103">
        <v>26315</v>
      </c>
    </row>
    <row r="1288" spans="1:29" ht="13" customHeight="1" x14ac:dyDescent="0.2">
      <c r="A1288" s="10" t="s">
        <v>37391</v>
      </c>
      <c r="B1288" s="87">
        <v>35</v>
      </c>
      <c r="C1288" s="10" t="s">
        <v>13</v>
      </c>
      <c r="D1288" s="10" t="s">
        <v>78</v>
      </c>
      <c r="E1288" s="61" t="s">
        <v>37392</v>
      </c>
      <c r="F1288" s="94">
        <v>43663</v>
      </c>
      <c r="G1288" s="10" t="s">
        <v>37393</v>
      </c>
      <c r="H1288" s="10" t="s">
        <v>3796</v>
      </c>
      <c r="I1288" s="10" t="s">
        <v>87</v>
      </c>
      <c r="J1288" s="62">
        <v>35203</v>
      </c>
      <c r="K1288" s="10" t="s">
        <v>1655</v>
      </c>
      <c r="L1288" s="10" t="s">
        <v>3821</v>
      </c>
      <c r="M1288" s="1" t="s">
        <v>46106</v>
      </c>
      <c r="N1288" s="10" t="s">
        <v>20</v>
      </c>
      <c r="O1288" s="10" t="s">
        <v>37394</v>
      </c>
      <c r="P1288" s="10" t="s">
        <v>45771</v>
      </c>
      <c r="Q1288" s="33" t="s">
        <v>29986</v>
      </c>
      <c r="R1288" s="61" t="s">
        <v>37395</v>
      </c>
      <c r="S1288" s="10" t="s">
        <v>93</v>
      </c>
      <c r="T1288" s="60" t="s">
        <v>21</v>
      </c>
      <c r="U1288" s="51" t="s">
        <v>26689</v>
      </c>
      <c r="V1288" s="51" t="s">
        <v>26484</v>
      </c>
      <c r="W1288" s="51" t="s">
        <v>26486</v>
      </c>
      <c r="X1288" s="51" t="s">
        <v>93</v>
      </c>
      <c r="Y1288" s="51">
        <v>4883</v>
      </c>
      <c r="AA1288" s="51" t="s">
        <v>42842</v>
      </c>
      <c r="AB1288" s="33">
        <v>7157</v>
      </c>
      <c r="AC1288" s="103">
        <v>26316</v>
      </c>
    </row>
    <row r="1289" spans="1:29" ht="13" customHeight="1" x14ac:dyDescent="0.2">
      <c r="A1289" s="10" t="s">
        <v>42029</v>
      </c>
      <c r="B1289" s="87">
        <v>36</v>
      </c>
      <c r="C1289" s="10" t="s">
        <v>13</v>
      </c>
      <c r="D1289" s="10" t="s">
        <v>41</v>
      </c>
      <c r="E1289" s="61" t="s">
        <v>42030</v>
      </c>
      <c r="F1289" s="94">
        <v>43663</v>
      </c>
      <c r="G1289" s="10" t="s">
        <v>42031</v>
      </c>
      <c r="H1289" s="10" t="s">
        <v>9287</v>
      </c>
      <c r="I1289" s="10" t="s">
        <v>38</v>
      </c>
      <c r="J1289" s="62">
        <v>95358</v>
      </c>
      <c r="K1289" s="10" t="s">
        <v>2941</v>
      </c>
      <c r="L1289" s="10" t="s">
        <v>33684</v>
      </c>
      <c r="M1289" s="1" t="s">
        <v>46596</v>
      </c>
      <c r="N1289" s="10" t="s">
        <v>362</v>
      </c>
      <c r="O1289" s="10" t="s">
        <v>42032</v>
      </c>
      <c r="P1289" s="10" t="s">
        <v>45771</v>
      </c>
      <c r="Q1289" s="33" t="s">
        <v>29986</v>
      </c>
      <c r="R1289" s="61" t="s">
        <v>42033</v>
      </c>
      <c r="S1289" s="10" t="s">
        <v>901</v>
      </c>
      <c r="T1289" s="60" t="s">
        <v>45897</v>
      </c>
      <c r="U1289" s="34" t="s">
        <v>49804</v>
      </c>
      <c r="V1289" s="34" t="s">
        <v>26487</v>
      </c>
      <c r="W1289" s="51"/>
      <c r="X1289" s="51"/>
      <c r="Y1289" s="51"/>
      <c r="AA1289" s="51" t="s">
        <v>42844</v>
      </c>
      <c r="AB1289" s="33">
        <v>7161</v>
      </c>
      <c r="AC1289" s="103">
        <v>26502</v>
      </c>
    </row>
    <row r="1290" spans="1:29" ht="13" customHeight="1" x14ac:dyDescent="0.2">
      <c r="A1290" s="10" t="s">
        <v>39852</v>
      </c>
      <c r="B1290" s="87">
        <v>52</v>
      </c>
      <c r="C1290" s="10" t="s">
        <v>13</v>
      </c>
      <c r="D1290" s="10" t="s">
        <v>78</v>
      </c>
      <c r="E1290" s="61" t="s">
        <v>39853</v>
      </c>
      <c r="F1290" s="94">
        <v>43663</v>
      </c>
      <c r="G1290" s="10" t="s">
        <v>39854</v>
      </c>
      <c r="H1290" s="10" t="s">
        <v>9287</v>
      </c>
      <c r="I1290" s="10" t="s">
        <v>38</v>
      </c>
      <c r="J1290" s="62">
        <v>95351</v>
      </c>
      <c r="K1290" s="10" t="s">
        <v>2941</v>
      </c>
      <c r="L1290" s="10" t="s">
        <v>33684</v>
      </c>
      <c r="M1290" s="1" t="s">
        <v>46596</v>
      </c>
      <c r="N1290" s="10" t="s">
        <v>20</v>
      </c>
      <c r="O1290" s="10" t="s">
        <v>39855</v>
      </c>
      <c r="P1290" s="10" t="s">
        <v>31864</v>
      </c>
      <c r="Q1290" s="33" t="s">
        <v>29986</v>
      </c>
      <c r="R1290" s="61" t="s">
        <v>39856</v>
      </c>
      <c r="S1290" s="10" t="s">
        <v>93</v>
      </c>
      <c r="T1290" s="60" t="s">
        <v>45897</v>
      </c>
      <c r="U1290" s="51" t="s">
        <v>39851</v>
      </c>
      <c r="V1290" s="51" t="s">
        <v>26484</v>
      </c>
      <c r="W1290" s="51" t="s">
        <v>26485</v>
      </c>
      <c r="X1290" s="51" t="s">
        <v>509</v>
      </c>
      <c r="Y1290" s="51">
        <v>4875</v>
      </c>
      <c r="AA1290" s="51" t="s">
        <v>42844</v>
      </c>
      <c r="AB1290" s="33">
        <v>7160</v>
      </c>
      <c r="AC1290" s="103">
        <v>26317</v>
      </c>
    </row>
    <row r="1291" spans="1:29" ht="13" customHeight="1" x14ac:dyDescent="0.2">
      <c r="A1291" s="1" t="s">
        <v>42161</v>
      </c>
      <c r="B1291" s="87">
        <v>36</v>
      </c>
      <c r="C1291" s="10" t="s">
        <v>13</v>
      </c>
      <c r="D1291" s="1" t="s">
        <v>23</v>
      </c>
      <c r="E1291" s="60"/>
      <c r="F1291" s="94">
        <v>43662</v>
      </c>
      <c r="G1291" s="10" t="s">
        <v>42162</v>
      </c>
      <c r="H1291" s="10" t="s">
        <v>42163</v>
      </c>
      <c r="I1291" s="10" t="s">
        <v>66</v>
      </c>
      <c r="J1291" s="62">
        <v>77515</v>
      </c>
      <c r="K1291" s="10" t="s">
        <v>4523</v>
      </c>
      <c r="L1291" s="10" t="s">
        <v>42164</v>
      </c>
      <c r="M1291" s="1" t="s">
        <v>46597</v>
      </c>
      <c r="N1291" s="10" t="s">
        <v>20</v>
      </c>
      <c r="O1291" s="10" t="s">
        <v>42165</v>
      </c>
      <c r="P1291" s="10" t="s">
        <v>45771</v>
      </c>
      <c r="Q1291" s="33" t="s">
        <v>29986</v>
      </c>
      <c r="R1291" s="61" t="s">
        <v>42166</v>
      </c>
      <c r="S1291" s="10" t="s">
        <v>93</v>
      </c>
      <c r="T1291" s="60" t="s">
        <v>21</v>
      </c>
      <c r="U1291" s="34" t="s">
        <v>26689</v>
      </c>
      <c r="V1291" s="34" t="s">
        <v>26484</v>
      </c>
      <c r="W1291" s="51"/>
      <c r="X1291" s="51"/>
      <c r="Y1291" s="51"/>
      <c r="AA1291" s="51" t="s">
        <v>42844</v>
      </c>
      <c r="AB1291" s="33">
        <v>7153</v>
      </c>
      <c r="AC1291" s="103">
        <v>26309</v>
      </c>
    </row>
    <row r="1292" spans="1:29" ht="13" customHeight="1" x14ac:dyDescent="0.2">
      <c r="A1292" s="1" t="s">
        <v>42167</v>
      </c>
      <c r="B1292" s="87">
        <v>40</v>
      </c>
      <c r="C1292" s="10" t="s">
        <v>102</v>
      </c>
      <c r="D1292" s="1" t="s">
        <v>23</v>
      </c>
      <c r="E1292" s="60"/>
      <c r="F1292" s="94">
        <v>43662</v>
      </c>
      <c r="G1292" s="10" t="s">
        <v>42162</v>
      </c>
      <c r="H1292" s="10" t="s">
        <v>42163</v>
      </c>
      <c r="I1292" s="10" t="s">
        <v>66</v>
      </c>
      <c r="J1292" s="62">
        <v>77515</v>
      </c>
      <c r="K1292" s="10" t="s">
        <v>4523</v>
      </c>
      <c r="L1292" s="10" t="s">
        <v>42164</v>
      </c>
      <c r="M1292" s="1" t="s">
        <v>46597</v>
      </c>
      <c r="N1292" s="10" t="s">
        <v>20</v>
      </c>
      <c r="O1292" s="10" t="s">
        <v>42165</v>
      </c>
      <c r="P1292" s="10" t="s">
        <v>45771</v>
      </c>
      <c r="Q1292" s="33" t="s">
        <v>29986</v>
      </c>
      <c r="R1292" s="61" t="s">
        <v>42166</v>
      </c>
      <c r="S1292" s="10" t="s">
        <v>93</v>
      </c>
      <c r="T1292" s="60" t="s">
        <v>21</v>
      </c>
      <c r="U1292" s="34" t="s">
        <v>26689</v>
      </c>
      <c r="V1292" s="34" t="s">
        <v>26484</v>
      </c>
      <c r="W1292" s="51"/>
      <c r="X1292" s="51"/>
      <c r="Y1292" s="51"/>
      <c r="AA1292" s="51" t="s">
        <v>42844</v>
      </c>
      <c r="AB1292" s="33">
        <v>7154</v>
      </c>
      <c r="AC1292" s="103">
        <v>26312</v>
      </c>
    </row>
    <row r="1293" spans="1:29" ht="13" customHeight="1" x14ac:dyDescent="0.2">
      <c r="A1293" s="10" t="s">
        <v>39550</v>
      </c>
      <c r="B1293" s="87">
        <v>52</v>
      </c>
      <c r="C1293" s="10" t="s">
        <v>13</v>
      </c>
      <c r="D1293" s="10" t="s">
        <v>41</v>
      </c>
      <c r="E1293" s="61" t="s">
        <v>39551</v>
      </c>
      <c r="F1293" s="94">
        <v>43662</v>
      </c>
      <c r="G1293" s="10" t="s">
        <v>39552</v>
      </c>
      <c r="H1293" s="10" t="s">
        <v>9798</v>
      </c>
      <c r="I1293" s="10" t="s">
        <v>38</v>
      </c>
      <c r="J1293" s="62">
        <v>91709</v>
      </c>
      <c r="K1293" s="10" t="s">
        <v>287</v>
      </c>
      <c r="L1293" s="10" t="s">
        <v>32107</v>
      </c>
      <c r="M1293" s="1" t="s">
        <v>45919</v>
      </c>
      <c r="N1293" s="10" t="s">
        <v>20</v>
      </c>
      <c r="O1293" s="10" t="s">
        <v>39553</v>
      </c>
      <c r="P1293" s="10" t="s">
        <v>45771</v>
      </c>
      <c r="Q1293" s="33" t="s">
        <v>29986</v>
      </c>
      <c r="R1293" s="61" t="s">
        <v>39554</v>
      </c>
      <c r="S1293" s="10" t="s">
        <v>93</v>
      </c>
      <c r="T1293" s="60" t="s">
        <v>21</v>
      </c>
      <c r="U1293" s="51" t="s">
        <v>26682</v>
      </c>
      <c r="V1293" s="51" t="s">
        <v>26484</v>
      </c>
      <c r="W1293" s="51" t="s">
        <v>26485</v>
      </c>
      <c r="X1293" s="51" t="s">
        <v>93</v>
      </c>
      <c r="Y1293" s="51">
        <v>4884</v>
      </c>
      <c r="AA1293" s="51" t="s">
        <v>42844</v>
      </c>
      <c r="AB1293" s="33">
        <v>7155</v>
      </c>
      <c r="AC1293" s="103">
        <v>26311</v>
      </c>
    </row>
    <row r="1294" spans="1:29" ht="13" customHeight="1" x14ac:dyDescent="0.2">
      <c r="A1294" s="1" t="s">
        <v>41062</v>
      </c>
      <c r="B1294" s="87">
        <v>62</v>
      </c>
      <c r="C1294" s="10" t="s">
        <v>13</v>
      </c>
      <c r="D1294" s="1" t="s">
        <v>23</v>
      </c>
      <c r="E1294" s="60"/>
      <c r="F1294" s="94">
        <v>43662</v>
      </c>
      <c r="G1294" s="10" t="s">
        <v>41063</v>
      </c>
      <c r="H1294" s="10" t="s">
        <v>1113</v>
      </c>
      <c r="I1294" s="10" t="s">
        <v>197</v>
      </c>
      <c r="J1294" s="62">
        <v>47143</v>
      </c>
      <c r="K1294" s="10" t="s">
        <v>524</v>
      </c>
      <c r="L1294" s="10" t="s">
        <v>41064</v>
      </c>
      <c r="M1294" s="1" t="s">
        <v>46598</v>
      </c>
      <c r="N1294" s="10" t="s">
        <v>20</v>
      </c>
      <c r="O1294" s="10" t="s">
        <v>41065</v>
      </c>
      <c r="P1294" s="10" t="s">
        <v>45771</v>
      </c>
      <c r="Q1294" s="33" t="s">
        <v>29986</v>
      </c>
      <c r="R1294" s="61" t="s">
        <v>41066</v>
      </c>
      <c r="S1294" s="10" t="s">
        <v>509</v>
      </c>
      <c r="T1294" s="60" t="s">
        <v>21</v>
      </c>
      <c r="U1294" s="51" t="s">
        <v>26689</v>
      </c>
      <c r="V1294" s="51" t="s">
        <v>26484</v>
      </c>
      <c r="W1294" s="51" t="s">
        <v>26485</v>
      </c>
      <c r="X1294" s="51" t="s">
        <v>93</v>
      </c>
      <c r="Y1294" s="51">
        <v>4906</v>
      </c>
      <c r="AA1294" s="51" t="s">
        <v>42843</v>
      </c>
      <c r="AB1294" s="33">
        <v>7152</v>
      </c>
      <c r="AC1294" s="103">
        <v>26313</v>
      </c>
    </row>
    <row r="1295" spans="1:29" ht="13" customHeight="1" x14ac:dyDescent="0.2">
      <c r="A1295" s="10" t="s">
        <v>37371</v>
      </c>
      <c r="B1295" s="87">
        <v>49</v>
      </c>
      <c r="C1295" s="10" t="s">
        <v>13</v>
      </c>
      <c r="D1295" s="10" t="s">
        <v>78</v>
      </c>
      <c r="E1295" s="61" t="s">
        <v>37372</v>
      </c>
      <c r="F1295" s="94">
        <v>43661</v>
      </c>
      <c r="G1295" s="10" t="s">
        <v>37373</v>
      </c>
      <c r="H1295" s="10" t="s">
        <v>1483</v>
      </c>
      <c r="I1295" s="10" t="s">
        <v>45</v>
      </c>
      <c r="J1295" s="62">
        <v>21218</v>
      </c>
      <c r="K1295" s="10" t="s">
        <v>4310</v>
      </c>
      <c r="L1295" s="10" t="s">
        <v>2544</v>
      </c>
      <c r="M1295" s="1" t="s">
        <v>46137</v>
      </c>
      <c r="N1295" s="10" t="s">
        <v>20</v>
      </c>
      <c r="O1295" s="10" t="s">
        <v>37374</v>
      </c>
      <c r="P1295" s="10" t="s">
        <v>45771</v>
      </c>
      <c r="Q1295" s="33" t="s">
        <v>29986</v>
      </c>
      <c r="R1295" s="61" t="s">
        <v>37375</v>
      </c>
      <c r="S1295" s="10" t="s">
        <v>93</v>
      </c>
      <c r="T1295" s="60" t="s">
        <v>21</v>
      </c>
      <c r="U1295" s="51" t="s">
        <v>26689</v>
      </c>
      <c r="V1295" s="51" t="s">
        <v>26484</v>
      </c>
      <c r="W1295" s="51" t="s">
        <v>26485</v>
      </c>
      <c r="X1295" s="51" t="s">
        <v>509</v>
      </c>
      <c r="Y1295" s="51">
        <v>4869</v>
      </c>
      <c r="AA1295" s="51" t="s">
        <v>42842</v>
      </c>
      <c r="AB1295" s="33">
        <v>7147</v>
      </c>
      <c r="AC1295" s="103">
        <v>26306</v>
      </c>
    </row>
    <row r="1296" spans="1:29" ht="13" customHeight="1" x14ac:dyDescent="0.2">
      <c r="A1296" s="1" t="s">
        <v>41559</v>
      </c>
      <c r="B1296" s="87">
        <v>56</v>
      </c>
      <c r="C1296" s="10" t="s">
        <v>13</v>
      </c>
      <c r="D1296" s="1" t="s">
        <v>23</v>
      </c>
      <c r="E1296" s="60"/>
      <c r="F1296" s="94">
        <v>43661</v>
      </c>
      <c r="G1296" s="10" t="s">
        <v>41560</v>
      </c>
      <c r="H1296" s="10" t="s">
        <v>41561</v>
      </c>
      <c r="I1296" s="10" t="s">
        <v>159</v>
      </c>
      <c r="J1296" s="62">
        <v>30014</v>
      </c>
      <c r="K1296" s="10" t="s">
        <v>1246</v>
      </c>
      <c r="L1296" s="10" t="s">
        <v>41562</v>
      </c>
      <c r="M1296" s="1" t="s">
        <v>46599</v>
      </c>
      <c r="N1296" s="10" t="s">
        <v>20</v>
      </c>
      <c r="O1296" s="10" t="s">
        <v>41563</v>
      </c>
      <c r="P1296" s="10" t="s">
        <v>45771</v>
      </c>
      <c r="Q1296" s="33" t="s">
        <v>29986</v>
      </c>
      <c r="R1296" s="61" t="s">
        <v>41564</v>
      </c>
      <c r="S1296" s="10" t="s">
        <v>93</v>
      </c>
      <c r="T1296" s="10" t="s">
        <v>21</v>
      </c>
      <c r="U1296" s="51" t="s">
        <v>26689</v>
      </c>
      <c r="V1296" s="51" t="s">
        <v>26484</v>
      </c>
      <c r="W1296" s="51" t="s">
        <v>26485</v>
      </c>
      <c r="X1296" s="51"/>
      <c r="Y1296" s="51"/>
      <c r="AA1296" s="51" t="s">
        <v>42844</v>
      </c>
      <c r="AB1296" s="33">
        <v>7148</v>
      </c>
      <c r="AC1296" s="103">
        <v>14892</v>
      </c>
    </row>
    <row r="1297" spans="1:29" ht="13" customHeight="1" x14ac:dyDescent="0.2">
      <c r="A1297" s="10" t="s">
        <v>41421</v>
      </c>
      <c r="B1297" s="87">
        <v>43</v>
      </c>
      <c r="C1297" s="10" t="s">
        <v>13</v>
      </c>
      <c r="D1297" s="10" t="s">
        <v>30</v>
      </c>
      <c r="E1297" s="61" t="s">
        <v>41422</v>
      </c>
      <c r="F1297" s="94">
        <v>43661</v>
      </c>
      <c r="G1297" s="10" t="s">
        <v>41423</v>
      </c>
      <c r="H1297" s="10" t="s">
        <v>219</v>
      </c>
      <c r="I1297" s="10" t="s">
        <v>220</v>
      </c>
      <c r="J1297" s="62">
        <v>84101</v>
      </c>
      <c r="K1297" s="10" t="s">
        <v>561</v>
      </c>
      <c r="L1297" s="10" t="s">
        <v>221</v>
      </c>
      <c r="M1297" s="1" t="s">
        <v>46001</v>
      </c>
      <c r="N1297" s="10" t="s">
        <v>20</v>
      </c>
      <c r="O1297" s="10" t="s">
        <v>41424</v>
      </c>
      <c r="P1297" s="10" t="s">
        <v>31864</v>
      </c>
      <c r="Q1297" s="33" t="s">
        <v>29986</v>
      </c>
      <c r="R1297" s="61" t="s">
        <v>41425</v>
      </c>
      <c r="S1297" s="10" t="s">
        <v>509</v>
      </c>
      <c r="T1297" s="60" t="s">
        <v>45897</v>
      </c>
      <c r="U1297" s="51" t="s">
        <v>39851</v>
      </c>
      <c r="V1297" s="51" t="s">
        <v>26482</v>
      </c>
      <c r="W1297" s="51" t="s">
        <v>26485</v>
      </c>
      <c r="X1297" s="51" t="s">
        <v>509</v>
      </c>
      <c r="Y1297" s="51">
        <v>4876</v>
      </c>
      <c r="AA1297" s="51" t="s">
        <v>42842</v>
      </c>
      <c r="AB1297" s="33">
        <v>7149</v>
      </c>
      <c r="AC1297" s="103">
        <v>26308</v>
      </c>
    </row>
    <row r="1298" spans="1:29" ht="13" customHeight="1" x14ac:dyDescent="0.2">
      <c r="A1298" s="1" t="s">
        <v>42287</v>
      </c>
      <c r="B1298" s="33">
        <v>36</v>
      </c>
      <c r="C1298" s="33" t="s">
        <v>13</v>
      </c>
      <c r="D1298" s="1" t="s">
        <v>23</v>
      </c>
      <c r="F1298" s="94">
        <v>43661</v>
      </c>
      <c r="G1298" s="33" t="s">
        <v>42288</v>
      </c>
      <c r="H1298" s="33" t="s">
        <v>17005</v>
      </c>
      <c r="I1298" s="33" t="s">
        <v>399</v>
      </c>
      <c r="J1298" s="62">
        <v>64089</v>
      </c>
      <c r="K1298" s="33" t="s">
        <v>3104</v>
      </c>
      <c r="L1298" s="33" t="s">
        <v>3105</v>
      </c>
      <c r="M1298" s="1" t="s">
        <v>46316</v>
      </c>
      <c r="N1298" s="33" t="s">
        <v>350</v>
      </c>
      <c r="O1298" s="33" t="s">
        <v>42289</v>
      </c>
      <c r="P1298" s="33" t="s">
        <v>947</v>
      </c>
      <c r="Q1298" s="33" t="s">
        <v>29986</v>
      </c>
      <c r="R1298" s="33" t="s">
        <v>42290</v>
      </c>
      <c r="S1298" s="33" t="s">
        <v>93</v>
      </c>
      <c r="T1298" s="33" t="s">
        <v>350</v>
      </c>
      <c r="U1298" s="33" t="s">
        <v>26775</v>
      </c>
      <c r="V1298" s="51"/>
      <c r="W1298" s="51"/>
      <c r="X1298" s="51"/>
      <c r="Y1298" s="51"/>
      <c r="AA1298" s="33" t="s">
        <v>42843</v>
      </c>
      <c r="AB1298" s="33">
        <v>7150</v>
      </c>
      <c r="AC1298" s="103">
        <v>26734</v>
      </c>
    </row>
    <row r="1299" spans="1:29" ht="13" customHeight="1" x14ac:dyDescent="0.2">
      <c r="A1299" s="1" t="s">
        <v>42291</v>
      </c>
      <c r="B1299" s="33">
        <v>59</v>
      </c>
      <c r="C1299" s="33" t="s">
        <v>102</v>
      </c>
      <c r="D1299" s="1" t="s">
        <v>23</v>
      </c>
      <c r="F1299" s="94">
        <v>43661</v>
      </c>
      <c r="G1299" s="33" t="s">
        <v>42288</v>
      </c>
      <c r="H1299" s="33" t="s">
        <v>17005</v>
      </c>
      <c r="I1299" s="33" t="s">
        <v>399</v>
      </c>
      <c r="J1299" s="62">
        <v>64089</v>
      </c>
      <c r="K1299" s="33" t="s">
        <v>3104</v>
      </c>
      <c r="L1299" s="33" t="s">
        <v>3105</v>
      </c>
      <c r="M1299" s="1" t="s">
        <v>46316</v>
      </c>
      <c r="N1299" s="33" t="s">
        <v>350</v>
      </c>
      <c r="O1299" s="33" t="s">
        <v>42289</v>
      </c>
      <c r="P1299" s="33" t="s">
        <v>947</v>
      </c>
      <c r="Q1299" s="33" t="s">
        <v>29986</v>
      </c>
      <c r="R1299" s="33" t="s">
        <v>42290</v>
      </c>
      <c r="S1299" s="33" t="s">
        <v>93</v>
      </c>
      <c r="T1299" s="33" t="s">
        <v>350</v>
      </c>
      <c r="U1299" s="33" t="s">
        <v>26775</v>
      </c>
      <c r="V1299" s="51"/>
      <c r="W1299" s="51"/>
      <c r="X1299" s="51"/>
      <c r="Y1299" s="51"/>
      <c r="AA1299" s="33" t="s">
        <v>42843</v>
      </c>
      <c r="AB1299" s="33">
        <v>7151</v>
      </c>
      <c r="AC1299" s="103">
        <v>26735</v>
      </c>
    </row>
    <row r="1300" spans="1:29" ht="13" customHeight="1" x14ac:dyDescent="0.2">
      <c r="A1300" s="10" t="s">
        <v>37381</v>
      </c>
      <c r="B1300" s="87">
        <v>20</v>
      </c>
      <c r="C1300" s="10" t="s">
        <v>13</v>
      </c>
      <c r="D1300" s="10" t="s">
        <v>78</v>
      </c>
      <c r="E1300" s="61" t="s">
        <v>37382</v>
      </c>
      <c r="F1300" s="94">
        <v>43660</v>
      </c>
      <c r="G1300" s="10" t="s">
        <v>37383</v>
      </c>
      <c r="H1300" s="10" t="s">
        <v>10787</v>
      </c>
      <c r="I1300" s="10" t="s">
        <v>373</v>
      </c>
      <c r="J1300" s="62">
        <v>15235</v>
      </c>
      <c r="K1300" s="10" t="s">
        <v>1526</v>
      </c>
      <c r="L1300" s="10" t="s">
        <v>10789</v>
      </c>
      <c r="M1300" s="1" t="s">
        <v>46600</v>
      </c>
      <c r="N1300" s="10" t="s">
        <v>20</v>
      </c>
      <c r="O1300" s="10" t="s">
        <v>37384</v>
      </c>
      <c r="P1300" s="10" t="s">
        <v>45771</v>
      </c>
      <c r="Q1300" s="33" t="s">
        <v>29986</v>
      </c>
      <c r="R1300" s="61" t="s">
        <v>37385</v>
      </c>
      <c r="S1300" s="10" t="s">
        <v>93</v>
      </c>
      <c r="T1300" s="60" t="s">
        <v>21</v>
      </c>
      <c r="U1300" s="51" t="s">
        <v>26689</v>
      </c>
      <c r="V1300" s="51" t="s">
        <v>26484</v>
      </c>
      <c r="W1300" s="51" t="s">
        <v>26486</v>
      </c>
      <c r="X1300" s="51" t="s">
        <v>93</v>
      </c>
      <c r="Y1300" s="51">
        <v>4877</v>
      </c>
      <c r="AA1300" s="51" t="s">
        <v>42844</v>
      </c>
      <c r="AB1300" s="33">
        <v>7145</v>
      </c>
      <c r="AC1300" s="103">
        <v>26305</v>
      </c>
    </row>
    <row r="1301" spans="1:29" ht="13" customHeight="1" x14ac:dyDescent="0.2">
      <c r="A1301" s="10" t="s">
        <v>37376</v>
      </c>
      <c r="B1301" s="87">
        <v>22</v>
      </c>
      <c r="C1301" s="10" t="s">
        <v>13</v>
      </c>
      <c r="D1301" s="10" t="s">
        <v>78</v>
      </c>
      <c r="E1301" s="61" t="s">
        <v>37377</v>
      </c>
      <c r="F1301" s="94">
        <v>43660</v>
      </c>
      <c r="G1301" s="10" t="s">
        <v>37378</v>
      </c>
      <c r="H1301" s="10" t="s">
        <v>5873</v>
      </c>
      <c r="I1301" s="10" t="s">
        <v>55</v>
      </c>
      <c r="J1301" s="62">
        <v>33024</v>
      </c>
      <c r="K1301" s="10" t="s">
        <v>1049</v>
      </c>
      <c r="L1301" s="10" t="s">
        <v>5875</v>
      </c>
      <c r="M1301" s="1" t="s">
        <v>46601</v>
      </c>
      <c r="N1301" s="10" t="s">
        <v>20</v>
      </c>
      <c r="O1301" s="10" t="s">
        <v>37379</v>
      </c>
      <c r="P1301" s="10" t="s">
        <v>45771</v>
      </c>
      <c r="Q1301" s="33" t="s">
        <v>29986</v>
      </c>
      <c r="R1301" s="61" t="s">
        <v>37380</v>
      </c>
      <c r="S1301" s="10" t="s">
        <v>93</v>
      </c>
      <c r="T1301" s="60" t="s">
        <v>21</v>
      </c>
      <c r="U1301" s="51" t="s">
        <v>26689</v>
      </c>
      <c r="V1301" s="51" t="s">
        <v>26484</v>
      </c>
      <c r="W1301" s="51" t="s">
        <v>26483</v>
      </c>
      <c r="X1301" s="51" t="s">
        <v>93</v>
      </c>
      <c r="Y1301" s="51">
        <v>4870</v>
      </c>
      <c r="AA1301" s="51" t="s">
        <v>42844</v>
      </c>
      <c r="AB1301" s="33">
        <v>7144</v>
      </c>
      <c r="AC1301" s="103">
        <v>26303</v>
      </c>
    </row>
    <row r="1302" spans="1:29" ht="13" customHeight="1" x14ac:dyDescent="0.2">
      <c r="A1302" s="33" t="s">
        <v>42297</v>
      </c>
      <c r="B1302" s="33">
        <v>37</v>
      </c>
      <c r="C1302" s="33" t="s">
        <v>102</v>
      </c>
      <c r="D1302" s="33" t="s">
        <v>30</v>
      </c>
      <c r="E1302" s="33" t="s">
        <v>42298</v>
      </c>
      <c r="F1302" s="94">
        <v>43660</v>
      </c>
      <c r="G1302" s="33" t="s">
        <v>42299</v>
      </c>
      <c r="H1302" s="33" t="s">
        <v>35382</v>
      </c>
      <c r="I1302" s="33" t="s">
        <v>74</v>
      </c>
      <c r="J1302" s="62">
        <v>7438</v>
      </c>
      <c r="K1302" s="33" t="s">
        <v>34018</v>
      </c>
      <c r="L1302" s="33" t="s">
        <v>484</v>
      </c>
      <c r="M1302" s="33" t="s">
        <v>49721</v>
      </c>
      <c r="N1302" s="33" t="s">
        <v>20</v>
      </c>
      <c r="O1302" s="33" t="s">
        <v>42300</v>
      </c>
      <c r="P1302" s="33" t="s">
        <v>49774</v>
      </c>
      <c r="Q1302" s="33" t="s">
        <v>1081</v>
      </c>
      <c r="R1302" s="33" t="s">
        <v>42301</v>
      </c>
      <c r="S1302" s="33" t="s">
        <v>93</v>
      </c>
      <c r="T1302" s="33" t="s">
        <v>45897</v>
      </c>
      <c r="U1302" s="51" t="s">
        <v>49804</v>
      </c>
      <c r="V1302" s="51"/>
      <c r="W1302" s="51"/>
      <c r="X1302" s="51"/>
      <c r="Y1302" s="51"/>
      <c r="Z1302" s="33" t="s">
        <v>42353</v>
      </c>
      <c r="AA1302" s="33" t="s">
        <v>42844</v>
      </c>
      <c r="AB1302" s="33">
        <v>7146</v>
      </c>
      <c r="AC1302" s="103">
        <v>26304</v>
      </c>
    </row>
    <row r="1303" spans="1:29" ht="13" customHeight="1" x14ac:dyDescent="0.2">
      <c r="A1303" s="1" t="s">
        <v>42168</v>
      </c>
      <c r="B1303" s="87">
        <v>30</v>
      </c>
      <c r="C1303" s="10" t="s">
        <v>13</v>
      </c>
      <c r="D1303" s="1" t="s">
        <v>23</v>
      </c>
      <c r="E1303" s="60"/>
      <c r="F1303" s="94">
        <v>43659</v>
      </c>
      <c r="G1303" s="10" t="s">
        <v>42169</v>
      </c>
      <c r="H1303" s="10" t="s">
        <v>265</v>
      </c>
      <c r="I1303" s="10" t="s">
        <v>66</v>
      </c>
      <c r="J1303" s="62">
        <v>75241</v>
      </c>
      <c r="K1303" s="64" t="s">
        <v>265</v>
      </c>
      <c r="L1303" s="10" t="s">
        <v>266</v>
      </c>
      <c r="M1303" s="1" t="s">
        <v>46483</v>
      </c>
      <c r="N1303" s="10" t="s">
        <v>20</v>
      </c>
      <c r="O1303" s="10" t="s">
        <v>42170</v>
      </c>
      <c r="P1303" s="10" t="s">
        <v>45771</v>
      </c>
      <c r="Q1303" s="33" t="s">
        <v>29986</v>
      </c>
      <c r="R1303" s="61" t="s">
        <v>42171</v>
      </c>
      <c r="S1303" s="10" t="s">
        <v>93</v>
      </c>
      <c r="T1303" s="60" t="s">
        <v>21</v>
      </c>
      <c r="U1303" s="34" t="s">
        <v>26689</v>
      </c>
      <c r="V1303" s="34" t="s">
        <v>26484</v>
      </c>
      <c r="W1303" s="51"/>
      <c r="X1303" s="51"/>
      <c r="Y1303" s="51"/>
      <c r="AA1303" s="51" t="s">
        <v>42844</v>
      </c>
      <c r="AB1303" s="33">
        <v>7141</v>
      </c>
      <c r="AC1303" s="103">
        <v>26300</v>
      </c>
    </row>
    <row r="1304" spans="1:29" ht="13" customHeight="1" x14ac:dyDescent="0.2">
      <c r="A1304" s="10" t="s">
        <v>38084</v>
      </c>
      <c r="B1304" s="87">
        <v>46</v>
      </c>
      <c r="C1304" s="10" t="s">
        <v>13</v>
      </c>
      <c r="D1304" s="10" t="s">
        <v>30</v>
      </c>
      <c r="E1304" s="61" t="s">
        <v>38085</v>
      </c>
      <c r="F1304" s="94">
        <v>43659</v>
      </c>
      <c r="G1304" s="10" t="s">
        <v>38086</v>
      </c>
      <c r="H1304" s="10" t="s">
        <v>35948</v>
      </c>
      <c r="I1304" s="10" t="s">
        <v>55</v>
      </c>
      <c r="J1304" s="62">
        <v>34785</v>
      </c>
      <c r="K1304" s="10" t="s">
        <v>24699</v>
      </c>
      <c r="L1304" s="10" t="s">
        <v>34734</v>
      </c>
      <c r="M1304" s="1" t="s">
        <v>46603</v>
      </c>
      <c r="N1304" s="10" t="s">
        <v>20</v>
      </c>
      <c r="O1304" s="10" t="s">
        <v>38087</v>
      </c>
      <c r="P1304" s="10" t="s">
        <v>45771</v>
      </c>
      <c r="Q1304" s="33" t="s">
        <v>29986</v>
      </c>
      <c r="R1304" s="61" t="s">
        <v>38088</v>
      </c>
      <c r="S1304" s="10" t="s">
        <v>93</v>
      </c>
      <c r="T1304" s="60" t="s">
        <v>21</v>
      </c>
      <c r="U1304" s="51" t="s">
        <v>26689</v>
      </c>
      <c r="V1304" s="51" t="s">
        <v>26484</v>
      </c>
      <c r="W1304" s="51" t="s">
        <v>26485</v>
      </c>
      <c r="X1304" s="51" t="s">
        <v>93</v>
      </c>
      <c r="Y1304" s="51">
        <v>4885</v>
      </c>
      <c r="AA1304" s="51" t="s">
        <v>42843</v>
      </c>
      <c r="AB1304" s="33">
        <v>7140</v>
      </c>
      <c r="AC1304" s="103">
        <v>26297</v>
      </c>
    </row>
    <row r="1305" spans="1:29" ht="13" customHeight="1" x14ac:dyDescent="0.2">
      <c r="A1305" s="10" t="s">
        <v>41616</v>
      </c>
      <c r="B1305" s="87">
        <v>46</v>
      </c>
      <c r="C1305" s="10" t="s">
        <v>13</v>
      </c>
      <c r="D1305" s="10" t="s">
        <v>78</v>
      </c>
      <c r="E1305" s="60"/>
      <c r="F1305" s="94">
        <v>43659</v>
      </c>
      <c r="G1305" s="10" t="s">
        <v>41617</v>
      </c>
      <c r="H1305" s="10" t="s">
        <v>41618</v>
      </c>
      <c r="I1305" s="10" t="s">
        <v>74</v>
      </c>
      <c r="J1305" s="62">
        <v>7050</v>
      </c>
      <c r="K1305" s="10" t="s">
        <v>483</v>
      </c>
      <c r="L1305" s="10" t="s">
        <v>14450</v>
      </c>
      <c r="M1305" s="1" t="s">
        <v>46602</v>
      </c>
      <c r="N1305" s="10" t="s">
        <v>20</v>
      </c>
      <c r="O1305" s="10" t="s">
        <v>41619</v>
      </c>
      <c r="P1305" s="10" t="s">
        <v>45771</v>
      </c>
      <c r="Q1305" s="33" t="s">
        <v>29986</v>
      </c>
      <c r="R1305" s="61" t="s">
        <v>41620</v>
      </c>
      <c r="S1305" s="10" t="s">
        <v>93</v>
      </c>
      <c r="T1305" s="60" t="s">
        <v>21</v>
      </c>
      <c r="U1305" s="34" t="s">
        <v>26682</v>
      </c>
      <c r="V1305" s="34" t="s">
        <v>26484</v>
      </c>
      <c r="W1305" s="51"/>
      <c r="X1305" s="51"/>
      <c r="Y1305" s="51"/>
      <c r="AA1305" s="51" t="s">
        <v>42844</v>
      </c>
      <c r="AB1305" s="33">
        <v>7142</v>
      </c>
      <c r="AC1305" s="103">
        <v>26301</v>
      </c>
    </row>
    <row r="1306" spans="1:29" ht="13" customHeight="1" x14ac:dyDescent="0.2">
      <c r="A1306" s="10" t="s">
        <v>38073</v>
      </c>
      <c r="B1306" s="87">
        <v>69</v>
      </c>
      <c r="C1306" s="10" t="s">
        <v>13</v>
      </c>
      <c r="D1306" s="10" t="s">
        <v>30</v>
      </c>
      <c r="E1306" s="61" t="s">
        <v>38074</v>
      </c>
      <c r="F1306" s="94">
        <v>43659</v>
      </c>
      <c r="G1306" s="10" t="s">
        <v>38075</v>
      </c>
      <c r="H1306" s="10" t="s">
        <v>823</v>
      </c>
      <c r="I1306" s="10" t="s">
        <v>281</v>
      </c>
      <c r="J1306" s="62">
        <v>98421</v>
      </c>
      <c r="K1306" s="10" t="s">
        <v>824</v>
      </c>
      <c r="L1306" s="10" t="s">
        <v>825</v>
      </c>
      <c r="M1306" s="1" t="s">
        <v>46207</v>
      </c>
      <c r="N1306" s="10" t="s">
        <v>20</v>
      </c>
      <c r="O1306" s="10" t="s">
        <v>38076</v>
      </c>
      <c r="P1306" s="10" t="s">
        <v>45771</v>
      </c>
      <c r="Q1306" s="33" t="s">
        <v>29986</v>
      </c>
      <c r="R1306" s="61" t="s">
        <v>38077</v>
      </c>
      <c r="S1306" s="10" t="s">
        <v>93</v>
      </c>
      <c r="T1306" s="60" t="s">
        <v>21</v>
      </c>
      <c r="U1306" s="51" t="s">
        <v>26689</v>
      </c>
      <c r="V1306" s="51" t="s">
        <v>26482</v>
      </c>
      <c r="W1306" s="51" t="s">
        <v>26485</v>
      </c>
      <c r="X1306" s="51" t="s">
        <v>93</v>
      </c>
      <c r="Y1306" s="51">
        <v>4872</v>
      </c>
      <c r="AA1306" s="33" t="s">
        <v>49699</v>
      </c>
      <c r="AB1306" s="33">
        <v>7139</v>
      </c>
      <c r="AC1306" s="103">
        <v>26302</v>
      </c>
    </row>
    <row r="1307" spans="1:29" ht="13" customHeight="1" x14ac:dyDescent="0.2">
      <c r="A1307" s="10" t="s">
        <v>40055</v>
      </c>
      <c r="B1307" s="87">
        <v>35</v>
      </c>
      <c r="C1307" s="10" t="s">
        <v>13</v>
      </c>
      <c r="D1307" s="51" t="s">
        <v>41</v>
      </c>
      <c r="E1307" s="60"/>
      <c r="F1307" s="94">
        <v>43659</v>
      </c>
      <c r="G1307" s="10" t="s">
        <v>40056</v>
      </c>
      <c r="H1307" s="10" t="s">
        <v>17042</v>
      </c>
      <c r="I1307" s="10" t="s">
        <v>281</v>
      </c>
      <c r="J1307" s="62">
        <v>98034</v>
      </c>
      <c r="K1307" s="64" t="s">
        <v>1130</v>
      </c>
      <c r="L1307" s="10" t="s">
        <v>17043</v>
      </c>
      <c r="M1307" s="1" t="s">
        <v>46604</v>
      </c>
      <c r="N1307" s="10" t="s">
        <v>20</v>
      </c>
      <c r="O1307" s="10" t="s">
        <v>40057</v>
      </c>
      <c r="P1307" s="10" t="s">
        <v>45771</v>
      </c>
      <c r="Q1307" s="33" t="s">
        <v>29986</v>
      </c>
      <c r="R1307" s="61" t="s">
        <v>40058</v>
      </c>
      <c r="S1307" s="10" t="s">
        <v>93</v>
      </c>
      <c r="T1307" s="60" t="s">
        <v>45897</v>
      </c>
      <c r="U1307" s="51" t="s">
        <v>49804</v>
      </c>
      <c r="V1307" s="51" t="s">
        <v>26484</v>
      </c>
      <c r="W1307" s="51" t="s">
        <v>26485</v>
      </c>
      <c r="X1307" s="51" t="s">
        <v>93</v>
      </c>
      <c r="Y1307" s="51">
        <v>4879</v>
      </c>
      <c r="AA1307" s="51" t="s">
        <v>42844</v>
      </c>
      <c r="AB1307" s="33">
        <v>7143</v>
      </c>
      <c r="AC1307" s="103">
        <v>26299</v>
      </c>
    </row>
    <row r="1308" spans="1:29" ht="13" customHeight="1" x14ac:dyDescent="0.2">
      <c r="A1308" s="10" t="s">
        <v>39299</v>
      </c>
      <c r="B1308" s="87">
        <v>32</v>
      </c>
      <c r="C1308" s="10" t="s">
        <v>13</v>
      </c>
      <c r="D1308" s="10" t="s">
        <v>78</v>
      </c>
      <c r="E1308" s="61" t="s">
        <v>39300</v>
      </c>
      <c r="F1308" s="94">
        <v>43656</v>
      </c>
      <c r="G1308" s="10" t="s">
        <v>39301</v>
      </c>
      <c r="H1308" s="10" t="s">
        <v>39302</v>
      </c>
      <c r="I1308" s="10" t="s">
        <v>38</v>
      </c>
      <c r="J1308" s="62">
        <v>92301</v>
      </c>
      <c r="K1308" s="10" t="s">
        <v>287</v>
      </c>
      <c r="L1308" s="10" t="s">
        <v>32107</v>
      </c>
      <c r="M1308" s="1" t="s">
        <v>45919</v>
      </c>
      <c r="N1308" s="10" t="s">
        <v>20</v>
      </c>
      <c r="O1308" s="10" t="s">
        <v>39303</v>
      </c>
      <c r="P1308" s="10" t="s">
        <v>45771</v>
      </c>
      <c r="Q1308" s="33" t="s">
        <v>29986</v>
      </c>
      <c r="R1308" s="61" t="s">
        <v>39304</v>
      </c>
      <c r="S1308" s="10" t="s">
        <v>93</v>
      </c>
      <c r="T1308" s="60" t="s">
        <v>21</v>
      </c>
      <c r="U1308" s="51" t="s">
        <v>26682</v>
      </c>
      <c r="V1308" s="51" t="s">
        <v>26484</v>
      </c>
      <c r="W1308" s="51" t="s">
        <v>26486</v>
      </c>
      <c r="X1308" s="51" t="s">
        <v>93</v>
      </c>
      <c r="Y1308" s="51">
        <v>4861</v>
      </c>
      <c r="AA1308" s="51" t="s">
        <v>42844</v>
      </c>
      <c r="AB1308" s="33">
        <v>7137</v>
      </c>
      <c r="AC1308" s="103">
        <v>26291</v>
      </c>
    </row>
    <row r="1309" spans="1:29" ht="13" customHeight="1" x14ac:dyDescent="0.2">
      <c r="A1309" s="10" t="s">
        <v>39348</v>
      </c>
      <c r="B1309" s="87">
        <v>33</v>
      </c>
      <c r="C1309" s="10" t="s">
        <v>13</v>
      </c>
      <c r="D1309" s="10" t="s">
        <v>30</v>
      </c>
      <c r="E1309" s="61" t="s">
        <v>39349</v>
      </c>
      <c r="F1309" s="94">
        <v>43656</v>
      </c>
      <c r="G1309" s="10" t="s">
        <v>39350</v>
      </c>
      <c r="H1309" s="10" t="s">
        <v>600</v>
      </c>
      <c r="I1309" s="10" t="s">
        <v>55</v>
      </c>
      <c r="J1309" s="62">
        <v>32202</v>
      </c>
      <c r="K1309" s="10" t="s">
        <v>601</v>
      </c>
      <c r="L1309" s="10" t="s">
        <v>602</v>
      </c>
      <c r="M1309" s="1" t="s">
        <v>49877</v>
      </c>
      <c r="N1309" s="10" t="s">
        <v>20</v>
      </c>
      <c r="O1309" s="10" t="s">
        <v>39351</v>
      </c>
      <c r="P1309" s="10" t="s">
        <v>45392</v>
      </c>
      <c r="Q1309" s="33" t="s">
        <v>29986</v>
      </c>
      <c r="R1309" s="61" t="s">
        <v>39352</v>
      </c>
      <c r="S1309" s="10" t="s">
        <v>93</v>
      </c>
      <c r="T1309" s="60" t="s">
        <v>21</v>
      </c>
      <c r="U1309" s="51" t="s">
        <v>26682</v>
      </c>
      <c r="V1309" s="51" t="s">
        <v>26484</v>
      </c>
      <c r="W1309" s="51" t="s">
        <v>26485</v>
      </c>
      <c r="X1309" s="51" t="s">
        <v>93</v>
      </c>
      <c r="Y1309" s="51">
        <v>4864</v>
      </c>
      <c r="AA1309" s="51" t="s">
        <v>42842</v>
      </c>
      <c r="AB1309" s="33">
        <v>7138</v>
      </c>
      <c r="AC1309" s="103">
        <v>26292</v>
      </c>
    </row>
    <row r="1310" spans="1:29" ht="13" customHeight="1" x14ac:dyDescent="0.2">
      <c r="A1310" s="10" t="s">
        <v>41812</v>
      </c>
      <c r="B1310" s="87">
        <v>37</v>
      </c>
      <c r="C1310" s="10" t="s">
        <v>13</v>
      </c>
      <c r="D1310" s="10" t="s">
        <v>30</v>
      </c>
      <c r="E1310" s="60"/>
      <c r="F1310" s="94">
        <v>43656</v>
      </c>
      <c r="G1310" s="10" t="s">
        <v>41813</v>
      </c>
      <c r="H1310" s="10" t="s">
        <v>619</v>
      </c>
      <c r="I1310" s="10" t="s">
        <v>618</v>
      </c>
      <c r="J1310" s="62">
        <v>39365</v>
      </c>
      <c r="K1310" s="10" t="s">
        <v>7206</v>
      </c>
      <c r="L1310" s="10" t="s">
        <v>36395</v>
      </c>
      <c r="M1310" s="1" t="s">
        <v>46605</v>
      </c>
      <c r="N1310" s="10" t="s">
        <v>20</v>
      </c>
      <c r="O1310" s="10" t="s">
        <v>41814</v>
      </c>
      <c r="P1310" s="10" t="s">
        <v>45771</v>
      </c>
      <c r="Q1310" s="33" t="s">
        <v>29986</v>
      </c>
      <c r="R1310" s="61" t="s">
        <v>41815</v>
      </c>
      <c r="S1310" s="10" t="s">
        <v>93</v>
      </c>
      <c r="T1310" s="60" t="s">
        <v>21</v>
      </c>
      <c r="U1310" s="34" t="s">
        <v>26689</v>
      </c>
      <c r="V1310" s="34" t="s">
        <v>26484</v>
      </c>
      <c r="W1310" s="51"/>
      <c r="X1310" s="51"/>
      <c r="Y1310" s="51"/>
      <c r="AA1310" s="51" t="s">
        <v>42843</v>
      </c>
      <c r="AB1310" s="33">
        <v>7136</v>
      </c>
      <c r="AC1310" s="103">
        <v>26294</v>
      </c>
    </row>
    <row r="1311" spans="1:29" ht="13" customHeight="1" x14ac:dyDescent="0.2">
      <c r="A1311" s="10" t="s">
        <v>39189</v>
      </c>
      <c r="B1311" s="33" t="s">
        <v>22</v>
      </c>
      <c r="D1311" s="51" t="s">
        <v>30</v>
      </c>
      <c r="F1311" s="94">
        <v>43656</v>
      </c>
      <c r="H1311" s="33" t="s">
        <v>398</v>
      </c>
      <c r="I1311" s="33" t="s">
        <v>336</v>
      </c>
      <c r="M1311" s="1" t="s">
        <v>48929</v>
      </c>
      <c r="N1311" s="10" t="s">
        <v>20</v>
      </c>
      <c r="P1311" s="10" t="s">
        <v>45771</v>
      </c>
      <c r="Q1311" s="33" t="s">
        <v>29986</v>
      </c>
      <c r="R1311" s="33"/>
      <c r="T1311" s="60" t="s">
        <v>21</v>
      </c>
      <c r="U1311" s="51" t="s">
        <v>26689</v>
      </c>
      <c r="V1311" s="51" t="s">
        <v>26484</v>
      </c>
      <c r="W1311" s="51" t="s">
        <v>26485</v>
      </c>
      <c r="X1311" s="51" t="s">
        <v>93</v>
      </c>
      <c r="Y1311" s="51">
        <v>4865</v>
      </c>
      <c r="AA1311" s="33" t="s">
        <v>49699</v>
      </c>
      <c r="AB1311" s="33">
        <v>7135</v>
      </c>
      <c r="AC1311" s="103"/>
    </row>
    <row r="1312" spans="1:29" ht="13" customHeight="1" x14ac:dyDescent="0.2">
      <c r="A1312" s="10" t="s">
        <v>37366</v>
      </c>
      <c r="B1312" s="87">
        <v>23</v>
      </c>
      <c r="C1312" s="10" t="s">
        <v>13</v>
      </c>
      <c r="D1312" s="10" t="s">
        <v>78</v>
      </c>
      <c r="E1312" s="61" t="s">
        <v>37367</v>
      </c>
      <c r="F1312" s="94">
        <v>43655</v>
      </c>
      <c r="G1312" s="10" t="s">
        <v>37368</v>
      </c>
      <c r="H1312" s="10" t="s">
        <v>26</v>
      </c>
      <c r="I1312" s="10" t="s">
        <v>337</v>
      </c>
      <c r="J1312" s="62">
        <v>27834</v>
      </c>
      <c r="K1312" s="10" t="s">
        <v>767</v>
      </c>
      <c r="L1312" s="10" t="s">
        <v>768</v>
      </c>
      <c r="M1312" s="1" t="s">
        <v>46446</v>
      </c>
      <c r="N1312" s="10" t="s">
        <v>20</v>
      </c>
      <c r="O1312" s="10" t="s">
        <v>37369</v>
      </c>
      <c r="P1312" s="10" t="s">
        <v>45771</v>
      </c>
      <c r="Q1312" s="33" t="s">
        <v>29986</v>
      </c>
      <c r="R1312" s="61" t="s">
        <v>37370</v>
      </c>
      <c r="S1312" s="10" t="s">
        <v>93</v>
      </c>
      <c r="T1312" s="60" t="s">
        <v>21</v>
      </c>
      <c r="U1312" s="51" t="s">
        <v>26689</v>
      </c>
      <c r="V1312" s="51" t="s">
        <v>26484</v>
      </c>
      <c r="W1312" s="51" t="s">
        <v>26485</v>
      </c>
      <c r="X1312" s="51" t="s">
        <v>93</v>
      </c>
      <c r="Y1312" s="51">
        <v>4860</v>
      </c>
      <c r="AA1312" s="51" t="s">
        <v>42844</v>
      </c>
      <c r="AB1312" s="33">
        <v>7129</v>
      </c>
      <c r="AC1312" s="103">
        <v>26289</v>
      </c>
    </row>
    <row r="1313" spans="1:29" ht="13" customHeight="1" x14ac:dyDescent="0.2">
      <c r="A1313" s="10" t="s">
        <v>40905</v>
      </c>
      <c r="B1313" s="87">
        <v>23</v>
      </c>
      <c r="C1313" s="10" t="s">
        <v>13</v>
      </c>
      <c r="D1313" s="10" t="s">
        <v>30</v>
      </c>
      <c r="E1313" s="60"/>
      <c r="F1313" s="94">
        <v>43655</v>
      </c>
      <c r="G1313" s="10" t="s">
        <v>40906</v>
      </c>
      <c r="H1313" s="10" t="s">
        <v>921</v>
      </c>
      <c r="I1313" s="10" t="s">
        <v>62</v>
      </c>
      <c r="J1313" s="62">
        <v>44144</v>
      </c>
      <c r="K1313" s="10" t="s">
        <v>94</v>
      </c>
      <c r="L1313" s="10" t="s">
        <v>40907</v>
      </c>
      <c r="M1313" s="1" t="s">
        <v>46606</v>
      </c>
      <c r="N1313" s="10" t="s">
        <v>20</v>
      </c>
      <c r="O1313" s="10" t="s">
        <v>40908</v>
      </c>
      <c r="P1313" s="10" t="s">
        <v>45771</v>
      </c>
      <c r="Q1313" s="33" t="s">
        <v>29986</v>
      </c>
      <c r="R1313" s="61" t="s">
        <v>40909</v>
      </c>
      <c r="S1313" s="10" t="s">
        <v>509</v>
      </c>
      <c r="T1313" s="60" t="s">
        <v>21</v>
      </c>
      <c r="U1313" s="51" t="s">
        <v>26689</v>
      </c>
      <c r="V1313" s="51" t="s">
        <v>26484</v>
      </c>
      <c r="W1313" s="51" t="s">
        <v>26485</v>
      </c>
      <c r="X1313" s="51" t="s">
        <v>93</v>
      </c>
      <c r="Y1313" s="51">
        <v>4866</v>
      </c>
      <c r="AA1313" s="51" t="s">
        <v>42844</v>
      </c>
      <c r="AB1313" s="33">
        <v>7131</v>
      </c>
      <c r="AC1313" s="103">
        <v>26290</v>
      </c>
    </row>
    <row r="1314" spans="1:29" ht="13" customHeight="1" x14ac:dyDescent="0.2">
      <c r="A1314" s="10" t="s">
        <v>38068</v>
      </c>
      <c r="B1314" s="87">
        <v>26</v>
      </c>
      <c r="C1314" s="10" t="s">
        <v>13</v>
      </c>
      <c r="D1314" s="10" t="s">
        <v>30</v>
      </c>
      <c r="E1314" s="61" t="s">
        <v>38069</v>
      </c>
      <c r="F1314" s="94">
        <v>43655</v>
      </c>
      <c r="G1314" s="10" t="s">
        <v>38070</v>
      </c>
      <c r="H1314" s="10" t="s">
        <v>1531</v>
      </c>
      <c r="I1314" s="10" t="s">
        <v>38</v>
      </c>
      <c r="J1314" s="62">
        <v>95610</v>
      </c>
      <c r="K1314" s="10" t="s">
        <v>1533</v>
      </c>
      <c r="L1314" s="10" t="s">
        <v>1534</v>
      </c>
      <c r="M1314" s="1" t="s">
        <v>46607</v>
      </c>
      <c r="N1314" s="10" t="s">
        <v>20</v>
      </c>
      <c r="O1314" s="10" t="s">
        <v>38071</v>
      </c>
      <c r="P1314" s="10" t="s">
        <v>45771</v>
      </c>
      <c r="Q1314" s="33" t="s">
        <v>29986</v>
      </c>
      <c r="R1314" s="61" t="s">
        <v>38072</v>
      </c>
      <c r="S1314" s="10" t="s">
        <v>93</v>
      </c>
      <c r="T1314" s="60" t="s">
        <v>21</v>
      </c>
      <c r="U1314" s="51" t="s">
        <v>26689</v>
      </c>
      <c r="V1314" s="51" t="s">
        <v>26484</v>
      </c>
      <c r="W1314" s="51"/>
      <c r="X1314" s="51" t="s">
        <v>93</v>
      </c>
      <c r="Y1314" s="51">
        <v>4862</v>
      </c>
      <c r="AA1314" s="51" t="s">
        <v>42844</v>
      </c>
      <c r="AB1314" s="33">
        <v>7130</v>
      </c>
      <c r="AC1314" s="103">
        <v>26286</v>
      </c>
    </row>
    <row r="1315" spans="1:29" ht="13" customHeight="1" x14ac:dyDescent="0.2">
      <c r="A1315" s="1" t="s">
        <v>39628</v>
      </c>
      <c r="B1315" s="87">
        <v>36</v>
      </c>
      <c r="C1315" s="10" t="s">
        <v>13</v>
      </c>
      <c r="D1315" s="1" t="s">
        <v>23</v>
      </c>
      <c r="E1315" s="60"/>
      <c r="F1315" s="94">
        <v>43655</v>
      </c>
      <c r="G1315" s="10" t="s">
        <v>39629</v>
      </c>
      <c r="H1315" s="10" t="s">
        <v>39630</v>
      </c>
      <c r="I1315" s="10" t="s">
        <v>38</v>
      </c>
      <c r="J1315" s="62">
        <v>92270</v>
      </c>
      <c r="K1315" s="10" t="s">
        <v>725</v>
      </c>
      <c r="L1315" s="10" t="s">
        <v>726</v>
      </c>
      <c r="M1315" s="1" t="s">
        <v>45926</v>
      </c>
      <c r="N1315" s="10" t="s">
        <v>20</v>
      </c>
      <c r="O1315" s="10" t="s">
        <v>39631</v>
      </c>
      <c r="P1315" s="10" t="s">
        <v>45771</v>
      </c>
      <c r="Q1315" s="33" t="s">
        <v>29986</v>
      </c>
      <c r="R1315" s="61" t="s">
        <v>39632</v>
      </c>
      <c r="S1315" s="10" t="s">
        <v>93</v>
      </c>
      <c r="T1315" s="60" t="s">
        <v>21</v>
      </c>
      <c r="U1315" s="51" t="s">
        <v>26682</v>
      </c>
      <c r="V1315" s="51" t="s">
        <v>26484</v>
      </c>
      <c r="W1315" s="51" t="s">
        <v>26485</v>
      </c>
      <c r="X1315" s="51" t="s">
        <v>509</v>
      </c>
      <c r="Y1315" s="51">
        <v>4859</v>
      </c>
      <c r="AA1315" s="51" t="s">
        <v>42844</v>
      </c>
      <c r="AB1315" s="33">
        <v>7132</v>
      </c>
      <c r="AC1315" s="103">
        <v>26287</v>
      </c>
    </row>
    <row r="1316" spans="1:29" ht="13" customHeight="1" x14ac:dyDescent="0.2">
      <c r="A1316" s="1" t="s">
        <v>2989</v>
      </c>
      <c r="B1316" s="33" t="s">
        <v>22</v>
      </c>
      <c r="C1316" s="10" t="s">
        <v>13</v>
      </c>
      <c r="D1316" s="1" t="s">
        <v>23</v>
      </c>
      <c r="E1316" s="60"/>
      <c r="F1316" s="94">
        <v>43655</v>
      </c>
      <c r="G1316" s="10" t="s">
        <v>37030</v>
      </c>
      <c r="H1316" s="10" t="s">
        <v>37031</v>
      </c>
      <c r="I1316" s="10" t="s">
        <v>293</v>
      </c>
      <c r="J1316" s="62">
        <v>40312</v>
      </c>
      <c r="K1316" s="10" t="s">
        <v>4906</v>
      </c>
      <c r="L1316" s="10" t="s">
        <v>37032</v>
      </c>
      <c r="M1316" s="1" t="s">
        <v>46608</v>
      </c>
      <c r="N1316" s="10" t="s">
        <v>20</v>
      </c>
      <c r="O1316" s="10" t="s">
        <v>37033</v>
      </c>
      <c r="P1316" s="10" t="s">
        <v>45771</v>
      </c>
      <c r="Q1316" s="33" t="s">
        <v>29986</v>
      </c>
      <c r="R1316" s="61" t="s">
        <v>37034</v>
      </c>
      <c r="S1316" s="10" t="s">
        <v>93</v>
      </c>
      <c r="T1316" s="60" t="s">
        <v>45897</v>
      </c>
      <c r="U1316" s="51" t="s">
        <v>49804</v>
      </c>
      <c r="V1316" s="51"/>
      <c r="W1316" s="51"/>
      <c r="X1316" s="51"/>
      <c r="Y1316" s="51"/>
      <c r="Z1316" s="33" t="s">
        <v>42353</v>
      </c>
      <c r="AA1316" s="51" t="s">
        <v>42843</v>
      </c>
      <c r="AB1316" s="33">
        <v>7133</v>
      </c>
      <c r="AC1316" s="103">
        <v>26288</v>
      </c>
    </row>
    <row r="1317" spans="1:29" ht="13" customHeight="1" x14ac:dyDescent="0.2">
      <c r="A1317" s="10" t="s">
        <v>40277</v>
      </c>
      <c r="B1317" s="87">
        <v>36</v>
      </c>
      <c r="C1317" s="10" t="s">
        <v>13</v>
      </c>
      <c r="D1317" s="10" t="s">
        <v>41</v>
      </c>
      <c r="E1317" s="60"/>
      <c r="F1317" s="94">
        <v>43655</v>
      </c>
      <c r="G1317" s="10" t="s">
        <v>40278</v>
      </c>
      <c r="H1317" s="10" t="s">
        <v>628</v>
      </c>
      <c r="I1317" s="10" t="s">
        <v>38</v>
      </c>
      <c r="J1317" s="62">
        <v>93305</v>
      </c>
      <c r="K1317" s="10" t="s">
        <v>629</v>
      </c>
      <c r="L1317" s="10" t="s">
        <v>630</v>
      </c>
      <c r="M1317" s="1" t="s">
        <v>46534</v>
      </c>
      <c r="N1317" s="10" t="s">
        <v>20</v>
      </c>
      <c r="O1317" s="10" t="s">
        <v>40279</v>
      </c>
      <c r="P1317" s="10" t="s">
        <v>45771</v>
      </c>
      <c r="Q1317" s="33" t="s">
        <v>29986</v>
      </c>
      <c r="R1317" s="61" t="s">
        <v>40280</v>
      </c>
      <c r="S1317" s="10" t="s">
        <v>93</v>
      </c>
      <c r="T1317" s="60" t="s">
        <v>28</v>
      </c>
      <c r="U1317" s="51" t="s">
        <v>26487</v>
      </c>
      <c r="V1317" s="51" t="s">
        <v>26487</v>
      </c>
      <c r="W1317" s="51" t="s">
        <v>26485</v>
      </c>
      <c r="X1317" s="51" t="s">
        <v>93</v>
      </c>
      <c r="Y1317" s="51">
        <v>4858</v>
      </c>
      <c r="AA1317" s="51" t="s">
        <v>42842</v>
      </c>
      <c r="AB1317" s="33">
        <v>7134</v>
      </c>
      <c r="AC1317" s="103">
        <v>26284</v>
      </c>
    </row>
    <row r="1318" spans="1:29" ht="13" customHeight="1" x14ac:dyDescent="0.2">
      <c r="A1318" s="1" t="s">
        <v>37035</v>
      </c>
      <c r="B1318" s="87">
        <v>42</v>
      </c>
      <c r="C1318" s="10" t="s">
        <v>13</v>
      </c>
      <c r="D1318" s="1" t="s">
        <v>23</v>
      </c>
      <c r="E1318" s="60"/>
      <c r="F1318" s="94">
        <v>43654</v>
      </c>
      <c r="G1318" s="10" t="s">
        <v>37036</v>
      </c>
      <c r="H1318" s="10" t="s">
        <v>80</v>
      </c>
      <c r="I1318" s="10" t="s">
        <v>37</v>
      </c>
      <c r="J1318" s="62">
        <v>60639</v>
      </c>
      <c r="K1318" s="10" t="s">
        <v>81</v>
      </c>
      <c r="L1318" s="10" t="s">
        <v>82</v>
      </c>
      <c r="M1318" s="1" t="s">
        <v>46250</v>
      </c>
      <c r="N1318" s="10" t="s">
        <v>20</v>
      </c>
      <c r="O1318" s="10" t="s">
        <v>37037</v>
      </c>
      <c r="P1318" s="10" t="s">
        <v>45771</v>
      </c>
      <c r="Q1318" s="33" t="s">
        <v>29986</v>
      </c>
      <c r="R1318" s="61" t="s">
        <v>37038</v>
      </c>
      <c r="S1318" s="10" t="s">
        <v>93</v>
      </c>
      <c r="T1318" s="60" t="s">
        <v>28</v>
      </c>
      <c r="U1318" s="33" t="s">
        <v>26487</v>
      </c>
      <c r="V1318" s="51"/>
      <c r="W1318" s="51"/>
      <c r="X1318" s="51"/>
      <c r="Y1318" s="51"/>
      <c r="Z1318" s="33" t="s">
        <v>42353</v>
      </c>
      <c r="AA1318" s="51" t="s">
        <v>42842</v>
      </c>
      <c r="AB1318" s="33">
        <v>7128</v>
      </c>
      <c r="AC1318" s="103">
        <v>26281</v>
      </c>
    </row>
    <row r="1319" spans="1:29" ht="13" customHeight="1" x14ac:dyDescent="0.2">
      <c r="A1319" s="1" t="s">
        <v>42172</v>
      </c>
      <c r="B1319" s="87">
        <v>43</v>
      </c>
      <c r="C1319" s="10" t="s">
        <v>13</v>
      </c>
      <c r="D1319" s="1" t="s">
        <v>23</v>
      </c>
      <c r="E1319" s="60"/>
      <c r="F1319" s="94">
        <v>43653</v>
      </c>
      <c r="G1319" s="10" t="s">
        <v>42173</v>
      </c>
      <c r="H1319" s="10" t="s">
        <v>15276</v>
      </c>
      <c r="I1319" s="10" t="s">
        <v>177</v>
      </c>
      <c r="J1319" s="62">
        <v>88352</v>
      </c>
      <c r="K1319" s="10" t="s">
        <v>6133</v>
      </c>
      <c r="L1319" s="10" t="s">
        <v>15278</v>
      </c>
      <c r="M1319" s="1" t="s">
        <v>46609</v>
      </c>
      <c r="N1319" s="10" t="s">
        <v>20</v>
      </c>
      <c r="O1319" s="10" t="s">
        <v>42174</v>
      </c>
      <c r="P1319" s="10" t="s">
        <v>45771</v>
      </c>
      <c r="Q1319" s="33" t="s">
        <v>29986</v>
      </c>
      <c r="R1319" s="61" t="s">
        <v>42175</v>
      </c>
      <c r="S1319" s="10" t="s">
        <v>93</v>
      </c>
      <c r="T1319" s="60" t="s">
        <v>21</v>
      </c>
      <c r="U1319" s="34" t="s">
        <v>26689</v>
      </c>
      <c r="V1319" s="34" t="s">
        <v>26484</v>
      </c>
      <c r="W1319" s="51"/>
      <c r="X1319" s="51"/>
      <c r="Y1319" s="51"/>
      <c r="AA1319" s="51" t="s">
        <v>42843</v>
      </c>
      <c r="AB1319" s="33">
        <v>7124</v>
      </c>
      <c r="AC1319" s="103">
        <v>26278</v>
      </c>
    </row>
    <row r="1320" spans="1:29" ht="13" customHeight="1" x14ac:dyDescent="0.2">
      <c r="A1320" s="1" t="s">
        <v>42176</v>
      </c>
      <c r="B1320" s="87">
        <v>58</v>
      </c>
      <c r="C1320" s="10" t="s">
        <v>13</v>
      </c>
      <c r="D1320" s="1" t="s">
        <v>23</v>
      </c>
      <c r="E1320" s="60"/>
      <c r="F1320" s="94">
        <v>43653</v>
      </c>
      <c r="G1320" s="10" t="s">
        <v>42177</v>
      </c>
      <c r="H1320" s="10" t="s">
        <v>1711</v>
      </c>
      <c r="I1320" s="10" t="s">
        <v>392</v>
      </c>
      <c r="J1320" s="62">
        <v>10452</v>
      </c>
      <c r="K1320" s="10" t="s">
        <v>1711</v>
      </c>
      <c r="L1320" s="10" t="s">
        <v>536</v>
      </c>
      <c r="M1320" s="1" t="s">
        <v>45963</v>
      </c>
      <c r="N1320" s="10" t="s">
        <v>20</v>
      </c>
      <c r="O1320" s="10" t="s">
        <v>42178</v>
      </c>
      <c r="P1320" s="10" t="s">
        <v>45771</v>
      </c>
      <c r="Q1320" s="33" t="s">
        <v>29986</v>
      </c>
      <c r="R1320" s="61" t="s">
        <v>42179</v>
      </c>
      <c r="S1320" s="10" t="s">
        <v>93</v>
      </c>
      <c r="T1320" s="60" t="s">
        <v>21</v>
      </c>
      <c r="U1320" s="34" t="s">
        <v>26689</v>
      </c>
      <c r="V1320" s="34" t="s">
        <v>26484</v>
      </c>
      <c r="W1320" s="51"/>
      <c r="X1320" s="51"/>
      <c r="Y1320" s="51"/>
      <c r="AA1320" s="51" t="s">
        <v>42842</v>
      </c>
      <c r="AB1320" s="33">
        <v>7125</v>
      </c>
      <c r="AC1320" s="103"/>
    </row>
    <row r="1321" spans="1:29" ht="13" customHeight="1" x14ac:dyDescent="0.2">
      <c r="A1321" s="10" t="s">
        <v>41265</v>
      </c>
      <c r="B1321" s="87">
        <v>61</v>
      </c>
      <c r="C1321" s="10" t="s">
        <v>13</v>
      </c>
      <c r="D1321" s="10" t="s">
        <v>30</v>
      </c>
      <c r="E1321" s="60"/>
      <c r="F1321" s="94">
        <v>43653</v>
      </c>
      <c r="G1321" s="10" t="s">
        <v>41266</v>
      </c>
      <c r="H1321" s="10" t="s">
        <v>600</v>
      </c>
      <c r="I1321" s="10" t="s">
        <v>915</v>
      </c>
      <c r="J1321" s="62">
        <v>72076</v>
      </c>
      <c r="K1321" s="10" t="s">
        <v>2302</v>
      </c>
      <c r="L1321" s="10" t="s">
        <v>2177</v>
      </c>
      <c r="M1321" s="1" t="s">
        <v>46610</v>
      </c>
      <c r="N1321" s="10" t="s">
        <v>20</v>
      </c>
      <c r="O1321" s="10" t="s">
        <v>41267</v>
      </c>
      <c r="P1321" s="10" t="s">
        <v>45771</v>
      </c>
      <c r="Q1321" s="33" t="s">
        <v>29986</v>
      </c>
      <c r="R1321" s="61" t="s">
        <v>41268</v>
      </c>
      <c r="S1321" s="10" t="s">
        <v>509</v>
      </c>
      <c r="T1321" s="60" t="s">
        <v>21</v>
      </c>
      <c r="U1321" s="51" t="s">
        <v>26682</v>
      </c>
      <c r="V1321" s="51" t="s">
        <v>26484</v>
      </c>
      <c r="W1321" s="51" t="s">
        <v>26485</v>
      </c>
      <c r="X1321" s="51" t="s">
        <v>93</v>
      </c>
      <c r="Y1321" s="51">
        <v>4842</v>
      </c>
      <c r="AA1321" s="51" t="s">
        <v>42844</v>
      </c>
      <c r="AB1321" s="33">
        <v>7126</v>
      </c>
      <c r="AC1321" s="103">
        <v>26283</v>
      </c>
    </row>
    <row r="1322" spans="1:29" ht="13" customHeight="1" x14ac:dyDescent="0.2">
      <c r="A1322" s="10" t="s">
        <v>40358</v>
      </c>
      <c r="B1322" s="87">
        <v>41</v>
      </c>
      <c r="C1322" s="10" t="s">
        <v>13</v>
      </c>
      <c r="D1322" s="51" t="s">
        <v>30</v>
      </c>
      <c r="E1322" s="60"/>
      <c r="F1322" s="94">
        <v>43653</v>
      </c>
      <c r="G1322" s="10" t="s">
        <v>40359</v>
      </c>
      <c r="H1322" s="10" t="s">
        <v>39769</v>
      </c>
      <c r="I1322" s="10" t="s">
        <v>224</v>
      </c>
      <c r="J1322" s="62">
        <v>22853</v>
      </c>
      <c r="K1322" s="10" t="s">
        <v>4372</v>
      </c>
      <c r="L1322" s="10" t="s">
        <v>40360</v>
      </c>
      <c r="M1322" s="1" t="s">
        <v>46611</v>
      </c>
      <c r="N1322" s="10" t="s">
        <v>20</v>
      </c>
      <c r="O1322" s="10" t="s">
        <v>40361</v>
      </c>
      <c r="P1322" s="10" t="s">
        <v>45771</v>
      </c>
      <c r="Q1322" s="33" t="s">
        <v>29986</v>
      </c>
      <c r="R1322" s="61" t="s">
        <v>40362</v>
      </c>
      <c r="S1322" s="10" t="s">
        <v>93</v>
      </c>
      <c r="T1322" s="60" t="s">
        <v>28</v>
      </c>
      <c r="U1322" s="51" t="s">
        <v>26487</v>
      </c>
      <c r="V1322" s="51" t="s">
        <v>26482</v>
      </c>
      <c r="W1322" s="51" t="s">
        <v>26485</v>
      </c>
      <c r="X1322" s="51" t="s">
        <v>93</v>
      </c>
      <c r="Y1322" s="51">
        <v>4851</v>
      </c>
      <c r="AA1322" s="51" t="s">
        <v>42843</v>
      </c>
      <c r="AB1322" s="33">
        <v>7127</v>
      </c>
      <c r="AC1322" s="103">
        <v>26279</v>
      </c>
    </row>
    <row r="1323" spans="1:29" ht="13" customHeight="1" x14ac:dyDescent="0.2">
      <c r="A1323" s="10" t="s">
        <v>39028</v>
      </c>
      <c r="B1323" s="87">
        <v>43</v>
      </c>
      <c r="C1323" s="10" t="s">
        <v>13</v>
      </c>
      <c r="D1323" s="51" t="s">
        <v>78</v>
      </c>
      <c r="E1323" s="60"/>
      <c r="F1323" s="94">
        <v>43652</v>
      </c>
      <c r="G1323" s="10" t="s">
        <v>39029</v>
      </c>
      <c r="H1323" s="10" t="s">
        <v>39030</v>
      </c>
      <c r="I1323" s="10" t="s">
        <v>45</v>
      </c>
      <c r="J1323" s="62">
        <v>21237</v>
      </c>
      <c r="K1323" s="10" t="s">
        <v>1483</v>
      </c>
      <c r="L1323" s="10" t="s">
        <v>211</v>
      </c>
      <c r="M1323" s="1" t="s">
        <v>46017</v>
      </c>
      <c r="N1323" s="10" t="s">
        <v>20</v>
      </c>
      <c r="O1323" s="10" t="s">
        <v>39031</v>
      </c>
      <c r="P1323" s="10" t="s">
        <v>45771</v>
      </c>
      <c r="Q1323" s="33" t="s">
        <v>29986</v>
      </c>
      <c r="R1323" s="61" t="s">
        <v>39032</v>
      </c>
      <c r="S1323" s="10" t="s">
        <v>93</v>
      </c>
      <c r="T1323" s="60" t="s">
        <v>21</v>
      </c>
      <c r="U1323" s="51" t="s">
        <v>26689</v>
      </c>
      <c r="V1323" s="51" t="s">
        <v>26484</v>
      </c>
      <c r="W1323" s="51" t="s">
        <v>19153</v>
      </c>
      <c r="X1323" s="51" t="s">
        <v>93</v>
      </c>
      <c r="Y1323" s="51">
        <v>4846</v>
      </c>
      <c r="AA1323" s="51" t="s">
        <v>42844</v>
      </c>
      <c r="AB1323" s="33">
        <v>7123</v>
      </c>
      <c r="AC1323" s="103">
        <v>26276</v>
      </c>
    </row>
    <row r="1324" spans="1:29" ht="13" customHeight="1" x14ac:dyDescent="0.2">
      <c r="A1324" s="10" t="s">
        <v>45782</v>
      </c>
      <c r="B1324" s="87">
        <v>28</v>
      </c>
      <c r="C1324" s="10" t="s">
        <v>13</v>
      </c>
      <c r="D1324" s="10" t="s">
        <v>30</v>
      </c>
      <c r="E1324" s="98" t="s">
        <v>45783</v>
      </c>
      <c r="F1324" s="94">
        <v>43652</v>
      </c>
      <c r="G1324" s="10"/>
      <c r="H1324" s="10" t="s">
        <v>13731</v>
      </c>
      <c r="I1324" s="10" t="s">
        <v>366</v>
      </c>
      <c r="J1324" s="62">
        <v>73463</v>
      </c>
      <c r="K1324" s="10" t="s">
        <v>758</v>
      </c>
      <c r="L1324" s="10" t="s">
        <v>45786</v>
      </c>
      <c r="M1324" s="1" t="s">
        <v>46612</v>
      </c>
      <c r="N1324" s="10" t="s">
        <v>362</v>
      </c>
      <c r="O1324" s="10" t="s">
        <v>45785</v>
      </c>
      <c r="P1324" s="10" t="s">
        <v>22299</v>
      </c>
      <c r="Q1324" s="33" t="s">
        <v>1081</v>
      </c>
      <c r="R1324" s="98" t="s">
        <v>45784</v>
      </c>
      <c r="S1324" s="10" t="s">
        <v>93</v>
      </c>
      <c r="T1324" s="60" t="s">
        <v>45897</v>
      </c>
      <c r="U1324" s="51" t="s">
        <v>49804</v>
      </c>
      <c r="V1324" s="51"/>
      <c r="W1324" s="51"/>
      <c r="X1324" s="51"/>
      <c r="Y1324" s="51"/>
      <c r="AA1324" s="51" t="s">
        <v>42843</v>
      </c>
      <c r="AB1324" s="33">
        <v>7665</v>
      </c>
      <c r="AC1324" s="103"/>
    </row>
    <row r="1325" spans="1:29" ht="13" customHeight="1" x14ac:dyDescent="0.2">
      <c r="A1325" s="10" t="s">
        <v>37361</v>
      </c>
      <c r="B1325" s="87">
        <v>28</v>
      </c>
      <c r="C1325" s="10" t="s">
        <v>13</v>
      </c>
      <c r="D1325" s="10" t="s">
        <v>78</v>
      </c>
      <c r="E1325" s="61" t="s">
        <v>37362</v>
      </c>
      <c r="F1325" s="94">
        <v>43651</v>
      </c>
      <c r="G1325" s="10" t="s">
        <v>37363</v>
      </c>
      <c r="H1325" s="10" t="s">
        <v>4976</v>
      </c>
      <c r="I1325" s="10" t="s">
        <v>55</v>
      </c>
      <c r="J1325" s="62">
        <v>32501</v>
      </c>
      <c r="K1325" s="10" t="s">
        <v>4977</v>
      </c>
      <c r="L1325" s="10" t="s">
        <v>11305</v>
      </c>
      <c r="M1325" s="1" t="s">
        <v>46613</v>
      </c>
      <c r="N1325" s="10" t="s">
        <v>20</v>
      </c>
      <c r="O1325" s="10" t="s">
        <v>37364</v>
      </c>
      <c r="P1325" s="10" t="s">
        <v>45771</v>
      </c>
      <c r="Q1325" s="33" t="s">
        <v>29986</v>
      </c>
      <c r="R1325" s="61" t="s">
        <v>37365</v>
      </c>
      <c r="S1325" s="10" t="s">
        <v>93</v>
      </c>
      <c r="T1325" s="60" t="s">
        <v>21</v>
      </c>
      <c r="U1325" s="51" t="s">
        <v>26689</v>
      </c>
      <c r="V1325" s="51" t="s">
        <v>26484</v>
      </c>
      <c r="W1325" s="51" t="s">
        <v>26483</v>
      </c>
      <c r="X1325" s="51" t="s">
        <v>93</v>
      </c>
      <c r="Y1325" s="51">
        <v>4844</v>
      </c>
      <c r="AA1325" s="51" t="s">
        <v>42842</v>
      </c>
      <c r="AB1325" s="33">
        <v>7117</v>
      </c>
      <c r="AC1325" s="103">
        <v>26275</v>
      </c>
    </row>
    <row r="1326" spans="1:29" ht="13" customHeight="1" x14ac:dyDescent="0.2">
      <c r="A1326" s="10" t="s">
        <v>39544</v>
      </c>
      <c r="B1326" s="87">
        <v>37</v>
      </c>
      <c r="C1326" s="10" t="s">
        <v>13</v>
      </c>
      <c r="D1326" s="10" t="s">
        <v>41</v>
      </c>
      <c r="E1326" s="61" t="s">
        <v>39545</v>
      </c>
      <c r="F1326" s="94">
        <v>43651</v>
      </c>
      <c r="G1326" s="10" t="s">
        <v>39546</v>
      </c>
      <c r="H1326" s="10" t="s">
        <v>39547</v>
      </c>
      <c r="I1326" s="10" t="s">
        <v>55</v>
      </c>
      <c r="J1326" s="62">
        <v>33570</v>
      </c>
      <c r="K1326" s="10" t="s">
        <v>587</v>
      </c>
      <c r="L1326" s="10" t="s">
        <v>588</v>
      </c>
      <c r="M1326" s="1" t="s">
        <v>46362</v>
      </c>
      <c r="N1326" s="10" t="s">
        <v>20</v>
      </c>
      <c r="O1326" s="10" t="s">
        <v>39548</v>
      </c>
      <c r="P1326" s="10" t="s">
        <v>45771</v>
      </c>
      <c r="Q1326" s="33" t="s">
        <v>29986</v>
      </c>
      <c r="R1326" s="61" t="s">
        <v>39549</v>
      </c>
      <c r="S1326" s="10" t="s">
        <v>93</v>
      </c>
      <c r="T1326" s="60" t="s">
        <v>21</v>
      </c>
      <c r="U1326" s="51" t="s">
        <v>26682</v>
      </c>
      <c r="V1326" s="51" t="s">
        <v>26482</v>
      </c>
      <c r="W1326" s="51" t="s">
        <v>26485</v>
      </c>
      <c r="X1326" s="51" t="s">
        <v>93</v>
      </c>
      <c r="Y1326" s="51">
        <v>4852</v>
      </c>
      <c r="AA1326" s="51" t="s">
        <v>42844</v>
      </c>
      <c r="AB1326" s="33">
        <v>7119</v>
      </c>
      <c r="AC1326" s="103">
        <v>26270</v>
      </c>
    </row>
    <row r="1327" spans="1:29" ht="13" customHeight="1" x14ac:dyDescent="0.2">
      <c r="A1327" s="10" t="s">
        <v>38060</v>
      </c>
      <c r="B1327" s="87">
        <v>58</v>
      </c>
      <c r="C1327" s="10" t="s">
        <v>13</v>
      </c>
      <c r="D1327" s="10" t="s">
        <v>30</v>
      </c>
      <c r="E1327" s="61" t="s">
        <v>38061</v>
      </c>
      <c r="F1327" s="94">
        <v>43651</v>
      </c>
      <c r="G1327" s="10" t="s">
        <v>38062</v>
      </c>
      <c r="H1327" s="10" t="s">
        <v>38063</v>
      </c>
      <c r="I1327" s="10" t="s">
        <v>399</v>
      </c>
      <c r="J1327" s="62">
        <v>65717</v>
      </c>
      <c r="K1327" s="10" t="s">
        <v>38064</v>
      </c>
      <c r="L1327" s="10" t="s">
        <v>38065</v>
      </c>
      <c r="M1327" s="1" t="s">
        <v>46614</v>
      </c>
      <c r="N1327" s="10" t="s">
        <v>20</v>
      </c>
      <c r="O1327" s="10" t="s">
        <v>38066</v>
      </c>
      <c r="P1327" s="10" t="s">
        <v>45771</v>
      </c>
      <c r="Q1327" s="33" t="s">
        <v>29986</v>
      </c>
      <c r="R1327" s="61" t="s">
        <v>38067</v>
      </c>
      <c r="S1327" s="10" t="s">
        <v>93</v>
      </c>
      <c r="T1327" s="60" t="s">
        <v>21</v>
      </c>
      <c r="U1327" s="51" t="s">
        <v>26689</v>
      </c>
      <c r="V1327" s="51" t="s">
        <v>26484</v>
      </c>
      <c r="W1327" s="51" t="s">
        <v>26485</v>
      </c>
      <c r="X1327" s="51" t="s">
        <v>93</v>
      </c>
      <c r="Y1327" s="51">
        <v>4847</v>
      </c>
      <c r="AA1327" s="51" t="s">
        <v>42843</v>
      </c>
      <c r="AB1327" s="33">
        <v>7118</v>
      </c>
      <c r="AC1327" s="103">
        <v>26272</v>
      </c>
    </row>
    <row r="1328" spans="1:29" ht="13" customHeight="1" x14ac:dyDescent="0.2">
      <c r="A1328" s="10" t="s">
        <v>39877</v>
      </c>
      <c r="B1328" s="87">
        <v>17</v>
      </c>
      <c r="C1328" s="10" t="s">
        <v>102</v>
      </c>
      <c r="D1328" s="10" t="s">
        <v>30</v>
      </c>
      <c r="E1328" s="61" t="s">
        <v>39878</v>
      </c>
      <c r="F1328" s="94">
        <v>43651</v>
      </c>
      <c r="G1328" s="10" t="s">
        <v>39879</v>
      </c>
      <c r="H1328" s="10" t="s">
        <v>1745</v>
      </c>
      <c r="I1328" s="10" t="s">
        <v>38</v>
      </c>
      <c r="J1328" s="62">
        <v>92806</v>
      </c>
      <c r="K1328" s="10" t="s">
        <v>995</v>
      </c>
      <c r="L1328" s="10" t="s">
        <v>14454</v>
      </c>
      <c r="M1328" s="1" t="s">
        <v>45983</v>
      </c>
      <c r="N1328" s="10" t="s">
        <v>20</v>
      </c>
      <c r="O1328" s="10" t="s">
        <v>39880</v>
      </c>
      <c r="P1328" s="10" t="s">
        <v>31864</v>
      </c>
      <c r="Q1328" s="33" t="s">
        <v>29986</v>
      </c>
      <c r="R1328" s="61" t="s">
        <v>39881</v>
      </c>
      <c r="S1328" s="10" t="s">
        <v>93</v>
      </c>
      <c r="T1328" s="60" t="s">
        <v>45897</v>
      </c>
      <c r="U1328" s="51" t="s">
        <v>39851</v>
      </c>
      <c r="V1328" s="51" t="s">
        <v>26484</v>
      </c>
      <c r="W1328" s="51" t="s">
        <v>26485</v>
      </c>
      <c r="X1328" s="51" t="s">
        <v>509</v>
      </c>
      <c r="Y1328" s="51">
        <v>4848</v>
      </c>
      <c r="AA1328" s="51" t="s">
        <v>42844</v>
      </c>
      <c r="AB1328" s="33">
        <v>7120</v>
      </c>
      <c r="AC1328" s="103">
        <v>26271</v>
      </c>
    </row>
    <row r="1329" spans="1:29" ht="13" customHeight="1" x14ac:dyDescent="0.2">
      <c r="A1329" s="10" t="s">
        <v>39994</v>
      </c>
      <c r="B1329" s="87">
        <v>21</v>
      </c>
      <c r="C1329" s="10" t="s">
        <v>13</v>
      </c>
      <c r="D1329" s="10" t="s">
        <v>30</v>
      </c>
      <c r="E1329" s="60"/>
      <c r="F1329" s="94">
        <v>43651</v>
      </c>
      <c r="G1329" s="10" t="s">
        <v>39995</v>
      </c>
      <c r="H1329" s="10" t="s">
        <v>13860</v>
      </c>
      <c r="I1329" s="10" t="s">
        <v>38</v>
      </c>
      <c r="J1329" s="62">
        <v>93022</v>
      </c>
      <c r="K1329" s="10" t="s">
        <v>2972</v>
      </c>
      <c r="L1329" s="10" t="s">
        <v>894</v>
      </c>
      <c r="M1329" s="1" t="s">
        <v>45955</v>
      </c>
      <c r="N1329" s="10" t="s">
        <v>20</v>
      </c>
      <c r="O1329" s="10" t="s">
        <v>39996</v>
      </c>
      <c r="P1329" s="10" t="s">
        <v>45771</v>
      </c>
      <c r="Q1329" s="33" t="s">
        <v>29986</v>
      </c>
      <c r="R1329" s="61" t="s">
        <v>39997</v>
      </c>
      <c r="S1329" s="10" t="s">
        <v>93</v>
      </c>
      <c r="T1329" s="60" t="s">
        <v>45897</v>
      </c>
      <c r="U1329" s="51" t="s">
        <v>49804</v>
      </c>
      <c r="V1329" s="51" t="s">
        <v>26484</v>
      </c>
      <c r="W1329" s="51" t="s">
        <v>26485</v>
      </c>
      <c r="X1329" s="51" t="s">
        <v>93</v>
      </c>
      <c r="Y1329" s="51">
        <v>4849</v>
      </c>
      <c r="AA1329" s="51" t="s">
        <v>42844</v>
      </c>
      <c r="AB1329" s="33">
        <v>7121</v>
      </c>
      <c r="AC1329" s="103">
        <v>26274</v>
      </c>
    </row>
    <row r="1330" spans="1:29" ht="13" customHeight="1" x14ac:dyDescent="0.2">
      <c r="A1330" s="10" t="s">
        <v>40271</v>
      </c>
      <c r="B1330" s="87">
        <v>34</v>
      </c>
      <c r="C1330" s="10" t="s">
        <v>13</v>
      </c>
      <c r="D1330" s="10" t="s">
        <v>41</v>
      </c>
      <c r="E1330" s="61" t="s">
        <v>40272</v>
      </c>
      <c r="F1330" s="94">
        <v>43651</v>
      </c>
      <c r="G1330" s="10" t="s">
        <v>40273</v>
      </c>
      <c r="H1330" s="10" t="s">
        <v>560</v>
      </c>
      <c r="I1330" s="10" t="s">
        <v>220</v>
      </c>
      <c r="J1330" s="62">
        <v>84084</v>
      </c>
      <c r="K1330" s="10" t="s">
        <v>561</v>
      </c>
      <c r="L1330" s="10" t="s">
        <v>40274</v>
      </c>
      <c r="M1330" s="1" t="s">
        <v>46615</v>
      </c>
      <c r="N1330" s="10" t="s">
        <v>20</v>
      </c>
      <c r="O1330" s="10" t="s">
        <v>40275</v>
      </c>
      <c r="P1330" s="10" t="s">
        <v>31864</v>
      </c>
      <c r="Q1330" s="33" t="s">
        <v>29986</v>
      </c>
      <c r="R1330" s="61" t="s">
        <v>40276</v>
      </c>
      <c r="S1330" s="10" t="s">
        <v>93</v>
      </c>
      <c r="T1330" s="60" t="s">
        <v>28</v>
      </c>
      <c r="U1330" s="51" t="s">
        <v>26487</v>
      </c>
      <c r="V1330" s="51" t="s">
        <v>26487</v>
      </c>
      <c r="W1330" s="51" t="s">
        <v>26486</v>
      </c>
      <c r="X1330" s="51" t="s">
        <v>93</v>
      </c>
      <c r="Y1330" s="51">
        <v>4845</v>
      </c>
      <c r="AA1330" s="51" t="s">
        <v>42844</v>
      </c>
      <c r="AB1330" s="33">
        <v>7122</v>
      </c>
      <c r="AC1330" s="103">
        <v>26273</v>
      </c>
    </row>
    <row r="1331" spans="1:29" ht="13" customHeight="1" x14ac:dyDescent="0.2">
      <c r="A1331" s="10" t="s">
        <v>39078</v>
      </c>
      <c r="B1331" s="87">
        <v>34</v>
      </c>
      <c r="C1331" s="10" t="s">
        <v>13</v>
      </c>
      <c r="D1331" s="51" t="s">
        <v>41</v>
      </c>
      <c r="E1331" s="60"/>
      <c r="F1331" s="94">
        <v>43650</v>
      </c>
      <c r="G1331" s="10" t="s">
        <v>39079</v>
      </c>
      <c r="H1331" s="10" t="s">
        <v>1338</v>
      </c>
      <c r="I1331" s="10" t="s">
        <v>191</v>
      </c>
      <c r="J1331" s="62">
        <v>80401</v>
      </c>
      <c r="K1331" s="10" t="s">
        <v>1655</v>
      </c>
      <c r="L1331" s="10" t="s">
        <v>39080</v>
      </c>
      <c r="M1331" s="1" t="s">
        <v>46616</v>
      </c>
      <c r="N1331" s="10" t="s">
        <v>20</v>
      </c>
      <c r="O1331" s="10" t="s">
        <v>39081</v>
      </c>
      <c r="P1331" s="10" t="s">
        <v>45771</v>
      </c>
      <c r="Q1331" s="33" t="s">
        <v>29986</v>
      </c>
      <c r="R1331" s="61" t="s">
        <v>39082</v>
      </c>
      <c r="S1331" s="10" t="s">
        <v>93</v>
      </c>
      <c r="T1331" s="60" t="s">
        <v>21</v>
      </c>
      <c r="U1331" s="51" t="s">
        <v>26689</v>
      </c>
      <c r="V1331" s="51" t="s">
        <v>26484</v>
      </c>
      <c r="W1331" s="51" t="s">
        <v>26486</v>
      </c>
      <c r="X1331" s="51" t="s">
        <v>93</v>
      </c>
      <c r="Y1331" s="51">
        <v>4856</v>
      </c>
      <c r="AA1331" s="51" t="s">
        <v>42844</v>
      </c>
      <c r="AB1331" s="33">
        <v>7115</v>
      </c>
      <c r="AC1331" s="103">
        <v>26268</v>
      </c>
    </row>
    <row r="1332" spans="1:29" ht="13" customHeight="1" x14ac:dyDescent="0.2">
      <c r="A1332" s="10" t="s">
        <v>40104</v>
      </c>
      <c r="B1332" s="87">
        <v>47</v>
      </c>
      <c r="C1332" s="10" t="s">
        <v>13</v>
      </c>
      <c r="D1332" s="10" t="s">
        <v>41</v>
      </c>
      <c r="E1332" s="60"/>
      <c r="F1332" s="94">
        <v>43650</v>
      </c>
      <c r="G1332" s="10" t="s">
        <v>40105</v>
      </c>
      <c r="H1332" s="10" t="s">
        <v>872</v>
      </c>
      <c r="I1332" s="10" t="s">
        <v>159</v>
      </c>
      <c r="J1332" s="62">
        <v>30075</v>
      </c>
      <c r="K1332" s="10" t="s">
        <v>1450</v>
      </c>
      <c r="L1332" s="10" t="s">
        <v>874</v>
      </c>
      <c r="M1332" s="1" t="s">
        <v>48929</v>
      </c>
      <c r="N1332" s="10" t="s">
        <v>20</v>
      </c>
      <c r="O1332" s="10" t="s">
        <v>40106</v>
      </c>
      <c r="P1332" s="10" t="s">
        <v>45771</v>
      </c>
      <c r="Q1332" s="33" t="s">
        <v>29986</v>
      </c>
      <c r="R1332" s="61" t="s">
        <v>40107</v>
      </c>
      <c r="S1332" s="10" t="s">
        <v>93</v>
      </c>
      <c r="T1332" s="60" t="s">
        <v>28</v>
      </c>
      <c r="U1332" s="51" t="s">
        <v>26494</v>
      </c>
      <c r="V1332" s="51" t="s">
        <v>26484</v>
      </c>
      <c r="W1332" s="51" t="s">
        <v>26485</v>
      </c>
      <c r="X1332" s="51" t="s">
        <v>93</v>
      </c>
      <c r="Y1332" s="51">
        <v>4854</v>
      </c>
      <c r="AA1332" s="51" t="s">
        <v>42844</v>
      </c>
      <c r="AB1332" s="33">
        <v>7116</v>
      </c>
      <c r="AC1332" s="103">
        <v>26269</v>
      </c>
    </row>
    <row r="1333" spans="1:29" ht="13" customHeight="1" x14ac:dyDescent="0.2">
      <c r="A1333" s="10" t="s">
        <v>41269</v>
      </c>
      <c r="B1333" s="87">
        <v>26</v>
      </c>
      <c r="C1333" s="10" t="s">
        <v>13</v>
      </c>
      <c r="D1333" s="10" t="s">
        <v>30</v>
      </c>
      <c r="E1333" s="61" t="s">
        <v>41270</v>
      </c>
      <c r="F1333" s="94">
        <v>43649</v>
      </c>
      <c r="G1333" s="10" t="s">
        <v>41271</v>
      </c>
      <c r="H1333" s="10" t="s">
        <v>41272</v>
      </c>
      <c r="I1333" s="10" t="s">
        <v>341</v>
      </c>
      <c r="J1333" s="62">
        <v>50266</v>
      </c>
      <c r="K1333" s="10" t="s">
        <v>1730</v>
      </c>
      <c r="L1333" s="10" t="s">
        <v>41273</v>
      </c>
      <c r="M1333" s="1" t="s">
        <v>46618</v>
      </c>
      <c r="N1333" s="10" t="s">
        <v>20</v>
      </c>
      <c r="O1333" s="10" t="s">
        <v>41274</v>
      </c>
      <c r="P1333" s="10" t="s">
        <v>45771</v>
      </c>
      <c r="Q1333" s="33" t="s">
        <v>29986</v>
      </c>
      <c r="R1333" s="61" t="s">
        <v>41275</v>
      </c>
      <c r="S1333" s="10" t="s">
        <v>509</v>
      </c>
      <c r="T1333" s="60" t="s">
        <v>21</v>
      </c>
      <c r="U1333" s="51" t="s">
        <v>26682</v>
      </c>
      <c r="V1333" s="51" t="s">
        <v>26482</v>
      </c>
      <c r="W1333" s="51" t="s">
        <v>26485</v>
      </c>
      <c r="X1333" s="51" t="s">
        <v>93</v>
      </c>
      <c r="Y1333" s="51">
        <v>4855</v>
      </c>
      <c r="AA1333" s="51" t="s">
        <v>42844</v>
      </c>
      <c r="AB1333" s="33">
        <v>7111</v>
      </c>
      <c r="AC1333" s="103">
        <v>26262</v>
      </c>
    </row>
    <row r="1334" spans="1:29" ht="13" customHeight="1" x14ac:dyDescent="0.2">
      <c r="A1334" s="10" t="s">
        <v>41379</v>
      </c>
      <c r="B1334" s="87">
        <v>39</v>
      </c>
      <c r="C1334" s="10" t="s">
        <v>13</v>
      </c>
      <c r="D1334" s="10" t="s">
        <v>127</v>
      </c>
      <c r="E1334" s="61" t="s">
        <v>41380</v>
      </c>
      <c r="F1334" s="94">
        <v>43649</v>
      </c>
      <c r="G1334" s="10" t="s">
        <v>41381</v>
      </c>
      <c r="H1334" s="10" t="s">
        <v>41382</v>
      </c>
      <c r="I1334" s="10" t="s">
        <v>281</v>
      </c>
      <c r="J1334" s="62">
        <v>98370</v>
      </c>
      <c r="K1334" s="10" t="s">
        <v>8242</v>
      </c>
      <c r="L1334" s="10" t="s">
        <v>41383</v>
      </c>
      <c r="M1334" s="1" t="s">
        <v>46617</v>
      </c>
      <c r="N1334" s="10" t="s">
        <v>20</v>
      </c>
      <c r="O1334" s="10" t="s">
        <v>41384</v>
      </c>
      <c r="P1334" s="10" t="s">
        <v>36923</v>
      </c>
      <c r="Q1334" s="33" t="s">
        <v>29986</v>
      </c>
      <c r="R1334" s="61" t="s">
        <v>41385</v>
      </c>
      <c r="S1334" s="10" t="s">
        <v>509</v>
      </c>
      <c r="T1334" s="60" t="s">
        <v>21</v>
      </c>
      <c r="U1334" s="51" t="s">
        <v>26498</v>
      </c>
      <c r="V1334" s="51" t="s">
        <v>26482</v>
      </c>
      <c r="W1334" s="51" t="s">
        <v>26485</v>
      </c>
      <c r="X1334" s="51" t="s">
        <v>93</v>
      </c>
      <c r="Y1334" s="51">
        <v>4850</v>
      </c>
      <c r="AA1334" s="51" t="s">
        <v>42844</v>
      </c>
      <c r="AB1334" s="33">
        <v>7112</v>
      </c>
      <c r="AC1334" s="103">
        <v>26267</v>
      </c>
    </row>
    <row r="1335" spans="1:29" ht="13" customHeight="1" x14ac:dyDescent="0.2">
      <c r="A1335" s="10" t="s">
        <v>39897</v>
      </c>
      <c r="B1335" s="87">
        <v>38</v>
      </c>
      <c r="C1335" s="10" t="s">
        <v>102</v>
      </c>
      <c r="D1335" s="10" t="s">
        <v>41</v>
      </c>
      <c r="E1335" s="61" t="s">
        <v>39898</v>
      </c>
      <c r="F1335" s="94">
        <v>43649</v>
      </c>
      <c r="G1335" s="10" t="s">
        <v>39899</v>
      </c>
      <c r="H1335" s="10" t="s">
        <v>798</v>
      </c>
      <c r="I1335" s="10" t="s">
        <v>66</v>
      </c>
      <c r="J1335" s="62">
        <v>79905</v>
      </c>
      <c r="K1335" s="10" t="s">
        <v>798</v>
      </c>
      <c r="L1335" s="10" t="s">
        <v>799</v>
      </c>
      <c r="M1335" s="1" t="s">
        <v>46451</v>
      </c>
      <c r="N1335" s="10" t="s">
        <v>20</v>
      </c>
      <c r="O1335" s="10" t="s">
        <v>39900</v>
      </c>
      <c r="P1335" s="10" t="s">
        <v>45771</v>
      </c>
      <c r="Q1335" s="33" t="s">
        <v>29986</v>
      </c>
      <c r="R1335" s="61" t="s">
        <v>39901</v>
      </c>
      <c r="S1335" s="10" t="s">
        <v>22</v>
      </c>
      <c r="T1335" s="60" t="s">
        <v>45897</v>
      </c>
      <c r="U1335" s="51" t="s">
        <v>39851</v>
      </c>
      <c r="V1335" s="51" t="s">
        <v>26484</v>
      </c>
      <c r="W1335" s="51" t="s">
        <v>26485</v>
      </c>
      <c r="X1335" s="51" t="s">
        <v>93</v>
      </c>
      <c r="Y1335" s="51">
        <v>4857</v>
      </c>
      <c r="AA1335" s="51" t="s">
        <v>42842</v>
      </c>
      <c r="AB1335" s="33">
        <v>7113</v>
      </c>
      <c r="AC1335" s="103">
        <v>26261</v>
      </c>
    </row>
    <row r="1336" spans="1:29" ht="13" customHeight="1" x14ac:dyDescent="0.2">
      <c r="A1336" s="10" t="s">
        <v>39963</v>
      </c>
      <c r="B1336" s="87">
        <v>49</v>
      </c>
      <c r="C1336" s="10" t="s">
        <v>13</v>
      </c>
      <c r="D1336" s="33" t="s">
        <v>14</v>
      </c>
      <c r="E1336" s="60"/>
      <c r="F1336" s="94">
        <v>43649</v>
      </c>
      <c r="G1336" s="10" t="s">
        <v>39964</v>
      </c>
      <c r="H1336" s="10" t="s">
        <v>4124</v>
      </c>
      <c r="I1336" s="10" t="s">
        <v>38</v>
      </c>
      <c r="J1336" s="62">
        <v>91710</v>
      </c>
      <c r="K1336" s="10" t="s">
        <v>287</v>
      </c>
      <c r="L1336" s="10" t="s">
        <v>23347</v>
      </c>
      <c r="M1336" s="1" t="s">
        <v>46619</v>
      </c>
      <c r="N1336" s="10" t="s">
        <v>20</v>
      </c>
      <c r="O1336" s="10" t="s">
        <v>39965</v>
      </c>
      <c r="P1336" s="10" t="s">
        <v>49738</v>
      </c>
      <c r="Q1336" s="33" t="s">
        <v>29986</v>
      </c>
      <c r="R1336" s="61" t="s">
        <v>39966</v>
      </c>
      <c r="S1336" s="10" t="s">
        <v>93</v>
      </c>
      <c r="T1336" s="60" t="s">
        <v>45897</v>
      </c>
      <c r="U1336" s="51" t="s">
        <v>49804</v>
      </c>
      <c r="V1336" s="51" t="s">
        <v>26482</v>
      </c>
      <c r="W1336" s="51" t="s">
        <v>26485</v>
      </c>
      <c r="X1336" s="51" t="s">
        <v>509</v>
      </c>
      <c r="Y1336" s="51">
        <v>4979</v>
      </c>
      <c r="AA1336" s="51" t="s">
        <v>42844</v>
      </c>
      <c r="AB1336" s="33">
        <v>7114</v>
      </c>
      <c r="AC1336" s="103">
        <v>25538</v>
      </c>
    </row>
    <row r="1337" spans="1:29" ht="13" customHeight="1" x14ac:dyDescent="0.2">
      <c r="A1337" s="10" t="s">
        <v>40100</v>
      </c>
      <c r="B1337" s="87">
        <v>53</v>
      </c>
      <c r="C1337" s="10" t="s">
        <v>13</v>
      </c>
      <c r="D1337" s="51" t="s">
        <v>30</v>
      </c>
      <c r="E1337" s="60"/>
      <c r="F1337" s="94">
        <v>43649</v>
      </c>
      <c r="G1337" s="10" t="s">
        <v>40101</v>
      </c>
      <c r="H1337" s="10" t="s">
        <v>2443</v>
      </c>
      <c r="I1337" s="10" t="s">
        <v>197</v>
      </c>
      <c r="J1337" s="62">
        <v>47167</v>
      </c>
      <c r="K1337" s="10" t="s">
        <v>106</v>
      </c>
      <c r="L1337" s="10" t="s">
        <v>2444</v>
      </c>
      <c r="M1337" s="1" t="s">
        <v>46620</v>
      </c>
      <c r="N1337" s="10" t="s">
        <v>20</v>
      </c>
      <c r="O1337" s="10" t="s">
        <v>40102</v>
      </c>
      <c r="P1337" s="10" t="s">
        <v>45771</v>
      </c>
      <c r="Q1337" s="33" t="s">
        <v>29986</v>
      </c>
      <c r="R1337" s="61" t="s">
        <v>40103</v>
      </c>
      <c r="S1337" s="10" t="s">
        <v>93</v>
      </c>
      <c r="T1337" s="60" t="s">
        <v>28</v>
      </c>
      <c r="U1337" s="51" t="s">
        <v>26506</v>
      </c>
      <c r="V1337" s="51" t="s">
        <v>26482</v>
      </c>
      <c r="W1337" s="51" t="s">
        <v>26485</v>
      </c>
      <c r="X1337" s="51" t="s">
        <v>93</v>
      </c>
      <c r="Y1337" s="51">
        <v>4843</v>
      </c>
      <c r="AA1337" s="51" t="s">
        <v>42843</v>
      </c>
      <c r="AB1337" s="33">
        <v>7110</v>
      </c>
      <c r="AC1337" s="103">
        <v>26264</v>
      </c>
    </row>
    <row r="1338" spans="1:29" ht="13" customHeight="1" x14ac:dyDescent="0.2">
      <c r="A1338" s="60" t="s">
        <v>38391</v>
      </c>
      <c r="B1338" s="89">
        <v>21</v>
      </c>
      <c r="C1338" s="10" t="s">
        <v>13</v>
      </c>
      <c r="D1338" s="10" t="s">
        <v>41</v>
      </c>
      <c r="E1338" s="60"/>
      <c r="F1338" s="94">
        <v>43648</v>
      </c>
      <c r="G1338" s="10" t="s">
        <v>38392</v>
      </c>
      <c r="H1338" s="10" t="s">
        <v>863</v>
      </c>
      <c r="I1338" s="10" t="s">
        <v>177</v>
      </c>
      <c r="J1338" s="62">
        <v>87123</v>
      </c>
      <c r="K1338" s="10" t="s">
        <v>430</v>
      </c>
      <c r="L1338" s="10" t="s">
        <v>4548</v>
      </c>
      <c r="M1338" s="1" t="s">
        <v>46140</v>
      </c>
      <c r="N1338" s="10" t="s">
        <v>20</v>
      </c>
      <c r="O1338" s="10" t="s">
        <v>38393</v>
      </c>
      <c r="P1338" s="10" t="s">
        <v>45771</v>
      </c>
      <c r="Q1338" s="33" t="s">
        <v>29986</v>
      </c>
      <c r="R1338" s="61" t="s">
        <v>38394</v>
      </c>
      <c r="S1338" s="10" t="s">
        <v>93</v>
      </c>
      <c r="T1338" s="60" t="s">
        <v>21</v>
      </c>
      <c r="U1338" s="51" t="s">
        <v>26689</v>
      </c>
      <c r="V1338" s="51" t="s">
        <v>26484</v>
      </c>
      <c r="W1338" s="51" t="s">
        <v>26485</v>
      </c>
      <c r="X1338" s="51" t="s">
        <v>93</v>
      </c>
      <c r="Y1338" s="51">
        <v>4839</v>
      </c>
      <c r="AA1338" s="51" t="s">
        <v>42844</v>
      </c>
      <c r="AB1338" s="33">
        <v>7109</v>
      </c>
      <c r="AC1338" s="103">
        <v>26259</v>
      </c>
    </row>
    <row r="1339" spans="1:29" ht="13" customHeight="1" x14ac:dyDescent="0.2">
      <c r="A1339" s="10" t="s">
        <v>37686</v>
      </c>
      <c r="B1339" s="87">
        <v>23</v>
      </c>
      <c r="C1339" s="10" t="s">
        <v>13</v>
      </c>
      <c r="D1339" s="10" t="s">
        <v>78</v>
      </c>
      <c r="E1339" s="61" t="s">
        <v>37687</v>
      </c>
      <c r="F1339" s="94">
        <v>43648</v>
      </c>
      <c r="G1339" s="10" t="s">
        <v>37688</v>
      </c>
      <c r="H1339" s="10" t="s">
        <v>22802</v>
      </c>
      <c r="I1339" s="10" t="s">
        <v>121</v>
      </c>
      <c r="J1339" s="62">
        <v>55122</v>
      </c>
      <c r="K1339" s="10" t="s">
        <v>19249</v>
      </c>
      <c r="L1339" s="10" t="s">
        <v>22803</v>
      </c>
      <c r="M1339" s="1" t="s">
        <v>46622</v>
      </c>
      <c r="N1339" s="10" t="s">
        <v>20</v>
      </c>
      <c r="O1339" s="10" t="s">
        <v>37689</v>
      </c>
      <c r="P1339" s="10" t="s">
        <v>45771</v>
      </c>
      <c r="Q1339" s="33" t="s">
        <v>29986</v>
      </c>
      <c r="R1339" s="61" t="s">
        <v>37690</v>
      </c>
      <c r="S1339" s="10" t="s">
        <v>93</v>
      </c>
      <c r="T1339" s="60" t="s">
        <v>21</v>
      </c>
      <c r="U1339" s="51" t="s">
        <v>26689</v>
      </c>
      <c r="V1339" s="51" t="s">
        <v>26482</v>
      </c>
      <c r="W1339" s="51" t="s">
        <v>26486</v>
      </c>
      <c r="X1339" s="51" t="s">
        <v>509</v>
      </c>
      <c r="Y1339" s="51">
        <v>4838</v>
      </c>
      <c r="AA1339" s="51" t="s">
        <v>42844</v>
      </c>
      <c r="AB1339" s="33">
        <v>7108</v>
      </c>
      <c r="AC1339" s="103">
        <v>26257</v>
      </c>
    </row>
    <row r="1340" spans="1:29" ht="13" customHeight="1" x14ac:dyDescent="0.2">
      <c r="A1340" s="10" t="s">
        <v>37353</v>
      </c>
      <c r="B1340" s="87">
        <v>39</v>
      </c>
      <c r="C1340" s="10" t="s">
        <v>13</v>
      </c>
      <c r="D1340" s="10" t="s">
        <v>78</v>
      </c>
      <c r="E1340" s="61" t="s">
        <v>37354</v>
      </c>
      <c r="F1340" s="94">
        <v>43648</v>
      </c>
      <c r="G1340" s="10" t="s">
        <v>37355</v>
      </c>
      <c r="H1340" s="10" t="s">
        <v>37356</v>
      </c>
      <c r="I1340" s="10" t="s">
        <v>62</v>
      </c>
      <c r="J1340" s="62">
        <v>44035</v>
      </c>
      <c r="K1340" s="10" t="s">
        <v>37357</v>
      </c>
      <c r="L1340" s="10" t="s">
        <v>37358</v>
      </c>
      <c r="M1340" s="1" t="s">
        <v>46621</v>
      </c>
      <c r="N1340" s="10" t="s">
        <v>20</v>
      </c>
      <c r="O1340" s="10" t="s">
        <v>37359</v>
      </c>
      <c r="P1340" s="10" t="s">
        <v>45771</v>
      </c>
      <c r="Q1340" s="33" t="s">
        <v>29986</v>
      </c>
      <c r="R1340" s="61" t="s">
        <v>37360</v>
      </c>
      <c r="S1340" s="10" t="s">
        <v>93</v>
      </c>
      <c r="T1340" s="60" t="s">
        <v>21</v>
      </c>
      <c r="U1340" s="51" t="s">
        <v>26689</v>
      </c>
      <c r="V1340" s="51" t="s">
        <v>26484</v>
      </c>
      <c r="W1340" s="51" t="s">
        <v>26483</v>
      </c>
      <c r="X1340" s="51" t="s">
        <v>93</v>
      </c>
      <c r="Y1340" s="51">
        <v>4841</v>
      </c>
      <c r="AA1340" s="51" t="s">
        <v>42844</v>
      </c>
      <c r="AB1340" s="33">
        <v>7107</v>
      </c>
      <c r="AC1340" s="103">
        <v>26256</v>
      </c>
    </row>
    <row r="1341" spans="1:29" ht="13" customHeight="1" x14ac:dyDescent="0.2">
      <c r="A1341" s="10" t="s">
        <v>40715</v>
      </c>
      <c r="B1341" s="87">
        <v>44</v>
      </c>
      <c r="C1341" s="10" t="s">
        <v>13</v>
      </c>
      <c r="D1341" s="51" t="s">
        <v>30</v>
      </c>
      <c r="E1341" s="60"/>
      <c r="F1341" s="94">
        <v>43648</v>
      </c>
      <c r="G1341" s="10" t="s">
        <v>40716</v>
      </c>
      <c r="H1341" s="10" t="s">
        <v>40717</v>
      </c>
      <c r="I1341" s="10" t="s">
        <v>50</v>
      </c>
      <c r="J1341" s="62">
        <v>49735</v>
      </c>
      <c r="K1341" s="10" t="s">
        <v>40718</v>
      </c>
      <c r="L1341" s="10" t="s">
        <v>40719</v>
      </c>
      <c r="M1341" s="1" t="s">
        <v>46623</v>
      </c>
      <c r="N1341" s="10" t="s">
        <v>20</v>
      </c>
      <c r="O1341" s="10" t="s">
        <v>40720</v>
      </c>
      <c r="P1341" s="10" t="s">
        <v>45771</v>
      </c>
      <c r="Q1341" s="33" t="s">
        <v>29986</v>
      </c>
      <c r="R1341" s="61" t="s">
        <v>40721</v>
      </c>
      <c r="S1341" s="10" t="s">
        <v>509</v>
      </c>
      <c r="T1341" s="60" t="s">
        <v>21</v>
      </c>
      <c r="U1341" s="51" t="s">
        <v>26928</v>
      </c>
      <c r="V1341" s="51" t="s">
        <v>26484</v>
      </c>
      <c r="W1341" s="51"/>
      <c r="X1341" s="51" t="s">
        <v>93</v>
      </c>
      <c r="Y1341" s="51">
        <v>4837</v>
      </c>
      <c r="AA1341" s="51" t="s">
        <v>42843</v>
      </c>
      <c r="AB1341" s="33">
        <v>7106</v>
      </c>
      <c r="AC1341" s="103">
        <v>26255</v>
      </c>
    </row>
    <row r="1342" spans="1:29" ht="13" customHeight="1" x14ac:dyDescent="0.2">
      <c r="A1342" s="10" t="s">
        <v>39074</v>
      </c>
      <c r="B1342" s="87">
        <v>22</v>
      </c>
      <c r="C1342" s="10" t="s">
        <v>13</v>
      </c>
      <c r="D1342" s="51" t="s">
        <v>41</v>
      </c>
      <c r="E1342" s="60"/>
      <c r="F1342" s="94">
        <v>43647</v>
      </c>
      <c r="G1342" s="10" t="s">
        <v>39075</v>
      </c>
      <c r="H1342" s="10" t="s">
        <v>1209</v>
      </c>
      <c r="I1342" s="10" t="s">
        <v>191</v>
      </c>
      <c r="J1342" s="62">
        <v>80203</v>
      </c>
      <c r="K1342" s="10" t="s">
        <v>1209</v>
      </c>
      <c r="L1342" s="10" t="s">
        <v>1210</v>
      </c>
      <c r="M1342" s="1" t="s">
        <v>46036</v>
      </c>
      <c r="N1342" s="10" t="s">
        <v>20</v>
      </c>
      <c r="O1342" s="10" t="s">
        <v>39076</v>
      </c>
      <c r="P1342" s="10" t="s">
        <v>45771</v>
      </c>
      <c r="Q1342" s="33" t="s">
        <v>29986</v>
      </c>
      <c r="R1342" s="61" t="s">
        <v>39077</v>
      </c>
      <c r="S1342" s="10" t="s">
        <v>93</v>
      </c>
      <c r="T1342" s="60" t="s">
        <v>21</v>
      </c>
      <c r="U1342" s="51" t="s">
        <v>26689</v>
      </c>
      <c r="V1342" s="51" t="s">
        <v>26484</v>
      </c>
      <c r="W1342" s="51" t="s">
        <v>26485</v>
      </c>
      <c r="X1342" s="51" t="s">
        <v>93</v>
      </c>
      <c r="Y1342" s="51">
        <v>4823</v>
      </c>
      <c r="AA1342" s="51" t="s">
        <v>42842</v>
      </c>
      <c r="AB1342" s="33">
        <v>7101</v>
      </c>
      <c r="AC1342" s="103">
        <v>26249</v>
      </c>
    </row>
    <row r="1343" spans="1:29" ht="13" customHeight="1" x14ac:dyDescent="0.2">
      <c r="A1343" s="10" t="s">
        <v>41340</v>
      </c>
      <c r="B1343" s="87">
        <v>23</v>
      </c>
      <c r="C1343" s="10" t="s">
        <v>13</v>
      </c>
      <c r="D1343" s="51" t="s">
        <v>14</v>
      </c>
      <c r="E1343" s="60"/>
      <c r="F1343" s="94">
        <v>43647</v>
      </c>
      <c r="G1343" s="10" t="s">
        <v>41341</v>
      </c>
      <c r="H1343" s="10" t="s">
        <v>6302</v>
      </c>
      <c r="I1343" s="10" t="s">
        <v>159</v>
      </c>
      <c r="J1343" s="62">
        <v>30606</v>
      </c>
      <c r="K1343" s="10" t="s">
        <v>37706</v>
      </c>
      <c r="L1343" s="10" t="s">
        <v>37707</v>
      </c>
      <c r="M1343" s="1" t="s">
        <v>46439</v>
      </c>
      <c r="N1343" s="10" t="s">
        <v>20</v>
      </c>
      <c r="O1343" s="10" t="s">
        <v>41342</v>
      </c>
      <c r="P1343" s="10" t="s">
        <v>31864</v>
      </c>
      <c r="Q1343" s="33" t="s">
        <v>29986</v>
      </c>
      <c r="R1343" s="61" t="s">
        <v>41343</v>
      </c>
      <c r="S1343" s="10" t="s">
        <v>509</v>
      </c>
      <c r="T1343" s="60" t="s">
        <v>21</v>
      </c>
      <c r="U1343" s="51" t="s">
        <v>26682</v>
      </c>
      <c r="V1343" s="51" t="s">
        <v>26484</v>
      </c>
      <c r="W1343" s="51" t="s">
        <v>26485</v>
      </c>
      <c r="X1343" s="51" t="s">
        <v>509</v>
      </c>
      <c r="Y1343" s="51">
        <v>4835</v>
      </c>
      <c r="AA1343" s="51" t="s">
        <v>42842</v>
      </c>
      <c r="AB1343" s="33">
        <v>7104</v>
      </c>
      <c r="AC1343" s="103">
        <v>26247</v>
      </c>
    </row>
    <row r="1344" spans="1:29" ht="13" customHeight="1" x14ac:dyDescent="0.2">
      <c r="A1344" s="1" t="s">
        <v>42180</v>
      </c>
      <c r="B1344" s="87">
        <v>26</v>
      </c>
      <c r="C1344" s="10" t="s">
        <v>13</v>
      </c>
      <c r="D1344" s="1" t="s">
        <v>23</v>
      </c>
      <c r="E1344" s="60"/>
      <c r="F1344" s="94">
        <v>43647</v>
      </c>
      <c r="G1344" s="10" t="s">
        <v>42181</v>
      </c>
      <c r="H1344" s="10" t="s">
        <v>1664</v>
      </c>
      <c r="I1344" s="10" t="s">
        <v>337</v>
      </c>
      <c r="J1344" s="62">
        <v>27520</v>
      </c>
      <c r="K1344" s="10" t="s">
        <v>42182</v>
      </c>
      <c r="L1344" s="10" t="s">
        <v>14740</v>
      </c>
      <c r="M1344" s="1" t="s">
        <v>46625</v>
      </c>
      <c r="N1344" s="10" t="s">
        <v>20</v>
      </c>
      <c r="O1344" s="10" t="s">
        <v>42183</v>
      </c>
      <c r="P1344" s="10" t="s">
        <v>45771</v>
      </c>
      <c r="Q1344" s="33" t="s">
        <v>29986</v>
      </c>
      <c r="R1344" s="61" t="s">
        <v>42184</v>
      </c>
      <c r="S1344" s="10" t="s">
        <v>93</v>
      </c>
      <c r="T1344" s="60" t="s">
        <v>21</v>
      </c>
      <c r="U1344" s="34" t="s">
        <v>26689</v>
      </c>
      <c r="V1344" s="34" t="s">
        <v>26484</v>
      </c>
      <c r="W1344" s="51"/>
      <c r="X1344" s="51"/>
      <c r="Y1344" s="51"/>
      <c r="AA1344" s="51" t="s">
        <v>42844</v>
      </c>
      <c r="AB1344" s="33">
        <v>7102</v>
      </c>
      <c r="AC1344" s="103">
        <v>26250</v>
      </c>
    </row>
    <row r="1345" spans="1:29" ht="13" customHeight="1" x14ac:dyDescent="0.2">
      <c r="A1345" s="10" t="s">
        <v>38049</v>
      </c>
      <c r="B1345" s="87">
        <v>52</v>
      </c>
      <c r="C1345" s="10" t="s">
        <v>13</v>
      </c>
      <c r="D1345" s="10" t="s">
        <v>30</v>
      </c>
      <c r="E1345" s="61" t="s">
        <v>38050</v>
      </c>
      <c r="F1345" s="94">
        <v>43647</v>
      </c>
      <c r="G1345" s="10" t="s">
        <v>38051</v>
      </c>
      <c r="H1345" s="10" t="s">
        <v>21364</v>
      </c>
      <c r="I1345" s="10" t="s">
        <v>618</v>
      </c>
      <c r="J1345" s="62">
        <v>38863</v>
      </c>
      <c r="K1345" s="10" t="s">
        <v>21364</v>
      </c>
      <c r="L1345" s="10" t="s">
        <v>38052</v>
      </c>
      <c r="M1345" s="1" t="s">
        <v>46626</v>
      </c>
      <c r="N1345" s="10" t="s">
        <v>20</v>
      </c>
      <c r="O1345" s="10" t="s">
        <v>38053</v>
      </c>
      <c r="P1345" s="10" t="s">
        <v>45771</v>
      </c>
      <c r="Q1345" s="33" t="s">
        <v>29986</v>
      </c>
      <c r="R1345" s="61" t="s">
        <v>38054</v>
      </c>
      <c r="S1345" s="10" t="s">
        <v>93</v>
      </c>
      <c r="T1345" s="60" t="s">
        <v>21</v>
      </c>
      <c r="U1345" s="51" t="s">
        <v>26689</v>
      </c>
      <c r="V1345" s="51" t="s">
        <v>26484</v>
      </c>
      <c r="W1345" s="51" t="s">
        <v>26483</v>
      </c>
      <c r="X1345" s="51" t="s">
        <v>93</v>
      </c>
      <c r="Y1345" s="51">
        <v>4834</v>
      </c>
      <c r="AA1345" s="51" t="s">
        <v>42843</v>
      </c>
      <c r="AB1345" s="33">
        <v>7100</v>
      </c>
      <c r="AC1345" s="103">
        <v>26253</v>
      </c>
    </row>
    <row r="1346" spans="1:29" ht="13" customHeight="1" x14ac:dyDescent="0.2">
      <c r="A1346" s="10" t="s">
        <v>39665</v>
      </c>
      <c r="B1346" s="87">
        <v>67</v>
      </c>
      <c r="C1346" s="10" t="s">
        <v>13</v>
      </c>
      <c r="D1346" s="51" t="s">
        <v>78</v>
      </c>
      <c r="E1346" s="60"/>
      <c r="F1346" s="94">
        <v>43647</v>
      </c>
      <c r="G1346" s="10" t="s">
        <v>39666</v>
      </c>
      <c r="H1346" s="10" t="s">
        <v>21430</v>
      </c>
      <c r="I1346" s="10" t="s">
        <v>55</v>
      </c>
      <c r="J1346" s="62">
        <v>34953</v>
      </c>
      <c r="K1346" s="10" t="s">
        <v>2980</v>
      </c>
      <c r="L1346" s="10" t="s">
        <v>21431</v>
      </c>
      <c r="M1346" s="1" t="s">
        <v>46624</v>
      </c>
      <c r="N1346" s="10" t="s">
        <v>20</v>
      </c>
      <c r="O1346" s="10" t="s">
        <v>39667</v>
      </c>
      <c r="P1346" s="10" t="s">
        <v>45771</v>
      </c>
      <c r="Q1346" s="33" t="s">
        <v>29986</v>
      </c>
      <c r="R1346" s="61" t="s">
        <v>39668</v>
      </c>
      <c r="S1346" s="10" t="s">
        <v>93</v>
      </c>
      <c r="T1346" s="60" t="s">
        <v>21</v>
      </c>
      <c r="U1346" s="51" t="s">
        <v>26682</v>
      </c>
      <c r="V1346" s="51" t="s">
        <v>26482</v>
      </c>
      <c r="W1346" s="51" t="s">
        <v>26485</v>
      </c>
      <c r="X1346" s="51" t="s">
        <v>93</v>
      </c>
      <c r="Y1346" s="51">
        <v>4836</v>
      </c>
      <c r="AA1346" s="51" t="s">
        <v>42844</v>
      </c>
      <c r="AB1346" s="33">
        <v>7103</v>
      </c>
      <c r="AC1346" s="103">
        <v>26248</v>
      </c>
    </row>
    <row r="1347" spans="1:29" ht="13" customHeight="1" x14ac:dyDescent="0.2">
      <c r="A1347" s="10" t="s">
        <v>41932</v>
      </c>
      <c r="B1347" s="87">
        <v>37</v>
      </c>
      <c r="C1347" s="10" t="s">
        <v>13</v>
      </c>
      <c r="D1347" s="10" t="s">
        <v>30</v>
      </c>
      <c r="E1347" s="61" t="s">
        <v>41933</v>
      </c>
      <c r="F1347" s="94">
        <v>43647</v>
      </c>
      <c r="G1347" s="10" t="s">
        <v>41934</v>
      </c>
      <c r="H1347" s="10" t="s">
        <v>21800</v>
      </c>
      <c r="I1347" s="10" t="s">
        <v>366</v>
      </c>
      <c r="J1347" s="62">
        <v>74467</v>
      </c>
      <c r="K1347" s="10" t="s">
        <v>21800</v>
      </c>
      <c r="L1347" s="10" t="s">
        <v>32071</v>
      </c>
      <c r="M1347" s="1" t="s">
        <v>46627</v>
      </c>
      <c r="N1347" s="10" t="s">
        <v>362</v>
      </c>
      <c r="O1347" s="10" t="s">
        <v>41935</v>
      </c>
      <c r="P1347" s="10" t="s">
        <v>45771</v>
      </c>
      <c r="Q1347" s="33" t="s">
        <v>29986</v>
      </c>
      <c r="R1347" s="61" t="s">
        <v>41936</v>
      </c>
      <c r="S1347" s="10" t="s">
        <v>22</v>
      </c>
      <c r="T1347" s="60" t="s">
        <v>45897</v>
      </c>
      <c r="U1347" s="34" t="s">
        <v>49804</v>
      </c>
      <c r="V1347" s="34" t="s">
        <v>26482</v>
      </c>
      <c r="W1347" s="51"/>
      <c r="X1347" s="51"/>
      <c r="Y1347" s="51"/>
      <c r="AA1347" s="51" t="s">
        <v>42843</v>
      </c>
      <c r="AB1347" s="33">
        <v>7105</v>
      </c>
      <c r="AC1347" s="103">
        <v>26497</v>
      </c>
    </row>
    <row r="1348" spans="1:29" ht="13" customHeight="1" x14ac:dyDescent="0.2">
      <c r="A1348" s="60" t="s">
        <v>38036</v>
      </c>
      <c r="B1348" s="89">
        <v>61</v>
      </c>
      <c r="C1348" s="10" t="s">
        <v>13</v>
      </c>
      <c r="D1348" s="10" t="s">
        <v>30</v>
      </c>
      <c r="E1348" s="60"/>
      <c r="F1348" s="94">
        <v>43645</v>
      </c>
      <c r="G1348" s="10" t="s">
        <v>38037</v>
      </c>
      <c r="H1348" s="10" t="s">
        <v>31457</v>
      </c>
      <c r="I1348" s="10" t="s">
        <v>66</v>
      </c>
      <c r="J1348" s="62">
        <v>76226</v>
      </c>
      <c r="K1348" s="64" t="s">
        <v>152</v>
      </c>
      <c r="L1348" s="10" t="s">
        <v>38038</v>
      </c>
      <c r="M1348" s="1" t="s">
        <v>46068</v>
      </c>
      <c r="N1348" s="10" t="s">
        <v>20</v>
      </c>
      <c r="O1348" s="10" t="s">
        <v>38039</v>
      </c>
      <c r="P1348" s="10" t="s">
        <v>45771</v>
      </c>
      <c r="Q1348" s="33" t="s">
        <v>29986</v>
      </c>
      <c r="R1348" s="61" t="s">
        <v>38040</v>
      </c>
      <c r="S1348" s="10" t="s">
        <v>93</v>
      </c>
      <c r="T1348" s="60" t="s">
        <v>21</v>
      </c>
      <c r="U1348" s="51" t="s">
        <v>26689</v>
      </c>
      <c r="V1348" s="51" t="s">
        <v>26484</v>
      </c>
      <c r="W1348" s="51"/>
      <c r="X1348" s="51" t="s">
        <v>93</v>
      </c>
      <c r="Y1348" s="51">
        <v>4826</v>
      </c>
      <c r="AA1348" s="51" t="s">
        <v>42844</v>
      </c>
      <c r="AB1348" s="33">
        <v>7099</v>
      </c>
      <c r="AC1348" s="103">
        <v>26245</v>
      </c>
    </row>
    <row r="1349" spans="1:29" ht="13" customHeight="1" x14ac:dyDescent="0.2">
      <c r="A1349" s="10" t="s">
        <v>38055</v>
      </c>
      <c r="B1349" s="87">
        <v>19</v>
      </c>
      <c r="C1349" s="10" t="s">
        <v>13</v>
      </c>
      <c r="D1349" s="10" t="s">
        <v>30</v>
      </c>
      <c r="E1349" s="10"/>
      <c r="F1349" s="94">
        <v>43644</v>
      </c>
      <c r="G1349" s="10" t="s">
        <v>38056</v>
      </c>
      <c r="H1349" s="10" t="s">
        <v>38057</v>
      </c>
      <c r="I1349" s="10" t="s">
        <v>618</v>
      </c>
      <c r="J1349" s="62">
        <v>39208</v>
      </c>
      <c r="K1349" s="10" t="s">
        <v>5262</v>
      </c>
      <c r="L1349" s="10" t="s">
        <v>5263</v>
      </c>
      <c r="M1349" s="1" t="s">
        <v>46628</v>
      </c>
      <c r="N1349" s="10" t="s">
        <v>20</v>
      </c>
      <c r="O1349" s="10" t="s">
        <v>38058</v>
      </c>
      <c r="P1349" s="10" t="s">
        <v>45771</v>
      </c>
      <c r="Q1349" s="33" t="s">
        <v>29986</v>
      </c>
      <c r="R1349" s="61" t="s">
        <v>38059</v>
      </c>
      <c r="S1349" s="10" t="s">
        <v>93</v>
      </c>
      <c r="T1349" s="60" t="s">
        <v>21</v>
      </c>
      <c r="U1349" s="51" t="s">
        <v>26689</v>
      </c>
      <c r="V1349" s="51" t="s">
        <v>26484</v>
      </c>
      <c r="W1349" s="51" t="s">
        <v>26485</v>
      </c>
      <c r="X1349" s="51" t="s">
        <v>93</v>
      </c>
      <c r="Y1349" s="51">
        <v>4840</v>
      </c>
      <c r="AA1349" s="51" t="s">
        <v>42844</v>
      </c>
      <c r="AB1349" s="33">
        <v>7094</v>
      </c>
      <c r="AC1349" s="103">
        <v>26420</v>
      </c>
    </row>
    <row r="1350" spans="1:29" ht="13" customHeight="1" x14ac:dyDescent="0.2">
      <c r="A1350" s="10" t="s">
        <v>37745</v>
      </c>
      <c r="B1350" s="89">
        <v>24</v>
      </c>
      <c r="C1350" s="10" t="s">
        <v>13</v>
      </c>
      <c r="D1350" s="10" t="s">
        <v>30</v>
      </c>
      <c r="E1350" s="60"/>
      <c r="F1350" s="94">
        <v>43644</v>
      </c>
      <c r="G1350" s="10" t="s">
        <v>37746</v>
      </c>
      <c r="H1350" s="10" t="s">
        <v>671</v>
      </c>
      <c r="I1350" s="10" t="s">
        <v>66</v>
      </c>
      <c r="J1350" s="62">
        <v>77036</v>
      </c>
      <c r="K1350" s="10" t="s">
        <v>512</v>
      </c>
      <c r="L1350" s="10" t="s">
        <v>672</v>
      </c>
      <c r="M1350" s="1" t="s">
        <v>45992</v>
      </c>
      <c r="N1350" s="10" t="s">
        <v>20</v>
      </c>
      <c r="O1350" s="10" t="s">
        <v>37747</v>
      </c>
      <c r="P1350" s="10" t="s">
        <v>45771</v>
      </c>
      <c r="Q1350" s="33" t="s">
        <v>29986</v>
      </c>
      <c r="R1350" s="61" t="s">
        <v>37748</v>
      </c>
      <c r="S1350" s="10" t="s">
        <v>93</v>
      </c>
      <c r="T1350" s="60" t="s">
        <v>21</v>
      </c>
      <c r="U1350" s="51" t="s">
        <v>26689</v>
      </c>
      <c r="V1350" s="51" t="s">
        <v>26484</v>
      </c>
      <c r="W1350" s="51" t="s">
        <v>26483</v>
      </c>
      <c r="X1350" s="51" t="s">
        <v>93</v>
      </c>
      <c r="Y1350" s="51">
        <v>4828</v>
      </c>
      <c r="AA1350" s="51" t="s">
        <v>42842</v>
      </c>
      <c r="AB1350" s="33">
        <v>7093</v>
      </c>
      <c r="AC1350" s="103">
        <v>26246</v>
      </c>
    </row>
    <row r="1351" spans="1:29" ht="13" customHeight="1" x14ac:dyDescent="0.2">
      <c r="A1351" s="10" t="s">
        <v>39024</v>
      </c>
      <c r="B1351" s="87">
        <v>37</v>
      </c>
      <c r="C1351" s="10" t="s">
        <v>13</v>
      </c>
      <c r="D1351" s="51" t="s">
        <v>78</v>
      </c>
      <c r="E1351" s="60"/>
      <c r="F1351" s="94">
        <v>43644</v>
      </c>
      <c r="G1351" s="10" t="s">
        <v>39025</v>
      </c>
      <c r="H1351" s="10" t="s">
        <v>4294</v>
      </c>
      <c r="I1351" s="10" t="s">
        <v>191</v>
      </c>
      <c r="J1351" s="62">
        <v>81001</v>
      </c>
      <c r="K1351" s="10" t="s">
        <v>4294</v>
      </c>
      <c r="L1351" s="10" t="s">
        <v>4296</v>
      </c>
      <c r="M1351" s="1" t="s">
        <v>45922</v>
      </c>
      <c r="N1351" s="10" t="s">
        <v>20</v>
      </c>
      <c r="O1351" s="10" t="s">
        <v>39026</v>
      </c>
      <c r="P1351" s="10" t="s">
        <v>31864</v>
      </c>
      <c r="Q1351" s="33" t="s">
        <v>29986</v>
      </c>
      <c r="R1351" s="61" t="s">
        <v>39027</v>
      </c>
      <c r="S1351" s="10" t="s">
        <v>93</v>
      </c>
      <c r="T1351" s="60" t="s">
        <v>21</v>
      </c>
      <c r="U1351" s="51" t="s">
        <v>26689</v>
      </c>
      <c r="V1351" s="51" t="s">
        <v>26482</v>
      </c>
      <c r="W1351" s="51" t="s">
        <v>26483</v>
      </c>
      <c r="X1351" s="51" t="s">
        <v>93</v>
      </c>
      <c r="Y1351" s="51">
        <v>4824</v>
      </c>
      <c r="AA1351" s="51" t="s">
        <v>42844</v>
      </c>
      <c r="AB1351" s="33">
        <v>7095</v>
      </c>
      <c r="AC1351" s="103">
        <v>26239</v>
      </c>
    </row>
    <row r="1352" spans="1:29" ht="13" customHeight="1" x14ac:dyDescent="0.2">
      <c r="A1352" s="10" t="s">
        <v>41816</v>
      </c>
      <c r="B1352" s="87">
        <v>40</v>
      </c>
      <c r="C1352" s="10" t="s">
        <v>13</v>
      </c>
      <c r="D1352" s="10" t="s">
        <v>30</v>
      </c>
      <c r="E1352" s="61" t="s">
        <v>41817</v>
      </c>
      <c r="F1352" s="94">
        <v>43644</v>
      </c>
      <c r="G1352" s="10" t="s">
        <v>41818</v>
      </c>
      <c r="H1352" s="10" t="s">
        <v>41819</v>
      </c>
      <c r="I1352" s="10" t="s">
        <v>66</v>
      </c>
      <c r="J1352" s="62">
        <v>77518</v>
      </c>
      <c r="K1352" s="10" t="s">
        <v>4829</v>
      </c>
      <c r="L1352" s="10" t="s">
        <v>36474</v>
      </c>
      <c r="M1352" s="1" t="s">
        <v>46057</v>
      </c>
      <c r="N1352" s="10" t="s">
        <v>20</v>
      </c>
      <c r="O1352" s="10" t="s">
        <v>41820</v>
      </c>
      <c r="P1352" s="10" t="s">
        <v>45771</v>
      </c>
      <c r="Q1352" s="33" t="s">
        <v>29986</v>
      </c>
      <c r="R1352" s="61" t="s">
        <v>41821</v>
      </c>
      <c r="S1352" s="10" t="s">
        <v>93</v>
      </c>
      <c r="T1352" s="60" t="s">
        <v>21</v>
      </c>
      <c r="U1352" s="34" t="s">
        <v>26689</v>
      </c>
      <c r="V1352" s="34"/>
      <c r="W1352" s="51"/>
      <c r="X1352" s="51"/>
      <c r="Y1352" s="51"/>
      <c r="AA1352" s="51" t="s">
        <v>42844</v>
      </c>
      <c r="AB1352" s="33">
        <v>7097</v>
      </c>
      <c r="AC1352" s="103">
        <v>26242</v>
      </c>
    </row>
    <row r="1353" spans="1:29" ht="13" customHeight="1" x14ac:dyDescent="0.2">
      <c r="A1353" s="1" t="s">
        <v>41057</v>
      </c>
      <c r="B1353" s="87">
        <v>69</v>
      </c>
      <c r="C1353" s="10" t="s">
        <v>13</v>
      </c>
      <c r="D1353" s="1" t="s">
        <v>23</v>
      </c>
      <c r="E1353" s="60"/>
      <c r="F1353" s="94">
        <v>43644</v>
      </c>
      <c r="G1353" s="10" t="s">
        <v>41058</v>
      </c>
      <c r="H1353" s="10" t="s">
        <v>41059</v>
      </c>
      <c r="I1353" s="10" t="s">
        <v>373</v>
      </c>
      <c r="J1353" s="62">
        <v>18360</v>
      </c>
      <c r="K1353" s="10" t="s">
        <v>1034</v>
      </c>
      <c r="L1353" s="10" t="s">
        <v>470</v>
      </c>
      <c r="M1353" s="1" t="s">
        <v>46170</v>
      </c>
      <c r="N1353" s="10" t="s">
        <v>20</v>
      </c>
      <c r="O1353" s="10" t="s">
        <v>41060</v>
      </c>
      <c r="P1353" s="10" t="s">
        <v>31864</v>
      </c>
      <c r="Q1353" s="33" t="s">
        <v>29986</v>
      </c>
      <c r="R1353" s="61" t="s">
        <v>41061</v>
      </c>
      <c r="S1353" s="10" t="s">
        <v>509</v>
      </c>
      <c r="T1353" s="60" t="s">
        <v>21</v>
      </c>
      <c r="U1353" s="51" t="s">
        <v>26689</v>
      </c>
      <c r="V1353" s="51" t="s">
        <v>26484</v>
      </c>
      <c r="W1353" s="51" t="s">
        <v>26485</v>
      </c>
      <c r="X1353" s="51" t="s">
        <v>93</v>
      </c>
      <c r="Y1353" s="51">
        <v>4905</v>
      </c>
      <c r="AA1353" s="51" t="s">
        <v>42844</v>
      </c>
      <c r="AB1353" s="33">
        <v>7096</v>
      </c>
      <c r="AC1353" s="103">
        <v>26240</v>
      </c>
    </row>
    <row r="1354" spans="1:29" ht="13" customHeight="1" x14ac:dyDescent="0.2">
      <c r="A1354" s="10" t="s">
        <v>37741</v>
      </c>
      <c r="B1354" s="87">
        <v>76</v>
      </c>
      <c r="C1354" s="10" t="s">
        <v>13</v>
      </c>
      <c r="D1354" s="10" t="s">
        <v>30</v>
      </c>
      <c r="E1354" s="60"/>
      <c r="F1354" s="94">
        <v>43644</v>
      </c>
      <c r="G1354" s="10" t="s">
        <v>37742</v>
      </c>
      <c r="H1354" s="10" t="s">
        <v>2338</v>
      </c>
      <c r="I1354" s="10" t="s">
        <v>297</v>
      </c>
      <c r="J1354" s="62">
        <v>37167</v>
      </c>
      <c r="K1354" s="64" t="s">
        <v>6554</v>
      </c>
      <c r="L1354" s="10" t="s">
        <v>2341</v>
      </c>
      <c r="M1354" s="1" t="s">
        <v>46629</v>
      </c>
      <c r="N1354" s="10" t="s">
        <v>20</v>
      </c>
      <c r="O1354" s="10" t="s">
        <v>37743</v>
      </c>
      <c r="P1354" s="10" t="s">
        <v>45771</v>
      </c>
      <c r="Q1354" s="33" t="s">
        <v>29986</v>
      </c>
      <c r="R1354" s="61" t="s">
        <v>37744</v>
      </c>
      <c r="S1354" s="10" t="s">
        <v>93</v>
      </c>
      <c r="T1354" s="60" t="s">
        <v>21</v>
      </c>
      <c r="U1354" s="51" t="s">
        <v>26689</v>
      </c>
      <c r="V1354" s="51" t="s">
        <v>26484</v>
      </c>
      <c r="W1354" s="51" t="s">
        <v>26485</v>
      </c>
      <c r="X1354" s="51" t="s">
        <v>93</v>
      </c>
      <c r="Y1354" s="51">
        <v>4827</v>
      </c>
      <c r="AA1354" s="51" t="s">
        <v>42844</v>
      </c>
      <c r="AB1354" s="33">
        <v>7092</v>
      </c>
      <c r="AC1354" s="103">
        <v>26241</v>
      </c>
    </row>
    <row r="1355" spans="1:29" ht="13" customHeight="1" x14ac:dyDescent="0.2">
      <c r="A1355" s="10" t="s">
        <v>41621</v>
      </c>
      <c r="B1355" s="87">
        <v>34</v>
      </c>
      <c r="C1355" s="10" t="s">
        <v>13</v>
      </c>
      <c r="D1355" s="10" t="s">
        <v>78</v>
      </c>
      <c r="E1355" s="61" t="s">
        <v>41622</v>
      </c>
      <c r="F1355" s="94">
        <v>43644</v>
      </c>
      <c r="G1355" s="10" t="s">
        <v>41623</v>
      </c>
      <c r="H1355" s="10" t="s">
        <v>41624</v>
      </c>
      <c r="I1355" s="10" t="s">
        <v>373</v>
      </c>
      <c r="J1355" s="62">
        <v>19061</v>
      </c>
      <c r="K1355" s="64" t="s">
        <v>847</v>
      </c>
      <c r="L1355" s="10" t="s">
        <v>41625</v>
      </c>
      <c r="M1355" s="1" t="s">
        <v>48933</v>
      </c>
      <c r="N1355" s="10" t="s">
        <v>20</v>
      </c>
      <c r="O1355" s="10" t="s">
        <v>41626</v>
      </c>
      <c r="P1355" s="10" t="s">
        <v>45771</v>
      </c>
      <c r="Q1355" s="33" t="s">
        <v>29986</v>
      </c>
      <c r="R1355" s="61" t="s">
        <v>41627</v>
      </c>
      <c r="S1355" s="10" t="s">
        <v>93</v>
      </c>
      <c r="T1355" s="60" t="s">
        <v>28</v>
      </c>
      <c r="U1355" s="33" t="s">
        <v>26487</v>
      </c>
      <c r="V1355" s="34" t="s">
        <v>26484</v>
      </c>
      <c r="W1355" s="51"/>
      <c r="X1355" s="51"/>
      <c r="Y1355" s="51"/>
      <c r="AA1355" s="51" t="s">
        <v>42844</v>
      </c>
      <c r="AB1355" s="33">
        <v>7098</v>
      </c>
      <c r="AC1355" s="103">
        <v>26238</v>
      </c>
    </row>
    <row r="1356" spans="1:29" ht="13" customHeight="1" x14ac:dyDescent="0.2">
      <c r="A1356" s="10" t="s">
        <v>41158</v>
      </c>
      <c r="B1356" s="87">
        <v>33</v>
      </c>
      <c r="C1356" s="10" t="s">
        <v>13</v>
      </c>
      <c r="D1356" s="51" t="s">
        <v>30</v>
      </c>
      <c r="E1356" s="60"/>
      <c r="F1356" s="94">
        <v>43643</v>
      </c>
      <c r="G1356" s="10" t="s">
        <v>41159</v>
      </c>
      <c r="H1356" s="10" t="s">
        <v>8410</v>
      </c>
      <c r="I1356" s="10" t="s">
        <v>429</v>
      </c>
      <c r="J1356" s="62">
        <v>68147</v>
      </c>
      <c r="K1356" s="10" t="s">
        <v>8412</v>
      </c>
      <c r="L1356" s="10" t="s">
        <v>8413</v>
      </c>
      <c r="M1356" s="1" t="s">
        <v>46631</v>
      </c>
      <c r="N1356" s="10" t="s">
        <v>20</v>
      </c>
      <c r="O1356" s="10" t="s">
        <v>41160</v>
      </c>
      <c r="P1356" s="10" t="s">
        <v>45771</v>
      </c>
      <c r="Q1356" s="33" t="s">
        <v>29986</v>
      </c>
      <c r="R1356" s="61" t="s">
        <v>41161</v>
      </c>
      <c r="S1356" s="10" t="s">
        <v>509</v>
      </c>
      <c r="T1356" s="60" t="s">
        <v>21</v>
      </c>
      <c r="U1356" s="51" t="s">
        <v>26689</v>
      </c>
      <c r="V1356" s="51" t="s">
        <v>26484</v>
      </c>
      <c r="W1356" s="51" t="s">
        <v>26485</v>
      </c>
      <c r="X1356" s="51" t="s">
        <v>93</v>
      </c>
      <c r="Y1356" s="51">
        <v>4819</v>
      </c>
      <c r="AA1356" s="51" t="s">
        <v>42844</v>
      </c>
      <c r="AB1356" s="33">
        <v>7088</v>
      </c>
      <c r="AC1356" s="103">
        <v>26232</v>
      </c>
    </row>
    <row r="1357" spans="1:29" ht="13" customHeight="1" x14ac:dyDescent="0.2">
      <c r="A1357" s="10" t="s">
        <v>38030</v>
      </c>
      <c r="B1357" s="87">
        <v>35</v>
      </c>
      <c r="C1357" s="10" t="s">
        <v>13</v>
      </c>
      <c r="D1357" s="10" t="s">
        <v>30</v>
      </c>
      <c r="E1357" s="60"/>
      <c r="F1357" s="94">
        <v>43643</v>
      </c>
      <c r="G1357" s="10" t="s">
        <v>38031</v>
      </c>
      <c r="H1357" s="10" t="s">
        <v>38032</v>
      </c>
      <c r="I1357" s="10" t="s">
        <v>293</v>
      </c>
      <c r="J1357" s="62">
        <v>41332</v>
      </c>
      <c r="K1357" s="10" t="s">
        <v>38033</v>
      </c>
      <c r="L1357" s="10" t="s">
        <v>18184</v>
      </c>
      <c r="M1357" s="1" t="s">
        <v>46058</v>
      </c>
      <c r="N1357" s="10" t="s">
        <v>20</v>
      </c>
      <c r="O1357" s="10" t="s">
        <v>38034</v>
      </c>
      <c r="P1357" s="10" t="s">
        <v>45771</v>
      </c>
      <c r="Q1357" s="33" t="s">
        <v>29986</v>
      </c>
      <c r="R1357" s="61" t="s">
        <v>38035</v>
      </c>
      <c r="S1357" s="10" t="s">
        <v>93</v>
      </c>
      <c r="T1357" s="60" t="s">
        <v>21</v>
      </c>
      <c r="U1357" s="51" t="s">
        <v>26689</v>
      </c>
      <c r="V1357" s="51" t="s">
        <v>26482</v>
      </c>
      <c r="W1357" s="51" t="s">
        <v>26485</v>
      </c>
      <c r="X1357" s="51" t="s">
        <v>93</v>
      </c>
      <c r="Y1357" s="51">
        <v>4818</v>
      </c>
      <c r="AA1357" s="51" t="s">
        <v>42843</v>
      </c>
      <c r="AB1357" s="33">
        <v>7086</v>
      </c>
      <c r="AC1357" s="103">
        <v>26236</v>
      </c>
    </row>
    <row r="1358" spans="1:29" ht="13" customHeight="1" x14ac:dyDescent="0.2">
      <c r="A1358" s="10" t="s">
        <v>38597</v>
      </c>
      <c r="B1358" s="87">
        <v>41</v>
      </c>
      <c r="C1358" s="10" t="s">
        <v>13</v>
      </c>
      <c r="D1358" s="10" t="s">
        <v>41</v>
      </c>
      <c r="E1358" s="60"/>
      <c r="F1358" s="94">
        <v>43643</v>
      </c>
      <c r="G1358" s="10" t="s">
        <v>38598</v>
      </c>
      <c r="H1358" s="10" t="s">
        <v>38599</v>
      </c>
      <c r="I1358" s="10" t="s">
        <v>38</v>
      </c>
      <c r="J1358" s="62">
        <v>92284</v>
      </c>
      <c r="K1358" s="10" t="s">
        <v>287</v>
      </c>
      <c r="L1358" s="10" t="s">
        <v>32107</v>
      </c>
      <c r="M1358" s="1" t="s">
        <v>45919</v>
      </c>
      <c r="N1358" s="10" t="s">
        <v>20</v>
      </c>
      <c r="O1358" s="10" t="s">
        <v>38600</v>
      </c>
      <c r="P1358" s="10" t="s">
        <v>45771</v>
      </c>
      <c r="Q1358" s="33" t="s">
        <v>29986</v>
      </c>
      <c r="R1358" s="61" t="s">
        <v>38601</v>
      </c>
      <c r="S1358" s="10" t="s">
        <v>93</v>
      </c>
      <c r="T1358" s="60" t="s">
        <v>21</v>
      </c>
      <c r="U1358" s="51" t="s">
        <v>26689</v>
      </c>
      <c r="V1358" s="51" t="s">
        <v>26484</v>
      </c>
      <c r="W1358" s="51" t="s">
        <v>26485</v>
      </c>
      <c r="X1358" s="51" t="s">
        <v>93</v>
      </c>
      <c r="Y1358" s="51">
        <v>4822</v>
      </c>
      <c r="AA1358" s="51" t="s">
        <v>42844</v>
      </c>
      <c r="AB1358" s="33">
        <v>7087</v>
      </c>
      <c r="AC1358" s="103">
        <v>26230</v>
      </c>
    </row>
    <row r="1359" spans="1:29" ht="13" customHeight="1" x14ac:dyDescent="0.2">
      <c r="A1359" s="10" t="s">
        <v>37342</v>
      </c>
      <c r="B1359" s="87">
        <v>50</v>
      </c>
      <c r="C1359" s="10" t="s">
        <v>13</v>
      </c>
      <c r="D1359" s="10" t="s">
        <v>78</v>
      </c>
      <c r="E1359" s="61" t="s">
        <v>37343</v>
      </c>
      <c r="F1359" s="94">
        <v>43643</v>
      </c>
      <c r="G1359" s="10" t="s">
        <v>37344</v>
      </c>
      <c r="H1359" s="10" t="s">
        <v>3833</v>
      </c>
      <c r="I1359" s="10" t="s">
        <v>55</v>
      </c>
      <c r="J1359" s="62">
        <v>32404</v>
      </c>
      <c r="K1359" s="10" t="s">
        <v>2585</v>
      </c>
      <c r="L1359" s="10" t="s">
        <v>3836</v>
      </c>
      <c r="M1359" s="1" t="s">
        <v>46630</v>
      </c>
      <c r="N1359" s="10" t="s">
        <v>20</v>
      </c>
      <c r="O1359" s="10" t="s">
        <v>37345</v>
      </c>
      <c r="P1359" s="10" t="s">
        <v>45771</v>
      </c>
      <c r="Q1359" s="33" t="s">
        <v>29986</v>
      </c>
      <c r="R1359" s="61" t="s">
        <v>37346</v>
      </c>
      <c r="S1359" s="10" t="s">
        <v>93</v>
      </c>
      <c r="T1359" s="60" t="s">
        <v>21</v>
      </c>
      <c r="U1359" s="51" t="s">
        <v>26689</v>
      </c>
      <c r="V1359" s="51" t="s">
        <v>26484</v>
      </c>
      <c r="W1359" s="51" t="s">
        <v>26485</v>
      </c>
      <c r="X1359" s="51" t="s">
        <v>93</v>
      </c>
      <c r="Y1359" s="51">
        <v>4814</v>
      </c>
      <c r="AA1359" s="51" t="s">
        <v>42844</v>
      </c>
      <c r="AB1359" s="33">
        <v>7085</v>
      </c>
      <c r="AC1359" s="103">
        <v>26231</v>
      </c>
    </row>
    <row r="1360" spans="1:29" ht="13" customHeight="1" x14ac:dyDescent="0.2">
      <c r="A1360" s="10" t="s">
        <v>40266</v>
      </c>
      <c r="B1360" s="87">
        <v>18</v>
      </c>
      <c r="C1360" s="10" t="s">
        <v>13</v>
      </c>
      <c r="D1360" s="10" t="s">
        <v>41</v>
      </c>
      <c r="E1360" s="61" t="s">
        <v>40267</v>
      </c>
      <c r="F1360" s="94">
        <v>43643</v>
      </c>
      <c r="G1360" s="10" t="s">
        <v>40268</v>
      </c>
      <c r="H1360" s="10" t="s">
        <v>5480</v>
      </c>
      <c r="I1360" s="10" t="s">
        <v>38</v>
      </c>
      <c r="J1360" s="62">
        <v>90022</v>
      </c>
      <c r="K1360" s="10" t="s">
        <v>91</v>
      </c>
      <c r="L1360" s="10" t="s">
        <v>383</v>
      </c>
      <c r="M1360" s="1" t="s">
        <v>45973</v>
      </c>
      <c r="N1360" s="10" t="s">
        <v>20</v>
      </c>
      <c r="O1360" s="10" t="s">
        <v>40269</v>
      </c>
      <c r="P1360" s="10" t="s">
        <v>31864</v>
      </c>
      <c r="Q1360" s="33" t="s">
        <v>29986</v>
      </c>
      <c r="R1360" s="61" t="s">
        <v>40270</v>
      </c>
      <c r="S1360" s="10" t="s">
        <v>93</v>
      </c>
      <c r="T1360" s="60" t="s">
        <v>28</v>
      </c>
      <c r="U1360" s="51" t="s">
        <v>26487</v>
      </c>
      <c r="V1360" s="51" t="s">
        <v>26482</v>
      </c>
      <c r="W1360" s="51" t="s">
        <v>26485</v>
      </c>
      <c r="X1360" s="51" t="s">
        <v>93</v>
      </c>
      <c r="Y1360" s="51">
        <v>4820</v>
      </c>
      <c r="AA1360" s="51" t="s">
        <v>42842</v>
      </c>
      <c r="AB1360" s="33">
        <v>7090</v>
      </c>
      <c r="AC1360" s="103">
        <v>26235</v>
      </c>
    </row>
    <row r="1361" spans="1:29" ht="13" customHeight="1" x14ac:dyDescent="0.2">
      <c r="A1361" s="10" t="s">
        <v>40162</v>
      </c>
      <c r="B1361" s="87">
        <v>54</v>
      </c>
      <c r="C1361" s="10" t="s">
        <v>13</v>
      </c>
      <c r="D1361" s="10" t="s">
        <v>30</v>
      </c>
      <c r="E1361" s="61" t="s">
        <v>40163</v>
      </c>
      <c r="F1361" s="94">
        <v>43643</v>
      </c>
      <c r="G1361" s="10" t="s">
        <v>40164</v>
      </c>
      <c r="H1361" s="10" t="s">
        <v>40165</v>
      </c>
      <c r="I1361" s="10" t="s">
        <v>25</v>
      </c>
      <c r="J1361" s="62">
        <v>29047</v>
      </c>
      <c r="K1361" s="10" t="s">
        <v>40166</v>
      </c>
      <c r="L1361" s="10" t="s">
        <v>40167</v>
      </c>
      <c r="M1361" s="1" t="s">
        <v>46632</v>
      </c>
      <c r="N1361" s="10" t="s">
        <v>20</v>
      </c>
      <c r="O1361" s="10" t="s">
        <v>40168</v>
      </c>
      <c r="P1361" s="10" t="s">
        <v>45771</v>
      </c>
      <c r="Q1361" s="33" t="s">
        <v>29986</v>
      </c>
      <c r="R1361" s="61" t="s">
        <v>40169</v>
      </c>
      <c r="S1361" s="10" t="s">
        <v>93</v>
      </c>
      <c r="T1361" s="60" t="s">
        <v>28</v>
      </c>
      <c r="U1361" s="51" t="s">
        <v>26487</v>
      </c>
      <c r="V1361" s="51" t="s">
        <v>26487</v>
      </c>
      <c r="W1361" s="51"/>
      <c r="X1361" s="51" t="s">
        <v>93</v>
      </c>
      <c r="Y1361" s="51">
        <v>4817</v>
      </c>
      <c r="AA1361" s="51" t="s">
        <v>42843</v>
      </c>
      <c r="AB1361" s="33">
        <v>7089</v>
      </c>
      <c r="AC1361" s="103">
        <v>26226</v>
      </c>
    </row>
    <row r="1362" spans="1:29" ht="13" customHeight="1" x14ac:dyDescent="0.2">
      <c r="A1362" s="10" t="s">
        <v>40566</v>
      </c>
      <c r="B1362" s="87">
        <v>50</v>
      </c>
      <c r="C1362" s="10" t="s">
        <v>13</v>
      </c>
      <c r="D1362" s="10" t="s">
        <v>30</v>
      </c>
      <c r="E1362" s="61" t="s">
        <v>40567</v>
      </c>
      <c r="F1362" s="94">
        <v>43643</v>
      </c>
      <c r="G1362" s="10" t="s">
        <v>40568</v>
      </c>
      <c r="H1362" s="10" t="s">
        <v>2297</v>
      </c>
      <c r="I1362" s="10" t="s">
        <v>366</v>
      </c>
      <c r="J1362" s="62">
        <v>74112</v>
      </c>
      <c r="K1362" s="10" t="s">
        <v>2297</v>
      </c>
      <c r="L1362" s="10" t="s">
        <v>1898</v>
      </c>
      <c r="M1362" s="1" t="s">
        <v>45918</v>
      </c>
      <c r="N1362" s="10" t="s">
        <v>20</v>
      </c>
      <c r="O1362" s="10" t="s">
        <v>40569</v>
      </c>
      <c r="P1362" s="10" t="s">
        <v>45771</v>
      </c>
      <c r="Q1362" s="33" t="s">
        <v>29986</v>
      </c>
      <c r="R1362" s="61" t="s">
        <v>40570</v>
      </c>
      <c r="S1362" s="10" t="s">
        <v>93</v>
      </c>
      <c r="T1362" s="60" t="s">
        <v>350</v>
      </c>
      <c r="U1362" s="51" t="s">
        <v>26775</v>
      </c>
      <c r="V1362" s="51" t="s">
        <v>26484</v>
      </c>
      <c r="W1362" s="51" t="s">
        <v>26483</v>
      </c>
      <c r="X1362" s="51" t="s">
        <v>93</v>
      </c>
      <c r="Y1362" s="51">
        <v>4821</v>
      </c>
      <c r="AA1362" s="51" t="s">
        <v>42842</v>
      </c>
      <c r="AB1362" s="33">
        <v>7091</v>
      </c>
      <c r="AC1362" s="103">
        <v>26237</v>
      </c>
    </row>
    <row r="1363" spans="1:29" ht="13" customHeight="1" x14ac:dyDescent="0.2">
      <c r="A1363" s="10" t="s">
        <v>39725</v>
      </c>
      <c r="B1363" s="87">
        <v>32</v>
      </c>
      <c r="C1363" s="10" t="s">
        <v>13</v>
      </c>
      <c r="D1363" s="10" t="s">
        <v>78</v>
      </c>
      <c r="E1363" s="61" t="s">
        <v>39726</v>
      </c>
      <c r="F1363" s="94">
        <v>43642</v>
      </c>
      <c r="G1363" s="10" t="s">
        <v>39727</v>
      </c>
      <c r="H1363" s="10" t="s">
        <v>39728</v>
      </c>
      <c r="I1363" s="10" t="s">
        <v>62</v>
      </c>
      <c r="J1363" s="62">
        <v>44681</v>
      </c>
      <c r="K1363" s="10" t="s">
        <v>39729</v>
      </c>
      <c r="L1363" s="10" t="s">
        <v>39730</v>
      </c>
      <c r="M1363" s="1" t="s">
        <v>46633</v>
      </c>
      <c r="N1363" s="10" t="s">
        <v>20</v>
      </c>
      <c r="O1363" s="10" t="s">
        <v>39731</v>
      </c>
      <c r="P1363" s="10" t="s">
        <v>45771</v>
      </c>
      <c r="Q1363" s="33" t="s">
        <v>29986</v>
      </c>
      <c r="R1363" s="61" t="s">
        <v>39732</v>
      </c>
      <c r="S1363" s="10" t="s">
        <v>93</v>
      </c>
      <c r="T1363" s="60" t="s">
        <v>21</v>
      </c>
      <c r="U1363" s="51" t="s">
        <v>26490</v>
      </c>
      <c r="V1363" s="51" t="s">
        <v>26484</v>
      </c>
      <c r="W1363" s="51" t="s">
        <v>26485</v>
      </c>
      <c r="X1363" s="51" t="s">
        <v>509</v>
      </c>
      <c r="Y1363" s="51">
        <v>4816</v>
      </c>
      <c r="AA1363" s="51" t="s">
        <v>42843</v>
      </c>
      <c r="AB1363" s="33">
        <v>7083</v>
      </c>
      <c r="AC1363" s="103">
        <v>26224</v>
      </c>
    </row>
    <row r="1364" spans="1:29" ht="13" customHeight="1" x14ac:dyDescent="0.2">
      <c r="A1364" s="10" t="s">
        <v>39767</v>
      </c>
      <c r="B1364" s="87">
        <v>50</v>
      </c>
      <c r="C1364" s="10" t="s">
        <v>13</v>
      </c>
      <c r="D1364" s="10" t="s">
        <v>30</v>
      </c>
      <c r="E1364" s="60"/>
      <c r="F1364" s="94">
        <v>43642</v>
      </c>
      <c r="G1364" s="10" t="s">
        <v>39768</v>
      </c>
      <c r="H1364" s="10" t="s">
        <v>39769</v>
      </c>
      <c r="I1364" s="10" t="s">
        <v>224</v>
      </c>
      <c r="J1364" s="62">
        <v>22853</v>
      </c>
      <c r="K1364" s="64" t="s">
        <v>4372</v>
      </c>
      <c r="L1364" s="10" t="s">
        <v>39770</v>
      </c>
      <c r="M1364" s="1" t="s">
        <v>46634</v>
      </c>
      <c r="N1364" s="10" t="s">
        <v>20</v>
      </c>
      <c r="O1364" s="10" t="s">
        <v>39771</v>
      </c>
      <c r="P1364" s="10" t="s">
        <v>37002</v>
      </c>
      <c r="Q1364" s="33" t="s">
        <v>29986</v>
      </c>
      <c r="R1364" s="61" t="s">
        <v>39772</v>
      </c>
      <c r="S1364" s="10" t="s">
        <v>93</v>
      </c>
      <c r="T1364" s="60" t="s">
        <v>21</v>
      </c>
      <c r="U1364" s="51" t="s">
        <v>28142</v>
      </c>
      <c r="V1364" s="51" t="s">
        <v>26484</v>
      </c>
      <c r="W1364" s="51" t="s">
        <v>26485</v>
      </c>
      <c r="X1364" s="51" t="s">
        <v>93</v>
      </c>
      <c r="Y1364" s="51">
        <v>4813</v>
      </c>
      <c r="AA1364" s="51" t="s">
        <v>42843</v>
      </c>
      <c r="AB1364" s="33">
        <v>7084</v>
      </c>
      <c r="AC1364" s="103">
        <v>26225</v>
      </c>
    </row>
    <row r="1365" spans="1:29" ht="13" customHeight="1" x14ac:dyDescent="0.2">
      <c r="A1365" s="10" t="s">
        <v>41348</v>
      </c>
      <c r="B1365" s="87">
        <v>35</v>
      </c>
      <c r="C1365" s="10" t="s">
        <v>13</v>
      </c>
      <c r="D1365" s="51" t="s">
        <v>41</v>
      </c>
      <c r="E1365" s="60"/>
      <c r="F1365" s="94">
        <v>43641</v>
      </c>
      <c r="G1365" s="10" t="s">
        <v>41349</v>
      </c>
      <c r="H1365" s="10" t="s">
        <v>529</v>
      </c>
      <c r="I1365" s="10" t="s">
        <v>66</v>
      </c>
      <c r="J1365" s="62">
        <v>78203</v>
      </c>
      <c r="K1365" s="10" t="s">
        <v>530</v>
      </c>
      <c r="L1365" s="10" t="s">
        <v>531</v>
      </c>
      <c r="M1365" s="1" t="s">
        <v>46041</v>
      </c>
      <c r="N1365" s="10" t="s">
        <v>20</v>
      </c>
      <c r="O1365" s="10" t="s">
        <v>41350</v>
      </c>
      <c r="P1365" s="10" t="s">
        <v>45771</v>
      </c>
      <c r="Q1365" s="33" t="s">
        <v>29986</v>
      </c>
      <c r="R1365" s="61" t="s">
        <v>41351</v>
      </c>
      <c r="S1365" s="10" t="s">
        <v>509</v>
      </c>
      <c r="T1365" s="60" t="s">
        <v>21</v>
      </c>
      <c r="U1365" s="51" t="s">
        <v>26682</v>
      </c>
      <c r="V1365" s="51" t="s">
        <v>26482</v>
      </c>
      <c r="W1365" s="51" t="s">
        <v>26485</v>
      </c>
      <c r="X1365" s="51" t="s">
        <v>93</v>
      </c>
      <c r="Y1365" s="51">
        <v>4809</v>
      </c>
      <c r="AA1365" s="51" t="s">
        <v>42842</v>
      </c>
      <c r="AB1365" s="33">
        <v>7082</v>
      </c>
      <c r="AC1365" s="103">
        <v>26223</v>
      </c>
    </row>
    <row r="1366" spans="1:29" ht="13" customHeight="1" x14ac:dyDescent="0.2">
      <c r="A1366" s="10" t="s">
        <v>39416</v>
      </c>
      <c r="B1366" s="87">
        <v>43</v>
      </c>
      <c r="C1366" s="10" t="s">
        <v>13</v>
      </c>
      <c r="D1366" s="10" t="s">
        <v>30</v>
      </c>
      <c r="E1366" s="10"/>
      <c r="F1366" s="94">
        <v>43641</v>
      </c>
      <c r="G1366" s="10" t="s">
        <v>39417</v>
      </c>
      <c r="H1366" s="10" t="s">
        <v>15507</v>
      </c>
      <c r="I1366" s="10" t="s">
        <v>406</v>
      </c>
      <c r="J1366" s="62">
        <v>54952</v>
      </c>
      <c r="K1366" s="10" t="s">
        <v>2164</v>
      </c>
      <c r="L1366" s="10" t="s">
        <v>18391</v>
      </c>
      <c r="M1366" s="1" t="s">
        <v>46636</v>
      </c>
      <c r="N1366" s="10" t="s">
        <v>20</v>
      </c>
      <c r="O1366" s="10" t="s">
        <v>39418</v>
      </c>
      <c r="P1366" s="10" t="s">
        <v>45771</v>
      </c>
      <c r="Q1366" s="33" t="s">
        <v>29986</v>
      </c>
      <c r="R1366" s="61" t="s">
        <v>39419</v>
      </c>
      <c r="S1366" s="10" t="s">
        <v>93</v>
      </c>
      <c r="T1366" s="60" t="s">
        <v>21</v>
      </c>
      <c r="U1366" s="51" t="s">
        <v>26682</v>
      </c>
      <c r="V1366" s="51" t="s">
        <v>26482</v>
      </c>
      <c r="W1366" s="51" t="s">
        <v>26485</v>
      </c>
      <c r="X1366" s="51" t="s">
        <v>93</v>
      </c>
      <c r="Y1366" s="51">
        <v>4815</v>
      </c>
      <c r="AA1366" s="51" t="s">
        <v>42844</v>
      </c>
      <c r="AB1366" s="33">
        <v>7080</v>
      </c>
      <c r="AC1366" s="103">
        <v>26419</v>
      </c>
    </row>
    <row r="1367" spans="1:29" ht="13" customHeight="1" x14ac:dyDescent="0.2">
      <c r="A1367" s="1" t="s">
        <v>2989</v>
      </c>
      <c r="B1367" s="33" t="s">
        <v>22</v>
      </c>
      <c r="C1367" s="10" t="s">
        <v>13</v>
      </c>
      <c r="D1367" s="1" t="s">
        <v>23</v>
      </c>
      <c r="E1367" s="60"/>
      <c r="F1367" s="94">
        <v>43641</v>
      </c>
      <c r="G1367" s="10" t="s">
        <v>39625</v>
      </c>
      <c r="H1367" s="10" t="s">
        <v>195</v>
      </c>
      <c r="I1367" s="10" t="s">
        <v>55</v>
      </c>
      <c r="J1367" s="62">
        <v>33135</v>
      </c>
      <c r="K1367" s="10" t="s">
        <v>147</v>
      </c>
      <c r="L1367" s="10" t="s">
        <v>424</v>
      </c>
      <c r="M1367" s="1" t="s">
        <v>46635</v>
      </c>
      <c r="N1367" s="10" t="s">
        <v>20</v>
      </c>
      <c r="O1367" s="10" t="s">
        <v>39626</v>
      </c>
      <c r="P1367" s="10" t="s">
        <v>45771</v>
      </c>
      <c r="Q1367" s="33" t="s">
        <v>29986</v>
      </c>
      <c r="R1367" s="61" t="s">
        <v>39627</v>
      </c>
      <c r="S1367" s="10" t="s">
        <v>93</v>
      </c>
      <c r="T1367" s="60" t="s">
        <v>21</v>
      </c>
      <c r="U1367" s="51" t="s">
        <v>26682</v>
      </c>
      <c r="V1367" s="51" t="s">
        <v>26482</v>
      </c>
      <c r="W1367" s="51" t="s">
        <v>26485</v>
      </c>
      <c r="X1367" s="51" t="s">
        <v>93</v>
      </c>
      <c r="Y1367" s="51">
        <v>4810</v>
      </c>
      <c r="AA1367" s="51" t="s">
        <v>42842</v>
      </c>
      <c r="AB1367" s="33">
        <v>7081</v>
      </c>
      <c r="AC1367" s="103">
        <v>26222</v>
      </c>
    </row>
    <row r="1368" spans="1:29" ht="13" customHeight="1" x14ac:dyDescent="0.2">
      <c r="A1368" s="60" t="s">
        <v>37337</v>
      </c>
      <c r="B1368" s="90">
        <v>19</v>
      </c>
      <c r="C1368" s="60" t="s">
        <v>13</v>
      </c>
      <c r="D1368" s="60" t="s">
        <v>78</v>
      </c>
      <c r="E1368" s="65" t="s">
        <v>37338</v>
      </c>
      <c r="F1368" s="94">
        <v>43640</v>
      </c>
      <c r="G1368" s="10" t="s">
        <v>37339</v>
      </c>
      <c r="H1368" s="60" t="s">
        <v>1582</v>
      </c>
      <c r="I1368" s="60" t="s">
        <v>39</v>
      </c>
      <c r="J1368" s="62">
        <v>2124</v>
      </c>
      <c r="K1368" s="60" t="s">
        <v>1584</v>
      </c>
      <c r="L1368" s="10" t="s">
        <v>2967</v>
      </c>
      <c r="M1368" s="1" t="s">
        <v>46256</v>
      </c>
      <c r="N1368" s="60" t="s">
        <v>20</v>
      </c>
      <c r="O1368" s="10" t="s">
        <v>37340</v>
      </c>
      <c r="P1368" s="60" t="s">
        <v>45771</v>
      </c>
      <c r="Q1368" s="33" t="s">
        <v>29986</v>
      </c>
      <c r="R1368" s="65" t="s">
        <v>37341</v>
      </c>
      <c r="S1368" s="60" t="s">
        <v>93</v>
      </c>
      <c r="T1368" s="60" t="s">
        <v>21</v>
      </c>
      <c r="U1368" s="51" t="s">
        <v>26689</v>
      </c>
      <c r="V1368" s="51" t="s">
        <v>26484</v>
      </c>
      <c r="W1368" s="51" t="s">
        <v>26483</v>
      </c>
      <c r="X1368" s="51" t="s">
        <v>509</v>
      </c>
      <c r="Y1368" s="51">
        <v>4808</v>
      </c>
      <c r="AA1368" s="51" t="s">
        <v>42842</v>
      </c>
      <c r="AB1368" s="33">
        <v>7077</v>
      </c>
      <c r="AC1368" s="103">
        <v>26217</v>
      </c>
    </row>
    <row r="1369" spans="1:29" ht="13" customHeight="1" x14ac:dyDescent="0.2">
      <c r="A1369" s="60" t="s">
        <v>41822</v>
      </c>
      <c r="B1369" s="90">
        <v>34</v>
      </c>
      <c r="C1369" s="60" t="s">
        <v>13</v>
      </c>
      <c r="D1369" s="60" t="s">
        <v>30</v>
      </c>
      <c r="E1369" s="65" t="s">
        <v>41823</v>
      </c>
      <c r="F1369" s="94">
        <v>43640</v>
      </c>
      <c r="G1369" s="10" t="s">
        <v>41824</v>
      </c>
      <c r="H1369" s="60" t="s">
        <v>8279</v>
      </c>
      <c r="I1369" s="60" t="s">
        <v>66</v>
      </c>
      <c r="J1369" s="62">
        <v>79360</v>
      </c>
      <c r="K1369" s="60" t="s">
        <v>41825</v>
      </c>
      <c r="L1369" s="10" t="s">
        <v>41826</v>
      </c>
      <c r="M1369" s="1" t="s">
        <v>46637</v>
      </c>
      <c r="N1369" s="60" t="s">
        <v>20</v>
      </c>
      <c r="O1369" s="10" t="s">
        <v>41827</v>
      </c>
      <c r="P1369" s="60" t="s">
        <v>45771</v>
      </c>
      <c r="Q1369" s="33" t="s">
        <v>29986</v>
      </c>
      <c r="R1369" s="65" t="s">
        <v>41828</v>
      </c>
      <c r="S1369" s="60" t="s">
        <v>93</v>
      </c>
      <c r="T1369" s="60" t="s">
        <v>21</v>
      </c>
      <c r="U1369" s="34" t="s">
        <v>26682</v>
      </c>
      <c r="V1369" s="34" t="s">
        <v>26484</v>
      </c>
      <c r="W1369" s="51"/>
      <c r="X1369" s="51"/>
      <c r="Y1369" s="51"/>
      <c r="AA1369" s="51" t="s">
        <v>42843</v>
      </c>
      <c r="AB1369" s="33">
        <v>7079</v>
      </c>
      <c r="AC1369" s="103">
        <v>26218</v>
      </c>
    </row>
    <row r="1370" spans="1:29" ht="13" customHeight="1" x14ac:dyDescent="0.2">
      <c r="A1370" s="10" t="s">
        <v>37772</v>
      </c>
      <c r="B1370" s="87">
        <v>61</v>
      </c>
      <c r="C1370" s="10" t="s">
        <v>13</v>
      </c>
      <c r="D1370" s="10" t="s">
        <v>30</v>
      </c>
      <c r="E1370" s="61" t="s">
        <v>37773</v>
      </c>
      <c r="F1370" s="94">
        <v>43640</v>
      </c>
      <c r="G1370" s="10" t="s">
        <v>37774</v>
      </c>
      <c r="H1370" s="10" t="s">
        <v>25279</v>
      </c>
      <c r="I1370" s="10" t="s">
        <v>55</v>
      </c>
      <c r="J1370" s="62">
        <v>34224</v>
      </c>
      <c r="K1370" s="10" t="s">
        <v>3842</v>
      </c>
      <c r="L1370" s="10" t="s">
        <v>36299</v>
      </c>
      <c r="M1370" s="1" t="s">
        <v>46258</v>
      </c>
      <c r="N1370" s="10" t="s">
        <v>20</v>
      </c>
      <c r="O1370" s="10" t="s">
        <v>37775</v>
      </c>
      <c r="P1370" s="10" t="s">
        <v>45771</v>
      </c>
      <c r="Q1370" s="33" t="s">
        <v>29986</v>
      </c>
      <c r="R1370" s="61" t="s">
        <v>37776</v>
      </c>
      <c r="S1370" s="10" t="s">
        <v>901</v>
      </c>
      <c r="T1370" s="60" t="s">
        <v>21</v>
      </c>
      <c r="U1370" s="51" t="s">
        <v>26689</v>
      </c>
      <c r="V1370" s="51" t="s">
        <v>26484</v>
      </c>
      <c r="W1370" s="51" t="s">
        <v>26485</v>
      </c>
      <c r="X1370" s="51" t="s">
        <v>93</v>
      </c>
      <c r="Y1370" s="51">
        <v>4812</v>
      </c>
      <c r="AA1370" s="51" t="s">
        <v>42844</v>
      </c>
      <c r="AB1370" s="33">
        <v>7078</v>
      </c>
      <c r="AC1370" s="103">
        <v>26220</v>
      </c>
    </row>
    <row r="1371" spans="1:29" ht="13" customHeight="1" x14ac:dyDescent="0.2">
      <c r="A1371" s="10" t="s">
        <v>41261</v>
      </c>
      <c r="B1371" s="87">
        <v>29</v>
      </c>
      <c r="C1371" s="10" t="s">
        <v>13</v>
      </c>
      <c r="D1371" s="10" t="s">
        <v>30</v>
      </c>
      <c r="E1371" s="60"/>
      <c r="F1371" s="94">
        <v>43639</v>
      </c>
      <c r="G1371" s="10" t="s">
        <v>41262</v>
      </c>
      <c r="H1371" s="10" t="s">
        <v>3833</v>
      </c>
      <c r="I1371" s="10" t="s">
        <v>62</v>
      </c>
      <c r="J1371" s="62">
        <v>45502</v>
      </c>
      <c r="K1371" s="10" t="s">
        <v>524</v>
      </c>
      <c r="L1371" s="10" t="s">
        <v>3074</v>
      </c>
      <c r="M1371" s="1" t="s">
        <v>46638</v>
      </c>
      <c r="N1371" s="10" t="s">
        <v>20</v>
      </c>
      <c r="O1371" s="10" t="s">
        <v>41263</v>
      </c>
      <c r="P1371" s="10" t="s">
        <v>45771</v>
      </c>
      <c r="Q1371" s="33" t="s">
        <v>29986</v>
      </c>
      <c r="R1371" s="61" t="s">
        <v>41264</v>
      </c>
      <c r="S1371" s="10" t="s">
        <v>509</v>
      </c>
      <c r="T1371" s="60" t="s">
        <v>21</v>
      </c>
      <c r="U1371" s="51" t="s">
        <v>26682</v>
      </c>
      <c r="V1371" s="51" t="s">
        <v>26484</v>
      </c>
      <c r="W1371" s="51" t="s">
        <v>26486</v>
      </c>
      <c r="X1371" s="51" t="s">
        <v>93</v>
      </c>
      <c r="Y1371" s="51">
        <v>4811</v>
      </c>
      <c r="AA1371" s="51" t="s">
        <v>42843</v>
      </c>
      <c r="AB1371" s="33">
        <v>7076</v>
      </c>
      <c r="AC1371" s="103">
        <v>26219</v>
      </c>
    </row>
    <row r="1372" spans="1:29" ht="13" customHeight="1" x14ac:dyDescent="0.2">
      <c r="A1372" s="60" t="s">
        <v>38593</v>
      </c>
      <c r="B1372" s="90">
        <v>26</v>
      </c>
      <c r="C1372" s="60" t="s">
        <v>13</v>
      </c>
      <c r="D1372" s="10" t="s">
        <v>41</v>
      </c>
      <c r="E1372" s="60"/>
      <c r="F1372" s="94">
        <v>43638</v>
      </c>
      <c r="G1372" s="10" t="s">
        <v>38594</v>
      </c>
      <c r="H1372" s="60" t="s">
        <v>9956</v>
      </c>
      <c r="I1372" s="60" t="s">
        <v>38</v>
      </c>
      <c r="J1372" s="62">
        <v>93920</v>
      </c>
      <c r="K1372" s="63" t="s">
        <v>58</v>
      </c>
      <c r="L1372" s="10" t="s">
        <v>42925</v>
      </c>
      <c r="M1372" s="1" t="s">
        <v>48892</v>
      </c>
      <c r="N1372" s="60" t="s">
        <v>20</v>
      </c>
      <c r="O1372" s="10" t="s">
        <v>38595</v>
      </c>
      <c r="P1372" s="60" t="s">
        <v>45771</v>
      </c>
      <c r="Q1372" s="33" t="s">
        <v>29986</v>
      </c>
      <c r="R1372" s="65" t="s">
        <v>38596</v>
      </c>
      <c r="S1372" s="60" t="s">
        <v>22</v>
      </c>
      <c r="T1372" s="60" t="s">
        <v>21</v>
      </c>
      <c r="U1372" s="51" t="s">
        <v>26689</v>
      </c>
      <c r="V1372" s="51" t="s">
        <v>26484</v>
      </c>
      <c r="W1372" s="51"/>
      <c r="X1372" s="51" t="s">
        <v>93</v>
      </c>
      <c r="Y1372" s="51">
        <v>4806</v>
      </c>
      <c r="AA1372" s="51" t="s">
        <v>42843</v>
      </c>
      <c r="AB1372" s="33">
        <v>7074</v>
      </c>
      <c r="AC1372" s="103">
        <v>26215</v>
      </c>
    </row>
    <row r="1373" spans="1:29" ht="13" customHeight="1" x14ac:dyDescent="0.2">
      <c r="A1373" s="60" t="s">
        <v>39153</v>
      </c>
      <c r="B1373" s="90">
        <v>41</v>
      </c>
      <c r="C1373" s="60" t="s">
        <v>13</v>
      </c>
      <c r="D1373" s="51" t="s">
        <v>30</v>
      </c>
      <c r="E1373" s="60"/>
      <c r="F1373" s="94">
        <v>43638</v>
      </c>
      <c r="G1373" s="10" t="s">
        <v>39154</v>
      </c>
      <c r="H1373" s="60" t="s">
        <v>581</v>
      </c>
      <c r="I1373" s="60" t="s">
        <v>45</v>
      </c>
      <c r="J1373" s="62">
        <v>21131</v>
      </c>
      <c r="K1373" s="63" t="s">
        <v>1483</v>
      </c>
      <c r="L1373" s="10" t="s">
        <v>211</v>
      </c>
      <c r="M1373" s="1" t="s">
        <v>46017</v>
      </c>
      <c r="N1373" s="60" t="s">
        <v>20</v>
      </c>
      <c r="O1373" s="10" t="s">
        <v>39155</v>
      </c>
      <c r="P1373" s="60" t="s">
        <v>45771</v>
      </c>
      <c r="Q1373" s="33" t="s">
        <v>29986</v>
      </c>
      <c r="R1373" s="65" t="s">
        <v>39156</v>
      </c>
      <c r="S1373" s="60" t="s">
        <v>93</v>
      </c>
      <c r="T1373" s="60" t="s">
        <v>21</v>
      </c>
      <c r="U1373" s="51" t="s">
        <v>26689</v>
      </c>
      <c r="V1373" s="51" t="s">
        <v>26482</v>
      </c>
      <c r="W1373" s="51"/>
      <c r="X1373" s="51" t="s">
        <v>509</v>
      </c>
      <c r="Y1373" s="51">
        <v>4807</v>
      </c>
      <c r="AA1373" s="51" t="s">
        <v>42844</v>
      </c>
      <c r="AB1373" s="33">
        <v>7075</v>
      </c>
      <c r="AC1373" s="103">
        <v>26216</v>
      </c>
    </row>
    <row r="1374" spans="1:29" ht="13" customHeight="1" x14ac:dyDescent="0.2">
      <c r="A1374" s="60" t="s">
        <v>38584</v>
      </c>
      <c r="B1374" s="90">
        <v>33</v>
      </c>
      <c r="C1374" s="60" t="s">
        <v>13</v>
      </c>
      <c r="D1374" s="60" t="s">
        <v>41</v>
      </c>
      <c r="E1374" s="65" t="s">
        <v>38585</v>
      </c>
      <c r="F1374" s="94">
        <v>43636</v>
      </c>
      <c r="G1374" s="10" t="s">
        <v>38586</v>
      </c>
      <c r="H1374" s="60" t="s">
        <v>2531</v>
      </c>
      <c r="I1374" s="60" t="s">
        <v>66</v>
      </c>
      <c r="J1374" s="62">
        <v>78572</v>
      </c>
      <c r="K1374" s="60" t="s">
        <v>1300</v>
      </c>
      <c r="L1374" s="10" t="s">
        <v>19874</v>
      </c>
      <c r="M1374" s="1" t="s">
        <v>46639</v>
      </c>
      <c r="N1374" s="60" t="s">
        <v>20</v>
      </c>
      <c r="O1374" s="10" t="s">
        <v>38587</v>
      </c>
      <c r="P1374" s="60" t="s">
        <v>45771</v>
      </c>
      <c r="Q1374" s="33" t="s">
        <v>29986</v>
      </c>
      <c r="R1374" s="65" t="s">
        <v>38588</v>
      </c>
      <c r="S1374" s="60" t="s">
        <v>93</v>
      </c>
      <c r="T1374" s="60" t="s">
        <v>21</v>
      </c>
      <c r="U1374" s="51" t="s">
        <v>26689</v>
      </c>
      <c r="V1374" s="51" t="s">
        <v>26484</v>
      </c>
      <c r="W1374" s="51" t="s">
        <v>26486</v>
      </c>
      <c r="X1374" s="51" t="s">
        <v>93</v>
      </c>
      <c r="Y1374" s="51">
        <v>4800</v>
      </c>
      <c r="AA1374" s="51" t="s">
        <v>42844</v>
      </c>
      <c r="AB1374" s="33">
        <v>7072</v>
      </c>
      <c r="AC1374" s="103">
        <v>26212</v>
      </c>
    </row>
    <row r="1375" spans="1:29" ht="13" customHeight="1" x14ac:dyDescent="0.2">
      <c r="A1375" s="1" t="s">
        <v>42185</v>
      </c>
      <c r="B1375" s="90">
        <v>38</v>
      </c>
      <c r="C1375" s="60" t="s">
        <v>13</v>
      </c>
      <c r="D1375" s="1" t="s">
        <v>23</v>
      </c>
      <c r="E1375" s="60"/>
      <c r="F1375" s="94">
        <v>43636</v>
      </c>
      <c r="G1375" s="10" t="s">
        <v>42186</v>
      </c>
      <c r="H1375" s="60" t="s">
        <v>20139</v>
      </c>
      <c r="I1375" s="60" t="s">
        <v>62</v>
      </c>
      <c r="J1375" s="62">
        <v>43103</v>
      </c>
      <c r="K1375" s="63" t="s">
        <v>42187</v>
      </c>
      <c r="L1375" s="10" t="s">
        <v>1201</v>
      </c>
      <c r="M1375" s="1" t="s">
        <v>46640</v>
      </c>
      <c r="N1375" s="60" t="s">
        <v>20</v>
      </c>
      <c r="O1375" s="10" t="s">
        <v>42188</v>
      </c>
      <c r="P1375" s="60" t="s">
        <v>45771</v>
      </c>
      <c r="Q1375" s="33" t="s">
        <v>29986</v>
      </c>
      <c r="R1375" s="65" t="s">
        <v>42189</v>
      </c>
      <c r="S1375" s="60" t="s">
        <v>93</v>
      </c>
      <c r="T1375" s="60" t="s">
        <v>21</v>
      </c>
      <c r="U1375" s="34" t="s">
        <v>26689</v>
      </c>
      <c r="V1375" s="34" t="s">
        <v>26484</v>
      </c>
      <c r="W1375" s="51"/>
      <c r="X1375" s="51"/>
      <c r="Y1375" s="51"/>
      <c r="AA1375" s="51" t="s">
        <v>42843</v>
      </c>
      <c r="AB1375" s="33">
        <v>7073</v>
      </c>
      <c r="AC1375" s="103">
        <v>26211</v>
      </c>
    </row>
    <row r="1376" spans="1:29" ht="13" customHeight="1" x14ac:dyDescent="0.2">
      <c r="A1376" s="60" t="s">
        <v>39539</v>
      </c>
      <c r="B1376" s="90">
        <v>18</v>
      </c>
      <c r="C1376" s="60" t="s">
        <v>13</v>
      </c>
      <c r="D1376" s="60" t="s">
        <v>41</v>
      </c>
      <c r="E1376" s="65" t="s">
        <v>39540</v>
      </c>
      <c r="F1376" s="94">
        <v>43634</v>
      </c>
      <c r="G1376" s="10" t="s">
        <v>39541</v>
      </c>
      <c r="H1376" s="60" t="s">
        <v>8025</v>
      </c>
      <c r="I1376" s="60" t="s">
        <v>281</v>
      </c>
      <c r="J1376" s="62">
        <v>98531</v>
      </c>
      <c r="K1376" s="60" t="s">
        <v>1437</v>
      </c>
      <c r="L1376" s="10" t="s">
        <v>8027</v>
      </c>
      <c r="M1376" s="1" t="s">
        <v>46641</v>
      </c>
      <c r="N1376" s="60" t="s">
        <v>20</v>
      </c>
      <c r="O1376" s="10" t="s">
        <v>39542</v>
      </c>
      <c r="P1376" s="60" t="s">
        <v>45771</v>
      </c>
      <c r="Q1376" s="33" t="s">
        <v>29986</v>
      </c>
      <c r="R1376" s="65" t="s">
        <v>39543</v>
      </c>
      <c r="S1376" s="60" t="s">
        <v>93</v>
      </c>
      <c r="T1376" s="60" t="s">
        <v>21</v>
      </c>
      <c r="U1376" s="51" t="s">
        <v>26682</v>
      </c>
      <c r="V1376" s="51" t="s">
        <v>26482</v>
      </c>
      <c r="W1376" s="51" t="s">
        <v>26485</v>
      </c>
      <c r="X1376" s="51" t="s">
        <v>93</v>
      </c>
      <c r="Y1376" s="51">
        <v>4797</v>
      </c>
      <c r="AA1376" s="51" t="s">
        <v>42843</v>
      </c>
      <c r="AB1376" s="33">
        <v>7070</v>
      </c>
      <c r="AC1376" s="103">
        <v>26208</v>
      </c>
    </row>
    <row r="1377" spans="1:29" ht="13" customHeight="1" x14ac:dyDescent="0.2">
      <c r="A1377" s="1" t="s">
        <v>38826</v>
      </c>
      <c r="B1377" s="90">
        <v>34</v>
      </c>
      <c r="C1377" s="60" t="s">
        <v>13</v>
      </c>
      <c r="D1377" s="1" t="s">
        <v>23</v>
      </c>
      <c r="E1377" s="60"/>
      <c r="F1377" s="94">
        <v>43634</v>
      </c>
      <c r="G1377" s="10" t="s">
        <v>38827</v>
      </c>
      <c r="H1377" s="60" t="s">
        <v>38828</v>
      </c>
      <c r="I1377" s="60" t="s">
        <v>191</v>
      </c>
      <c r="J1377" s="62">
        <v>80465</v>
      </c>
      <c r="K1377" s="60" t="s">
        <v>1655</v>
      </c>
      <c r="L1377" s="10" t="s">
        <v>1575</v>
      </c>
      <c r="M1377" s="1" t="s">
        <v>46642</v>
      </c>
      <c r="N1377" s="60" t="s">
        <v>20</v>
      </c>
      <c r="O1377" s="10" t="s">
        <v>38829</v>
      </c>
      <c r="P1377" s="60" t="s">
        <v>45771</v>
      </c>
      <c r="Q1377" s="33" t="s">
        <v>29986</v>
      </c>
      <c r="R1377" s="65" t="s">
        <v>38830</v>
      </c>
      <c r="S1377" s="60" t="s">
        <v>93</v>
      </c>
      <c r="T1377" s="60" t="s">
        <v>21</v>
      </c>
      <c r="U1377" s="51" t="s">
        <v>26689</v>
      </c>
      <c r="V1377" s="51" t="s">
        <v>26484</v>
      </c>
      <c r="W1377" s="51" t="s">
        <v>26485</v>
      </c>
      <c r="X1377" s="51" t="s">
        <v>93</v>
      </c>
      <c r="Y1377" s="51">
        <v>4798</v>
      </c>
      <c r="AA1377" s="51" t="s">
        <v>42844</v>
      </c>
      <c r="AB1377" s="33">
        <v>7069</v>
      </c>
      <c r="AC1377" s="103">
        <v>26209</v>
      </c>
    </row>
    <row r="1378" spans="1:29" ht="13" customHeight="1" x14ac:dyDescent="0.2">
      <c r="A1378" s="60" t="s">
        <v>39846</v>
      </c>
      <c r="B1378" s="90">
        <v>74</v>
      </c>
      <c r="C1378" s="60" t="s">
        <v>13</v>
      </c>
      <c r="D1378" s="60" t="s">
        <v>78</v>
      </c>
      <c r="E1378" s="65" t="s">
        <v>39847</v>
      </c>
      <c r="F1378" s="94">
        <v>43634</v>
      </c>
      <c r="G1378" s="10" t="s">
        <v>39848</v>
      </c>
      <c r="H1378" s="60" t="s">
        <v>4586</v>
      </c>
      <c r="I1378" s="60" t="s">
        <v>392</v>
      </c>
      <c r="J1378" s="62">
        <v>13205</v>
      </c>
      <c r="K1378" s="60" t="s">
        <v>12078</v>
      </c>
      <c r="L1378" s="10" t="s">
        <v>19350</v>
      </c>
      <c r="M1378" s="1" t="s">
        <v>46171</v>
      </c>
      <c r="N1378" s="60" t="s">
        <v>20</v>
      </c>
      <c r="O1378" s="10" t="s">
        <v>39849</v>
      </c>
      <c r="P1378" s="60" t="s">
        <v>43587</v>
      </c>
      <c r="Q1378" s="33" t="s">
        <v>29986</v>
      </c>
      <c r="R1378" s="65" t="s">
        <v>39850</v>
      </c>
      <c r="S1378" s="60" t="s">
        <v>22</v>
      </c>
      <c r="T1378" s="60" t="s">
        <v>45897</v>
      </c>
      <c r="U1378" s="51" t="s">
        <v>39851</v>
      </c>
      <c r="V1378" s="51" t="s">
        <v>26484</v>
      </c>
      <c r="W1378" s="51" t="s">
        <v>26485</v>
      </c>
      <c r="X1378" s="51" t="s">
        <v>93</v>
      </c>
      <c r="Y1378" s="51">
        <v>4799</v>
      </c>
      <c r="AA1378" s="51" t="s">
        <v>42842</v>
      </c>
      <c r="AB1378" s="33">
        <v>7071</v>
      </c>
      <c r="AC1378" s="103">
        <v>26207</v>
      </c>
    </row>
    <row r="1379" spans="1:29" ht="13" customHeight="1" x14ac:dyDescent="0.2">
      <c r="A1379" s="10" t="s">
        <v>40894</v>
      </c>
      <c r="B1379" s="87">
        <v>22</v>
      </c>
      <c r="C1379" s="10" t="s">
        <v>13</v>
      </c>
      <c r="D1379" s="10" t="s">
        <v>30</v>
      </c>
      <c r="E1379" s="61" t="s">
        <v>40895</v>
      </c>
      <c r="F1379" s="94">
        <v>43633</v>
      </c>
      <c r="G1379" s="10" t="s">
        <v>40896</v>
      </c>
      <c r="H1379" s="10" t="s">
        <v>265</v>
      </c>
      <c r="I1379" s="10" t="s">
        <v>66</v>
      </c>
      <c r="J1379" s="62">
        <v>75242</v>
      </c>
      <c r="K1379" s="64" t="s">
        <v>265</v>
      </c>
      <c r="L1379" s="10" t="s">
        <v>40897</v>
      </c>
      <c r="M1379" s="1" t="s">
        <v>46643</v>
      </c>
      <c r="N1379" s="10" t="s">
        <v>20</v>
      </c>
      <c r="O1379" s="10" t="s">
        <v>40898</v>
      </c>
      <c r="P1379" s="10" t="s">
        <v>45771</v>
      </c>
      <c r="Q1379" s="33" t="s">
        <v>29986</v>
      </c>
      <c r="R1379" s="61" t="s">
        <v>40899</v>
      </c>
      <c r="S1379" s="10" t="s">
        <v>509</v>
      </c>
      <c r="T1379" s="60" t="s">
        <v>21</v>
      </c>
      <c r="U1379" s="51" t="s">
        <v>26689</v>
      </c>
      <c r="V1379" s="51" t="s">
        <v>26484</v>
      </c>
      <c r="W1379" s="51" t="s">
        <v>26486</v>
      </c>
      <c r="X1379" s="51" t="s">
        <v>93</v>
      </c>
      <c r="Y1379" s="51">
        <v>4802</v>
      </c>
      <c r="AA1379" s="33" t="s">
        <v>49699</v>
      </c>
      <c r="AB1379" s="33">
        <v>7067</v>
      </c>
      <c r="AC1379" s="103">
        <v>26203</v>
      </c>
    </row>
    <row r="1380" spans="1:29" ht="13" customHeight="1" x14ac:dyDescent="0.2">
      <c r="A1380" s="10" t="s">
        <v>38574</v>
      </c>
      <c r="B1380" s="87">
        <v>35</v>
      </c>
      <c r="C1380" s="10" t="s">
        <v>13</v>
      </c>
      <c r="D1380" s="10" t="s">
        <v>41</v>
      </c>
      <c r="E1380" s="61" t="s">
        <v>38575</v>
      </c>
      <c r="F1380" s="94">
        <v>43633</v>
      </c>
      <c r="G1380" s="10" t="s">
        <v>38576</v>
      </c>
      <c r="H1380" s="10" t="s">
        <v>908</v>
      </c>
      <c r="I1380" s="10" t="s">
        <v>177</v>
      </c>
      <c r="J1380" s="62">
        <v>88011</v>
      </c>
      <c r="K1380" s="10" t="s">
        <v>909</v>
      </c>
      <c r="L1380" s="10" t="s">
        <v>4345</v>
      </c>
      <c r="M1380" s="1" t="s">
        <v>46425</v>
      </c>
      <c r="N1380" s="10" t="s">
        <v>20</v>
      </c>
      <c r="O1380" s="10" t="s">
        <v>38577</v>
      </c>
      <c r="P1380" s="10" t="s">
        <v>45771</v>
      </c>
      <c r="Q1380" s="33" t="s">
        <v>29986</v>
      </c>
      <c r="R1380" s="61" t="s">
        <v>38578</v>
      </c>
      <c r="S1380" s="10" t="s">
        <v>93</v>
      </c>
      <c r="T1380" s="60" t="s">
        <v>21</v>
      </c>
      <c r="U1380" s="51" t="s">
        <v>26689</v>
      </c>
      <c r="V1380" s="51" t="s">
        <v>26484</v>
      </c>
      <c r="W1380" s="51" t="s">
        <v>26483</v>
      </c>
      <c r="X1380" s="51" t="s">
        <v>93</v>
      </c>
      <c r="Y1380" s="51">
        <v>4789</v>
      </c>
      <c r="AA1380" s="51" t="s">
        <v>42844</v>
      </c>
      <c r="AB1380" s="33">
        <v>7066</v>
      </c>
      <c r="AC1380" s="103">
        <v>26204</v>
      </c>
    </row>
    <row r="1381" spans="1:29" ht="13" customHeight="1" x14ac:dyDescent="0.2">
      <c r="A1381" s="10" t="s">
        <v>40651</v>
      </c>
      <c r="B1381" s="87">
        <v>20</v>
      </c>
      <c r="C1381" s="10" t="s">
        <v>13</v>
      </c>
      <c r="D1381" s="10" t="s">
        <v>41</v>
      </c>
      <c r="E1381" s="61" t="s">
        <v>40652</v>
      </c>
      <c r="F1381" s="94">
        <v>43633</v>
      </c>
      <c r="G1381" s="10" t="s">
        <v>40653</v>
      </c>
      <c r="H1381" s="10" t="s">
        <v>1119</v>
      </c>
      <c r="I1381" s="10" t="s">
        <v>66</v>
      </c>
      <c r="J1381" s="62">
        <v>78520</v>
      </c>
      <c r="K1381" s="64" t="s">
        <v>1120</v>
      </c>
      <c r="L1381" s="10" t="s">
        <v>1121</v>
      </c>
      <c r="M1381" s="1" t="s">
        <v>46360</v>
      </c>
      <c r="N1381" s="10" t="s">
        <v>20</v>
      </c>
      <c r="O1381" s="10" t="s">
        <v>40654</v>
      </c>
      <c r="P1381" s="10" t="s">
        <v>45771</v>
      </c>
      <c r="Q1381" s="33" t="s">
        <v>29986</v>
      </c>
      <c r="R1381" s="61" t="s">
        <v>40655</v>
      </c>
      <c r="S1381" s="10" t="s">
        <v>93</v>
      </c>
      <c r="T1381" s="60" t="s">
        <v>350</v>
      </c>
      <c r="U1381" s="51" t="s">
        <v>26775</v>
      </c>
      <c r="V1381" s="51" t="s">
        <v>26484</v>
      </c>
      <c r="W1381" s="51" t="s">
        <v>26483</v>
      </c>
      <c r="X1381" s="51" t="s">
        <v>93</v>
      </c>
      <c r="Y1381" s="51">
        <v>4788</v>
      </c>
      <c r="AA1381" s="51" t="s">
        <v>42842</v>
      </c>
      <c r="AB1381" s="33">
        <v>7068</v>
      </c>
      <c r="AC1381" s="103">
        <v>26205</v>
      </c>
    </row>
    <row r="1382" spans="1:29" ht="13" customHeight="1" x14ac:dyDescent="0.2">
      <c r="A1382" s="10" t="s">
        <v>38579</v>
      </c>
      <c r="B1382" s="87">
        <v>31</v>
      </c>
      <c r="C1382" s="10" t="s">
        <v>13</v>
      </c>
      <c r="D1382" s="10" t="s">
        <v>41</v>
      </c>
      <c r="E1382" s="61" t="s">
        <v>38580</v>
      </c>
      <c r="F1382" s="94">
        <v>43632</v>
      </c>
      <c r="G1382" s="10" t="s">
        <v>38581</v>
      </c>
      <c r="H1382" s="10" t="s">
        <v>515</v>
      </c>
      <c r="I1382" s="10" t="s">
        <v>111</v>
      </c>
      <c r="J1382" s="62">
        <v>85706</v>
      </c>
      <c r="K1382" s="64" t="s">
        <v>516</v>
      </c>
      <c r="L1382" s="10" t="s">
        <v>517</v>
      </c>
      <c r="M1382" s="1" t="s">
        <v>46078</v>
      </c>
      <c r="N1382" s="10" t="s">
        <v>20</v>
      </c>
      <c r="O1382" s="10" t="s">
        <v>38582</v>
      </c>
      <c r="P1382" s="10" t="s">
        <v>45771</v>
      </c>
      <c r="Q1382" s="33" t="s">
        <v>29986</v>
      </c>
      <c r="R1382" s="61" t="s">
        <v>38583</v>
      </c>
      <c r="S1382" s="10" t="s">
        <v>93</v>
      </c>
      <c r="T1382" s="60" t="s">
        <v>21</v>
      </c>
      <c r="U1382" s="51" t="s">
        <v>26689</v>
      </c>
      <c r="V1382" s="51" t="s">
        <v>26484</v>
      </c>
      <c r="W1382" s="51"/>
      <c r="X1382" s="51" t="s">
        <v>93</v>
      </c>
      <c r="Y1382" s="51">
        <v>4790</v>
      </c>
      <c r="AA1382" s="51" t="s">
        <v>42844</v>
      </c>
      <c r="AB1382" s="33">
        <v>7064</v>
      </c>
      <c r="AC1382" s="103">
        <v>26201</v>
      </c>
    </row>
    <row r="1383" spans="1:29" ht="13" customHeight="1" x14ac:dyDescent="0.2">
      <c r="A1383" s="10" t="s">
        <v>39294</v>
      </c>
      <c r="B1383" s="87">
        <v>53</v>
      </c>
      <c r="C1383" s="10" t="s">
        <v>13</v>
      </c>
      <c r="D1383" s="10" t="s">
        <v>78</v>
      </c>
      <c r="E1383" s="61" t="s">
        <v>39295</v>
      </c>
      <c r="F1383" s="94">
        <v>43632</v>
      </c>
      <c r="G1383" s="10" t="s">
        <v>39296</v>
      </c>
      <c r="H1383" s="10" t="s">
        <v>14705</v>
      </c>
      <c r="I1383" s="10" t="s">
        <v>197</v>
      </c>
      <c r="J1383" s="62">
        <v>46601</v>
      </c>
      <c r="K1383" s="64" t="s">
        <v>10117</v>
      </c>
      <c r="L1383" s="10" t="s">
        <v>14707</v>
      </c>
      <c r="M1383" s="1" t="s">
        <v>46644</v>
      </c>
      <c r="N1383" s="10" t="s">
        <v>20</v>
      </c>
      <c r="O1383" s="10" t="s">
        <v>39297</v>
      </c>
      <c r="P1383" s="10" t="s">
        <v>49740</v>
      </c>
      <c r="Q1383" s="33" t="s">
        <v>29986</v>
      </c>
      <c r="R1383" s="61" t="s">
        <v>39298</v>
      </c>
      <c r="S1383" s="10" t="s">
        <v>93</v>
      </c>
      <c r="T1383" s="60" t="s">
        <v>21</v>
      </c>
      <c r="U1383" s="51" t="s">
        <v>26682</v>
      </c>
      <c r="V1383" s="51" t="s">
        <v>26484</v>
      </c>
      <c r="W1383" s="51" t="s">
        <v>26485</v>
      </c>
      <c r="X1383" s="51" t="s">
        <v>93</v>
      </c>
      <c r="Y1383" s="51">
        <v>4786</v>
      </c>
      <c r="AA1383" s="51" t="s">
        <v>42842</v>
      </c>
      <c r="AB1383" s="33">
        <v>7065</v>
      </c>
      <c r="AC1383" s="103">
        <v>26202</v>
      </c>
    </row>
    <row r="1384" spans="1:29" ht="13" customHeight="1" x14ac:dyDescent="0.2">
      <c r="A1384" s="60" t="s">
        <v>41628</v>
      </c>
      <c r="B1384" s="89">
        <v>18</v>
      </c>
      <c r="C1384" s="10" t="s">
        <v>13</v>
      </c>
      <c r="D1384" s="10" t="s">
        <v>78</v>
      </c>
      <c r="E1384" s="10"/>
      <c r="F1384" s="94">
        <v>43631</v>
      </c>
      <c r="G1384" s="10" t="s">
        <v>41629</v>
      </c>
      <c r="H1384" s="10" t="s">
        <v>25010</v>
      </c>
      <c r="I1384" s="10" t="s">
        <v>66</v>
      </c>
      <c r="J1384" s="62">
        <v>77584</v>
      </c>
      <c r="K1384" s="64" t="s">
        <v>4523</v>
      </c>
      <c r="L1384" s="10" t="s">
        <v>14238</v>
      </c>
      <c r="M1384" s="1" t="s">
        <v>46645</v>
      </c>
      <c r="N1384" s="10" t="s">
        <v>20</v>
      </c>
      <c r="O1384" s="10" t="s">
        <v>41630</v>
      </c>
      <c r="P1384" s="10" t="s">
        <v>45771</v>
      </c>
      <c r="Q1384" s="33" t="s">
        <v>29986</v>
      </c>
      <c r="R1384" s="61" t="s">
        <v>41631</v>
      </c>
      <c r="S1384" s="10" t="s">
        <v>93</v>
      </c>
      <c r="T1384" s="60" t="s">
        <v>21</v>
      </c>
      <c r="U1384" s="34" t="s">
        <v>26689</v>
      </c>
      <c r="V1384" s="34" t="s">
        <v>26484</v>
      </c>
      <c r="W1384" s="51"/>
      <c r="X1384" s="51"/>
      <c r="Y1384" s="51"/>
      <c r="AA1384" s="51" t="s">
        <v>42844</v>
      </c>
      <c r="AB1384" s="33">
        <v>7060</v>
      </c>
      <c r="AC1384" s="103">
        <v>26197</v>
      </c>
    </row>
    <row r="1385" spans="1:29" ht="13" customHeight="1" x14ac:dyDescent="0.2">
      <c r="A1385" s="10" t="s">
        <v>40369</v>
      </c>
      <c r="B1385" s="87">
        <v>18</v>
      </c>
      <c r="C1385" s="10" t="s">
        <v>13</v>
      </c>
      <c r="D1385" s="10" t="s">
        <v>78</v>
      </c>
      <c r="E1385" s="61" t="s">
        <v>40370</v>
      </c>
      <c r="F1385" s="94">
        <v>43631</v>
      </c>
      <c r="G1385" s="10" t="s">
        <v>40371</v>
      </c>
      <c r="H1385" s="10" t="s">
        <v>16825</v>
      </c>
      <c r="I1385" s="10" t="s">
        <v>406</v>
      </c>
      <c r="J1385" s="62">
        <v>53403</v>
      </c>
      <c r="K1385" s="10" t="s">
        <v>7923</v>
      </c>
      <c r="L1385" s="10" t="s">
        <v>25115</v>
      </c>
      <c r="M1385" s="1" t="s">
        <v>46646</v>
      </c>
      <c r="N1385" s="10" t="s">
        <v>20</v>
      </c>
      <c r="O1385" s="10" t="s">
        <v>40372</v>
      </c>
      <c r="P1385" s="10" t="s">
        <v>45771</v>
      </c>
      <c r="Q1385" s="33" t="s">
        <v>29986</v>
      </c>
      <c r="R1385" s="61" t="s">
        <v>40373</v>
      </c>
      <c r="S1385" s="10" t="s">
        <v>93</v>
      </c>
      <c r="T1385" s="60" t="s">
        <v>21</v>
      </c>
      <c r="U1385" s="51" t="s">
        <v>26689</v>
      </c>
      <c r="V1385" s="51" t="s">
        <v>26482</v>
      </c>
      <c r="W1385" s="51" t="s">
        <v>19153</v>
      </c>
      <c r="X1385" s="51" t="s">
        <v>93</v>
      </c>
      <c r="Y1385" s="51">
        <v>4793</v>
      </c>
      <c r="AA1385" s="51" t="s">
        <v>42842</v>
      </c>
      <c r="AB1385" s="33">
        <v>7059</v>
      </c>
      <c r="AC1385" s="103">
        <v>26199</v>
      </c>
    </row>
    <row r="1386" spans="1:29" ht="13" customHeight="1" x14ac:dyDescent="0.2">
      <c r="A1386" s="10" t="s">
        <v>41199</v>
      </c>
      <c r="B1386" s="87">
        <v>20</v>
      </c>
      <c r="C1386" s="10" t="s">
        <v>13</v>
      </c>
      <c r="D1386" s="10" t="s">
        <v>78</v>
      </c>
      <c r="E1386" s="61" t="s">
        <v>41200</v>
      </c>
      <c r="F1386" s="94">
        <v>43631</v>
      </c>
      <c r="G1386" s="10" t="s">
        <v>41201</v>
      </c>
      <c r="H1386" s="10" t="s">
        <v>39888</v>
      </c>
      <c r="I1386" s="10" t="s">
        <v>281</v>
      </c>
      <c r="J1386" s="62">
        <v>98057</v>
      </c>
      <c r="K1386" s="64" t="s">
        <v>1130</v>
      </c>
      <c r="L1386" s="10" t="s">
        <v>39889</v>
      </c>
      <c r="M1386" s="1" t="s">
        <v>46037</v>
      </c>
      <c r="N1386" s="10" t="s">
        <v>20</v>
      </c>
      <c r="O1386" s="10" t="s">
        <v>41202</v>
      </c>
      <c r="P1386" s="10" t="s">
        <v>45771</v>
      </c>
      <c r="Q1386" s="33" t="s">
        <v>29986</v>
      </c>
      <c r="R1386" s="61" t="s">
        <v>41203</v>
      </c>
      <c r="S1386" s="10" t="s">
        <v>509</v>
      </c>
      <c r="T1386" s="60" t="s">
        <v>21</v>
      </c>
      <c r="U1386" s="51" t="s">
        <v>26682</v>
      </c>
      <c r="V1386" s="51" t="s">
        <v>26484</v>
      </c>
      <c r="W1386" s="51"/>
      <c r="X1386" s="51" t="s">
        <v>93</v>
      </c>
      <c r="Y1386" s="51">
        <v>4792</v>
      </c>
      <c r="AA1386" s="51" t="s">
        <v>42842</v>
      </c>
      <c r="AB1386" s="33">
        <v>7062</v>
      </c>
      <c r="AC1386" s="103">
        <v>26195</v>
      </c>
    </row>
    <row r="1387" spans="1:29" ht="13" customHeight="1" x14ac:dyDescent="0.2">
      <c r="A1387" s="10" t="s">
        <v>39019</v>
      </c>
      <c r="B1387" s="87">
        <v>28</v>
      </c>
      <c r="C1387" s="10" t="s">
        <v>13</v>
      </c>
      <c r="D1387" s="51" t="s">
        <v>78</v>
      </c>
      <c r="E1387" s="60"/>
      <c r="F1387" s="94">
        <v>43631</v>
      </c>
      <c r="G1387" s="10" t="s">
        <v>39020</v>
      </c>
      <c r="H1387" s="10" t="s">
        <v>39021</v>
      </c>
      <c r="I1387" s="10" t="s">
        <v>87</v>
      </c>
      <c r="J1387" s="62">
        <v>35023</v>
      </c>
      <c r="K1387" s="64" t="s">
        <v>1655</v>
      </c>
      <c r="L1387" s="10" t="s">
        <v>3821</v>
      </c>
      <c r="M1387" s="1" t="s">
        <v>46106</v>
      </c>
      <c r="N1387" s="10" t="s">
        <v>20</v>
      </c>
      <c r="O1387" s="10" t="s">
        <v>39022</v>
      </c>
      <c r="P1387" s="10" t="s">
        <v>45771</v>
      </c>
      <c r="Q1387" s="33" t="s">
        <v>29986</v>
      </c>
      <c r="R1387" s="61" t="s">
        <v>39023</v>
      </c>
      <c r="S1387" s="10" t="s">
        <v>93</v>
      </c>
      <c r="T1387" s="60" t="s">
        <v>21</v>
      </c>
      <c r="U1387" s="51" t="s">
        <v>26689</v>
      </c>
      <c r="V1387" s="51" t="s">
        <v>26484</v>
      </c>
      <c r="W1387" s="51" t="s">
        <v>26483</v>
      </c>
      <c r="X1387" s="51" t="s">
        <v>93</v>
      </c>
      <c r="Y1387" s="51">
        <v>4794</v>
      </c>
      <c r="AA1387" s="51" t="s">
        <v>42844</v>
      </c>
      <c r="AB1387" s="33">
        <v>7057</v>
      </c>
      <c r="AC1387" s="103">
        <v>26194</v>
      </c>
    </row>
    <row r="1388" spans="1:29" ht="13" customHeight="1" x14ac:dyDescent="0.2">
      <c r="A1388" s="10" t="s">
        <v>38399</v>
      </c>
      <c r="B1388" s="87">
        <v>37</v>
      </c>
      <c r="C1388" s="10" t="s">
        <v>13</v>
      </c>
      <c r="D1388" s="10" t="s">
        <v>41</v>
      </c>
      <c r="E1388" s="10"/>
      <c r="F1388" s="94">
        <v>43631</v>
      </c>
      <c r="G1388" s="10" t="s">
        <v>38400</v>
      </c>
      <c r="H1388" s="10" t="s">
        <v>2297</v>
      </c>
      <c r="I1388" s="10" t="s">
        <v>366</v>
      </c>
      <c r="J1388" s="62">
        <v>74129</v>
      </c>
      <c r="K1388" s="10" t="s">
        <v>2297</v>
      </c>
      <c r="L1388" s="10" t="s">
        <v>3095</v>
      </c>
      <c r="M1388" s="1" t="s">
        <v>46198</v>
      </c>
      <c r="N1388" s="10" t="s">
        <v>20</v>
      </c>
      <c r="O1388" s="10" t="s">
        <v>38401</v>
      </c>
      <c r="P1388" s="10" t="s">
        <v>45771</v>
      </c>
      <c r="Q1388" s="33" t="s">
        <v>29986</v>
      </c>
      <c r="R1388" s="61" t="s">
        <v>38402</v>
      </c>
      <c r="S1388" s="10" t="s">
        <v>93</v>
      </c>
      <c r="T1388" s="60" t="s">
        <v>21</v>
      </c>
      <c r="U1388" s="51" t="s">
        <v>26689</v>
      </c>
      <c r="V1388" s="51" t="s">
        <v>26484</v>
      </c>
      <c r="W1388" s="51" t="s">
        <v>26483</v>
      </c>
      <c r="X1388" s="51" t="s">
        <v>509</v>
      </c>
      <c r="Y1388" s="51">
        <v>4965</v>
      </c>
      <c r="AA1388" s="51" t="s">
        <v>42844</v>
      </c>
      <c r="AB1388" s="33">
        <v>7056</v>
      </c>
      <c r="AC1388" s="103">
        <v>26192</v>
      </c>
    </row>
    <row r="1389" spans="1:29" ht="13" customHeight="1" x14ac:dyDescent="0.2">
      <c r="A1389" s="60" t="s">
        <v>39532</v>
      </c>
      <c r="B1389" s="90">
        <v>38</v>
      </c>
      <c r="C1389" s="60" t="s">
        <v>13</v>
      </c>
      <c r="D1389" s="60" t="s">
        <v>41</v>
      </c>
      <c r="E1389" s="65" t="s">
        <v>39533</v>
      </c>
      <c r="F1389" s="94">
        <v>43631</v>
      </c>
      <c r="G1389" s="10" t="s">
        <v>39534</v>
      </c>
      <c r="H1389" s="60" t="s">
        <v>39535</v>
      </c>
      <c r="I1389" s="60" t="s">
        <v>281</v>
      </c>
      <c r="J1389" s="62">
        <v>98948</v>
      </c>
      <c r="K1389" s="63" t="s">
        <v>5723</v>
      </c>
      <c r="L1389" s="10" t="s">
        <v>39536</v>
      </c>
      <c r="M1389" s="1" t="s">
        <v>46647</v>
      </c>
      <c r="N1389" s="60" t="s">
        <v>20</v>
      </c>
      <c r="O1389" s="10" t="s">
        <v>39537</v>
      </c>
      <c r="P1389" s="60" t="s">
        <v>45771</v>
      </c>
      <c r="Q1389" s="33" t="s">
        <v>29986</v>
      </c>
      <c r="R1389" s="65" t="s">
        <v>39538</v>
      </c>
      <c r="S1389" s="60" t="s">
        <v>93</v>
      </c>
      <c r="T1389" s="60" t="s">
        <v>21</v>
      </c>
      <c r="U1389" s="51" t="s">
        <v>26682</v>
      </c>
      <c r="V1389" s="51" t="s">
        <v>26482</v>
      </c>
      <c r="W1389" s="51" t="s">
        <v>26485</v>
      </c>
      <c r="X1389" s="51" t="s">
        <v>93</v>
      </c>
      <c r="Y1389" s="51">
        <v>4796</v>
      </c>
      <c r="AA1389" s="51" t="s">
        <v>42843</v>
      </c>
      <c r="AB1389" s="33">
        <v>7061</v>
      </c>
      <c r="AC1389" s="103">
        <v>24820</v>
      </c>
    </row>
    <row r="1390" spans="1:29" ht="13" customHeight="1" x14ac:dyDescent="0.2">
      <c r="A1390" s="10" t="s">
        <v>39149</v>
      </c>
      <c r="B1390" s="87">
        <v>48</v>
      </c>
      <c r="C1390" s="10" t="s">
        <v>13</v>
      </c>
      <c r="D1390" s="51" t="s">
        <v>30</v>
      </c>
      <c r="E1390" s="60"/>
      <c r="F1390" s="94">
        <v>43631</v>
      </c>
      <c r="G1390" s="10" t="s">
        <v>39150</v>
      </c>
      <c r="H1390" s="10" t="s">
        <v>307</v>
      </c>
      <c r="I1390" s="10" t="s">
        <v>308</v>
      </c>
      <c r="J1390" s="62">
        <v>99712</v>
      </c>
      <c r="K1390" s="64" t="s">
        <v>18064</v>
      </c>
      <c r="L1390" s="10" t="s">
        <v>10171</v>
      </c>
      <c r="M1390" s="1" t="s">
        <v>46185</v>
      </c>
      <c r="N1390" s="10" t="s">
        <v>20</v>
      </c>
      <c r="O1390" s="10" t="s">
        <v>39151</v>
      </c>
      <c r="P1390" s="10" t="s">
        <v>45771</v>
      </c>
      <c r="Q1390" s="33" t="s">
        <v>29986</v>
      </c>
      <c r="R1390" s="61" t="s">
        <v>39152</v>
      </c>
      <c r="S1390" s="10" t="s">
        <v>93</v>
      </c>
      <c r="T1390" s="60" t="s">
        <v>21</v>
      </c>
      <c r="U1390" s="51" t="s">
        <v>26689</v>
      </c>
      <c r="V1390" s="51" t="s">
        <v>26484</v>
      </c>
      <c r="W1390" s="51" t="s">
        <v>26485</v>
      </c>
      <c r="X1390" s="51" t="s">
        <v>93</v>
      </c>
      <c r="Y1390" s="51">
        <v>4795</v>
      </c>
      <c r="AA1390" s="51" t="s">
        <v>42843</v>
      </c>
      <c r="AB1390" s="33">
        <v>7058</v>
      </c>
      <c r="AC1390" s="103">
        <v>26198</v>
      </c>
    </row>
    <row r="1391" spans="1:29" ht="13" customHeight="1" x14ac:dyDescent="0.2">
      <c r="A1391" s="10" t="s">
        <v>40195</v>
      </c>
      <c r="B1391" s="87">
        <v>45</v>
      </c>
      <c r="C1391" s="10" t="s">
        <v>13</v>
      </c>
      <c r="D1391" s="10" t="s">
        <v>30</v>
      </c>
      <c r="E1391" s="60"/>
      <c r="F1391" s="94">
        <v>43631</v>
      </c>
      <c r="G1391" s="10" t="s">
        <v>40196</v>
      </c>
      <c r="H1391" s="10" t="s">
        <v>33035</v>
      </c>
      <c r="I1391" s="10" t="s">
        <v>465</v>
      </c>
      <c r="J1391" s="62">
        <v>3220</v>
      </c>
      <c r="K1391" s="10" t="s">
        <v>40197</v>
      </c>
      <c r="L1391" s="10" t="s">
        <v>12601</v>
      </c>
      <c r="M1391" s="1" t="s">
        <v>46648</v>
      </c>
      <c r="N1391" s="10" t="s">
        <v>20</v>
      </c>
      <c r="O1391" s="10" t="s">
        <v>40198</v>
      </c>
      <c r="P1391" s="10" t="s">
        <v>45771</v>
      </c>
      <c r="Q1391" s="33" t="s">
        <v>29986</v>
      </c>
      <c r="R1391" s="61" t="s">
        <v>40199</v>
      </c>
      <c r="S1391" s="10" t="s">
        <v>93</v>
      </c>
      <c r="T1391" s="60" t="s">
        <v>28</v>
      </c>
      <c r="U1391" s="51" t="s">
        <v>26487</v>
      </c>
      <c r="V1391" s="51" t="s">
        <v>26487</v>
      </c>
      <c r="W1391" s="51"/>
      <c r="X1391" s="51" t="s">
        <v>93</v>
      </c>
      <c r="Y1391" s="51">
        <v>4791</v>
      </c>
      <c r="AA1391" s="51" t="s">
        <v>42843</v>
      </c>
      <c r="AB1391" s="33">
        <v>7063</v>
      </c>
      <c r="AC1391" s="103">
        <v>26196</v>
      </c>
    </row>
    <row r="1392" spans="1:29" ht="13" customHeight="1" x14ac:dyDescent="0.2">
      <c r="A1392" s="10" t="s">
        <v>41565</v>
      </c>
      <c r="B1392" s="87">
        <v>42</v>
      </c>
      <c r="C1392" s="10" t="s">
        <v>13</v>
      </c>
      <c r="D1392" s="10" t="s">
        <v>78</v>
      </c>
      <c r="E1392" s="61" t="s">
        <v>41566</v>
      </c>
      <c r="F1392" s="94">
        <v>43630</v>
      </c>
      <c r="G1392" s="10" t="s">
        <v>41567</v>
      </c>
      <c r="H1392" s="10" t="s">
        <v>18381</v>
      </c>
      <c r="I1392" s="10" t="s">
        <v>399</v>
      </c>
      <c r="J1392" s="62">
        <v>63034</v>
      </c>
      <c r="K1392" s="10" t="s">
        <v>3636</v>
      </c>
      <c r="L1392" s="10" t="s">
        <v>6521</v>
      </c>
      <c r="M1392" s="1" t="s">
        <v>46649</v>
      </c>
      <c r="N1392" s="10" t="s">
        <v>20</v>
      </c>
      <c r="O1392" s="10" t="s">
        <v>41568</v>
      </c>
      <c r="P1392" s="10" t="s">
        <v>45771</v>
      </c>
      <c r="Q1392" s="33" t="s">
        <v>29986</v>
      </c>
      <c r="R1392" s="61" t="s">
        <v>41569</v>
      </c>
      <c r="S1392" s="10" t="s">
        <v>93</v>
      </c>
      <c r="T1392" s="60" t="s">
        <v>21</v>
      </c>
      <c r="U1392" s="34" t="s">
        <v>26689</v>
      </c>
      <c r="V1392" s="34"/>
      <c r="W1392" s="51"/>
      <c r="X1392" s="51"/>
      <c r="Y1392" s="51"/>
      <c r="AA1392" s="51" t="s">
        <v>42844</v>
      </c>
      <c r="AB1392" s="33">
        <v>7053</v>
      </c>
      <c r="AC1392" s="103">
        <v>26190</v>
      </c>
    </row>
    <row r="1393" spans="1:67" ht="13" customHeight="1" x14ac:dyDescent="0.2">
      <c r="A1393" s="60" t="s">
        <v>37039</v>
      </c>
      <c r="B1393" s="90">
        <v>32</v>
      </c>
      <c r="C1393" s="60" t="s">
        <v>13</v>
      </c>
      <c r="D1393" s="60" t="s">
        <v>30</v>
      </c>
      <c r="E1393" s="65" t="s">
        <v>37040</v>
      </c>
      <c r="F1393" s="94">
        <v>43630</v>
      </c>
      <c r="G1393" s="10" t="s">
        <v>37041</v>
      </c>
      <c r="H1393" s="60" t="s">
        <v>5532</v>
      </c>
      <c r="I1393" s="60" t="s">
        <v>38</v>
      </c>
      <c r="J1393" s="62">
        <v>91911</v>
      </c>
      <c r="K1393" s="63" t="s">
        <v>142</v>
      </c>
      <c r="L1393" s="10" t="s">
        <v>92</v>
      </c>
      <c r="M1393" s="1" t="s">
        <v>45984</v>
      </c>
      <c r="N1393" s="60" t="s">
        <v>20</v>
      </c>
      <c r="O1393" s="10" t="s">
        <v>37042</v>
      </c>
      <c r="P1393" s="60" t="s">
        <v>45771</v>
      </c>
      <c r="Q1393" s="33" t="s">
        <v>29986</v>
      </c>
      <c r="R1393" s="65" t="s">
        <v>37043</v>
      </c>
      <c r="S1393" s="60" t="s">
        <v>22</v>
      </c>
      <c r="T1393" s="51" t="s">
        <v>45897</v>
      </c>
      <c r="U1393" s="51" t="s">
        <v>49804</v>
      </c>
      <c r="V1393" s="51"/>
      <c r="W1393" s="51"/>
      <c r="X1393" s="51"/>
      <c r="Y1393" s="51"/>
      <c r="Z1393" s="33" t="s">
        <v>42353</v>
      </c>
      <c r="AA1393" s="10" t="s">
        <v>42844</v>
      </c>
      <c r="AB1393" s="33">
        <v>7054</v>
      </c>
      <c r="AC1393" s="103">
        <v>1795</v>
      </c>
      <c r="BO1393" s="51"/>
    </row>
    <row r="1394" spans="1:67" ht="13" customHeight="1" x14ac:dyDescent="0.2">
      <c r="A1394" s="1" t="s">
        <v>2989</v>
      </c>
      <c r="B1394" s="33" t="s">
        <v>22</v>
      </c>
      <c r="C1394" s="10" t="s">
        <v>13</v>
      </c>
      <c r="D1394" s="1" t="s">
        <v>23</v>
      </c>
      <c r="E1394" s="60"/>
      <c r="F1394" s="94">
        <v>43630</v>
      </c>
      <c r="G1394" s="10" t="s">
        <v>40307</v>
      </c>
      <c r="H1394" s="10" t="s">
        <v>1820</v>
      </c>
      <c r="I1394" s="10" t="s">
        <v>38</v>
      </c>
      <c r="J1394" s="62">
        <v>93215</v>
      </c>
      <c r="K1394" s="10" t="s">
        <v>629</v>
      </c>
      <c r="L1394" s="10" t="s">
        <v>1822</v>
      </c>
      <c r="M1394" s="1" t="s">
        <v>46650</v>
      </c>
      <c r="N1394" s="10" t="s">
        <v>20</v>
      </c>
      <c r="O1394" s="10" t="s">
        <v>40308</v>
      </c>
      <c r="P1394" s="10" t="s">
        <v>45771</v>
      </c>
      <c r="Q1394" s="33" t="s">
        <v>29986</v>
      </c>
      <c r="R1394" s="61" t="s">
        <v>40309</v>
      </c>
      <c r="S1394" s="10" t="s">
        <v>93</v>
      </c>
      <c r="T1394" s="60" t="s">
        <v>28</v>
      </c>
      <c r="U1394" s="51" t="s">
        <v>26487</v>
      </c>
      <c r="V1394" s="51" t="s">
        <v>26487</v>
      </c>
      <c r="W1394" s="51" t="s">
        <v>26486</v>
      </c>
      <c r="X1394" s="51" t="s">
        <v>93</v>
      </c>
      <c r="Y1394" s="51">
        <v>4783</v>
      </c>
      <c r="AA1394" s="51" t="s">
        <v>42844</v>
      </c>
      <c r="AB1394" s="33">
        <v>7055</v>
      </c>
      <c r="AC1394" s="103">
        <v>26191</v>
      </c>
    </row>
    <row r="1395" spans="1:67" ht="13" customHeight="1" x14ac:dyDescent="0.2">
      <c r="A1395" s="10" t="s">
        <v>40491</v>
      </c>
      <c r="B1395" s="87">
        <v>17</v>
      </c>
      <c r="C1395" s="10" t="s">
        <v>13</v>
      </c>
      <c r="D1395" s="10" t="s">
        <v>78</v>
      </c>
      <c r="E1395" s="10"/>
      <c r="F1395" s="94">
        <v>43629</v>
      </c>
      <c r="G1395" s="10" t="s">
        <v>40492</v>
      </c>
      <c r="H1395" s="10" t="s">
        <v>40493</v>
      </c>
      <c r="I1395" s="10" t="s">
        <v>45</v>
      </c>
      <c r="J1395" s="62">
        <v>20852</v>
      </c>
      <c r="K1395" s="64" t="s">
        <v>992</v>
      </c>
      <c r="L1395" s="10" t="s">
        <v>40494</v>
      </c>
      <c r="M1395" s="1" t="s">
        <v>46035</v>
      </c>
      <c r="N1395" s="10" t="s">
        <v>20</v>
      </c>
      <c r="O1395" s="10" t="s">
        <v>40495</v>
      </c>
      <c r="P1395" s="10" t="s">
        <v>45771</v>
      </c>
      <c r="Q1395" s="33" t="s">
        <v>29986</v>
      </c>
      <c r="R1395" s="61" t="s">
        <v>40496</v>
      </c>
      <c r="S1395" s="10" t="s">
        <v>93</v>
      </c>
      <c r="T1395" s="60" t="s">
        <v>350</v>
      </c>
      <c r="U1395" s="51" t="s">
        <v>26775</v>
      </c>
      <c r="V1395" s="51" t="s">
        <v>26484</v>
      </c>
      <c r="W1395" s="51" t="s">
        <v>26483</v>
      </c>
      <c r="X1395" s="51" t="s">
        <v>93</v>
      </c>
      <c r="Y1395" s="51">
        <v>4782</v>
      </c>
      <c r="AA1395" s="51" t="s">
        <v>42842</v>
      </c>
      <c r="AB1395" s="33">
        <v>7051</v>
      </c>
      <c r="AC1395" s="103">
        <v>26188</v>
      </c>
    </row>
    <row r="1396" spans="1:67" ht="13" customHeight="1" x14ac:dyDescent="0.2">
      <c r="A1396" s="60" t="s">
        <v>40497</v>
      </c>
      <c r="B1396" s="89">
        <v>22</v>
      </c>
      <c r="C1396" s="10" t="s">
        <v>13</v>
      </c>
      <c r="D1396" s="60" t="s">
        <v>78</v>
      </c>
      <c r="E1396" s="60"/>
      <c r="F1396" s="94">
        <v>43629</v>
      </c>
      <c r="G1396" s="10" t="s">
        <v>40498</v>
      </c>
      <c r="H1396" s="10" t="s">
        <v>600</v>
      </c>
      <c r="I1396" s="10" t="s">
        <v>915</v>
      </c>
      <c r="J1396" s="62">
        <v>72076</v>
      </c>
      <c r="K1396" s="10" t="s">
        <v>2302</v>
      </c>
      <c r="L1396" s="10" t="s">
        <v>2177</v>
      </c>
      <c r="M1396" s="1" t="s">
        <v>46610</v>
      </c>
      <c r="N1396" s="10" t="s">
        <v>20</v>
      </c>
      <c r="O1396" s="10" t="s">
        <v>40499</v>
      </c>
      <c r="P1396" s="10" t="s">
        <v>45771</v>
      </c>
      <c r="Q1396" s="33" t="s">
        <v>29986</v>
      </c>
      <c r="R1396" s="61" t="s">
        <v>40500</v>
      </c>
      <c r="S1396" s="10" t="s">
        <v>93</v>
      </c>
      <c r="T1396" s="60" t="s">
        <v>350</v>
      </c>
      <c r="U1396" s="51" t="s">
        <v>26775</v>
      </c>
      <c r="V1396" s="51" t="s">
        <v>26484</v>
      </c>
      <c r="W1396" s="51" t="s">
        <v>26483</v>
      </c>
      <c r="X1396" s="51" t="s">
        <v>93</v>
      </c>
      <c r="Y1396" s="51">
        <v>4784</v>
      </c>
      <c r="AA1396" s="51" t="s">
        <v>42844</v>
      </c>
      <c r="AB1396" s="33">
        <v>7052</v>
      </c>
      <c r="AC1396" s="103">
        <v>26189</v>
      </c>
    </row>
    <row r="1397" spans="1:67" ht="13" customHeight="1" x14ac:dyDescent="0.2">
      <c r="A1397" s="10" t="s">
        <v>41974</v>
      </c>
      <c r="B1397" s="87">
        <v>35</v>
      </c>
      <c r="C1397" s="10" t="s">
        <v>13</v>
      </c>
      <c r="D1397" s="10" t="s">
        <v>41</v>
      </c>
      <c r="E1397" s="61" t="s">
        <v>41975</v>
      </c>
      <c r="F1397" s="94">
        <v>43628</v>
      </c>
      <c r="G1397" s="10" t="s">
        <v>41976</v>
      </c>
      <c r="H1397" s="10" t="s">
        <v>265</v>
      </c>
      <c r="I1397" s="10" t="s">
        <v>66</v>
      </c>
      <c r="J1397" s="62">
        <v>75229</v>
      </c>
      <c r="K1397" s="10" t="s">
        <v>265</v>
      </c>
      <c r="L1397" s="10" t="s">
        <v>36258</v>
      </c>
      <c r="M1397" s="1" t="s">
        <v>46651</v>
      </c>
      <c r="N1397" s="10" t="s">
        <v>20</v>
      </c>
      <c r="O1397" s="10" t="s">
        <v>41977</v>
      </c>
      <c r="P1397" s="10" t="s">
        <v>45771</v>
      </c>
      <c r="Q1397" s="33" t="s">
        <v>29986</v>
      </c>
      <c r="R1397" s="61" t="s">
        <v>41978</v>
      </c>
      <c r="S1397" s="10" t="s">
        <v>93</v>
      </c>
      <c r="T1397" s="60" t="s">
        <v>28</v>
      </c>
      <c r="U1397" s="34" t="s">
        <v>26487</v>
      </c>
      <c r="V1397" s="34" t="s">
        <v>26482</v>
      </c>
      <c r="W1397" s="51"/>
      <c r="X1397" s="51"/>
      <c r="Y1397" s="51"/>
      <c r="AA1397" s="51" t="s">
        <v>42844</v>
      </c>
      <c r="AB1397" s="33">
        <v>7049</v>
      </c>
      <c r="AC1397" s="103">
        <v>26187</v>
      </c>
    </row>
    <row r="1398" spans="1:67" ht="13" customHeight="1" x14ac:dyDescent="0.2">
      <c r="A1398" s="10" t="s">
        <v>40486</v>
      </c>
      <c r="B1398" s="87">
        <v>20</v>
      </c>
      <c r="C1398" s="10" t="s">
        <v>13</v>
      </c>
      <c r="D1398" s="10" t="s">
        <v>78</v>
      </c>
      <c r="E1398" s="61" t="s">
        <v>40487</v>
      </c>
      <c r="F1398" s="94">
        <v>43628</v>
      </c>
      <c r="G1398" s="10" t="s">
        <v>40488</v>
      </c>
      <c r="H1398" s="10" t="s">
        <v>1113</v>
      </c>
      <c r="I1398" s="10" t="s">
        <v>297</v>
      </c>
      <c r="J1398" s="62">
        <v>38127</v>
      </c>
      <c r="K1398" s="64" t="s">
        <v>1114</v>
      </c>
      <c r="L1398" s="10" t="s">
        <v>5147</v>
      </c>
      <c r="M1398" s="1" t="s">
        <v>48899</v>
      </c>
      <c r="N1398" s="10" t="s">
        <v>20</v>
      </c>
      <c r="O1398" s="10" t="s">
        <v>40489</v>
      </c>
      <c r="P1398" s="10" t="s">
        <v>31864</v>
      </c>
      <c r="Q1398" s="33" t="s">
        <v>29986</v>
      </c>
      <c r="R1398" s="61" t="s">
        <v>40490</v>
      </c>
      <c r="S1398" s="10" t="s">
        <v>93</v>
      </c>
      <c r="T1398" s="60" t="s">
        <v>350</v>
      </c>
      <c r="U1398" s="51" t="s">
        <v>26775</v>
      </c>
      <c r="V1398" s="51" t="s">
        <v>26484</v>
      </c>
      <c r="W1398" s="51" t="s">
        <v>26486</v>
      </c>
      <c r="X1398" s="51" t="s">
        <v>93</v>
      </c>
      <c r="Y1398" s="51">
        <v>4780</v>
      </c>
      <c r="AA1398" s="51" t="s">
        <v>42844</v>
      </c>
      <c r="AB1398" s="33">
        <v>7050</v>
      </c>
      <c r="AC1398" s="103">
        <v>26179</v>
      </c>
    </row>
    <row r="1399" spans="1:67" ht="13" customHeight="1" x14ac:dyDescent="0.2">
      <c r="A1399" s="10" t="s">
        <v>39287</v>
      </c>
      <c r="B1399" s="87">
        <v>27</v>
      </c>
      <c r="C1399" s="10" t="s">
        <v>13</v>
      </c>
      <c r="D1399" s="10" t="s">
        <v>78</v>
      </c>
      <c r="E1399" s="10"/>
      <c r="F1399" s="94">
        <v>43627</v>
      </c>
      <c r="G1399" s="10" t="s">
        <v>39288</v>
      </c>
      <c r="H1399" s="10" t="s">
        <v>39289</v>
      </c>
      <c r="I1399" s="10" t="s">
        <v>366</v>
      </c>
      <c r="J1399" s="62">
        <v>74953</v>
      </c>
      <c r="K1399" s="10" t="s">
        <v>39290</v>
      </c>
      <c r="L1399" s="10" t="s">
        <v>39291</v>
      </c>
      <c r="M1399" s="1" t="s">
        <v>46652</v>
      </c>
      <c r="N1399" s="10" t="s">
        <v>20</v>
      </c>
      <c r="O1399" s="10" t="s">
        <v>39292</v>
      </c>
      <c r="P1399" s="10" t="s">
        <v>45771</v>
      </c>
      <c r="Q1399" s="33" t="s">
        <v>29986</v>
      </c>
      <c r="R1399" s="61" t="s">
        <v>39293</v>
      </c>
      <c r="S1399" s="10" t="s">
        <v>93</v>
      </c>
      <c r="T1399" s="60" t="s">
        <v>21</v>
      </c>
      <c r="U1399" s="51" t="s">
        <v>26682</v>
      </c>
      <c r="V1399" s="51" t="s">
        <v>26484</v>
      </c>
      <c r="W1399" s="51" t="s">
        <v>26485</v>
      </c>
      <c r="X1399" s="51" t="s">
        <v>93</v>
      </c>
      <c r="Y1399" s="51">
        <v>4777</v>
      </c>
      <c r="AA1399" s="51" t="s">
        <v>42843</v>
      </c>
      <c r="AB1399" s="33">
        <v>7044</v>
      </c>
      <c r="AC1399" s="103">
        <v>26183</v>
      </c>
    </row>
    <row r="1400" spans="1:67" ht="13" customHeight="1" x14ac:dyDescent="0.2">
      <c r="A1400" s="10" t="s">
        <v>41368</v>
      </c>
      <c r="B1400" s="87">
        <v>32</v>
      </c>
      <c r="C1400" s="10" t="s">
        <v>13</v>
      </c>
      <c r="D1400" s="51" t="s">
        <v>30</v>
      </c>
      <c r="E1400" s="60"/>
      <c r="F1400" s="94">
        <v>43627</v>
      </c>
      <c r="G1400" s="10" t="s">
        <v>41369</v>
      </c>
      <c r="H1400" s="10" t="s">
        <v>41370</v>
      </c>
      <c r="I1400" s="10" t="s">
        <v>406</v>
      </c>
      <c r="J1400" s="62">
        <v>54410</v>
      </c>
      <c r="K1400" s="64" t="s">
        <v>10980</v>
      </c>
      <c r="L1400" s="10" t="s">
        <v>29806</v>
      </c>
      <c r="M1400" s="1" t="s">
        <v>46653</v>
      </c>
      <c r="N1400" s="10" t="s">
        <v>20</v>
      </c>
      <c r="O1400" s="10" t="s">
        <v>41371</v>
      </c>
      <c r="P1400" s="10" t="s">
        <v>45771</v>
      </c>
      <c r="Q1400" s="33" t="s">
        <v>29986</v>
      </c>
      <c r="R1400" s="61" t="s">
        <v>41372</v>
      </c>
      <c r="S1400" s="10" t="s">
        <v>509</v>
      </c>
      <c r="T1400" s="60" t="s">
        <v>21</v>
      </c>
      <c r="U1400" s="51" t="s">
        <v>26682</v>
      </c>
      <c r="V1400" s="51" t="s">
        <v>26484</v>
      </c>
      <c r="W1400" s="51" t="s">
        <v>26485</v>
      </c>
      <c r="X1400" s="51" t="s">
        <v>93</v>
      </c>
      <c r="Y1400" s="51">
        <v>4904</v>
      </c>
      <c r="AA1400" s="51" t="s">
        <v>42843</v>
      </c>
      <c r="AB1400" s="33">
        <v>7045</v>
      </c>
      <c r="AC1400" s="103">
        <v>26184</v>
      </c>
    </row>
    <row r="1401" spans="1:67" ht="13" customHeight="1" x14ac:dyDescent="0.2">
      <c r="A1401" s="1" t="s">
        <v>42190</v>
      </c>
      <c r="B1401" s="89">
        <v>52</v>
      </c>
      <c r="C1401" s="10" t="s">
        <v>13</v>
      </c>
      <c r="D1401" s="1" t="s">
        <v>23</v>
      </c>
      <c r="E1401" s="10"/>
      <c r="F1401" s="94">
        <v>43627</v>
      </c>
      <c r="G1401" s="10" t="s">
        <v>42191</v>
      </c>
      <c r="H1401" s="10" t="s">
        <v>725</v>
      </c>
      <c r="I1401" s="10" t="s">
        <v>38</v>
      </c>
      <c r="J1401" s="62">
        <v>92503</v>
      </c>
      <c r="K1401" s="64" t="s">
        <v>725</v>
      </c>
      <c r="L1401" s="10" t="s">
        <v>726</v>
      </c>
      <c r="M1401" s="1" t="s">
        <v>45926</v>
      </c>
      <c r="N1401" s="10" t="s">
        <v>20</v>
      </c>
      <c r="O1401" s="10" t="s">
        <v>42192</v>
      </c>
      <c r="P1401" s="10" t="s">
        <v>45771</v>
      </c>
      <c r="Q1401" s="33" t="s">
        <v>29986</v>
      </c>
      <c r="R1401" s="61" t="s">
        <v>42193</v>
      </c>
      <c r="S1401" s="10" t="s">
        <v>93</v>
      </c>
      <c r="T1401" s="60" t="s">
        <v>21</v>
      </c>
      <c r="U1401" s="34" t="s">
        <v>26689</v>
      </c>
      <c r="V1401" s="34" t="s">
        <v>26484</v>
      </c>
      <c r="W1401" s="51"/>
      <c r="X1401" s="51"/>
      <c r="Y1401" s="51"/>
      <c r="AA1401" s="51" t="s">
        <v>42844</v>
      </c>
      <c r="AB1401" s="33">
        <v>7043</v>
      </c>
      <c r="AC1401" s="103">
        <v>26185</v>
      </c>
    </row>
    <row r="1402" spans="1:67" ht="13" customHeight="1" x14ac:dyDescent="0.2">
      <c r="A1402" s="10" t="s">
        <v>41890</v>
      </c>
      <c r="B1402" s="87">
        <v>40</v>
      </c>
      <c r="C1402" s="10" t="s">
        <v>13</v>
      </c>
      <c r="D1402" s="10" t="s">
        <v>30</v>
      </c>
      <c r="E1402" s="61" t="s">
        <v>41891</v>
      </c>
      <c r="F1402" s="94">
        <v>43627</v>
      </c>
      <c r="G1402" s="10" t="s">
        <v>41892</v>
      </c>
      <c r="H1402" s="10" t="s">
        <v>142</v>
      </c>
      <c r="I1402" s="10" t="s">
        <v>38</v>
      </c>
      <c r="J1402" s="62">
        <v>92106</v>
      </c>
      <c r="K1402" s="10" t="s">
        <v>142</v>
      </c>
      <c r="L1402" s="10" t="s">
        <v>143</v>
      </c>
      <c r="M1402" s="1" t="s">
        <v>45908</v>
      </c>
      <c r="N1402" s="10" t="s">
        <v>2896</v>
      </c>
      <c r="O1402" s="10" t="s">
        <v>41893</v>
      </c>
      <c r="P1402" s="10" t="s">
        <v>31864</v>
      </c>
      <c r="Q1402" s="33" t="s">
        <v>29986</v>
      </c>
      <c r="R1402" s="61" t="s">
        <v>41894</v>
      </c>
      <c r="S1402" s="10" t="s">
        <v>22</v>
      </c>
      <c r="T1402" s="60" t="s">
        <v>45897</v>
      </c>
      <c r="U1402" s="34" t="s">
        <v>49804</v>
      </c>
      <c r="V1402" s="34" t="s">
        <v>26487</v>
      </c>
      <c r="W1402" s="51"/>
      <c r="X1402" s="51"/>
      <c r="Y1402" s="51"/>
      <c r="AA1402" s="51" t="s">
        <v>42844</v>
      </c>
      <c r="AB1402" s="33">
        <v>7046</v>
      </c>
      <c r="AC1402" s="103">
        <v>26493</v>
      </c>
    </row>
    <row r="1403" spans="1:67" ht="13" customHeight="1" x14ac:dyDescent="0.2">
      <c r="A1403" s="10" t="s">
        <v>41979</v>
      </c>
      <c r="B1403" s="87">
        <v>56</v>
      </c>
      <c r="C1403" s="10" t="s">
        <v>13</v>
      </c>
      <c r="D1403" s="10" t="s">
        <v>41</v>
      </c>
      <c r="E1403" s="60"/>
      <c r="F1403" s="94">
        <v>43627</v>
      </c>
      <c r="G1403" s="10" t="s">
        <v>41980</v>
      </c>
      <c r="H1403" s="10" t="s">
        <v>228</v>
      </c>
      <c r="I1403" s="10" t="s">
        <v>38</v>
      </c>
      <c r="J1403" s="62">
        <v>94577</v>
      </c>
      <c r="K1403" s="10" t="s">
        <v>555</v>
      </c>
      <c r="L1403" s="10" t="s">
        <v>5120</v>
      </c>
      <c r="M1403" s="1" t="s">
        <v>46082</v>
      </c>
      <c r="N1403" s="10" t="s">
        <v>20</v>
      </c>
      <c r="O1403" s="10" t="s">
        <v>41981</v>
      </c>
      <c r="P1403" s="10" t="s">
        <v>45771</v>
      </c>
      <c r="Q1403" s="33" t="s">
        <v>29986</v>
      </c>
      <c r="R1403" s="61" t="s">
        <v>41982</v>
      </c>
      <c r="S1403" s="10" t="s">
        <v>93</v>
      </c>
      <c r="T1403" s="60" t="s">
        <v>45897</v>
      </c>
      <c r="U1403" s="34" t="s">
        <v>49804</v>
      </c>
      <c r="V1403" s="34" t="s">
        <v>26482</v>
      </c>
      <c r="W1403" s="51"/>
      <c r="X1403" s="51"/>
      <c r="Y1403" s="51"/>
      <c r="AA1403" s="51" t="s">
        <v>42844</v>
      </c>
      <c r="AB1403" s="33">
        <v>7047</v>
      </c>
      <c r="AC1403" s="103">
        <v>26181</v>
      </c>
    </row>
    <row r="1404" spans="1:67" ht="13" customHeight="1" x14ac:dyDescent="0.2">
      <c r="A1404" s="10" t="s">
        <v>41476</v>
      </c>
      <c r="B1404" s="87">
        <v>40</v>
      </c>
      <c r="C1404" s="10" t="s">
        <v>13</v>
      </c>
      <c r="D1404" s="10" t="s">
        <v>41</v>
      </c>
      <c r="E1404" s="61" t="s">
        <v>41477</v>
      </c>
      <c r="F1404" s="94">
        <v>43627</v>
      </c>
      <c r="G1404" s="10" t="s">
        <v>41478</v>
      </c>
      <c r="H1404" s="10" t="s">
        <v>994</v>
      </c>
      <c r="I1404" s="10" t="s">
        <v>55</v>
      </c>
      <c r="J1404" s="62">
        <v>32822</v>
      </c>
      <c r="K1404" s="10" t="s">
        <v>995</v>
      </c>
      <c r="L1404" s="10" t="s">
        <v>4064</v>
      </c>
      <c r="M1404" s="1" t="s">
        <v>45989</v>
      </c>
      <c r="N1404" s="10" t="s">
        <v>20</v>
      </c>
      <c r="O1404" s="10" t="s">
        <v>41479</v>
      </c>
      <c r="P1404" s="10" t="s">
        <v>45771</v>
      </c>
      <c r="Q1404" s="33" t="s">
        <v>29986</v>
      </c>
      <c r="R1404" s="61" t="s">
        <v>41480</v>
      </c>
      <c r="S1404" s="10" t="s">
        <v>509</v>
      </c>
      <c r="T1404" s="60" t="s">
        <v>28</v>
      </c>
      <c r="U1404" s="51" t="s">
        <v>41481</v>
      </c>
      <c r="V1404" s="51" t="s">
        <v>26484</v>
      </c>
      <c r="W1404" s="51" t="s">
        <v>26485</v>
      </c>
      <c r="X1404" s="51" t="s">
        <v>93</v>
      </c>
      <c r="Y1404" s="51">
        <v>4781</v>
      </c>
      <c r="AA1404" s="51" t="s">
        <v>42844</v>
      </c>
      <c r="AB1404" s="33">
        <v>7042</v>
      </c>
      <c r="AC1404" s="103">
        <v>26182</v>
      </c>
    </row>
    <row r="1405" spans="1:67" ht="13" customHeight="1" x14ac:dyDescent="0.2">
      <c r="A1405" s="10" t="s">
        <v>40384</v>
      </c>
      <c r="B1405" s="87">
        <v>61</v>
      </c>
      <c r="C1405" s="10" t="s">
        <v>13</v>
      </c>
      <c r="D1405" s="10" t="s">
        <v>30</v>
      </c>
      <c r="E1405" s="61" t="s">
        <v>40385</v>
      </c>
      <c r="F1405" s="94">
        <v>43627</v>
      </c>
      <c r="G1405" s="10" t="s">
        <v>40386</v>
      </c>
      <c r="H1405" s="10" t="s">
        <v>40387</v>
      </c>
      <c r="I1405" s="10" t="s">
        <v>66</v>
      </c>
      <c r="J1405" s="62">
        <v>75431</v>
      </c>
      <c r="K1405" s="10" t="s">
        <v>3525</v>
      </c>
      <c r="L1405" s="10" t="s">
        <v>40388</v>
      </c>
      <c r="M1405" s="1" t="s">
        <v>46654</v>
      </c>
      <c r="N1405" s="10" t="s">
        <v>20</v>
      </c>
      <c r="O1405" s="10" t="s">
        <v>40389</v>
      </c>
      <c r="P1405" s="10" t="s">
        <v>45771</v>
      </c>
      <c r="Q1405" s="33" t="s">
        <v>29986</v>
      </c>
      <c r="R1405" s="61" t="s">
        <v>40390</v>
      </c>
      <c r="S1405" s="10" t="s">
        <v>93</v>
      </c>
      <c r="T1405" s="60" t="s">
        <v>28</v>
      </c>
      <c r="U1405" s="51" t="s">
        <v>26488</v>
      </c>
      <c r="V1405" s="51" t="s">
        <v>26482</v>
      </c>
      <c r="W1405" s="51" t="s">
        <v>26485</v>
      </c>
      <c r="X1405" s="51" t="s">
        <v>93</v>
      </c>
      <c r="Y1405" s="51">
        <v>4787</v>
      </c>
      <c r="AA1405" s="51" t="s">
        <v>42843</v>
      </c>
      <c r="AB1405" s="33">
        <v>7048</v>
      </c>
      <c r="AC1405" s="103">
        <v>26418</v>
      </c>
    </row>
    <row r="1406" spans="1:67" ht="13" customHeight="1" x14ac:dyDescent="0.2">
      <c r="A1406" s="10" t="s">
        <v>40797</v>
      </c>
      <c r="B1406" s="87">
        <v>19</v>
      </c>
      <c r="C1406" s="10" t="s">
        <v>13</v>
      </c>
      <c r="D1406" s="10" t="s">
        <v>78</v>
      </c>
      <c r="E1406" s="61" t="s">
        <v>40798</v>
      </c>
      <c r="F1406" s="94">
        <v>43626</v>
      </c>
      <c r="G1406" s="10" t="s">
        <v>40799</v>
      </c>
      <c r="H1406" s="10" t="s">
        <v>10025</v>
      </c>
      <c r="I1406" s="10" t="s">
        <v>366</v>
      </c>
      <c r="J1406" s="62">
        <v>73505</v>
      </c>
      <c r="K1406" s="64" t="s">
        <v>10027</v>
      </c>
      <c r="L1406" s="10" t="s">
        <v>10028</v>
      </c>
      <c r="M1406" s="1" t="s">
        <v>46655</v>
      </c>
      <c r="N1406" s="10" t="s">
        <v>20</v>
      </c>
      <c r="O1406" s="10" t="s">
        <v>40800</v>
      </c>
      <c r="P1406" s="10" t="s">
        <v>45771</v>
      </c>
      <c r="Q1406" s="33" t="s">
        <v>29986</v>
      </c>
      <c r="R1406" s="61" t="s">
        <v>40801</v>
      </c>
      <c r="S1406" s="10" t="s">
        <v>509</v>
      </c>
      <c r="T1406" s="60" t="s">
        <v>21</v>
      </c>
      <c r="U1406" s="51" t="s">
        <v>26689</v>
      </c>
      <c r="V1406" s="51" t="s">
        <v>26482</v>
      </c>
      <c r="W1406" s="51" t="s">
        <v>26483</v>
      </c>
      <c r="X1406" s="51" t="s">
        <v>93</v>
      </c>
      <c r="Y1406" s="51">
        <v>4779</v>
      </c>
      <c r="AA1406" s="51" t="s">
        <v>42844</v>
      </c>
      <c r="AB1406" s="33">
        <v>7039</v>
      </c>
      <c r="AC1406" s="103">
        <v>26177</v>
      </c>
    </row>
    <row r="1407" spans="1:67" ht="13" customHeight="1" x14ac:dyDescent="0.2">
      <c r="A1407" s="10" t="s">
        <v>37332</v>
      </c>
      <c r="B1407" s="89">
        <v>24</v>
      </c>
      <c r="C1407" s="60" t="s">
        <v>13</v>
      </c>
      <c r="D1407" s="51" t="s">
        <v>78</v>
      </c>
      <c r="E1407" s="66" t="s">
        <v>37333</v>
      </c>
      <c r="F1407" s="94">
        <v>43626</v>
      </c>
      <c r="G1407" s="10" t="s">
        <v>37334</v>
      </c>
      <c r="H1407" s="10" t="s">
        <v>1024</v>
      </c>
      <c r="I1407" s="10" t="s">
        <v>366</v>
      </c>
      <c r="J1407" s="62">
        <v>73117</v>
      </c>
      <c r="K1407" s="10" t="s">
        <v>1025</v>
      </c>
      <c r="L1407" s="10" t="s">
        <v>1026</v>
      </c>
      <c r="M1407" s="1" t="s">
        <v>46313</v>
      </c>
      <c r="N1407" s="10" t="s">
        <v>20</v>
      </c>
      <c r="O1407" s="10" t="s">
        <v>37335</v>
      </c>
      <c r="P1407" s="10" t="s">
        <v>45771</v>
      </c>
      <c r="Q1407" s="33" t="s">
        <v>29986</v>
      </c>
      <c r="R1407" s="61" t="s">
        <v>37336</v>
      </c>
      <c r="S1407" s="10" t="s">
        <v>93</v>
      </c>
      <c r="T1407" s="60" t="s">
        <v>21</v>
      </c>
      <c r="U1407" s="51" t="s">
        <v>26689</v>
      </c>
      <c r="V1407" s="51" t="s">
        <v>26482</v>
      </c>
      <c r="W1407" s="51" t="s">
        <v>26485</v>
      </c>
      <c r="X1407" s="51" t="s">
        <v>509</v>
      </c>
      <c r="Y1407" s="51">
        <v>4778</v>
      </c>
      <c r="AA1407" s="51" t="s">
        <v>42842</v>
      </c>
      <c r="AB1407" s="33">
        <v>7038</v>
      </c>
      <c r="AC1407" s="103">
        <v>26178</v>
      </c>
    </row>
    <row r="1408" spans="1:67" ht="13" customHeight="1" x14ac:dyDescent="0.2">
      <c r="A1408" s="10" t="s">
        <v>41829</v>
      </c>
      <c r="B1408" s="89">
        <v>58</v>
      </c>
      <c r="C1408" s="10" t="s">
        <v>13</v>
      </c>
      <c r="D1408" s="10" t="s">
        <v>30</v>
      </c>
      <c r="E1408" s="60"/>
      <c r="F1408" s="94">
        <v>43626</v>
      </c>
      <c r="G1408" s="10" t="s">
        <v>41830</v>
      </c>
      <c r="H1408" s="10" t="s">
        <v>41831</v>
      </c>
      <c r="I1408" s="10" t="s">
        <v>293</v>
      </c>
      <c r="J1408" s="62">
        <v>41701</v>
      </c>
      <c r="K1408" s="10" t="s">
        <v>2309</v>
      </c>
      <c r="L1408" s="10" t="s">
        <v>18184</v>
      </c>
      <c r="M1408" s="1" t="s">
        <v>46058</v>
      </c>
      <c r="N1408" s="10" t="s">
        <v>20</v>
      </c>
      <c r="O1408" s="10" t="s">
        <v>41832</v>
      </c>
      <c r="P1408" s="10" t="s">
        <v>45771</v>
      </c>
      <c r="Q1408" s="33" t="s">
        <v>29986</v>
      </c>
      <c r="R1408" s="61" t="s">
        <v>41833</v>
      </c>
      <c r="S1408" s="10" t="s">
        <v>93</v>
      </c>
      <c r="T1408" s="60" t="s">
        <v>21</v>
      </c>
      <c r="U1408" s="34" t="s">
        <v>26689</v>
      </c>
      <c r="V1408" s="34" t="s">
        <v>26484</v>
      </c>
      <c r="W1408" s="51"/>
      <c r="X1408" s="51"/>
      <c r="Y1408" s="51"/>
      <c r="AA1408" s="51" t="s">
        <v>42843</v>
      </c>
      <c r="AB1408" s="33">
        <v>7040</v>
      </c>
      <c r="AC1408" s="103">
        <v>25409</v>
      </c>
    </row>
    <row r="1409" spans="1:29" ht="13" customHeight="1" x14ac:dyDescent="0.2">
      <c r="A1409" s="10" t="s">
        <v>40560</v>
      </c>
      <c r="B1409" s="87">
        <v>32</v>
      </c>
      <c r="C1409" s="10" t="s">
        <v>13</v>
      </c>
      <c r="D1409" s="10" t="s">
        <v>30</v>
      </c>
      <c r="E1409" s="61" t="s">
        <v>40561</v>
      </c>
      <c r="F1409" s="94">
        <v>43626</v>
      </c>
      <c r="G1409" s="10" t="s">
        <v>40562</v>
      </c>
      <c r="H1409" s="10" t="s">
        <v>40563</v>
      </c>
      <c r="I1409" s="10" t="s">
        <v>297</v>
      </c>
      <c r="J1409" s="62">
        <v>37660</v>
      </c>
      <c r="K1409" s="10" t="s">
        <v>2666</v>
      </c>
      <c r="L1409" s="10" t="s">
        <v>13271</v>
      </c>
      <c r="M1409" s="1" t="s">
        <v>46656</v>
      </c>
      <c r="N1409" s="10" t="s">
        <v>20</v>
      </c>
      <c r="O1409" s="10" t="s">
        <v>40564</v>
      </c>
      <c r="P1409" s="10" t="s">
        <v>45771</v>
      </c>
      <c r="Q1409" s="33" t="s">
        <v>29986</v>
      </c>
      <c r="R1409" s="61" t="s">
        <v>40565</v>
      </c>
      <c r="S1409" s="10" t="s">
        <v>93</v>
      </c>
      <c r="T1409" s="60" t="s">
        <v>350</v>
      </c>
      <c r="U1409" s="51" t="s">
        <v>26775</v>
      </c>
      <c r="V1409" s="51" t="s">
        <v>26484</v>
      </c>
      <c r="W1409" s="51" t="s">
        <v>26485</v>
      </c>
      <c r="X1409" s="51" t="s">
        <v>93</v>
      </c>
      <c r="Y1409" s="51">
        <v>4771</v>
      </c>
      <c r="AA1409" s="51" t="s">
        <v>42844</v>
      </c>
      <c r="AB1409" s="33">
        <v>7041</v>
      </c>
      <c r="AC1409" s="103">
        <v>26180</v>
      </c>
    </row>
    <row r="1410" spans="1:29" ht="13" customHeight="1" x14ac:dyDescent="0.2">
      <c r="A1410" s="10" t="s">
        <v>37318</v>
      </c>
      <c r="B1410" s="87">
        <v>20</v>
      </c>
      <c r="C1410" s="10" t="s">
        <v>13</v>
      </c>
      <c r="D1410" s="10" t="s">
        <v>78</v>
      </c>
      <c r="E1410" s="61" t="s">
        <v>37319</v>
      </c>
      <c r="F1410" s="94">
        <v>43625</v>
      </c>
      <c r="G1410" s="10" t="s">
        <v>37320</v>
      </c>
      <c r="H1410" s="10" t="s">
        <v>867</v>
      </c>
      <c r="I1410" s="10" t="s">
        <v>66</v>
      </c>
      <c r="J1410" s="62">
        <v>76119</v>
      </c>
      <c r="K1410" s="10" t="s">
        <v>67</v>
      </c>
      <c r="L1410" s="10" t="s">
        <v>868</v>
      </c>
      <c r="M1410" s="1" t="s">
        <v>46465</v>
      </c>
      <c r="N1410" s="10" t="s">
        <v>20</v>
      </c>
      <c r="O1410" s="10" t="s">
        <v>37321</v>
      </c>
      <c r="P1410" s="10" t="s">
        <v>45771</v>
      </c>
      <c r="Q1410" s="33" t="s">
        <v>29986</v>
      </c>
      <c r="R1410" s="61" t="s">
        <v>37322</v>
      </c>
      <c r="S1410" s="10" t="s">
        <v>93</v>
      </c>
      <c r="T1410" s="60" t="s">
        <v>21</v>
      </c>
      <c r="U1410" s="51" t="s">
        <v>26689</v>
      </c>
      <c r="V1410" s="51" t="s">
        <v>26482</v>
      </c>
      <c r="W1410" s="51" t="s">
        <v>26486</v>
      </c>
      <c r="X1410" s="51" t="s">
        <v>93</v>
      </c>
      <c r="Y1410" s="51">
        <v>4768</v>
      </c>
      <c r="AA1410" s="51" t="s">
        <v>42844</v>
      </c>
      <c r="AB1410" s="33">
        <v>7033</v>
      </c>
      <c r="AC1410" s="103">
        <v>26174</v>
      </c>
    </row>
    <row r="1411" spans="1:29" ht="13" customHeight="1" x14ac:dyDescent="0.2">
      <c r="A1411" s="1" t="s">
        <v>42194</v>
      </c>
      <c r="B1411" s="87">
        <v>30</v>
      </c>
      <c r="C1411" s="10" t="s">
        <v>13</v>
      </c>
      <c r="D1411" s="1" t="s">
        <v>23</v>
      </c>
      <c r="E1411" s="10"/>
      <c r="F1411" s="94">
        <v>43625</v>
      </c>
      <c r="G1411" s="10" t="s">
        <v>42195</v>
      </c>
      <c r="H1411" s="10" t="s">
        <v>1104</v>
      </c>
      <c r="I1411" s="10" t="s">
        <v>66</v>
      </c>
      <c r="J1411" s="62">
        <v>75115</v>
      </c>
      <c r="K1411" s="10" t="s">
        <v>265</v>
      </c>
      <c r="L1411" s="10" t="s">
        <v>2670</v>
      </c>
      <c r="M1411" s="1" t="s">
        <v>46657</v>
      </c>
      <c r="N1411" s="10" t="s">
        <v>20</v>
      </c>
      <c r="O1411" s="10" t="s">
        <v>42196</v>
      </c>
      <c r="P1411" s="10" t="s">
        <v>45771</v>
      </c>
      <c r="Q1411" s="33" t="s">
        <v>29986</v>
      </c>
      <c r="R1411" s="61" t="s">
        <v>42197</v>
      </c>
      <c r="S1411" s="10" t="s">
        <v>93</v>
      </c>
      <c r="T1411" s="60" t="s">
        <v>21</v>
      </c>
      <c r="U1411" s="34" t="s">
        <v>26689</v>
      </c>
      <c r="V1411" s="34" t="s">
        <v>26484</v>
      </c>
      <c r="W1411" s="51"/>
      <c r="X1411" s="51"/>
      <c r="Y1411" s="51"/>
      <c r="AA1411" s="51" t="s">
        <v>42844</v>
      </c>
      <c r="AB1411" s="33">
        <v>7036</v>
      </c>
      <c r="AC1411" s="103"/>
    </row>
    <row r="1412" spans="1:29" ht="13" customHeight="1" x14ac:dyDescent="0.2">
      <c r="A1412" s="10" t="s">
        <v>38607</v>
      </c>
      <c r="B1412" s="87">
        <v>32</v>
      </c>
      <c r="C1412" s="10" t="s">
        <v>13</v>
      </c>
      <c r="D1412" s="10" t="s">
        <v>41</v>
      </c>
      <c r="E1412" s="60"/>
      <c r="F1412" s="94">
        <v>43625</v>
      </c>
      <c r="G1412" s="10" t="s">
        <v>38608</v>
      </c>
      <c r="H1412" s="10" t="s">
        <v>12836</v>
      </c>
      <c r="I1412" s="10" t="s">
        <v>38</v>
      </c>
      <c r="J1412" s="62">
        <v>92584</v>
      </c>
      <c r="K1412" s="64" t="s">
        <v>725</v>
      </c>
      <c r="L1412" s="10" t="s">
        <v>726</v>
      </c>
      <c r="M1412" s="1" t="s">
        <v>45926</v>
      </c>
      <c r="N1412" s="10" t="s">
        <v>20</v>
      </c>
      <c r="O1412" s="10" t="s">
        <v>38609</v>
      </c>
      <c r="P1412" s="10" t="s">
        <v>45771</v>
      </c>
      <c r="Q1412" s="33" t="s">
        <v>29986</v>
      </c>
      <c r="R1412" s="61" t="s">
        <v>38610</v>
      </c>
      <c r="S1412" s="10" t="s">
        <v>93</v>
      </c>
      <c r="T1412" s="60" t="s">
        <v>21</v>
      </c>
      <c r="U1412" s="51" t="s">
        <v>26689</v>
      </c>
      <c r="V1412" s="51" t="s">
        <v>26484</v>
      </c>
      <c r="W1412" s="51" t="s">
        <v>26483</v>
      </c>
      <c r="X1412" s="51" t="s">
        <v>93</v>
      </c>
      <c r="Y1412" s="51">
        <v>4833</v>
      </c>
      <c r="AA1412" s="51" t="s">
        <v>42844</v>
      </c>
      <c r="AB1412" s="33">
        <v>7035</v>
      </c>
      <c r="AC1412" s="103">
        <v>26176</v>
      </c>
    </row>
    <row r="1413" spans="1:29" ht="13" customHeight="1" x14ac:dyDescent="0.2">
      <c r="A1413" s="10" t="s">
        <v>39411</v>
      </c>
      <c r="B1413" s="87">
        <v>38</v>
      </c>
      <c r="C1413" s="10" t="s">
        <v>13</v>
      </c>
      <c r="D1413" s="10" t="s">
        <v>30</v>
      </c>
      <c r="E1413" s="61" t="s">
        <v>39412</v>
      </c>
      <c r="F1413" s="94">
        <v>43625</v>
      </c>
      <c r="G1413" s="10" t="s">
        <v>39413</v>
      </c>
      <c r="H1413" s="10" t="s">
        <v>1455</v>
      </c>
      <c r="I1413" s="10" t="s">
        <v>105</v>
      </c>
      <c r="J1413" s="62">
        <v>97209</v>
      </c>
      <c r="K1413" s="10" t="s">
        <v>1457</v>
      </c>
      <c r="L1413" s="10" t="s">
        <v>15980</v>
      </c>
      <c r="M1413" s="1" t="s">
        <v>46371</v>
      </c>
      <c r="N1413" s="10" t="s">
        <v>20</v>
      </c>
      <c r="O1413" s="10" t="s">
        <v>39414</v>
      </c>
      <c r="P1413" s="10" t="s">
        <v>45771</v>
      </c>
      <c r="Q1413" s="33" t="s">
        <v>29986</v>
      </c>
      <c r="R1413" s="61" t="s">
        <v>39415</v>
      </c>
      <c r="S1413" s="10" t="s">
        <v>93</v>
      </c>
      <c r="T1413" s="60" t="s">
        <v>21</v>
      </c>
      <c r="U1413" s="51" t="s">
        <v>26682</v>
      </c>
      <c r="V1413" s="51" t="s">
        <v>26482</v>
      </c>
      <c r="W1413" s="51" t="s">
        <v>26485</v>
      </c>
      <c r="X1413" s="51" t="s">
        <v>93</v>
      </c>
      <c r="Y1413" s="51">
        <v>4770</v>
      </c>
      <c r="AA1413" s="51" t="s">
        <v>42842</v>
      </c>
      <c r="AB1413" s="33">
        <v>7037</v>
      </c>
      <c r="AC1413" s="103">
        <v>26173</v>
      </c>
    </row>
    <row r="1414" spans="1:29" ht="13" customHeight="1" x14ac:dyDescent="0.2">
      <c r="A1414" s="10" t="s">
        <v>38045</v>
      </c>
      <c r="B1414" s="87">
        <v>41</v>
      </c>
      <c r="C1414" s="10" t="s">
        <v>13</v>
      </c>
      <c r="D1414" s="10" t="s">
        <v>30</v>
      </c>
      <c r="E1414" s="60"/>
      <c r="F1414" s="94">
        <v>43625</v>
      </c>
      <c r="G1414" s="10" t="s">
        <v>38046</v>
      </c>
      <c r="H1414" s="10" t="s">
        <v>14135</v>
      </c>
      <c r="I1414" s="10" t="s">
        <v>915</v>
      </c>
      <c r="J1414" s="62">
        <v>72153</v>
      </c>
      <c r="K1414" s="64" t="s">
        <v>6092</v>
      </c>
      <c r="L1414" s="10" t="s">
        <v>6093</v>
      </c>
      <c r="M1414" s="1" t="s">
        <v>46658</v>
      </c>
      <c r="N1414" s="10" t="s">
        <v>20</v>
      </c>
      <c r="O1414" s="10" t="s">
        <v>38047</v>
      </c>
      <c r="P1414" s="10" t="s">
        <v>45771</v>
      </c>
      <c r="Q1414" s="33" t="s">
        <v>29986</v>
      </c>
      <c r="R1414" s="61" t="s">
        <v>38048</v>
      </c>
      <c r="S1414" s="10" t="s">
        <v>93</v>
      </c>
      <c r="T1414" s="60" t="s">
        <v>21</v>
      </c>
      <c r="U1414" s="51" t="s">
        <v>26689</v>
      </c>
      <c r="V1414" s="51" t="s">
        <v>26484</v>
      </c>
      <c r="W1414" s="51" t="s">
        <v>26485</v>
      </c>
      <c r="X1414" s="51" t="s">
        <v>93</v>
      </c>
      <c r="Y1414" s="51">
        <v>4832</v>
      </c>
      <c r="AA1414" s="51" t="s">
        <v>42843</v>
      </c>
      <c r="AB1414" s="33">
        <v>7034</v>
      </c>
      <c r="AC1414" s="103">
        <v>26175</v>
      </c>
    </row>
    <row r="1415" spans="1:29" ht="13" customHeight="1" x14ac:dyDescent="0.2">
      <c r="A1415" s="10" t="s">
        <v>40711</v>
      </c>
      <c r="B1415" s="87">
        <v>33</v>
      </c>
      <c r="C1415" s="10" t="s">
        <v>102</v>
      </c>
      <c r="D1415" s="51" t="s">
        <v>41</v>
      </c>
      <c r="E1415" s="60"/>
      <c r="F1415" s="94">
        <v>43624</v>
      </c>
      <c r="G1415" s="10" t="s">
        <v>40712</v>
      </c>
      <c r="H1415" s="10" t="s">
        <v>182</v>
      </c>
      <c r="I1415" s="10" t="s">
        <v>38</v>
      </c>
      <c r="J1415" s="62">
        <v>93706</v>
      </c>
      <c r="K1415" s="10" t="s">
        <v>182</v>
      </c>
      <c r="L1415" s="10" t="s">
        <v>183</v>
      </c>
      <c r="M1415" s="1" t="s">
        <v>46155</v>
      </c>
      <c r="N1415" s="10" t="s">
        <v>20</v>
      </c>
      <c r="O1415" s="10" t="s">
        <v>40713</v>
      </c>
      <c r="P1415" s="10" t="s">
        <v>45771</v>
      </c>
      <c r="Q1415" s="33" t="s">
        <v>29986</v>
      </c>
      <c r="R1415" s="61" t="s">
        <v>40714</v>
      </c>
      <c r="S1415" s="10" t="s">
        <v>509</v>
      </c>
      <c r="T1415" s="60" t="s">
        <v>21</v>
      </c>
      <c r="U1415" s="51" t="s">
        <v>26928</v>
      </c>
      <c r="V1415" s="51" t="s">
        <v>26484</v>
      </c>
      <c r="W1415" s="51" t="s">
        <v>26485</v>
      </c>
      <c r="X1415" s="51" t="s">
        <v>509</v>
      </c>
      <c r="Y1415" s="51">
        <v>4772</v>
      </c>
      <c r="AA1415" s="51" t="s">
        <v>42844</v>
      </c>
      <c r="AB1415" s="33">
        <v>7030</v>
      </c>
      <c r="AC1415" s="103">
        <v>26171</v>
      </c>
    </row>
    <row r="1416" spans="1:29" ht="13" customHeight="1" x14ac:dyDescent="0.2">
      <c r="A1416" s="10" t="s">
        <v>37323</v>
      </c>
      <c r="B1416" s="87">
        <v>40</v>
      </c>
      <c r="C1416" s="10" t="s">
        <v>13</v>
      </c>
      <c r="D1416" s="10" t="s">
        <v>78</v>
      </c>
      <c r="E1416" s="61" t="s">
        <v>37324</v>
      </c>
      <c r="F1416" s="94">
        <v>43624</v>
      </c>
      <c r="G1416" s="10" t="s">
        <v>37325</v>
      </c>
      <c r="H1416" s="10" t="s">
        <v>8914</v>
      </c>
      <c r="I1416" s="10" t="s">
        <v>55</v>
      </c>
      <c r="J1416" s="62">
        <v>33755</v>
      </c>
      <c r="K1416" s="10" t="s">
        <v>2143</v>
      </c>
      <c r="L1416" s="10" t="s">
        <v>12162</v>
      </c>
      <c r="M1416" s="1" t="s">
        <v>46659</v>
      </c>
      <c r="N1416" s="10" t="s">
        <v>20</v>
      </c>
      <c r="O1416" s="10" t="s">
        <v>37326</v>
      </c>
      <c r="P1416" s="10" t="s">
        <v>45771</v>
      </c>
      <c r="Q1416" s="33" t="s">
        <v>29986</v>
      </c>
      <c r="R1416" s="61" t="s">
        <v>37327</v>
      </c>
      <c r="S1416" s="10" t="s">
        <v>93</v>
      </c>
      <c r="T1416" s="60" t="s">
        <v>21</v>
      </c>
      <c r="U1416" s="51" t="s">
        <v>26689</v>
      </c>
      <c r="V1416" s="51" t="s">
        <v>26482</v>
      </c>
      <c r="W1416" s="51" t="s">
        <v>26485</v>
      </c>
      <c r="X1416" s="51" t="s">
        <v>93</v>
      </c>
      <c r="Y1416" s="51">
        <v>4769</v>
      </c>
      <c r="AA1416" s="51" t="s">
        <v>42844</v>
      </c>
      <c r="AB1416" s="33">
        <v>7032</v>
      </c>
      <c r="AC1416" s="103">
        <v>26169</v>
      </c>
    </row>
    <row r="1417" spans="1:29" ht="13" customHeight="1" x14ac:dyDescent="0.2">
      <c r="A1417" s="10" t="s">
        <v>37044</v>
      </c>
      <c r="B1417" s="87">
        <v>43</v>
      </c>
      <c r="C1417" s="10" t="s">
        <v>13</v>
      </c>
      <c r="D1417" s="10" t="s">
        <v>30</v>
      </c>
      <c r="E1417" s="61" t="s">
        <v>37045</v>
      </c>
      <c r="F1417" s="94">
        <v>43624</v>
      </c>
      <c r="G1417" s="10" t="s">
        <v>37046</v>
      </c>
      <c r="H1417" s="10" t="s">
        <v>863</v>
      </c>
      <c r="I1417" s="10" t="s">
        <v>177</v>
      </c>
      <c r="J1417" s="62">
        <v>87109</v>
      </c>
      <c r="K1417" s="64" t="s">
        <v>430</v>
      </c>
      <c r="L1417" s="10" t="s">
        <v>32085</v>
      </c>
      <c r="M1417" s="1" t="s">
        <v>46586</v>
      </c>
      <c r="N1417" s="10" t="s">
        <v>20</v>
      </c>
      <c r="O1417" s="10" t="s">
        <v>37047</v>
      </c>
      <c r="P1417" s="10" t="s">
        <v>45771</v>
      </c>
      <c r="Q1417" s="33" t="s">
        <v>29986</v>
      </c>
      <c r="R1417" s="61" t="s">
        <v>37048</v>
      </c>
      <c r="S1417" s="10" t="s">
        <v>93</v>
      </c>
      <c r="T1417" s="51" t="s">
        <v>21</v>
      </c>
      <c r="U1417" s="51" t="s">
        <v>26689</v>
      </c>
      <c r="V1417" s="51"/>
      <c r="W1417" s="51"/>
      <c r="X1417" s="51"/>
      <c r="Y1417" s="51"/>
      <c r="Z1417" s="33" t="s">
        <v>42353</v>
      </c>
      <c r="AA1417" s="60" t="s">
        <v>42842</v>
      </c>
      <c r="AB1417" s="33">
        <v>7031</v>
      </c>
      <c r="AC1417" s="103">
        <v>26170</v>
      </c>
    </row>
    <row r="1418" spans="1:29" ht="13" customHeight="1" x14ac:dyDescent="0.2">
      <c r="A1418" s="10" t="s">
        <v>38041</v>
      </c>
      <c r="B1418" s="87">
        <v>46</v>
      </c>
      <c r="C1418" s="10" t="s">
        <v>13</v>
      </c>
      <c r="D1418" s="10" t="s">
        <v>30</v>
      </c>
      <c r="E1418" s="60"/>
      <c r="F1418" s="94">
        <v>43623</v>
      </c>
      <c r="G1418" s="10" t="s">
        <v>38042</v>
      </c>
      <c r="H1418" s="10" t="s">
        <v>6006</v>
      </c>
      <c r="I1418" s="10" t="s">
        <v>297</v>
      </c>
      <c r="J1418" s="62">
        <v>37620</v>
      </c>
      <c r="K1418" s="10" t="s">
        <v>2666</v>
      </c>
      <c r="L1418" s="10" t="s">
        <v>22309</v>
      </c>
      <c r="M1418" s="1" t="s">
        <v>46660</v>
      </c>
      <c r="N1418" s="10" t="s">
        <v>20</v>
      </c>
      <c r="O1418" s="10" t="s">
        <v>38043</v>
      </c>
      <c r="P1418" s="10" t="s">
        <v>45771</v>
      </c>
      <c r="Q1418" s="33" t="s">
        <v>29986</v>
      </c>
      <c r="R1418" s="61" t="s">
        <v>38044</v>
      </c>
      <c r="S1418" s="10" t="s">
        <v>93</v>
      </c>
      <c r="T1418" s="60" t="s">
        <v>21</v>
      </c>
      <c r="U1418" s="51" t="s">
        <v>26689</v>
      </c>
      <c r="V1418" s="51" t="s">
        <v>26482</v>
      </c>
      <c r="W1418" s="51" t="s">
        <v>26485</v>
      </c>
      <c r="X1418" s="51" t="s">
        <v>93</v>
      </c>
      <c r="Y1418" s="51">
        <v>4831</v>
      </c>
      <c r="AA1418" s="51" t="s">
        <v>42844</v>
      </c>
      <c r="AB1418" s="33">
        <v>7029</v>
      </c>
      <c r="AC1418" s="103">
        <v>26167</v>
      </c>
    </row>
    <row r="1419" spans="1:29" ht="13" customHeight="1" x14ac:dyDescent="0.2">
      <c r="A1419" s="10" t="s">
        <v>37347</v>
      </c>
      <c r="B1419" s="87">
        <v>26</v>
      </c>
      <c r="C1419" s="10" t="s">
        <v>13</v>
      </c>
      <c r="D1419" s="10" t="s">
        <v>78</v>
      </c>
      <c r="E1419" s="61" t="s">
        <v>37348</v>
      </c>
      <c r="F1419" s="94">
        <v>43622</v>
      </c>
      <c r="G1419" s="10" t="s">
        <v>37349</v>
      </c>
      <c r="H1419" s="10" t="s">
        <v>658</v>
      </c>
      <c r="I1419" s="10" t="s">
        <v>399</v>
      </c>
      <c r="J1419" s="62">
        <v>63106</v>
      </c>
      <c r="K1419" s="64" t="s">
        <v>29421</v>
      </c>
      <c r="L1419" s="10" t="s">
        <v>37350</v>
      </c>
      <c r="M1419" s="1" t="s">
        <v>48904</v>
      </c>
      <c r="N1419" s="10" t="s">
        <v>20</v>
      </c>
      <c r="O1419" s="10" t="s">
        <v>37351</v>
      </c>
      <c r="P1419" s="10" t="s">
        <v>45771</v>
      </c>
      <c r="Q1419" s="33" t="s">
        <v>29986</v>
      </c>
      <c r="R1419" s="61" t="s">
        <v>37352</v>
      </c>
      <c r="S1419" s="10" t="s">
        <v>93</v>
      </c>
      <c r="T1419" s="60" t="s">
        <v>21</v>
      </c>
      <c r="U1419" s="51" t="s">
        <v>26689</v>
      </c>
      <c r="V1419" s="51" t="s">
        <v>26484</v>
      </c>
      <c r="W1419" s="51" t="s">
        <v>26486</v>
      </c>
      <c r="X1419" s="51" t="s">
        <v>93</v>
      </c>
      <c r="Y1419" s="51">
        <v>4830</v>
      </c>
      <c r="AA1419" s="51" t="s">
        <v>42842</v>
      </c>
      <c r="AB1419" s="33">
        <v>7023</v>
      </c>
      <c r="AC1419" s="103">
        <v>26165</v>
      </c>
    </row>
    <row r="1420" spans="1:29" ht="13" customHeight="1" x14ac:dyDescent="0.2">
      <c r="A1420" s="10" t="s">
        <v>37328</v>
      </c>
      <c r="B1420" s="87">
        <v>27</v>
      </c>
      <c r="C1420" s="10" t="s">
        <v>13</v>
      </c>
      <c r="D1420" s="10" t="s">
        <v>78</v>
      </c>
      <c r="E1420" s="60"/>
      <c r="F1420" s="94">
        <v>43622</v>
      </c>
      <c r="G1420" s="10" t="s">
        <v>37329</v>
      </c>
      <c r="H1420" s="10" t="s">
        <v>2880</v>
      </c>
      <c r="I1420" s="10" t="s">
        <v>38</v>
      </c>
      <c r="J1420" s="62">
        <v>90304</v>
      </c>
      <c r="K1420" s="10" t="s">
        <v>91</v>
      </c>
      <c r="L1420" s="10" t="s">
        <v>383</v>
      </c>
      <c r="M1420" s="1" t="s">
        <v>45973</v>
      </c>
      <c r="N1420" s="10" t="s">
        <v>20</v>
      </c>
      <c r="O1420" s="10" t="s">
        <v>37330</v>
      </c>
      <c r="P1420" s="10" t="s">
        <v>45771</v>
      </c>
      <c r="Q1420" s="33" t="s">
        <v>29986</v>
      </c>
      <c r="R1420" s="61" t="s">
        <v>37331</v>
      </c>
      <c r="S1420" s="10" t="s">
        <v>93</v>
      </c>
      <c r="T1420" s="60" t="s">
        <v>21</v>
      </c>
      <c r="U1420" s="51" t="s">
        <v>26689</v>
      </c>
      <c r="V1420" s="51" t="s">
        <v>26482</v>
      </c>
      <c r="W1420" s="51" t="s">
        <v>26485</v>
      </c>
      <c r="X1420" s="51" t="s">
        <v>93</v>
      </c>
      <c r="Y1420" s="51">
        <v>4775</v>
      </c>
      <c r="AA1420" s="51" t="s">
        <v>42842</v>
      </c>
      <c r="AB1420" s="33">
        <v>7022</v>
      </c>
      <c r="AC1420" s="103">
        <v>26160</v>
      </c>
    </row>
    <row r="1421" spans="1:29" ht="13" customHeight="1" x14ac:dyDescent="0.2">
      <c r="A1421" s="10" t="s">
        <v>38602</v>
      </c>
      <c r="B1421" s="87">
        <v>35</v>
      </c>
      <c r="C1421" s="10" t="s">
        <v>13</v>
      </c>
      <c r="D1421" s="10" t="s">
        <v>41</v>
      </c>
      <c r="E1421" s="61" t="s">
        <v>38603</v>
      </c>
      <c r="F1421" s="94">
        <v>43622</v>
      </c>
      <c r="G1421" s="10" t="s">
        <v>38604</v>
      </c>
      <c r="H1421" s="10" t="s">
        <v>22577</v>
      </c>
      <c r="I1421" s="10" t="s">
        <v>38</v>
      </c>
      <c r="J1421" s="62">
        <v>91776</v>
      </c>
      <c r="K1421" s="64" t="s">
        <v>91</v>
      </c>
      <c r="L1421" s="10" t="s">
        <v>383</v>
      </c>
      <c r="M1421" s="1" t="s">
        <v>45973</v>
      </c>
      <c r="N1421" s="10" t="s">
        <v>20</v>
      </c>
      <c r="O1421" s="10" t="s">
        <v>38605</v>
      </c>
      <c r="P1421" s="10" t="s">
        <v>45771</v>
      </c>
      <c r="Q1421" s="33" t="s">
        <v>29986</v>
      </c>
      <c r="R1421" s="61" t="s">
        <v>38606</v>
      </c>
      <c r="S1421" s="10" t="s">
        <v>93</v>
      </c>
      <c r="T1421" s="60" t="s">
        <v>21</v>
      </c>
      <c r="U1421" s="51" t="s">
        <v>26689</v>
      </c>
      <c r="V1421" s="51" t="s">
        <v>26484</v>
      </c>
      <c r="W1421" s="51" t="s">
        <v>26485</v>
      </c>
      <c r="X1421" s="51" t="s">
        <v>93</v>
      </c>
      <c r="Y1421" s="51">
        <v>4829</v>
      </c>
      <c r="AA1421" s="51" t="s">
        <v>42842</v>
      </c>
      <c r="AB1421" s="33">
        <v>7025</v>
      </c>
      <c r="AC1421" s="103">
        <v>26164</v>
      </c>
    </row>
    <row r="1422" spans="1:29" ht="13" customHeight="1" x14ac:dyDescent="0.2">
      <c r="A1422" s="10" t="s">
        <v>38589</v>
      </c>
      <c r="B1422" s="87">
        <v>37</v>
      </c>
      <c r="C1422" s="10" t="s">
        <v>13</v>
      </c>
      <c r="D1422" s="10" t="s">
        <v>41</v>
      </c>
      <c r="E1422" s="60"/>
      <c r="F1422" s="94">
        <v>43622</v>
      </c>
      <c r="G1422" s="10" t="s">
        <v>38590</v>
      </c>
      <c r="H1422" s="10" t="s">
        <v>9287</v>
      </c>
      <c r="I1422" s="10" t="s">
        <v>38</v>
      </c>
      <c r="J1422" s="62">
        <v>95358</v>
      </c>
      <c r="K1422" s="64" t="s">
        <v>2941</v>
      </c>
      <c r="L1422" s="10" t="s">
        <v>33684</v>
      </c>
      <c r="M1422" s="1" t="s">
        <v>46596</v>
      </c>
      <c r="N1422" s="10" t="s">
        <v>20</v>
      </c>
      <c r="O1422" s="10" t="s">
        <v>38591</v>
      </c>
      <c r="P1422" s="10" t="s">
        <v>31864</v>
      </c>
      <c r="Q1422" s="33" t="s">
        <v>29986</v>
      </c>
      <c r="R1422" s="61" t="s">
        <v>38592</v>
      </c>
      <c r="S1422" s="10" t="s">
        <v>93</v>
      </c>
      <c r="T1422" s="60" t="s">
        <v>21</v>
      </c>
      <c r="U1422" s="51" t="s">
        <v>26689</v>
      </c>
      <c r="V1422" s="51" t="s">
        <v>26484</v>
      </c>
      <c r="W1422" s="51" t="s">
        <v>26485</v>
      </c>
      <c r="X1422" s="51" t="s">
        <v>93</v>
      </c>
      <c r="Y1422" s="51">
        <v>4805</v>
      </c>
      <c r="AA1422" s="51" t="s">
        <v>42844</v>
      </c>
      <c r="AB1422" s="33">
        <v>7024</v>
      </c>
      <c r="AC1422" s="103">
        <v>26163</v>
      </c>
    </row>
    <row r="1423" spans="1:29" ht="13" customHeight="1" x14ac:dyDescent="0.2">
      <c r="A1423" s="10" t="s">
        <v>39738</v>
      </c>
      <c r="B1423" s="87">
        <v>59</v>
      </c>
      <c r="C1423" s="10" t="s">
        <v>13</v>
      </c>
      <c r="D1423" s="10" t="s">
        <v>41</v>
      </c>
      <c r="E1423" s="60"/>
      <c r="F1423" s="94">
        <v>43622</v>
      </c>
      <c r="G1423" s="10" t="s">
        <v>39739</v>
      </c>
      <c r="H1423" s="10" t="s">
        <v>91</v>
      </c>
      <c r="I1423" s="10" t="s">
        <v>38</v>
      </c>
      <c r="J1423" s="62">
        <v>90039</v>
      </c>
      <c r="K1423" s="10" t="s">
        <v>91</v>
      </c>
      <c r="L1423" s="10" t="s">
        <v>92</v>
      </c>
      <c r="M1423" s="1" t="s">
        <v>45984</v>
      </c>
      <c r="N1423" s="10" t="s">
        <v>20</v>
      </c>
      <c r="O1423" s="10" t="s">
        <v>39740</v>
      </c>
      <c r="P1423" s="10" t="s">
        <v>45771</v>
      </c>
      <c r="Q1423" s="33" t="s">
        <v>29986</v>
      </c>
      <c r="R1423" s="61" t="s">
        <v>39741</v>
      </c>
      <c r="S1423" s="10" t="s">
        <v>93</v>
      </c>
      <c r="T1423" s="60" t="s">
        <v>21</v>
      </c>
      <c r="U1423" s="51" t="s">
        <v>26490</v>
      </c>
      <c r="V1423" s="51" t="s">
        <v>26482</v>
      </c>
      <c r="W1423" s="51" t="s">
        <v>26485</v>
      </c>
      <c r="X1423" s="51" t="s">
        <v>509</v>
      </c>
      <c r="Y1423" s="51">
        <v>4774</v>
      </c>
      <c r="AA1423" s="51" t="s">
        <v>42842</v>
      </c>
      <c r="AB1423" s="33">
        <v>7027</v>
      </c>
      <c r="AC1423" s="103">
        <v>26162</v>
      </c>
    </row>
    <row r="1424" spans="1:29" ht="13" customHeight="1" x14ac:dyDescent="0.2">
      <c r="A1424" s="10" t="s">
        <v>40900</v>
      </c>
      <c r="B1424" s="87">
        <v>70</v>
      </c>
      <c r="C1424" s="10" t="s">
        <v>13</v>
      </c>
      <c r="D1424" s="10" t="s">
        <v>30</v>
      </c>
      <c r="E1424" s="61" t="s">
        <v>40901</v>
      </c>
      <c r="F1424" s="94">
        <v>43622</v>
      </c>
      <c r="G1424" s="10" t="s">
        <v>40902</v>
      </c>
      <c r="H1424" s="10" t="s">
        <v>29039</v>
      </c>
      <c r="I1424" s="10" t="s">
        <v>618</v>
      </c>
      <c r="J1424" s="62">
        <v>39044</v>
      </c>
      <c r="K1424" s="10" t="s">
        <v>31851</v>
      </c>
      <c r="L1424" s="10" t="s">
        <v>36323</v>
      </c>
      <c r="M1424" s="1" t="s">
        <v>46661</v>
      </c>
      <c r="N1424" s="10" t="s">
        <v>20</v>
      </c>
      <c r="O1424" s="10" t="s">
        <v>40903</v>
      </c>
      <c r="P1424" s="10" t="s">
        <v>45771</v>
      </c>
      <c r="Q1424" s="33" t="s">
        <v>29986</v>
      </c>
      <c r="R1424" s="61" t="s">
        <v>40904</v>
      </c>
      <c r="S1424" s="10" t="s">
        <v>509</v>
      </c>
      <c r="T1424" s="60" t="s">
        <v>21</v>
      </c>
      <c r="U1424" s="51" t="s">
        <v>26689</v>
      </c>
      <c r="V1424" s="51" t="s">
        <v>26484</v>
      </c>
      <c r="W1424" s="51"/>
      <c r="X1424" s="51" t="s">
        <v>93</v>
      </c>
      <c r="Y1424" s="51">
        <v>4804</v>
      </c>
      <c r="AA1424" s="51" t="s">
        <v>42843</v>
      </c>
      <c r="AB1424" s="33">
        <v>7026</v>
      </c>
      <c r="AC1424" s="103">
        <v>26161</v>
      </c>
    </row>
    <row r="1425" spans="1:29" ht="13" customHeight="1" x14ac:dyDescent="0.2">
      <c r="A1425" s="10" t="s">
        <v>39944</v>
      </c>
      <c r="B1425" s="87">
        <v>24</v>
      </c>
      <c r="C1425" s="10" t="s">
        <v>13</v>
      </c>
      <c r="D1425" s="10" t="s">
        <v>78</v>
      </c>
      <c r="E1425" s="60"/>
      <c r="F1425" s="94">
        <v>43622</v>
      </c>
      <c r="G1425" s="10" t="s">
        <v>39945</v>
      </c>
      <c r="H1425" s="10" t="s">
        <v>39946</v>
      </c>
      <c r="I1425" s="10" t="s">
        <v>38</v>
      </c>
      <c r="J1425" s="62">
        <v>90061</v>
      </c>
      <c r="K1425" s="64" t="s">
        <v>91</v>
      </c>
      <c r="L1425" s="10" t="s">
        <v>383</v>
      </c>
      <c r="M1425" s="1" t="s">
        <v>45973</v>
      </c>
      <c r="N1425" s="10" t="s">
        <v>20</v>
      </c>
      <c r="O1425" s="10" t="s">
        <v>39947</v>
      </c>
      <c r="P1425" s="10" t="s">
        <v>45771</v>
      </c>
      <c r="Q1425" s="33" t="s">
        <v>29986</v>
      </c>
      <c r="R1425" s="61" t="s">
        <v>39948</v>
      </c>
      <c r="S1425" s="10" t="s">
        <v>93</v>
      </c>
      <c r="T1425" s="60" t="s">
        <v>45897</v>
      </c>
      <c r="U1425" s="51" t="s">
        <v>49804</v>
      </c>
      <c r="V1425" s="51" t="s">
        <v>26482</v>
      </c>
      <c r="W1425" s="51" t="s">
        <v>26483</v>
      </c>
      <c r="X1425" s="51" t="s">
        <v>93</v>
      </c>
      <c r="Y1425" s="51">
        <v>4773</v>
      </c>
      <c r="AA1425" s="51" t="s">
        <v>42842</v>
      </c>
      <c r="AB1425" s="33">
        <v>7028</v>
      </c>
      <c r="AC1425" s="103">
        <v>26166</v>
      </c>
    </row>
    <row r="1426" spans="1:29" ht="13" customHeight="1" x14ac:dyDescent="0.2">
      <c r="A1426" s="10" t="s">
        <v>39070</v>
      </c>
      <c r="B1426" s="87">
        <v>28</v>
      </c>
      <c r="C1426" s="10" t="s">
        <v>13</v>
      </c>
      <c r="D1426" s="51" t="s">
        <v>41</v>
      </c>
      <c r="E1426" s="60"/>
      <c r="F1426" s="94">
        <v>43621</v>
      </c>
      <c r="G1426" s="10" t="s">
        <v>39071</v>
      </c>
      <c r="H1426" s="10" t="s">
        <v>430</v>
      </c>
      <c r="I1426" s="10" t="s">
        <v>177</v>
      </c>
      <c r="J1426" s="62">
        <v>87004</v>
      </c>
      <c r="K1426" s="64" t="s">
        <v>18081</v>
      </c>
      <c r="L1426" s="10" t="s">
        <v>34051</v>
      </c>
      <c r="M1426" s="1" t="s">
        <v>46662</v>
      </c>
      <c r="N1426" s="10" t="s">
        <v>20</v>
      </c>
      <c r="O1426" s="10" t="s">
        <v>39072</v>
      </c>
      <c r="P1426" s="10" t="s">
        <v>45771</v>
      </c>
      <c r="Q1426" s="33" t="s">
        <v>29986</v>
      </c>
      <c r="R1426" s="61" t="s">
        <v>39073</v>
      </c>
      <c r="S1426" s="10" t="s">
        <v>93</v>
      </c>
      <c r="T1426" s="60" t="s">
        <v>21</v>
      </c>
      <c r="U1426" s="51" t="s">
        <v>26689</v>
      </c>
      <c r="V1426" s="51" t="s">
        <v>26482</v>
      </c>
      <c r="W1426" s="51" t="s">
        <v>26485</v>
      </c>
      <c r="X1426" s="51" t="s">
        <v>93</v>
      </c>
      <c r="Y1426" s="51">
        <v>4764</v>
      </c>
      <c r="AA1426" s="51" t="s">
        <v>42843</v>
      </c>
      <c r="AB1426" s="33">
        <v>7018</v>
      </c>
      <c r="AC1426" s="103">
        <v>26155</v>
      </c>
    </row>
    <row r="1427" spans="1:29" ht="13" customHeight="1" x14ac:dyDescent="0.2">
      <c r="A1427" s="10" t="s">
        <v>40890</v>
      </c>
      <c r="B1427" s="87">
        <v>37</v>
      </c>
      <c r="C1427" s="10" t="s">
        <v>13</v>
      </c>
      <c r="D1427" s="10" t="s">
        <v>30</v>
      </c>
      <c r="E1427" s="60"/>
      <c r="F1427" s="94">
        <v>43621</v>
      </c>
      <c r="G1427" s="10" t="s">
        <v>40891</v>
      </c>
      <c r="H1427" s="10" t="s">
        <v>2647</v>
      </c>
      <c r="I1427" s="10" t="s">
        <v>915</v>
      </c>
      <c r="J1427" s="62">
        <v>72401</v>
      </c>
      <c r="K1427" s="10" t="s">
        <v>2648</v>
      </c>
      <c r="L1427" s="10" t="s">
        <v>2649</v>
      </c>
      <c r="M1427" s="1" t="s">
        <v>46664</v>
      </c>
      <c r="N1427" s="10" t="s">
        <v>20</v>
      </c>
      <c r="O1427" s="10" t="s">
        <v>40892</v>
      </c>
      <c r="P1427" s="10" t="s">
        <v>45771</v>
      </c>
      <c r="Q1427" s="33" t="s">
        <v>29986</v>
      </c>
      <c r="R1427" s="61" t="s">
        <v>40893</v>
      </c>
      <c r="S1427" s="10" t="s">
        <v>509</v>
      </c>
      <c r="T1427" s="60" t="s">
        <v>21</v>
      </c>
      <c r="U1427" s="51" t="s">
        <v>26689</v>
      </c>
      <c r="V1427" s="51" t="s">
        <v>26482</v>
      </c>
      <c r="W1427" s="51" t="s">
        <v>26485</v>
      </c>
      <c r="X1427" s="51" t="s">
        <v>93</v>
      </c>
      <c r="Y1427" s="51">
        <v>4765</v>
      </c>
      <c r="AA1427" s="51" t="s">
        <v>42842</v>
      </c>
      <c r="AB1427" s="33">
        <v>7019</v>
      </c>
      <c r="AC1427" s="103">
        <v>26156</v>
      </c>
    </row>
    <row r="1428" spans="1:29" ht="13" customHeight="1" x14ac:dyDescent="0.2">
      <c r="A1428" s="10" t="s">
        <v>38024</v>
      </c>
      <c r="B1428" s="87">
        <v>39</v>
      </c>
      <c r="C1428" s="10" t="s">
        <v>13</v>
      </c>
      <c r="D1428" s="10" t="s">
        <v>30</v>
      </c>
      <c r="E1428" s="60"/>
      <c r="F1428" s="94">
        <v>43621</v>
      </c>
      <c r="G1428" s="10" t="s">
        <v>38025</v>
      </c>
      <c r="H1428" s="10" t="s">
        <v>38026</v>
      </c>
      <c r="I1428" s="10" t="s">
        <v>38</v>
      </c>
      <c r="J1428" s="62">
        <v>95320</v>
      </c>
      <c r="K1428" s="64" t="s">
        <v>1643</v>
      </c>
      <c r="L1428" s="10" t="s">
        <v>38027</v>
      </c>
      <c r="M1428" s="1" t="s">
        <v>46665</v>
      </c>
      <c r="N1428" s="10" t="s">
        <v>20</v>
      </c>
      <c r="O1428" s="10" t="s">
        <v>38028</v>
      </c>
      <c r="P1428" s="10" t="s">
        <v>45771</v>
      </c>
      <c r="Q1428" s="33" t="s">
        <v>29986</v>
      </c>
      <c r="R1428" s="61" t="s">
        <v>38029</v>
      </c>
      <c r="S1428" s="10" t="s">
        <v>93</v>
      </c>
      <c r="T1428" s="60" t="s">
        <v>21</v>
      </c>
      <c r="U1428" s="51" t="s">
        <v>26689</v>
      </c>
      <c r="V1428" s="51" t="s">
        <v>26484</v>
      </c>
      <c r="W1428" s="51" t="s">
        <v>26485</v>
      </c>
      <c r="X1428" s="51" t="s">
        <v>93</v>
      </c>
      <c r="Y1428" s="51">
        <v>4776</v>
      </c>
      <c r="AA1428" s="51" t="s">
        <v>42843</v>
      </c>
      <c r="AB1428" s="33">
        <v>7017</v>
      </c>
      <c r="AC1428" s="103">
        <v>26157</v>
      </c>
    </row>
    <row r="1429" spans="1:29" ht="13" customHeight="1" x14ac:dyDescent="0.2">
      <c r="A1429" s="10" t="s">
        <v>41364</v>
      </c>
      <c r="B1429" s="87">
        <v>54</v>
      </c>
      <c r="C1429" s="10" t="s">
        <v>13</v>
      </c>
      <c r="D1429" s="51" t="s">
        <v>30</v>
      </c>
      <c r="E1429" s="60"/>
      <c r="F1429" s="94">
        <v>43621</v>
      </c>
      <c r="G1429" s="10" t="s">
        <v>41365</v>
      </c>
      <c r="H1429" s="10" t="s">
        <v>14663</v>
      </c>
      <c r="I1429" s="10" t="s">
        <v>337</v>
      </c>
      <c r="J1429" s="62">
        <v>27370</v>
      </c>
      <c r="K1429" s="64" t="s">
        <v>14425</v>
      </c>
      <c r="L1429" s="10" t="s">
        <v>39671</v>
      </c>
      <c r="M1429" s="1" t="s">
        <v>46308</v>
      </c>
      <c r="N1429" s="10" t="s">
        <v>20</v>
      </c>
      <c r="O1429" s="10" t="s">
        <v>41366</v>
      </c>
      <c r="P1429" s="10" t="s">
        <v>45771</v>
      </c>
      <c r="Q1429" s="33" t="s">
        <v>29986</v>
      </c>
      <c r="R1429" s="61" t="s">
        <v>41367</v>
      </c>
      <c r="S1429" s="10" t="s">
        <v>509</v>
      </c>
      <c r="T1429" s="60" t="s">
        <v>21</v>
      </c>
      <c r="U1429" s="51" t="s">
        <v>26682</v>
      </c>
      <c r="V1429" s="51" t="s">
        <v>26484</v>
      </c>
      <c r="W1429" s="51" t="s">
        <v>26485</v>
      </c>
      <c r="X1429" s="51" t="s">
        <v>93</v>
      </c>
      <c r="Y1429" s="51">
        <v>4766</v>
      </c>
      <c r="AA1429" s="51" t="s">
        <v>42843</v>
      </c>
      <c r="AB1429" s="33">
        <v>7021</v>
      </c>
      <c r="AC1429" s="103">
        <v>26159</v>
      </c>
    </row>
    <row r="1430" spans="1:29" ht="13" customHeight="1" x14ac:dyDescent="0.2">
      <c r="A1430" s="1" t="s">
        <v>2989</v>
      </c>
      <c r="B1430" s="33" t="s">
        <v>22</v>
      </c>
      <c r="C1430" s="10" t="s">
        <v>13</v>
      </c>
      <c r="D1430" s="1" t="s">
        <v>23</v>
      </c>
      <c r="E1430" s="60"/>
      <c r="F1430" s="94">
        <v>43621</v>
      </c>
      <c r="G1430" s="10" t="s">
        <v>42198</v>
      </c>
      <c r="H1430" s="10" t="s">
        <v>412</v>
      </c>
      <c r="I1430" s="10" t="s">
        <v>50</v>
      </c>
      <c r="J1430" s="62">
        <v>48201</v>
      </c>
      <c r="K1430" s="64" t="s">
        <v>1054</v>
      </c>
      <c r="L1430" s="10" t="s">
        <v>42199</v>
      </c>
      <c r="M1430" s="1" t="s">
        <v>46663</v>
      </c>
      <c r="N1430" s="10" t="s">
        <v>20</v>
      </c>
      <c r="O1430" s="10" t="s">
        <v>42200</v>
      </c>
      <c r="P1430" s="10" t="s">
        <v>45771</v>
      </c>
      <c r="Q1430" s="33" t="s">
        <v>29986</v>
      </c>
      <c r="R1430" s="61" t="s">
        <v>42201</v>
      </c>
      <c r="S1430" s="10" t="s">
        <v>93</v>
      </c>
      <c r="T1430" s="60" t="s">
        <v>21</v>
      </c>
      <c r="U1430" s="34" t="s">
        <v>26689</v>
      </c>
      <c r="V1430" s="34" t="s">
        <v>26484</v>
      </c>
      <c r="W1430" s="51"/>
      <c r="X1430" s="51"/>
      <c r="Y1430" s="51"/>
      <c r="AA1430" s="51" t="s">
        <v>42842</v>
      </c>
      <c r="AB1430" s="33">
        <v>7020</v>
      </c>
      <c r="AC1430" s="103">
        <v>26158</v>
      </c>
    </row>
    <row r="1431" spans="1:29" ht="13" customHeight="1" x14ac:dyDescent="0.2">
      <c r="A1431" s="10" t="s">
        <v>38019</v>
      </c>
      <c r="B1431" s="87">
        <v>45</v>
      </c>
      <c r="C1431" s="10" t="s">
        <v>13</v>
      </c>
      <c r="D1431" s="10" t="s">
        <v>30</v>
      </c>
      <c r="E1431" s="61" t="s">
        <v>38020</v>
      </c>
      <c r="F1431" s="94">
        <v>43620</v>
      </c>
      <c r="G1431" s="10" t="s">
        <v>38021</v>
      </c>
      <c r="H1431" s="10" t="s">
        <v>16620</v>
      </c>
      <c r="I1431" s="10" t="s">
        <v>55</v>
      </c>
      <c r="J1431" s="62">
        <v>32903</v>
      </c>
      <c r="K1431" s="64" t="s">
        <v>1650</v>
      </c>
      <c r="L1431" s="10" t="s">
        <v>3439</v>
      </c>
      <c r="M1431" s="1" t="s">
        <v>46008</v>
      </c>
      <c r="N1431" s="10" t="s">
        <v>20</v>
      </c>
      <c r="O1431" s="10" t="s">
        <v>38022</v>
      </c>
      <c r="P1431" s="10" t="s">
        <v>45771</v>
      </c>
      <c r="Q1431" s="33" t="s">
        <v>29986</v>
      </c>
      <c r="R1431" s="61" t="s">
        <v>38023</v>
      </c>
      <c r="S1431" s="10" t="s">
        <v>93</v>
      </c>
      <c r="T1431" s="60" t="s">
        <v>21</v>
      </c>
      <c r="U1431" s="51" t="s">
        <v>26689</v>
      </c>
      <c r="V1431" s="51" t="s">
        <v>26484</v>
      </c>
      <c r="W1431" s="51" t="s">
        <v>26485</v>
      </c>
      <c r="X1431" s="51" t="s">
        <v>93</v>
      </c>
      <c r="Y1431" s="51">
        <v>4767</v>
      </c>
      <c r="AA1431" s="51" t="s">
        <v>42844</v>
      </c>
      <c r="AB1431" s="33">
        <v>7016</v>
      </c>
      <c r="AC1431" s="103">
        <v>26153</v>
      </c>
    </row>
    <row r="1432" spans="1:29" ht="13" customHeight="1" x14ac:dyDescent="0.2">
      <c r="A1432" s="10" t="s">
        <v>40886</v>
      </c>
      <c r="B1432" s="87">
        <v>23</v>
      </c>
      <c r="C1432" s="10" t="s">
        <v>13</v>
      </c>
      <c r="D1432" s="10" t="s">
        <v>30</v>
      </c>
      <c r="E1432" s="59" t="s">
        <v>40887</v>
      </c>
      <c r="F1432" s="94">
        <v>43619</v>
      </c>
      <c r="G1432" s="10" t="s">
        <v>4850</v>
      </c>
      <c r="H1432" s="10" t="s">
        <v>142</v>
      </c>
      <c r="I1432" s="10" t="s">
        <v>38</v>
      </c>
      <c r="J1432" s="62">
        <v>92173</v>
      </c>
      <c r="K1432" s="10" t="s">
        <v>142</v>
      </c>
      <c r="L1432" s="10" t="s">
        <v>27274</v>
      </c>
      <c r="M1432" s="1" t="s">
        <v>46425</v>
      </c>
      <c r="N1432" s="10" t="s">
        <v>20</v>
      </c>
      <c r="O1432" s="10" t="s">
        <v>40888</v>
      </c>
      <c r="P1432" s="10" t="s">
        <v>45771</v>
      </c>
      <c r="Q1432" s="33" t="s">
        <v>29986</v>
      </c>
      <c r="R1432" s="61" t="s">
        <v>40889</v>
      </c>
      <c r="S1432" s="10" t="s">
        <v>509</v>
      </c>
      <c r="T1432" s="60" t="s">
        <v>21</v>
      </c>
      <c r="U1432" s="51" t="s">
        <v>26689</v>
      </c>
      <c r="V1432" s="51" t="s">
        <v>26484</v>
      </c>
      <c r="W1432" s="51" t="s">
        <v>26483</v>
      </c>
      <c r="X1432" s="51" t="s">
        <v>93</v>
      </c>
      <c r="Y1432" s="51">
        <v>4761</v>
      </c>
      <c r="AA1432" s="51" t="s">
        <v>42844</v>
      </c>
      <c r="AB1432" s="33">
        <v>7015</v>
      </c>
      <c r="AC1432" s="103">
        <v>26152</v>
      </c>
    </row>
    <row r="1433" spans="1:29" ht="13" customHeight="1" x14ac:dyDescent="0.2">
      <c r="A1433" s="10" t="s">
        <v>40339</v>
      </c>
      <c r="B1433" s="87">
        <v>41</v>
      </c>
      <c r="C1433" s="10" t="s">
        <v>13</v>
      </c>
      <c r="D1433" s="51" t="s">
        <v>78</v>
      </c>
      <c r="E1433" s="10"/>
      <c r="F1433" s="94">
        <v>43619</v>
      </c>
      <c r="G1433" s="10" t="s">
        <v>40340</v>
      </c>
      <c r="H1433" s="10" t="s">
        <v>412</v>
      </c>
      <c r="I1433" s="10" t="s">
        <v>50</v>
      </c>
      <c r="J1433" s="62">
        <v>48209</v>
      </c>
      <c r="K1433" s="64" t="s">
        <v>1054</v>
      </c>
      <c r="L1433" s="10" t="s">
        <v>40341</v>
      </c>
      <c r="M1433" s="1" t="s">
        <v>46666</v>
      </c>
      <c r="N1433" s="10" t="s">
        <v>20</v>
      </c>
      <c r="O1433" s="10" t="s">
        <v>40342</v>
      </c>
      <c r="P1433" s="10" t="s">
        <v>45771</v>
      </c>
      <c r="Q1433" s="33" t="s">
        <v>29986</v>
      </c>
      <c r="R1433" s="61" t="s">
        <v>40343</v>
      </c>
      <c r="S1433" s="10" t="s">
        <v>93</v>
      </c>
      <c r="T1433" s="60" t="s">
        <v>21</v>
      </c>
      <c r="U1433" s="51" t="s">
        <v>26689</v>
      </c>
      <c r="V1433" s="51" t="s">
        <v>26482</v>
      </c>
      <c r="W1433" s="51" t="s">
        <v>26483</v>
      </c>
      <c r="X1433" s="51" t="s">
        <v>93</v>
      </c>
      <c r="Y1433" s="51">
        <v>4803</v>
      </c>
      <c r="AA1433" s="51" t="s">
        <v>42842</v>
      </c>
      <c r="AB1433" s="33">
        <v>7013</v>
      </c>
      <c r="AC1433" s="103">
        <v>26150</v>
      </c>
    </row>
    <row r="1434" spans="1:29" ht="13" customHeight="1" x14ac:dyDescent="0.2">
      <c r="A1434" s="10" t="s">
        <v>37312</v>
      </c>
      <c r="B1434" s="87">
        <v>43</v>
      </c>
      <c r="C1434" s="10" t="s">
        <v>13</v>
      </c>
      <c r="D1434" s="10" t="s">
        <v>78</v>
      </c>
      <c r="E1434" s="61" t="s">
        <v>37313</v>
      </c>
      <c r="F1434" s="94">
        <v>43619</v>
      </c>
      <c r="G1434" s="10" t="s">
        <v>37314</v>
      </c>
      <c r="H1434" s="10" t="s">
        <v>37315</v>
      </c>
      <c r="I1434" s="10" t="s">
        <v>392</v>
      </c>
      <c r="J1434" s="62">
        <v>10502</v>
      </c>
      <c r="K1434" s="64" t="s">
        <v>535</v>
      </c>
      <c r="L1434" s="10" t="s">
        <v>32085</v>
      </c>
      <c r="M1434" s="1" t="s">
        <v>46586</v>
      </c>
      <c r="N1434" s="10" t="s">
        <v>20</v>
      </c>
      <c r="O1434" s="10" t="s">
        <v>37316</v>
      </c>
      <c r="P1434" s="10" t="s">
        <v>45771</v>
      </c>
      <c r="Q1434" s="33" t="s">
        <v>29986</v>
      </c>
      <c r="R1434" s="61" t="s">
        <v>37317</v>
      </c>
      <c r="S1434" s="10" t="s">
        <v>93</v>
      </c>
      <c r="T1434" s="60" t="s">
        <v>21</v>
      </c>
      <c r="U1434" s="51" t="s">
        <v>26689</v>
      </c>
      <c r="V1434" s="51" t="s">
        <v>26484</v>
      </c>
      <c r="W1434" s="51"/>
      <c r="X1434" s="51" t="s">
        <v>93</v>
      </c>
      <c r="Y1434" s="51">
        <v>4762</v>
      </c>
      <c r="AA1434" s="51" t="s">
        <v>42844</v>
      </c>
      <c r="AB1434" s="33">
        <v>7012</v>
      </c>
      <c r="AC1434" s="103">
        <v>26151</v>
      </c>
    </row>
    <row r="1435" spans="1:29" ht="13" customHeight="1" x14ac:dyDescent="0.2">
      <c r="A1435" s="10" t="s">
        <v>40879</v>
      </c>
      <c r="B1435" s="87">
        <v>59</v>
      </c>
      <c r="C1435" s="10" t="s">
        <v>13</v>
      </c>
      <c r="D1435" s="10" t="s">
        <v>30</v>
      </c>
      <c r="E1435" s="61" t="s">
        <v>40880</v>
      </c>
      <c r="F1435" s="94">
        <v>43619</v>
      </c>
      <c r="G1435" s="10" t="s">
        <v>40881</v>
      </c>
      <c r="H1435" s="10" t="s">
        <v>40882</v>
      </c>
      <c r="I1435" s="10" t="s">
        <v>297</v>
      </c>
      <c r="J1435" s="62">
        <v>38017</v>
      </c>
      <c r="K1435" s="64" t="s">
        <v>1114</v>
      </c>
      <c r="L1435" s="10" t="s">
        <v>40883</v>
      </c>
      <c r="M1435" s="1" t="s">
        <v>46667</v>
      </c>
      <c r="N1435" s="10" t="s">
        <v>20</v>
      </c>
      <c r="O1435" s="10" t="s">
        <v>40884</v>
      </c>
      <c r="P1435" s="10" t="s">
        <v>45771</v>
      </c>
      <c r="Q1435" s="33" t="s">
        <v>29986</v>
      </c>
      <c r="R1435" s="61" t="s">
        <v>40885</v>
      </c>
      <c r="S1435" s="10" t="s">
        <v>509</v>
      </c>
      <c r="T1435" s="60" t="s">
        <v>21</v>
      </c>
      <c r="U1435" s="51" t="s">
        <v>26689</v>
      </c>
      <c r="V1435" s="51" t="s">
        <v>26484</v>
      </c>
      <c r="W1435" s="51" t="s">
        <v>26485</v>
      </c>
      <c r="X1435" s="51" t="s">
        <v>93</v>
      </c>
      <c r="Y1435" s="51">
        <v>4747</v>
      </c>
      <c r="AA1435" s="51" t="s">
        <v>42844</v>
      </c>
      <c r="AB1435" s="33">
        <v>7014</v>
      </c>
      <c r="AC1435" s="103">
        <v>26149</v>
      </c>
    </row>
    <row r="1436" spans="1:29" ht="13" customHeight="1" x14ac:dyDescent="0.2">
      <c r="A1436" s="10" t="s">
        <v>40733</v>
      </c>
      <c r="B1436" s="87">
        <v>23</v>
      </c>
      <c r="C1436" s="10" t="s">
        <v>13</v>
      </c>
      <c r="D1436" s="51" t="s">
        <v>78</v>
      </c>
      <c r="E1436" s="10"/>
      <c r="F1436" s="94">
        <v>43618</v>
      </c>
      <c r="G1436" s="10" t="s">
        <v>40734</v>
      </c>
      <c r="H1436" s="10" t="s">
        <v>40735</v>
      </c>
      <c r="I1436" s="10" t="s">
        <v>38</v>
      </c>
      <c r="J1436" s="62">
        <v>94595</v>
      </c>
      <c r="K1436" s="64" t="s">
        <v>4133</v>
      </c>
      <c r="L1436" s="10" t="s">
        <v>40736</v>
      </c>
      <c r="M1436" s="1" t="s">
        <v>46668</v>
      </c>
      <c r="N1436" s="10" t="s">
        <v>20</v>
      </c>
      <c r="O1436" s="10" t="s">
        <v>40737</v>
      </c>
      <c r="P1436" s="10" t="s">
        <v>45771</v>
      </c>
      <c r="Q1436" s="33" t="s">
        <v>29986</v>
      </c>
      <c r="R1436" s="61" t="s">
        <v>40738</v>
      </c>
      <c r="S1436" s="10" t="s">
        <v>509</v>
      </c>
      <c r="T1436" s="60" t="s">
        <v>21</v>
      </c>
      <c r="U1436" s="51" t="s">
        <v>26501</v>
      </c>
      <c r="V1436" s="51" t="s">
        <v>26484</v>
      </c>
      <c r="W1436" s="51" t="s">
        <v>26485</v>
      </c>
      <c r="X1436" s="51" t="s">
        <v>509</v>
      </c>
      <c r="Y1436" s="51">
        <v>4748</v>
      </c>
      <c r="AA1436" s="51" t="s">
        <v>42844</v>
      </c>
      <c r="AB1436" s="33">
        <v>7011</v>
      </c>
      <c r="AC1436" s="103">
        <v>26148</v>
      </c>
    </row>
    <row r="1437" spans="1:29" ht="13" customHeight="1" x14ac:dyDescent="0.2">
      <c r="A1437" s="10" t="s">
        <v>39145</v>
      </c>
      <c r="B1437" s="87">
        <v>27</v>
      </c>
      <c r="C1437" s="10" t="s">
        <v>13</v>
      </c>
      <c r="D1437" s="51" t="s">
        <v>30</v>
      </c>
      <c r="E1437" s="10"/>
      <c r="F1437" s="94">
        <v>43617</v>
      </c>
      <c r="G1437" s="10" t="s">
        <v>39146</v>
      </c>
      <c r="H1437" s="10" t="s">
        <v>232</v>
      </c>
      <c r="I1437" s="10" t="s">
        <v>38</v>
      </c>
      <c r="J1437" s="62">
        <v>96007</v>
      </c>
      <c r="K1437" s="64" t="s">
        <v>6873</v>
      </c>
      <c r="L1437" s="10" t="s">
        <v>11338</v>
      </c>
      <c r="M1437" s="1" t="s">
        <v>46669</v>
      </c>
      <c r="N1437" s="10" t="s">
        <v>20</v>
      </c>
      <c r="O1437" s="10" t="s">
        <v>39147</v>
      </c>
      <c r="P1437" s="10" t="s">
        <v>31864</v>
      </c>
      <c r="Q1437" s="33" t="s">
        <v>29986</v>
      </c>
      <c r="R1437" s="61" t="s">
        <v>39148</v>
      </c>
      <c r="S1437" s="10" t="s">
        <v>93</v>
      </c>
      <c r="T1437" s="60" t="s">
        <v>21</v>
      </c>
      <c r="U1437" s="51" t="s">
        <v>26689</v>
      </c>
      <c r="V1437" s="51" t="s">
        <v>26482</v>
      </c>
      <c r="W1437" s="51" t="s">
        <v>26485</v>
      </c>
      <c r="X1437" s="51" t="s">
        <v>93</v>
      </c>
      <c r="Y1437" s="51">
        <v>4751</v>
      </c>
      <c r="AA1437" s="51" t="s">
        <v>42843</v>
      </c>
      <c r="AB1437" s="33">
        <v>7007</v>
      </c>
      <c r="AC1437" s="103">
        <v>26146</v>
      </c>
    </row>
    <row r="1438" spans="1:29" ht="13" customHeight="1" x14ac:dyDescent="0.2">
      <c r="A1438" s="10" t="s">
        <v>39661</v>
      </c>
      <c r="B1438" s="87">
        <v>35</v>
      </c>
      <c r="C1438" s="10" t="s">
        <v>13</v>
      </c>
      <c r="D1438" s="51" t="s">
        <v>78</v>
      </c>
      <c r="E1438" s="10"/>
      <c r="F1438" s="94">
        <v>43617</v>
      </c>
      <c r="G1438" s="10" t="s">
        <v>39662</v>
      </c>
      <c r="H1438" s="10" t="s">
        <v>427</v>
      </c>
      <c r="I1438" s="10" t="s">
        <v>18</v>
      </c>
      <c r="J1438" s="62">
        <v>71101</v>
      </c>
      <c r="K1438" s="64" t="s">
        <v>5418</v>
      </c>
      <c r="L1438" s="10" t="s">
        <v>428</v>
      </c>
      <c r="M1438" s="1" t="s">
        <v>46120</v>
      </c>
      <c r="N1438" s="10" t="s">
        <v>20</v>
      </c>
      <c r="O1438" s="10" t="s">
        <v>39663</v>
      </c>
      <c r="P1438" s="10" t="s">
        <v>45771</v>
      </c>
      <c r="Q1438" s="33" t="s">
        <v>29986</v>
      </c>
      <c r="R1438" s="61" t="s">
        <v>39664</v>
      </c>
      <c r="S1438" s="10" t="s">
        <v>93</v>
      </c>
      <c r="T1438" s="60" t="s">
        <v>21</v>
      </c>
      <c r="U1438" s="51" t="s">
        <v>26682</v>
      </c>
      <c r="V1438" s="51" t="s">
        <v>26484</v>
      </c>
      <c r="W1438" s="51" t="s">
        <v>26485</v>
      </c>
      <c r="X1438" s="51" t="s">
        <v>93</v>
      </c>
      <c r="Y1438" s="51">
        <v>4752</v>
      </c>
      <c r="AA1438" s="51" t="s">
        <v>42842</v>
      </c>
      <c r="AB1438" s="33">
        <v>7008</v>
      </c>
      <c r="AC1438" s="103">
        <v>26144</v>
      </c>
    </row>
    <row r="1439" spans="1:29" ht="13" customHeight="1" x14ac:dyDescent="0.2">
      <c r="A1439" s="1" t="s">
        <v>42202</v>
      </c>
      <c r="B1439" s="87">
        <v>38</v>
      </c>
      <c r="C1439" s="10" t="s">
        <v>13</v>
      </c>
      <c r="D1439" s="1" t="s">
        <v>23</v>
      </c>
      <c r="E1439" s="10"/>
      <c r="F1439" s="94">
        <v>43617</v>
      </c>
      <c r="G1439" s="10" t="s">
        <v>42203</v>
      </c>
      <c r="H1439" s="10" t="s">
        <v>867</v>
      </c>
      <c r="I1439" s="10" t="s">
        <v>66</v>
      </c>
      <c r="J1439" s="62">
        <v>76134</v>
      </c>
      <c r="K1439" s="64" t="s">
        <v>67</v>
      </c>
      <c r="L1439" s="10" t="s">
        <v>868</v>
      </c>
      <c r="M1439" s="1" t="s">
        <v>46465</v>
      </c>
      <c r="N1439" s="10" t="s">
        <v>20</v>
      </c>
      <c r="O1439" s="10" t="s">
        <v>42204</v>
      </c>
      <c r="P1439" s="10" t="s">
        <v>45771</v>
      </c>
      <c r="Q1439" s="33" t="s">
        <v>29986</v>
      </c>
      <c r="R1439" s="61" t="s">
        <v>42205</v>
      </c>
      <c r="S1439" s="10" t="s">
        <v>93</v>
      </c>
      <c r="T1439" s="60" t="s">
        <v>45897</v>
      </c>
      <c r="U1439" s="34" t="s">
        <v>49804</v>
      </c>
      <c r="V1439" s="34" t="s">
        <v>26482</v>
      </c>
      <c r="W1439" s="51"/>
      <c r="X1439" s="51"/>
      <c r="Y1439" s="51"/>
      <c r="AA1439" s="51" t="s">
        <v>42844</v>
      </c>
      <c r="AB1439" s="33">
        <v>7009</v>
      </c>
      <c r="AC1439" s="103">
        <v>26143</v>
      </c>
    </row>
    <row r="1440" spans="1:29" ht="13" customHeight="1" x14ac:dyDescent="0.2">
      <c r="A1440" s="10" t="s">
        <v>41500</v>
      </c>
      <c r="B1440" s="87">
        <v>35</v>
      </c>
      <c r="C1440" s="10" t="s">
        <v>13</v>
      </c>
      <c r="D1440" s="10" t="s">
        <v>30</v>
      </c>
      <c r="E1440" s="61" t="s">
        <v>41501</v>
      </c>
      <c r="F1440" s="94">
        <v>43617</v>
      </c>
      <c r="G1440" s="10" t="s">
        <v>41502</v>
      </c>
      <c r="H1440" s="10" t="s">
        <v>24085</v>
      </c>
      <c r="I1440" s="10" t="s">
        <v>366</v>
      </c>
      <c r="J1440" s="62">
        <v>74006</v>
      </c>
      <c r="K1440" s="64" t="s">
        <v>106</v>
      </c>
      <c r="L1440" s="10" t="s">
        <v>24086</v>
      </c>
      <c r="M1440" s="1" t="s">
        <v>46670</v>
      </c>
      <c r="N1440" s="10" t="s">
        <v>20</v>
      </c>
      <c r="O1440" s="10" t="s">
        <v>41503</v>
      </c>
      <c r="P1440" s="10" t="s">
        <v>45771</v>
      </c>
      <c r="Q1440" s="33" t="s">
        <v>29986</v>
      </c>
      <c r="R1440" s="61" t="s">
        <v>41504</v>
      </c>
      <c r="S1440" s="10" t="s">
        <v>509</v>
      </c>
      <c r="T1440" s="60" t="s">
        <v>28</v>
      </c>
      <c r="U1440" s="51" t="s">
        <v>26487</v>
      </c>
      <c r="V1440" s="51" t="s">
        <v>26487</v>
      </c>
      <c r="W1440" s="51" t="s">
        <v>26485</v>
      </c>
      <c r="X1440" s="51" t="s">
        <v>93</v>
      </c>
      <c r="Y1440" s="51">
        <v>4750</v>
      </c>
      <c r="AA1440" s="51" t="s">
        <v>42844</v>
      </c>
      <c r="AB1440" s="33">
        <v>7010</v>
      </c>
      <c r="AC1440" s="103">
        <v>26147</v>
      </c>
    </row>
    <row r="1441" spans="1:29" ht="13" customHeight="1" x14ac:dyDescent="0.2">
      <c r="A1441" s="10" t="s">
        <v>41983</v>
      </c>
      <c r="B1441" s="87">
        <v>26</v>
      </c>
      <c r="C1441" s="10" t="s">
        <v>13</v>
      </c>
      <c r="D1441" s="10" t="s">
        <v>41</v>
      </c>
      <c r="E1441" s="10"/>
      <c r="F1441" s="94">
        <v>43616</v>
      </c>
      <c r="G1441" s="10" t="s">
        <v>41984</v>
      </c>
      <c r="H1441" s="10" t="s">
        <v>41985</v>
      </c>
      <c r="I1441" s="10" t="s">
        <v>399</v>
      </c>
      <c r="J1441" s="62">
        <v>64689</v>
      </c>
      <c r="K1441" s="10" t="s">
        <v>2050</v>
      </c>
      <c r="L1441" s="10" t="s">
        <v>8983</v>
      </c>
      <c r="M1441" s="1" t="s">
        <v>46298</v>
      </c>
      <c r="N1441" s="10" t="s">
        <v>20</v>
      </c>
      <c r="O1441" s="10" t="s">
        <v>41986</v>
      </c>
      <c r="P1441" s="10" t="s">
        <v>45771</v>
      </c>
      <c r="Q1441" s="33" t="s">
        <v>29986</v>
      </c>
      <c r="R1441" s="61" t="s">
        <v>41987</v>
      </c>
      <c r="S1441" s="10" t="s">
        <v>93</v>
      </c>
      <c r="T1441" s="60" t="s">
        <v>21</v>
      </c>
      <c r="U1441" s="34" t="s">
        <v>26689</v>
      </c>
      <c r="V1441" s="34" t="s">
        <v>26484</v>
      </c>
      <c r="W1441" s="51"/>
      <c r="X1441" s="51"/>
      <c r="Y1441" s="51"/>
      <c r="AA1441" s="51" t="s">
        <v>42843</v>
      </c>
      <c r="AB1441" s="33">
        <v>7003</v>
      </c>
      <c r="AC1441" s="103">
        <v>26140</v>
      </c>
    </row>
    <row r="1442" spans="1:29" ht="13" customHeight="1" x14ac:dyDescent="0.2">
      <c r="A1442" s="10" t="s">
        <v>41632</v>
      </c>
      <c r="B1442" s="87">
        <v>40</v>
      </c>
      <c r="C1442" s="10" t="s">
        <v>13</v>
      </c>
      <c r="D1442" s="10" t="s">
        <v>78</v>
      </c>
      <c r="E1442" s="61" t="s">
        <v>41633</v>
      </c>
      <c r="F1442" s="94">
        <v>43616</v>
      </c>
      <c r="G1442" s="10" t="s">
        <v>41634</v>
      </c>
      <c r="H1442" s="10" t="s">
        <v>436</v>
      </c>
      <c r="I1442" s="10" t="s">
        <v>224</v>
      </c>
      <c r="J1442" s="62">
        <v>23456</v>
      </c>
      <c r="K1442" s="64" t="s">
        <v>436</v>
      </c>
      <c r="L1442" s="10" t="s">
        <v>438</v>
      </c>
      <c r="M1442" s="1" t="s">
        <v>46160</v>
      </c>
      <c r="N1442" s="10" t="s">
        <v>20</v>
      </c>
      <c r="O1442" s="10" t="s">
        <v>41635</v>
      </c>
      <c r="P1442" s="10" t="s">
        <v>45771</v>
      </c>
      <c r="Q1442" s="33" t="s">
        <v>29986</v>
      </c>
      <c r="R1442" s="61" t="s">
        <v>41636</v>
      </c>
      <c r="S1442" s="10" t="s">
        <v>93</v>
      </c>
      <c r="T1442" s="60" t="s">
        <v>21</v>
      </c>
      <c r="U1442" s="34" t="s">
        <v>26689</v>
      </c>
      <c r="V1442" s="34" t="s">
        <v>26484</v>
      </c>
      <c r="W1442" s="51"/>
      <c r="X1442" s="51"/>
      <c r="Y1442" s="51"/>
      <c r="AA1442" s="51" t="s">
        <v>42844</v>
      </c>
      <c r="AB1442" s="33">
        <v>7002</v>
      </c>
      <c r="AC1442" s="103">
        <v>26139</v>
      </c>
    </row>
    <row r="1443" spans="1:29" ht="13" customHeight="1" x14ac:dyDescent="0.2">
      <c r="A1443" s="10" t="s">
        <v>39406</v>
      </c>
      <c r="B1443" s="87">
        <v>56</v>
      </c>
      <c r="C1443" s="10" t="s">
        <v>13</v>
      </c>
      <c r="D1443" s="10" t="s">
        <v>30</v>
      </c>
      <c r="E1443" s="10"/>
      <c r="F1443" s="94">
        <v>43616</v>
      </c>
      <c r="G1443" s="10" t="s">
        <v>39407</v>
      </c>
      <c r="H1443" s="10" t="s">
        <v>39408</v>
      </c>
      <c r="I1443" s="10" t="s">
        <v>45</v>
      </c>
      <c r="J1443" s="62">
        <v>21035</v>
      </c>
      <c r="K1443" s="10" t="s">
        <v>2924</v>
      </c>
      <c r="L1443" s="10" t="s">
        <v>8454</v>
      </c>
      <c r="M1443" s="1" t="s">
        <v>46571</v>
      </c>
      <c r="N1443" s="10" t="s">
        <v>20</v>
      </c>
      <c r="O1443" s="10" t="s">
        <v>39409</v>
      </c>
      <c r="P1443" s="10" t="s">
        <v>45771</v>
      </c>
      <c r="Q1443" s="33" t="s">
        <v>29986</v>
      </c>
      <c r="R1443" s="61" t="s">
        <v>39410</v>
      </c>
      <c r="S1443" s="10" t="s">
        <v>93</v>
      </c>
      <c r="T1443" s="60" t="s">
        <v>21</v>
      </c>
      <c r="U1443" s="51" t="s">
        <v>26682</v>
      </c>
      <c r="V1443" s="51" t="s">
        <v>26482</v>
      </c>
      <c r="W1443" s="51" t="s">
        <v>26485</v>
      </c>
      <c r="X1443" s="51" t="s">
        <v>93</v>
      </c>
      <c r="Y1443" s="51">
        <v>4763</v>
      </c>
      <c r="AA1443" s="51" t="s">
        <v>42843</v>
      </c>
      <c r="AB1443" s="33">
        <v>7004</v>
      </c>
      <c r="AC1443" s="103">
        <v>26416</v>
      </c>
    </row>
    <row r="1444" spans="1:29" ht="13" customHeight="1" x14ac:dyDescent="0.2">
      <c r="A1444" s="60" t="s">
        <v>40152</v>
      </c>
      <c r="B1444" s="89">
        <v>26</v>
      </c>
      <c r="C1444" s="60" t="s">
        <v>13</v>
      </c>
      <c r="D1444" s="10" t="s">
        <v>14</v>
      </c>
      <c r="E1444" s="10"/>
      <c r="F1444" s="94">
        <v>43616</v>
      </c>
      <c r="G1444" s="10" t="s">
        <v>40153</v>
      </c>
      <c r="H1444" s="10" t="s">
        <v>4918</v>
      </c>
      <c r="I1444" s="10" t="s">
        <v>281</v>
      </c>
      <c r="J1444" s="62">
        <v>98002</v>
      </c>
      <c r="K1444" s="64" t="s">
        <v>1130</v>
      </c>
      <c r="L1444" s="10" t="s">
        <v>10508</v>
      </c>
      <c r="M1444" s="1" t="s">
        <v>46671</v>
      </c>
      <c r="N1444" s="10" t="s">
        <v>20</v>
      </c>
      <c r="O1444" s="10" t="s">
        <v>40154</v>
      </c>
      <c r="P1444" s="10" t="s">
        <v>45771</v>
      </c>
      <c r="Q1444" s="33" t="s">
        <v>29986</v>
      </c>
      <c r="R1444" s="61" t="s">
        <v>40155</v>
      </c>
      <c r="S1444" s="10" t="s">
        <v>93</v>
      </c>
      <c r="T1444" s="60" t="s">
        <v>28</v>
      </c>
      <c r="U1444" s="51" t="s">
        <v>26487</v>
      </c>
      <c r="V1444" s="51" t="s">
        <v>26482</v>
      </c>
      <c r="W1444" s="51" t="s">
        <v>26485</v>
      </c>
      <c r="X1444" s="51" t="s">
        <v>93</v>
      </c>
      <c r="Y1444" s="51">
        <v>4753</v>
      </c>
      <c r="AA1444" s="51" t="s">
        <v>42844</v>
      </c>
      <c r="AB1444" s="33">
        <v>7005</v>
      </c>
      <c r="AC1444" s="103">
        <v>26142</v>
      </c>
    </row>
    <row r="1445" spans="1:29" ht="13" customHeight="1" x14ac:dyDescent="0.2">
      <c r="A1445" s="10" t="s">
        <v>40553</v>
      </c>
      <c r="B1445" s="87">
        <v>32</v>
      </c>
      <c r="C1445" s="10" t="s">
        <v>13</v>
      </c>
      <c r="D1445" s="10" t="s">
        <v>30</v>
      </c>
      <c r="E1445" s="61" t="s">
        <v>40554</v>
      </c>
      <c r="F1445" s="94">
        <v>43616</v>
      </c>
      <c r="G1445" s="10" t="s">
        <v>40555</v>
      </c>
      <c r="H1445" s="10" t="s">
        <v>40556</v>
      </c>
      <c r="I1445" s="10" t="s">
        <v>4021</v>
      </c>
      <c r="J1445" s="62">
        <v>4038</v>
      </c>
      <c r="K1445" s="64" t="s">
        <v>2894</v>
      </c>
      <c r="L1445" s="10" t="s">
        <v>40557</v>
      </c>
      <c r="M1445" s="1" t="s">
        <v>46672</v>
      </c>
      <c r="N1445" s="10" t="s">
        <v>20</v>
      </c>
      <c r="O1445" s="10" t="s">
        <v>40558</v>
      </c>
      <c r="P1445" s="10" t="s">
        <v>45771</v>
      </c>
      <c r="Q1445" s="33" t="s">
        <v>29986</v>
      </c>
      <c r="R1445" s="61" t="s">
        <v>40559</v>
      </c>
      <c r="S1445" s="10" t="s">
        <v>93</v>
      </c>
      <c r="T1445" s="60" t="s">
        <v>350</v>
      </c>
      <c r="U1445" s="51" t="s">
        <v>26775</v>
      </c>
      <c r="V1445" s="51" t="s">
        <v>26484</v>
      </c>
      <c r="W1445" s="51" t="s">
        <v>26483</v>
      </c>
      <c r="X1445" s="51" t="s">
        <v>93</v>
      </c>
      <c r="Y1445" s="51">
        <v>4749</v>
      </c>
      <c r="AA1445" s="51" t="s">
        <v>42844</v>
      </c>
      <c r="AB1445" s="33">
        <v>7006</v>
      </c>
      <c r="AC1445" s="103">
        <v>26141</v>
      </c>
    </row>
    <row r="1446" spans="1:29" ht="13" customHeight="1" x14ac:dyDescent="0.2">
      <c r="A1446" s="10" t="s">
        <v>40792</v>
      </c>
      <c r="B1446" s="87">
        <v>32</v>
      </c>
      <c r="C1446" s="10" t="s">
        <v>102</v>
      </c>
      <c r="D1446" s="10" t="s">
        <v>78</v>
      </c>
      <c r="E1446" s="61" t="s">
        <v>40793</v>
      </c>
      <c r="F1446" s="94">
        <v>43615</v>
      </c>
      <c r="G1446" s="10" t="s">
        <v>40794</v>
      </c>
      <c r="H1446" s="10" t="s">
        <v>2003</v>
      </c>
      <c r="I1446" s="10" t="s">
        <v>87</v>
      </c>
      <c r="J1446" s="62">
        <v>35805</v>
      </c>
      <c r="K1446" s="64" t="s">
        <v>2005</v>
      </c>
      <c r="L1446" s="10" t="s">
        <v>2006</v>
      </c>
      <c r="M1446" s="1" t="s">
        <v>46673</v>
      </c>
      <c r="N1446" s="10" t="s">
        <v>20</v>
      </c>
      <c r="O1446" s="10" t="s">
        <v>40795</v>
      </c>
      <c r="P1446" s="10" t="s">
        <v>45771</v>
      </c>
      <c r="Q1446" s="33" t="s">
        <v>29986</v>
      </c>
      <c r="R1446" s="61" t="s">
        <v>40796</v>
      </c>
      <c r="S1446" s="10" t="s">
        <v>509</v>
      </c>
      <c r="T1446" s="60" t="s">
        <v>21</v>
      </c>
      <c r="U1446" s="51" t="s">
        <v>26689</v>
      </c>
      <c r="V1446" s="51" t="s">
        <v>26484</v>
      </c>
      <c r="W1446" s="51" t="s">
        <v>26485</v>
      </c>
      <c r="X1446" s="51" t="s">
        <v>93</v>
      </c>
      <c r="Y1446" s="51">
        <v>4756</v>
      </c>
      <c r="AA1446" s="51" t="s">
        <v>42844</v>
      </c>
      <c r="AB1446" s="33">
        <v>6999</v>
      </c>
      <c r="AC1446" s="103">
        <v>26136</v>
      </c>
    </row>
    <row r="1447" spans="1:29" ht="13" customHeight="1" x14ac:dyDescent="0.2">
      <c r="A1447" s="10" t="s">
        <v>41153</v>
      </c>
      <c r="B1447" s="87">
        <v>58</v>
      </c>
      <c r="C1447" s="10" t="s">
        <v>13</v>
      </c>
      <c r="D1447" s="51" t="s">
        <v>30</v>
      </c>
      <c r="E1447" s="10"/>
      <c r="F1447" s="94">
        <v>43615</v>
      </c>
      <c r="G1447" s="10" t="s">
        <v>41154</v>
      </c>
      <c r="H1447" s="10" t="s">
        <v>41155</v>
      </c>
      <c r="I1447" s="10" t="s">
        <v>45</v>
      </c>
      <c r="J1447" s="62">
        <v>21078</v>
      </c>
      <c r="K1447" s="64" t="s">
        <v>8818</v>
      </c>
      <c r="L1447" s="10" t="s">
        <v>8819</v>
      </c>
      <c r="M1447" s="1" t="s">
        <v>46675</v>
      </c>
      <c r="N1447" s="10" t="s">
        <v>20</v>
      </c>
      <c r="O1447" s="10" t="s">
        <v>41156</v>
      </c>
      <c r="P1447" s="10" t="s">
        <v>45771</v>
      </c>
      <c r="Q1447" s="33" t="s">
        <v>29986</v>
      </c>
      <c r="R1447" s="61" t="s">
        <v>41157</v>
      </c>
      <c r="S1447" s="10" t="s">
        <v>509</v>
      </c>
      <c r="T1447" s="60" t="s">
        <v>21</v>
      </c>
      <c r="U1447" s="51" t="s">
        <v>26689</v>
      </c>
      <c r="V1447" s="51" t="s">
        <v>26482</v>
      </c>
      <c r="W1447" s="51" t="s">
        <v>26485</v>
      </c>
      <c r="X1447" s="51" t="s">
        <v>93</v>
      </c>
      <c r="Y1447" s="51">
        <v>4759</v>
      </c>
      <c r="AA1447" s="51" t="s">
        <v>42844</v>
      </c>
      <c r="AB1447" s="33">
        <v>7001</v>
      </c>
      <c r="AC1447" s="103">
        <v>26137</v>
      </c>
    </row>
    <row r="1448" spans="1:29" ht="13" customHeight="1" x14ac:dyDescent="0.2">
      <c r="A1448" s="1" t="s">
        <v>2989</v>
      </c>
      <c r="B1448" s="33" t="s">
        <v>22</v>
      </c>
      <c r="C1448" s="10" t="s">
        <v>102</v>
      </c>
      <c r="D1448" s="1" t="s">
        <v>23</v>
      </c>
      <c r="E1448" s="10"/>
      <c r="F1448" s="94">
        <v>43615</v>
      </c>
      <c r="G1448" s="10" t="s">
        <v>41049</v>
      </c>
      <c r="H1448" s="10" t="s">
        <v>444</v>
      </c>
      <c r="I1448" s="10" t="s">
        <v>38</v>
      </c>
      <c r="J1448" s="62">
        <v>91762</v>
      </c>
      <c r="K1448" s="64" t="s">
        <v>287</v>
      </c>
      <c r="L1448" s="10" t="s">
        <v>445</v>
      </c>
      <c r="M1448" s="1" t="s">
        <v>46674</v>
      </c>
      <c r="N1448" s="10" t="s">
        <v>20</v>
      </c>
      <c r="O1448" s="10" t="s">
        <v>41050</v>
      </c>
      <c r="P1448" s="10" t="s">
        <v>45771</v>
      </c>
      <c r="Q1448" s="33" t="s">
        <v>29986</v>
      </c>
      <c r="R1448" s="61" t="s">
        <v>41051</v>
      </c>
      <c r="S1448" s="10" t="s">
        <v>509</v>
      </c>
      <c r="T1448" s="60" t="s">
        <v>21</v>
      </c>
      <c r="U1448" s="51" t="s">
        <v>26689</v>
      </c>
      <c r="V1448" s="51" t="s">
        <v>26482</v>
      </c>
      <c r="W1448" s="51" t="s">
        <v>26485</v>
      </c>
      <c r="X1448" s="51" t="s">
        <v>93</v>
      </c>
      <c r="Y1448" s="51">
        <v>4754</v>
      </c>
      <c r="AA1448" s="51" t="s">
        <v>42844</v>
      </c>
      <c r="AB1448" s="33">
        <v>7000</v>
      </c>
      <c r="AC1448" s="103">
        <v>26138</v>
      </c>
    </row>
    <row r="1449" spans="1:29" ht="13" customHeight="1" x14ac:dyDescent="0.2">
      <c r="A1449" s="10" t="s">
        <v>39066</v>
      </c>
      <c r="B1449" s="87">
        <v>22</v>
      </c>
      <c r="C1449" s="10" t="s">
        <v>13</v>
      </c>
      <c r="D1449" s="51" t="s">
        <v>41</v>
      </c>
      <c r="E1449" s="10"/>
      <c r="F1449" s="94">
        <v>43614</v>
      </c>
      <c r="G1449" s="10" t="s">
        <v>39067</v>
      </c>
      <c r="H1449" s="10" t="s">
        <v>115</v>
      </c>
      <c r="I1449" s="10" t="s">
        <v>66</v>
      </c>
      <c r="J1449" s="62">
        <v>79101</v>
      </c>
      <c r="K1449" s="64" t="s">
        <v>13975</v>
      </c>
      <c r="L1449" s="10" t="s">
        <v>13976</v>
      </c>
      <c r="M1449" s="1" t="s">
        <v>46243</v>
      </c>
      <c r="N1449" s="10" t="s">
        <v>20</v>
      </c>
      <c r="O1449" s="10" t="s">
        <v>39068</v>
      </c>
      <c r="P1449" s="10" t="s">
        <v>45771</v>
      </c>
      <c r="Q1449" s="33" t="s">
        <v>29986</v>
      </c>
      <c r="R1449" s="61" t="s">
        <v>39069</v>
      </c>
      <c r="S1449" s="10" t="s">
        <v>93</v>
      </c>
      <c r="T1449" s="60" t="s">
        <v>21</v>
      </c>
      <c r="U1449" s="51" t="s">
        <v>26689</v>
      </c>
      <c r="V1449" s="51" t="s">
        <v>26484</v>
      </c>
      <c r="W1449" s="51" t="s">
        <v>26486</v>
      </c>
      <c r="X1449" s="51" t="s">
        <v>93</v>
      </c>
      <c r="Y1449" s="51">
        <v>4757</v>
      </c>
      <c r="AA1449" s="51" t="s">
        <v>42844</v>
      </c>
      <c r="AB1449" s="33">
        <v>6997</v>
      </c>
      <c r="AC1449" s="103">
        <v>26134</v>
      </c>
    </row>
    <row r="1450" spans="1:29" ht="13" customHeight="1" x14ac:dyDescent="0.2">
      <c r="A1450" s="10" t="s">
        <v>41149</v>
      </c>
      <c r="B1450" s="87">
        <v>62</v>
      </c>
      <c r="C1450" s="10" t="s">
        <v>13</v>
      </c>
      <c r="D1450" s="51" t="s">
        <v>30</v>
      </c>
      <c r="E1450" s="10"/>
      <c r="F1450" s="94">
        <v>43614</v>
      </c>
      <c r="G1450" s="10" t="s">
        <v>41150</v>
      </c>
      <c r="H1450" s="10" t="s">
        <v>204</v>
      </c>
      <c r="I1450" s="10" t="s">
        <v>337</v>
      </c>
      <c r="J1450" s="62">
        <v>28412</v>
      </c>
      <c r="K1450" s="64" t="s">
        <v>7796</v>
      </c>
      <c r="L1450" s="10" t="s">
        <v>206</v>
      </c>
      <c r="M1450" s="1" t="s">
        <v>46676</v>
      </c>
      <c r="N1450" s="10" t="s">
        <v>20</v>
      </c>
      <c r="O1450" s="10" t="s">
        <v>41151</v>
      </c>
      <c r="P1450" s="10" t="s">
        <v>45771</v>
      </c>
      <c r="Q1450" s="33" t="s">
        <v>29986</v>
      </c>
      <c r="R1450" s="61" t="s">
        <v>41152</v>
      </c>
      <c r="S1450" s="10" t="s">
        <v>509</v>
      </c>
      <c r="T1450" s="60" t="s">
        <v>21</v>
      </c>
      <c r="U1450" s="51" t="s">
        <v>26689</v>
      </c>
      <c r="V1450" s="51" t="s">
        <v>26484</v>
      </c>
      <c r="W1450" s="51" t="s">
        <v>26485</v>
      </c>
      <c r="X1450" s="51" t="s">
        <v>93</v>
      </c>
      <c r="Y1450" s="51">
        <v>4758</v>
      </c>
      <c r="AA1450" s="51" t="s">
        <v>42844</v>
      </c>
      <c r="AB1450" s="33">
        <v>6998</v>
      </c>
      <c r="AC1450" s="103">
        <v>26133</v>
      </c>
    </row>
    <row r="1451" spans="1:29" ht="13" customHeight="1" x14ac:dyDescent="0.2">
      <c r="A1451" s="10" t="s">
        <v>37307</v>
      </c>
      <c r="B1451" s="87">
        <v>21</v>
      </c>
      <c r="C1451" s="10" t="s">
        <v>13</v>
      </c>
      <c r="D1451" s="10" t="s">
        <v>78</v>
      </c>
      <c r="E1451" s="61" t="s">
        <v>37308</v>
      </c>
      <c r="F1451" s="94">
        <v>43613</v>
      </c>
      <c r="G1451" s="10" t="s">
        <v>37309</v>
      </c>
      <c r="H1451" s="10" t="s">
        <v>80</v>
      </c>
      <c r="I1451" s="10" t="s">
        <v>37</v>
      </c>
      <c r="J1451" s="62">
        <v>60617</v>
      </c>
      <c r="K1451" s="64" t="s">
        <v>81</v>
      </c>
      <c r="L1451" s="10" t="s">
        <v>82</v>
      </c>
      <c r="M1451" s="1" t="s">
        <v>46250</v>
      </c>
      <c r="N1451" s="10" t="s">
        <v>20</v>
      </c>
      <c r="O1451" s="10" t="s">
        <v>37310</v>
      </c>
      <c r="P1451" s="10" t="s">
        <v>45771</v>
      </c>
      <c r="Q1451" s="33" t="s">
        <v>29986</v>
      </c>
      <c r="R1451" s="61" t="s">
        <v>37311</v>
      </c>
      <c r="S1451" s="10" t="s">
        <v>93</v>
      </c>
      <c r="T1451" s="60" t="s">
        <v>21</v>
      </c>
      <c r="U1451" s="51" t="s">
        <v>26689</v>
      </c>
      <c r="V1451" s="51" t="s">
        <v>26482</v>
      </c>
      <c r="W1451" s="51" t="s">
        <v>26485</v>
      </c>
      <c r="X1451" s="51" t="s">
        <v>93</v>
      </c>
      <c r="Y1451" s="51">
        <v>4746</v>
      </c>
      <c r="AA1451" s="51" t="s">
        <v>42842</v>
      </c>
      <c r="AB1451" s="33">
        <v>6996</v>
      </c>
      <c r="AC1451" s="103">
        <v>26131</v>
      </c>
    </row>
    <row r="1452" spans="1:29" ht="13" customHeight="1" x14ac:dyDescent="0.2">
      <c r="A1452" s="10" t="s">
        <v>37303</v>
      </c>
      <c r="B1452" s="87">
        <v>44</v>
      </c>
      <c r="C1452" s="10" t="s">
        <v>13</v>
      </c>
      <c r="D1452" s="10" t="s">
        <v>78</v>
      </c>
      <c r="E1452" s="10"/>
      <c r="F1452" s="94">
        <v>43612</v>
      </c>
      <c r="G1452" s="10" t="s">
        <v>37304</v>
      </c>
      <c r="H1452" s="10" t="s">
        <v>3580</v>
      </c>
      <c r="I1452" s="10" t="s">
        <v>37</v>
      </c>
      <c r="J1452" s="62">
        <v>60432</v>
      </c>
      <c r="K1452" s="64" t="s">
        <v>3582</v>
      </c>
      <c r="L1452" s="10" t="s">
        <v>3583</v>
      </c>
      <c r="M1452" s="1" t="s">
        <v>46677</v>
      </c>
      <c r="N1452" s="10" t="s">
        <v>20</v>
      </c>
      <c r="O1452" s="10" t="s">
        <v>37305</v>
      </c>
      <c r="P1452" s="10" t="s">
        <v>45771</v>
      </c>
      <c r="Q1452" s="33" t="s">
        <v>29986</v>
      </c>
      <c r="R1452" s="61" t="s">
        <v>37306</v>
      </c>
      <c r="S1452" s="10" t="s">
        <v>93</v>
      </c>
      <c r="T1452" s="60" t="s">
        <v>21</v>
      </c>
      <c r="U1452" s="51" t="s">
        <v>26689</v>
      </c>
      <c r="V1452" s="51" t="s">
        <v>26484</v>
      </c>
      <c r="W1452" s="51" t="s">
        <v>26485</v>
      </c>
      <c r="X1452" s="51" t="s">
        <v>93</v>
      </c>
      <c r="Y1452" s="51">
        <v>4745</v>
      </c>
      <c r="AA1452" s="51" t="s">
        <v>42844</v>
      </c>
      <c r="AB1452" s="33">
        <v>6994</v>
      </c>
      <c r="AC1452" s="103">
        <v>26127</v>
      </c>
    </row>
    <row r="1453" spans="1:29" ht="13" customHeight="1" x14ac:dyDescent="0.2">
      <c r="A1453" s="10" t="s">
        <v>40873</v>
      </c>
      <c r="B1453" s="87">
        <v>49</v>
      </c>
      <c r="C1453" s="10" t="s">
        <v>13</v>
      </c>
      <c r="D1453" s="10" t="s">
        <v>30</v>
      </c>
      <c r="E1453" s="61" t="s">
        <v>40874</v>
      </c>
      <c r="F1453" s="94">
        <v>43612</v>
      </c>
      <c r="G1453" s="10" t="s">
        <v>40875</v>
      </c>
      <c r="H1453" s="10" t="s">
        <v>632</v>
      </c>
      <c r="I1453" s="10" t="s">
        <v>336</v>
      </c>
      <c r="J1453" s="62">
        <v>67213</v>
      </c>
      <c r="K1453" s="64" t="s">
        <v>633</v>
      </c>
      <c r="L1453" s="10" t="s">
        <v>40876</v>
      </c>
      <c r="M1453" s="1" t="s">
        <v>46678</v>
      </c>
      <c r="N1453" s="10" t="s">
        <v>20</v>
      </c>
      <c r="O1453" s="10" t="s">
        <v>40877</v>
      </c>
      <c r="P1453" s="10" t="s">
        <v>45771</v>
      </c>
      <c r="Q1453" s="33" t="s">
        <v>29986</v>
      </c>
      <c r="R1453" s="61" t="s">
        <v>40878</v>
      </c>
      <c r="S1453" s="10" t="s">
        <v>509</v>
      </c>
      <c r="T1453" s="60" t="s">
        <v>21</v>
      </c>
      <c r="U1453" s="51" t="s">
        <v>26689</v>
      </c>
      <c r="V1453" s="51" t="s">
        <v>26484</v>
      </c>
      <c r="W1453" s="51" t="s">
        <v>26486</v>
      </c>
      <c r="X1453" s="51" t="s">
        <v>93</v>
      </c>
      <c r="Y1453" s="51">
        <v>4738</v>
      </c>
      <c r="AA1453" s="51" t="s">
        <v>42842</v>
      </c>
      <c r="AB1453" s="33">
        <v>6995</v>
      </c>
      <c r="AC1453" s="103">
        <v>26128</v>
      </c>
    </row>
    <row r="1454" spans="1:29" ht="13" customHeight="1" x14ac:dyDescent="0.2">
      <c r="A1454" s="10" t="s">
        <v>37299</v>
      </c>
      <c r="B1454" s="87">
        <v>30</v>
      </c>
      <c r="C1454" s="10" t="s">
        <v>13</v>
      </c>
      <c r="D1454" s="10" t="s">
        <v>78</v>
      </c>
      <c r="E1454" s="10"/>
      <c r="F1454" s="94">
        <v>43611</v>
      </c>
      <c r="G1454" s="10" t="s">
        <v>37300</v>
      </c>
      <c r="H1454" s="10" t="s">
        <v>398</v>
      </c>
      <c r="I1454" s="10" t="s">
        <v>399</v>
      </c>
      <c r="J1454" s="62">
        <v>64132</v>
      </c>
      <c r="K1454" s="64" t="s">
        <v>401</v>
      </c>
      <c r="L1454" s="10" t="s">
        <v>402</v>
      </c>
      <c r="M1454" s="1" t="s">
        <v>45936</v>
      </c>
      <c r="N1454" s="10" t="s">
        <v>20</v>
      </c>
      <c r="O1454" s="10" t="s">
        <v>37301</v>
      </c>
      <c r="P1454" s="10" t="s">
        <v>45771</v>
      </c>
      <c r="Q1454" s="33" t="s">
        <v>29986</v>
      </c>
      <c r="R1454" s="61" t="s">
        <v>37302</v>
      </c>
      <c r="S1454" s="10" t="s">
        <v>93</v>
      </c>
      <c r="T1454" s="60" t="s">
        <v>21</v>
      </c>
      <c r="U1454" s="51" t="s">
        <v>26689</v>
      </c>
      <c r="V1454" s="51" t="s">
        <v>26484</v>
      </c>
      <c r="W1454" s="51" t="s">
        <v>26486</v>
      </c>
      <c r="X1454" s="51" t="s">
        <v>93</v>
      </c>
      <c r="Y1454" s="51">
        <v>4737</v>
      </c>
      <c r="AA1454" s="51" t="s">
        <v>42842</v>
      </c>
      <c r="AB1454" s="33">
        <v>6992</v>
      </c>
      <c r="AC1454" s="103">
        <v>26125</v>
      </c>
    </row>
    <row r="1455" spans="1:29" ht="13" customHeight="1" x14ac:dyDescent="0.2">
      <c r="A1455" s="1" t="s">
        <v>38822</v>
      </c>
      <c r="B1455" s="87">
        <v>48</v>
      </c>
      <c r="C1455" s="10" t="s">
        <v>13</v>
      </c>
      <c r="D1455" s="1" t="s">
        <v>23</v>
      </c>
      <c r="E1455" s="10"/>
      <c r="F1455" s="94">
        <v>43611</v>
      </c>
      <c r="G1455" s="10" t="s">
        <v>38823</v>
      </c>
      <c r="H1455" s="10" t="s">
        <v>736</v>
      </c>
      <c r="I1455" s="10" t="s">
        <v>66</v>
      </c>
      <c r="J1455" s="62">
        <v>79765</v>
      </c>
      <c r="K1455" s="64" t="s">
        <v>737</v>
      </c>
      <c r="L1455" s="10" t="s">
        <v>20799</v>
      </c>
      <c r="M1455" s="1" t="s">
        <v>46679</v>
      </c>
      <c r="N1455" s="10" t="s">
        <v>20</v>
      </c>
      <c r="O1455" s="10" t="s">
        <v>38824</v>
      </c>
      <c r="P1455" s="10" t="s">
        <v>45771</v>
      </c>
      <c r="Q1455" s="33" t="s">
        <v>29986</v>
      </c>
      <c r="R1455" s="61" t="s">
        <v>38825</v>
      </c>
      <c r="S1455" s="10" t="s">
        <v>93</v>
      </c>
      <c r="T1455" s="60" t="s">
        <v>21</v>
      </c>
      <c r="U1455" s="51" t="s">
        <v>26689</v>
      </c>
      <c r="V1455" s="51" t="s">
        <v>26484</v>
      </c>
      <c r="W1455" s="51"/>
      <c r="X1455" s="51" t="s">
        <v>93</v>
      </c>
      <c r="Y1455" s="51">
        <v>4739</v>
      </c>
      <c r="AA1455" s="51" t="s">
        <v>42844</v>
      </c>
      <c r="AB1455" s="33">
        <v>6993</v>
      </c>
      <c r="AC1455" s="103">
        <v>26124</v>
      </c>
    </row>
    <row r="1456" spans="1:29" ht="13" customHeight="1" x14ac:dyDescent="0.2">
      <c r="A1456" s="60" t="s">
        <v>38571</v>
      </c>
      <c r="B1456" s="89">
        <v>35</v>
      </c>
      <c r="C1456" s="60" t="s">
        <v>13</v>
      </c>
      <c r="D1456" s="60" t="s">
        <v>41</v>
      </c>
      <c r="E1456" s="10"/>
      <c r="F1456" s="94">
        <v>43609</v>
      </c>
      <c r="G1456" s="10" t="s">
        <v>8943</v>
      </c>
      <c r="H1456" s="10" t="s">
        <v>671</v>
      </c>
      <c r="I1456" s="10" t="s">
        <v>66</v>
      </c>
      <c r="J1456" s="62">
        <v>77048</v>
      </c>
      <c r="K1456" s="64" t="s">
        <v>512</v>
      </c>
      <c r="L1456" s="10" t="s">
        <v>672</v>
      </c>
      <c r="M1456" s="1" t="s">
        <v>45992</v>
      </c>
      <c r="N1456" s="10" t="s">
        <v>20</v>
      </c>
      <c r="O1456" s="10" t="s">
        <v>38572</v>
      </c>
      <c r="P1456" s="10" t="s">
        <v>45771</v>
      </c>
      <c r="Q1456" s="33" t="s">
        <v>29986</v>
      </c>
      <c r="R1456" s="61" t="s">
        <v>38573</v>
      </c>
      <c r="S1456" s="10" t="s">
        <v>93</v>
      </c>
      <c r="T1456" s="60" t="s">
        <v>21</v>
      </c>
      <c r="U1456" s="51" t="s">
        <v>26689</v>
      </c>
      <c r="V1456" s="51" t="s">
        <v>26482</v>
      </c>
      <c r="W1456" s="51" t="s">
        <v>26485</v>
      </c>
      <c r="X1456" s="51" t="s">
        <v>93</v>
      </c>
      <c r="Y1456" s="51">
        <v>4740</v>
      </c>
      <c r="AA1456" s="51" t="s">
        <v>42844</v>
      </c>
      <c r="AB1456" s="33">
        <v>6990</v>
      </c>
      <c r="AC1456" s="103">
        <v>26122</v>
      </c>
    </row>
    <row r="1457" spans="1:29" ht="13" customHeight="1" x14ac:dyDescent="0.2">
      <c r="A1457" s="10" t="s">
        <v>38010</v>
      </c>
      <c r="B1457" s="87">
        <v>41</v>
      </c>
      <c r="C1457" s="10" t="s">
        <v>13</v>
      </c>
      <c r="D1457" s="10" t="s">
        <v>30</v>
      </c>
      <c r="E1457" s="61" t="s">
        <v>38011</v>
      </c>
      <c r="F1457" s="94">
        <v>43609</v>
      </c>
      <c r="G1457" s="10" t="s">
        <v>38012</v>
      </c>
      <c r="H1457" s="10" t="s">
        <v>1616</v>
      </c>
      <c r="I1457" s="10" t="s">
        <v>55</v>
      </c>
      <c r="J1457" s="62">
        <v>32966</v>
      </c>
      <c r="K1457" s="64" t="s">
        <v>1617</v>
      </c>
      <c r="L1457" s="10" t="s">
        <v>1618</v>
      </c>
      <c r="M1457" s="1" t="s">
        <v>46431</v>
      </c>
      <c r="N1457" s="10" t="s">
        <v>20</v>
      </c>
      <c r="O1457" s="10" t="s">
        <v>38013</v>
      </c>
      <c r="P1457" s="10" t="s">
        <v>45771</v>
      </c>
      <c r="Q1457" s="33" t="s">
        <v>29986</v>
      </c>
      <c r="R1457" s="61" t="s">
        <v>38014</v>
      </c>
      <c r="S1457" s="10" t="s">
        <v>93</v>
      </c>
      <c r="T1457" s="60" t="s">
        <v>21</v>
      </c>
      <c r="U1457" s="51" t="s">
        <v>26689</v>
      </c>
      <c r="V1457" s="51" t="s">
        <v>26484</v>
      </c>
      <c r="W1457" s="51" t="s">
        <v>26483</v>
      </c>
      <c r="X1457" s="51" t="s">
        <v>93</v>
      </c>
      <c r="Y1457" s="51">
        <v>5439</v>
      </c>
      <c r="AA1457" s="51" t="s">
        <v>42843</v>
      </c>
      <c r="AB1457" s="33">
        <v>6989</v>
      </c>
      <c r="AC1457" s="103">
        <v>26123</v>
      </c>
    </row>
    <row r="1458" spans="1:29" ht="13" customHeight="1" x14ac:dyDescent="0.2">
      <c r="A1458" s="10" t="s">
        <v>41834</v>
      </c>
      <c r="B1458" s="87">
        <v>58</v>
      </c>
      <c r="C1458" s="10" t="s">
        <v>13</v>
      </c>
      <c r="D1458" s="10" t="s">
        <v>30</v>
      </c>
      <c r="E1458" s="61" t="s">
        <v>41835</v>
      </c>
      <c r="F1458" s="94">
        <v>43609</v>
      </c>
      <c r="G1458" s="10" t="s">
        <v>41836</v>
      </c>
      <c r="H1458" s="10" t="s">
        <v>2037</v>
      </c>
      <c r="I1458" s="10" t="s">
        <v>55</v>
      </c>
      <c r="J1458" s="62">
        <v>33311</v>
      </c>
      <c r="K1458" s="64" t="s">
        <v>1049</v>
      </c>
      <c r="L1458" s="10" t="s">
        <v>41837</v>
      </c>
      <c r="M1458" s="1" t="s">
        <v>48905</v>
      </c>
      <c r="N1458" s="10" t="s">
        <v>20</v>
      </c>
      <c r="O1458" s="10" t="s">
        <v>41838</v>
      </c>
      <c r="P1458" s="10" t="s">
        <v>45771</v>
      </c>
      <c r="Q1458" s="33" t="s">
        <v>29986</v>
      </c>
      <c r="R1458" s="61" t="s">
        <v>41839</v>
      </c>
      <c r="S1458" s="10" t="s">
        <v>93</v>
      </c>
      <c r="T1458" s="60" t="s">
        <v>21</v>
      </c>
      <c r="U1458" s="34" t="s">
        <v>26689</v>
      </c>
      <c r="V1458" s="34" t="s">
        <v>26484</v>
      </c>
      <c r="W1458" s="51"/>
      <c r="X1458" s="51"/>
      <c r="Y1458" s="51">
        <v>4744</v>
      </c>
      <c r="AA1458" s="51" t="s">
        <v>42844</v>
      </c>
      <c r="AB1458" s="33">
        <v>6991</v>
      </c>
      <c r="AC1458" s="103">
        <v>26121</v>
      </c>
    </row>
    <row r="1459" spans="1:29" ht="13" customHeight="1" x14ac:dyDescent="0.2">
      <c r="A1459" s="10" t="s">
        <v>40807</v>
      </c>
      <c r="B1459" s="87">
        <v>28</v>
      </c>
      <c r="C1459" s="10" t="s">
        <v>13</v>
      </c>
      <c r="D1459" s="10" t="s">
        <v>30</v>
      </c>
      <c r="E1459" s="61" t="s">
        <v>40808</v>
      </c>
      <c r="F1459" s="94">
        <v>43608</v>
      </c>
      <c r="G1459" s="10" t="s">
        <v>40809</v>
      </c>
      <c r="H1459" s="10" t="s">
        <v>40810</v>
      </c>
      <c r="I1459" s="10" t="s">
        <v>618</v>
      </c>
      <c r="J1459" s="62">
        <v>39426</v>
      </c>
      <c r="K1459" s="64" t="s">
        <v>30084</v>
      </c>
      <c r="L1459" s="10" t="s">
        <v>40811</v>
      </c>
      <c r="M1459" s="1" t="s">
        <v>46681</v>
      </c>
      <c r="N1459" s="10" t="s">
        <v>20</v>
      </c>
      <c r="O1459" s="10" t="s">
        <v>40812</v>
      </c>
      <c r="P1459" s="10" t="s">
        <v>45771</v>
      </c>
      <c r="Q1459" s="33" t="s">
        <v>29986</v>
      </c>
      <c r="R1459" s="61" t="s">
        <v>40813</v>
      </c>
      <c r="S1459" s="10" t="s">
        <v>509</v>
      </c>
      <c r="T1459" s="60" t="s">
        <v>21</v>
      </c>
      <c r="U1459" s="51" t="s">
        <v>26689</v>
      </c>
      <c r="V1459" s="51" t="s">
        <v>26484</v>
      </c>
      <c r="W1459" s="51" t="s">
        <v>26483</v>
      </c>
      <c r="X1459" s="51" t="s">
        <v>93</v>
      </c>
      <c r="Y1459" s="51">
        <v>4743</v>
      </c>
      <c r="AA1459" s="51" t="s">
        <v>42843</v>
      </c>
      <c r="AB1459" s="33">
        <v>6986</v>
      </c>
      <c r="AC1459" s="103">
        <v>26118</v>
      </c>
    </row>
    <row r="1460" spans="1:29" ht="13" customHeight="1" x14ac:dyDescent="0.2">
      <c r="A1460" s="10" t="s">
        <v>41840</v>
      </c>
      <c r="B1460" s="87">
        <v>56</v>
      </c>
      <c r="C1460" s="10" t="s">
        <v>13</v>
      </c>
      <c r="D1460" s="10" t="s">
        <v>30</v>
      </c>
      <c r="E1460" s="61" t="s">
        <v>41841</v>
      </c>
      <c r="F1460" s="94">
        <v>43608</v>
      </c>
      <c r="G1460" s="10" t="s">
        <v>41842</v>
      </c>
      <c r="H1460" s="10" t="s">
        <v>632</v>
      </c>
      <c r="I1460" s="10" t="s">
        <v>336</v>
      </c>
      <c r="J1460" s="62">
        <v>67217</v>
      </c>
      <c r="K1460" s="64" t="s">
        <v>633</v>
      </c>
      <c r="L1460" s="10" t="s">
        <v>634</v>
      </c>
      <c r="M1460" s="1" t="s">
        <v>46680</v>
      </c>
      <c r="N1460" s="10" t="s">
        <v>20</v>
      </c>
      <c r="O1460" s="10" t="s">
        <v>41843</v>
      </c>
      <c r="P1460" s="10" t="s">
        <v>45771</v>
      </c>
      <c r="Q1460" s="33" t="s">
        <v>29986</v>
      </c>
      <c r="R1460" s="61" t="s">
        <v>41844</v>
      </c>
      <c r="S1460" s="10" t="s">
        <v>93</v>
      </c>
      <c r="T1460" s="60" t="s">
        <v>21</v>
      </c>
      <c r="U1460" s="34" t="s">
        <v>26689</v>
      </c>
      <c r="V1460" s="34" t="s">
        <v>26484</v>
      </c>
      <c r="W1460" s="51"/>
      <c r="X1460" s="51"/>
      <c r="Y1460" s="51">
        <v>4760</v>
      </c>
      <c r="AA1460" s="51" t="s">
        <v>42844</v>
      </c>
      <c r="AB1460" s="33">
        <v>6987</v>
      </c>
      <c r="AC1460" s="103">
        <v>26119</v>
      </c>
    </row>
    <row r="1461" spans="1:29" ht="13" customHeight="1" x14ac:dyDescent="0.2">
      <c r="A1461" s="10" t="s">
        <v>39990</v>
      </c>
      <c r="B1461" s="87">
        <v>41</v>
      </c>
      <c r="C1461" s="10" t="s">
        <v>13</v>
      </c>
      <c r="D1461" s="10" t="s">
        <v>30</v>
      </c>
      <c r="E1461" s="61" t="s">
        <v>39991</v>
      </c>
      <c r="F1461" s="94">
        <v>43608</v>
      </c>
      <c r="G1461" s="10" t="s">
        <v>2278</v>
      </c>
      <c r="H1461" s="10" t="s">
        <v>992</v>
      </c>
      <c r="I1461" s="10" t="s">
        <v>392</v>
      </c>
      <c r="J1461" s="62">
        <v>12549</v>
      </c>
      <c r="K1461" s="64" t="s">
        <v>995</v>
      </c>
      <c r="L1461" s="10" t="s">
        <v>20747</v>
      </c>
      <c r="M1461" s="1" t="s">
        <v>45929</v>
      </c>
      <c r="N1461" s="10" t="s">
        <v>20</v>
      </c>
      <c r="O1461" s="10" t="s">
        <v>39992</v>
      </c>
      <c r="P1461" s="10" t="s">
        <v>42395</v>
      </c>
      <c r="Q1461" s="33" t="s">
        <v>29986</v>
      </c>
      <c r="R1461" s="61" t="s">
        <v>39993</v>
      </c>
      <c r="S1461" s="10" t="s">
        <v>93</v>
      </c>
      <c r="T1461" s="60" t="s">
        <v>45897</v>
      </c>
      <c r="U1461" s="51" t="s">
        <v>49804</v>
      </c>
      <c r="V1461" s="51" t="s">
        <v>26482</v>
      </c>
      <c r="W1461" s="51" t="s">
        <v>26485</v>
      </c>
      <c r="X1461" s="51" t="s">
        <v>93</v>
      </c>
      <c r="Y1461" s="51">
        <v>5438</v>
      </c>
      <c r="AA1461" s="51" t="s">
        <v>42843</v>
      </c>
      <c r="AB1461" s="33">
        <v>6988</v>
      </c>
      <c r="AC1461" s="103">
        <v>26120</v>
      </c>
    </row>
    <row r="1462" spans="1:29" ht="13" customHeight="1" x14ac:dyDescent="0.2">
      <c r="A1462" s="10" t="s">
        <v>41637</v>
      </c>
      <c r="B1462" s="87">
        <v>22</v>
      </c>
      <c r="C1462" s="10" t="s">
        <v>13</v>
      </c>
      <c r="D1462" s="10" t="s">
        <v>78</v>
      </c>
      <c r="E1462" s="61" t="s">
        <v>41638</v>
      </c>
      <c r="F1462" s="94">
        <v>43607</v>
      </c>
      <c r="G1462" s="10" t="s">
        <v>41639</v>
      </c>
      <c r="H1462" s="10" t="s">
        <v>80</v>
      </c>
      <c r="I1462" s="10" t="s">
        <v>37</v>
      </c>
      <c r="J1462" s="62">
        <v>60637</v>
      </c>
      <c r="K1462" s="64" t="s">
        <v>81</v>
      </c>
      <c r="L1462" s="10" t="s">
        <v>82</v>
      </c>
      <c r="M1462" s="1" t="s">
        <v>46250</v>
      </c>
      <c r="N1462" s="10" t="s">
        <v>20</v>
      </c>
      <c r="O1462" s="10" t="s">
        <v>41640</v>
      </c>
      <c r="P1462" s="10" t="s">
        <v>45771</v>
      </c>
      <c r="Q1462" s="33" t="s">
        <v>29986</v>
      </c>
      <c r="R1462" s="61" t="s">
        <v>41641</v>
      </c>
      <c r="S1462" s="10" t="s">
        <v>509</v>
      </c>
      <c r="T1462" s="60" t="s">
        <v>21</v>
      </c>
      <c r="U1462" s="34" t="s">
        <v>26689</v>
      </c>
      <c r="V1462" s="34" t="s">
        <v>26484</v>
      </c>
      <c r="W1462" s="51"/>
      <c r="X1462" s="51"/>
      <c r="Y1462" s="51">
        <v>5423</v>
      </c>
      <c r="AA1462" s="51" t="s">
        <v>42842</v>
      </c>
      <c r="AB1462" s="33">
        <v>6982</v>
      </c>
      <c r="AC1462" s="103">
        <v>26114</v>
      </c>
    </row>
    <row r="1463" spans="1:29" ht="13" customHeight="1" x14ac:dyDescent="0.2">
      <c r="A1463" s="10" t="s">
        <v>41642</v>
      </c>
      <c r="B1463" s="87">
        <v>26</v>
      </c>
      <c r="C1463" s="10" t="s">
        <v>13</v>
      </c>
      <c r="D1463" s="10" t="s">
        <v>78</v>
      </c>
      <c r="E1463" s="61" t="s">
        <v>41643</v>
      </c>
      <c r="F1463" s="94">
        <v>43607</v>
      </c>
      <c r="G1463" s="10" t="s">
        <v>41644</v>
      </c>
      <c r="H1463" s="10" t="s">
        <v>1673</v>
      </c>
      <c r="I1463" s="10" t="s">
        <v>197</v>
      </c>
      <c r="J1463" s="62">
        <v>46806</v>
      </c>
      <c r="K1463" s="64" t="s">
        <v>1675</v>
      </c>
      <c r="L1463" s="10" t="s">
        <v>1676</v>
      </c>
      <c r="M1463" s="1" t="s">
        <v>46682</v>
      </c>
      <c r="N1463" s="10" t="s">
        <v>20</v>
      </c>
      <c r="O1463" s="10" t="s">
        <v>41645</v>
      </c>
      <c r="P1463" s="64" t="s">
        <v>45771</v>
      </c>
      <c r="Q1463" s="33" t="s">
        <v>29986</v>
      </c>
      <c r="R1463" s="61" t="s">
        <v>41646</v>
      </c>
      <c r="S1463" s="10" t="s">
        <v>93</v>
      </c>
      <c r="T1463" s="60" t="s">
        <v>21</v>
      </c>
      <c r="U1463" s="34" t="s">
        <v>35142</v>
      </c>
      <c r="V1463" s="34" t="s">
        <v>26484</v>
      </c>
      <c r="W1463" s="51"/>
      <c r="X1463" s="51"/>
      <c r="Y1463" s="51">
        <v>4755</v>
      </c>
      <c r="AA1463" s="51" t="s">
        <v>42842</v>
      </c>
      <c r="AB1463" s="33">
        <v>6985</v>
      </c>
      <c r="AC1463" s="103">
        <v>17759</v>
      </c>
    </row>
    <row r="1464" spans="1:29" ht="13" customHeight="1" x14ac:dyDescent="0.2">
      <c r="A1464" s="10" t="s">
        <v>38015</v>
      </c>
      <c r="B1464" s="87">
        <v>33</v>
      </c>
      <c r="C1464" s="10" t="s">
        <v>13</v>
      </c>
      <c r="D1464" s="10" t="s">
        <v>30</v>
      </c>
      <c r="E1464" s="10"/>
      <c r="F1464" s="94">
        <v>43607</v>
      </c>
      <c r="G1464" s="10" t="s">
        <v>38016</v>
      </c>
      <c r="H1464" s="10" t="s">
        <v>8390</v>
      </c>
      <c r="I1464" s="10" t="s">
        <v>406</v>
      </c>
      <c r="J1464" s="62">
        <v>54806</v>
      </c>
      <c r="K1464" s="10" t="s">
        <v>8390</v>
      </c>
      <c r="L1464" s="10" t="s">
        <v>5147</v>
      </c>
      <c r="M1464" s="1" t="s">
        <v>48899</v>
      </c>
      <c r="N1464" s="10" t="s">
        <v>20</v>
      </c>
      <c r="O1464" s="10" t="s">
        <v>38017</v>
      </c>
      <c r="P1464" s="10" t="s">
        <v>45771</v>
      </c>
      <c r="Q1464" s="33" t="s">
        <v>29986</v>
      </c>
      <c r="R1464" s="61" t="s">
        <v>38018</v>
      </c>
      <c r="S1464" s="10" t="s">
        <v>93</v>
      </c>
      <c r="T1464" s="60" t="s">
        <v>21</v>
      </c>
      <c r="U1464" s="51" t="s">
        <v>26689</v>
      </c>
      <c r="V1464" s="51" t="s">
        <v>26482</v>
      </c>
      <c r="W1464" s="51" t="s">
        <v>26483</v>
      </c>
      <c r="X1464" s="51" t="s">
        <v>93</v>
      </c>
      <c r="Y1464" s="51">
        <v>5422</v>
      </c>
      <c r="AA1464" s="51" t="s">
        <v>42843</v>
      </c>
      <c r="AB1464" s="33">
        <v>6981</v>
      </c>
      <c r="AC1464" s="103">
        <v>26117</v>
      </c>
    </row>
    <row r="1465" spans="1:29" ht="13" customHeight="1" x14ac:dyDescent="0.2">
      <c r="A1465" s="10" t="s">
        <v>41845</v>
      </c>
      <c r="B1465" s="87">
        <v>47</v>
      </c>
      <c r="C1465" s="10" t="s">
        <v>13</v>
      </c>
      <c r="D1465" s="10" t="s">
        <v>30</v>
      </c>
      <c r="E1465" s="61" t="s">
        <v>41846</v>
      </c>
      <c r="F1465" s="94">
        <v>43607</v>
      </c>
      <c r="G1465" s="10" t="s">
        <v>41847</v>
      </c>
      <c r="H1465" s="10" t="s">
        <v>41848</v>
      </c>
      <c r="I1465" s="10" t="s">
        <v>25</v>
      </c>
      <c r="J1465" s="62">
        <v>29349</v>
      </c>
      <c r="K1465" s="64" t="s">
        <v>2631</v>
      </c>
      <c r="L1465" s="10" t="s">
        <v>2743</v>
      </c>
      <c r="M1465" s="1" t="s">
        <v>46684</v>
      </c>
      <c r="N1465" s="10" t="s">
        <v>20</v>
      </c>
      <c r="O1465" s="10" t="s">
        <v>41849</v>
      </c>
      <c r="P1465" s="10" t="s">
        <v>45771</v>
      </c>
      <c r="Q1465" s="33" t="s">
        <v>29986</v>
      </c>
      <c r="R1465" s="61" t="s">
        <v>41850</v>
      </c>
      <c r="S1465" s="10" t="s">
        <v>93</v>
      </c>
      <c r="T1465" s="60" t="s">
        <v>21</v>
      </c>
      <c r="U1465" s="34" t="s">
        <v>26689</v>
      </c>
      <c r="V1465" s="34" t="s">
        <v>26484</v>
      </c>
      <c r="W1465" s="51"/>
      <c r="X1465" s="51"/>
      <c r="Y1465" s="51"/>
      <c r="AA1465" s="51" t="s">
        <v>42844</v>
      </c>
      <c r="AB1465" s="33">
        <v>6983</v>
      </c>
      <c r="AC1465" s="103">
        <v>26112</v>
      </c>
    </row>
    <row r="1466" spans="1:29" ht="13" customHeight="1" x14ac:dyDescent="0.2">
      <c r="A1466" s="1" t="s">
        <v>2989</v>
      </c>
      <c r="B1466" s="33" t="s">
        <v>22</v>
      </c>
      <c r="C1466" s="10" t="s">
        <v>13</v>
      </c>
      <c r="D1466" s="1" t="s">
        <v>23</v>
      </c>
      <c r="E1466" s="10"/>
      <c r="F1466" s="94">
        <v>43607</v>
      </c>
      <c r="G1466" s="10" t="s">
        <v>42206</v>
      </c>
      <c r="H1466" s="10" t="s">
        <v>25475</v>
      </c>
      <c r="I1466" s="10" t="s">
        <v>55</v>
      </c>
      <c r="J1466" s="62">
        <v>32065</v>
      </c>
      <c r="K1466" s="64" t="s">
        <v>3104</v>
      </c>
      <c r="L1466" s="10" t="s">
        <v>3105</v>
      </c>
      <c r="M1466" s="1" t="s">
        <v>46683</v>
      </c>
      <c r="N1466" s="10" t="s">
        <v>20</v>
      </c>
      <c r="O1466" s="10" t="s">
        <v>42207</v>
      </c>
      <c r="P1466" s="10" t="s">
        <v>45771</v>
      </c>
      <c r="Q1466" s="33" t="s">
        <v>29986</v>
      </c>
      <c r="R1466" s="61" t="s">
        <v>42208</v>
      </c>
      <c r="S1466" s="10" t="s">
        <v>93</v>
      </c>
      <c r="T1466" s="60" t="s">
        <v>21</v>
      </c>
      <c r="U1466" s="34" t="s">
        <v>26689</v>
      </c>
      <c r="V1466" s="34" t="s">
        <v>26484</v>
      </c>
      <c r="W1466" s="51"/>
      <c r="X1466" s="51"/>
      <c r="Y1466" s="51">
        <v>5437</v>
      </c>
      <c r="AA1466" s="51" t="s">
        <v>42844</v>
      </c>
      <c r="AB1466" s="33">
        <v>6984</v>
      </c>
      <c r="AC1466" s="103">
        <v>26115</v>
      </c>
    </row>
    <row r="1467" spans="1:29" ht="13" customHeight="1" x14ac:dyDescent="0.2">
      <c r="A1467" s="10" t="s">
        <v>41851</v>
      </c>
      <c r="B1467" s="87">
        <v>29</v>
      </c>
      <c r="C1467" s="10" t="s">
        <v>13</v>
      </c>
      <c r="D1467" s="10" t="s">
        <v>30</v>
      </c>
      <c r="E1467" s="61" t="s">
        <v>41852</v>
      </c>
      <c r="F1467" s="94">
        <v>43606</v>
      </c>
      <c r="G1467" s="10" t="s">
        <v>41853</v>
      </c>
      <c r="H1467" s="10" t="s">
        <v>4918</v>
      </c>
      <c r="I1467" s="10" t="s">
        <v>4021</v>
      </c>
      <c r="J1467" s="62">
        <v>4210</v>
      </c>
      <c r="K1467" s="64" t="s">
        <v>32538</v>
      </c>
      <c r="L1467" s="10" t="s">
        <v>27539</v>
      </c>
      <c r="M1467" s="1" t="s">
        <v>46066</v>
      </c>
      <c r="N1467" s="10" t="s">
        <v>20</v>
      </c>
      <c r="O1467" s="10" t="s">
        <v>41854</v>
      </c>
      <c r="P1467" s="10" t="s">
        <v>45771</v>
      </c>
      <c r="Q1467" s="33" t="s">
        <v>29986</v>
      </c>
      <c r="R1467" s="61" t="s">
        <v>41855</v>
      </c>
      <c r="S1467" s="10" t="s">
        <v>93</v>
      </c>
      <c r="T1467" s="60" t="s">
        <v>21</v>
      </c>
      <c r="U1467" s="34" t="s">
        <v>26689</v>
      </c>
      <c r="V1467" s="34" t="s">
        <v>26484</v>
      </c>
      <c r="W1467" s="51"/>
      <c r="X1467" s="51"/>
      <c r="Y1467" s="51">
        <v>5421</v>
      </c>
      <c r="AA1467" s="51" t="s">
        <v>42844</v>
      </c>
      <c r="AB1467" s="33">
        <v>6977</v>
      </c>
      <c r="AC1467" s="103">
        <v>26111</v>
      </c>
    </row>
    <row r="1468" spans="1:29" ht="13" customHeight="1" x14ac:dyDescent="0.2">
      <c r="A1468" s="10" t="s">
        <v>41988</v>
      </c>
      <c r="B1468" s="87">
        <v>42</v>
      </c>
      <c r="C1468" s="10" t="s">
        <v>13</v>
      </c>
      <c r="D1468" s="10" t="s">
        <v>41</v>
      </c>
      <c r="E1468" s="10"/>
      <c r="F1468" s="94">
        <v>43606</v>
      </c>
      <c r="G1468" s="10" t="s">
        <v>41989</v>
      </c>
      <c r="H1468" s="10" t="s">
        <v>6885</v>
      </c>
      <c r="I1468" s="10" t="s">
        <v>38</v>
      </c>
      <c r="J1468" s="62">
        <v>90262</v>
      </c>
      <c r="K1468" s="64" t="s">
        <v>91</v>
      </c>
      <c r="L1468" s="10" t="s">
        <v>383</v>
      </c>
      <c r="M1468" s="1" t="s">
        <v>45973</v>
      </c>
      <c r="N1468" s="10" t="s">
        <v>20</v>
      </c>
      <c r="O1468" s="10" t="s">
        <v>41990</v>
      </c>
      <c r="P1468" s="10" t="s">
        <v>45771</v>
      </c>
      <c r="Q1468" s="33" t="s">
        <v>29986</v>
      </c>
      <c r="R1468" s="61" t="s">
        <v>41991</v>
      </c>
      <c r="S1468" s="10" t="s">
        <v>901</v>
      </c>
      <c r="T1468" s="60" t="s">
        <v>21</v>
      </c>
      <c r="U1468" s="34" t="s">
        <v>26506</v>
      </c>
      <c r="V1468" s="34" t="s">
        <v>26484</v>
      </c>
      <c r="W1468" s="51"/>
      <c r="X1468" s="51"/>
      <c r="Y1468" s="51">
        <v>4741</v>
      </c>
      <c r="AA1468" s="51" t="s">
        <v>42842</v>
      </c>
      <c r="AB1468" s="33">
        <v>6978</v>
      </c>
      <c r="AC1468" s="103">
        <v>26110</v>
      </c>
    </row>
    <row r="1469" spans="1:29" ht="13" customHeight="1" x14ac:dyDescent="0.2">
      <c r="A1469" s="10" t="s">
        <v>40095</v>
      </c>
      <c r="B1469" s="87">
        <v>21</v>
      </c>
      <c r="C1469" s="10" t="s">
        <v>13</v>
      </c>
      <c r="D1469" s="51" t="s">
        <v>41</v>
      </c>
      <c r="E1469" s="10"/>
      <c r="F1469" s="94">
        <v>43606</v>
      </c>
      <c r="G1469" s="10" t="s">
        <v>40096</v>
      </c>
      <c r="H1469" s="10" t="s">
        <v>40097</v>
      </c>
      <c r="I1469" s="10" t="s">
        <v>38</v>
      </c>
      <c r="J1469" s="62">
        <v>93561</v>
      </c>
      <c r="K1469" s="64" t="s">
        <v>629</v>
      </c>
      <c r="L1469" s="10" t="s">
        <v>2790</v>
      </c>
      <c r="M1469" s="1" t="s">
        <v>46685</v>
      </c>
      <c r="N1469" s="10" t="s">
        <v>20</v>
      </c>
      <c r="O1469" s="10" t="s">
        <v>40098</v>
      </c>
      <c r="P1469" s="10" t="s">
        <v>45771</v>
      </c>
      <c r="Q1469" s="33" t="s">
        <v>29986</v>
      </c>
      <c r="R1469" s="61" t="s">
        <v>40099</v>
      </c>
      <c r="S1469" s="10" t="s">
        <v>93</v>
      </c>
      <c r="T1469" s="60" t="s">
        <v>28</v>
      </c>
      <c r="U1469" s="51" t="s">
        <v>26506</v>
      </c>
      <c r="V1469" s="51" t="s">
        <v>26482</v>
      </c>
      <c r="W1469" s="51"/>
      <c r="X1469" s="51" t="s">
        <v>93</v>
      </c>
      <c r="Y1469" s="51">
        <v>5420</v>
      </c>
      <c r="AA1469" s="51" t="s">
        <v>42843</v>
      </c>
      <c r="AB1469" s="33">
        <v>6979</v>
      </c>
      <c r="AC1469" s="103">
        <v>26109</v>
      </c>
    </row>
    <row r="1470" spans="1:29" ht="13" customHeight="1" x14ac:dyDescent="0.2">
      <c r="A1470" s="1" t="s">
        <v>42209</v>
      </c>
      <c r="B1470" s="87">
        <v>32</v>
      </c>
      <c r="C1470" s="10" t="s">
        <v>13</v>
      </c>
      <c r="D1470" s="1" t="s">
        <v>23</v>
      </c>
      <c r="E1470" s="10"/>
      <c r="F1470" s="94">
        <v>43606</v>
      </c>
      <c r="G1470" s="10" t="s">
        <v>42210</v>
      </c>
      <c r="H1470" s="10" t="s">
        <v>42211</v>
      </c>
      <c r="I1470" s="10" t="s">
        <v>293</v>
      </c>
      <c r="J1470" s="62">
        <v>41773</v>
      </c>
      <c r="K1470" s="64" t="s">
        <v>2309</v>
      </c>
      <c r="L1470" s="10" t="s">
        <v>18184</v>
      </c>
      <c r="M1470" s="1" t="s">
        <v>46058</v>
      </c>
      <c r="N1470" s="10" t="s">
        <v>20</v>
      </c>
      <c r="O1470" s="10" t="s">
        <v>42212</v>
      </c>
      <c r="P1470" s="10" t="s">
        <v>45771</v>
      </c>
      <c r="Q1470" s="33" t="s">
        <v>29986</v>
      </c>
      <c r="R1470" s="61" t="s">
        <v>42213</v>
      </c>
      <c r="S1470" s="10" t="s">
        <v>93</v>
      </c>
      <c r="T1470" s="60" t="s">
        <v>350</v>
      </c>
      <c r="U1470" s="34" t="s">
        <v>26775</v>
      </c>
      <c r="V1470" s="34" t="s">
        <v>26484</v>
      </c>
      <c r="W1470" s="51"/>
      <c r="X1470" s="51"/>
      <c r="Y1470" s="51"/>
      <c r="AA1470" s="51" t="s">
        <v>42843</v>
      </c>
      <c r="AB1470" s="33">
        <v>6980</v>
      </c>
      <c r="AC1470" s="103">
        <v>26108</v>
      </c>
    </row>
    <row r="1471" spans="1:29" ht="13" customHeight="1" x14ac:dyDescent="0.2">
      <c r="A1471" s="10" t="s">
        <v>39283</v>
      </c>
      <c r="B1471" s="87">
        <v>26</v>
      </c>
      <c r="C1471" s="10" t="s">
        <v>13</v>
      </c>
      <c r="D1471" s="10" t="s">
        <v>78</v>
      </c>
      <c r="E1471" s="60"/>
      <c r="F1471" s="94">
        <v>43605</v>
      </c>
      <c r="G1471" s="10" t="s">
        <v>39284</v>
      </c>
      <c r="H1471" s="10" t="s">
        <v>4918</v>
      </c>
      <c r="I1471" s="10" t="s">
        <v>281</v>
      </c>
      <c r="J1471" s="62">
        <v>98092</v>
      </c>
      <c r="K1471" s="10" t="s">
        <v>1130</v>
      </c>
      <c r="L1471" s="10" t="s">
        <v>10508</v>
      </c>
      <c r="M1471" s="1" t="s">
        <v>46671</v>
      </c>
      <c r="N1471" s="10" t="s">
        <v>20</v>
      </c>
      <c r="O1471" s="10" t="s">
        <v>39285</v>
      </c>
      <c r="P1471" s="10" t="s">
        <v>45771</v>
      </c>
      <c r="Q1471" s="33" t="s">
        <v>29986</v>
      </c>
      <c r="R1471" s="61" t="s">
        <v>39286</v>
      </c>
      <c r="S1471" s="10" t="s">
        <v>93</v>
      </c>
      <c r="T1471" s="60" t="s">
        <v>21</v>
      </c>
      <c r="U1471" s="51" t="s">
        <v>26682</v>
      </c>
      <c r="V1471" s="51" t="s">
        <v>26484</v>
      </c>
      <c r="W1471" s="51" t="s">
        <v>26485</v>
      </c>
      <c r="X1471" s="51" t="s">
        <v>93</v>
      </c>
      <c r="Y1471" s="51">
        <v>4726</v>
      </c>
      <c r="AA1471" s="51" t="s">
        <v>42844</v>
      </c>
      <c r="AB1471" s="33">
        <v>6975</v>
      </c>
      <c r="AC1471" s="103">
        <v>26104</v>
      </c>
    </row>
    <row r="1472" spans="1:29" ht="13" customHeight="1" x14ac:dyDescent="0.2">
      <c r="A1472" s="1" t="s">
        <v>36963</v>
      </c>
      <c r="B1472" s="33">
        <v>34</v>
      </c>
      <c r="C1472" s="33" t="s">
        <v>102</v>
      </c>
      <c r="D1472" s="1" t="s">
        <v>30</v>
      </c>
      <c r="F1472" s="94">
        <v>43605</v>
      </c>
      <c r="G1472" s="33" t="s">
        <v>36964</v>
      </c>
      <c r="H1472" s="33" t="s">
        <v>36965</v>
      </c>
      <c r="I1472" s="33" t="s">
        <v>366</v>
      </c>
      <c r="J1472" s="62">
        <v>74631</v>
      </c>
      <c r="K1472" s="33" t="s">
        <v>24577</v>
      </c>
      <c r="L1472" s="33" t="s">
        <v>36966</v>
      </c>
      <c r="M1472" s="1" t="s">
        <v>46686</v>
      </c>
      <c r="N1472" s="33" t="s">
        <v>20</v>
      </c>
      <c r="O1472" s="33" t="s">
        <v>36967</v>
      </c>
      <c r="P1472" s="33" t="s">
        <v>49768</v>
      </c>
      <c r="Q1472" s="33" t="s">
        <v>1081</v>
      </c>
      <c r="R1472" s="33" t="s">
        <v>36968</v>
      </c>
      <c r="S1472" s="33" t="s">
        <v>93</v>
      </c>
      <c r="T1472" s="60" t="s">
        <v>21</v>
      </c>
      <c r="U1472" s="51" t="s">
        <v>26689</v>
      </c>
      <c r="V1472" s="51" t="s">
        <v>26484</v>
      </c>
      <c r="W1472" s="51" t="s">
        <v>26483</v>
      </c>
      <c r="X1472" s="51" t="s">
        <v>93</v>
      </c>
      <c r="Y1472" s="51">
        <v>4723</v>
      </c>
      <c r="AA1472" s="33" t="s">
        <v>42843</v>
      </c>
      <c r="AB1472" s="33">
        <v>6972</v>
      </c>
      <c r="AC1472" s="103">
        <v>26103</v>
      </c>
    </row>
    <row r="1473" spans="1:29" ht="13" customHeight="1" x14ac:dyDescent="0.2">
      <c r="A1473" s="10" t="s">
        <v>37681</v>
      </c>
      <c r="B1473" s="87">
        <v>45</v>
      </c>
      <c r="C1473" s="10" t="s">
        <v>13</v>
      </c>
      <c r="D1473" s="10" t="s">
        <v>78</v>
      </c>
      <c r="E1473" s="61" t="s">
        <v>37682</v>
      </c>
      <c r="F1473" s="94">
        <v>43605</v>
      </c>
      <c r="G1473" s="10" t="s">
        <v>37683</v>
      </c>
      <c r="H1473" s="10" t="s">
        <v>3897</v>
      </c>
      <c r="I1473" s="10" t="s">
        <v>55</v>
      </c>
      <c r="J1473" s="62">
        <v>33056</v>
      </c>
      <c r="K1473" s="10" t="s">
        <v>147</v>
      </c>
      <c r="L1473" s="10" t="s">
        <v>148</v>
      </c>
      <c r="M1473" s="1" t="s">
        <v>46168</v>
      </c>
      <c r="N1473" s="10" t="s">
        <v>20</v>
      </c>
      <c r="O1473" s="10" t="s">
        <v>37684</v>
      </c>
      <c r="P1473" s="10" t="s">
        <v>45771</v>
      </c>
      <c r="Q1473" s="33" t="s">
        <v>29986</v>
      </c>
      <c r="R1473" s="61" t="s">
        <v>37685</v>
      </c>
      <c r="S1473" s="10" t="s">
        <v>93</v>
      </c>
      <c r="T1473" s="60" t="s">
        <v>21</v>
      </c>
      <c r="U1473" s="51" t="s">
        <v>26689</v>
      </c>
      <c r="V1473" s="51" t="s">
        <v>26484</v>
      </c>
      <c r="W1473" s="51" t="s">
        <v>26485</v>
      </c>
      <c r="X1473" s="51" t="s">
        <v>93</v>
      </c>
      <c r="Y1473" s="51">
        <v>4742</v>
      </c>
      <c r="AA1473" s="51" t="s">
        <v>42844</v>
      </c>
      <c r="AB1473" s="33">
        <v>6973</v>
      </c>
      <c r="AC1473" s="103">
        <v>26100</v>
      </c>
    </row>
    <row r="1474" spans="1:29" ht="13" customHeight="1" x14ac:dyDescent="0.2">
      <c r="A1474" s="10" t="s">
        <v>39669</v>
      </c>
      <c r="B1474" s="87">
        <v>46</v>
      </c>
      <c r="C1474" s="10" t="s">
        <v>13</v>
      </c>
      <c r="D1474" s="51" t="s">
        <v>41</v>
      </c>
      <c r="E1474" s="60"/>
      <c r="F1474" s="94">
        <v>43605</v>
      </c>
      <c r="G1474" s="10" t="s">
        <v>39670</v>
      </c>
      <c r="H1474" s="10" t="s">
        <v>595</v>
      </c>
      <c r="I1474" s="10" t="s">
        <v>337</v>
      </c>
      <c r="J1474" s="62">
        <v>27263</v>
      </c>
      <c r="K1474" s="10" t="s">
        <v>14425</v>
      </c>
      <c r="L1474" s="10" t="s">
        <v>39671</v>
      </c>
      <c r="M1474" s="1" t="s">
        <v>46308</v>
      </c>
      <c r="N1474" s="10" t="s">
        <v>20</v>
      </c>
      <c r="O1474" s="10" t="s">
        <v>39672</v>
      </c>
      <c r="P1474" s="10" t="s">
        <v>45771</v>
      </c>
      <c r="Q1474" s="33" t="s">
        <v>29986</v>
      </c>
      <c r="R1474" s="61" t="s">
        <v>39673</v>
      </c>
      <c r="S1474" s="10" t="s">
        <v>93</v>
      </c>
      <c r="T1474" s="60" t="s">
        <v>21</v>
      </c>
      <c r="U1474" s="51" t="s">
        <v>26682</v>
      </c>
      <c r="V1474" s="51" t="s">
        <v>26484</v>
      </c>
      <c r="W1474" s="51" t="s">
        <v>26485</v>
      </c>
      <c r="X1474" s="51" t="s">
        <v>93</v>
      </c>
      <c r="Y1474" s="51">
        <v>4724</v>
      </c>
      <c r="AA1474" s="51" t="s">
        <v>42844</v>
      </c>
      <c r="AB1474" s="33">
        <v>6976</v>
      </c>
      <c r="AC1474" s="103">
        <v>26102</v>
      </c>
    </row>
    <row r="1475" spans="1:29" ht="13" customHeight="1" x14ac:dyDescent="0.2">
      <c r="A1475" s="10" t="s">
        <v>38005</v>
      </c>
      <c r="B1475" s="87">
        <v>47</v>
      </c>
      <c r="C1475" s="10" t="s">
        <v>102</v>
      </c>
      <c r="D1475" s="10" t="s">
        <v>30</v>
      </c>
      <c r="E1475" s="61" t="s">
        <v>38006</v>
      </c>
      <c r="F1475" s="94">
        <v>43605</v>
      </c>
      <c r="G1475" s="10" t="s">
        <v>38007</v>
      </c>
      <c r="H1475" s="10" t="s">
        <v>8419</v>
      </c>
      <c r="I1475" s="10" t="s">
        <v>177</v>
      </c>
      <c r="J1475" s="62">
        <v>88220</v>
      </c>
      <c r="K1475" s="10" t="s">
        <v>8421</v>
      </c>
      <c r="L1475" s="10" t="s">
        <v>8422</v>
      </c>
      <c r="M1475" s="1" t="s">
        <v>46535</v>
      </c>
      <c r="N1475" s="10" t="s">
        <v>20</v>
      </c>
      <c r="O1475" s="10" t="s">
        <v>38008</v>
      </c>
      <c r="P1475" s="10" t="s">
        <v>45771</v>
      </c>
      <c r="Q1475" s="33" t="s">
        <v>29986</v>
      </c>
      <c r="R1475" s="61" t="s">
        <v>38009</v>
      </c>
      <c r="S1475" s="10" t="s">
        <v>509</v>
      </c>
      <c r="T1475" s="60" t="s">
        <v>21</v>
      </c>
      <c r="U1475" s="51" t="s">
        <v>26689</v>
      </c>
      <c r="V1475" s="51" t="s">
        <v>26484</v>
      </c>
      <c r="W1475" s="51" t="s">
        <v>26485</v>
      </c>
      <c r="X1475" s="51" t="s">
        <v>93</v>
      </c>
      <c r="Y1475" s="51">
        <v>4736</v>
      </c>
      <c r="AA1475" s="51" t="s">
        <v>42844</v>
      </c>
      <c r="AB1475" s="33">
        <v>6974</v>
      </c>
      <c r="AC1475" s="103">
        <v>26101</v>
      </c>
    </row>
    <row r="1476" spans="1:29" ht="13" customHeight="1" x14ac:dyDescent="0.2">
      <c r="A1476" s="10" t="s">
        <v>39062</v>
      </c>
      <c r="B1476" s="87">
        <v>17</v>
      </c>
      <c r="C1476" s="10" t="s">
        <v>13</v>
      </c>
      <c r="D1476" s="51" t="s">
        <v>41</v>
      </c>
      <c r="E1476" s="10"/>
      <c r="F1476" s="94">
        <v>43604</v>
      </c>
      <c r="G1476" s="10" t="s">
        <v>39063</v>
      </c>
      <c r="H1476" s="10" t="s">
        <v>581</v>
      </c>
      <c r="I1476" s="10" t="s">
        <v>111</v>
      </c>
      <c r="J1476" s="62">
        <v>85006</v>
      </c>
      <c r="K1476" s="64" t="s">
        <v>582</v>
      </c>
      <c r="L1476" s="10" t="s">
        <v>583</v>
      </c>
      <c r="M1476" s="1" t="s">
        <v>45935</v>
      </c>
      <c r="N1476" s="10" t="s">
        <v>20</v>
      </c>
      <c r="O1476" s="10" t="s">
        <v>39064</v>
      </c>
      <c r="P1476" s="10" t="s">
        <v>45771</v>
      </c>
      <c r="Q1476" s="33" t="s">
        <v>29986</v>
      </c>
      <c r="R1476" s="61" t="s">
        <v>39065</v>
      </c>
      <c r="S1476" s="10" t="s">
        <v>901</v>
      </c>
      <c r="T1476" s="60" t="s">
        <v>21</v>
      </c>
      <c r="U1476" s="51" t="s">
        <v>26689</v>
      </c>
      <c r="V1476" s="51" t="s">
        <v>26484</v>
      </c>
      <c r="W1476" s="51" t="s">
        <v>26486</v>
      </c>
      <c r="X1476" s="51" t="s">
        <v>93</v>
      </c>
      <c r="Y1476" s="51"/>
      <c r="AA1476" s="51" t="s">
        <v>42842</v>
      </c>
      <c r="AB1476" s="33">
        <v>6968</v>
      </c>
      <c r="AC1476" s="103">
        <v>26107</v>
      </c>
    </row>
    <row r="1477" spans="1:29" ht="13" customHeight="1" x14ac:dyDescent="0.2">
      <c r="A1477" s="1" t="s">
        <v>42214</v>
      </c>
      <c r="B1477" s="87">
        <v>46</v>
      </c>
      <c r="C1477" s="10" t="s">
        <v>13</v>
      </c>
      <c r="D1477" s="1" t="s">
        <v>41</v>
      </c>
      <c r="E1477" s="60"/>
      <c r="F1477" s="94">
        <v>43604</v>
      </c>
      <c r="G1477" s="10" t="s">
        <v>42215</v>
      </c>
      <c r="H1477" s="10" t="s">
        <v>2432</v>
      </c>
      <c r="I1477" s="10" t="s">
        <v>191</v>
      </c>
      <c r="J1477" s="62">
        <v>81082</v>
      </c>
      <c r="K1477" s="10" t="s">
        <v>2433</v>
      </c>
      <c r="L1477" s="10" t="s">
        <v>42216</v>
      </c>
      <c r="M1477" s="1" t="s">
        <v>46687</v>
      </c>
      <c r="N1477" s="10" t="s">
        <v>20</v>
      </c>
      <c r="O1477" s="10" t="s">
        <v>42217</v>
      </c>
      <c r="P1477" s="10" t="s">
        <v>45771</v>
      </c>
      <c r="Q1477" s="33" t="s">
        <v>29986</v>
      </c>
      <c r="R1477" s="61" t="s">
        <v>42218</v>
      </c>
      <c r="S1477" s="10" t="s">
        <v>93</v>
      </c>
      <c r="T1477" s="60" t="s">
        <v>21</v>
      </c>
      <c r="U1477" s="34" t="s">
        <v>26689</v>
      </c>
      <c r="V1477" s="34" t="s">
        <v>26484</v>
      </c>
      <c r="W1477" s="51"/>
      <c r="X1477" s="51"/>
      <c r="Y1477" s="51">
        <v>4727</v>
      </c>
      <c r="AA1477" s="51" t="s">
        <v>42843</v>
      </c>
      <c r="AB1477" s="33">
        <v>6969</v>
      </c>
      <c r="AC1477" s="103">
        <v>26096</v>
      </c>
    </row>
    <row r="1478" spans="1:29" ht="13" customHeight="1" x14ac:dyDescent="0.2">
      <c r="A1478" s="33" t="s">
        <v>42292</v>
      </c>
      <c r="B1478" s="33">
        <v>32</v>
      </c>
      <c r="C1478" s="33" t="s">
        <v>102</v>
      </c>
      <c r="D1478" s="33" t="s">
        <v>78</v>
      </c>
      <c r="E1478" s="33" t="s">
        <v>42293</v>
      </c>
      <c r="F1478" s="94">
        <v>43604</v>
      </c>
      <c r="G1478" s="33" t="s">
        <v>42294</v>
      </c>
      <c r="H1478" s="33" t="s">
        <v>7120</v>
      </c>
      <c r="I1478" s="33" t="s">
        <v>618</v>
      </c>
      <c r="J1478" s="62">
        <v>38655</v>
      </c>
      <c r="K1478" s="33" t="s">
        <v>10320</v>
      </c>
      <c r="L1478" s="33" t="s">
        <v>25799</v>
      </c>
      <c r="M1478" s="1" t="s">
        <v>46688</v>
      </c>
      <c r="N1478" s="33" t="s">
        <v>20</v>
      </c>
      <c r="O1478" s="33" t="s">
        <v>42295</v>
      </c>
      <c r="P1478" s="33" t="s">
        <v>19408</v>
      </c>
      <c r="Q1478" s="33" t="s">
        <v>1081</v>
      </c>
      <c r="R1478" s="33" t="s">
        <v>42296</v>
      </c>
      <c r="S1478" s="33" t="s">
        <v>93</v>
      </c>
      <c r="T1478" s="33" t="s">
        <v>45897</v>
      </c>
      <c r="U1478" s="51" t="s">
        <v>49804</v>
      </c>
      <c r="V1478" s="51"/>
      <c r="W1478" s="51"/>
      <c r="X1478" s="51"/>
      <c r="Y1478" s="51">
        <v>5419</v>
      </c>
      <c r="Z1478" s="33" t="s">
        <v>42353</v>
      </c>
      <c r="AA1478" s="33" t="s">
        <v>42844</v>
      </c>
      <c r="AB1478" s="33">
        <v>6970</v>
      </c>
      <c r="AC1478" s="103">
        <v>26489</v>
      </c>
    </row>
    <row r="1479" spans="1:29" ht="13" customHeight="1" x14ac:dyDescent="0.2">
      <c r="A1479" s="10" t="s">
        <v>40407</v>
      </c>
      <c r="B1479" s="87">
        <v>59</v>
      </c>
      <c r="C1479" s="10" t="s">
        <v>13</v>
      </c>
      <c r="D1479" s="10" t="s">
        <v>41</v>
      </c>
      <c r="E1479" s="61" t="s">
        <v>40408</v>
      </c>
      <c r="F1479" s="94">
        <v>43604</v>
      </c>
      <c r="G1479" s="10" t="s">
        <v>40409</v>
      </c>
      <c r="H1479" s="10" t="s">
        <v>14679</v>
      </c>
      <c r="I1479" s="10" t="s">
        <v>38</v>
      </c>
      <c r="J1479" s="62">
        <v>93234</v>
      </c>
      <c r="K1479" s="10" t="s">
        <v>182</v>
      </c>
      <c r="L1479" s="10" t="s">
        <v>14681</v>
      </c>
      <c r="M1479" s="1" t="s">
        <v>46689</v>
      </c>
      <c r="N1479" s="10" t="s">
        <v>20</v>
      </c>
      <c r="O1479" s="10" t="s">
        <v>40410</v>
      </c>
      <c r="P1479" s="10" t="s">
        <v>45771</v>
      </c>
      <c r="Q1479" s="33" t="s">
        <v>29986</v>
      </c>
      <c r="R1479" s="61" t="s">
        <v>40411</v>
      </c>
      <c r="S1479" s="10" t="s">
        <v>93</v>
      </c>
      <c r="T1479" s="60" t="s">
        <v>28</v>
      </c>
      <c r="U1479" s="51" t="s">
        <v>26488</v>
      </c>
      <c r="V1479" s="51" t="s">
        <v>26484</v>
      </c>
      <c r="W1479" s="51" t="s">
        <v>26485</v>
      </c>
      <c r="X1479" s="51" t="s">
        <v>93</v>
      </c>
      <c r="Y1479" s="51">
        <v>4725</v>
      </c>
      <c r="AA1479" s="51" t="s">
        <v>42843</v>
      </c>
      <c r="AB1479" s="33">
        <v>6971</v>
      </c>
      <c r="AC1479" s="103">
        <v>26095</v>
      </c>
    </row>
    <row r="1480" spans="1:29" ht="13" customHeight="1" x14ac:dyDescent="0.2">
      <c r="A1480" s="10" t="s">
        <v>41344</v>
      </c>
      <c r="B1480" s="87">
        <v>20</v>
      </c>
      <c r="C1480" s="10" t="s">
        <v>13</v>
      </c>
      <c r="D1480" s="51" t="s">
        <v>41</v>
      </c>
      <c r="E1480" s="60"/>
      <c r="F1480" s="94">
        <v>43603</v>
      </c>
      <c r="G1480" s="10" t="s">
        <v>41345</v>
      </c>
      <c r="H1480" s="10" t="s">
        <v>2400</v>
      </c>
      <c r="I1480" s="10" t="s">
        <v>38</v>
      </c>
      <c r="J1480" s="62">
        <v>92840</v>
      </c>
      <c r="K1480" s="10" t="s">
        <v>995</v>
      </c>
      <c r="L1480" s="10" t="s">
        <v>5794</v>
      </c>
      <c r="M1480" s="1" t="s">
        <v>46218</v>
      </c>
      <c r="N1480" s="10" t="s">
        <v>20</v>
      </c>
      <c r="O1480" s="10" t="s">
        <v>41346</v>
      </c>
      <c r="P1480" s="10" t="s">
        <v>45771</v>
      </c>
      <c r="Q1480" s="33" t="s">
        <v>29986</v>
      </c>
      <c r="R1480" s="61" t="s">
        <v>41347</v>
      </c>
      <c r="S1480" s="10" t="s">
        <v>509</v>
      </c>
      <c r="T1480" s="60" t="s">
        <v>21</v>
      </c>
      <c r="U1480" s="51" t="s">
        <v>26682</v>
      </c>
      <c r="V1480" s="51" t="s">
        <v>26484</v>
      </c>
      <c r="W1480" s="51" t="s">
        <v>26485</v>
      </c>
      <c r="X1480" s="51" t="s">
        <v>93</v>
      </c>
      <c r="Y1480" s="51">
        <v>4731</v>
      </c>
      <c r="AA1480" s="51" t="s">
        <v>42842</v>
      </c>
      <c r="AB1480" s="33">
        <v>6966</v>
      </c>
      <c r="AC1480" s="103">
        <v>26093</v>
      </c>
    </row>
    <row r="1481" spans="1:29" ht="13" customHeight="1" x14ac:dyDescent="0.2">
      <c r="A1481" s="1" t="s">
        <v>2989</v>
      </c>
      <c r="B1481" s="33" t="s">
        <v>22</v>
      </c>
      <c r="C1481" s="10" t="s">
        <v>13</v>
      </c>
      <c r="D1481" s="1" t="s">
        <v>23</v>
      </c>
      <c r="E1481" s="60"/>
      <c r="F1481" s="94">
        <v>43603</v>
      </c>
      <c r="G1481" s="10" t="s">
        <v>42219</v>
      </c>
      <c r="H1481" s="10" t="s">
        <v>18140</v>
      </c>
      <c r="I1481" s="10" t="s">
        <v>191</v>
      </c>
      <c r="J1481" s="62">
        <v>80907</v>
      </c>
      <c r="K1481" s="10" t="s">
        <v>798</v>
      </c>
      <c r="L1481" s="10" t="s">
        <v>18142</v>
      </c>
      <c r="M1481" s="1" t="s">
        <v>46000</v>
      </c>
      <c r="N1481" s="10" t="s">
        <v>20</v>
      </c>
      <c r="O1481" s="10" t="s">
        <v>42220</v>
      </c>
      <c r="P1481" s="10" t="s">
        <v>45771</v>
      </c>
      <c r="Q1481" s="33" t="s">
        <v>29986</v>
      </c>
      <c r="R1481" s="61" t="s">
        <v>42221</v>
      </c>
      <c r="S1481" s="10" t="s">
        <v>93</v>
      </c>
      <c r="T1481" s="60" t="s">
        <v>21</v>
      </c>
      <c r="U1481" s="34" t="s">
        <v>26689</v>
      </c>
      <c r="V1481" s="34" t="s">
        <v>26484</v>
      </c>
      <c r="W1481" s="51"/>
      <c r="X1481" s="51"/>
      <c r="Y1481" s="51"/>
      <c r="AA1481" s="51" t="s">
        <v>42844</v>
      </c>
      <c r="AB1481" s="33">
        <v>6965</v>
      </c>
      <c r="AC1481" s="103">
        <v>26094</v>
      </c>
    </row>
    <row r="1482" spans="1:29" ht="13" customHeight="1" x14ac:dyDescent="0.2">
      <c r="A1482" s="10" t="s">
        <v>40290</v>
      </c>
      <c r="B1482" s="87">
        <v>26</v>
      </c>
      <c r="C1482" s="10" t="s">
        <v>13</v>
      </c>
      <c r="D1482" s="10" t="s">
        <v>127</v>
      </c>
      <c r="E1482" s="61" t="s">
        <v>40291</v>
      </c>
      <c r="F1482" s="94">
        <v>43603</v>
      </c>
      <c r="G1482" s="10" t="s">
        <v>40292</v>
      </c>
      <c r="H1482" s="10" t="s">
        <v>40293</v>
      </c>
      <c r="I1482" s="10" t="s">
        <v>111</v>
      </c>
      <c r="J1482" s="62">
        <v>86044</v>
      </c>
      <c r="K1482" s="10" t="s">
        <v>21568</v>
      </c>
      <c r="L1482" s="10" t="s">
        <v>25742</v>
      </c>
      <c r="M1482" s="1" t="s">
        <v>46690</v>
      </c>
      <c r="N1482" s="10" t="s">
        <v>20</v>
      </c>
      <c r="O1482" s="10" t="s">
        <v>40294</v>
      </c>
      <c r="P1482" s="10" t="s">
        <v>45771</v>
      </c>
      <c r="Q1482" s="33" t="s">
        <v>29986</v>
      </c>
      <c r="R1482" s="61" t="s">
        <v>40295</v>
      </c>
      <c r="S1482" s="10" t="s">
        <v>93</v>
      </c>
      <c r="T1482" s="60" t="s">
        <v>28</v>
      </c>
      <c r="U1482" s="51" t="s">
        <v>26487</v>
      </c>
      <c r="V1482" s="51" t="s">
        <v>26487</v>
      </c>
      <c r="W1482" s="51"/>
      <c r="X1482" s="51" t="s">
        <v>93</v>
      </c>
      <c r="Y1482" s="51">
        <v>4728</v>
      </c>
      <c r="AA1482" s="51" t="s">
        <v>42843</v>
      </c>
      <c r="AB1482" s="33">
        <v>6967</v>
      </c>
      <c r="AC1482" s="103">
        <v>26092</v>
      </c>
    </row>
    <row r="1483" spans="1:29" ht="13" customHeight="1" x14ac:dyDescent="0.2">
      <c r="A1483" s="10" t="s">
        <v>37455</v>
      </c>
      <c r="B1483" s="87">
        <v>36</v>
      </c>
      <c r="C1483" s="10" t="s">
        <v>13</v>
      </c>
      <c r="D1483" s="10" t="s">
        <v>78</v>
      </c>
      <c r="E1483" s="61" t="s">
        <v>37456</v>
      </c>
      <c r="F1483" s="94">
        <v>43602</v>
      </c>
      <c r="G1483" s="10" t="s">
        <v>37457</v>
      </c>
      <c r="H1483" s="10" t="s">
        <v>15339</v>
      </c>
      <c r="I1483" s="10" t="s">
        <v>38</v>
      </c>
      <c r="J1483" s="62">
        <v>91103</v>
      </c>
      <c r="K1483" s="10" t="s">
        <v>91</v>
      </c>
      <c r="L1483" s="10" t="s">
        <v>23794</v>
      </c>
      <c r="M1483" s="1" t="s">
        <v>46033</v>
      </c>
      <c r="N1483" s="10" t="s">
        <v>20</v>
      </c>
      <c r="O1483" s="10" t="s">
        <v>37458</v>
      </c>
      <c r="P1483" s="10" t="s">
        <v>45771</v>
      </c>
      <c r="Q1483" s="33" t="s">
        <v>29986</v>
      </c>
      <c r="R1483" s="61" t="s">
        <v>37459</v>
      </c>
      <c r="S1483" s="10" t="s">
        <v>93</v>
      </c>
      <c r="T1483" s="60" t="s">
        <v>21</v>
      </c>
      <c r="U1483" s="51" t="s">
        <v>26689</v>
      </c>
      <c r="V1483" s="51" t="s">
        <v>26484</v>
      </c>
      <c r="W1483" s="51" t="s">
        <v>26485</v>
      </c>
      <c r="X1483" s="51" t="s">
        <v>509</v>
      </c>
      <c r="Y1483" s="51">
        <v>5007</v>
      </c>
      <c r="AA1483" s="51" t="s">
        <v>42842</v>
      </c>
      <c r="AB1483" s="33">
        <v>6962</v>
      </c>
      <c r="AC1483" s="103">
        <v>26086</v>
      </c>
    </row>
    <row r="1484" spans="1:29" ht="13" customHeight="1" x14ac:dyDescent="0.2">
      <c r="A1484" s="10" t="s">
        <v>39525</v>
      </c>
      <c r="B1484" s="87">
        <v>39</v>
      </c>
      <c r="C1484" s="10" t="s">
        <v>13</v>
      </c>
      <c r="D1484" s="10" t="s">
        <v>41</v>
      </c>
      <c r="E1484" s="61" t="s">
        <v>39526</v>
      </c>
      <c r="F1484" s="94">
        <v>43602</v>
      </c>
      <c r="G1484" s="10" t="s">
        <v>39527</v>
      </c>
      <c r="H1484" s="10" t="s">
        <v>39528</v>
      </c>
      <c r="I1484" s="10" t="s">
        <v>55</v>
      </c>
      <c r="J1484" s="62">
        <v>33314</v>
      </c>
      <c r="K1484" s="10" t="s">
        <v>1049</v>
      </c>
      <c r="L1484" s="10" t="s">
        <v>39529</v>
      </c>
      <c r="M1484" s="1" t="s">
        <v>46692</v>
      </c>
      <c r="N1484" s="10" t="s">
        <v>20</v>
      </c>
      <c r="O1484" s="10" t="s">
        <v>39530</v>
      </c>
      <c r="P1484" s="10" t="s">
        <v>45771</v>
      </c>
      <c r="Q1484" s="33" t="s">
        <v>29986</v>
      </c>
      <c r="R1484" s="61" t="s">
        <v>39531</v>
      </c>
      <c r="S1484" s="10" t="s">
        <v>22</v>
      </c>
      <c r="T1484" s="60" t="s">
        <v>21</v>
      </c>
      <c r="U1484" s="51" t="s">
        <v>26682</v>
      </c>
      <c r="V1484" s="51" t="s">
        <v>26482</v>
      </c>
      <c r="W1484" s="51" t="s">
        <v>26485</v>
      </c>
      <c r="X1484" s="51" t="s">
        <v>93</v>
      </c>
      <c r="Y1484" s="51">
        <v>4730</v>
      </c>
      <c r="AA1484" s="51" t="s">
        <v>42844</v>
      </c>
      <c r="AB1484" s="33">
        <v>6964</v>
      </c>
      <c r="AC1484" s="103">
        <v>26088</v>
      </c>
    </row>
    <row r="1485" spans="1:29" ht="13" customHeight="1" x14ac:dyDescent="0.2">
      <c r="A1485" s="10" t="s">
        <v>37295</v>
      </c>
      <c r="B1485" s="87">
        <v>40</v>
      </c>
      <c r="C1485" s="10" t="s">
        <v>13</v>
      </c>
      <c r="D1485" s="10" t="s">
        <v>78</v>
      </c>
      <c r="E1485" s="60"/>
      <c r="F1485" s="94">
        <v>43602</v>
      </c>
      <c r="G1485" s="10" t="s">
        <v>37296</v>
      </c>
      <c r="H1485" s="10" t="s">
        <v>976</v>
      </c>
      <c r="I1485" s="10" t="s">
        <v>18</v>
      </c>
      <c r="J1485" s="62">
        <v>70126</v>
      </c>
      <c r="K1485" s="10" t="s">
        <v>2382</v>
      </c>
      <c r="L1485" s="10" t="s">
        <v>977</v>
      </c>
      <c r="M1485" s="1" t="s">
        <v>46691</v>
      </c>
      <c r="N1485" s="10" t="s">
        <v>20</v>
      </c>
      <c r="O1485" s="10" t="s">
        <v>37297</v>
      </c>
      <c r="P1485" s="10" t="s">
        <v>45771</v>
      </c>
      <c r="Q1485" s="33" t="s">
        <v>29986</v>
      </c>
      <c r="R1485" s="61" t="s">
        <v>37298</v>
      </c>
      <c r="S1485" s="10" t="s">
        <v>93</v>
      </c>
      <c r="T1485" s="60" t="s">
        <v>21</v>
      </c>
      <c r="U1485" s="51" t="s">
        <v>26689</v>
      </c>
      <c r="V1485" s="51" t="s">
        <v>26484</v>
      </c>
      <c r="W1485" s="51"/>
      <c r="X1485" s="51" t="s">
        <v>509</v>
      </c>
      <c r="Y1485" s="51">
        <v>4732</v>
      </c>
      <c r="AA1485" s="51" t="s">
        <v>42844</v>
      </c>
      <c r="AB1485" s="33">
        <v>6961</v>
      </c>
      <c r="AC1485" s="103">
        <v>26090</v>
      </c>
    </row>
    <row r="1486" spans="1:29" ht="13" customHeight="1" x14ac:dyDescent="0.2">
      <c r="A1486" s="10" t="s">
        <v>40866</v>
      </c>
      <c r="B1486" s="87">
        <v>58</v>
      </c>
      <c r="C1486" s="10" t="s">
        <v>102</v>
      </c>
      <c r="D1486" s="10" t="s">
        <v>30</v>
      </c>
      <c r="E1486" s="61" t="s">
        <v>40867</v>
      </c>
      <c r="F1486" s="94">
        <v>43602</v>
      </c>
      <c r="G1486" s="10" t="s">
        <v>40868</v>
      </c>
      <c r="H1486" s="10" t="s">
        <v>40869</v>
      </c>
      <c r="I1486" s="10" t="s">
        <v>66</v>
      </c>
      <c r="J1486" s="62">
        <v>75570</v>
      </c>
      <c r="K1486" s="10" t="s">
        <v>5009</v>
      </c>
      <c r="L1486" s="10" t="s">
        <v>40870</v>
      </c>
      <c r="M1486" s="1" t="s">
        <v>46693</v>
      </c>
      <c r="N1486" s="10" t="s">
        <v>20</v>
      </c>
      <c r="O1486" s="10" t="s">
        <v>40871</v>
      </c>
      <c r="P1486" s="10" t="s">
        <v>45771</v>
      </c>
      <c r="Q1486" s="33" t="s">
        <v>29986</v>
      </c>
      <c r="R1486" s="61" t="s">
        <v>40872</v>
      </c>
      <c r="S1486" s="10" t="s">
        <v>509</v>
      </c>
      <c r="T1486" s="60" t="s">
        <v>21</v>
      </c>
      <c r="U1486" s="51" t="s">
        <v>26689</v>
      </c>
      <c r="V1486" s="51" t="s">
        <v>26484</v>
      </c>
      <c r="W1486" s="51" t="s">
        <v>26485</v>
      </c>
      <c r="X1486" s="51" t="s">
        <v>93</v>
      </c>
      <c r="Y1486" s="51">
        <v>4733</v>
      </c>
      <c r="AA1486" s="51" t="s">
        <v>42843</v>
      </c>
      <c r="AB1486" s="33">
        <v>6963</v>
      </c>
      <c r="AC1486" s="103">
        <v>26406</v>
      </c>
    </row>
    <row r="1487" spans="1:29" ht="13" customHeight="1" x14ac:dyDescent="0.2">
      <c r="A1487" s="10" t="s">
        <v>38560</v>
      </c>
      <c r="B1487" s="87">
        <v>32</v>
      </c>
      <c r="C1487" s="10" t="s">
        <v>13</v>
      </c>
      <c r="D1487" s="10" t="s">
        <v>41</v>
      </c>
      <c r="E1487" s="61" t="s">
        <v>38561</v>
      </c>
      <c r="F1487" s="94">
        <v>43601</v>
      </c>
      <c r="G1487" s="10" t="s">
        <v>38562</v>
      </c>
      <c r="H1487" s="10" t="s">
        <v>5062</v>
      </c>
      <c r="I1487" s="10" t="s">
        <v>55</v>
      </c>
      <c r="J1487" s="62">
        <v>33410</v>
      </c>
      <c r="K1487" s="10" t="s">
        <v>4864</v>
      </c>
      <c r="L1487" s="10" t="s">
        <v>56</v>
      </c>
      <c r="M1487" s="1" t="s">
        <v>46694</v>
      </c>
      <c r="N1487" s="10" t="s">
        <v>20</v>
      </c>
      <c r="O1487" s="10" t="s">
        <v>38563</v>
      </c>
      <c r="P1487" s="10" t="s">
        <v>45771</v>
      </c>
      <c r="Q1487" s="33" t="s">
        <v>29986</v>
      </c>
      <c r="R1487" s="61" t="s">
        <v>38564</v>
      </c>
      <c r="S1487" s="10" t="s">
        <v>93</v>
      </c>
      <c r="T1487" s="60" t="s">
        <v>21</v>
      </c>
      <c r="U1487" s="51" t="s">
        <v>26689</v>
      </c>
      <c r="V1487" s="51" t="s">
        <v>26484</v>
      </c>
      <c r="W1487" s="51" t="s">
        <v>26485</v>
      </c>
      <c r="X1487" s="51" t="s">
        <v>93</v>
      </c>
      <c r="Y1487" s="51">
        <v>4729</v>
      </c>
      <c r="AA1487" s="51" t="s">
        <v>42844</v>
      </c>
      <c r="AB1487" s="33">
        <v>6960</v>
      </c>
      <c r="AC1487" s="103">
        <v>26085</v>
      </c>
    </row>
    <row r="1488" spans="1:29" ht="13" customHeight="1" x14ac:dyDescent="0.2">
      <c r="A1488" s="10" t="s">
        <v>39521</v>
      </c>
      <c r="B1488" s="87">
        <v>43</v>
      </c>
      <c r="C1488" s="10" t="s">
        <v>13</v>
      </c>
      <c r="D1488" s="10" t="s">
        <v>41</v>
      </c>
      <c r="E1488" s="60"/>
      <c r="F1488" s="94">
        <v>43600</v>
      </c>
      <c r="G1488" s="10" t="s">
        <v>39522</v>
      </c>
      <c r="H1488" s="10" t="s">
        <v>16701</v>
      </c>
      <c r="I1488" s="10" t="s">
        <v>55</v>
      </c>
      <c r="J1488" s="62">
        <v>33321</v>
      </c>
      <c r="K1488" s="67" t="s">
        <v>1049</v>
      </c>
      <c r="L1488" s="10" t="s">
        <v>4032</v>
      </c>
      <c r="M1488" s="1" t="s">
        <v>46098</v>
      </c>
      <c r="N1488" s="10" t="s">
        <v>20</v>
      </c>
      <c r="O1488" s="10" t="s">
        <v>39523</v>
      </c>
      <c r="P1488" s="10" t="s">
        <v>45771</v>
      </c>
      <c r="Q1488" s="33" t="s">
        <v>29986</v>
      </c>
      <c r="R1488" s="61" t="s">
        <v>39524</v>
      </c>
      <c r="S1488" s="10" t="s">
        <v>93</v>
      </c>
      <c r="T1488" s="60" t="s">
        <v>21</v>
      </c>
      <c r="U1488" s="51" t="s">
        <v>26682</v>
      </c>
      <c r="V1488" s="51" t="s">
        <v>26484</v>
      </c>
      <c r="W1488" s="51"/>
      <c r="X1488" s="51" t="s">
        <v>93</v>
      </c>
      <c r="Y1488" s="51">
        <v>5418</v>
      </c>
      <c r="AA1488" s="51" t="s">
        <v>42842</v>
      </c>
      <c r="AB1488" s="33">
        <v>6958</v>
      </c>
      <c r="AC1488" s="103">
        <v>26079</v>
      </c>
    </row>
    <row r="1489" spans="1:29" ht="13" customHeight="1" x14ac:dyDescent="0.2">
      <c r="A1489" s="10" t="s">
        <v>40802</v>
      </c>
      <c r="B1489" s="87">
        <v>47</v>
      </c>
      <c r="C1489" s="10" t="s">
        <v>13</v>
      </c>
      <c r="D1489" s="10" t="s">
        <v>78</v>
      </c>
      <c r="E1489" s="61" t="s">
        <v>40803</v>
      </c>
      <c r="F1489" s="94">
        <v>43600</v>
      </c>
      <c r="G1489" s="10" t="s">
        <v>40804</v>
      </c>
      <c r="H1489" s="10" t="s">
        <v>27356</v>
      </c>
      <c r="I1489" s="10" t="s">
        <v>406</v>
      </c>
      <c r="J1489" s="62">
        <v>54911</v>
      </c>
      <c r="K1489" s="10" t="s">
        <v>27357</v>
      </c>
      <c r="L1489" s="10" t="s">
        <v>27358</v>
      </c>
      <c r="M1489" s="1" t="s">
        <v>46695</v>
      </c>
      <c r="N1489" s="10" t="s">
        <v>20</v>
      </c>
      <c r="O1489" s="10" t="s">
        <v>40805</v>
      </c>
      <c r="P1489" s="10" t="s">
        <v>45771</v>
      </c>
      <c r="Q1489" s="33" t="s">
        <v>29986</v>
      </c>
      <c r="R1489" s="61" t="s">
        <v>40806</v>
      </c>
      <c r="S1489" s="10" t="s">
        <v>509</v>
      </c>
      <c r="T1489" s="60" t="s">
        <v>21</v>
      </c>
      <c r="U1489" s="51" t="s">
        <v>26689</v>
      </c>
      <c r="V1489" s="51" t="s">
        <v>26484</v>
      </c>
      <c r="W1489" s="51" t="s">
        <v>26485</v>
      </c>
      <c r="X1489" s="51" t="s">
        <v>509</v>
      </c>
      <c r="Y1489" s="51">
        <v>4721</v>
      </c>
      <c r="AA1489" s="51" t="s">
        <v>42842</v>
      </c>
      <c r="AB1489" s="33">
        <v>6957</v>
      </c>
      <c r="AC1489" s="103">
        <v>26082</v>
      </c>
    </row>
    <row r="1490" spans="1:29" ht="13" customHeight="1" x14ac:dyDescent="0.2">
      <c r="A1490" s="10" t="s">
        <v>41647</v>
      </c>
      <c r="B1490" s="87">
        <v>30</v>
      </c>
      <c r="C1490" s="10" t="s">
        <v>13</v>
      </c>
      <c r="D1490" s="10" t="s">
        <v>78</v>
      </c>
      <c r="E1490" s="61" t="s">
        <v>41648</v>
      </c>
      <c r="F1490" s="94">
        <v>43600</v>
      </c>
      <c r="G1490" s="10" t="s">
        <v>41649</v>
      </c>
      <c r="H1490" s="10" t="s">
        <v>41650</v>
      </c>
      <c r="I1490" s="10" t="s">
        <v>293</v>
      </c>
      <c r="J1490" s="62">
        <v>40299</v>
      </c>
      <c r="K1490" s="10" t="s">
        <v>1655</v>
      </c>
      <c r="L1490" s="10" t="s">
        <v>832</v>
      </c>
      <c r="M1490" s="1" t="s">
        <v>46139</v>
      </c>
      <c r="N1490" s="10" t="s">
        <v>20</v>
      </c>
      <c r="O1490" s="10" t="s">
        <v>41651</v>
      </c>
      <c r="P1490" s="10" t="s">
        <v>45771</v>
      </c>
      <c r="Q1490" s="33" t="s">
        <v>29986</v>
      </c>
      <c r="R1490" s="61" t="s">
        <v>41652</v>
      </c>
      <c r="S1490" s="10" t="s">
        <v>93</v>
      </c>
      <c r="T1490" s="60" t="s">
        <v>350</v>
      </c>
      <c r="U1490" s="34" t="s">
        <v>26775</v>
      </c>
      <c r="V1490" s="34" t="s">
        <v>26484</v>
      </c>
      <c r="W1490" s="51"/>
      <c r="X1490" s="51"/>
      <c r="Y1490" s="51">
        <v>5227</v>
      </c>
      <c r="AA1490" s="51" t="s">
        <v>42844</v>
      </c>
      <c r="AB1490" s="33">
        <v>6959</v>
      </c>
      <c r="AC1490" s="103">
        <v>26080</v>
      </c>
    </row>
    <row r="1491" spans="1:29" ht="13" customHeight="1" x14ac:dyDescent="0.2">
      <c r="A1491" s="10" t="s">
        <v>40861</v>
      </c>
      <c r="B1491" s="87">
        <v>54</v>
      </c>
      <c r="C1491" s="10" t="s">
        <v>13</v>
      </c>
      <c r="D1491" s="10" t="s">
        <v>30</v>
      </c>
      <c r="E1491" s="61" t="s">
        <v>40862</v>
      </c>
      <c r="F1491" s="94">
        <v>43599</v>
      </c>
      <c r="G1491" s="10" t="s">
        <v>40863</v>
      </c>
      <c r="H1491" s="10" t="s">
        <v>604</v>
      </c>
      <c r="I1491" s="10" t="s">
        <v>249</v>
      </c>
      <c r="J1491" s="62">
        <v>89109</v>
      </c>
      <c r="K1491" s="10" t="s">
        <v>524</v>
      </c>
      <c r="L1491" s="10" t="s">
        <v>525</v>
      </c>
      <c r="M1491" s="1" t="s">
        <v>48881</v>
      </c>
      <c r="N1491" s="10" t="s">
        <v>20</v>
      </c>
      <c r="O1491" s="10" t="s">
        <v>40864</v>
      </c>
      <c r="P1491" s="10" t="s">
        <v>45771</v>
      </c>
      <c r="Q1491" s="33" t="s">
        <v>29986</v>
      </c>
      <c r="R1491" s="61" t="s">
        <v>40865</v>
      </c>
      <c r="S1491" s="10" t="s">
        <v>509</v>
      </c>
      <c r="T1491" s="60" t="s">
        <v>21</v>
      </c>
      <c r="U1491" s="51" t="s">
        <v>26689</v>
      </c>
      <c r="V1491" s="51" t="s">
        <v>26482</v>
      </c>
      <c r="W1491" s="51" t="s">
        <v>26485</v>
      </c>
      <c r="X1491" s="51" t="s">
        <v>93</v>
      </c>
      <c r="Y1491" s="51">
        <v>4722</v>
      </c>
      <c r="AA1491" s="51" t="s">
        <v>42842</v>
      </c>
      <c r="AB1491" s="33">
        <v>6956</v>
      </c>
      <c r="AC1491" s="103">
        <v>26078</v>
      </c>
    </row>
    <row r="1492" spans="1:29" ht="13" customHeight="1" x14ac:dyDescent="0.2">
      <c r="A1492" s="60" t="s">
        <v>39279</v>
      </c>
      <c r="B1492" s="89">
        <v>36</v>
      </c>
      <c r="C1492" s="60" t="s">
        <v>13</v>
      </c>
      <c r="D1492" s="60" t="s">
        <v>78</v>
      </c>
      <c r="E1492" s="60"/>
      <c r="F1492" s="94">
        <v>43598</v>
      </c>
      <c r="G1492" s="10" t="s">
        <v>39280</v>
      </c>
      <c r="H1492" s="10" t="s">
        <v>14716</v>
      </c>
      <c r="I1492" s="10" t="s">
        <v>38</v>
      </c>
      <c r="J1492" s="62">
        <v>90249</v>
      </c>
      <c r="K1492" s="10" t="s">
        <v>91</v>
      </c>
      <c r="L1492" s="10" t="s">
        <v>14718</v>
      </c>
      <c r="M1492" s="1" t="s">
        <v>46696</v>
      </c>
      <c r="N1492" s="10" t="s">
        <v>20</v>
      </c>
      <c r="O1492" s="10" t="s">
        <v>39281</v>
      </c>
      <c r="P1492" s="10" t="s">
        <v>45771</v>
      </c>
      <c r="Q1492" s="33" t="s">
        <v>29986</v>
      </c>
      <c r="R1492" s="61" t="s">
        <v>39282</v>
      </c>
      <c r="S1492" s="10" t="s">
        <v>93</v>
      </c>
      <c r="T1492" s="60" t="s">
        <v>21</v>
      </c>
      <c r="U1492" s="51" t="s">
        <v>26682</v>
      </c>
      <c r="V1492" s="51" t="s">
        <v>26484</v>
      </c>
      <c r="W1492" s="51" t="s">
        <v>26485</v>
      </c>
      <c r="X1492" s="51" t="s">
        <v>509</v>
      </c>
      <c r="Y1492" s="51">
        <v>4718</v>
      </c>
      <c r="AA1492" s="51" t="s">
        <v>42842</v>
      </c>
      <c r="AB1492" s="33">
        <v>6954</v>
      </c>
      <c r="AC1492" s="103">
        <v>26076</v>
      </c>
    </row>
    <row r="1493" spans="1:29" ht="13" customHeight="1" x14ac:dyDescent="0.2">
      <c r="A1493" s="10" t="s">
        <v>39782</v>
      </c>
      <c r="B1493" s="87">
        <v>44</v>
      </c>
      <c r="C1493" s="10" t="s">
        <v>102</v>
      </c>
      <c r="D1493" s="10" t="s">
        <v>78</v>
      </c>
      <c r="E1493" s="61" t="s">
        <v>39783</v>
      </c>
      <c r="F1493" s="94">
        <v>43598</v>
      </c>
      <c r="G1493" s="10" t="s">
        <v>39784</v>
      </c>
      <c r="H1493" s="10" t="s">
        <v>2902</v>
      </c>
      <c r="I1493" s="10" t="s">
        <v>66</v>
      </c>
      <c r="J1493" s="62">
        <v>77520</v>
      </c>
      <c r="K1493" s="10" t="s">
        <v>512</v>
      </c>
      <c r="L1493" s="10" t="s">
        <v>2903</v>
      </c>
      <c r="M1493" s="1" t="s">
        <v>46697</v>
      </c>
      <c r="N1493" s="10" t="s">
        <v>20</v>
      </c>
      <c r="O1493" s="10" t="s">
        <v>39785</v>
      </c>
      <c r="P1493" s="10" t="s">
        <v>45771</v>
      </c>
      <c r="Q1493" s="33" t="s">
        <v>29986</v>
      </c>
      <c r="R1493" s="61" t="s">
        <v>39786</v>
      </c>
      <c r="S1493" s="10" t="s">
        <v>22</v>
      </c>
      <c r="T1493" s="60" t="s">
        <v>21</v>
      </c>
      <c r="U1493" s="51" t="s">
        <v>362</v>
      </c>
      <c r="V1493" s="51" t="s">
        <v>26484</v>
      </c>
      <c r="W1493" s="51" t="s">
        <v>26485</v>
      </c>
      <c r="X1493" s="51" t="s">
        <v>93</v>
      </c>
      <c r="Y1493" s="51">
        <v>4719</v>
      </c>
      <c r="AA1493" s="51" t="s">
        <v>42844</v>
      </c>
      <c r="AB1493" s="33">
        <v>6955</v>
      </c>
      <c r="AC1493" s="103">
        <v>26077</v>
      </c>
    </row>
    <row r="1494" spans="1:29" ht="13" customHeight="1" x14ac:dyDescent="0.2">
      <c r="A1494" s="10" t="s">
        <v>40855</v>
      </c>
      <c r="B1494" s="87">
        <v>45</v>
      </c>
      <c r="C1494" s="10" t="s">
        <v>13</v>
      </c>
      <c r="D1494" s="10" t="s">
        <v>30</v>
      </c>
      <c r="E1494" s="61" t="s">
        <v>40856</v>
      </c>
      <c r="F1494" s="94">
        <v>43598</v>
      </c>
      <c r="G1494" s="10" t="s">
        <v>40857</v>
      </c>
      <c r="H1494" s="10" t="s">
        <v>20074</v>
      </c>
      <c r="I1494" s="10" t="s">
        <v>45</v>
      </c>
      <c r="J1494" s="62">
        <v>21911</v>
      </c>
      <c r="K1494" s="10" t="s">
        <v>643</v>
      </c>
      <c r="L1494" s="10" t="s">
        <v>40858</v>
      </c>
      <c r="M1494" s="1" t="s">
        <v>46698</v>
      </c>
      <c r="N1494" s="10" t="s">
        <v>20</v>
      </c>
      <c r="O1494" s="10" t="s">
        <v>40859</v>
      </c>
      <c r="P1494" s="10" t="s">
        <v>49775</v>
      </c>
      <c r="Q1494" s="33" t="s">
        <v>29986</v>
      </c>
      <c r="R1494" s="61" t="s">
        <v>40860</v>
      </c>
      <c r="S1494" s="10" t="s">
        <v>509</v>
      </c>
      <c r="T1494" s="60" t="s">
        <v>21</v>
      </c>
      <c r="U1494" s="51" t="s">
        <v>26689</v>
      </c>
      <c r="V1494" s="51" t="s">
        <v>26484</v>
      </c>
      <c r="W1494" s="51" t="s">
        <v>26485</v>
      </c>
      <c r="X1494" s="51" t="s">
        <v>93</v>
      </c>
      <c r="Y1494" s="51">
        <v>4720</v>
      </c>
      <c r="AA1494" s="51" t="s">
        <v>42844</v>
      </c>
      <c r="AB1494" s="33">
        <v>6953</v>
      </c>
      <c r="AC1494" s="103">
        <v>26032</v>
      </c>
    </row>
    <row r="1495" spans="1:29" ht="13" customHeight="1" x14ac:dyDescent="0.2">
      <c r="A1495" s="10" t="s">
        <v>38553</v>
      </c>
      <c r="B1495" s="87">
        <v>25</v>
      </c>
      <c r="C1495" s="10" t="s">
        <v>13</v>
      </c>
      <c r="D1495" s="10" t="s">
        <v>41</v>
      </c>
      <c r="E1495" s="61" t="s">
        <v>38554</v>
      </c>
      <c r="F1495" s="94">
        <v>43596</v>
      </c>
      <c r="G1495" s="10" t="s">
        <v>38555</v>
      </c>
      <c r="H1495" s="10" t="s">
        <v>38556</v>
      </c>
      <c r="I1495" s="10" t="s">
        <v>429</v>
      </c>
      <c r="J1495" s="62">
        <v>68776</v>
      </c>
      <c r="K1495" s="10" t="s">
        <v>19249</v>
      </c>
      <c r="L1495" s="10" t="s">
        <v>38557</v>
      </c>
      <c r="M1495" s="1" t="s">
        <v>46699</v>
      </c>
      <c r="N1495" s="10" t="s">
        <v>20</v>
      </c>
      <c r="O1495" s="10" t="s">
        <v>38558</v>
      </c>
      <c r="P1495" s="10" t="s">
        <v>45771</v>
      </c>
      <c r="Q1495" s="33" t="s">
        <v>29986</v>
      </c>
      <c r="R1495" s="61" t="s">
        <v>38559</v>
      </c>
      <c r="S1495" s="10" t="s">
        <v>93</v>
      </c>
      <c r="T1495" s="60" t="s">
        <v>21</v>
      </c>
      <c r="U1495" s="51" t="s">
        <v>26689</v>
      </c>
      <c r="V1495" s="51" t="s">
        <v>26484</v>
      </c>
      <c r="W1495" s="51" t="s">
        <v>26485</v>
      </c>
      <c r="X1495" s="51" t="s">
        <v>93</v>
      </c>
      <c r="Y1495" s="51">
        <v>4717</v>
      </c>
      <c r="AA1495" s="51" t="s">
        <v>42844</v>
      </c>
      <c r="AB1495" s="33">
        <v>6950</v>
      </c>
      <c r="AC1495" s="103">
        <v>26034</v>
      </c>
    </row>
    <row r="1496" spans="1:29" ht="13" customHeight="1" x14ac:dyDescent="0.2">
      <c r="A1496" s="10" t="s">
        <v>37286</v>
      </c>
      <c r="B1496" s="87">
        <v>30</v>
      </c>
      <c r="C1496" s="10" t="s">
        <v>13</v>
      </c>
      <c r="D1496" s="10" t="s">
        <v>78</v>
      </c>
      <c r="E1496" s="60"/>
      <c r="F1496" s="94">
        <v>43596</v>
      </c>
      <c r="G1496" s="10" t="s">
        <v>37287</v>
      </c>
      <c r="H1496" s="10" t="s">
        <v>80</v>
      </c>
      <c r="I1496" s="10" t="s">
        <v>37</v>
      </c>
      <c r="J1496" s="62">
        <v>60623</v>
      </c>
      <c r="K1496" s="10" t="s">
        <v>81</v>
      </c>
      <c r="L1496" s="10" t="s">
        <v>82</v>
      </c>
      <c r="M1496" s="1" t="s">
        <v>46250</v>
      </c>
      <c r="N1496" s="10" t="s">
        <v>20</v>
      </c>
      <c r="O1496" s="10" t="s">
        <v>37288</v>
      </c>
      <c r="P1496" s="10" t="s">
        <v>45771</v>
      </c>
      <c r="Q1496" s="33" t="s">
        <v>29986</v>
      </c>
      <c r="R1496" s="61" t="s">
        <v>37289</v>
      </c>
      <c r="S1496" s="10" t="s">
        <v>93</v>
      </c>
      <c r="T1496" s="60" t="s">
        <v>21</v>
      </c>
      <c r="U1496" s="51" t="s">
        <v>26689</v>
      </c>
      <c r="V1496" s="51" t="s">
        <v>26484</v>
      </c>
      <c r="W1496" s="51" t="s">
        <v>26486</v>
      </c>
      <c r="X1496" s="51" t="s">
        <v>93</v>
      </c>
      <c r="Y1496" s="51">
        <v>4713</v>
      </c>
      <c r="AA1496" s="51" t="s">
        <v>42842</v>
      </c>
      <c r="AB1496" s="33">
        <v>6947</v>
      </c>
      <c r="AC1496" s="103">
        <v>26039</v>
      </c>
    </row>
    <row r="1497" spans="1:29" ht="13" customHeight="1" x14ac:dyDescent="0.2">
      <c r="A1497" s="10" t="s">
        <v>37999</v>
      </c>
      <c r="B1497" s="87">
        <v>39</v>
      </c>
      <c r="C1497" s="10" t="s">
        <v>13</v>
      </c>
      <c r="D1497" s="10" t="s">
        <v>30</v>
      </c>
      <c r="E1497" s="61" t="s">
        <v>38000</v>
      </c>
      <c r="F1497" s="94">
        <v>43596</v>
      </c>
      <c r="G1497" s="10" t="s">
        <v>38001</v>
      </c>
      <c r="H1497" s="10" t="s">
        <v>38002</v>
      </c>
      <c r="I1497" s="10" t="s">
        <v>9695</v>
      </c>
      <c r="J1497" s="62">
        <v>5077</v>
      </c>
      <c r="K1497" s="10" t="s">
        <v>995</v>
      </c>
      <c r="L1497" s="10" t="s">
        <v>28919</v>
      </c>
      <c r="M1497" s="1" t="s">
        <v>46701</v>
      </c>
      <c r="N1497" s="10" t="s">
        <v>20</v>
      </c>
      <c r="O1497" s="10" t="s">
        <v>38003</v>
      </c>
      <c r="P1497" s="10" t="s">
        <v>45771</v>
      </c>
      <c r="Q1497" s="33" t="s">
        <v>29986</v>
      </c>
      <c r="R1497" s="61" t="s">
        <v>38004</v>
      </c>
      <c r="S1497" s="10" t="s">
        <v>93</v>
      </c>
      <c r="T1497" s="60" t="s">
        <v>21</v>
      </c>
      <c r="U1497" s="51" t="s">
        <v>26689</v>
      </c>
      <c r="V1497" s="51" t="s">
        <v>26484</v>
      </c>
      <c r="W1497" s="51" t="s">
        <v>26485</v>
      </c>
      <c r="X1497" s="51" t="s">
        <v>93</v>
      </c>
      <c r="Y1497" s="51">
        <v>4715</v>
      </c>
      <c r="AA1497" s="51" t="s">
        <v>42843</v>
      </c>
      <c r="AB1497" s="33">
        <v>6949</v>
      </c>
      <c r="AC1497" s="103">
        <v>26033</v>
      </c>
    </row>
    <row r="1498" spans="1:29" ht="13" customHeight="1" x14ac:dyDescent="0.2">
      <c r="A1498" s="10" t="s">
        <v>37290</v>
      </c>
      <c r="B1498" s="87">
        <v>49</v>
      </c>
      <c r="C1498" s="10" t="s">
        <v>13</v>
      </c>
      <c r="D1498" s="10" t="s">
        <v>78</v>
      </c>
      <c r="E1498" s="61" t="s">
        <v>37291</v>
      </c>
      <c r="F1498" s="94">
        <v>43596</v>
      </c>
      <c r="G1498" s="10" t="s">
        <v>37292</v>
      </c>
      <c r="H1498" s="10" t="s">
        <v>4733</v>
      </c>
      <c r="I1498" s="10" t="s">
        <v>159</v>
      </c>
      <c r="J1498" s="62">
        <v>31401</v>
      </c>
      <c r="K1498" s="10" t="s">
        <v>3415</v>
      </c>
      <c r="L1498" s="10" t="s">
        <v>34585</v>
      </c>
      <c r="M1498" s="1" t="s">
        <v>46279</v>
      </c>
      <c r="N1498" s="10" t="s">
        <v>20</v>
      </c>
      <c r="O1498" s="10" t="s">
        <v>37293</v>
      </c>
      <c r="P1498" s="10" t="s">
        <v>45771</v>
      </c>
      <c r="Q1498" s="33" t="s">
        <v>29986</v>
      </c>
      <c r="R1498" s="61" t="s">
        <v>37294</v>
      </c>
      <c r="S1498" s="10" t="s">
        <v>93</v>
      </c>
      <c r="T1498" s="60" t="s">
        <v>21</v>
      </c>
      <c r="U1498" s="51" t="s">
        <v>26689</v>
      </c>
      <c r="V1498" s="51" t="s">
        <v>26484</v>
      </c>
      <c r="W1498" s="51" t="s">
        <v>26486</v>
      </c>
      <c r="X1498" s="51" t="s">
        <v>93</v>
      </c>
      <c r="Y1498" s="51">
        <v>4714</v>
      </c>
      <c r="AA1498" s="51" t="s">
        <v>42842</v>
      </c>
      <c r="AB1498" s="33">
        <v>6948</v>
      </c>
      <c r="AC1498" s="103">
        <v>26029</v>
      </c>
    </row>
    <row r="1499" spans="1:29" ht="13" customHeight="1" x14ac:dyDescent="0.2">
      <c r="A1499" s="1" t="s">
        <v>38817</v>
      </c>
      <c r="B1499" s="87">
        <v>76</v>
      </c>
      <c r="C1499" s="10" t="s">
        <v>13</v>
      </c>
      <c r="D1499" s="1" t="s">
        <v>23</v>
      </c>
      <c r="E1499" s="60"/>
      <c r="F1499" s="94">
        <v>43596</v>
      </c>
      <c r="G1499" s="10" t="s">
        <v>38818</v>
      </c>
      <c r="H1499" s="10" t="s">
        <v>38819</v>
      </c>
      <c r="I1499" s="10" t="s">
        <v>111</v>
      </c>
      <c r="J1499" s="62">
        <v>86018</v>
      </c>
      <c r="K1499" s="10" t="s">
        <v>21568</v>
      </c>
      <c r="L1499" s="10" t="s">
        <v>21569</v>
      </c>
      <c r="M1499" s="1" t="s">
        <v>46700</v>
      </c>
      <c r="N1499" s="10" t="s">
        <v>20</v>
      </c>
      <c r="O1499" s="10" t="s">
        <v>38820</v>
      </c>
      <c r="P1499" s="10" t="s">
        <v>45771</v>
      </c>
      <c r="Q1499" s="33" t="s">
        <v>29986</v>
      </c>
      <c r="R1499" s="61" t="s">
        <v>38821</v>
      </c>
      <c r="S1499" s="10" t="s">
        <v>93</v>
      </c>
      <c r="T1499" s="60" t="s">
        <v>21</v>
      </c>
      <c r="U1499" s="51" t="s">
        <v>26689</v>
      </c>
      <c r="V1499" s="51" t="s">
        <v>26482</v>
      </c>
      <c r="W1499" s="51" t="s">
        <v>26483</v>
      </c>
      <c r="X1499" s="51" t="s">
        <v>93</v>
      </c>
      <c r="Y1499" s="51">
        <v>4716</v>
      </c>
      <c r="AA1499" s="51" t="s">
        <v>42843</v>
      </c>
      <c r="AB1499" s="33">
        <v>6951</v>
      </c>
      <c r="AC1499" s="103">
        <v>26036</v>
      </c>
    </row>
    <row r="1500" spans="1:29" ht="13" customHeight="1" x14ac:dyDescent="0.2">
      <c r="A1500" s="33" t="s">
        <v>42338</v>
      </c>
      <c r="B1500" s="33">
        <v>44</v>
      </c>
      <c r="C1500" s="33" t="s">
        <v>102</v>
      </c>
      <c r="D1500" s="33" t="s">
        <v>30</v>
      </c>
      <c r="E1500" s="33" t="s">
        <v>42339</v>
      </c>
      <c r="F1500" s="94">
        <v>43596</v>
      </c>
      <c r="G1500" s="33" t="s">
        <v>42340</v>
      </c>
      <c r="H1500" s="33" t="s">
        <v>1199</v>
      </c>
      <c r="I1500" s="33" t="s">
        <v>159</v>
      </c>
      <c r="J1500" s="62">
        <v>31909</v>
      </c>
      <c r="K1500" s="33" t="s">
        <v>9764</v>
      </c>
      <c r="L1500" s="33" t="s">
        <v>17506</v>
      </c>
      <c r="M1500" s="1" t="s">
        <v>46702</v>
      </c>
      <c r="N1500" s="33" t="s">
        <v>20</v>
      </c>
      <c r="O1500" s="33" t="s">
        <v>42341</v>
      </c>
      <c r="P1500" s="33" t="s">
        <v>49776</v>
      </c>
      <c r="Q1500" s="33" t="s">
        <v>1081</v>
      </c>
      <c r="R1500" s="33" t="s">
        <v>42342</v>
      </c>
      <c r="S1500" s="33" t="s">
        <v>93</v>
      </c>
      <c r="T1500" s="60" t="s">
        <v>45897</v>
      </c>
      <c r="U1500" s="51" t="s">
        <v>49804</v>
      </c>
      <c r="V1500" s="51"/>
      <c r="W1500" s="51"/>
      <c r="X1500" s="51"/>
      <c r="Y1500" s="51"/>
      <c r="Z1500" s="33" t="s">
        <v>42353</v>
      </c>
      <c r="AA1500" s="33" t="s">
        <v>42844</v>
      </c>
      <c r="AB1500" s="33">
        <v>6952</v>
      </c>
      <c r="AC1500" s="103">
        <v>26488</v>
      </c>
    </row>
    <row r="1501" spans="1:29" ht="13" customHeight="1" x14ac:dyDescent="0.2">
      <c r="A1501" s="10" t="s">
        <v>40787</v>
      </c>
      <c r="B1501" s="87">
        <v>25</v>
      </c>
      <c r="C1501" s="10" t="s">
        <v>13</v>
      </c>
      <c r="D1501" s="10" t="s">
        <v>78</v>
      </c>
      <c r="E1501" s="61" t="s">
        <v>40788</v>
      </c>
      <c r="F1501" s="94">
        <v>43595</v>
      </c>
      <c r="G1501" s="10" t="s">
        <v>40789</v>
      </c>
      <c r="H1501" s="10" t="s">
        <v>2297</v>
      </c>
      <c r="I1501" s="10" t="s">
        <v>366</v>
      </c>
      <c r="J1501" s="62">
        <v>74105</v>
      </c>
      <c r="K1501" s="10" t="s">
        <v>2297</v>
      </c>
      <c r="L1501" s="10" t="s">
        <v>3095</v>
      </c>
      <c r="M1501" s="1" t="s">
        <v>46198</v>
      </c>
      <c r="N1501" s="10" t="s">
        <v>20</v>
      </c>
      <c r="O1501" s="10" t="s">
        <v>40790</v>
      </c>
      <c r="P1501" s="10" t="s">
        <v>45771</v>
      </c>
      <c r="Q1501" s="33" t="s">
        <v>29986</v>
      </c>
      <c r="R1501" s="61" t="s">
        <v>40791</v>
      </c>
      <c r="S1501" s="10" t="s">
        <v>509</v>
      </c>
      <c r="T1501" s="60" t="s">
        <v>21</v>
      </c>
      <c r="U1501" s="51" t="s">
        <v>26689</v>
      </c>
      <c r="V1501" s="51" t="s">
        <v>26484</v>
      </c>
      <c r="W1501" s="51" t="s">
        <v>26486</v>
      </c>
      <c r="X1501" s="51" t="s">
        <v>509</v>
      </c>
      <c r="Y1501" s="51">
        <v>4734</v>
      </c>
      <c r="AA1501" s="51" t="s">
        <v>42842</v>
      </c>
      <c r="AB1501" s="33">
        <v>6946</v>
      </c>
      <c r="AC1501" s="103">
        <v>26027</v>
      </c>
    </row>
    <row r="1502" spans="1:29" ht="13" customHeight="1" x14ac:dyDescent="0.2">
      <c r="A1502" s="10" t="s">
        <v>39058</v>
      </c>
      <c r="B1502" s="87">
        <v>29</v>
      </c>
      <c r="C1502" s="10" t="s">
        <v>13</v>
      </c>
      <c r="D1502" s="51" t="s">
        <v>41</v>
      </c>
      <c r="E1502" s="60"/>
      <c r="F1502" s="94">
        <v>43594</v>
      </c>
      <c r="G1502" s="10" t="s">
        <v>39059</v>
      </c>
      <c r="H1502" s="10" t="s">
        <v>581</v>
      </c>
      <c r="I1502" s="10" t="s">
        <v>111</v>
      </c>
      <c r="J1502" s="62">
        <v>85007</v>
      </c>
      <c r="K1502" s="10" t="s">
        <v>582</v>
      </c>
      <c r="L1502" s="10" t="s">
        <v>583</v>
      </c>
      <c r="M1502" s="1" t="s">
        <v>45935</v>
      </c>
      <c r="N1502" s="10" t="s">
        <v>20</v>
      </c>
      <c r="O1502" s="10" t="s">
        <v>39060</v>
      </c>
      <c r="P1502" s="10" t="s">
        <v>45771</v>
      </c>
      <c r="Q1502" s="33" t="s">
        <v>29986</v>
      </c>
      <c r="R1502" s="61" t="s">
        <v>39061</v>
      </c>
      <c r="S1502" s="10" t="s">
        <v>93</v>
      </c>
      <c r="T1502" s="60" t="s">
        <v>21</v>
      </c>
      <c r="U1502" s="51" t="s">
        <v>26689</v>
      </c>
      <c r="V1502" s="51" t="s">
        <v>26484</v>
      </c>
      <c r="W1502" s="51" t="s">
        <v>26485</v>
      </c>
      <c r="X1502" s="51" t="s">
        <v>93</v>
      </c>
      <c r="Y1502" s="51">
        <v>4703</v>
      </c>
      <c r="AA1502" s="51" t="s">
        <v>42842</v>
      </c>
      <c r="AB1502" s="33">
        <v>6944</v>
      </c>
      <c r="AC1502" s="103">
        <v>26031</v>
      </c>
    </row>
    <row r="1503" spans="1:29" ht="13" customHeight="1" x14ac:dyDescent="0.2">
      <c r="A1503" s="10" t="s">
        <v>39054</v>
      </c>
      <c r="B1503" s="87">
        <v>49</v>
      </c>
      <c r="C1503" s="10" t="s">
        <v>13</v>
      </c>
      <c r="D1503" s="51" t="s">
        <v>41</v>
      </c>
      <c r="E1503" s="60"/>
      <c r="F1503" s="94">
        <v>43594</v>
      </c>
      <c r="G1503" s="10" t="s">
        <v>39055</v>
      </c>
      <c r="H1503" s="10" t="s">
        <v>14985</v>
      </c>
      <c r="I1503" s="10" t="s">
        <v>38</v>
      </c>
      <c r="J1503" s="62">
        <v>90640</v>
      </c>
      <c r="K1503" s="10" t="s">
        <v>91</v>
      </c>
      <c r="L1503" s="10" t="s">
        <v>14987</v>
      </c>
      <c r="M1503" s="1" t="s">
        <v>46703</v>
      </c>
      <c r="N1503" s="10" t="s">
        <v>20</v>
      </c>
      <c r="O1503" s="10" t="s">
        <v>39056</v>
      </c>
      <c r="P1503" s="10" t="s">
        <v>45771</v>
      </c>
      <c r="Q1503" s="33" t="s">
        <v>29986</v>
      </c>
      <c r="R1503" s="61" t="s">
        <v>39057</v>
      </c>
      <c r="S1503" s="10" t="s">
        <v>93</v>
      </c>
      <c r="T1503" s="60" t="s">
        <v>21</v>
      </c>
      <c r="U1503" s="51" t="s">
        <v>26689</v>
      </c>
      <c r="V1503" s="51" t="s">
        <v>26484</v>
      </c>
      <c r="W1503" s="51" t="s">
        <v>26485</v>
      </c>
      <c r="X1503" s="51" t="s">
        <v>93</v>
      </c>
      <c r="Y1503" s="51">
        <v>4701</v>
      </c>
      <c r="AA1503" s="51" t="s">
        <v>42842</v>
      </c>
      <c r="AB1503" s="33">
        <v>6943</v>
      </c>
      <c r="AC1503" s="103">
        <v>26028</v>
      </c>
    </row>
    <row r="1504" spans="1:29" ht="13" customHeight="1" x14ac:dyDescent="0.2">
      <c r="A1504" s="1" t="s">
        <v>40660</v>
      </c>
      <c r="B1504" s="87">
        <v>31</v>
      </c>
      <c r="C1504" s="10" t="s">
        <v>13</v>
      </c>
      <c r="D1504" s="1" t="s">
        <v>23</v>
      </c>
      <c r="E1504" s="60"/>
      <c r="F1504" s="94">
        <v>43594</v>
      </c>
      <c r="G1504" s="10" t="s">
        <v>40661</v>
      </c>
      <c r="H1504" s="10" t="s">
        <v>40662</v>
      </c>
      <c r="I1504" s="10" t="s">
        <v>224</v>
      </c>
      <c r="J1504" s="62">
        <v>24382</v>
      </c>
      <c r="K1504" s="10" t="s">
        <v>34928</v>
      </c>
      <c r="L1504" s="10" t="s">
        <v>3048</v>
      </c>
      <c r="M1504" s="1" t="s">
        <v>46704</v>
      </c>
      <c r="N1504" s="10" t="s">
        <v>20</v>
      </c>
      <c r="O1504" s="10" t="s">
        <v>40663</v>
      </c>
      <c r="P1504" s="10" t="s">
        <v>45771</v>
      </c>
      <c r="Q1504" s="33" t="s">
        <v>29986</v>
      </c>
      <c r="R1504" s="61" t="s">
        <v>40664</v>
      </c>
      <c r="S1504" s="10" t="s">
        <v>93</v>
      </c>
      <c r="T1504" s="60" t="s">
        <v>350</v>
      </c>
      <c r="U1504" s="51" t="s">
        <v>26775</v>
      </c>
      <c r="V1504" s="51" t="s">
        <v>26484</v>
      </c>
      <c r="W1504" s="51" t="s">
        <v>26483</v>
      </c>
      <c r="X1504" s="51" t="s">
        <v>93</v>
      </c>
      <c r="Y1504" s="51">
        <v>4700</v>
      </c>
      <c r="AA1504" s="51" t="s">
        <v>42843</v>
      </c>
      <c r="AB1504" s="33">
        <v>6945</v>
      </c>
      <c r="AC1504" s="103">
        <v>26041</v>
      </c>
    </row>
    <row r="1505" spans="1:29" ht="13" customHeight="1" x14ac:dyDescent="0.2">
      <c r="A1505" s="10" t="s">
        <v>41215</v>
      </c>
      <c r="B1505" s="87">
        <v>31</v>
      </c>
      <c r="C1505" s="10" t="s">
        <v>13</v>
      </c>
      <c r="D1505" s="10" t="s">
        <v>30</v>
      </c>
      <c r="E1505" s="60"/>
      <c r="F1505" s="94">
        <v>43593</v>
      </c>
      <c r="G1505" s="10" t="s">
        <v>41216</v>
      </c>
      <c r="H1505" s="10" t="s">
        <v>1129</v>
      </c>
      <c r="I1505" s="10" t="s">
        <v>281</v>
      </c>
      <c r="J1505" s="62">
        <v>98119</v>
      </c>
      <c r="K1505" s="10" t="s">
        <v>1130</v>
      </c>
      <c r="L1505" s="10" t="s">
        <v>1131</v>
      </c>
      <c r="M1505" s="1" t="s">
        <v>46009</v>
      </c>
      <c r="N1505" s="10" t="s">
        <v>20</v>
      </c>
      <c r="O1505" s="10" t="s">
        <v>41217</v>
      </c>
      <c r="P1505" s="10" t="s">
        <v>45771</v>
      </c>
      <c r="Q1505" s="33" t="s">
        <v>29986</v>
      </c>
      <c r="R1505" s="61" t="s">
        <v>41218</v>
      </c>
      <c r="S1505" s="10" t="s">
        <v>509</v>
      </c>
      <c r="T1505" s="60" t="s">
        <v>21</v>
      </c>
      <c r="U1505" s="51" t="s">
        <v>26682</v>
      </c>
      <c r="V1505" s="51" t="s">
        <v>26484</v>
      </c>
      <c r="W1505" s="51" t="s">
        <v>26485</v>
      </c>
      <c r="X1505" s="51" t="s">
        <v>509</v>
      </c>
      <c r="Y1505" s="51">
        <v>4702</v>
      </c>
      <c r="AA1505" s="51" t="s">
        <v>42842</v>
      </c>
      <c r="AB1505" s="33">
        <v>6942</v>
      </c>
      <c r="AC1505" s="103">
        <v>26037</v>
      </c>
    </row>
    <row r="1506" spans="1:29" ht="13" customHeight="1" x14ac:dyDescent="0.2">
      <c r="A1506" s="10" t="s">
        <v>38565</v>
      </c>
      <c r="B1506" s="87">
        <v>32</v>
      </c>
      <c r="C1506" s="10" t="s">
        <v>13</v>
      </c>
      <c r="D1506" s="10" t="s">
        <v>41</v>
      </c>
      <c r="E1506" s="61" t="s">
        <v>38566</v>
      </c>
      <c r="F1506" s="94">
        <v>43592</v>
      </c>
      <c r="G1506" s="10" t="s">
        <v>38567</v>
      </c>
      <c r="H1506" s="10" t="s">
        <v>1813</v>
      </c>
      <c r="I1506" s="10" t="s">
        <v>38</v>
      </c>
      <c r="J1506" s="62">
        <v>93111</v>
      </c>
      <c r="K1506" s="10" t="s">
        <v>1813</v>
      </c>
      <c r="L1506" s="10" t="s">
        <v>38568</v>
      </c>
      <c r="M1506" s="1" t="s">
        <v>46705</v>
      </c>
      <c r="N1506" s="10" t="s">
        <v>20</v>
      </c>
      <c r="O1506" s="10" t="s">
        <v>38569</v>
      </c>
      <c r="P1506" s="10" t="s">
        <v>45771</v>
      </c>
      <c r="Q1506" s="33" t="s">
        <v>29986</v>
      </c>
      <c r="R1506" s="61" t="s">
        <v>38570</v>
      </c>
      <c r="S1506" s="10" t="s">
        <v>93</v>
      </c>
      <c r="T1506" s="60" t="s">
        <v>21</v>
      </c>
      <c r="U1506" s="51" t="s">
        <v>26689</v>
      </c>
      <c r="V1506" s="51" t="s">
        <v>26484</v>
      </c>
      <c r="W1506" s="51" t="s">
        <v>26485</v>
      </c>
      <c r="X1506" s="51" t="s">
        <v>93</v>
      </c>
      <c r="Y1506" s="51">
        <v>4735</v>
      </c>
      <c r="AA1506" s="51" t="s">
        <v>42844</v>
      </c>
      <c r="AB1506" s="33">
        <v>6939</v>
      </c>
      <c r="AC1506" s="103">
        <v>26030</v>
      </c>
    </row>
    <row r="1507" spans="1:29" ht="13" customHeight="1" x14ac:dyDescent="0.2">
      <c r="A1507" s="10" t="s">
        <v>39050</v>
      </c>
      <c r="B1507" s="87">
        <v>34</v>
      </c>
      <c r="C1507" s="10" t="s">
        <v>13</v>
      </c>
      <c r="D1507" s="51" t="s">
        <v>41</v>
      </c>
      <c r="E1507" s="60"/>
      <c r="F1507" s="94">
        <v>43592</v>
      </c>
      <c r="G1507" s="10" t="s">
        <v>39051</v>
      </c>
      <c r="H1507" s="10" t="s">
        <v>828</v>
      </c>
      <c r="I1507" s="10" t="s">
        <v>406</v>
      </c>
      <c r="J1507" s="62">
        <v>53204</v>
      </c>
      <c r="K1507" s="10" t="s">
        <v>828</v>
      </c>
      <c r="L1507" s="10" t="s">
        <v>3532</v>
      </c>
      <c r="M1507" s="1" t="s">
        <v>46081</v>
      </c>
      <c r="N1507" s="10" t="s">
        <v>20</v>
      </c>
      <c r="O1507" s="10" t="s">
        <v>39052</v>
      </c>
      <c r="P1507" s="10" t="s">
        <v>45771</v>
      </c>
      <c r="Q1507" s="33" t="s">
        <v>29986</v>
      </c>
      <c r="R1507" s="61" t="s">
        <v>39053</v>
      </c>
      <c r="S1507" s="10" t="s">
        <v>93</v>
      </c>
      <c r="T1507" s="60" t="s">
        <v>21</v>
      </c>
      <c r="U1507" s="51" t="s">
        <v>26689</v>
      </c>
      <c r="V1507" s="51" t="s">
        <v>26482</v>
      </c>
      <c r="W1507" s="51" t="s">
        <v>26485</v>
      </c>
      <c r="X1507" s="51" t="s">
        <v>93</v>
      </c>
      <c r="Y1507" s="51">
        <v>4698</v>
      </c>
      <c r="AA1507" s="51" t="s">
        <v>42842</v>
      </c>
      <c r="AB1507" s="33">
        <v>6940</v>
      </c>
      <c r="AC1507" s="103">
        <v>26026</v>
      </c>
    </row>
    <row r="1508" spans="1:29" ht="13" customHeight="1" x14ac:dyDescent="0.2">
      <c r="A1508" s="10" t="s">
        <v>39140</v>
      </c>
      <c r="B1508" s="87">
        <v>59</v>
      </c>
      <c r="C1508" s="10" t="s">
        <v>13</v>
      </c>
      <c r="D1508" s="51" t="s">
        <v>30</v>
      </c>
      <c r="E1508" s="60"/>
      <c r="F1508" s="94">
        <v>43592</v>
      </c>
      <c r="G1508" s="10" t="s">
        <v>39141</v>
      </c>
      <c r="H1508" s="10" t="s">
        <v>5462</v>
      </c>
      <c r="I1508" s="10" t="s">
        <v>618</v>
      </c>
      <c r="J1508" s="62">
        <v>39455</v>
      </c>
      <c r="K1508" s="10" t="s">
        <v>6382</v>
      </c>
      <c r="L1508" s="10" t="s">
        <v>39142</v>
      </c>
      <c r="M1508" s="1" t="s">
        <v>46706</v>
      </c>
      <c r="N1508" s="10" t="s">
        <v>20</v>
      </c>
      <c r="O1508" s="10" t="s">
        <v>39143</v>
      </c>
      <c r="P1508" s="10" t="s">
        <v>45771</v>
      </c>
      <c r="Q1508" s="33" t="s">
        <v>29986</v>
      </c>
      <c r="R1508" s="61" t="s">
        <v>39144</v>
      </c>
      <c r="S1508" s="10" t="s">
        <v>509</v>
      </c>
      <c r="T1508" s="60" t="s">
        <v>21</v>
      </c>
      <c r="U1508" s="51" t="s">
        <v>26689</v>
      </c>
      <c r="V1508" s="51" t="s">
        <v>26482</v>
      </c>
      <c r="W1508" s="51" t="s">
        <v>26485</v>
      </c>
      <c r="X1508" s="51" t="s">
        <v>93</v>
      </c>
      <c r="Y1508" s="51">
        <v>4704</v>
      </c>
      <c r="AA1508" s="51" t="s">
        <v>42843</v>
      </c>
      <c r="AB1508" s="33">
        <v>6941</v>
      </c>
      <c r="AC1508" s="103">
        <v>26025</v>
      </c>
    </row>
    <row r="1509" spans="1:29" ht="13" customHeight="1" x14ac:dyDescent="0.2">
      <c r="A1509" s="10" t="s">
        <v>38543</v>
      </c>
      <c r="B1509" s="87">
        <v>33</v>
      </c>
      <c r="C1509" s="10" t="s">
        <v>13</v>
      </c>
      <c r="D1509" s="10" t="s">
        <v>41</v>
      </c>
      <c r="E1509" s="61" t="s">
        <v>38544</v>
      </c>
      <c r="F1509" s="94">
        <v>43591</v>
      </c>
      <c r="G1509" s="10" t="s">
        <v>38545</v>
      </c>
      <c r="H1509" s="10" t="s">
        <v>1333</v>
      </c>
      <c r="I1509" s="10" t="s">
        <v>111</v>
      </c>
      <c r="J1509" s="62">
        <v>85207</v>
      </c>
      <c r="K1509" s="10" t="s">
        <v>582</v>
      </c>
      <c r="L1509" s="10" t="s">
        <v>1759</v>
      </c>
      <c r="M1509" s="1" t="s">
        <v>46707</v>
      </c>
      <c r="N1509" s="10" t="s">
        <v>20</v>
      </c>
      <c r="O1509" s="10" t="s">
        <v>38546</v>
      </c>
      <c r="P1509" s="10" t="s">
        <v>45771</v>
      </c>
      <c r="Q1509" s="33" t="s">
        <v>29986</v>
      </c>
      <c r="R1509" s="61" t="s">
        <v>38547</v>
      </c>
      <c r="S1509" s="10" t="s">
        <v>93</v>
      </c>
      <c r="T1509" s="60" t="s">
        <v>21</v>
      </c>
      <c r="U1509" s="51" t="s">
        <v>26689</v>
      </c>
      <c r="V1509" s="51" t="s">
        <v>26482</v>
      </c>
      <c r="W1509" s="51" t="s">
        <v>26485</v>
      </c>
      <c r="X1509" s="51" t="s">
        <v>93</v>
      </c>
      <c r="Y1509" s="51">
        <v>4699</v>
      </c>
      <c r="AA1509" s="51" t="s">
        <v>42844</v>
      </c>
      <c r="AB1509" s="33">
        <v>6937</v>
      </c>
      <c r="AC1509" s="103">
        <v>26404</v>
      </c>
    </row>
    <row r="1510" spans="1:29" ht="13" customHeight="1" x14ac:dyDescent="0.2">
      <c r="A1510" s="10" t="s">
        <v>42034</v>
      </c>
      <c r="B1510" s="87">
        <v>38</v>
      </c>
      <c r="C1510" s="10" t="s">
        <v>13</v>
      </c>
      <c r="D1510" s="10" t="s">
        <v>41</v>
      </c>
      <c r="E1510" s="61" t="s">
        <v>42035</v>
      </c>
      <c r="F1510" s="94">
        <v>43591</v>
      </c>
      <c r="G1510" s="10" t="s">
        <v>42036</v>
      </c>
      <c r="H1510" s="10" t="s">
        <v>130</v>
      </c>
      <c r="I1510" s="10" t="s">
        <v>131</v>
      </c>
      <c r="J1510" s="62">
        <v>57701</v>
      </c>
      <c r="K1510" s="10" t="s">
        <v>132</v>
      </c>
      <c r="L1510" s="10" t="s">
        <v>133</v>
      </c>
      <c r="M1510" s="1" t="s">
        <v>46024</v>
      </c>
      <c r="N1510" s="10" t="s">
        <v>362</v>
      </c>
      <c r="O1510" s="10" t="s">
        <v>42037</v>
      </c>
      <c r="P1510" s="10" t="s">
        <v>45771</v>
      </c>
      <c r="Q1510" s="33" t="s">
        <v>29986</v>
      </c>
      <c r="R1510" s="61" t="s">
        <v>42038</v>
      </c>
      <c r="S1510" s="10" t="s">
        <v>509</v>
      </c>
      <c r="T1510" s="60" t="s">
        <v>45897</v>
      </c>
      <c r="U1510" s="34" t="s">
        <v>49804</v>
      </c>
      <c r="V1510" s="34" t="s">
        <v>26484</v>
      </c>
      <c r="W1510" s="51"/>
      <c r="X1510" s="51"/>
      <c r="Y1510" s="51"/>
      <c r="AA1510" s="51" t="s">
        <v>42844</v>
      </c>
      <c r="AB1510" s="33">
        <v>6938</v>
      </c>
      <c r="AC1510" s="103">
        <v>26485</v>
      </c>
    </row>
    <row r="1511" spans="1:29" ht="13" customHeight="1" x14ac:dyDescent="0.2">
      <c r="A1511" s="60" t="s">
        <v>39515</v>
      </c>
      <c r="B1511" s="89">
        <v>61</v>
      </c>
      <c r="C1511" s="10" t="s">
        <v>13</v>
      </c>
      <c r="D1511" s="10" t="s">
        <v>41</v>
      </c>
      <c r="E1511" s="10"/>
      <c r="F1511" s="94">
        <v>43590</v>
      </c>
      <c r="G1511" s="10" t="s">
        <v>39516</v>
      </c>
      <c r="H1511" s="10" t="s">
        <v>39517</v>
      </c>
      <c r="I1511" s="10" t="s">
        <v>177</v>
      </c>
      <c r="J1511" s="62">
        <v>87710</v>
      </c>
      <c r="K1511" s="10" t="s">
        <v>8203</v>
      </c>
      <c r="L1511" s="10" t="s">
        <v>39518</v>
      </c>
      <c r="M1511" s="1" t="s">
        <v>46708</v>
      </c>
      <c r="N1511" s="10" t="s">
        <v>20</v>
      </c>
      <c r="O1511" s="10" t="s">
        <v>39519</v>
      </c>
      <c r="P1511" s="10" t="s">
        <v>45771</v>
      </c>
      <c r="Q1511" s="33" t="s">
        <v>29986</v>
      </c>
      <c r="R1511" s="61" t="s">
        <v>39520</v>
      </c>
      <c r="S1511" s="10" t="s">
        <v>22</v>
      </c>
      <c r="T1511" s="60" t="s">
        <v>21</v>
      </c>
      <c r="U1511" s="51" t="s">
        <v>26682</v>
      </c>
      <c r="V1511" s="51" t="s">
        <v>26482</v>
      </c>
      <c r="W1511" s="51" t="s">
        <v>26485</v>
      </c>
      <c r="X1511" s="51" t="s">
        <v>93</v>
      </c>
      <c r="Y1511" s="51">
        <v>4707</v>
      </c>
      <c r="AA1511" s="51" t="s">
        <v>42843</v>
      </c>
      <c r="AB1511" s="33">
        <v>6936</v>
      </c>
      <c r="AC1511" s="103">
        <v>25974</v>
      </c>
    </row>
    <row r="1512" spans="1:29" ht="13" customHeight="1" x14ac:dyDescent="0.2">
      <c r="A1512" s="10" t="s">
        <v>41695</v>
      </c>
      <c r="B1512" s="87">
        <v>35</v>
      </c>
      <c r="C1512" s="10" t="s">
        <v>13</v>
      </c>
      <c r="D1512" s="33" t="s">
        <v>14</v>
      </c>
      <c r="E1512" s="61" t="s">
        <v>41696</v>
      </c>
      <c r="F1512" s="94">
        <v>43589</v>
      </c>
      <c r="G1512" s="10" t="s">
        <v>41697</v>
      </c>
      <c r="H1512" s="10" t="s">
        <v>1641</v>
      </c>
      <c r="I1512" s="10" t="s">
        <v>38</v>
      </c>
      <c r="J1512" s="62">
        <v>95210</v>
      </c>
      <c r="K1512" s="10" t="s">
        <v>1643</v>
      </c>
      <c r="L1512" s="10" t="s">
        <v>1644</v>
      </c>
      <c r="M1512" s="1" t="s">
        <v>46709</v>
      </c>
      <c r="N1512" s="10" t="s">
        <v>20</v>
      </c>
      <c r="O1512" s="10" t="s">
        <v>41698</v>
      </c>
      <c r="P1512" s="10" t="s">
        <v>45771</v>
      </c>
      <c r="Q1512" s="33" t="s">
        <v>29986</v>
      </c>
      <c r="R1512" s="61" t="s">
        <v>41699</v>
      </c>
      <c r="S1512" s="10" t="s">
        <v>509</v>
      </c>
      <c r="T1512" s="60" t="s">
        <v>21</v>
      </c>
      <c r="U1512" s="34" t="s">
        <v>26492</v>
      </c>
      <c r="V1512" s="34" t="s">
        <v>26484</v>
      </c>
      <c r="W1512" s="51"/>
      <c r="X1512" s="51"/>
      <c r="Y1512" s="51">
        <v>4705</v>
      </c>
      <c r="AA1512" s="51" t="s">
        <v>42844</v>
      </c>
      <c r="AB1512" s="33">
        <v>6931</v>
      </c>
      <c r="AC1512" s="103">
        <v>26038</v>
      </c>
    </row>
    <row r="1513" spans="1:29" ht="13" customHeight="1" x14ac:dyDescent="0.2">
      <c r="A1513" s="60" t="s">
        <v>37986</v>
      </c>
      <c r="B1513" s="89">
        <v>37</v>
      </c>
      <c r="C1513" s="60" t="s">
        <v>13</v>
      </c>
      <c r="D1513" s="10" t="s">
        <v>30</v>
      </c>
      <c r="E1513" s="61" t="s">
        <v>37987</v>
      </c>
      <c r="F1513" s="94">
        <v>43589</v>
      </c>
      <c r="G1513" s="10" t="s">
        <v>37988</v>
      </c>
      <c r="H1513" s="10" t="s">
        <v>6515</v>
      </c>
      <c r="I1513" s="10" t="s">
        <v>121</v>
      </c>
      <c r="J1513" s="62">
        <v>55811</v>
      </c>
      <c r="K1513" s="10" t="s">
        <v>658</v>
      </c>
      <c r="L1513" s="10" t="s">
        <v>37989</v>
      </c>
      <c r="M1513" s="1" t="s">
        <v>46711</v>
      </c>
      <c r="N1513" s="10" t="s">
        <v>20</v>
      </c>
      <c r="O1513" s="10" t="s">
        <v>37990</v>
      </c>
      <c r="P1513" s="10" t="s">
        <v>45771</v>
      </c>
      <c r="Q1513" s="33" t="s">
        <v>29986</v>
      </c>
      <c r="R1513" s="61" t="s">
        <v>37991</v>
      </c>
      <c r="S1513" s="10" t="s">
        <v>93</v>
      </c>
      <c r="T1513" s="60" t="s">
        <v>21</v>
      </c>
      <c r="U1513" s="51" t="s">
        <v>26689</v>
      </c>
      <c r="V1513" s="51" t="s">
        <v>26484</v>
      </c>
      <c r="W1513" s="51" t="s">
        <v>26486</v>
      </c>
      <c r="X1513" s="51" t="s">
        <v>93</v>
      </c>
      <c r="Y1513" s="51">
        <v>5416</v>
      </c>
      <c r="AA1513" s="51" t="s">
        <v>42844</v>
      </c>
      <c r="AB1513" s="33">
        <v>6932</v>
      </c>
      <c r="AC1513" s="103">
        <v>25973</v>
      </c>
    </row>
    <row r="1514" spans="1:29" ht="13" customHeight="1" x14ac:dyDescent="0.2">
      <c r="A1514" s="1" t="s">
        <v>42222</v>
      </c>
      <c r="B1514" s="87">
        <v>37</v>
      </c>
      <c r="C1514" s="10" t="s">
        <v>13</v>
      </c>
      <c r="D1514" s="1" t="s">
        <v>30</v>
      </c>
      <c r="E1514" s="10"/>
      <c r="F1514" s="94">
        <v>43589</v>
      </c>
      <c r="G1514" s="10" t="s">
        <v>42223</v>
      </c>
      <c r="H1514" s="10" t="s">
        <v>5828</v>
      </c>
      <c r="I1514" s="10" t="s">
        <v>111</v>
      </c>
      <c r="J1514" s="62">
        <v>85336</v>
      </c>
      <c r="K1514" s="10" t="s">
        <v>12168</v>
      </c>
      <c r="L1514" s="10" t="s">
        <v>42224</v>
      </c>
      <c r="M1514" s="1" t="s">
        <v>46710</v>
      </c>
      <c r="N1514" s="10" t="s">
        <v>20</v>
      </c>
      <c r="O1514" s="10" t="s">
        <v>42225</v>
      </c>
      <c r="P1514" s="10" t="s">
        <v>45771</v>
      </c>
      <c r="Q1514" s="33" t="s">
        <v>29986</v>
      </c>
      <c r="R1514" s="61" t="s">
        <v>42226</v>
      </c>
      <c r="S1514" s="10" t="s">
        <v>22</v>
      </c>
      <c r="T1514" s="60" t="s">
        <v>21</v>
      </c>
      <c r="U1514" s="34" t="s">
        <v>26682</v>
      </c>
      <c r="V1514" s="34" t="s">
        <v>26484</v>
      </c>
      <c r="W1514" s="51"/>
      <c r="X1514" s="51"/>
      <c r="Y1514" s="51">
        <v>4708</v>
      </c>
      <c r="AA1514" s="51" t="s">
        <v>42843</v>
      </c>
      <c r="AB1514" s="33">
        <v>6933</v>
      </c>
      <c r="AC1514" s="103">
        <v>26483</v>
      </c>
    </row>
    <row r="1515" spans="1:29" ht="13" customHeight="1" x14ac:dyDescent="0.2">
      <c r="A1515" s="10" t="s">
        <v>41472</v>
      </c>
      <c r="B1515" s="87">
        <v>25</v>
      </c>
      <c r="C1515" s="10" t="s">
        <v>13</v>
      </c>
      <c r="D1515" s="51" t="s">
        <v>30</v>
      </c>
      <c r="E1515" s="10"/>
      <c r="F1515" s="94">
        <v>43589</v>
      </c>
      <c r="G1515" s="10" t="s">
        <v>41473</v>
      </c>
      <c r="H1515" s="10" t="s">
        <v>10559</v>
      </c>
      <c r="I1515" s="10" t="s">
        <v>281</v>
      </c>
      <c r="J1515" s="62">
        <v>99216</v>
      </c>
      <c r="K1515" s="10" t="s">
        <v>779</v>
      </c>
      <c r="L1515" s="10" t="s">
        <v>34245</v>
      </c>
      <c r="M1515" s="1" t="s">
        <v>46303</v>
      </c>
      <c r="N1515" s="10" t="s">
        <v>20</v>
      </c>
      <c r="O1515" s="10" t="s">
        <v>41474</v>
      </c>
      <c r="P1515" s="10" t="s">
        <v>45771</v>
      </c>
      <c r="Q1515" s="33" t="s">
        <v>29986</v>
      </c>
      <c r="R1515" s="61" t="s">
        <v>41475</v>
      </c>
      <c r="S1515" s="10" t="s">
        <v>509</v>
      </c>
      <c r="T1515" s="60" t="s">
        <v>45897</v>
      </c>
      <c r="U1515" s="51" t="s">
        <v>49804</v>
      </c>
      <c r="V1515" s="51" t="s">
        <v>26482</v>
      </c>
      <c r="W1515" s="51" t="s">
        <v>26486</v>
      </c>
      <c r="X1515" s="51" t="s">
        <v>93</v>
      </c>
      <c r="Y1515" s="51">
        <v>4706</v>
      </c>
      <c r="AA1515" s="51" t="s">
        <v>42842</v>
      </c>
      <c r="AB1515" s="33">
        <v>6934</v>
      </c>
      <c r="AC1515" s="103">
        <v>25970</v>
      </c>
    </row>
    <row r="1516" spans="1:29" ht="13" customHeight="1" x14ac:dyDescent="0.2">
      <c r="A1516" s="1" t="s">
        <v>40665</v>
      </c>
      <c r="B1516" s="89">
        <v>24</v>
      </c>
      <c r="C1516" s="60" t="s">
        <v>13</v>
      </c>
      <c r="D1516" s="1" t="s">
        <v>30</v>
      </c>
      <c r="E1516" s="10"/>
      <c r="F1516" s="94">
        <v>43589</v>
      </c>
      <c r="G1516" s="10" t="s">
        <v>40666</v>
      </c>
      <c r="H1516" s="10" t="s">
        <v>557</v>
      </c>
      <c r="I1516" s="10" t="s">
        <v>38</v>
      </c>
      <c r="J1516" s="62">
        <v>95127</v>
      </c>
      <c r="K1516" s="10" t="s">
        <v>558</v>
      </c>
      <c r="L1516" s="10" t="s">
        <v>675</v>
      </c>
      <c r="M1516" s="1" t="s">
        <v>46046</v>
      </c>
      <c r="N1516" s="10" t="s">
        <v>20</v>
      </c>
      <c r="O1516" s="10" t="s">
        <v>40667</v>
      </c>
      <c r="P1516" s="10" t="s">
        <v>45771</v>
      </c>
      <c r="Q1516" s="33" t="s">
        <v>29986</v>
      </c>
      <c r="R1516" s="61" t="s">
        <v>40668</v>
      </c>
      <c r="S1516" s="10" t="s">
        <v>93</v>
      </c>
      <c r="T1516" s="60" t="s">
        <v>350</v>
      </c>
      <c r="U1516" s="51" t="s">
        <v>26775</v>
      </c>
      <c r="V1516" s="51" t="s">
        <v>26484</v>
      </c>
      <c r="W1516" s="51" t="s">
        <v>26483</v>
      </c>
      <c r="X1516" s="51" t="s">
        <v>509</v>
      </c>
      <c r="Y1516" s="51">
        <v>5417</v>
      </c>
      <c r="AA1516" s="51" t="s">
        <v>42844</v>
      </c>
      <c r="AB1516" s="33">
        <v>6935</v>
      </c>
      <c r="AC1516" s="103">
        <v>25972</v>
      </c>
    </row>
    <row r="1517" spans="1:29" ht="13" customHeight="1" x14ac:dyDescent="0.2">
      <c r="A1517" s="10" t="s">
        <v>38548</v>
      </c>
      <c r="B1517" s="87">
        <v>37</v>
      </c>
      <c r="C1517" s="10" t="s">
        <v>13</v>
      </c>
      <c r="D1517" s="10" t="s">
        <v>41</v>
      </c>
      <c r="E1517" s="61" t="s">
        <v>38549</v>
      </c>
      <c r="F1517" s="94">
        <v>43587</v>
      </c>
      <c r="G1517" s="10" t="s">
        <v>38550</v>
      </c>
      <c r="H1517" s="10" t="s">
        <v>12474</v>
      </c>
      <c r="I1517" s="10" t="s">
        <v>66</v>
      </c>
      <c r="J1517" s="62">
        <v>75104</v>
      </c>
      <c r="K1517" s="10" t="s">
        <v>265</v>
      </c>
      <c r="L1517" s="10" t="s">
        <v>11290</v>
      </c>
      <c r="M1517" s="1" t="s">
        <v>46246</v>
      </c>
      <c r="N1517" s="10" t="s">
        <v>20</v>
      </c>
      <c r="O1517" s="10" t="s">
        <v>38551</v>
      </c>
      <c r="P1517" s="10" t="s">
        <v>45771</v>
      </c>
      <c r="Q1517" s="33" t="s">
        <v>29986</v>
      </c>
      <c r="R1517" s="61" t="s">
        <v>38552</v>
      </c>
      <c r="S1517" s="10" t="s">
        <v>93</v>
      </c>
      <c r="T1517" s="60" t="s">
        <v>21</v>
      </c>
      <c r="U1517" s="51" t="s">
        <v>26689</v>
      </c>
      <c r="V1517" s="51" t="s">
        <v>26482</v>
      </c>
      <c r="W1517" s="51" t="s">
        <v>26483</v>
      </c>
      <c r="X1517" s="51" t="s">
        <v>93</v>
      </c>
      <c r="Y1517" s="51">
        <v>4710</v>
      </c>
      <c r="AA1517" s="51" t="s">
        <v>42844</v>
      </c>
      <c r="AB1517" s="33">
        <v>6928</v>
      </c>
      <c r="AC1517" s="103">
        <v>25966</v>
      </c>
    </row>
    <row r="1518" spans="1:29" ht="13" customHeight="1" x14ac:dyDescent="0.2">
      <c r="A1518" s="1" t="s">
        <v>41045</v>
      </c>
      <c r="B1518" s="87">
        <v>76</v>
      </c>
      <c r="C1518" s="10" t="s">
        <v>13</v>
      </c>
      <c r="D1518" s="1" t="s">
        <v>23</v>
      </c>
      <c r="E1518" s="10"/>
      <c r="F1518" s="94">
        <v>43587</v>
      </c>
      <c r="G1518" s="10" t="s">
        <v>41046</v>
      </c>
      <c r="H1518" s="10" t="s">
        <v>9994</v>
      </c>
      <c r="I1518" s="10" t="s">
        <v>45</v>
      </c>
      <c r="J1518" s="62">
        <v>21234</v>
      </c>
      <c r="K1518" s="67" t="s">
        <v>1483</v>
      </c>
      <c r="L1518" s="10" t="s">
        <v>211</v>
      </c>
      <c r="M1518" s="1" t="s">
        <v>46017</v>
      </c>
      <c r="N1518" s="10" t="s">
        <v>20</v>
      </c>
      <c r="O1518" s="10" t="s">
        <v>41047</v>
      </c>
      <c r="P1518" s="10" t="s">
        <v>45771</v>
      </c>
      <c r="Q1518" s="33" t="s">
        <v>29986</v>
      </c>
      <c r="R1518" s="61" t="s">
        <v>41048</v>
      </c>
      <c r="S1518" s="10" t="s">
        <v>509</v>
      </c>
      <c r="T1518" s="60" t="s">
        <v>21</v>
      </c>
      <c r="U1518" s="51" t="s">
        <v>26689</v>
      </c>
      <c r="V1518" s="51" t="s">
        <v>26484</v>
      </c>
      <c r="W1518" s="51" t="s">
        <v>26485</v>
      </c>
      <c r="X1518" s="51" t="s">
        <v>509</v>
      </c>
      <c r="Y1518" s="51">
        <v>4709</v>
      </c>
      <c r="AA1518" s="51" t="s">
        <v>42842</v>
      </c>
      <c r="AB1518" s="33">
        <v>6929</v>
      </c>
      <c r="AC1518" s="103">
        <v>25967</v>
      </c>
    </row>
    <row r="1519" spans="1:29" ht="13" customHeight="1" x14ac:dyDescent="0.2">
      <c r="A1519" s="10" t="s">
        <v>39982</v>
      </c>
      <c r="B1519" s="87">
        <v>52</v>
      </c>
      <c r="C1519" s="10" t="s">
        <v>13</v>
      </c>
      <c r="D1519" s="10" t="s">
        <v>30</v>
      </c>
      <c r="E1519" s="61" t="s">
        <v>39983</v>
      </c>
      <c r="F1519" s="94">
        <v>43587</v>
      </c>
      <c r="G1519" s="10" t="s">
        <v>39984</v>
      </c>
      <c r="H1519" s="10" t="s">
        <v>39985</v>
      </c>
      <c r="I1519" s="10" t="s">
        <v>159</v>
      </c>
      <c r="J1519" s="62">
        <v>30428</v>
      </c>
      <c r="K1519" s="67" t="s">
        <v>39986</v>
      </c>
      <c r="L1519" s="10" t="s">
        <v>39987</v>
      </c>
      <c r="M1519" s="1" t="s">
        <v>46712</v>
      </c>
      <c r="N1519" s="10" t="s">
        <v>20</v>
      </c>
      <c r="O1519" s="10" t="s">
        <v>39988</v>
      </c>
      <c r="P1519" s="10" t="s">
        <v>45771</v>
      </c>
      <c r="Q1519" s="33" t="s">
        <v>29986</v>
      </c>
      <c r="R1519" s="61" t="s">
        <v>39989</v>
      </c>
      <c r="S1519" s="10" t="s">
        <v>93</v>
      </c>
      <c r="T1519" s="60" t="s">
        <v>45897</v>
      </c>
      <c r="U1519" s="51" t="s">
        <v>49804</v>
      </c>
      <c r="V1519" s="51" t="s">
        <v>26484</v>
      </c>
      <c r="W1519" s="51" t="s">
        <v>19153</v>
      </c>
      <c r="X1519" s="51" t="s">
        <v>93</v>
      </c>
      <c r="Y1519" s="51">
        <v>4696</v>
      </c>
      <c r="AA1519" s="51" t="s">
        <v>42843</v>
      </c>
      <c r="AB1519" s="33">
        <v>6930</v>
      </c>
      <c r="AC1519" s="103">
        <v>25965</v>
      </c>
    </row>
    <row r="1520" spans="1:29" ht="13" customHeight="1" x14ac:dyDescent="0.2">
      <c r="A1520" s="10" t="s">
        <v>37992</v>
      </c>
      <c r="B1520" s="87">
        <v>28</v>
      </c>
      <c r="C1520" s="10" t="s">
        <v>13</v>
      </c>
      <c r="D1520" s="10" t="s">
        <v>30</v>
      </c>
      <c r="E1520" s="61" t="s">
        <v>37993</v>
      </c>
      <c r="F1520" s="94">
        <v>43586</v>
      </c>
      <c r="G1520" s="10" t="s">
        <v>37994</v>
      </c>
      <c r="H1520" s="10" t="s">
        <v>37995</v>
      </c>
      <c r="I1520" s="10" t="s">
        <v>224</v>
      </c>
      <c r="J1520" s="62">
        <v>24258</v>
      </c>
      <c r="K1520" s="10" t="s">
        <v>6426</v>
      </c>
      <c r="L1520" s="10" t="s">
        <v>37996</v>
      </c>
      <c r="M1520" s="1" t="s">
        <v>46715</v>
      </c>
      <c r="N1520" s="10" t="s">
        <v>20</v>
      </c>
      <c r="O1520" s="10" t="s">
        <v>37997</v>
      </c>
      <c r="P1520" s="10" t="s">
        <v>45771</v>
      </c>
      <c r="Q1520" s="33" t="s">
        <v>29986</v>
      </c>
      <c r="R1520" s="61" t="s">
        <v>37998</v>
      </c>
      <c r="S1520" s="10" t="s">
        <v>93</v>
      </c>
      <c r="T1520" s="60" t="s">
        <v>21</v>
      </c>
      <c r="U1520" s="51" t="s">
        <v>26689</v>
      </c>
      <c r="V1520" s="51" t="s">
        <v>26484</v>
      </c>
      <c r="W1520" s="51" t="s">
        <v>26486</v>
      </c>
      <c r="X1520" s="51" t="s">
        <v>93</v>
      </c>
      <c r="Y1520" s="51">
        <v>4712</v>
      </c>
      <c r="AA1520" s="51" t="s">
        <v>42843</v>
      </c>
      <c r="AB1520" s="33">
        <v>6924</v>
      </c>
      <c r="AC1520" s="103">
        <v>25963</v>
      </c>
    </row>
    <row r="1521" spans="1:29" ht="13" customHeight="1" x14ac:dyDescent="0.2">
      <c r="A1521" s="10" t="s">
        <v>38538</v>
      </c>
      <c r="B1521" s="87">
        <v>37</v>
      </c>
      <c r="C1521" s="10" t="s">
        <v>13</v>
      </c>
      <c r="D1521" s="10" t="s">
        <v>41</v>
      </c>
      <c r="E1521" s="61" t="s">
        <v>38539</v>
      </c>
      <c r="F1521" s="94">
        <v>43586</v>
      </c>
      <c r="G1521" s="10" t="s">
        <v>38540</v>
      </c>
      <c r="H1521" s="10" t="s">
        <v>1825</v>
      </c>
      <c r="I1521" s="10" t="s">
        <v>177</v>
      </c>
      <c r="J1521" s="62">
        <v>87031</v>
      </c>
      <c r="K1521" s="10" t="s">
        <v>1827</v>
      </c>
      <c r="L1521" s="10" t="s">
        <v>32110</v>
      </c>
      <c r="M1521" s="1" t="s">
        <v>46713</v>
      </c>
      <c r="N1521" s="10" t="s">
        <v>20</v>
      </c>
      <c r="O1521" s="10" t="s">
        <v>38541</v>
      </c>
      <c r="P1521" s="10" t="s">
        <v>45771</v>
      </c>
      <c r="Q1521" s="33" t="s">
        <v>29986</v>
      </c>
      <c r="R1521" s="61" t="s">
        <v>38542</v>
      </c>
      <c r="S1521" s="10" t="s">
        <v>93</v>
      </c>
      <c r="T1521" s="60" t="s">
        <v>21</v>
      </c>
      <c r="U1521" s="51" t="s">
        <v>26689</v>
      </c>
      <c r="V1521" s="51" t="s">
        <v>26484</v>
      </c>
      <c r="W1521" s="51" t="s">
        <v>26485</v>
      </c>
      <c r="X1521" s="51" t="s">
        <v>93</v>
      </c>
      <c r="Y1521" s="51">
        <v>4689</v>
      </c>
      <c r="AA1521" s="51" t="s">
        <v>42843</v>
      </c>
      <c r="AB1521" s="33">
        <v>6925</v>
      </c>
      <c r="AC1521" s="103">
        <v>25959</v>
      </c>
    </row>
    <row r="1522" spans="1:29" ht="13" customHeight="1" x14ac:dyDescent="0.2">
      <c r="A1522" s="10" t="s">
        <v>39510</v>
      </c>
      <c r="B1522" s="87">
        <v>51</v>
      </c>
      <c r="C1522" s="10" t="s">
        <v>13</v>
      </c>
      <c r="D1522" s="10" t="s">
        <v>41</v>
      </c>
      <c r="E1522" s="61" t="s">
        <v>39511</v>
      </c>
      <c r="F1522" s="94">
        <v>43586</v>
      </c>
      <c r="G1522" s="10" t="s">
        <v>39512</v>
      </c>
      <c r="H1522" s="10" t="s">
        <v>195</v>
      </c>
      <c r="I1522" s="10" t="s">
        <v>55</v>
      </c>
      <c r="J1522" s="62">
        <v>33185</v>
      </c>
      <c r="K1522" s="10" t="s">
        <v>147</v>
      </c>
      <c r="L1522" s="10" t="s">
        <v>148</v>
      </c>
      <c r="M1522" s="1" t="s">
        <v>46168</v>
      </c>
      <c r="N1522" s="10" t="s">
        <v>20</v>
      </c>
      <c r="O1522" s="10" t="s">
        <v>39513</v>
      </c>
      <c r="P1522" s="10" t="s">
        <v>45771</v>
      </c>
      <c r="Q1522" s="33" t="s">
        <v>29986</v>
      </c>
      <c r="R1522" s="61" t="s">
        <v>39514</v>
      </c>
      <c r="S1522" s="10" t="s">
        <v>93</v>
      </c>
      <c r="T1522" s="60" t="s">
        <v>21</v>
      </c>
      <c r="U1522" s="51" t="s">
        <v>26682</v>
      </c>
      <c r="V1522" s="51" t="s">
        <v>26482</v>
      </c>
      <c r="W1522" s="51" t="s">
        <v>26485</v>
      </c>
      <c r="X1522" s="51" t="s">
        <v>93</v>
      </c>
      <c r="Y1522" s="51">
        <v>4688</v>
      </c>
      <c r="AA1522" s="51" t="s">
        <v>42844</v>
      </c>
      <c r="AB1522" s="33">
        <v>6926</v>
      </c>
      <c r="AC1522" s="103">
        <v>25962</v>
      </c>
    </row>
    <row r="1523" spans="1:29" ht="13" customHeight="1" x14ac:dyDescent="0.2">
      <c r="A1523" s="1" t="s">
        <v>2989</v>
      </c>
      <c r="B1523" s="33" t="s">
        <v>22</v>
      </c>
      <c r="C1523" s="10" t="s">
        <v>13</v>
      </c>
      <c r="D1523" s="1" t="s">
        <v>23</v>
      </c>
      <c r="E1523" s="10"/>
      <c r="F1523" s="94">
        <v>43586</v>
      </c>
      <c r="G1523" s="10" t="s">
        <v>39622</v>
      </c>
      <c r="H1523" s="10" t="s">
        <v>4622</v>
      </c>
      <c r="I1523" s="10" t="s">
        <v>55</v>
      </c>
      <c r="J1523" s="62">
        <v>32439</v>
      </c>
      <c r="K1523" s="67" t="s">
        <v>24197</v>
      </c>
      <c r="L1523" s="10" t="s">
        <v>24198</v>
      </c>
      <c r="M1523" s="1" t="s">
        <v>46714</v>
      </c>
      <c r="N1523" s="10" t="s">
        <v>20</v>
      </c>
      <c r="O1523" s="10" t="s">
        <v>39623</v>
      </c>
      <c r="P1523" s="10" t="s">
        <v>45771</v>
      </c>
      <c r="Q1523" s="33" t="s">
        <v>29986</v>
      </c>
      <c r="R1523" s="61" t="s">
        <v>39624</v>
      </c>
      <c r="S1523" s="10" t="s">
        <v>93</v>
      </c>
      <c r="T1523" s="60" t="s">
        <v>21</v>
      </c>
      <c r="U1523" s="51" t="s">
        <v>26682</v>
      </c>
      <c r="V1523" s="51" t="s">
        <v>26482</v>
      </c>
      <c r="W1523" s="51" t="s">
        <v>26485</v>
      </c>
      <c r="X1523" s="51" t="s">
        <v>93</v>
      </c>
      <c r="Y1523" s="51">
        <v>4697</v>
      </c>
      <c r="AA1523" s="51" t="s">
        <v>42843</v>
      </c>
      <c r="AB1523" s="33">
        <v>6927</v>
      </c>
      <c r="AC1523" s="103">
        <v>25960</v>
      </c>
    </row>
    <row r="1524" spans="1:29" ht="13" customHeight="1" x14ac:dyDescent="0.2">
      <c r="A1524" s="10" t="s">
        <v>39401</v>
      </c>
      <c r="B1524" s="87">
        <v>45</v>
      </c>
      <c r="C1524" s="10" t="s">
        <v>102</v>
      </c>
      <c r="D1524" s="10" t="s">
        <v>30</v>
      </c>
      <c r="E1524" s="60"/>
      <c r="F1524" s="94">
        <v>43585</v>
      </c>
      <c r="G1524" s="10" t="s">
        <v>39402</v>
      </c>
      <c r="H1524" s="10" t="s">
        <v>39403</v>
      </c>
      <c r="I1524" s="10" t="s">
        <v>337</v>
      </c>
      <c r="J1524" s="62">
        <v>27295</v>
      </c>
      <c r="K1524" s="10" t="s">
        <v>820</v>
      </c>
      <c r="L1524" s="10" t="s">
        <v>5883</v>
      </c>
      <c r="M1524" s="1" t="s">
        <v>46147</v>
      </c>
      <c r="N1524" s="10" t="s">
        <v>20</v>
      </c>
      <c r="O1524" s="10" t="s">
        <v>39404</v>
      </c>
      <c r="P1524" s="10" t="s">
        <v>45771</v>
      </c>
      <c r="Q1524" s="33" t="s">
        <v>29986</v>
      </c>
      <c r="R1524" s="61" t="s">
        <v>39405</v>
      </c>
      <c r="S1524" s="10" t="s">
        <v>93</v>
      </c>
      <c r="T1524" s="60" t="s">
        <v>21</v>
      </c>
      <c r="U1524" s="51" t="s">
        <v>26682</v>
      </c>
      <c r="V1524" s="51" t="s">
        <v>26482</v>
      </c>
      <c r="W1524" s="51" t="s">
        <v>26485</v>
      </c>
      <c r="X1524" s="51" t="s">
        <v>93</v>
      </c>
      <c r="Y1524" s="51">
        <v>4690</v>
      </c>
      <c r="AA1524" s="51" t="s">
        <v>42844</v>
      </c>
      <c r="AB1524" s="33">
        <v>6922</v>
      </c>
      <c r="AC1524" s="103">
        <v>25832</v>
      </c>
    </row>
    <row r="1525" spans="1:29" ht="13" customHeight="1" x14ac:dyDescent="0.2">
      <c r="A1525" s="10" t="s">
        <v>38534</v>
      </c>
      <c r="B1525" s="88">
        <v>47</v>
      </c>
      <c r="C1525" s="10" t="s">
        <v>13</v>
      </c>
      <c r="D1525" s="10" t="s">
        <v>41</v>
      </c>
      <c r="E1525" s="10"/>
      <c r="F1525" s="94">
        <v>43585</v>
      </c>
      <c r="G1525" s="10" t="s">
        <v>38535</v>
      </c>
      <c r="H1525" s="10" t="s">
        <v>91</v>
      </c>
      <c r="I1525" s="10" t="s">
        <v>38</v>
      </c>
      <c r="J1525" s="62">
        <v>90059</v>
      </c>
      <c r="K1525" s="10" t="s">
        <v>91</v>
      </c>
      <c r="L1525" s="10" t="s">
        <v>92</v>
      </c>
      <c r="M1525" s="1" t="s">
        <v>45984</v>
      </c>
      <c r="N1525" s="10" t="s">
        <v>20</v>
      </c>
      <c r="O1525" s="10" t="s">
        <v>38536</v>
      </c>
      <c r="P1525" s="10" t="s">
        <v>45771</v>
      </c>
      <c r="Q1525" s="33" t="s">
        <v>29986</v>
      </c>
      <c r="R1525" s="61" t="s">
        <v>38537</v>
      </c>
      <c r="S1525" s="10" t="s">
        <v>93</v>
      </c>
      <c r="T1525" s="60" t="s">
        <v>21</v>
      </c>
      <c r="U1525" s="51" t="s">
        <v>26689</v>
      </c>
      <c r="V1525" s="51" t="s">
        <v>26484</v>
      </c>
      <c r="W1525" s="51" t="s">
        <v>26486</v>
      </c>
      <c r="X1525" s="51" t="s">
        <v>93</v>
      </c>
      <c r="Y1525" s="51">
        <v>4687</v>
      </c>
      <c r="AA1525" s="51" t="s">
        <v>42842</v>
      </c>
      <c r="AB1525" s="33">
        <v>6921</v>
      </c>
      <c r="AC1525" s="103">
        <v>25957</v>
      </c>
    </row>
    <row r="1526" spans="1:29" ht="13" customHeight="1" x14ac:dyDescent="0.2">
      <c r="A1526" s="1" t="s">
        <v>2989</v>
      </c>
      <c r="B1526" s="33" t="s">
        <v>22</v>
      </c>
      <c r="C1526" s="10" t="s">
        <v>13</v>
      </c>
      <c r="D1526" s="1" t="s">
        <v>23</v>
      </c>
      <c r="E1526" s="10"/>
      <c r="F1526" s="94">
        <v>43585</v>
      </c>
      <c r="G1526" s="10" t="s">
        <v>39619</v>
      </c>
      <c r="H1526" s="10" t="s">
        <v>5026</v>
      </c>
      <c r="I1526" s="10" t="s">
        <v>38</v>
      </c>
      <c r="J1526" s="62">
        <v>92571</v>
      </c>
      <c r="K1526" s="67" t="s">
        <v>725</v>
      </c>
      <c r="L1526" s="10" t="s">
        <v>726</v>
      </c>
      <c r="M1526" s="1" t="s">
        <v>45926</v>
      </c>
      <c r="N1526" s="10" t="s">
        <v>20</v>
      </c>
      <c r="O1526" s="10" t="s">
        <v>39620</v>
      </c>
      <c r="P1526" s="10" t="s">
        <v>45771</v>
      </c>
      <c r="Q1526" s="33" t="s">
        <v>29986</v>
      </c>
      <c r="R1526" s="61" t="s">
        <v>39621</v>
      </c>
      <c r="S1526" s="10" t="s">
        <v>93</v>
      </c>
      <c r="T1526" s="60" t="s">
        <v>21</v>
      </c>
      <c r="U1526" s="51" t="s">
        <v>26682</v>
      </c>
      <c r="V1526" s="51" t="s">
        <v>26482</v>
      </c>
      <c r="W1526" s="51" t="s">
        <v>26485</v>
      </c>
      <c r="X1526" s="51" t="s">
        <v>93</v>
      </c>
      <c r="Y1526" s="51">
        <v>4691</v>
      </c>
      <c r="AA1526" s="51" t="s">
        <v>42844</v>
      </c>
      <c r="AB1526" s="33">
        <v>6923</v>
      </c>
      <c r="AC1526" s="103">
        <v>25956</v>
      </c>
    </row>
    <row r="1527" spans="1:29" ht="13" customHeight="1" x14ac:dyDescent="0.2">
      <c r="A1527" s="10" t="s">
        <v>37979</v>
      </c>
      <c r="B1527" s="87">
        <v>29</v>
      </c>
      <c r="C1527" s="10" t="s">
        <v>13</v>
      </c>
      <c r="D1527" s="10" t="s">
        <v>30</v>
      </c>
      <c r="E1527" s="61" t="s">
        <v>37980</v>
      </c>
      <c r="F1527" s="94">
        <v>43584</v>
      </c>
      <c r="G1527" s="10" t="s">
        <v>37981</v>
      </c>
      <c r="H1527" s="10" t="s">
        <v>37982</v>
      </c>
      <c r="I1527" s="10" t="s">
        <v>618</v>
      </c>
      <c r="J1527" s="62">
        <v>39520</v>
      </c>
      <c r="K1527" s="10" t="s">
        <v>1736</v>
      </c>
      <c r="L1527" s="10" t="s">
        <v>37983</v>
      </c>
      <c r="M1527" s="1" t="s">
        <v>46716</v>
      </c>
      <c r="N1527" s="10" t="s">
        <v>20</v>
      </c>
      <c r="O1527" s="10" t="s">
        <v>37984</v>
      </c>
      <c r="P1527" s="10" t="s">
        <v>45771</v>
      </c>
      <c r="Q1527" s="33" t="s">
        <v>29986</v>
      </c>
      <c r="R1527" s="61" t="s">
        <v>37985</v>
      </c>
      <c r="S1527" s="10" t="s">
        <v>93</v>
      </c>
      <c r="T1527" s="60" t="s">
        <v>21</v>
      </c>
      <c r="U1527" s="51" t="s">
        <v>26689</v>
      </c>
      <c r="V1527" s="51" t="s">
        <v>26484</v>
      </c>
      <c r="W1527" s="51" t="s">
        <v>26486</v>
      </c>
      <c r="X1527" s="51" t="s">
        <v>93</v>
      </c>
      <c r="Y1527" s="51">
        <v>4694</v>
      </c>
      <c r="AA1527" s="51" t="s">
        <v>42843</v>
      </c>
      <c r="AB1527" s="33">
        <v>6916</v>
      </c>
      <c r="AC1527" s="103">
        <v>25950</v>
      </c>
    </row>
    <row r="1528" spans="1:29" ht="13" customHeight="1" x14ac:dyDescent="0.2">
      <c r="A1528" s="60" t="s">
        <v>39397</v>
      </c>
      <c r="B1528" s="89">
        <v>42</v>
      </c>
      <c r="C1528" s="10" t="s">
        <v>13</v>
      </c>
      <c r="D1528" s="10" t="s">
        <v>30</v>
      </c>
      <c r="E1528" s="60"/>
      <c r="F1528" s="94">
        <v>43584</v>
      </c>
      <c r="G1528" s="10" t="s">
        <v>39398</v>
      </c>
      <c r="H1528" s="10" t="s">
        <v>1455</v>
      </c>
      <c r="I1528" s="10" t="s">
        <v>105</v>
      </c>
      <c r="J1528" s="62">
        <v>97236</v>
      </c>
      <c r="K1528" s="10" t="s">
        <v>1457</v>
      </c>
      <c r="L1528" s="10" t="s">
        <v>15980</v>
      </c>
      <c r="M1528" s="1" t="s">
        <v>46371</v>
      </c>
      <c r="N1528" s="10" t="s">
        <v>20</v>
      </c>
      <c r="O1528" s="10" t="s">
        <v>39399</v>
      </c>
      <c r="P1528" s="10" t="s">
        <v>45771</v>
      </c>
      <c r="Q1528" s="33" t="s">
        <v>29986</v>
      </c>
      <c r="R1528" s="61" t="s">
        <v>39400</v>
      </c>
      <c r="S1528" s="10" t="s">
        <v>93</v>
      </c>
      <c r="T1528" s="60" t="s">
        <v>21</v>
      </c>
      <c r="U1528" s="51" t="s">
        <v>26682</v>
      </c>
      <c r="V1528" s="51" t="s">
        <v>26484</v>
      </c>
      <c r="W1528" s="51" t="s">
        <v>26485</v>
      </c>
      <c r="X1528" s="51" t="s">
        <v>93</v>
      </c>
      <c r="Y1528" s="51">
        <v>4683</v>
      </c>
      <c r="AA1528" s="51" t="s">
        <v>42844</v>
      </c>
      <c r="AB1528" s="33">
        <v>6918</v>
      </c>
      <c r="AC1528" s="103">
        <v>25952</v>
      </c>
    </row>
    <row r="1529" spans="1:29" ht="13" customHeight="1" x14ac:dyDescent="0.2">
      <c r="A1529" s="60" t="s">
        <v>39940</v>
      </c>
      <c r="B1529" s="89">
        <v>17</v>
      </c>
      <c r="C1529" s="10" t="s">
        <v>13</v>
      </c>
      <c r="D1529" s="10" t="s">
        <v>78</v>
      </c>
      <c r="E1529" s="60"/>
      <c r="F1529" s="94">
        <v>43584</v>
      </c>
      <c r="G1529" s="10" t="s">
        <v>39941</v>
      </c>
      <c r="H1529" s="10" t="s">
        <v>1978</v>
      </c>
      <c r="I1529" s="10" t="s">
        <v>366</v>
      </c>
      <c r="J1529" s="62">
        <v>73003</v>
      </c>
      <c r="K1529" s="10" t="s">
        <v>1025</v>
      </c>
      <c r="L1529" s="10" t="s">
        <v>1980</v>
      </c>
      <c r="M1529" s="1" t="s">
        <v>46717</v>
      </c>
      <c r="N1529" s="10" t="s">
        <v>20</v>
      </c>
      <c r="O1529" s="10" t="s">
        <v>39942</v>
      </c>
      <c r="P1529" s="10" t="s">
        <v>45771</v>
      </c>
      <c r="Q1529" s="33" t="s">
        <v>29986</v>
      </c>
      <c r="R1529" s="61" t="s">
        <v>39943</v>
      </c>
      <c r="S1529" s="10" t="s">
        <v>22</v>
      </c>
      <c r="T1529" s="60" t="s">
        <v>45897</v>
      </c>
      <c r="U1529" s="51" t="s">
        <v>49804</v>
      </c>
      <c r="V1529" s="51" t="s">
        <v>26484</v>
      </c>
      <c r="W1529" s="51" t="s">
        <v>26486</v>
      </c>
      <c r="X1529" s="51" t="s">
        <v>93</v>
      </c>
      <c r="Y1529" s="51">
        <v>4692</v>
      </c>
      <c r="AA1529" s="51" t="s">
        <v>42844</v>
      </c>
      <c r="AB1529" s="33">
        <v>6920</v>
      </c>
      <c r="AC1529" s="103">
        <v>25951</v>
      </c>
    </row>
    <row r="1530" spans="1:29" ht="13" customHeight="1" x14ac:dyDescent="0.2">
      <c r="A1530" s="10" t="s">
        <v>39916</v>
      </c>
      <c r="B1530" s="87">
        <v>26</v>
      </c>
      <c r="C1530" s="10" t="s">
        <v>13</v>
      </c>
      <c r="D1530" s="51" t="s">
        <v>41</v>
      </c>
      <c r="E1530" s="60"/>
      <c r="F1530" s="94">
        <v>43584</v>
      </c>
      <c r="G1530" s="10" t="s">
        <v>39917</v>
      </c>
      <c r="H1530" s="10" t="s">
        <v>581</v>
      </c>
      <c r="I1530" s="10" t="s">
        <v>111</v>
      </c>
      <c r="J1530" s="62">
        <v>85009</v>
      </c>
      <c r="K1530" s="10" t="s">
        <v>582</v>
      </c>
      <c r="L1530" s="10" t="s">
        <v>583</v>
      </c>
      <c r="M1530" s="1" t="s">
        <v>45935</v>
      </c>
      <c r="N1530" s="10" t="s">
        <v>20</v>
      </c>
      <c r="O1530" s="10" t="s">
        <v>39918</v>
      </c>
      <c r="P1530" s="10" t="s">
        <v>45771</v>
      </c>
      <c r="Q1530" s="33" t="s">
        <v>29986</v>
      </c>
      <c r="R1530" s="61" t="s">
        <v>39919</v>
      </c>
      <c r="S1530" s="10" t="s">
        <v>93</v>
      </c>
      <c r="T1530" s="60" t="s">
        <v>45897</v>
      </c>
      <c r="U1530" s="51" t="s">
        <v>39851</v>
      </c>
      <c r="V1530" s="51" t="s">
        <v>26484</v>
      </c>
      <c r="W1530" s="51" t="s">
        <v>26486</v>
      </c>
      <c r="X1530" s="51" t="s">
        <v>93</v>
      </c>
      <c r="Y1530" s="51">
        <v>4693</v>
      </c>
      <c r="AA1530" s="51" t="s">
        <v>42842</v>
      </c>
      <c r="AB1530" s="33">
        <v>6919</v>
      </c>
      <c r="AC1530" s="103">
        <v>25949</v>
      </c>
    </row>
    <row r="1531" spans="1:29" ht="13" customHeight="1" x14ac:dyDescent="0.2">
      <c r="A1531" s="10" t="s">
        <v>40086</v>
      </c>
      <c r="B1531" s="87">
        <v>49</v>
      </c>
      <c r="C1531" s="10" t="s">
        <v>102</v>
      </c>
      <c r="D1531" s="10" t="s">
        <v>14</v>
      </c>
      <c r="E1531" s="10"/>
      <c r="F1531" s="94">
        <v>43584</v>
      </c>
      <c r="G1531" s="10"/>
      <c r="H1531" s="10" t="s">
        <v>40087</v>
      </c>
      <c r="I1531" s="10" t="s">
        <v>138</v>
      </c>
      <c r="J1531" s="62">
        <v>24801</v>
      </c>
      <c r="K1531" s="10" t="s">
        <v>24251</v>
      </c>
      <c r="L1531" s="10" t="s">
        <v>140</v>
      </c>
      <c r="M1531" s="1" t="s">
        <v>46476</v>
      </c>
      <c r="N1531" s="10" t="s">
        <v>20</v>
      </c>
      <c r="O1531" s="10" t="s">
        <v>40088</v>
      </c>
      <c r="P1531" s="10" t="s">
        <v>45771</v>
      </c>
      <c r="Q1531" s="33" t="s">
        <v>29986</v>
      </c>
      <c r="R1531" s="61" t="s">
        <v>40089</v>
      </c>
      <c r="S1531" s="10" t="s">
        <v>22</v>
      </c>
      <c r="T1531" s="60" t="s">
        <v>28</v>
      </c>
      <c r="U1531" s="51" t="s">
        <v>26506</v>
      </c>
      <c r="V1531" s="51" t="s">
        <v>26482</v>
      </c>
      <c r="W1531" s="51" t="s">
        <v>26485</v>
      </c>
      <c r="X1531" s="51" t="s">
        <v>93</v>
      </c>
      <c r="Y1531" s="51">
        <v>4695</v>
      </c>
      <c r="AA1531" s="51" t="s">
        <v>42843</v>
      </c>
      <c r="AB1531" s="33">
        <v>6917</v>
      </c>
      <c r="AC1531" s="103">
        <v>26403</v>
      </c>
    </row>
    <row r="1532" spans="1:29" ht="13" customHeight="1" x14ac:dyDescent="0.2">
      <c r="A1532" s="60" t="s">
        <v>41014</v>
      </c>
      <c r="B1532" s="89">
        <v>45</v>
      </c>
      <c r="C1532" s="10" t="s">
        <v>13</v>
      </c>
      <c r="D1532" s="10" t="s">
        <v>41</v>
      </c>
      <c r="E1532" s="60"/>
      <c r="F1532" s="94">
        <v>43583</v>
      </c>
      <c r="G1532" s="10" t="s">
        <v>41015</v>
      </c>
      <c r="H1532" s="10" t="s">
        <v>1224</v>
      </c>
      <c r="I1532" s="10" t="s">
        <v>66</v>
      </c>
      <c r="J1532" s="62">
        <v>78731</v>
      </c>
      <c r="K1532" s="10" t="s">
        <v>1225</v>
      </c>
      <c r="L1532" s="10" t="s">
        <v>1226</v>
      </c>
      <c r="M1532" s="1" t="s">
        <v>46070</v>
      </c>
      <c r="N1532" s="10" t="s">
        <v>20</v>
      </c>
      <c r="O1532" s="10" t="s">
        <v>41016</v>
      </c>
      <c r="P1532" s="10" t="s">
        <v>45771</v>
      </c>
      <c r="Q1532" s="33" t="s">
        <v>29986</v>
      </c>
      <c r="R1532" s="61" t="s">
        <v>41017</v>
      </c>
      <c r="S1532" s="10" t="s">
        <v>509</v>
      </c>
      <c r="T1532" s="60" t="s">
        <v>21</v>
      </c>
      <c r="U1532" s="51" t="s">
        <v>26689</v>
      </c>
      <c r="V1532" s="51" t="s">
        <v>26482</v>
      </c>
      <c r="W1532" s="51" t="s">
        <v>26485</v>
      </c>
      <c r="X1532" s="51" t="s">
        <v>509</v>
      </c>
      <c r="Y1532" s="51">
        <v>4685</v>
      </c>
      <c r="AA1532" s="51" t="s">
        <v>42842</v>
      </c>
      <c r="AB1532" s="33">
        <v>6913</v>
      </c>
      <c r="AC1532" s="103">
        <v>25947</v>
      </c>
    </row>
    <row r="1533" spans="1:29" ht="13" customHeight="1" x14ac:dyDescent="0.2">
      <c r="A1533" s="10" t="s">
        <v>41131</v>
      </c>
      <c r="B1533" s="87">
        <v>47</v>
      </c>
      <c r="C1533" s="10" t="s">
        <v>13</v>
      </c>
      <c r="D1533" s="51" t="s">
        <v>41</v>
      </c>
      <c r="E1533" s="60"/>
      <c r="F1533" s="94">
        <v>43583</v>
      </c>
      <c r="G1533" s="10" t="s">
        <v>41132</v>
      </c>
      <c r="H1533" s="10" t="s">
        <v>12461</v>
      </c>
      <c r="I1533" s="10" t="s">
        <v>249</v>
      </c>
      <c r="J1533" s="62">
        <v>89431</v>
      </c>
      <c r="K1533" s="10" t="s">
        <v>5718</v>
      </c>
      <c r="L1533" s="10" t="s">
        <v>12463</v>
      </c>
      <c r="M1533" s="1" t="s">
        <v>46045</v>
      </c>
      <c r="N1533" s="10" t="s">
        <v>20</v>
      </c>
      <c r="O1533" s="10" t="s">
        <v>41133</v>
      </c>
      <c r="P1533" s="10" t="s">
        <v>45771</v>
      </c>
      <c r="Q1533" s="33" t="s">
        <v>29986</v>
      </c>
      <c r="R1533" s="61" t="s">
        <v>41134</v>
      </c>
      <c r="S1533" s="10" t="s">
        <v>509</v>
      </c>
      <c r="T1533" s="60" t="s">
        <v>21</v>
      </c>
      <c r="U1533" s="51" t="s">
        <v>26689</v>
      </c>
      <c r="V1533" s="51" t="s">
        <v>26482</v>
      </c>
      <c r="W1533" s="51" t="s">
        <v>26485</v>
      </c>
      <c r="X1533" s="51" t="s">
        <v>93</v>
      </c>
      <c r="Y1533" s="51">
        <v>4684</v>
      </c>
      <c r="AA1533" s="51" t="s">
        <v>42844</v>
      </c>
      <c r="AB1533" s="33">
        <v>6914</v>
      </c>
      <c r="AC1533" s="103">
        <v>25946</v>
      </c>
    </row>
    <row r="1534" spans="1:29" ht="13" customHeight="1" x14ac:dyDescent="0.2">
      <c r="A1534" s="1" t="s">
        <v>2989</v>
      </c>
      <c r="B1534" s="33" t="s">
        <v>22</v>
      </c>
      <c r="C1534" s="10" t="s">
        <v>102</v>
      </c>
      <c r="D1534" s="1" t="s">
        <v>23</v>
      </c>
      <c r="E1534" s="60"/>
      <c r="F1534" s="94">
        <v>43583</v>
      </c>
      <c r="G1534" s="10"/>
      <c r="H1534" s="10" t="s">
        <v>42227</v>
      </c>
      <c r="I1534" s="10" t="s">
        <v>138</v>
      </c>
      <c r="J1534" s="62">
        <v>24801</v>
      </c>
      <c r="K1534" s="10" t="s">
        <v>24251</v>
      </c>
      <c r="L1534" s="10" t="s">
        <v>140</v>
      </c>
      <c r="M1534" s="1" t="s">
        <v>46476</v>
      </c>
      <c r="N1534" s="10" t="s">
        <v>20</v>
      </c>
      <c r="O1534" s="10" t="s">
        <v>42228</v>
      </c>
      <c r="P1534" s="10" t="s">
        <v>45771</v>
      </c>
      <c r="Q1534" s="33" t="s">
        <v>29986</v>
      </c>
      <c r="R1534" s="61" t="s">
        <v>42229</v>
      </c>
      <c r="S1534" s="10" t="s">
        <v>93</v>
      </c>
      <c r="T1534" s="60" t="s">
        <v>28</v>
      </c>
      <c r="U1534" s="34" t="s">
        <v>26487</v>
      </c>
      <c r="V1534" s="34"/>
      <c r="W1534" s="51"/>
      <c r="X1534" s="51"/>
      <c r="Y1534" s="51"/>
      <c r="AA1534" s="51" t="s">
        <v>42843</v>
      </c>
      <c r="AB1534" s="33">
        <v>6915</v>
      </c>
      <c r="AC1534" s="103"/>
    </row>
    <row r="1535" spans="1:29" ht="13" customHeight="1" x14ac:dyDescent="0.2">
      <c r="A1535" s="1" t="s">
        <v>42230</v>
      </c>
      <c r="B1535" s="87">
        <v>31</v>
      </c>
      <c r="C1535" s="10" t="s">
        <v>13</v>
      </c>
      <c r="D1535" s="1" t="s">
        <v>23</v>
      </c>
      <c r="E1535" s="60"/>
      <c r="F1535" s="94">
        <v>43582</v>
      </c>
      <c r="G1535" s="10" t="s">
        <v>42231</v>
      </c>
      <c r="H1535" s="10" t="s">
        <v>4294</v>
      </c>
      <c r="I1535" s="10" t="s">
        <v>191</v>
      </c>
      <c r="J1535" s="62">
        <v>81006</v>
      </c>
      <c r="K1535" s="10" t="s">
        <v>4294</v>
      </c>
      <c r="L1535" s="10" t="s">
        <v>4296</v>
      </c>
      <c r="M1535" s="1" t="s">
        <v>45922</v>
      </c>
      <c r="N1535" s="10" t="s">
        <v>20</v>
      </c>
      <c r="O1535" s="10" t="s">
        <v>42232</v>
      </c>
      <c r="P1535" s="10" t="s">
        <v>31864</v>
      </c>
      <c r="Q1535" s="33" t="s">
        <v>29986</v>
      </c>
      <c r="R1535" s="61" t="s">
        <v>42233</v>
      </c>
      <c r="S1535" s="10" t="s">
        <v>93</v>
      </c>
      <c r="T1535" s="60" t="s">
        <v>21</v>
      </c>
      <c r="U1535" s="34" t="s">
        <v>26689</v>
      </c>
      <c r="V1535" s="34" t="s">
        <v>26484</v>
      </c>
      <c r="W1535" s="51"/>
      <c r="X1535" s="51"/>
      <c r="Y1535" s="51"/>
      <c r="AA1535" s="51" t="s">
        <v>42843</v>
      </c>
      <c r="AB1535" s="33">
        <v>6912</v>
      </c>
      <c r="AC1535" s="103">
        <v>25945</v>
      </c>
    </row>
    <row r="1536" spans="1:29" ht="13" customHeight="1" x14ac:dyDescent="0.2">
      <c r="A1536" s="1" t="s">
        <v>41041</v>
      </c>
      <c r="B1536" s="87">
        <v>43</v>
      </c>
      <c r="C1536" s="10" t="s">
        <v>13</v>
      </c>
      <c r="D1536" s="1" t="s">
        <v>23</v>
      </c>
      <c r="E1536" s="60"/>
      <c r="F1536" s="94">
        <v>43581</v>
      </c>
      <c r="G1536" s="10" t="s">
        <v>41042</v>
      </c>
      <c r="H1536" s="10" t="s">
        <v>29892</v>
      </c>
      <c r="I1536" s="10" t="s">
        <v>197</v>
      </c>
      <c r="J1536" s="62">
        <v>47129</v>
      </c>
      <c r="K1536" s="10" t="s">
        <v>524</v>
      </c>
      <c r="L1536" s="10" t="s">
        <v>29893</v>
      </c>
      <c r="M1536" s="1" t="s">
        <v>46718</v>
      </c>
      <c r="N1536" s="10" t="s">
        <v>20</v>
      </c>
      <c r="O1536" s="10" t="s">
        <v>41043</v>
      </c>
      <c r="P1536" s="10" t="s">
        <v>45771</v>
      </c>
      <c r="Q1536" s="33" t="s">
        <v>29986</v>
      </c>
      <c r="R1536" s="61" t="s">
        <v>41044</v>
      </c>
      <c r="S1536" s="10" t="s">
        <v>509</v>
      </c>
      <c r="T1536" s="60" t="s">
        <v>21</v>
      </c>
      <c r="U1536" s="51" t="s">
        <v>26689</v>
      </c>
      <c r="V1536" s="51" t="s">
        <v>26484</v>
      </c>
      <c r="W1536" s="51" t="s">
        <v>26485</v>
      </c>
      <c r="X1536" s="51" t="s">
        <v>509</v>
      </c>
      <c r="Y1536" s="51">
        <v>4686</v>
      </c>
      <c r="AA1536" s="51" t="s">
        <v>42844</v>
      </c>
      <c r="AB1536" s="33">
        <v>6909</v>
      </c>
      <c r="AC1536" s="103">
        <v>25944</v>
      </c>
    </row>
    <row r="1537" spans="1:29" ht="13" customHeight="1" x14ac:dyDescent="0.2">
      <c r="A1537" s="60" t="s">
        <v>41653</v>
      </c>
      <c r="B1537" s="89">
        <v>23</v>
      </c>
      <c r="C1537" s="10" t="s">
        <v>13</v>
      </c>
      <c r="D1537" s="10" t="s">
        <v>78</v>
      </c>
      <c r="E1537" s="60"/>
      <c r="F1537" s="94">
        <v>43581</v>
      </c>
      <c r="G1537" s="10" t="s">
        <v>41654</v>
      </c>
      <c r="H1537" s="10" t="s">
        <v>1209</v>
      </c>
      <c r="I1537" s="10" t="s">
        <v>191</v>
      </c>
      <c r="J1537" s="62">
        <v>80234</v>
      </c>
      <c r="K1537" s="10" t="s">
        <v>1784</v>
      </c>
      <c r="L1537" s="10" t="s">
        <v>21030</v>
      </c>
      <c r="M1537" s="1" t="s">
        <v>45931</v>
      </c>
      <c r="N1537" s="10" t="s">
        <v>20</v>
      </c>
      <c r="O1537" s="10" t="s">
        <v>41655</v>
      </c>
      <c r="P1537" s="10" t="s">
        <v>45771</v>
      </c>
      <c r="Q1537" s="33" t="s">
        <v>29986</v>
      </c>
      <c r="R1537" s="61" t="s">
        <v>41656</v>
      </c>
      <c r="S1537" s="10" t="s">
        <v>93</v>
      </c>
      <c r="T1537" s="60" t="s">
        <v>45897</v>
      </c>
      <c r="U1537" s="34" t="s">
        <v>49804</v>
      </c>
      <c r="V1537" s="34" t="s">
        <v>26484</v>
      </c>
      <c r="W1537" s="51"/>
      <c r="X1537" s="51"/>
      <c r="Y1537" s="51">
        <v>5415</v>
      </c>
      <c r="AA1537" s="51" t="s">
        <v>42844</v>
      </c>
      <c r="AB1537" s="33">
        <v>6910</v>
      </c>
      <c r="AC1537" s="103">
        <v>25943</v>
      </c>
    </row>
    <row r="1538" spans="1:29" ht="13" customHeight="1" x14ac:dyDescent="0.2">
      <c r="A1538" s="10" t="s">
        <v>42039</v>
      </c>
      <c r="B1538" s="88">
        <v>46</v>
      </c>
      <c r="C1538" s="10" t="s">
        <v>13</v>
      </c>
      <c r="D1538" s="10" t="s">
        <v>41</v>
      </c>
      <c r="E1538" s="59" t="s">
        <v>42040</v>
      </c>
      <c r="F1538" s="94">
        <v>43581</v>
      </c>
      <c r="G1538" s="10" t="s">
        <v>42041</v>
      </c>
      <c r="H1538" s="10" t="s">
        <v>405</v>
      </c>
      <c r="I1538" s="10" t="s">
        <v>406</v>
      </c>
      <c r="J1538" s="62">
        <v>54304</v>
      </c>
      <c r="K1538" s="10" t="s">
        <v>3715</v>
      </c>
      <c r="L1538" s="10" t="s">
        <v>3716</v>
      </c>
      <c r="M1538" s="1" t="s">
        <v>46027</v>
      </c>
      <c r="N1538" s="10" t="s">
        <v>362</v>
      </c>
      <c r="O1538" s="10" t="s">
        <v>42042</v>
      </c>
      <c r="P1538" s="10" t="s">
        <v>45771</v>
      </c>
      <c r="Q1538" s="33" t="s">
        <v>29986</v>
      </c>
      <c r="R1538" s="59" t="s">
        <v>42043</v>
      </c>
      <c r="S1538" s="10" t="s">
        <v>22</v>
      </c>
      <c r="T1538" s="60" t="s">
        <v>45897</v>
      </c>
      <c r="U1538" s="34" t="s">
        <v>49804</v>
      </c>
      <c r="V1538" s="34"/>
      <c r="W1538" s="51"/>
      <c r="X1538" s="51"/>
      <c r="Y1538" s="51"/>
      <c r="AA1538" s="51" t="s">
        <v>42844</v>
      </c>
      <c r="AB1538" s="33">
        <v>6911</v>
      </c>
      <c r="AC1538" s="103">
        <v>25831</v>
      </c>
    </row>
    <row r="1539" spans="1:29" ht="13" customHeight="1" x14ac:dyDescent="0.2">
      <c r="A1539" s="1" t="s">
        <v>42234</v>
      </c>
      <c r="B1539" s="87">
        <v>23</v>
      </c>
      <c r="C1539" s="10" t="s">
        <v>13</v>
      </c>
      <c r="D1539" s="1" t="s">
        <v>30</v>
      </c>
      <c r="E1539" s="60"/>
      <c r="F1539" s="94">
        <v>43580</v>
      </c>
      <c r="G1539" s="10" t="s">
        <v>42235</v>
      </c>
      <c r="H1539" s="10" t="s">
        <v>31277</v>
      </c>
      <c r="I1539" s="10" t="s">
        <v>38</v>
      </c>
      <c r="J1539" s="62">
        <v>93266</v>
      </c>
      <c r="K1539" s="10" t="s">
        <v>1597</v>
      </c>
      <c r="L1539" s="10" t="s">
        <v>2407</v>
      </c>
      <c r="M1539" s="1" t="s">
        <v>46260</v>
      </c>
      <c r="N1539" s="10" t="s">
        <v>20</v>
      </c>
      <c r="O1539" s="10" t="s">
        <v>42236</v>
      </c>
      <c r="P1539" s="10" t="s">
        <v>45771</v>
      </c>
      <c r="Q1539" s="33" t="s">
        <v>29986</v>
      </c>
      <c r="R1539" s="61" t="s">
        <v>42237</v>
      </c>
      <c r="S1539" s="10" t="s">
        <v>93</v>
      </c>
      <c r="T1539" s="60" t="s">
        <v>21</v>
      </c>
      <c r="U1539" s="34" t="s">
        <v>26689</v>
      </c>
      <c r="V1539" s="34" t="s">
        <v>26484</v>
      </c>
      <c r="W1539" s="51"/>
      <c r="X1539" s="51"/>
      <c r="Y1539" s="51">
        <v>4681</v>
      </c>
      <c r="AA1539" s="51" t="s">
        <v>42843</v>
      </c>
      <c r="AB1539" s="33">
        <v>6908</v>
      </c>
      <c r="AC1539" s="103">
        <v>25941</v>
      </c>
    </row>
    <row r="1540" spans="1:29" ht="13" customHeight="1" x14ac:dyDescent="0.2">
      <c r="A1540" s="10" t="s">
        <v>39135</v>
      </c>
      <c r="B1540" s="87">
        <v>51</v>
      </c>
      <c r="C1540" s="10" t="s">
        <v>13</v>
      </c>
      <c r="D1540" s="51" t="s">
        <v>30</v>
      </c>
      <c r="E1540" s="60"/>
      <c r="F1540" s="94">
        <v>43580</v>
      </c>
      <c r="G1540" s="10" t="s">
        <v>39136</v>
      </c>
      <c r="H1540" s="10" t="s">
        <v>37858</v>
      </c>
      <c r="I1540" s="10" t="s">
        <v>337</v>
      </c>
      <c r="J1540" s="62">
        <v>27502</v>
      </c>
      <c r="K1540" s="10" t="s">
        <v>639</v>
      </c>
      <c r="L1540" s="10" t="s">
        <v>39137</v>
      </c>
      <c r="M1540" s="1" t="s">
        <v>46719</v>
      </c>
      <c r="N1540" s="10" t="s">
        <v>20</v>
      </c>
      <c r="O1540" s="10" t="s">
        <v>39138</v>
      </c>
      <c r="P1540" s="10" t="s">
        <v>45771</v>
      </c>
      <c r="Q1540" s="33" t="s">
        <v>29986</v>
      </c>
      <c r="R1540" s="61" t="s">
        <v>39139</v>
      </c>
      <c r="S1540" s="10" t="s">
        <v>93</v>
      </c>
      <c r="T1540" s="60" t="s">
        <v>21</v>
      </c>
      <c r="U1540" s="51" t="s">
        <v>26689</v>
      </c>
      <c r="V1540" s="51" t="s">
        <v>26484</v>
      </c>
      <c r="W1540" s="51"/>
      <c r="X1540" s="51" t="s">
        <v>93</v>
      </c>
      <c r="Y1540" s="51">
        <v>5414</v>
      </c>
      <c r="AA1540" s="51" t="s">
        <v>42844</v>
      </c>
      <c r="AB1540" s="33">
        <v>6907</v>
      </c>
      <c r="AC1540" s="103">
        <v>25942</v>
      </c>
    </row>
    <row r="1541" spans="1:29" ht="13" customHeight="1" x14ac:dyDescent="0.2">
      <c r="A1541" s="10" t="s">
        <v>39420</v>
      </c>
      <c r="B1541" s="87">
        <v>29</v>
      </c>
      <c r="C1541" s="10" t="s">
        <v>13</v>
      </c>
      <c r="D1541" s="10" t="s">
        <v>30</v>
      </c>
      <c r="E1541" s="61" t="s">
        <v>39421</v>
      </c>
      <c r="F1541" s="94">
        <v>43579</v>
      </c>
      <c r="G1541" s="10" t="s">
        <v>39422</v>
      </c>
      <c r="H1541" s="10" t="s">
        <v>18140</v>
      </c>
      <c r="I1541" s="10" t="s">
        <v>191</v>
      </c>
      <c r="J1541" s="62">
        <v>80910</v>
      </c>
      <c r="K1541" s="10" t="s">
        <v>798</v>
      </c>
      <c r="L1541" s="10" t="s">
        <v>18142</v>
      </c>
      <c r="M1541" s="1" t="s">
        <v>46000</v>
      </c>
      <c r="N1541" s="10" t="s">
        <v>20</v>
      </c>
      <c r="O1541" s="10" t="s">
        <v>39423</v>
      </c>
      <c r="P1541" s="10" t="s">
        <v>45771</v>
      </c>
      <c r="Q1541" s="33" t="s">
        <v>29986</v>
      </c>
      <c r="R1541" s="61" t="s">
        <v>39424</v>
      </c>
      <c r="S1541" s="10" t="s">
        <v>22</v>
      </c>
      <c r="T1541" s="60" t="s">
        <v>21</v>
      </c>
      <c r="U1541" s="51" t="s">
        <v>26682</v>
      </c>
      <c r="V1541" s="51" t="s">
        <v>26484</v>
      </c>
      <c r="W1541" s="51" t="s">
        <v>26485</v>
      </c>
      <c r="X1541" s="51" t="s">
        <v>93</v>
      </c>
      <c r="Y1541" s="51">
        <v>4892</v>
      </c>
      <c r="AA1541" s="51" t="s">
        <v>42844</v>
      </c>
      <c r="AB1541" s="33">
        <v>6904</v>
      </c>
      <c r="AC1541" s="103">
        <v>25938</v>
      </c>
    </row>
    <row r="1542" spans="1:29" ht="13" customHeight="1" x14ac:dyDescent="0.2">
      <c r="A1542" s="10" t="s">
        <v>41937</v>
      </c>
      <c r="B1542" s="87">
        <v>41</v>
      </c>
      <c r="C1542" s="10" t="s">
        <v>13</v>
      </c>
      <c r="D1542" s="10" t="s">
        <v>30</v>
      </c>
      <c r="E1542" s="61" t="s">
        <v>41938</v>
      </c>
      <c r="F1542" s="94">
        <v>43579</v>
      </c>
      <c r="G1542" s="10" t="s">
        <v>41939</v>
      </c>
      <c r="H1542" s="10" t="s">
        <v>41940</v>
      </c>
      <c r="I1542" s="10" t="s">
        <v>159</v>
      </c>
      <c r="J1542" s="62">
        <v>31793</v>
      </c>
      <c r="K1542" s="10" t="s">
        <v>41941</v>
      </c>
      <c r="L1542" s="10" t="s">
        <v>41942</v>
      </c>
      <c r="M1542" s="1" t="s">
        <v>46720</v>
      </c>
      <c r="N1542" s="10" t="s">
        <v>362</v>
      </c>
      <c r="O1542" s="10" t="s">
        <v>41943</v>
      </c>
      <c r="P1542" s="10" t="s">
        <v>45771</v>
      </c>
      <c r="Q1542" s="33" t="s">
        <v>29986</v>
      </c>
      <c r="R1542" s="61" t="s">
        <v>41944</v>
      </c>
      <c r="S1542" s="10" t="s">
        <v>22</v>
      </c>
      <c r="T1542" s="60" t="s">
        <v>45897</v>
      </c>
      <c r="U1542" s="34" t="s">
        <v>49804</v>
      </c>
      <c r="V1542" s="34" t="s">
        <v>26484</v>
      </c>
      <c r="W1542" s="51"/>
      <c r="X1542" s="51"/>
      <c r="Y1542" s="51"/>
      <c r="AA1542" s="51" t="s">
        <v>42843</v>
      </c>
      <c r="AB1542" s="33">
        <v>6905</v>
      </c>
      <c r="AC1542" s="103">
        <v>26482</v>
      </c>
    </row>
    <row r="1543" spans="1:29" ht="13" customHeight="1" x14ac:dyDescent="0.2">
      <c r="A1543" s="10" t="s">
        <v>40352</v>
      </c>
      <c r="B1543" s="87">
        <v>29</v>
      </c>
      <c r="C1543" s="10" t="s">
        <v>13</v>
      </c>
      <c r="D1543" s="51" t="s">
        <v>30</v>
      </c>
      <c r="E1543" s="60"/>
      <c r="F1543" s="94">
        <v>43579</v>
      </c>
      <c r="G1543" s="10" t="s">
        <v>40353</v>
      </c>
      <c r="H1543" s="10" t="s">
        <v>40354</v>
      </c>
      <c r="I1543" s="10" t="s">
        <v>293</v>
      </c>
      <c r="J1543" s="62">
        <v>40360</v>
      </c>
      <c r="K1543" s="10" t="s">
        <v>1342</v>
      </c>
      <c r="L1543" s="10" t="s">
        <v>40355</v>
      </c>
      <c r="M1543" s="1" t="s">
        <v>46721</v>
      </c>
      <c r="N1543" s="10" t="s">
        <v>20</v>
      </c>
      <c r="O1543" s="10" t="s">
        <v>40356</v>
      </c>
      <c r="P1543" s="10" t="s">
        <v>45771</v>
      </c>
      <c r="Q1543" s="33" t="s">
        <v>29986</v>
      </c>
      <c r="R1543" s="61" t="s">
        <v>40357</v>
      </c>
      <c r="S1543" s="10" t="s">
        <v>93</v>
      </c>
      <c r="T1543" s="60" t="s">
        <v>28</v>
      </c>
      <c r="U1543" s="51" t="s">
        <v>26487</v>
      </c>
      <c r="V1543" s="51" t="s">
        <v>26484</v>
      </c>
      <c r="W1543" s="51" t="s">
        <v>26483</v>
      </c>
      <c r="X1543" s="51" t="s">
        <v>93</v>
      </c>
      <c r="Y1543" s="51">
        <v>4667</v>
      </c>
      <c r="AA1543" s="51" t="s">
        <v>42843</v>
      </c>
      <c r="AB1543" s="33">
        <v>6906</v>
      </c>
      <c r="AC1543" s="103">
        <v>25940</v>
      </c>
    </row>
    <row r="1544" spans="1:29" ht="13" customHeight="1" x14ac:dyDescent="0.2">
      <c r="A1544" s="10" t="s">
        <v>38529</v>
      </c>
      <c r="B1544" s="87">
        <v>32</v>
      </c>
      <c r="C1544" s="10" t="s">
        <v>13</v>
      </c>
      <c r="D1544" s="10" t="s">
        <v>41</v>
      </c>
      <c r="E1544" s="61" t="s">
        <v>38530</v>
      </c>
      <c r="F1544" s="94">
        <v>43577</v>
      </c>
      <c r="G1544" s="10" t="s">
        <v>38531</v>
      </c>
      <c r="H1544" s="10" t="s">
        <v>91</v>
      </c>
      <c r="I1544" s="10" t="s">
        <v>38</v>
      </c>
      <c r="J1544" s="62">
        <v>90248</v>
      </c>
      <c r="K1544" s="10" t="s">
        <v>91</v>
      </c>
      <c r="L1544" s="10" t="s">
        <v>92</v>
      </c>
      <c r="M1544" s="1" t="s">
        <v>45984</v>
      </c>
      <c r="N1544" s="10" t="s">
        <v>20</v>
      </c>
      <c r="O1544" s="10" t="s">
        <v>38532</v>
      </c>
      <c r="P1544" s="10" t="s">
        <v>45771</v>
      </c>
      <c r="Q1544" s="33" t="s">
        <v>29986</v>
      </c>
      <c r="R1544" s="61" t="s">
        <v>38533</v>
      </c>
      <c r="S1544" s="10" t="s">
        <v>93</v>
      </c>
      <c r="T1544" s="60" t="s">
        <v>21</v>
      </c>
      <c r="U1544" s="51" t="s">
        <v>26689</v>
      </c>
      <c r="V1544" s="51" t="s">
        <v>26484</v>
      </c>
      <c r="W1544" s="51"/>
      <c r="X1544" s="51" t="s">
        <v>509</v>
      </c>
      <c r="Y1544" s="51">
        <v>5413</v>
      </c>
      <c r="AA1544" s="51" t="s">
        <v>42842</v>
      </c>
      <c r="AB1544" s="33">
        <v>6901</v>
      </c>
      <c r="AC1544" s="103">
        <v>25931</v>
      </c>
    </row>
    <row r="1545" spans="1:29" ht="13" customHeight="1" x14ac:dyDescent="0.2">
      <c r="A1545" s="1" t="s">
        <v>38805</v>
      </c>
      <c r="B1545" s="87">
        <v>46</v>
      </c>
      <c r="C1545" s="10" t="s">
        <v>13</v>
      </c>
      <c r="D1545" s="1" t="s">
        <v>41</v>
      </c>
      <c r="E1545" s="10"/>
      <c r="F1545" s="94">
        <v>43577</v>
      </c>
      <c r="G1545" s="10" t="s">
        <v>38806</v>
      </c>
      <c r="H1545" s="10" t="s">
        <v>11129</v>
      </c>
      <c r="I1545" s="10" t="s">
        <v>66</v>
      </c>
      <c r="J1545" s="62">
        <v>76148</v>
      </c>
      <c r="K1545" s="10" t="s">
        <v>67</v>
      </c>
      <c r="L1545" s="10" t="s">
        <v>11131</v>
      </c>
      <c r="M1545" s="1" t="s">
        <v>46723</v>
      </c>
      <c r="N1545" s="10" t="s">
        <v>20</v>
      </c>
      <c r="O1545" s="10" t="s">
        <v>38807</v>
      </c>
      <c r="P1545" s="10" t="s">
        <v>45771</v>
      </c>
      <c r="Q1545" s="33" t="s">
        <v>29986</v>
      </c>
      <c r="R1545" s="61" t="s">
        <v>38808</v>
      </c>
      <c r="S1545" s="10" t="s">
        <v>93</v>
      </c>
      <c r="T1545" s="60" t="s">
        <v>21</v>
      </c>
      <c r="U1545" s="51" t="s">
        <v>26689</v>
      </c>
      <c r="V1545" s="51" t="s">
        <v>26484</v>
      </c>
      <c r="W1545" s="51" t="s">
        <v>26485</v>
      </c>
      <c r="X1545" s="51" t="s">
        <v>93</v>
      </c>
      <c r="Y1545" s="51">
        <v>4649</v>
      </c>
      <c r="AA1545" s="51" t="s">
        <v>42844</v>
      </c>
      <c r="AB1545" s="33">
        <v>6902</v>
      </c>
      <c r="AC1545" s="103">
        <v>25932</v>
      </c>
    </row>
    <row r="1546" spans="1:29" ht="13" customHeight="1" x14ac:dyDescent="0.2">
      <c r="A1546" s="1" t="s">
        <v>42238</v>
      </c>
      <c r="B1546" s="87">
        <v>50</v>
      </c>
      <c r="C1546" s="10" t="s">
        <v>13</v>
      </c>
      <c r="D1546" s="1" t="s">
        <v>23</v>
      </c>
      <c r="E1546" s="60"/>
      <c r="F1546" s="94">
        <v>43577</v>
      </c>
      <c r="G1546" s="10" t="s">
        <v>42239</v>
      </c>
      <c r="H1546" s="10" t="s">
        <v>1114</v>
      </c>
      <c r="I1546" s="10" t="s">
        <v>795</v>
      </c>
      <c r="J1546" s="62">
        <v>59474</v>
      </c>
      <c r="K1546" s="10" t="s">
        <v>42240</v>
      </c>
      <c r="L1546" s="10" t="s">
        <v>42241</v>
      </c>
      <c r="M1546" s="1" t="s">
        <v>46722</v>
      </c>
      <c r="N1546" s="10" t="s">
        <v>20</v>
      </c>
      <c r="O1546" s="10" t="s">
        <v>42242</v>
      </c>
      <c r="P1546" s="10" t="s">
        <v>45771</v>
      </c>
      <c r="Q1546" s="33" t="s">
        <v>29986</v>
      </c>
      <c r="R1546" s="61" t="s">
        <v>42243</v>
      </c>
      <c r="S1546" s="10" t="s">
        <v>93</v>
      </c>
      <c r="T1546" s="60" t="s">
        <v>21</v>
      </c>
      <c r="U1546" s="34" t="s">
        <v>26689</v>
      </c>
      <c r="V1546" s="34" t="s">
        <v>26484</v>
      </c>
      <c r="W1546" s="51"/>
      <c r="X1546" s="51"/>
      <c r="Y1546" s="51">
        <v>4654</v>
      </c>
      <c r="AA1546" s="51" t="s">
        <v>42843</v>
      </c>
      <c r="AB1546" s="33">
        <v>6903</v>
      </c>
      <c r="AC1546" s="103">
        <v>25936</v>
      </c>
    </row>
    <row r="1547" spans="1:29" ht="13" customHeight="1" x14ac:dyDescent="0.2">
      <c r="A1547" s="10" t="s">
        <v>38611</v>
      </c>
      <c r="B1547" s="87">
        <v>29</v>
      </c>
      <c r="C1547" s="10" t="s">
        <v>13</v>
      </c>
      <c r="D1547" s="10" t="s">
        <v>41</v>
      </c>
      <c r="E1547" s="61" t="s">
        <v>38612</v>
      </c>
      <c r="F1547" s="94">
        <v>43575</v>
      </c>
      <c r="G1547" s="10" t="s">
        <v>38613</v>
      </c>
      <c r="H1547" s="10" t="s">
        <v>18140</v>
      </c>
      <c r="I1547" s="10" t="s">
        <v>191</v>
      </c>
      <c r="J1547" s="62">
        <v>80907</v>
      </c>
      <c r="K1547" s="10" t="s">
        <v>798</v>
      </c>
      <c r="L1547" s="10" t="s">
        <v>18142</v>
      </c>
      <c r="M1547" s="1" t="s">
        <v>46000</v>
      </c>
      <c r="N1547" s="10" t="s">
        <v>20</v>
      </c>
      <c r="O1547" s="10" t="s">
        <v>38614</v>
      </c>
      <c r="P1547" s="10" t="s">
        <v>45771</v>
      </c>
      <c r="Q1547" s="33" t="s">
        <v>29986</v>
      </c>
      <c r="R1547" s="61" t="s">
        <v>38615</v>
      </c>
      <c r="S1547" s="10" t="s">
        <v>93</v>
      </c>
      <c r="T1547" s="60" t="s">
        <v>21</v>
      </c>
      <c r="U1547" s="51" t="s">
        <v>26689</v>
      </c>
      <c r="V1547" s="51" t="s">
        <v>26484</v>
      </c>
      <c r="W1547" s="51" t="s">
        <v>26485</v>
      </c>
      <c r="X1547" s="51" t="s">
        <v>509</v>
      </c>
      <c r="Y1547" s="51">
        <v>4891</v>
      </c>
      <c r="AA1547" s="51" t="s">
        <v>42844</v>
      </c>
      <c r="AB1547" s="33">
        <v>6896</v>
      </c>
      <c r="AC1547" s="103">
        <v>26402</v>
      </c>
    </row>
    <row r="1548" spans="1:29" ht="13" customHeight="1" x14ac:dyDescent="0.2">
      <c r="A1548" s="10" t="s">
        <v>39392</v>
      </c>
      <c r="B1548" s="87">
        <v>30</v>
      </c>
      <c r="C1548" s="10" t="s">
        <v>13</v>
      </c>
      <c r="D1548" s="10" t="s">
        <v>41</v>
      </c>
      <c r="E1548" s="61" t="s">
        <v>39393</v>
      </c>
      <c r="F1548" s="94">
        <v>43575</v>
      </c>
      <c r="G1548" s="10" t="s">
        <v>39394</v>
      </c>
      <c r="H1548" s="10" t="s">
        <v>139</v>
      </c>
      <c r="I1548" s="10" t="s">
        <v>337</v>
      </c>
      <c r="J1548" s="62">
        <v>27610</v>
      </c>
      <c r="K1548" s="10" t="s">
        <v>639</v>
      </c>
      <c r="L1548" s="10" t="s">
        <v>15602</v>
      </c>
      <c r="M1548" s="1" t="s">
        <v>46023</v>
      </c>
      <c r="N1548" s="10" t="s">
        <v>20</v>
      </c>
      <c r="O1548" s="10" t="s">
        <v>39395</v>
      </c>
      <c r="P1548" s="10" t="s">
        <v>45771</v>
      </c>
      <c r="Q1548" s="33" t="s">
        <v>29986</v>
      </c>
      <c r="R1548" s="61" t="s">
        <v>39396</v>
      </c>
      <c r="S1548" s="10" t="s">
        <v>22</v>
      </c>
      <c r="T1548" s="60" t="s">
        <v>21</v>
      </c>
      <c r="U1548" s="51" t="s">
        <v>26682</v>
      </c>
      <c r="V1548" s="51" t="s">
        <v>26484</v>
      </c>
      <c r="W1548" s="51" t="s">
        <v>26485</v>
      </c>
      <c r="X1548" s="51" t="s">
        <v>93</v>
      </c>
      <c r="Y1548" s="51">
        <v>4650</v>
      </c>
      <c r="AA1548" s="51" t="s">
        <v>42844</v>
      </c>
      <c r="AB1548" s="33">
        <v>6899</v>
      </c>
      <c r="AC1548" s="103">
        <v>25930</v>
      </c>
    </row>
    <row r="1549" spans="1:29" ht="13" customHeight="1" x14ac:dyDescent="0.2">
      <c r="A1549" s="10" t="s">
        <v>39125</v>
      </c>
      <c r="B1549" s="87">
        <v>42</v>
      </c>
      <c r="C1549" s="10" t="s">
        <v>13</v>
      </c>
      <c r="D1549" s="51" t="s">
        <v>30</v>
      </c>
      <c r="E1549" s="10"/>
      <c r="F1549" s="94">
        <v>43575</v>
      </c>
      <c r="G1549" s="10" t="s">
        <v>39126</v>
      </c>
      <c r="H1549" s="10" t="s">
        <v>8846</v>
      </c>
      <c r="I1549" s="10" t="s">
        <v>915</v>
      </c>
      <c r="J1549" s="62">
        <v>72205</v>
      </c>
      <c r="K1549" s="10" t="s">
        <v>2302</v>
      </c>
      <c r="L1549" s="10" t="s">
        <v>8848</v>
      </c>
      <c r="M1549" s="1" t="s">
        <v>46054</v>
      </c>
      <c r="N1549" s="10" t="s">
        <v>20</v>
      </c>
      <c r="O1549" s="10" t="s">
        <v>39127</v>
      </c>
      <c r="P1549" s="10" t="s">
        <v>45771</v>
      </c>
      <c r="Q1549" s="33" t="s">
        <v>29986</v>
      </c>
      <c r="R1549" s="61" t="s">
        <v>39128</v>
      </c>
      <c r="S1549" s="10" t="s">
        <v>93</v>
      </c>
      <c r="T1549" s="60" t="s">
        <v>21</v>
      </c>
      <c r="U1549" s="51" t="s">
        <v>26689</v>
      </c>
      <c r="V1549" s="51" t="s">
        <v>26484</v>
      </c>
      <c r="W1549" s="51" t="s">
        <v>26486</v>
      </c>
      <c r="X1549" s="51" t="s">
        <v>93</v>
      </c>
      <c r="Y1549" s="51">
        <v>4652</v>
      </c>
      <c r="AA1549" s="51" t="s">
        <v>42842</v>
      </c>
      <c r="AB1549" s="33">
        <v>6897</v>
      </c>
      <c r="AC1549" s="103">
        <v>25928</v>
      </c>
    </row>
    <row r="1550" spans="1:29" ht="13" customHeight="1" x14ac:dyDescent="0.2">
      <c r="A1550" s="10" t="s">
        <v>41145</v>
      </c>
      <c r="B1550" s="87">
        <v>63</v>
      </c>
      <c r="C1550" s="10" t="s">
        <v>13</v>
      </c>
      <c r="D1550" s="51" t="s">
        <v>30</v>
      </c>
      <c r="E1550" s="10"/>
      <c r="F1550" s="94">
        <v>43575</v>
      </c>
      <c r="G1550" s="10" t="s">
        <v>41146</v>
      </c>
      <c r="H1550" s="10" t="s">
        <v>6302</v>
      </c>
      <c r="I1550" s="10" t="s">
        <v>159</v>
      </c>
      <c r="J1550" s="62">
        <v>30601</v>
      </c>
      <c r="K1550" s="10" t="s">
        <v>37706</v>
      </c>
      <c r="L1550" s="10" t="s">
        <v>37707</v>
      </c>
      <c r="M1550" s="1" t="s">
        <v>46439</v>
      </c>
      <c r="N1550" s="10" t="s">
        <v>20</v>
      </c>
      <c r="O1550" s="10" t="s">
        <v>41147</v>
      </c>
      <c r="P1550" s="10" t="s">
        <v>31864</v>
      </c>
      <c r="Q1550" s="33" t="s">
        <v>29986</v>
      </c>
      <c r="R1550" s="61" t="s">
        <v>41148</v>
      </c>
      <c r="S1550" s="10" t="s">
        <v>509</v>
      </c>
      <c r="T1550" s="60" t="s">
        <v>21</v>
      </c>
      <c r="U1550" s="51" t="s">
        <v>26689</v>
      </c>
      <c r="V1550" s="51" t="s">
        <v>26484</v>
      </c>
      <c r="W1550" s="51" t="s">
        <v>26485</v>
      </c>
      <c r="X1550" s="51" t="s">
        <v>509</v>
      </c>
      <c r="Y1550" s="51">
        <v>4651</v>
      </c>
      <c r="AA1550" s="51" t="s">
        <v>42842</v>
      </c>
      <c r="AB1550" s="33">
        <v>6898</v>
      </c>
      <c r="AC1550" s="103">
        <v>25926</v>
      </c>
    </row>
    <row r="1551" spans="1:29" ht="13" customHeight="1" x14ac:dyDescent="0.2">
      <c r="A1551" s="10" t="s">
        <v>40638</v>
      </c>
      <c r="B1551" s="87">
        <v>18</v>
      </c>
      <c r="C1551" s="10" t="s">
        <v>13</v>
      </c>
      <c r="D1551" s="10" t="s">
        <v>41</v>
      </c>
      <c r="E1551" s="61" t="s">
        <v>40639</v>
      </c>
      <c r="F1551" s="94">
        <v>43575</v>
      </c>
      <c r="G1551" s="10" t="s">
        <v>40640</v>
      </c>
      <c r="H1551" s="10" t="s">
        <v>40641</v>
      </c>
      <c r="I1551" s="10" t="s">
        <v>34</v>
      </c>
      <c r="J1551" s="62">
        <v>6109</v>
      </c>
      <c r="K1551" s="10" t="s">
        <v>790</v>
      </c>
      <c r="L1551" s="10" t="s">
        <v>40642</v>
      </c>
      <c r="M1551" s="1" t="s">
        <v>46724</v>
      </c>
      <c r="N1551" s="10" t="s">
        <v>20</v>
      </c>
      <c r="O1551" s="10" t="s">
        <v>40643</v>
      </c>
      <c r="P1551" s="10" t="s">
        <v>37679</v>
      </c>
      <c r="Q1551" s="33" t="s">
        <v>29986</v>
      </c>
      <c r="R1551" s="61" t="s">
        <v>40644</v>
      </c>
      <c r="S1551" s="10" t="s">
        <v>93</v>
      </c>
      <c r="T1551" s="60" t="s">
        <v>350</v>
      </c>
      <c r="U1551" s="51" t="s">
        <v>26775</v>
      </c>
      <c r="V1551" s="51" t="s">
        <v>26484</v>
      </c>
      <c r="W1551" s="51" t="s">
        <v>26486</v>
      </c>
      <c r="X1551" s="51" t="s">
        <v>93</v>
      </c>
      <c r="Y1551" s="51">
        <v>4653</v>
      </c>
      <c r="AA1551" s="51" t="s">
        <v>42844</v>
      </c>
      <c r="AB1551" s="33">
        <v>6900</v>
      </c>
      <c r="AC1551" s="103">
        <v>25935</v>
      </c>
    </row>
    <row r="1552" spans="1:29" ht="13" customHeight="1" x14ac:dyDescent="0.2">
      <c r="A1552" s="10" t="s">
        <v>37963</v>
      </c>
      <c r="B1552" s="87">
        <v>30</v>
      </c>
      <c r="C1552" s="10" t="s">
        <v>13</v>
      </c>
      <c r="D1552" s="10" t="s">
        <v>30</v>
      </c>
      <c r="E1552" s="61" t="s">
        <v>37964</v>
      </c>
      <c r="F1552" s="94">
        <v>43573</v>
      </c>
      <c r="G1552" s="10" t="s">
        <v>37965</v>
      </c>
      <c r="H1552" s="10" t="s">
        <v>1063</v>
      </c>
      <c r="I1552" s="10" t="s">
        <v>38</v>
      </c>
      <c r="J1552" s="62">
        <v>94536</v>
      </c>
      <c r="K1552" s="10" t="s">
        <v>555</v>
      </c>
      <c r="L1552" s="10" t="s">
        <v>1064</v>
      </c>
      <c r="M1552" s="1" t="s">
        <v>46726</v>
      </c>
      <c r="N1552" s="10" t="s">
        <v>20</v>
      </c>
      <c r="O1552" s="10" t="s">
        <v>37966</v>
      </c>
      <c r="P1552" s="10" t="s">
        <v>45771</v>
      </c>
      <c r="Q1552" s="33" t="s">
        <v>29986</v>
      </c>
      <c r="R1552" s="61" t="s">
        <v>37967</v>
      </c>
      <c r="S1552" s="10" t="s">
        <v>93</v>
      </c>
      <c r="T1552" s="60" t="s">
        <v>21</v>
      </c>
      <c r="U1552" s="51" t="s">
        <v>26689</v>
      </c>
      <c r="V1552" s="51" t="s">
        <v>26484</v>
      </c>
      <c r="W1552" s="51" t="s">
        <v>26485</v>
      </c>
      <c r="X1552" s="51" t="s">
        <v>509</v>
      </c>
      <c r="Y1552" s="51">
        <v>4646</v>
      </c>
      <c r="AA1552" s="51" t="s">
        <v>42844</v>
      </c>
      <c r="AB1552" s="33">
        <v>6893</v>
      </c>
      <c r="AC1552" s="103">
        <v>25924</v>
      </c>
    </row>
    <row r="1553" spans="1:29" ht="13" customHeight="1" x14ac:dyDescent="0.2">
      <c r="A1553" s="10" t="s">
        <v>38698</v>
      </c>
      <c r="B1553" s="87">
        <v>40</v>
      </c>
      <c r="C1553" s="10" t="s">
        <v>13</v>
      </c>
      <c r="D1553" s="10" t="s">
        <v>127</v>
      </c>
      <c r="E1553" s="61" t="s">
        <v>38699</v>
      </c>
      <c r="F1553" s="94">
        <v>43573</v>
      </c>
      <c r="G1553" s="10" t="s">
        <v>38700</v>
      </c>
      <c r="H1553" s="10" t="s">
        <v>38701</v>
      </c>
      <c r="I1553" s="10" t="s">
        <v>121</v>
      </c>
      <c r="J1553" s="62">
        <v>55433</v>
      </c>
      <c r="K1553" s="10" t="s">
        <v>2241</v>
      </c>
      <c r="L1553" s="10" t="s">
        <v>38702</v>
      </c>
      <c r="M1553" s="1" t="s">
        <v>46725</v>
      </c>
      <c r="N1553" s="10" t="s">
        <v>20</v>
      </c>
      <c r="O1553" s="10" t="s">
        <v>38703</v>
      </c>
      <c r="P1553" s="10" t="s">
        <v>45771</v>
      </c>
      <c r="Q1553" s="33" t="s">
        <v>29986</v>
      </c>
      <c r="R1553" s="61" t="s">
        <v>38704</v>
      </c>
      <c r="S1553" s="10" t="s">
        <v>93</v>
      </c>
      <c r="T1553" s="60" t="s">
        <v>21</v>
      </c>
      <c r="U1553" s="51" t="s">
        <v>26689</v>
      </c>
      <c r="V1553" s="51" t="s">
        <v>26484</v>
      </c>
      <c r="W1553" s="51" t="s">
        <v>26486</v>
      </c>
      <c r="X1553" s="51" t="s">
        <v>509</v>
      </c>
      <c r="Y1553" s="51">
        <v>4637</v>
      </c>
      <c r="AA1553" s="51" t="s">
        <v>42844</v>
      </c>
      <c r="AB1553" s="33">
        <v>6895</v>
      </c>
      <c r="AC1553" s="103">
        <v>25922</v>
      </c>
    </row>
    <row r="1554" spans="1:29" ht="13" customHeight="1" x14ac:dyDescent="0.2">
      <c r="A1554" s="10" t="s">
        <v>38524</v>
      </c>
      <c r="B1554" s="87">
        <v>42</v>
      </c>
      <c r="C1554" s="10" t="s">
        <v>13</v>
      </c>
      <c r="D1554" s="10" t="s">
        <v>41</v>
      </c>
      <c r="E1554" s="61" t="s">
        <v>38525</v>
      </c>
      <c r="F1554" s="94">
        <v>43573</v>
      </c>
      <c r="G1554" s="10" t="s">
        <v>38526</v>
      </c>
      <c r="H1554" s="10" t="s">
        <v>697</v>
      </c>
      <c r="I1554" s="10" t="s">
        <v>392</v>
      </c>
      <c r="J1554" s="62">
        <v>10040</v>
      </c>
      <c r="K1554" s="10" t="s">
        <v>697</v>
      </c>
      <c r="L1554" s="10" t="s">
        <v>536</v>
      </c>
      <c r="M1554" s="1" t="s">
        <v>45963</v>
      </c>
      <c r="N1554" s="10" t="s">
        <v>20</v>
      </c>
      <c r="O1554" s="10" t="s">
        <v>38527</v>
      </c>
      <c r="P1554" s="10" t="s">
        <v>45771</v>
      </c>
      <c r="Q1554" s="33" t="s">
        <v>29986</v>
      </c>
      <c r="R1554" s="61" t="s">
        <v>38528</v>
      </c>
      <c r="S1554" s="10" t="s">
        <v>93</v>
      </c>
      <c r="T1554" s="60" t="s">
        <v>21</v>
      </c>
      <c r="U1554" s="51" t="s">
        <v>26689</v>
      </c>
      <c r="V1554" s="51" t="s">
        <v>26484</v>
      </c>
      <c r="W1554" s="51" t="s">
        <v>26486</v>
      </c>
      <c r="X1554" s="51" t="s">
        <v>93</v>
      </c>
      <c r="Y1554" s="51">
        <v>4647</v>
      </c>
      <c r="AA1554" s="51" t="s">
        <v>42842</v>
      </c>
      <c r="AB1554" s="33">
        <v>6894</v>
      </c>
      <c r="AC1554" s="103">
        <v>25923</v>
      </c>
    </row>
    <row r="1555" spans="1:29" ht="13" customHeight="1" x14ac:dyDescent="0.2">
      <c r="A1555" s="10" t="s">
        <v>41856</v>
      </c>
      <c r="B1555" s="87">
        <v>36</v>
      </c>
      <c r="C1555" s="10" t="s">
        <v>13</v>
      </c>
      <c r="D1555" s="10" t="s">
        <v>30</v>
      </c>
      <c r="E1555" s="61" t="s">
        <v>41857</v>
      </c>
      <c r="F1555" s="94">
        <v>43572</v>
      </c>
      <c r="G1555" s="10" t="s">
        <v>41858</v>
      </c>
      <c r="H1555" s="10" t="s">
        <v>41859</v>
      </c>
      <c r="I1555" s="10" t="s">
        <v>732</v>
      </c>
      <c r="J1555" s="62">
        <v>83501</v>
      </c>
      <c r="K1555" s="10" t="s">
        <v>41860</v>
      </c>
      <c r="L1555" s="10" t="s">
        <v>41861</v>
      </c>
      <c r="M1555" s="1" t="s">
        <v>46727</v>
      </c>
      <c r="N1555" s="10" t="s">
        <v>20</v>
      </c>
      <c r="O1555" s="10" t="s">
        <v>41862</v>
      </c>
      <c r="P1555" s="10" t="s">
        <v>45771</v>
      </c>
      <c r="Q1555" s="33" t="s">
        <v>29986</v>
      </c>
      <c r="R1555" s="61" t="s">
        <v>41863</v>
      </c>
      <c r="S1555" s="10" t="s">
        <v>93</v>
      </c>
      <c r="T1555" s="60" t="s">
        <v>21</v>
      </c>
      <c r="U1555" s="34" t="s">
        <v>26689</v>
      </c>
      <c r="V1555" s="34" t="s">
        <v>26484</v>
      </c>
      <c r="W1555" s="51"/>
      <c r="X1555" s="51"/>
      <c r="Y1555" s="51"/>
      <c r="Z1555" s="33" t="s">
        <v>42353</v>
      </c>
      <c r="AA1555" s="51" t="s">
        <v>42844</v>
      </c>
      <c r="AB1555" s="33">
        <v>6890</v>
      </c>
      <c r="AC1555" s="103">
        <v>25920</v>
      </c>
    </row>
    <row r="1556" spans="1:29" ht="13" customHeight="1" x14ac:dyDescent="0.2">
      <c r="A1556" s="10" t="s">
        <v>41360</v>
      </c>
      <c r="B1556" s="87">
        <v>36</v>
      </c>
      <c r="C1556" s="10" t="s">
        <v>13</v>
      </c>
      <c r="D1556" s="51" t="s">
        <v>30</v>
      </c>
      <c r="E1556" s="10"/>
      <c r="F1556" s="94">
        <v>43572</v>
      </c>
      <c r="G1556" s="10" t="s">
        <v>41361</v>
      </c>
      <c r="H1556" s="10" t="s">
        <v>1794</v>
      </c>
      <c r="I1556" s="10" t="s">
        <v>138</v>
      </c>
      <c r="J1556" s="62">
        <v>26541</v>
      </c>
      <c r="K1556" s="10" t="s">
        <v>1796</v>
      </c>
      <c r="L1556" s="10" t="s">
        <v>22809</v>
      </c>
      <c r="M1556" s="1" t="s">
        <v>46728</v>
      </c>
      <c r="N1556" s="10" t="s">
        <v>20</v>
      </c>
      <c r="O1556" s="10" t="s">
        <v>41362</v>
      </c>
      <c r="P1556" s="10" t="s">
        <v>45771</v>
      </c>
      <c r="Q1556" s="33" t="s">
        <v>29986</v>
      </c>
      <c r="R1556" s="61" t="s">
        <v>41363</v>
      </c>
      <c r="S1556" s="10" t="s">
        <v>509</v>
      </c>
      <c r="T1556" s="60" t="s">
        <v>21</v>
      </c>
      <c r="U1556" s="51" t="s">
        <v>26682</v>
      </c>
      <c r="V1556" s="51" t="s">
        <v>26484</v>
      </c>
      <c r="W1556" s="51" t="s">
        <v>26486</v>
      </c>
      <c r="X1556" s="51" t="s">
        <v>509</v>
      </c>
      <c r="Y1556" s="51">
        <v>4648</v>
      </c>
      <c r="AA1556" s="51" t="s">
        <v>42843</v>
      </c>
      <c r="AB1556" s="33">
        <v>6891</v>
      </c>
      <c r="AC1556" s="103">
        <v>25921</v>
      </c>
    </row>
    <row r="1557" spans="1:29" ht="13" customHeight="1" x14ac:dyDescent="0.2">
      <c r="A1557" s="10" t="s">
        <v>41864</v>
      </c>
      <c r="B1557" s="87">
        <v>42</v>
      </c>
      <c r="C1557" s="10" t="s">
        <v>13</v>
      </c>
      <c r="D1557" s="10" t="s">
        <v>30</v>
      </c>
      <c r="E1557" s="61" t="s">
        <v>41865</v>
      </c>
      <c r="F1557" s="94">
        <v>43572</v>
      </c>
      <c r="G1557" s="10" t="s">
        <v>41866</v>
      </c>
      <c r="H1557" s="10" t="s">
        <v>41867</v>
      </c>
      <c r="I1557" s="10" t="s">
        <v>281</v>
      </c>
      <c r="J1557" s="62">
        <v>98563</v>
      </c>
      <c r="K1557" s="10" t="s">
        <v>24963</v>
      </c>
      <c r="L1557" s="10" t="s">
        <v>41868</v>
      </c>
      <c r="M1557" s="1" t="s">
        <v>46729</v>
      </c>
      <c r="N1557" s="10" t="s">
        <v>20</v>
      </c>
      <c r="O1557" s="10" t="s">
        <v>41869</v>
      </c>
      <c r="P1557" s="10" t="s">
        <v>45771</v>
      </c>
      <c r="Q1557" s="33" t="s">
        <v>29986</v>
      </c>
      <c r="R1557" s="61" t="s">
        <v>41870</v>
      </c>
      <c r="S1557" s="10" t="s">
        <v>509</v>
      </c>
      <c r="T1557" s="60" t="s">
        <v>21</v>
      </c>
      <c r="U1557" s="34" t="s">
        <v>28142</v>
      </c>
      <c r="V1557" s="34" t="s">
        <v>26484</v>
      </c>
      <c r="W1557" s="51"/>
      <c r="X1557" s="51"/>
      <c r="Y1557" s="51">
        <v>5412</v>
      </c>
      <c r="AA1557" s="51" t="s">
        <v>42843</v>
      </c>
      <c r="AB1557" s="33">
        <v>6892</v>
      </c>
      <c r="AC1557" s="103">
        <v>26481</v>
      </c>
    </row>
    <row r="1558" spans="1:29" ht="13" customHeight="1" x14ac:dyDescent="0.2">
      <c r="A1558" s="10" t="s">
        <v>39188</v>
      </c>
      <c r="B1558" s="33" t="s">
        <v>22</v>
      </c>
      <c r="D1558" s="51" t="s">
        <v>78</v>
      </c>
      <c r="F1558" s="94">
        <v>43572</v>
      </c>
      <c r="H1558" s="33" t="s">
        <v>7966</v>
      </c>
      <c r="I1558" s="33" t="s">
        <v>50</v>
      </c>
      <c r="M1558" s="1" t="s">
        <v>48929</v>
      </c>
      <c r="N1558" s="10" t="s">
        <v>20</v>
      </c>
      <c r="P1558" s="10" t="s">
        <v>45771</v>
      </c>
      <c r="Q1558" s="33" t="s">
        <v>29986</v>
      </c>
      <c r="R1558" s="33"/>
      <c r="T1558" s="60" t="s">
        <v>21</v>
      </c>
      <c r="U1558" s="51" t="s">
        <v>26689</v>
      </c>
      <c r="V1558" s="51" t="s">
        <v>26484</v>
      </c>
      <c r="W1558" s="51" t="s">
        <v>26485</v>
      </c>
      <c r="X1558" s="51" t="s">
        <v>93</v>
      </c>
      <c r="Y1558" s="51">
        <v>4642</v>
      </c>
      <c r="AA1558" s="33" t="s">
        <v>49699</v>
      </c>
      <c r="AB1558" s="33">
        <v>6889</v>
      </c>
      <c r="AC1558" s="103">
        <v>25919</v>
      </c>
    </row>
    <row r="1559" spans="1:29" ht="13" customHeight="1" x14ac:dyDescent="0.2">
      <c r="A1559" s="10" t="s">
        <v>41210</v>
      </c>
      <c r="B1559" s="87">
        <v>24</v>
      </c>
      <c r="C1559" s="10" t="s">
        <v>13</v>
      </c>
      <c r="D1559" s="10" t="s">
        <v>30</v>
      </c>
      <c r="E1559" s="61" t="s">
        <v>41211</v>
      </c>
      <c r="F1559" s="94">
        <v>43571</v>
      </c>
      <c r="G1559" s="10" t="s">
        <v>41212</v>
      </c>
      <c r="H1559" s="10" t="s">
        <v>3224</v>
      </c>
      <c r="I1559" s="10" t="s">
        <v>392</v>
      </c>
      <c r="J1559" s="62">
        <v>13440</v>
      </c>
      <c r="K1559" s="10" t="s">
        <v>27256</v>
      </c>
      <c r="L1559" s="10" t="s">
        <v>20747</v>
      </c>
      <c r="M1559" s="1" t="s">
        <v>45929</v>
      </c>
      <c r="N1559" s="10" t="s">
        <v>20</v>
      </c>
      <c r="O1559" s="10" t="s">
        <v>41213</v>
      </c>
      <c r="P1559" s="10" t="s">
        <v>45771</v>
      </c>
      <c r="Q1559" s="33" t="s">
        <v>29986</v>
      </c>
      <c r="R1559" s="61" t="s">
        <v>41214</v>
      </c>
      <c r="S1559" s="10" t="s">
        <v>509</v>
      </c>
      <c r="T1559" s="60" t="s">
        <v>21</v>
      </c>
      <c r="U1559" s="51" t="s">
        <v>26682</v>
      </c>
      <c r="V1559" s="51" t="s">
        <v>26482</v>
      </c>
      <c r="W1559" s="51" t="s">
        <v>26485</v>
      </c>
      <c r="X1559" s="51" t="s">
        <v>93</v>
      </c>
      <c r="Y1559" s="51">
        <v>4638</v>
      </c>
      <c r="AA1559" s="51" t="s">
        <v>42844</v>
      </c>
      <c r="AB1559" s="33">
        <v>6887</v>
      </c>
      <c r="AC1559" s="103">
        <v>18459</v>
      </c>
    </row>
    <row r="1560" spans="1:29" ht="13" customHeight="1" x14ac:dyDescent="0.2">
      <c r="A1560" s="10" t="s">
        <v>40547</v>
      </c>
      <c r="B1560" s="87">
        <v>24</v>
      </c>
      <c r="C1560" s="10" t="s">
        <v>13</v>
      </c>
      <c r="D1560" s="10" t="s">
        <v>30</v>
      </c>
      <c r="E1560" s="61" t="s">
        <v>40548</v>
      </c>
      <c r="F1560" s="94">
        <v>43571</v>
      </c>
      <c r="G1560" s="10" t="s">
        <v>40549</v>
      </c>
      <c r="H1560" s="10" t="s">
        <v>36879</v>
      </c>
      <c r="I1560" s="10" t="s">
        <v>25</v>
      </c>
      <c r="J1560" s="62">
        <v>29644</v>
      </c>
      <c r="K1560" s="10" t="s">
        <v>26</v>
      </c>
      <c r="L1560" s="10" t="s">
        <v>40550</v>
      </c>
      <c r="M1560" s="1" t="s">
        <v>46730</v>
      </c>
      <c r="N1560" s="10" t="s">
        <v>20</v>
      </c>
      <c r="O1560" s="10" t="s">
        <v>40551</v>
      </c>
      <c r="P1560" s="10" t="s">
        <v>45771</v>
      </c>
      <c r="Q1560" s="33" t="s">
        <v>29986</v>
      </c>
      <c r="R1560" s="61" t="s">
        <v>40552</v>
      </c>
      <c r="S1560" s="10" t="s">
        <v>93</v>
      </c>
      <c r="T1560" s="60" t="s">
        <v>350</v>
      </c>
      <c r="U1560" s="51" t="s">
        <v>26775</v>
      </c>
      <c r="V1560" s="51" t="s">
        <v>26484</v>
      </c>
      <c r="W1560" s="51" t="s">
        <v>26483</v>
      </c>
      <c r="X1560" s="51" t="s">
        <v>93</v>
      </c>
      <c r="Y1560" s="51">
        <v>4641</v>
      </c>
      <c r="AA1560" s="51" t="s">
        <v>42843</v>
      </c>
      <c r="AB1560" s="33">
        <v>6888</v>
      </c>
      <c r="AC1560" s="103">
        <v>25916</v>
      </c>
    </row>
    <row r="1561" spans="1:29" ht="13" customHeight="1" x14ac:dyDescent="0.2">
      <c r="A1561" s="10" t="s">
        <v>41256</v>
      </c>
      <c r="B1561" s="87">
        <v>42</v>
      </c>
      <c r="C1561" s="10" t="s">
        <v>13</v>
      </c>
      <c r="D1561" s="10" t="s">
        <v>30</v>
      </c>
      <c r="E1561" s="61" t="s">
        <v>41257</v>
      </c>
      <c r="F1561" s="94">
        <v>43570</v>
      </c>
      <c r="G1561" s="10" t="s">
        <v>41258</v>
      </c>
      <c r="H1561" s="10" t="s">
        <v>6616</v>
      </c>
      <c r="I1561" s="10" t="s">
        <v>297</v>
      </c>
      <c r="J1561" s="62">
        <v>37863</v>
      </c>
      <c r="K1561" s="10" t="s">
        <v>5036</v>
      </c>
      <c r="L1561" s="10" t="s">
        <v>6618</v>
      </c>
      <c r="M1561" s="1" t="s">
        <v>46731</v>
      </c>
      <c r="N1561" s="10" t="s">
        <v>20</v>
      </c>
      <c r="O1561" s="10" t="s">
        <v>41259</v>
      </c>
      <c r="P1561" s="10" t="s">
        <v>45771</v>
      </c>
      <c r="Q1561" s="33" t="s">
        <v>29986</v>
      </c>
      <c r="R1561" s="61" t="s">
        <v>41260</v>
      </c>
      <c r="S1561" s="10" t="s">
        <v>509</v>
      </c>
      <c r="T1561" s="60" t="s">
        <v>21</v>
      </c>
      <c r="U1561" s="51" t="s">
        <v>26682</v>
      </c>
      <c r="V1561" s="51" t="s">
        <v>26482</v>
      </c>
      <c r="W1561" s="51" t="s">
        <v>26485</v>
      </c>
      <c r="X1561" s="51" t="s">
        <v>93</v>
      </c>
      <c r="Y1561" s="51">
        <v>4632</v>
      </c>
      <c r="AA1561" s="51" t="s">
        <v>42844</v>
      </c>
      <c r="AB1561" s="33">
        <v>6886</v>
      </c>
      <c r="AC1561" s="103">
        <v>25905</v>
      </c>
    </row>
    <row r="1562" spans="1:29" ht="13" customHeight="1" x14ac:dyDescent="0.2">
      <c r="A1562" s="10" t="s">
        <v>39121</v>
      </c>
      <c r="B1562" s="87">
        <v>27</v>
      </c>
      <c r="C1562" s="10" t="s">
        <v>13</v>
      </c>
      <c r="D1562" s="51" t="s">
        <v>30</v>
      </c>
      <c r="E1562" s="60"/>
      <c r="F1562" s="94">
        <v>43569</v>
      </c>
      <c r="G1562" s="10" t="s">
        <v>39122</v>
      </c>
      <c r="H1562" s="10" t="s">
        <v>6096</v>
      </c>
      <c r="I1562" s="10" t="s">
        <v>66</v>
      </c>
      <c r="J1562" s="62">
        <v>79022</v>
      </c>
      <c r="K1562" s="10" t="s">
        <v>6098</v>
      </c>
      <c r="L1562" s="10" t="s">
        <v>6099</v>
      </c>
      <c r="M1562" s="1" t="s">
        <v>46733</v>
      </c>
      <c r="N1562" s="10" t="s">
        <v>20</v>
      </c>
      <c r="O1562" s="10" t="s">
        <v>39123</v>
      </c>
      <c r="P1562" s="10" t="s">
        <v>45771</v>
      </c>
      <c r="Q1562" s="33" t="s">
        <v>29986</v>
      </c>
      <c r="R1562" s="61" t="s">
        <v>39124</v>
      </c>
      <c r="S1562" s="10" t="s">
        <v>93</v>
      </c>
      <c r="T1562" s="60" t="s">
        <v>21</v>
      </c>
      <c r="U1562" s="51" t="s">
        <v>26689</v>
      </c>
      <c r="V1562" s="51" t="s">
        <v>26482</v>
      </c>
      <c r="W1562" s="51" t="s">
        <v>26486</v>
      </c>
      <c r="X1562" s="51" t="s">
        <v>93</v>
      </c>
      <c r="Y1562" s="51">
        <v>4633</v>
      </c>
      <c r="AA1562" s="51" t="s">
        <v>42843</v>
      </c>
      <c r="AB1562" s="33">
        <v>6882</v>
      </c>
      <c r="AC1562" s="103">
        <v>25898</v>
      </c>
    </row>
    <row r="1563" spans="1:29" ht="13" customHeight="1" x14ac:dyDescent="0.2">
      <c r="A1563" s="10" t="s">
        <v>39274</v>
      </c>
      <c r="B1563" s="87">
        <v>32</v>
      </c>
      <c r="C1563" s="10" t="s">
        <v>13</v>
      </c>
      <c r="D1563" s="10" t="s">
        <v>78</v>
      </c>
      <c r="E1563" s="61" t="s">
        <v>39275</v>
      </c>
      <c r="F1563" s="94">
        <v>43569</v>
      </c>
      <c r="G1563" s="10" t="s">
        <v>39276</v>
      </c>
      <c r="H1563" s="10" t="s">
        <v>1711</v>
      </c>
      <c r="I1563" s="10" t="s">
        <v>392</v>
      </c>
      <c r="J1563" s="62">
        <v>10453</v>
      </c>
      <c r="K1563" s="10" t="s">
        <v>1711</v>
      </c>
      <c r="L1563" s="10" t="s">
        <v>536</v>
      </c>
      <c r="M1563" s="1" t="s">
        <v>45963</v>
      </c>
      <c r="N1563" s="10" t="s">
        <v>20</v>
      </c>
      <c r="O1563" s="10" t="s">
        <v>39277</v>
      </c>
      <c r="P1563" s="10" t="s">
        <v>45771</v>
      </c>
      <c r="Q1563" s="33" t="s">
        <v>29986</v>
      </c>
      <c r="R1563" s="61" t="s">
        <v>39278</v>
      </c>
      <c r="S1563" s="10" t="s">
        <v>93</v>
      </c>
      <c r="T1563" s="60" t="s">
        <v>21</v>
      </c>
      <c r="U1563" s="51" t="s">
        <v>26682</v>
      </c>
      <c r="V1563" s="51" t="s">
        <v>26482</v>
      </c>
      <c r="W1563" s="51" t="s">
        <v>26485</v>
      </c>
      <c r="X1563" s="51" t="s">
        <v>509</v>
      </c>
      <c r="Y1563" s="51">
        <v>4634</v>
      </c>
      <c r="AA1563" s="51" t="s">
        <v>42842</v>
      </c>
      <c r="AB1563" s="33">
        <v>6883</v>
      </c>
      <c r="AC1563" s="103">
        <v>25901</v>
      </c>
    </row>
    <row r="1564" spans="1:29" ht="13" customHeight="1" x14ac:dyDescent="0.2">
      <c r="A1564" s="10" t="s">
        <v>39587</v>
      </c>
      <c r="B1564" s="87">
        <v>32</v>
      </c>
      <c r="C1564" s="10" t="s">
        <v>13</v>
      </c>
      <c r="D1564" s="10" t="s">
        <v>127</v>
      </c>
      <c r="E1564" s="61" t="s">
        <v>39588</v>
      </c>
      <c r="F1564" s="94">
        <v>43569</v>
      </c>
      <c r="G1564" s="10" t="s">
        <v>39589</v>
      </c>
      <c r="H1564" s="10" t="s">
        <v>39590</v>
      </c>
      <c r="I1564" s="10" t="s">
        <v>429</v>
      </c>
      <c r="J1564" s="62">
        <v>69360</v>
      </c>
      <c r="K1564" s="10" t="s">
        <v>23812</v>
      </c>
      <c r="L1564" s="10" t="s">
        <v>39591</v>
      </c>
      <c r="M1564" s="1" t="s">
        <v>46732</v>
      </c>
      <c r="N1564" s="10" t="s">
        <v>20</v>
      </c>
      <c r="O1564" s="10" t="s">
        <v>39592</v>
      </c>
      <c r="P1564" s="10" t="s">
        <v>45771</v>
      </c>
      <c r="Q1564" s="33" t="s">
        <v>29986</v>
      </c>
      <c r="R1564" s="61" t="s">
        <v>39593</v>
      </c>
      <c r="S1564" s="10" t="s">
        <v>93</v>
      </c>
      <c r="T1564" s="60" t="s">
        <v>21</v>
      </c>
      <c r="U1564" s="51" t="s">
        <v>26682</v>
      </c>
      <c r="V1564" s="51" t="s">
        <v>26482</v>
      </c>
      <c r="W1564" s="51" t="s">
        <v>26486</v>
      </c>
      <c r="X1564" s="51" t="s">
        <v>93</v>
      </c>
      <c r="Y1564" s="51">
        <v>4636</v>
      </c>
      <c r="AA1564" s="51" t="s">
        <v>42843</v>
      </c>
      <c r="AB1564" s="33">
        <v>6884</v>
      </c>
      <c r="AC1564" s="103">
        <v>25915</v>
      </c>
    </row>
    <row r="1565" spans="1:29" ht="13" customHeight="1" x14ac:dyDescent="0.2">
      <c r="A1565" s="10" t="s">
        <v>37968</v>
      </c>
      <c r="B1565" s="87">
        <v>33</v>
      </c>
      <c r="C1565" s="10" t="s">
        <v>13</v>
      </c>
      <c r="D1565" s="10" t="s">
        <v>30</v>
      </c>
      <c r="E1565" s="61" t="s">
        <v>37969</v>
      </c>
      <c r="F1565" s="94">
        <v>43569</v>
      </c>
      <c r="G1565" s="10" t="s">
        <v>37970</v>
      </c>
      <c r="H1565" s="10" t="s">
        <v>37971</v>
      </c>
      <c r="I1565" s="10" t="s">
        <v>281</v>
      </c>
      <c r="J1565" s="62">
        <v>98625</v>
      </c>
      <c r="K1565" s="10" t="s">
        <v>1774</v>
      </c>
      <c r="L1565" s="10" t="s">
        <v>20057</v>
      </c>
      <c r="M1565" s="1" t="s">
        <v>46734</v>
      </c>
      <c r="N1565" s="10" t="s">
        <v>20</v>
      </c>
      <c r="O1565" s="10" t="s">
        <v>37972</v>
      </c>
      <c r="P1565" s="10" t="s">
        <v>45771</v>
      </c>
      <c r="Q1565" s="33" t="s">
        <v>29986</v>
      </c>
      <c r="R1565" s="61" t="s">
        <v>37973</v>
      </c>
      <c r="S1565" s="10" t="s">
        <v>93</v>
      </c>
      <c r="T1565" s="60" t="s">
        <v>21</v>
      </c>
      <c r="U1565" s="51" t="s">
        <v>26689</v>
      </c>
      <c r="V1565" s="51" t="s">
        <v>26484</v>
      </c>
      <c r="W1565" s="51" t="s">
        <v>26485</v>
      </c>
      <c r="X1565" s="51" t="s">
        <v>93</v>
      </c>
      <c r="Y1565" s="51">
        <v>4655</v>
      </c>
      <c r="AA1565" s="51" t="s">
        <v>42843</v>
      </c>
      <c r="AB1565" s="33">
        <v>6881</v>
      </c>
      <c r="AC1565" s="103">
        <v>25899</v>
      </c>
    </row>
    <row r="1566" spans="1:29" ht="13" customHeight="1" x14ac:dyDescent="0.2">
      <c r="A1566" s="60" t="s">
        <v>37959</v>
      </c>
      <c r="B1566" s="89">
        <v>47</v>
      </c>
      <c r="C1566" s="10" t="s">
        <v>13</v>
      </c>
      <c r="D1566" s="10" t="s">
        <v>30</v>
      </c>
      <c r="E1566" s="60"/>
      <c r="F1566" s="94">
        <v>43569</v>
      </c>
      <c r="G1566" s="10" t="s">
        <v>37960</v>
      </c>
      <c r="H1566" s="10" t="s">
        <v>91</v>
      </c>
      <c r="I1566" s="10" t="s">
        <v>38</v>
      </c>
      <c r="J1566" s="62">
        <v>90017</v>
      </c>
      <c r="K1566" s="10" t="s">
        <v>91</v>
      </c>
      <c r="L1566" s="10" t="s">
        <v>92</v>
      </c>
      <c r="M1566" s="1" t="s">
        <v>45984</v>
      </c>
      <c r="N1566" s="10" t="s">
        <v>20</v>
      </c>
      <c r="O1566" s="10" t="s">
        <v>37961</v>
      </c>
      <c r="P1566" s="10" t="s">
        <v>45771</v>
      </c>
      <c r="Q1566" s="33" t="s">
        <v>29986</v>
      </c>
      <c r="R1566" s="61" t="s">
        <v>37962</v>
      </c>
      <c r="S1566" s="10" t="s">
        <v>93</v>
      </c>
      <c r="T1566" s="60" t="s">
        <v>21</v>
      </c>
      <c r="U1566" s="51" t="s">
        <v>26689</v>
      </c>
      <c r="V1566" s="51" t="s">
        <v>26487</v>
      </c>
      <c r="W1566" s="51" t="s">
        <v>26486</v>
      </c>
      <c r="X1566" s="51" t="s">
        <v>93</v>
      </c>
      <c r="Y1566" s="51">
        <v>4639</v>
      </c>
      <c r="AA1566" s="51" t="s">
        <v>42842</v>
      </c>
      <c r="AB1566" s="33">
        <v>6880</v>
      </c>
      <c r="AC1566" s="103">
        <v>25903</v>
      </c>
    </row>
    <row r="1567" spans="1:29" ht="13" customHeight="1" x14ac:dyDescent="0.2">
      <c r="A1567" s="10" t="s">
        <v>41534</v>
      </c>
      <c r="B1567" s="87">
        <v>42</v>
      </c>
      <c r="C1567" s="10" t="s">
        <v>13</v>
      </c>
      <c r="D1567" s="51" t="s">
        <v>127</v>
      </c>
      <c r="E1567" s="60"/>
      <c r="F1567" s="94">
        <v>43569</v>
      </c>
      <c r="G1567" s="10" t="s">
        <v>41535</v>
      </c>
      <c r="H1567" s="10" t="s">
        <v>15581</v>
      </c>
      <c r="I1567" s="10" t="s">
        <v>38</v>
      </c>
      <c r="J1567" s="62">
        <v>96080</v>
      </c>
      <c r="K1567" s="10" t="s">
        <v>2709</v>
      </c>
      <c r="L1567" s="10" t="s">
        <v>15583</v>
      </c>
      <c r="M1567" s="1" t="s">
        <v>46232</v>
      </c>
      <c r="N1567" s="10" t="s">
        <v>20</v>
      </c>
      <c r="O1567" s="10" t="s">
        <v>41536</v>
      </c>
      <c r="P1567" s="10" t="s">
        <v>31864</v>
      </c>
      <c r="Q1567" s="33" t="s">
        <v>29986</v>
      </c>
      <c r="R1567" s="61" t="s">
        <v>41537</v>
      </c>
      <c r="S1567" s="10" t="s">
        <v>509</v>
      </c>
      <c r="T1567" s="60" t="s">
        <v>28</v>
      </c>
      <c r="U1567" s="51" t="s">
        <v>41538</v>
      </c>
      <c r="V1567" s="51" t="s">
        <v>26482</v>
      </c>
      <c r="W1567" s="51" t="s">
        <v>26486</v>
      </c>
      <c r="X1567" s="51" t="s">
        <v>93</v>
      </c>
      <c r="Y1567" s="51">
        <v>4635</v>
      </c>
      <c r="AA1567" s="51" t="s">
        <v>42843</v>
      </c>
      <c r="AB1567" s="33">
        <v>6885</v>
      </c>
      <c r="AC1567" s="103">
        <v>25900</v>
      </c>
    </row>
    <row r="1568" spans="1:29" ht="13" customHeight="1" x14ac:dyDescent="0.2">
      <c r="A1568" s="10" t="s">
        <v>41684</v>
      </c>
      <c r="B1568" s="87">
        <v>43</v>
      </c>
      <c r="C1568" s="10" t="s">
        <v>13</v>
      </c>
      <c r="D1568" s="10" t="s">
        <v>78</v>
      </c>
      <c r="E1568" s="61" t="s">
        <v>41685</v>
      </c>
      <c r="F1568" s="94">
        <v>43568</v>
      </c>
      <c r="G1568" s="10" t="s">
        <v>41686</v>
      </c>
      <c r="H1568" s="10" t="s">
        <v>658</v>
      </c>
      <c r="I1568" s="10" t="s">
        <v>399</v>
      </c>
      <c r="J1568" s="62">
        <v>63139</v>
      </c>
      <c r="K1568" s="10" t="s">
        <v>29421</v>
      </c>
      <c r="L1568" s="10" t="s">
        <v>4149</v>
      </c>
      <c r="M1568" s="1" t="s">
        <v>46104</v>
      </c>
      <c r="N1568" s="10" t="s">
        <v>362</v>
      </c>
      <c r="O1568" s="10" t="s">
        <v>41687</v>
      </c>
      <c r="P1568" s="10" t="s">
        <v>45771</v>
      </c>
      <c r="Q1568" s="33" t="s">
        <v>29986</v>
      </c>
      <c r="R1568" s="61" t="s">
        <v>41688</v>
      </c>
      <c r="S1568" s="10" t="s">
        <v>509</v>
      </c>
      <c r="T1568" s="60" t="s">
        <v>45897</v>
      </c>
      <c r="U1568" s="34" t="s">
        <v>49804</v>
      </c>
      <c r="V1568" s="34" t="s">
        <v>26482</v>
      </c>
      <c r="W1568" s="51"/>
      <c r="X1568" s="51"/>
      <c r="Y1568" s="51"/>
      <c r="AA1568" s="51" t="s">
        <v>42842</v>
      </c>
      <c r="AB1568" s="33">
        <v>6879</v>
      </c>
      <c r="AC1568" s="103">
        <v>26480</v>
      </c>
    </row>
    <row r="1569" spans="1:29" ht="13" customHeight="1" x14ac:dyDescent="0.2">
      <c r="A1569" s="10" t="s">
        <v>37259</v>
      </c>
      <c r="B1569" s="87">
        <v>28</v>
      </c>
      <c r="C1569" s="10" t="s">
        <v>13</v>
      </c>
      <c r="D1569" s="10" t="s">
        <v>78</v>
      </c>
      <c r="E1569" s="61" t="s">
        <v>37260</v>
      </c>
      <c r="F1569" s="94">
        <v>43567</v>
      </c>
      <c r="G1569" s="10" t="s">
        <v>37261</v>
      </c>
      <c r="H1569" s="10" t="s">
        <v>5822</v>
      </c>
      <c r="I1569" s="10" t="s">
        <v>18</v>
      </c>
      <c r="J1569" s="62">
        <v>70722</v>
      </c>
      <c r="K1569" s="10" t="s">
        <v>37262</v>
      </c>
      <c r="L1569" s="10" t="s">
        <v>37263</v>
      </c>
      <c r="M1569" s="1" t="s">
        <v>46735</v>
      </c>
      <c r="N1569" s="10" t="s">
        <v>20</v>
      </c>
      <c r="O1569" s="10" t="s">
        <v>37264</v>
      </c>
      <c r="P1569" s="10" t="s">
        <v>45771</v>
      </c>
      <c r="Q1569" s="33" t="s">
        <v>29986</v>
      </c>
      <c r="R1569" s="61" t="s">
        <v>37265</v>
      </c>
      <c r="S1569" s="10" t="s">
        <v>93</v>
      </c>
      <c r="T1569" s="60" t="s">
        <v>21</v>
      </c>
      <c r="U1569" s="51" t="s">
        <v>26689</v>
      </c>
      <c r="V1569" s="51" t="s">
        <v>26484</v>
      </c>
      <c r="W1569" s="51" t="s">
        <v>26485</v>
      </c>
      <c r="X1569" s="51" t="s">
        <v>93</v>
      </c>
      <c r="Y1569" s="51">
        <v>4640</v>
      </c>
      <c r="AA1569" s="51" t="s">
        <v>42843</v>
      </c>
      <c r="AB1569" s="33">
        <v>6876</v>
      </c>
      <c r="AC1569" s="103">
        <v>25896</v>
      </c>
    </row>
    <row r="1570" spans="1:29" ht="13" customHeight="1" x14ac:dyDescent="0.2">
      <c r="A1570" s="10" t="s">
        <v>41398</v>
      </c>
      <c r="B1570" s="87">
        <v>39</v>
      </c>
      <c r="C1570" s="10" t="s">
        <v>13</v>
      </c>
      <c r="D1570" s="10" t="s">
        <v>41</v>
      </c>
      <c r="E1570" s="61" t="s">
        <v>41399</v>
      </c>
      <c r="F1570" s="94">
        <v>43567</v>
      </c>
      <c r="G1570" s="10" t="s">
        <v>41400</v>
      </c>
      <c r="H1570" s="10" t="s">
        <v>16556</v>
      </c>
      <c r="I1570" s="10" t="s">
        <v>111</v>
      </c>
      <c r="J1570" s="62">
        <v>85326</v>
      </c>
      <c r="K1570" s="10" t="s">
        <v>582</v>
      </c>
      <c r="L1570" s="10" t="s">
        <v>1759</v>
      </c>
      <c r="M1570" s="1" t="s">
        <v>46707</v>
      </c>
      <c r="N1570" s="10" t="s">
        <v>20</v>
      </c>
      <c r="O1570" s="10" t="s">
        <v>41401</v>
      </c>
      <c r="P1570" s="10" t="s">
        <v>45771</v>
      </c>
      <c r="Q1570" s="33" t="s">
        <v>29986</v>
      </c>
      <c r="R1570" s="61" t="s">
        <v>41402</v>
      </c>
      <c r="S1570" s="10" t="s">
        <v>509</v>
      </c>
      <c r="T1570" s="60" t="s">
        <v>21</v>
      </c>
      <c r="U1570" s="51" t="s">
        <v>41403</v>
      </c>
      <c r="V1570" s="51" t="s">
        <v>26484</v>
      </c>
      <c r="W1570" s="51" t="s">
        <v>26485</v>
      </c>
      <c r="X1570" s="51" t="s">
        <v>509</v>
      </c>
      <c r="Y1570" s="51">
        <v>4643</v>
      </c>
      <c r="AA1570" s="51" t="s">
        <v>42844</v>
      </c>
      <c r="AB1570" s="33">
        <v>6878</v>
      </c>
      <c r="AC1570" s="103">
        <v>25895</v>
      </c>
    </row>
    <row r="1571" spans="1:29" ht="13" customHeight="1" x14ac:dyDescent="0.2">
      <c r="A1571" s="10" t="s">
        <v>41689</v>
      </c>
      <c r="B1571" s="87">
        <v>33</v>
      </c>
      <c r="C1571" s="10" t="s">
        <v>13</v>
      </c>
      <c r="D1571" s="10" t="s">
        <v>78</v>
      </c>
      <c r="E1571" s="10"/>
      <c r="F1571" s="94">
        <v>43567</v>
      </c>
      <c r="G1571" s="10" t="s">
        <v>41690</v>
      </c>
      <c r="H1571" s="10" t="s">
        <v>41691</v>
      </c>
      <c r="I1571" s="10" t="s">
        <v>55</v>
      </c>
      <c r="J1571" s="62">
        <v>34761</v>
      </c>
      <c r="K1571" s="10" t="s">
        <v>995</v>
      </c>
      <c r="L1571" s="10" t="s">
        <v>41692</v>
      </c>
      <c r="M1571" s="1" t="s">
        <v>46736</v>
      </c>
      <c r="N1571" s="10" t="s">
        <v>362</v>
      </c>
      <c r="O1571" s="10" t="s">
        <v>41693</v>
      </c>
      <c r="P1571" s="10" t="s">
        <v>45771</v>
      </c>
      <c r="Q1571" s="33" t="s">
        <v>29986</v>
      </c>
      <c r="R1571" s="61" t="s">
        <v>41694</v>
      </c>
      <c r="S1571" s="10" t="s">
        <v>509</v>
      </c>
      <c r="T1571" s="60" t="s">
        <v>28</v>
      </c>
      <c r="U1571" s="34" t="s">
        <v>26487</v>
      </c>
      <c r="V1571" s="34"/>
      <c r="W1571" s="51"/>
      <c r="X1571" s="51"/>
      <c r="Y1571" s="51"/>
      <c r="AA1571" s="51" t="s">
        <v>42844</v>
      </c>
      <c r="AB1571" s="33">
        <v>6877</v>
      </c>
      <c r="AC1571" s="103">
        <v>26479</v>
      </c>
    </row>
    <row r="1572" spans="1:29" ht="13" customHeight="1" x14ac:dyDescent="0.2">
      <c r="A1572" s="10" t="s">
        <v>38386</v>
      </c>
      <c r="B1572" s="87">
        <v>20</v>
      </c>
      <c r="C1572" s="10" t="s">
        <v>13</v>
      </c>
      <c r="D1572" s="10" t="s">
        <v>41</v>
      </c>
      <c r="E1572" s="60"/>
      <c r="F1572" s="94">
        <v>43566</v>
      </c>
      <c r="G1572" s="10" t="s">
        <v>38387</v>
      </c>
      <c r="H1572" s="10" t="s">
        <v>38388</v>
      </c>
      <c r="I1572" s="10" t="s">
        <v>66</v>
      </c>
      <c r="J1572" s="62">
        <v>79835</v>
      </c>
      <c r="K1572" s="10" t="s">
        <v>798</v>
      </c>
      <c r="L1572" s="10" t="s">
        <v>32079</v>
      </c>
      <c r="M1572" s="1" t="s">
        <v>46151</v>
      </c>
      <c r="N1572" s="10" t="s">
        <v>20</v>
      </c>
      <c r="O1572" s="10" t="s">
        <v>38389</v>
      </c>
      <c r="P1572" s="10" t="s">
        <v>45771</v>
      </c>
      <c r="Q1572" s="33" t="s">
        <v>29986</v>
      </c>
      <c r="R1572" s="61" t="s">
        <v>38390</v>
      </c>
      <c r="S1572" s="10" t="s">
        <v>93</v>
      </c>
      <c r="T1572" s="60" t="s">
        <v>21</v>
      </c>
      <c r="U1572" s="51" t="s">
        <v>26689</v>
      </c>
      <c r="V1572" s="51" t="s">
        <v>26487</v>
      </c>
      <c r="W1572" s="51" t="s">
        <v>26485</v>
      </c>
      <c r="X1572" s="51" t="s">
        <v>93</v>
      </c>
      <c r="Y1572" s="51">
        <v>4644</v>
      </c>
      <c r="AA1572" s="51" t="s">
        <v>42844</v>
      </c>
      <c r="AB1572" s="33">
        <v>6871</v>
      </c>
      <c r="AC1572" s="103">
        <v>25892</v>
      </c>
    </row>
    <row r="1573" spans="1:29" ht="13" customHeight="1" x14ac:dyDescent="0.2">
      <c r="A1573" s="10" t="s">
        <v>40850</v>
      </c>
      <c r="B1573" s="87">
        <v>30</v>
      </c>
      <c r="C1573" s="10" t="s">
        <v>13</v>
      </c>
      <c r="D1573" s="10" t="s">
        <v>30</v>
      </c>
      <c r="E1573" s="61" t="s">
        <v>40851</v>
      </c>
      <c r="F1573" s="94">
        <v>43566</v>
      </c>
      <c r="G1573" s="10" t="s">
        <v>40852</v>
      </c>
      <c r="H1573" s="10" t="s">
        <v>28288</v>
      </c>
      <c r="I1573" s="10" t="s">
        <v>55</v>
      </c>
      <c r="J1573" s="62">
        <v>32724</v>
      </c>
      <c r="K1573" s="10" t="s">
        <v>3558</v>
      </c>
      <c r="L1573" s="10" t="s">
        <v>241</v>
      </c>
      <c r="M1573" s="1" t="s">
        <v>46026</v>
      </c>
      <c r="N1573" s="10" t="s">
        <v>20</v>
      </c>
      <c r="O1573" s="10" t="s">
        <v>40853</v>
      </c>
      <c r="P1573" s="10" t="s">
        <v>45771</v>
      </c>
      <c r="Q1573" s="33" t="s">
        <v>29986</v>
      </c>
      <c r="R1573" s="61" t="s">
        <v>40854</v>
      </c>
      <c r="S1573" s="10" t="s">
        <v>509</v>
      </c>
      <c r="T1573" s="60" t="s">
        <v>21</v>
      </c>
      <c r="U1573" s="51" t="s">
        <v>26689</v>
      </c>
      <c r="V1573" s="51" t="s">
        <v>26484</v>
      </c>
      <c r="W1573" s="51" t="s">
        <v>26483</v>
      </c>
      <c r="X1573" s="51" t="s">
        <v>93</v>
      </c>
      <c r="Y1573" s="51">
        <v>4665</v>
      </c>
      <c r="AA1573" s="51" t="s">
        <v>42844</v>
      </c>
      <c r="AB1573" s="33">
        <v>6872</v>
      </c>
      <c r="AC1573" s="103">
        <v>25893</v>
      </c>
    </row>
    <row r="1574" spans="1:29" ht="13" customHeight="1" x14ac:dyDescent="0.2">
      <c r="A1574" s="10" t="s">
        <v>37271</v>
      </c>
      <c r="B1574" s="87">
        <v>34</v>
      </c>
      <c r="C1574" s="10" t="s">
        <v>13</v>
      </c>
      <c r="D1574" s="10" t="s">
        <v>78</v>
      </c>
      <c r="E1574" s="61" t="s">
        <v>37272</v>
      </c>
      <c r="F1574" s="94">
        <v>43566</v>
      </c>
      <c r="G1574" s="10" t="s">
        <v>37273</v>
      </c>
      <c r="H1574" s="10" t="s">
        <v>658</v>
      </c>
      <c r="I1574" s="10" t="s">
        <v>399</v>
      </c>
      <c r="J1574" s="62">
        <v>63118</v>
      </c>
      <c r="K1574" s="10" t="s">
        <v>29421</v>
      </c>
      <c r="L1574" s="10" t="s">
        <v>4149</v>
      </c>
      <c r="M1574" s="1" t="s">
        <v>46104</v>
      </c>
      <c r="N1574" s="10" t="s">
        <v>20</v>
      </c>
      <c r="O1574" s="10" t="s">
        <v>37274</v>
      </c>
      <c r="P1574" s="10" t="s">
        <v>45771</v>
      </c>
      <c r="Q1574" s="33" t="s">
        <v>29986</v>
      </c>
      <c r="R1574" s="61" t="s">
        <v>37275</v>
      </c>
      <c r="S1574" s="10" t="s">
        <v>93</v>
      </c>
      <c r="T1574" s="60" t="s">
        <v>21</v>
      </c>
      <c r="U1574" s="51" t="s">
        <v>26689</v>
      </c>
      <c r="V1574" s="51" t="s">
        <v>26484</v>
      </c>
      <c r="W1574" s="51" t="s">
        <v>26486</v>
      </c>
      <c r="X1574" s="51" t="s">
        <v>93</v>
      </c>
      <c r="Y1574" s="51">
        <v>4662</v>
      </c>
      <c r="AA1574" s="51" t="s">
        <v>42842</v>
      </c>
      <c r="AB1574" s="33">
        <v>6870</v>
      </c>
      <c r="AC1574" s="103">
        <v>25889</v>
      </c>
    </row>
    <row r="1575" spans="1:29" ht="13" customHeight="1" x14ac:dyDescent="0.2">
      <c r="A1575" s="10" t="s">
        <v>39329</v>
      </c>
      <c r="B1575" s="87">
        <v>55</v>
      </c>
      <c r="C1575" s="10" t="s">
        <v>13</v>
      </c>
      <c r="D1575" s="10" t="s">
        <v>882</v>
      </c>
      <c r="E1575" s="61" t="s">
        <v>39330</v>
      </c>
      <c r="F1575" s="94">
        <v>43566</v>
      </c>
      <c r="G1575" s="10" t="s">
        <v>39331</v>
      </c>
      <c r="H1575" s="10" t="s">
        <v>815</v>
      </c>
      <c r="I1575" s="10" t="s">
        <v>38</v>
      </c>
      <c r="J1575" s="62">
        <v>94805</v>
      </c>
      <c r="K1575" s="10" t="s">
        <v>4133</v>
      </c>
      <c r="L1575" s="10" t="s">
        <v>816</v>
      </c>
      <c r="M1575" s="1" t="s">
        <v>46412</v>
      </c>
      <c r="N1575" s="10" t="s">
        <v>20</v>
      </c>
      <c r="O1575" s="10" t="s">
        <v>39332</v>
      </c>
      <c r="P1575" s="10" t="s">
        <v>45771</v>
      </c>
      <c r="Q1575" s="33" t="s">
        <v>29986</v>
      </c>
      <c r="R1575" s="61" t="s">
        <v>39333</v>
      </c>
      <c r="S1575" s="10" t="s">
        <v>93</v>
      </c>
      <c r="T1575" s="60" t="s">
        <v>21</v>
      </c>
      <c r="U1575" s="51" t="s">
        <v>26682</v>
      </c>
      <c r="V1575" s="51" t="s">
        <v>26484</v>
      </c>
      <c r="W1575" s="51" t="s">
        <v>26485</v>
      </c>
      <c r="X1575" s="51" t="s">
        <v>93</v>
      </c>
      <c r="Y1575" s="51">
        <v>4663</v>
      </c>
      <c r="AA1575" s="51" t="s">
        <v>42842</v>
      </c>
      <c r="AB1575" s="33">
        <v>6873</v>
      </c>
      <c r="AC1575" s="103">
        <v>25890</v>
      </c>
    </row>
    <row r="1576" spans="1:29" ht="13" customHeight="1" x14ac:dyDescent="0.2">
      <c r="A1576" s="10" t="s">
        <v>39935</v>
      </c>
      <c r="B1576" s="87">
        <v>34</v>
      </c>
      <c r="C1576" s="10" t="s">
        <v>13</v>
      </c>
      <c r="D1576" s="10" t="s">
        <v>78</v>
      </c>
      <c r="E1576" s="61" t="s">
        <v>39936</v>
      </c>
      <c r="F1576" s="94">
        <v>43566</v>
      </c>
      <c r="G1576" s="10" t="s">
        <v>39937</v>
      </c>
      <c r="H1576" s="10" t="s">
        <v>705</v>
      </c>
      <c r="I1576" s="10" t="s">
        <v>66</v>
      </c>
      <c r="J1576" s="62">
        <v>78006</v>
      </c>
      <c r="K1576" s="10" t="s">
        <v>706</v>
      </c>
      <c r="L1576" s="10" t="s">
        <v>261</v>
      </c>
      <c r="M1576" s="1" t="s">
        <v>46113</v>
      </c>
      <c r="N1576" s="10" t="s">
        <v>20</v>
      </c>
      <c r="O1576" s="10" t="s">
        <v>39938</v>
      </c>
      <c r="P1576" s="10" t="s">
        <v>45771</v>
      </c>
      <c r="Q1576" s="33" t="s">
        <v>29986</v>
      </c>
      <c r="R1576" s="61" t="s">
        <v>39939</v>
      </c>
      <c r="S1576" s="10" t="s">
        <v>93</v>
      </c>
      <c r="T1576" s="60" t="s">
        <v>45897</v>
      </c>
      <c r="U1576" s="51" t="s">
        <v>49804</v>
      </c>
      <c r="V1576" s="51" t="s">
        <v>26484</v>
      </c>
      <c r="W1576" s="51" t="s">
        <v>26486</v>
      </c>
      <c r="X1576" s="51" t="s">
        <v>93</v>
      </c>
      <c r="Y1576" s="51">
        <v>4664</v>
      </c>
      <c r="AA1576" s="51" t="s">
        <v>42843</v>
      </c>
      <c r="AB1576" s="33">
        <v>6874</v>
      </c>
      <c r="AC1576" s="103">
        <v>25891</v>
      </c>
    </row>
    <row r="1577" spans="1:29" ht="13" customHeight="1" x14ac:dyDescent="0.2">
      <c r="A1577" s="10" t="s">
        <v>40645</v>
      </c>
      <c r="B1577" s="87">
        <v>29</v>
      </c>
      <c r="C1577" s="10" t="s">
        <v>102</v>
      </c>
      <c r="D1577" s="10" t="s">
        <v>41</v>
      </c>
      <c r="E1577" s="61" t="s">
        <v>40646</v>
      </c>
      <c r="F1577" s="94">
        <v>43566</v>
      </c>
      <c r="G1577" s="10" t="s">
        <v>40647</v>
      </c>
      <c r="H1577" s="10" t="s">
        <v>581</v>
      </c>
      <c r="I1577" s="10" t="s">
        <v>111</v>
      </c>
      <c r="J1577" s="62">
        <v>85044</v>
      </c>
      <c r="K1577" s="10" t="s">
        <v>582</v>
      </c>
      <c r="L1577" s="10" t="s">
        <v>40648</v>
      </c>
      <c r="M1577" s="1" t="s">
        <v>46737</v>
      </c>
      <c r="N1577" s="10" t="s">
        <v>20</v>
      </c>
      <c r="O1577" s="10" t="s">
        <v>40649</v>
      </c>
      <c r="P1577" s="10" t="s">
        <v>45771</v>
      </c>
      <c r="Q1577" s="33" t="s">
        <v>29986</v>
      </c>
      <c r="R1577" s="61" t="s">
        <v>40650</v>
      </c>
      <c r="S1577" s="10" t="s">
        <v>93</v>
      </c>
      <c r="T1577" s="60" t="s">
        <v>350</v>
      </c>
      <c r="U1577" s="51" t="s">
        <v>26775</v>
      </c>
      <c r="V1577" s="51" t="s">
        <v>26482</v>
      </c>
      <c r="W1577" s="51" t="s">
        <v>26483</v>
      </c>
      <c r="X1577" s="51" t="s">
        <v>93</v>
      </c>
      <c r="Y1577" s="51">
        <v>4666</v>
      </c>
      <c r="AA1577" s="51" t="s">
        <v>42844</v>
      </c>
      <c r="AB1577" s="33">
        <v>6875</v>
      </c>
      <c r="AC1577" s="103">
        <v>25894</v>
      </c>
    </row>
    <row r="1578" spans="1:29" ht="13" customHeight="1" x14ac:dyDescent="0.2">
      <c r="A1578" s="10" t="s">
        <v>39046</v>
      </c>
      <c r="B1578" s="87">
        <v>21</v>
      </c>
      <c r="C1578" s="10" t="s">
        <v>13</v>
      </c>
      <c r="D1578" s="51" t="s">
        <v>41</v>
      </c>
      <c r="E1578" s="60"/>
      <c r="F1578" s="94">
        <v>43565</v>
      </c>
      <c r="G1578" s="10" t="s">
        <v>39047</v>
      </c>
      <c r="H1578" s="10" t="s">
        <v>5768</v>
      </c>
      <c r="I1578" s="10" t="s">
        <v>38</v>
      </c>
      <c r="J1578" s="62">
        <v>92201</v>
      </c>
      <c r="K1578" s="10" t="s">
        <v>725</v>
      </c>
      <c r="L1578" s="10" t="s">
        <v>5770</v>
      </c>
      <c r="M1578" s="1" t="s">
        <v>46739</v>
      </c>
      <c r="N1578" s="10" t="s">
        <v>20</v>
      </c>
      <c r="O1578" s="10" t="s">
        <v>39048</v>
      </c>
      <c r="P1578" s="10" t="s">
        <v>45771</v>
      </c>
      <c r="Q1578" s="33" t="s">
        <v>29986</v>
      </c>
      <c r="R1578" s="61" t="s">
        <v>39049</v>
      </c>
      <c r="S1578" s="10" t="s">
        <v>93</v>
      </c>
      <c r="T1578" s="60" t="s">
        <v>21</v>
      </c>
      <c r="U1578" s="51" t="s">
        <v>26689</v>
      </c>
      <c r="V1578" s="51" t="s">
        <v>26482</v>
      </c>
      <c r="W1578" s="51" t="s">
        <v>26485</v>
      </c>
      <c r="X1578" s="51" t="s">
        <v>93</v>
      </c>
      <c r="Y1578" s="51">
        <v>4658</v>
      </c>
      <c r="AA1578" s="51" t="s">
        <v>42844</v>
      </c>
      <c r="AB1578" s="33">
        <v>6868</v>
      </c>
      <c r="AC1578" s="103">
        <v>25884</v>
      </c>
    </row>
    <row r="1579" spans="1:29" ht="13" customHeight="1" x14ac:dyDescent="0.2">
      <c r="A1579" s="10" t="s">
        <v>37266</v>
      </c>
      <c r="B1579" s="87">
        <v>27</v>
      </c>
      <c r="C1579" s="10" t="s">
        <v>13</v>
      </c>
      <c r="D1579" s="10" t="s">
        <v>78</v>
      </c>
      <c r="E1579" s="60"/>
      <c r="F1579" s="94">
        <v>43565</v>
      </c>
      <c r="G1579" s="10" t="s">
        <v>37267</v>
      </c>
      <c r="H1579" s="10" t="s">
        <v>427</v>
      </c>
      <c r="I1579" s="10" t="s">
        <v>18</v>
      </c>
      <c r="J1579" s="62">
        <v>71109</v>
      </c>
      <c r="K1579" s="10" t="s">
        <v>5418</v>
      </c>
      <c r="L1579" s="10" t="s">
        <v>37268</v>
      </c>
      <c r="M1579" s="1" t="s">
        <v>46738</v>
      </c>
      <c r="N1579" s="10" t="s">
        <v>20</v>
      </c>
      <c r="O1579" s="10" t="s">
        <v>37269</v>
      </c>
      <c r="P1579" s="10" t="s">
        <v>45771</v>
      </c>
      <c r="Q1579" s="33" t="s">
        <v>29986</v>
      </c>
      <c r="R1579" s="61" t="s">
        <v>37270</v>
      </c>
      <c r="S1579" s="10" t="s">
        <v>93</v>
      </c>
      <c r="T1579" s="60" t="s">
        <v>21</v>
      </c>
      <c r="U1579" s="51" t="s">
        <v>26689</v>
      </c>
      <c r="V1579" s="51" t="s">
        <v>26484</v>
      </c>
      <c r="W1579" s="51" t="s">
        <v>26483</v>
      </c>
      <c r="X1579" s="51" t="s">
        <v>93</v>
      </c>
      <c r="Y1579" s="51">
        <v>4645</v>
      </c>
      <c r="AA1579" s="51" t="s">
        <v>42842</v>
      </c>
      <c r="AB1579" s="33">
        <v>6866</v>
      </c>
      <c r="AC1579" s="103">
        <v>25888</v>
      </c>
    </row>
    <row r="1580" spans="1:29" ht="13" customHeight="1" x14ac:dyDescent="0.2">
      <c r="A1580" s="10" t="s">
        <v>37974</v>
      </c>
      <c r="B1580" s="87">
        <v>47</v>
      </c>
      <c r="C1580" s="10" t="s">
        <v>13</v>
      </c>
      <c r="D1580" s="10" t="s">
        <v>30</v>
      </c>
      <c r="E1580" s="61" t="s">
        <v>37975</v>
      </c>
      <c r="F1580" s="94">
        <v>43565</v>
      </c>
      <c r="G1580" s="10" t="s">
        <v>37976</v>
      </c>
      <c r="H1580" s="10" t="s">
        <v>22365</v>
      </c>
      <c r="I1580" s="10" t="s">
        <v>55</v>
      </c>
      <c r="J1580" s="62">
        <v>33781</v>
      </c>
      <c r="K1580" s="10" t="s">
        <v>2143</v>
      </c>
      <c r="L1580" s="10" t="s">
        <v>22366</v>
      </c>
      <c r="M1580" s="1" t="s">
        <v>46740</v>
      </c>
      <c r="N1580" s="10" t="s">
        <v>20</v>
      </c>
      <c r="O1580" s="10" t="s">
        <v>37977</v>
      </c>
      <c r="P1580" s="10" t="s">
        <v>45771</v>
      </c>
      <c r="Q1580" s="33" t="s">
        <v>29986</v>
      </c>
      <c r="R1580" s="61" t="s">
        <v>37978</v>
      </c>
      <c r="S1580" s="10" t="s">
        <v>93</v>
      </c>
      <c r="T1580" s="60" t="s">
        <v>21</v>
      </c>
      <c r="U1580" s="51" t="s">
        <v>26689</v>
      </c>
      <c r="V1580" s="51" t="s">
        <v>26484</v>
      </c>
      <c r="W1580" s="51" t="s">
        <v>26485</v>
      </c>
      <c r="X1580" s="51" t="s">
        <v>93</v>
      </c>
      <c r="Y1580" s="51">
        <v>4659</v>
      </c>
      <c r="AA1580" s="51" t="s">
        <v>42844</v>
      </c>
      <c r="AB1580" s="33">
        <v>6867</v>
      </c>
      <c r="AC1580" s="103">
        <v>25885</v>
      </c>
    </row>
    <row r="1581" spans="1:29" ht="13" customHeight="1" x14ac:dyDescent="0.2">
      <c r="A1581" s="10" t="s">
        <v>39129</v>
      </c>
      <c r="B1581" s="87">
        <v>57</v>
      </c>
      <c r="C1581" s="10" t="s">
        <v>13</v>
      </c>
      <c r="D1581" s="51" t="s">
        <v>30</v>
      </c>
      <c r="E1581" s="60"/>
      <c r="F1581" s="94">
        <v>43565</v>
      </c>
      <c r="G1581" s="10" t="s">
        <v>39130</v>
      </c>
      <c r="H1581" s="10" t="s">
        <v>39131</v>
      </c>
      <c r="I1581" s="10" t="s">
        <v>55</v>
      </c>
      <c r="J1581" s="62">
        <v>32456</v>
      </c>
      <c r="K1581" s="10" t="s">
        <v>2585</v>
      </c>
      <c r="L1581" s="10" t="s">
        <v>39132</v>
      </c>
      <c r="M1581" s="1" t="s">
        <v>46741</v>
      </c>
      <c r="N1581" s="10" t="s">
        <v>20</v>
      </c>
      <c r="O1581" s="10" t="s">
        <v>39133</v>
      </c>
      <c r="P1581" s="10" t="s">
        <v>45771</v>
      </c>
      <c r="Q1581" s="33" t="s">
        <v>29986</v>
      </c>
      <c r="R1581" s="61" t="s">
        <v>39134</v>
      </c>
      <c r="S1581" s="10" t="s">
        <v>93</v>
      </c>
      <c r="T1581" s="60" t="s">
        <v>21</v>
      </c>
      <c r="U1581" s="51" t="s">
        <v>26689</v>
      </c>
      <c r="V1581" s="51" t="s">
        <v>26482</v>
      </c>
      <c r="W1581" s="51" t="s">
        <v>26485</v>
      </c>
      <c r="X1581" s="51" t="s">
        <v>93</v>
      </c>
      <c r="Y1581" s="51">
        <v>4661</v>
      </c>
      <c r="AA1581" s="51" t="s">
        <v>42843</v>
      </c>
      <c r="AB1581" s="33">
        <v>6869</v>
      </c>
      <c r="AC1581" s="103">
        <v>25886</v>
      </c>
    </row>
    <row r="1582" spans="1:29" ht="13" customHeight="1" x14ac:dyDescent="0.2">
      <c r="A1582" s="10" t="s">
        <v>37949</v>
      </c>
      <c r="B1582" s="87">
        <v>28</v>
      </c>
      <c r="C1582" s="10" t="s">
        <v>13</v>
      </c>
      <c r="D1582" s="10" t="s">
        <v>30</v>
      </c>
      <c r="E1582" s="61" t="s">
        <v>37950</v>
      </c>
      <c r="F1582" s="94">
        <v>43564</v>
      </c>
      <c r="G1582" s="10" t="s">
        <v>37951</v>
      </c>
      <c r="H1582" s="10" t="s">
        <v>4294</v>
      </c>
      <c r="I1582" s="10" t="s">
        <v>191</v>
      </c>
      <c r="J1582" s="62">
        <v>81004</v>
      </c>
      <c r="K1582" s="10" t="s">
        <v>4294</v>
      </c>
      <c r="L1582" s="10" t="s">
        <v>4296</v>
      </c>
      <c r="M1582" s="1" t="s">
        <v>45922</v>
      </c>
      <c r="N1582" s="10" t="s">
        <v>20</v>
      </c>
      <c r="O1582" s="10" t="s">
        <v>37952</v>
      </c>
      <c r="P1582" s="10" t="s">
        <v>31864</v>
      </c>
      <c r="Q1582" s="33" t="s">
        <v>29986</v>
      </c>
      <c r="R1582" s="61" t="s">
        <v>37953</v>
      </c>
      <c r="S1582" s="10" t="s">
        <v>93</v>
      </c>
      <c r="T1582" s="60" t="s">
        <v>21</v>
      </c>
      <c r="U1582" s="51" t="s">
        <v>26689</v>
      </c>
      <c r="V1582" s="51" t="s">
        <v>26484</v>
      </c>
      <c r="W1582" s="51" t="s">
        <v>26486</v>
      </c>
      <c r="X1582" s="51" t="s">
        <v>93</v>
      </c>
      <c r="Y1582" s="51">
        <v>4627</v>
      </c>
      <c r="AA1582" s="51" t="s">
        <v>42844</v>
      </c>
      <c r="AB1582" s="33">
        <v>6864</v>
      </c>
      <c r="AC1582" s="103">
        <v>25880</v>
      </c>
    </row>
    <row r="1583" spans="1:29" ht="13" customHeight="1" x14ac:dyDescent="0.2">
      <c r="A1583" s="10" t="s">
        <v>37954</v>
      </c>
      <c r="B1583" s="87">
        <v>32</v>
      </c>
      <c r="C1583" s="10" t="s">
        <v>13</v>
      </c>
      <c r="D1583" s="10" t="s">
        <v>30</v>
      </c>
      <c r="E1583" s="61" t="s">
        <v>37955</v>
      </c>
      <c r="F1583" s="94">
        <v>43564</v>
      </c>
      <c r="G1583" s="10" t="s">
        <v>13890</v>
      </c>
      <c r="H1583" s="10" t="s">
        <v>37956</v>
      </c>
      <c r="I1583" s="10" t="s">
        <v>197</v>
      </c>
      <c r="J1583" s="62">
        <v>47362</v>
      </c>
      <c r="K1583" s="10" t="s">
        <v>7609</v>
      </c>
      <c r="L1583" s="10" t="s">
        <v>27607</v>
      </c>
      <c r="M1583" s="1" t="s">
        <v>45933</v>
      </c>
      <c r="N1583" s="10" t="s">
        <v>20</v>
      </c>
      <c r="O1583" s="10" t="s">
        <v>37957</v>
      </c>
      <c r="P1583" s="10" t="s">
        <v>45771</v>
      </c>
      <c r="Q1583" s="33" t="s">
        <v>29986</v>
      </c>
      <c r="R1583" s="61" t="s">
        <v>37958</v>
      </c>
      <c r="S1583" s="10" t="s">
        <v>93</v>
      </c>
      <c r="T1583" s="60" t="s">
        <v>21</v>
      </c>
      <c r="U1583" s="51" t="s">
        <v>26689</v>
      </c>
      <c r="V1583" s="51" t="s">
        <v>26484</v>
      </c>
      <c r="W1583" s="51" t="s">
        <v>26485</v>
      </c>
      <c r="X1583" s="51" t="s">
        <v>93</v>
      </c>
      <c r="Y1583" s="51">
        <v>4628</v>
      </c>
      <c r="AA1583" s="51" t="s">
        <v>42844</v>
      </c>
      <c r="AB1583" s="33">
        <v>6865</v>
      </c>
      <c r="AC1583" s="103">
        <v>25881</v>
      </c>
    </row>
    <row r="1584" spans="1:29" ht="13" customHeight="1" x14ac:dyDescent="0.2">
      <c r="A1584" s="10" t="s">
        <v>37248</v>
      </c>
      <c r="B1584" s="87">
        <v>33</v>
      </c>
      <c r="C1584" s="10" t="s">
        <v>13</v>
      </c>
      <c r="D1584" s="10" t="s">
        <v>78</v>
      </c>
      <c r="E1584" s="61" t="s">
        <v>37249</v>
      </c>
      <c r="F1584" s="94">
        <v>43564</v>
      </c>
      <c r="G1584" s="10" t="s">
        <v>37250</v>
      </c>
      <c r="H1584" s="10" t="s">
        <v>831</v>
      </c>
      <c r="I1584" s="10" t="s">
        <v>293</v>
      </c>
      <c r="J1584" s="62">
        <v>40219</v>
      </c>
      <c r="K1584" s="10" t="s">
        <v>1655</v>
      </c>
      <c r="L1584" s="10" t="s">
        <v>832</v>
      </c>
      <c r="M1584" s="1" t="s">
        <v>46139</v>
      </c>
      <c r="N1584" s="10" t="s">
        <v>20</v>
      </c>
      <c r="O1584" s="10" t="s">
        <v>37251</v>
      </c>
      <c r="P1584" s="10" t="s">
        <v>45771</v>
      </c>
      <c r="Q1584" s="33" t="s">
        <v>29986</v>
      </c>
      <c r="R1584" s="61" t="s">
        <v>37252</v>
      </c>
      <c r="S1584" s="10" t="s">
        <v>93</v>
      </c>
      <c r="T1584" s="60" t="s">
        <v>21</v>
      </c>
      <c r="U1584" s="51" t="s">
        <v>26689</v>
      </c>
      <c r="V1584" s="51" t="s">
        <v>26484</v>
      </c>
      <c r="W1584" s="51" t="s">
        <v>26485</v>
      </c>
      <c r="X1584" s="51" t="s">
        <v>93</v>
      </c>
      <c r="Y1584" s="51">
        <v>4629</v>
      </c>
      <c r="AA1584" s="51" t="s">
        <v>42844</v>
      </c>
      <c r="AB1584" s="33">
        <v>6863</v>
      </c>
      <c r="AC1584" s="103">
        <v>25883</v>
      </c>
    </row>
    <row r="1585" spans="1:29" ht="13" customHeight="1" x14ac:dyDescent="0.2">
      <c r="A1585" s="10" t="s">
        <v>37241</v>
      </c>
      <c r="B1585" s="87">
        <v>24</v>
      </c>
      <c r="C1585" s="10" t="s">
        <v>13</v>
      </c>
      <c r="D1585" s="10" t="s">
        <v>78</v>
      </c>
      <c r="E1585" s="61" t="s">
        <v>37242</v>
      </c>
      <c r="F1585" s="94">
        <v>43563</v>
      </c>
      <c r="G1585" s="10" t="s">
        <v>37243</v>
      </c>
      <c r="H1585" s="10" t="s">
        <v>37244</v>
      </c>
      <c r="I1585" s="10" t="s">
        <v>297</v>
      </c>
      <c r="J1585" s="62">
        <v>37745</v>
      </c>
      <c r="K1585" s="10" t="s">
        <v>4535</v>
      </c>
      <c r="L1585" s="10" t="s">
        <v>37245</v>
      </c>
      <c r="M1585" s="1" t="s">
        <v>46235</v>
      </c>
      <c r="N1585" s="10" t="s">
        <v>20</v>
      </c>
      <c r="O1585" s="10" t="s">
        <v>37246</v>
      </c>
      <c r="P1585" s="10" t="s">
        <v>45771</v>
      </c>
      <c r="Q1585" s="33" t="s">
        <v>29986</v>
      </c>
      <c r="R1585" s="61" t="s">
        <v>37247</v>
      </c>
      <c r="S1585" s="10" t="s">
        <v>93</v>
      </c>
      <c r="T1585" s="60" t="s">
        <v>21</v>
      </c>
      <c r="U1585" s="51" t="s">
        <v>26689</v>
      </c>
      <c r="V1585" s="51" t="s">
        <v>26484</v>
      </c>
      <c r="W1585" s="51" t="s">
        <v>26485</v>
      </c>
      <c r="X1585" s="51" t="s">
        <v>93</v>
      </c>
      <c r="Y1585" s="51">
        <v>4621</v>
      </c>
      <c r="AA1585" s="51" t="s">
        <v>42843</v>
      </c>
      <c r="AB1585" s="33">
        <v>6860</v>
      </c>
      <c r="AC1585" s="103">
        <v>25877</v>
      </c>
    </row>
    <row r="1586" spans="1:29" ht="13" customHeight="1" x14ac:dyDescent="0.2">
      <c r="A1586" s="10" t="s">
        <v>37253</v>
      </c>
      <c r="B1586" s="87">
        <v>37</v>
      </c>
      <c r="C1586" s="10" t="s">
        <v>13</v>
      </c>
      <c r="D1586" s="10" t="s">
        <v>78</v>
      </c>
      <c r="E1586" s="61" t="s">
        <v>37254</v>
      </c>
      <c r="F1586" s="94">
        <v>43563</v>
      </c>
      <c r="G1586" s="10" t="s">
        <v>37255</v>
      </c>
      <c r="H1586" s="10" t="s">
        <v>219</v>
      </c>
      <c r="I1586" s="10" t="s">
        <v>220</v>
      </c>
      <c r="J1586" s="62">
        <v>84101</v>
      </c>
      <c r="K1586" s="10" t="s">
        <v>561</v>
      </c>
      <c r="L1586" s="10" t="s">
        <v>37256</v>
      </c>
      <c r="M1586" s="1" t="s">
        <v>46742</v>
      </c>
      <c r="N1586" s="10" t="s">
        <v>20</v>
      </c>
      <c r="O1586" s="10" t="s">
        <v>37257</v>
      </c>
      <c r="P1586" s="10" t="s">
        <v>31864</v>
      </c>
      <c r="Q1586" s="33" t="s">
        <v>29986</v>
      </c>
      <c r="R1586" s="61" t="s">
        <v>37258</v>
      </c>
      <c r="S1586" s="10" t="s">
        <v>93</v>
      </c>
      <c r="T1586" s="60" t="s">
        <v>21</v>
      </c>
      <c r="U1586" s="51" t="s">
        <v>26689</v>
      </c>
      <c r="V1586" s="51" t="s">
        <v>26484</v>
      </c>
      <c r="W1586" s="51" t="s">
        <v>26483</v>
      </c>
      <c r="X1586" s="51" t="s">
        <v>93</v>
      </c>
      <c r="Y1586" s="51">
        <v>4631</v>
      </c>
      <c r="AA1586" s="51" t="s">
        <v>42842</v>
      </c>
      <c r="AB1586" s="33">
        <v>6861</v>
      </c>
      <c r="AC1586" s="103">
        <v>25879</v>
      </c>
    </row>
    <row r="1587" spans="1:29" ht="13" customHeight="1" x14ac:dyDescent="0.2">
      <c r="A1587" s="10" t="s">
        <v>39387</v>
      </c>
      <c r="B1587" s="87">
        <v>42</v>
      </c>
      <c r="C1587" s="10" t="s">
        <v>13</v>
      </c>
      <c r="D1587" s="10" t="s">
        <v>30</v>
      </c>
      <c r="E1587" s="61" t="s">
        <v>39388</v>
      </c>
      <c r="F1587" s="94">
        <v>43563</v>
      </c>
      <c r="G1587" s="10" t="s">
        <v>39389</v>
      </c>
      <c r="H1587" s="10" t="s">
        <v>1135</v>
      </c>
      <c r="I1587" s="10" t="s">
        <v>297</v>
      </c>
      <c r="J1587" s="62">
        <v>37421</v>
      </c>
      <c r="K1587" s="10" t="s">
        <v>502</v>
      </c>
      <c r="L1587" s="10" t="s">
        <v>565</v>
      </c>
      <c r="M1587" s="1" t="s">
        <v>46013</v>
      </c>
      <c r="N1587" s="10" t="s">
        <v>20</v>
      </c>
      <c r="O1587" s="10" t="s">
        <v>39390</v>
      </c>
      <c r="P1587" s="10" t="s">
        <v>45771</v>
      </c>
      <c r="Q1587" s="33" t="s">
        <v>29986</v>
      </c>
      <c r="R1587" s="61" t="s">
        <v>39391</v>
      </c>
      <c r="S1587" s="10" t="s">
        <v>93</v>
      </c>
      <c r="T1587" s="60" t="s">
        <v>21</v>
      </c>
      <c r="U1587" s="51" t="s">
        <v>26682</v>
      </c>
      <c r="V1587" s="51" t="s">
        <v>26484</v>
      </c>
      <c r="W1587" s="51" t="s">
        <v>26485</v>
      </c>
      <c r="X1587" s="51" t="s">
        <v>93</v>
      </c>
      <c r="Y1587" s="51">
        <v>4630</v>
      </c>
      <c r="AA1587" s="51" t="s">
        <v>42842</v>
      </c>
      <c r="AB1587" s="33">
        <v>6862</v>
      </c>
      <c r="AC1587" s="103">
        <v>25878</v>
      </c>
    </row>
    <row r="1588" spans="1:29" ht="13" customHeight="1" x14ac:dyDescent="0.2">
      <c r="A1588" s="10" t="s">
        <v>41452</v>
      </c>
      <c r="B1588" s="87">
        <v>35</v>
      </c>
      <c r="C1588" s="10" t="s">
        <v>13</v>
      </c>
      <c r="D1588" s="10" t="s">
        <v>78</v>
      </c>
      <c r="E1588" s="61" t="s">
        <v>41453</v>
      </c>
      <c r="F1588" s="94">
        <v>43562</v>
      </c>
      <c r="G1588" s="10" t="s">
        <v>41454</v>
      </c>
      <c r="H1588" s="10" t="s">
        <v>14947</v>
      </c>
      <c r="I1588" s="10" t="s">
        <v>915</v>
      </c>
      <c r="J1588" s="62">
        <v>72315</v>
      </c>
      <c r="K1588" s="10" t="s">
        <v>916</v>
      </c>
      <c r="L1588" s="10" t="s">
        <v>14949</v>
      </c>
      <c r="M1588" s="1" t="s">
        <v>46743</v>
      </c>
      <c r="N1588" s="10" t="s">
        <v>20</v>
      </c>
      <c r="O1588" s="10" t="s">
        <v>41455</v>
      </c>
      <c r="P1588" s="10" t="s">
        <v>45771</v>
      </c>
      <c r="Q1588" s="33" t="s">
        <v>29986</v>
      </c>
      <c r="R1588" s="61" t="s">
        <v>41456</v>
      </c>
      <c r="S1588" s="10" t="s">
        <v>509</v>
      </c>
      <c r="T1588" s="60" t="s">
        <v>45897</v>
      </c>
      <c r="U1588" s="51" t="s">
        <v>49804</v>
      </c>
      <c r="V1588" s="51" t="s">
        <v>26484</v>
      </c>
      <c r="W1588" s="51" t="s">
        <v>26486</v>
      </c>
      <c r="X1588" s="51" t="s">
        <v>509</v>
      </c>
      <c r="Y1588" s="51">
        <v>4622</v>
      </c>
      <c r="AA1588" s="51" t="s">
        <v>42843</v>
      </c>
      <c r="AB1588" s="33">
        <v>6859</v>
      </c>
      <c r="AC1588" s="103">
        <v>25876</v>
      </c>
    </row>
    <row r="1589" spans="1:29" ht="13" customHeight="1" x14ac:dyDescent="0.2">
      <c r="A1589" s="10" t="s">
        <v>42302</v>
      </c>
      <c r="B1589" s="87">
        <v>28</v>
      </c>
      <c r="C1589" s="10" t="s">
        <v>13</v>
      </c>
      <c r="D1589" s="10" t="s">
        <v>41</v>
      </c>
      <c r="E1589" s="61" t="s">
        <v>42303</v>
      </c>
      <c r="F1589" s="94">
        <v>43561</v>
      </c>
      <c r="G1589" s="10" t="s">
        <v>42304</v>
      </c>
      <c r="H1589" s="10" t="s">
        <v>4492</v>
      </c>
      <c r="I1589" s="10" t="s">
        <v>38</v>
      </c>
      <c r="J1589" s="62">
        <v>92316</v>
      </c>
      <c r="K1589" s="10" t="s">
        <v>287</v>
      </c>
      <c r="L1589" s="10" t="s">
        <v>32107</v>
      </c>
      <c r="M1589" s="1" t="s">
        <v>45919</v>
      </c>
      <c r="N1589" s="10" t="s">
        <v>20</v>
      </c>
      <c r="O1589" s="10" t="s">
        <v>42305</v>
      </c>
      <c r="P1589" s="10" t="s">
        <v>45771</v>
      </c>
      <c r="Q1589" s="33" t="s">
        <v>29986</v>
      </c>
      <c r="R1589" s="61" t="s">
        <v>42306</v>
      </c>
      <c r="S1589" s="10" t="s">
        <v>22</v>
      </c>
      <c r="T1589" s="51" t="s">
        <v>21</v>
      </c>
      <c r="U1589" s="51" t="s">
        <v>26682</v>
      </c>
      <c r="V1589" s="51"/>
      <c r="W1589" s="51"/>
      <c r="X1589" s="51"/>
      <c r="Y1589" s="51"/>
      <c r="Z1589" s="33" t="s">
        <v>42353</v>
      </c>
      <c r="AA1589" s="33" t="s">
        <v>42844</v>
      </c>
      <c r="AB1589" s="33">
        <v>6856</v>
      </c>
      <c r="AC1589" s="103">
        <v>26478</v>
      </c>
    </row>
    <row r="1590" spans="1:29" ht="13" customHeight="1" x14ac:dyDescent="0.2">
      <c r="A1590" s="1" t="s">
        <v>41037</v>
      </c>
      <c r="B1590" s="87">
        <v>36</v>
      </c>
      <c r="C1590" s="10" t="s">
        <v>13</v>
      </c>
      <c r="D1590" s="1" t="s">
        <v>30</v>
      </c>
      <c r="E1590" s="60"/>
      <c r="F1590" s="94">
        <v>43561</v>
      </c>
      <c r="G1590" s="10" t="s">
        <v>41038</v>
      </c>
      <c r="H1590" s="10" t="s">
        <v>617</v>
      </c>
      <c r="I1590" s="10" t="s">
        <v>197</v>
      </c>
      <c r="J1590" s="62">
        <v>47150</v>
      </c>
      <c r="K1590" s="10" t="s">
        <v>3226</v>
      </c>
      <c r="L1590" s="10" t="s">
        <v>620</v>
      </c>
      <c r="M1590" s="1" t="s">
        <v>46744</v>
      </c>
      <c r="N1590" s="10" t="s">
        <v>20</v>
      </c>
      <c r="O1590" s="10" t="s">
        <v>41039</v>
      </c>
      <c r="P1590" s="10" t="s">
        <v>45771</v>
      </c>
      <c r="Q1590" s="33" t="s">
        <v>29986</v>
      </c>
      <c r="R1590" s="61" t="s">
        <v>41040</v>
      </c>
      <c r="S1590" s="10" t="s">
        <v>509</v>
      </c>
      <c r="T1590" s="60" t="s">
        <v>21</v>
      </c>
      <c r="U1590" s="51" t="s">
        <v>26689</v>
      </c>
      <c r="V1590" s="51" t="s">
        <v>26484</v>
      </c>
      <c r="W1590" s="51" t="s">
        <v>26485</v>
      </c>
      <c r="X1590" s="51" t="s">
        <v>93</v>
      </c>
      <c r="Y1590" s="51">
        <v>4624</v>
      </c>
      <c r="AA1590" s="51" t="s">
        <v>42844</v>
      </c>
      <c r="AB1590" s="33">
        <v>6855</v>
      </c>
      <c r="AC1590" s="103">
        <v>25874</v>
      </c>
    </row>
    <row r="1591" spans="1:29" ht="13" customHeight="1" x14ac:dyDescent="0.2">
      <c r="A1591" s="33" t="s">
        <v>2989</v>
      </c>
      <c r="B1591" s="33" t="s">
        <v>22</v>
      </c>
      <c r="D1591" s="33" t="s">
        <v>41</v>
      </c>
      <c r="F1591" s="94">
        <v>43561</v>
      </c>
      <c r="G1591" s="33" t="s">
        <v>42284</v>
      </c>
      <c r="H1591" s="33" t="s">
        <v>42285</v>
      </c>
      <c r="I1591" s="33" t="s">
        <v>177</v>
      </c>
      <c r="J1591" s="62">
        <v>88021</v>
      </c>
      <c r="K1591" s="33" t="s">
        <v>909</v>
      </c>
      <c r="L1591" s="33" t="s">
        <v>27274</v>
      </c>
      <c r="M1591" s="1" t="s">
        <v>46425</v>
      </c>
      <c r="N1591" s="33" t="s">
        <v>350</v>
      </c>
      <c r="O1591" s="33" t="s">
        <v>42378</v>
      </c>
      <c r="P1591" s="33" t="s">
        <v>45771</v>
      </c>
      <c r="Q1591" s="33" t="s">
        <v>29986</v>
      </c>
      <c r="R1591" s="33" t="s">
        <v>42286</v>
      </c>
      <c r="S1591" s="33" t="s">
        <v>93</v>
      </c>
      <c r="T1591" s="33" t="s">
        <v>350</v>
      </c>
      <c r="U1591" s="33" t="s">
        <v>26775</v>
      </c>
      <c r="V1591" s="51"/>
      <c r="W1591" s="51"/>
      <c r="X1591" s="51"/>
      <c r="Y1591" s="51"/>
      <c r="AA1591" s="33" t="s">
        <v>42843</v>
      </c>
      <c r="AB1591" s="33">
        <v>6857</v>
      </c>
      <c r="AC1591" s="103">
        <v>26052</v>
      </c>
    </row>
    <row r="1592" spans="1:29" ht="13" customHeight="1" x14ac:dyDescent="0.2">
      <c r="A1592" s="33" t="s">
        <v>2989</v>
      </c>
      <c r="B1592" s="33" t="s">
        <v>22</v>
      </c>
      <c r="D1592" s="33" t="s">
        <v>41</v>
      </c>
      <c r="F1592" s="94">
        <v>43561</v>
      </c>
      <c r="G1592" s="33" t="s">
        <v>42284</v>
      </c>
      <c r="H1592" s="33" t="s">
        <v>42285</v>
      </c>
      <c r="I1592" s="33" t="s">
        <v>177</v>
      </c>
      <c r="J1592" s="62">
        <v>88021</v>
      </c>
      <c r="K1592" s="33" t="s">
        <v>909</v>
      </c>
      <c r="L1592" s="33" t="s">
        <v>27274</v>
      </c>
      <c r="M1592" s="1" t="s">
        <v>46425</v>
      </c>
      <c r="N1592" s="33" t="s">
        <v>350</v>
      </c>
      <c r="O1592" s="33" t="s">
        <v>42378</v>
      </c>
      <c r="P1592" s="33" t="s">
        <v>45771</v>
      </c>
      <c r="Q1592" s="33" t="s">
        <v>29986</v>
      </c>
      <c r="R1592" s="33" t="s">
        <v>42286</v>
      </c>
      <c r="S1592" s="33" t="s">
        <v>93</v>
      </c>
      <c r="T1592" s="33" t="s">
        <v>350</v>
      </c>
      <c r="U1592" s="33" t="s">
        <v>26775</v>
      </c>
      <c r="V1592" s="51"/>
      <c r="W1592" s="51"/>
      <c r="X1592" s="51"/>
      <c r="Y1592" s="51"/>
      <c r="AA1592" s="33" t="s">
        <v>42843</v>
      </c>
      <c r="AB1592" s="33">
        <v>6858</v>
      </c>
      <c r="AC1592" s="103">
        <v>26053</v>
      </c>
    </row>
    <row r="1593" spans="1:29" ht="13" customHeight="1" x14ac:dyDescent="0.2">
      <c r="A1593" s="1" t="s">
        <v>39613</v>
      </c>
      <c r="B1593" s="87">
        <v>26</v>
      </c>
      <c r="C1593" s="10" t="s">
        <v>13</v>
      </c>
      <c r="D1593" s="1" t="s">
        <v>23</v>
      </c>
      <c r="E1593" s="60"/>
      <c r="F1593" s="94">
        <v>43560</v>
      </c>
      <c r="G1593" s="10" t="s">
        <v>39614</v>
      </c>
      <c r="H1593" s="10" t="s">
        <v>39615</v>
      </c>
      <c r="I1593" s="10" t="s">
        <v>37</v>
      </c>
      <c r="J1593" s="62">
        <v>60139</v>
      </c>
      <c r="K1593" s="10" t="s">
        <v>29941</v>
      </c>
      <c r="L1593" s="10" t="s">
        <v>39616</v>
      </c>
      <c r="M1593" s="1" t="s">
        <v>46745</v>
      </c>
      <c r="N1593" s="10" t="s">
        <v>20</v>
      </c>
      <c r="O1593" s="10" t="s">
        <v>39617</v>
      </c>
      <c r="P1593" s="10" t="s">
        <v>45771</v>
      </c>
      <c r="Q1593" s="33" t="s">
        <v>29986</v>
      </c>
      <c r="R1593" s="61" t="s">
        <v>39618</v>
      </c>
      <c r="S1593" s="10" t="s">
        <v>93</v>
      </c>
      <c r="T1593" s="60" t="s">
        <v>21</v>
      </c>
      <c r="U1593" s="51" t="s">
        <v>26682</v>
      </c>
      <c r="V1593" s="51" t="s">
        <v>26482</v>
      </c>
      <c r="W1593" s="51" t="s">
        <v>26483</v>
      </c>
      <c r="X1593" s="51" t="s">
        <v>93</v>
      </c>
      <c r="Y1593" s="51">
        <v>4626</v>
      </c>
      <c r="AA1593" s="51" t="s">
        <v>42844</v>
      </c>
      <c r="AB1593" s="33">
        <v>6854</v>
      </c>
      <c r="AC1593" s="103">
        <v>25873</v>
      </c>
    </row>
    <row r="1594" spans="1:29" ht="13" customHeight="1" x14ac:dyDescent="0.2">
      <c r="A1594" s="10" t="s">
        <v>41466</v>
      </c>
      <c r="B1594" s="87">
        <v>37</v>
      </c>
      <c r="C1594" s="10" t="s">
        <v>13</v>
      </c>
      <c r="D1594" s="10" t="s">
        <v>30</v>
      </c>
      <c r="E1594" s="61" t="s">
        <v>41467</v>
      </c>
      <c r="F1594" s="94">
        <v>43559</v>
      </c>
      <c r="G1594" s="10" t="s">
        <v>41468</v>
      </c>
      <c r="H1594" s="10" t="s">
        <v>2171</v>
      </c>
      <c r="I1594" s="10" t="s">
        <v>50</v>
      </c>
      <c r="J1594" s="62">
        <v>49004</v>
      </c>
      <c r="K1594" s="10" t="s">
        <v>2171</v>
      </c>
      <c r="L1594" s="10" t="s">
        <v>41469</v>
      </c>
      <c r="M1594" s="1" t="s">
        <v>48934</v>
      </c>
      <c r="N1594" s="10" t="s">
        <v>20</v>
      </c>
      <c r="O1594" s="10" t="s">
        <v>41470</v>
      </c>
      <c r="P1594" s="10" t="s">
        <v>39576</v>
      </c>
      <c r="Q1594" s="33" t="s">
        <v>29986</v>
      </c>
      <c r="R1594" s="61" t="s">
        <v>41471</v>
      </c>
      <c r="S1594" s="10" t="s">
        <v>509</v>
      </c>
      <c r="T1594" s="60" t="s">
        <v>45897</v>
      </c>
      <c r="U1594" s="51" t="s">
        <v>49804</v>
      </c>
      <c r="V1594" s="51" t="s">
        <v>26482</v>
      </c>
      <c r="W1594" s="51" t="s">
        <v>26485</v>
      </c>
      <c r="X1594" s="51" t="s">
        <v>93</v>
      </c>
      <c r="Y1594" s="51">
        <v>4619</v>
      </c>
      <c r="AA1594" s="51" t="s">
        <v>42844</v>
      </c>
      <c r="AB1594" s="33">
        <v>6852</v>
      </c>
      <c r="AC1594" s="103">
        <v>25871</v>
      </c>
    </row>
    <row r="1595" spans="1:29" ht="13" customHeight="1" x14ac:dyDescent="0.2">
      <c r="A1595" s="10" t="s">
        <v>40262</v>
      </c>
      <c r="B1595" s="87">
        <v>30</v>
      </c>
      <c r="C1595" s="10" t="s">
        <v>13</v>
      </c>
      <c r="D1595" s="10" t="s">
        <v>41</v>
      </c>
      <c r="E1595" s="60"/>
      <c r="F1595" s="94">
        <v>43559</v>
      </c>
      <c r="G1595" s="10" t="s">
        <v>40263</v>
      </c>
      <c r="H1595" s="10" t="s">
        <v>1745</v>
      </c>
      <c r="I1595" s="10" t="s">
        <v>38</v>
      </c>
      <c r="J1595" s="62">
        <v>92801</v>
      </c>
      <c r="K1595" s="10" t="s">
        <v>995</v>
      </c>
      <c r="L1595" s="10" t="s">
        <v>1747</v>
      </c>
      <c r="M1595" s="1" t="s">
        <v>46366</v>
      </c>
      <c r="N1595" s="10" t="s">
        <v>20</v>
      </c>
      <c r="O1595" s="10" t="s">
        <v>40264</v>
      </c>
      <c r="P1595" s="10" t="s">
        <v>45771</v>
      </c>
      <c r="Q1595" s="33" t="s">
        <v>29986</v>
      </c>
      <c r="R1595" s="61" t="s">
        <v>40265</v>
      </c>
      <c r="S1595" s="10" t="s">
        <v>93</v>
      </c>
      <c r="T1595" s="60" t="s">
        <v>28</v>
      </c>
      <c r="U1595" s="51" t="s">
        <v>26487</v>
      </c>
      <c r="V1595" s="51" t="s">
        <v>26482</v>
      </c>
      <c r="W1595" s="51" t="s">
        <v>26485</v>
      </c>
      <c r="X1595" s="51" t="s">
        <v>93</v>
      </c>
      <c r="Y1595" s="51">
        <v>4625</v>
      </c>
      <c r="AA1595" s="51" t="s">
        <v>42842</v>
      </c>
      <c r="AB1595" s="33">
        <v>6853</v>
      </c>
      <c r="AC1595" s="103">
        <v>25870</v>
      </c>
    </row>
    <row r="1596" spans="1:29" ht="13" customHeight="1" x14ac:dyDescent="0.2">
      <c r="A1596" s="10" t="s">
        <v>37943</v>
      </c>
      <c r="B1596" s="87">
        <v>26</v>
      </c>
      <c r="C1596" s="10" t="s">
        <v>13</v>
      </c>
      <c r="D1596" s="10" t="s">
        <v>30</v>
      </c>
      <c r="E1596" s="61" t="s">
        <v>37944</v>
      </c>
      <c r="F1596" s="94">
        <v>43558</v>
      </c>
      <c r="G1596" s="10" t="s">
        <v>37945</v>
      </c>
      <c r="H1596" s="10" t="s">
        <v>37946</v>
      </c>
      <c r="I1596" s="10" t="s">
        <v>25</v>
      </c>
      <c r="J1596" s="62">
        <v>29123</v>
      </c>
      <c r="K1596" s="10" t="s">
        <v>944</v>
      </c>
      <c r="L1596" s="10" t="s">
        <v>10043</v>
      </c>
      <c r="M1596" s="1" t="s">
        <v>46746</v>
      </c>
      <c r="N1596" s="10" t="s">
        <v>20</v>
      </c>
      <c r="O1596" s="10" t="s">
        <v>37947</v>
      </c>
      <c r="P1596" s="10" t="s">
        <v>45771</v>
      </c>
      <c r="Q1596" s="33" t="s">
        <v>29986</v>
      </c>
      <c r="R1596" s="61" t="s">
        <v>37948</v>
      </c>
      <c r="S1596" s="10" t="s">
        <v>93</v>
      </c>
      <c r="T1596" s="60" t="s">
        <v>21</v>
      </c>
      <c r="U1596" s="51" t="s">
        <v>26689</v>
      </c>
      <c r="V1596" s="51" t="s">
        <v>26482</v>
      </c>
      <c r="W1596" s="51" t="s">
        <v>26483</v>
      </c>
      <c r="X1596" s="51" t="s">
        <v>93</v>
      </c>
      <c r="Y1596" s="51">
        <v>4617</v>
      </c>
      <c r="AA1596" s="51" t="s">
        <v>42843</v>
      </c>
      <c r="AB1596" s="33">
        <v>6849</v>
      </c>
      <c r="AC1596" s="103">
        <v>25867</v>
      </c>
    </row>
    <row r="1597" spans="1:29" ht="13" customHeight="1" x14ac:dyDescent="0.2">
      <c r="A1597" s="10" t="s">
        <v>38513</v>
      </c>
      <c r="B1597" s="87">
        <v>50</v>
      </c>
      <c r="C1597" s="10" t="s">
        <v>13</v>
      </c>
      <c r="D1597" s="10" t="s">
        <v>41</v>
      </c>
      <c r="E1597" s="60"/>
      <c r="F1597" s="94">
        <v>43558</v>
      </c>
      <c r="G1597" s="10" t="s">
        <v>38514</v>
      </c>
      <c r="H1597" s="10" t="s">
        <v>38515</v>
      </c>
      <c r="I1597" s="10" t="s">
        <v>38</v>
      </c>
      <c r="J1597" s="62">
        <v>92173</v>
      </c>
      <c r="K1597" s="10" t="s">
        <v>142</v>
      </c>
      <c r="L1597" s="10" t="s">
        <v>143</v>
      </c>
      <c r="M1597" s="1" t="s">
        <v>45908</v>
      </c>
      <c r="N1597" s="10" t="s">
        <v>20</v>
      </c>
      <c r="O1597" s="10" t="s">
        <v>38516</v>
      </c>
      <c r="P1597" s="10" t="s">
        <v>45771</v>
      </c>
      <c r="Q1597" s="33" t="s">
        <v>29986</v>
      </c>
      <c r="R1597" s="61" t="s">
        <v>38517</v>
      </c>
      <c r="S1597" s="10" t="s">
        <v>93</v>
      </c>
      <c r="T1597" s="60" t="s">
        <v>21</v>
      </c>
      <c r="U1597" s="51" t="s">
        <v>26689</v>
      </c>
      <c r="V1597" s="51" t="s">
        <v>26484</v>
      </c>
      <c r="W1597" s="51" t="s">
        <v>26485</v>
      </c>
      <c r="X1597" s="51" t="s">
        <v>509</v>
      </c>
      <c r="Y1597" s="51">
        <v>4614</v>
      </c>
      <c r="AA1597" s="51" t="s">
        <v>42844</v>
      </c>
      <c r="AB1597" s="33">
        <v>6850</v>
      </c>
      <c r="AC1597" s="103">
        <v>25863</v>
      </c>
    </row>
    <row r="1598" spans="1:29" ht="13" customHeight="1" x14ac:dyDescent="0.2">
      <c r="A1598" s="10" t="s">
        <v>37936</v>
      </c>
      <c r="B1598" s="87">
        <v>53</v>
      </c>
      <c r="C1598" s="10" t="s">
        <v>13</v>
      </c>
      <c r="D1598" s="10" t="s">
        <v>30</v>
      </c>
      <c r="E1598" s="61" t="s">
        <v>37937</v>
      </c>
      <c r="F1598" s="94">
        <v>43558</v>
      </c>
      <c r="G1598" s="10" t="s">
        <v>37938</v>
      </c>
      <c r="H1598" s="10" t="s">
        <v>37939</v>
      </c>
      <c r="I1598" s="10" t="s">
        <v>197</v>
      </c>
      <c r="J1598" s="62">
        <v>47220</v>
      </c>
      <c r="K1598" s="10" t="s">
        <v>401</v>
      </c>
      <c r="L1598" s="10" t="s">
        <v>37940</v>
      </c>
      <c r="M1598" s="1" t="s">
        <v>46747</v>
      </c>
      <c r="N1598" s="10" t="s">
        <v>20</v>
      </c>
      <c r="O1598" s="10" t="s">
        <v>37941</v>
      </c>
      <c r="P1598" s="10" t="s">
        <v>45771</v>
      </c>
      <c r="Q1598" s="33" t="s">
        <v>29986</v>
      </c>
      <c r="R1598" s="61" t="s">
        <v>37942</v>
      </c>
      <c r="S1598" s="10" t="s">
        <v>93</v>
      </c>
      <c r="T1598" s="60" t="s">
        <v>21</v>
      </c>
      <c r="U1598" s="51" t="s">
        <v>26689</v>
      </c>
      <c r="V1598" s="51" t="s">
        <v>26482</v>
      </c>
      <c r="W1598" s="51" t="s">
        <v>26485</v>
      </c>
      <c r="X1598" s="51" t="s">
        <v>93</v>
      </c>
      <c r="Y1598" s="51">
        <v>4613</v>
      </c>
      <c r="AA1598" s="51" t="s">
        <v>42843</v>
      </c>
      <c r="AB1598" s="33">
        <v>6848</v>
      </c>
      <c r="AC1598" s="103">
        <v>25864</v>
      </c>
    </row>
    <row r="1599" spans="1:29" ht="13" customHeight="1" x14ac:dyDescent="0.2">
      <c r="A1599" s="10" t="s">
        <v>38518</v>
      </c>
      <c r="B1599" s="87">
        <v>56</v>
      </c>
      <c r="C1599" s="10" t="s">
        <v>13</v>
      </c>
      <c r="D1599" s="10" t="s">
        <v>41</v>
      </c>
      <c r="E1599" s="61" t="s">
        <v>38519</v>
      </c>
      <c r="F1599" s="94">
        <v>43558</v>
      </c>
      <c r="G1599" s="10" t="s">
        <v>38520</v>
      </c>
      <c r="H1599" s="10" t="s">
        <v>11792</v>
      </c>
      <c r="I1599" s="10" t="s">
        <v>55</v>
      </c>
      <c r="J1599" s="62">
        <v>33435</v>
      </c>
      <c r="K1599" s="10" t="s">
        <v>4864</v>
      </c>
      <c r="L1599" s="10" t="s">
        <v>38521</v>
      </c>
      <c r="M1599" s="1" t="s">
        <v>46581</v>
      </c>
      <c r="N1599" s="10" t="s">
        <v>20</v>
      </c>
      <c r="O1599" s="10" t="s">
        <v>38522</v>
      </c>
      <c r="P1599" s="10" t="s">
        <v>45771</v>
      </c>
      <c r="Q1599" s="33" t="s">
        <v>29986</v>
      </c>
      <c r="R1599" s="61" t="s">
        <v>38523</v>
      </c>
      <c r="S1599" s="10" t="s">
        <v>93</v>
      </c>
      <c r="T1599" s="60" t="s">
        <v>21</v>
      </c>
      <c r="U1599" s="51" t="s">
        <v>26689</v>
      </c>
      <c r="V1599" s="51" t="s">
        <v>26484</v>
      </c>
      <c r="W1599" s="51" t="s">
        <v>26485</v>
      </c>
      <c r="X1599" s="51" t="s">
        <v>93</v>
      </c>
      <c r="Y1599" s="51">
        <v>4616</v>
      </c>
      <c r="AA1599" s="51" t="s">
        <v>42844</v>
      </c>
      <c r="AB1599" s="33">
        <v>6851</v>
      </c>
      <c r="AC1599" s="103">
        <v>25865</v>
      </c>
    </row>
    <row r="1600" spans="1:29" ht="13" customHeight="1" x14ac:dyDescent="0.2">
      <c r="A1600" s="10" t="s">
        <v>41461</v>
      </c>
      <c r="B1600" s="87">
        <v>48</v>
      </c>
      <c r="C1600" s="10" t="s">
        <v>13</v>
      </c>
      <c r="D1600" s="10" t="s">
        <v>30</v>
      </c>
      <c r="E1600" s="66" t="s">
        <v>41462</v>
      </c>
      <c r="F1600" s="94">
        <v>43557</v>
      </c>
      <c r="G1600" s="10" t="s">
        <v>41463</v>
      </c>
      <c r="H1600" s="10" t="s">
        <v>6871</v>
      </c>
      <c r="I1600" s="10" t="s">
        <v>38</v>
      </c>
      <c r="J1600" s="62">
        <v>96003</v>
      </c>
      <c r="K1600" s="10" t="s">
        <v>6873</v>
      </c>
      <c r="L1600" s="10" t="s">
        <v>6874</v>
      </c>
      <c r="M1600" s="1" t="s">
        <v>45948</v>
      </c>
      <c r="N1600" s="10" t="s">
        <v>20</v>
      </c>
      <c r="O1600" s="10" t="s">
        <v>41464</v>
      </c>
      <c r="P1600" s="10" t="s">
        <v>31864</v>
      </c>
      <c r="Q1600" s="33" t="s">
        <v>29986</v>
      </c>
      <c r="R1600" s="61" t="s">
        <v>41465</v>
      </c>
      <c r="S1600" s="10" t="s">
        <v>509</v>
      </c>
      <c r="T1600" s="60" t="s">
        <v>45897</v>
      </c>
      <c r="U1600" s="51" t="s">
        <v>49804</v>
      </c>
      <c r="V1600" s="51" t="s">
        <v>26484</v>
      </c>
      <c r="W1600" s="51" t="s">
        <v>26485</v>
      </c>
      <c r="X1600" s="51" t="s">
        <v>93</v>
      </c>
      <c r="Y1600" s="51">
        <v>4615</v>
      </c>
      <c r="AA1600" s="51" t="s">
        <v>42844</v>
      </c>
      <c r="AB1600" s="33">
        <v>6847</v>
      </c>
      <c r="AC1600" s="103">
        <v>25860</v>
      </c>
    </row>
    <row r="1601" spans="1:29" ht="13" customHeight="1" x14ac:dyDescent="0.2">
      <c r="A1601" s="10" t="s">
        <v>37236</v>
      </c>
      <c r="B1601" s="87">
        <v>19</v>
      </c>
      <c r="C1601" s="10" t="s">
        <v>13</v>
      </c>
      <c r="D1601" s="10" t="s">
        <v>78</v>
      </c>
      <c r="E1601" s="61" t="s">
        <v>37237</v>
      </c>
      <c r="F1601" s="94">
        <v>43556</v>
      </c>
      <c r="G1601" s="10" t="s">
        <v>37238</v>
      </c>
      <c r="H1601" s="10" t="s">
        <v>12298</v>
      </c>
      <c r="I1601" s="10" t="s">
        <v>159</v>
      </c>
      <c r="J1601" s="62">
        <v>30291</v>
      </c>
      <c r="K1601" s="10" t="s">
        <v>1450</v>
      </c>
      <c r="L1601" s="10" t="s">
        <v>12300</v>
      </c>
      <c r="M1601" s="1" t="s">
        <v>46748</v>
      </c>
      <c r="N1601" s="10" t="s">
        <v>20</v>
      </c>
      <c r="O1601" s="10" t="s">
        <v>37239</v>
      </c>
      <c r="P1601" s="10" t="s">
        <v>45771</v>
      </c>
      <c r="Q1601" s="33" t="s">
        <v>29986</v>
      </c>
      <c r="R1601" s="61" t="s">
        <v>37240</v>
      </c>
      <c r="S1601" s="10" t="s">
        <v>93</v>
      </c>
      <c r="T1601" s="60" t="s">
        <v>21</v>
      </c>
      <c r="U1601" s="51" t="s">
        <v>26689</v>
      </c>
      <c r="V1601" s="51" t="s">
        <v>26484</v>
      </c>
      <c r="W1601" s="51"/>
      <c r="X1601" s="51" t="s">
        <v>93</v>
      </c>
      <c r="Y1601" s="51">
        <v>4620</v>
      </c>
      <c r="AA1601" s="51" t="s">
        <v>42844</v>
      </c>
      <c r="AB1601" s="33">
        <v>6844</v>
      </c>
      <c r="AC1601" s="103">
        <v>25858</v>
      </c>
    </row>
    <row r="1602" spans="1:29" ht="13" customHeight="1" x14ac:dyDescent="0.2">
      <c r="A1602" s="10" t="s">
        <v>37931</v>
      </c>
      <c r="B1602" s="87">
        <v>28</v>
      </c>
      <c r="C1602" s="10" t="s">
        <v>102</v>
      </c>
      <c r="D1602" s="10" t="s">
        <v>30</v>
      </c>
      <c r="E1602" s="10"/>
      <c r="F1602" s="94">
        <v>43556</v>
      </c>
      <c r="G1602" s="10" t="s">
        <v>37932</v>
      </c>
      <c r="H1602" s="10" t="s">
        <v>34643</v>
      </c>
      <c r="I1602" s="64" t="s">
        <v>297</v>
      </c>
      <c r="J1602" s="62">
        <v>37766</v>
      </c>
      <c r="K1602" s="10" t="s">
        <v>2085</v>
      </c>
      <c r="L1602" s="10" t="s">
        <v>37933</v>
      </c>
      <c r="M1602" s="1" t="s">
        <v>46749</v>
      </c>
      <c r="N1602" s="10" t="s">
        <v>20</v>
      </c>
      <c r="O1602" s="10" t="s">
        <v>37934</v>
      </c>
      <c r="P1602" s="10" t="s">
        <v>45771</v>
      </c>
      <c r="Q1602" s="33" t="s">
        <v>29986</v>
      </c>
      <c r="R1602" s="61" t="s">
        <v>37935</v>
      </c>
      <c r="S1602" s="10" t="s">
        <v>93</v>
      </c>
      <c r="T1602" s="60" t="s">
        <v>21</v>
      </c>
      <c r="U1602" s="51" t="s">
        <v>26689</v>
      </c>
      <c r="V1602" s="51" t="s">
        <v>26484</v>
      </c>
      <c r="W1602" s="51" t="s">
        <v>26485</v>
      </c>
      <c r="X1602" s="51" t="s">
        <v>93</v>
      </c>
      <c r="Y1602" s="51">
        <v>4609</v>
      </c>
      <c r="AA1602" s="51" t="s">
        <v>42843</v>
      </c>
      <c r="AB1602" s="33">
        <v>6845</v>
      </c>
      <c r="AC1602" s="103">
        <v>25823</v>
      </c>
    </row>
    <row r="1603" spans="1:29" ht="13" customHeight="1" x14ac:dyDescent="0.2">
      <c r="A1603" s="10" t="s">
        <v>41404</v>
      </c>
      <c r="B1603" s="87">
        <v>31</v>
      </c>
      <c r="C1603" s="10" t="s">
        <v>13</v>
      </c>
      <c r="D1603" s="10" t="s">
        <v>78</v>
      </c>
      <c r="E1603" s="60"/>
      <c r="F1603" s="94">
        <v>43556</v>
      </c>
      <c r="G1603" s="10" t="s">
        <v>41405</v>
      </c>
      <c r="H1603" s="10" t="s">
        <v>4057</v>
      </c>
      <c r="I1603" s="10" t="s">
        <v>308</v>
      </c>
      <c r="J1603" s="62">
        <v>99501</v>
      </c>
      <c r="K1603" s="10" t="s">
        <v>4057</v>
      </c>
      <c r="L1603" s="10" t="s">
        <v>4059</v>
      </c>
      <c r="M1603" s="1" t="s">
        <v>46236</v>
      </c>
      <c r="N1603" s="10" t="s">
        <v>20</v>
      </c>
      <c r="O1603" s="10" t="s">
        <v>41406</v>
      </c>
      <c r="P1603" s="10" t="s">
        <v>45771</v>
      </c>
      <c r="Q1603" s="33" t="s">
        <v>29986</v>
      </c>
      <c r="R1603" s="61" t="s">
        <v>41407</v>
      </c>
      <c r="S1603" s="10" t="s">
        <v>509</v>
      </c>
      <c r="T1603" s="60" t="s">
        <v>45897</v>
      </c>
      <c r="U1603" s="51" t="s">
        <v>37015</v>
      </c>
      <c r="V1603" s="51" t="s">
        <v>26482</v>
      </c>
      <c r="W1603" s="51" t="s">
        <v>26486</v>
      </c>
      <c r="X1603" s="51" t="s">
        <v>93</v>
      </c>
      <c r="Y1603" s="51">
        <v>4656</v>
      </c>
      <c r="AA1603" s="51" t="s">
        <v>42842</v>
      </c>
      <c r="AB1603" s="33">
        <v>6843</v>
      </c>
      <c r="AC1603" s="103">
        <v>25855</v>
      </c>
    </row>
    <row r="1604" spans="1:29" ht="13" customHeight="1" x14ac:dyDescent="0.2">
      <c r="A1604" s="10" t="s">
        <v>37020</v>
      </c>
      <c r="B1604" s="87">
        <v>32</v>
      </c>
      <c r="C1604" s="10" t="s">
        <v>13</v>
      </c>
      <c r="D1604" s="10" t="s">
        <v>30</v>
      </c>
      <c r="E1604" s="61" t="s">
        <v>37021</v>
      </c>
      <c r="F1604" s="94">
        <v>43556</v>
      </c>
      <c r="G1604" s="10" t="s">
        <v>37022</v>
      </c>
      <c r="H1604" s="10" t="s">
        <v>3833</v>
      </c>
      <c r="I1604" s="10" t="s">
        <v>399</v>
      </c>
      <c r="J1604" s="62">
        <v>65803</v>
      </c>
      <c r="K1604" s="10" t="s">
        <v>4535</v>
      </c>
      <c r="L1604" s="10" t="s">
        <v>3836</v>
      </c>
      <c r="M1604" s="1" t="s">
        <v>46343</v>
      </c>
      <c r="N1604" s="10" t="s">
        <v>362</v>
      </c>
      <c r="O1604" s="10" t="s">
        <v>37023</v>
      </c>
      <c r="P1604" s="10" t="s">
        <v>45771</v>
      </c>
      <c r="Q1604" s="33" t="s">
        <v>29986</v>
      </c>
      <c r="R1604" s="61" t="s">
        <v>37024</v>
      </c>
      <c r="S1604" s="10" t="s">
        <v>93</v>
      </c>
      <c r="T1604" s="60" t="s">
        <v>45897</v>
      </c>
      <c r="U1604" s="51" t="s">
        <v>49804</v>
      </c>
      <c r="V1604" s="51"/>
      <c r="W1604" s="51"/>
      <c r="X1604" s="51"/>
      <c r="Y1604" s="51"/>
      <c r="AA1604" s="51" t="s">
        <v>42844</v>
      </c>
      <c r="AB1604" s="33">
        <v>6846</v>
      </c>
      <c r="AC1604" s="103">
        <v>26048</v>
      </c>
    </row>
    <row r="1605" spans="1:29" ht="13" customHeight="1" x14ac:dyDescent="0.2">
      <c r="A1605" s="10" t="s">
        <v>39505</v>
      </c>
      <c r="B1605" s="87">
        <v>24</v>
      </c>
      <c r="C1605" s="10" t="s">
        <v>13</v>
      </c>
      <c r="D1605" s="10" t="s">
        <v>41</v>
      </c>
      <c r="E1605" s="61" t="s">
        <v>39506</v>
      </c>
      <c r="F1605" s="94">
        <v>43555</v>
      </c>
      <c r="G1605" s="10" t="s">
        <v>39507</v>
      </c>
      <c r="H1605" s="10" t="s">
        <v>3880</v>
      </c>
      <c r="I1605" s="64" t="s">
        <v>111</v>
      </c>
      <c r="J1605" s="62">
        <v>85743</v>
      </c>
      <c r="K1605" s="10" t="s">
        <v>516</v>
      </c>
      <c r="L1605" s="10" t="s">
        <v>3882</v>
      </c>
      <c r="M1605" s="1" t="s">
        <v>46750</v>
      </c>
      <c r="N1605" s="10" t="s">
        <v>20</v>
      </c>
      <c r="O1605" s="10" t="s">
        <v>39508</v>
      </c>
      <c r="P1605" s="10" t="s">
        <v>45771</v>
      </c>
      <c r="Q1605" s="33" t="s">
        <v>29986</v>
      </c>
      <c r="R1605" s="61" t="s">
        <v>39509</v>
      </c>
      <c r="S1605" s="10" t="s">
        <v>93</v>
      </c>
      <c r="T1605" s="60" t="s">
        <v>21</v>
      </c>
      <c r="U1605" s="51" t="s">
        <v>26682</v>
      </c>
      <c r="V1605" s="51" t="s">
        <v>26484</v>
      </c>
      <c r="W1605" s="51" t="s">
        <v>26485</v>
      </c>
      <c r="X1605" s="51" t="s">
        <v>93</v>
      </c>
      <c r="Y1605" s="51">
        <v>4611</v>
      </c>
      <c r="AA1605" s="51" t="s">
        <v>42844</v>
      </c>
      <c r="AB1605" s="33">
        <v>6841</v>
      </c>
      <c r="AC1605" s="103">
        <v>25820</v>
      </c>
    </row>
    <row r="1606" spans="1:29" ht="13" customHeight="1" x14ac:dyDescent="0.2">
      <c r="A1606" s="10" t="s">
        <v>38693</v>
      </c>
      <c r="B1606" s="87">
        <v>25</v>
      </c>
      <c r="C1606" s="10" t="s">
        <v>13</v>
      </c>
      <c r="D1606" s="10" t="s">
        <v>127</v>
      </c>
      <c r="E1606" s="66" t="s">
        <v>38694</v>
      </c>
      <c r="F1606" s="94">
        <v>43555</v>
      </c>
      <c r="G1606" s="10" t="s">
        <v>38695</v>
      </c>
      <c r="H1606" s="10" t="s">
        <v>307</v>
      </c>
      <c r="I1606" s="10" t="s">
        <v>308</v>
      </c>
      <c r="J1606" s="62">
        <v>99709</v>
      </c>
      <c r="K1606" s="10" t="s">
        <v>18064</v>
      </c>
      <c r="L1606" s="10" t="s">
        <v>10171</v>
      </c>
      <c r="M1606" s="1" t="s">
        <v>46185</v>
      </c>
      <c r="N1606" s="10" t="s">
        <v>20</v>
      </c>
      <c r="O1606" s="10" t="s">
        <v>38696</v>
      </c>
      <c r="P1606" s="10" t="s">
        <v>45771</v>
      </c>
      <c r="Q1606" s="33" t="s">
        <v>29986</v>
      </c>
      <c r="R1606" s="61" t="s">
        <v>38697</v>
      </c>
      <c r="S1606" s="10" t="s">
        <v>93</v>
      </c>
      <c r="T1606" s="60" t="s">
        <v>21</v>
      </c>
      <c r="U1606" s="51" t="s">
        <v>26689</v>
      </c>
      <c r="V1606" s="51" t="s">
        <v>26482</v>
      </c>
      <c r="W1606" s="51" t="s">
        <v>26483</v>
      </c>
      <c r="X1606" s="51" t="s">
        <v>93</v>
      </c>
      <c r="Y1606" s="51">
        <v>4618</v>
      </c>
      <c r="AA1606" s="51" t="s">
        <v>42843</v>
      </c>
      <c r="AB1606" s="33">
        <v>6839</v>
      </c>
      <c r="AC1606" s="103">
        <v>25854</v>
      </c>
    </row>
    <row r="1607" spans="1:29" ht="13" customHeight="1" x14ac:dyDescent="0.2">
      <c r="A1607" s="10" t="s">
        <v>39011</v>
      </c>
      <c r="B1607" s="87">
        <v>31</v>
      </c>
      <c r="C1607" s="10" t="s">
        <v>13</v>
      </c>
      <c r="D1607" s="51" t="s">
        <v>78</v>
      </c>
      <c r="E1607" s="10"/>
      <c r="F1607" s="94">
        <v>43555</v>
      </c>
      <c r="G1607" s="10" t="s">
        <v>39012</v>
      </c>
      <c r="H1607" s="10" t="s">
        <v>1780</v>
      </c>
      <c r="I1607" s="64" t="s">
        <v>159</v>
      </c>
      <c r="J1607" s="62">
        <v>30315</v>
      </c>
      <c r="K1607" s="10" t="s">
        <v>1450</v>
      </c>
      <c r="L1607" s="10" t="s">
        <v>2346</v>
      </c>
      <c r="M1607" s="1" t="s">
        <v>45940</v>
      </c>
      <c r="N1607" s="10" t="s">
        <v>20</v>
      </c>
      <c r="O1607" s="10" t="s">
        <v>39013</v>
      </c>
      <c r="P1607" s="10" t="s">
        <v>45771</v>
      </c>
      <c r="Q1607" s="33" t="s">
        <v>29986</v>
      </c>
      <c r="R1607" s="61" t="s">
        <v>39014</v>
      </c>
      <c r="S1607" s="10" t="s">
        <v>93</v>
      </c>
      <c r="T1607" s="60" t="s">
        <v>21</v>
      </c>
      <c r="U1607" s="51" t="s">
        <v>26689</v>
      </c>
      <c r="V1607" s="51" t="s">
        <v>26482</v>
      </c>
      <c r="W1607" s="51" t="s">
        <v>26486</v>
      </c>
      <c r="X1607" s="51" t="s">
        <v>93</v>
      </c>
      <c r="Y1607" s="51">
        <v>4612</v>
      </c>
      <c r="AA1607" s="51" t="s">
        <v>42844</v>
      </c>
      <c r="AB1607" s="33">
        <v>6840</v>
      </c>
      <c r="AC1607" s="103">
        <v>25821</v>
      </c>
    </row>
    <row r="1608" spans="1:29" ht="13" customHeight="1" x14ac:dyDescent="0.2">
      <c r="A1608" s="10" t="s">
        <v>41544</v>
      </c>
      <c r="B1608" s="87">
        <v>33</v>
      </c>
      <c r="C1608" s="10" t="s">
        <v>13</v>
      </c>
      <c r="D1608" s="10" t="s">
        <v>30</v>
      </c>
      <c r="E1608" s="61" t="s">
        <v>41545</v>
      </c>
      <c r="F1608" s="94">
        <v>43555</v>
      </c>
      <c r="G1608" s="10" t="s">
        <v>41546</v>
      </c>
      <c r="H1608" s="10" t="s">
        <v>3833</v>
      </c>
      <c r="I1608" s="64" t="s">
        <v>105</v>
      </c>
      <c r="J1608" s="62">
        <v>97478</v>
      </c>
      <c r="K1608" s="10" t="s">
        <v>2933</v>
      </c>
      <c r="L1608" s="10" t="s">
        <v>3836</v>
      </c>
      <c r="M1608" s="1" t="s">
        <v>46178</v>
      </c>
      <c r="N1608" s="10" t="s">
        <v>20</v>
      </c>
      <c r="O1608" s="10" t="s">
        <v>41547</v>
      </c>
      <c r="P1608" s="10" t="s">
        <v>49777</v>
      </c>
      <c r="Q1608" s="33" t="s">
        <v>29986</v>
      </c>
      <c r="R1608" s="61" t="s">
        <v>41548</v>
      </c>
      <c r="S1608" s="10" t="s">
        <v>509</v>
      </c>
      <c r="T1608" s="60" t="s">
        <v>350</v>
      </c>
      <c r="U1608" s="51" t="s">
        <v>26775</v>
      </c>
      <c r="V1608" s="51" t="s">
        <v>26482</v>
      </c>
      <c r="W1608" s="51" t="s">
        <v>26483</v>
      </c>
      <c r="X1608" s="51" t="s">
        <v>93</v>
      </c>
      <c r="Y1608" s="51">
        <v>4608</v>
      </c>
      <c r="AA1608" s="51" t="s">
        <v>42844</v>
      </c>
      <c r="AB1608" s="33">
        <v>6842</v>
      </c>
      <c r="AC1608" s="103">
        <v>25822</v>
      </c>
    </row>
    <row r="1609" spans="1:29" ht="13" customHeight="1" x14ac:dyDescent="0.2">
      <c r="A1609" s="10" t="s">
        <v>37230</v>
      </c>
      <c r="B1609" s="87">
        <v>25</v>
      </c>
      <c r="C1609" s="10" t="s">
        <v>13</v>
      </c>
      <c r="D1609" s="10" t="s">
        <v>78</v>
      </c>
      <c r="E1609" s="61" t="s">
        <v>37231</v>
      </c>
      <c r="F1609" s="94">
        <v>43554</v>
      </c>
      <c r="G1609" s="10" t="s">
        <v>37232</v>
      </c>
      <c r="H1609" s="10" t="s">
        <v>146</v>
      </c>
      <c r="I1609" s="64" t="s">
        <v>55</v>
      </c>
      <c r="J1609" s="62">
        <v>33161</v>
      </c>
      <c r="K1609" s="10" t="s">
        <v>147</v>
      </c>
      <c r="L1609" s="10" t="s">
        <v>37233</v>
      </c>
      <c r="M1609" s="1" t="s">
        <v>46751</v>
      </c>
      <c r="N1609" s="10" t="s">
        <v>20</v>
      </c>
      <c r="O1609" s="10" t="s">
        <v>37234</v>
      </c>
      <c r="P1609" s="10" t="s">
        <v>45771</v>
      </c>
      <c r="Q1609" s="33" t="s">
        <v>29986</v>
      </c>
      <c r="R1609" s="61" t="s">
        <v>37235</v>
      </c>
      <c r="S1609" s="10" t="s">
        <v>93</v>
      </c>
      <c r="T1609" s="60" t="s">
        <v>21</v>
      </c>
      <c r="U1609" s="51" t="s">
        <v>26689</v>
      </c>
      <c r="V1609" s="51" t="s">
        <v>26484</v>
      </c>
      <c r="W1609" s="51"/>
      <c r="X1609" s="51" t="s">
        <v>93</v>
      </c>
      <c r="Y1609" s="51">
        <v>4606</v>
      </c>
      <c r="AA1609" s="51" t="s">
        <v>42842</v>
      </c>
      <c r="AB1609" s="33">
        <v>6836</v>
      </c>
      <c r="AC1609" s="103">
        <v>25819</v>
      </c>
    </row>
    <row r="1610" spans="1:29" ht="13" customHeight="1" x14ac:dyDescent="0.2">
      <c r="A1610" s="10" t="s">
        <v>37276</v>
      </c>
      <c r="B1610" s="87">
        <v>30</v>
      </c>
      <c r="C1610" s="10" t="s">
        <v>13</v>
      </c>
      <c r="D1610" s="10" t="s">
        <v>78</v>
      </c>
      <c r="E1610" s="61" t="s">
        <v>37277</v>
      </c>
      <c r="F1610" s="94">
        <v>43554</v>
      </c>
      <c r="G1610" s="10" t="s">
        <v>37278</v>
      </c>
      <c r="H1610" s="10" t="s">
        <v>452</v>
      </c>
      <c r="I1610" s="64" t="s">
        <v>337</v>
      </c>
      <c r="J1610" s="62">
        <v>27704</v>
      </c>
      <c r="K1610" s="10" t="s">
        <v>452</v>
      </c>
      <c r="L1610" s="10" t="s">
        <v>454</v>
      </c>
      <c r="M1610" s="1" t="s">
        <v>46752</v>
      </c>
      <c r="N1610" s="10" t="s">
        <v>20</v>
      </c>
      <c r="O1610" s="10" t="s">
        <v>37279</v>
      </c>
      <c r="P1610" s="10" t="s">
        <v>45771</v>
      </c>
      <c r="Q1610" s="33" t="s">
        <v>29986</v>
      </c>
      <c r="R1610" s="61" t="s">
        <v>37280</v>
      </c>
      <c r="S1610" s="10" t="s">
        <v>93</v>
      </c>
      <c r="T1610" s="60" t="s">
        <v>21</v>
      </c>
      <c r="U1610" s="51" t="s">
        <v>26689</v>
      </c>
      <c r="V1610" s="51" t="s">
        <v>26484</v>
      </c>
      <c r="W1610" s="51" t="s">
        <v>26486</v>
      </c>
      <c r="X1610" s="51" t="s">
        <v>509</v>
      </c>
      <c r="Y1610" s="51">
        <v>4669</v>
      </c>
      <c r="AA1610" s="51" t="s">
        <v>42844</v>
      </c>
      <c r="AB1610" s="33">
        <v>6837</v>
      </c>
      <c r="AC1610" s="103">
        <v>25818</v>
      </c>
    </row>
    <row r="1611" spans="1:29" ht="13" customHeight="1" x14ac:dyDescent="0.2">
      <c r="A1611" s="10" t="s">
        <v>40059</v>
      </c>
      <c r="B1611" s="87">
        <v>22</v>
      </c>
      <c r="C1611" s="10" t="s">
        <v>13</v>
      </c>
      <c r="D1611" s="51" t="s">
        <v>30</v>
      </c>
      <c r="E1611" s="10"/>
      <c r="F1611" s="94">
        <v>43554</v>
      </c>
      <c r="G1611" s="10" t="s">
        <v>40060</v>
      </c>
      <c r="H1611" s="10" t="s">
        <v>2622</v>
      </c>
      <c r="I1611" s="64" t="s">
        <v>337</v>
      </c>
      <c r="J1611" s="62">
        <v>28607</v>
      </c>
      <c r="K1611" s="10" t="s">
        <v>11129</v>
      </c>
      <c r="L1611" s="10" t="s">
        <v>40061</v>
      </c>
      <c r="M1611" s="1" t="s">
        <v>46753</v>
      </c>
      <c r="N1611" s="10" t="s">
        <v>20</v>
      </c>
      <c r="O1611" s="10" t="s">
        <v>40062</v>
      </c>
      <c r="P1611" s="10" t="s">
        <v>45771</v>
      </c>
      <c r="Q1611" s="33" t="s">
        <v>29986</v>
      </c>
      <c r="R1611" s="61" t="s">
        <v>40063</v>
      </c>
      <c r="S1611" s="10" t="s">
        <v>93</v>
      </c>
      <c r="T1611" s="60" t="s">
        <v>45897</v>
      </c>
      <c r="U1611" s="51" t="s">
        <v>49804</v>
      </c>
      <c r="V1611" s="51" t="s">
        <v>26484</v>
      </c>
      <c r="W1611" s="51" t="s">
        <v>26485</v>
      </c>
      <c r="X1611" s="51" t="s">
        <v>93</v>
      </c>
      <c r="Y1611" s="51">
        <v>4610</v>
      </c>
      <c r="AA1611" s="51" t="s">
        <v>42842</v>
      </c>
      <c r="AB1611" s="33">
        <v>6838</v>
      </c>
      <c r="AC1611" s="103">
        <v>25817</v>
      </c>
    </row>
    <row r="1612" spans="1:29" ht="13" customHeight="1" x14ac:dyDescent="0.2">
      <c r="A1612" s="10" t="s">
        <v>38507</v>
      </c>
      <c r="B1612" s="87">
        <v>42</v>
      </c>
      <c r="C1612" s="10" t="s">
        <v>13</v>
      </c>
      <c r="D1612" s="10" t="s">
        <v>41</v>
      </c>
      <c r="E1612" s="61" t="s">
        <v>38508</v>
      </c>
      <c r="F1612" s="94">
        <v>43552</v>
      </c>
      <c r="G1612" s="10" t="s">
        <v>38509</v>
      </c>
      <c r="H1612" s="10" t="s">
        <v>38510</v>
      </c>
      <c r="I1612" s="64" t="s">
        <v>66</v>
      </c>
      <c r="J1612" s="62">
        <v>78155</v>
      </c>
      <c r="K1612" s="10" t="s">
        <v>6114</v>
      </c>
      <c r="L1612" s="10" t="s">
        <v>531</v>
      </c>
      <c r="M1612" s="1" t="s">
        <v>46041</v>
      </c>
      <c r="N1612" s="10" t="s">
        <v>20</v>
      </c>
      <c r="O1612" s="10" t="s">
        <v>38511</v>
      </c>
      <c r="P1612" s="10" t="s">
        <v>45771</v>
      </c>
      <c r="Q1612" s="33" t="s">
        <v>29986</v>
      </c>
      <c r="R1612" s="61" t="s">
        <v>38512</v>
      </c>
      <c r="S1612" s="10" t="s">
        <v>93</v>
      </c>
      <c r="T1612" s="60" t="s">
        <v>21</v>
      </c>
      <c r="U1612" s="51" t="s">
        <v>26689</v>
      </c>
      <c r="V1612" s="51" t="s">
        <v>26482</v>
      </c>
      <c r="W1612" s="51" t="s">
        <v>26483</v>
      </c>
      <c r="X1612" s="51" t="s">
        <v>93</v>
      </c>
      <c r="Y1612" s="51">
        <v>4607</v>
      </c>
      <c r="AA1612" s="51" t="s">
        <v>42844</v>
      </c>
      <c r="AB1612" s="33">
        <v>6835</v>
      </c>
      <c r="AC1612" s="103">
        <v>25807</v>
      </c>
    </row>
    <row r="1613" spans="1:29" ht="13" customHeight="1" x14ac:dyDescent="0.2">
      <c r="A1613" s="1" t="s">
        <v>36959</v>
      </c>
      <c r="B1613" s="33">
        <v>43</v>
      </c>
      <c r="C1613" s="33" t="s">
        <v>13</v>
      </c>
      <c r="D1613" s="1" t="s">
        <v>23</v>
      </c>
      <c r="F1613" s="94">
        <v>43552</v>
      </c>
      <c r="G1613" s="33" t="s">
        <v>36960</v>
      </c>
      <c r="H1613" s="33" t="s">
        <v>3054</v>
      </c>
      <c r="I1613" s="33" t="s">
        <v>111</v>
      </c>
      <c r="J1613" s="62">
        <v>85301</v>
      </c>
      <c r="K1613" s="33" t="s">
        <v>582</v>
      </c>
      <c r="L1613" s="33" t="s">
        <v>583</v>
      </c>
      <c r="M1613" s="1" t="s">
        <v>45935</v>
      </c>
      <c r="N1613" s="33" t="s">
        <v>20</v>
      </c>
      <c r="O1613" s="33" t="s">
        <v>36961</v>
      </c>
      <c r="P1613" s="33" t="s">
        <v>45771</v>
      </c>
      <c r="Q1613" s="33" t="s">
        <v>29986</v>
      </c>
      <c r="R1613" s="33" t="s">
        <v>36962</v>
      </c>
      <c r="S1613" s="33" t="s">
        <v>93</v>
      </c>
      <c r="T1613" s="60" t="s">
        <v>21</v>
      </c>
      <c r="U1613" s="51" t="s">
        <v>26689</v>
      </c>
      <c r="V1613" s="51" t="s">
        <v>26484</v>
      </c>
      <c r="W1613" s="51" t="s">
        <v>26486</v>
      </c>
      <c r="X1613" s="51" t="s">
        <v>93</v>
      </c>
      <c r="Y1613" s="51">
        <v>4598</v>
      </c>
      <c r="AA1613" s="33" t="s">
        <v>42844</v>
      </c>
      <c r="AB1613" s="33">
        <v>6834</v>
      </c>
      <c r="AC1613" s="103">
        <v>25810</v>
      </c>
    </row>
    <row r="1614" spans="1:29" ht="13" customHeight="1" x14ac:dyDescent="0.2">
      <c r="A1614" s="10" t="s">
        <v>39678</v>
      </c>
      <c r="B1614" s="87">
        <v>27</v>
      </c>
      <c r="C1614" s="10" t="s">
        <v>13</v>
      </c>
      <c r="D1614" s="51" t="s">
        <v>30</v>
      </c>
      <c r="E1614" s="10"/>
      <c r="F1614" s="94">
        <v>43551</v>
      </c>
      <c r="G1614" s="10" t="s">
        <v>39679</v>
      </c>
      <c r="H1614" s="10" t="s">
        <v>2370</v>
      </c>
      <c r="I1614" s="64" t="s">
        <v>366</v>
      </c>
      <c r="J1614" s="62">
        <v>73018</v>
      </c>
      <c r="K1614" s="10" t="s">
        <v>2371</v>
      </c>
      <c r="L1614" s="10" t="s">
        <v>24417</v>
      </c>
      <c r="M1614" s="1" t="s">
        <v>46756</v>
      </c>
      <c r="N1614" s="10" t="s">
        <v>20</v>
      </c>
      <c r="O1614" s="10" t="s">
        <v>39680</v>
      </c>
      <c r="P1614" s="10" t="s">
        <v>45771</v>
      </c>
      <c r="Q1614" s="33" t="s">
        <v>29986</v>
      </c>
      <c r="R1614" s="61" t="s">
        <v>39681</v>
      </c>
      <c r="S1614" s="10" t="s">
        <v>93</v>
      </c>
      <c r="T1614" s="60" t="s">
        <v>21</v>
      </c>
      <c r="U1614" s="51" t="s">
        <v>26682</v>
      </c>
      <c r="V1614" s="51" t="s">
        <v>26482</v>
      </c>
      <c r="W1614" s="51" t="s">
        <v>26485</v>
      </c>
      <c r="X1614" s="51" t="s">
        <v>93</v>
      </c>
      <c r="Y1614" s="51">
        <v>4602</v>
      </c>
      <c r="AA1614" s="51" t="s">
        <v>42843</v>
      </c>
      <c r="AB1614" s="33">
        <v>6828</v>
      </c>
      <c r="AC1614" s="103">
        <v>25802</v>
      </c>
    </row>
    <row r="1615" spans="1:29" ht="13" customHeight="1" x14ac:dyDescent="0.2">
      <c r="A1615" s="10" t="s">
        <v>39763</v>
      </c>
      <c r="B1615" s="87">
        <v>30</v>
      </c>
      <c r="C1615" s="10" t="s">
        <v>13</v>
      </c>
      <c r="D1615" s="10" t="s">
        <v>78</v>
      </c>
      <c r="E1615" s="10"/>
      <c r="F1615" s="94">
        <v>43551</v>
      </c>
      <c r="G1615" s="10" t="s">
        <v>39764</v>
      </c>
      <c r="H1615" s="10" t="s">
        <v>8034</v>
      </c>
      <c r="I1615" s="64" t="s">
        <v>38</v>
      </c>
      <c r="J1615" s="62">
        <v>90301</v>
      </c>
      <c r="K1615" s="10" t="s">
        <v>91</v>
      </c>
      <c r="L1615" s="10" t="s">
        <v>8036</v>
      </c>
      <c r="M1615" s="1" t="s">
        <v>46754</v>
      </c>
      <c r="N1615" s="10" t="s">
        <v>20</v>
      </c>
      <c r="O1615" s="10" t="s">
        <v>39765</v>
      </c>
      <c r="P1615" s="10" t="s">
        <v>45771</v>
      </c>
      <c r="Q1615" s="33" t="s">
        <v>29986</v>
      </c>
      <c r="R1615" s="61" t="s">
        <v>39766</v>
      </c>
      <c r="S1615" s="10" t="s">
        <v>22</v>
      </c>
      <c r="T1615" s="51" t="s">
        <v>21</v>
      </c>
      <c r="U1615" s="51" t="s">
        <v>28142</v>
      </c>
      <c r="V1615" s="51" t="s">
        <v>26482</v>
      </c>
      <c r="W1615" s="51" t="s">
        <v>26485</v>
      </c>
      <c r="X1615" s="51" t="s">
        <v>93</v>
      </c>
      <c r="Y1615" s="51">
        <v>4671</v>
      </c>
      <c r="AA1615" s="51" t="s">
        <v>42842</v>
      </c>
      <c r="AB1615" s="33">
        <v>6829</v>
      </c>
      <c r="AC1615" s="103">
        <v>25798</v>
      </c>
    </row>
    <row r="1616" spans="1:29" ht="13" customHeight="1" x14ac:dyDescent="0.2">
      <c r="A1616" s="10" t="s">
        <v>38502</v>
      </c>
      <c r="B1616" s="87">
        <v>40</v>
      </c>
      <c r="C1616" s="10" t="s">
        <v>13</v>
      </c>
      <c r="D1616" s="10" t="s">
        <v>41</v>
      </c>
      <c r="E1616" s="61" t="s">
        <v>38503</v>
      </c>
      <c r="F1616" s="94">
        <v>43551</v>
      </c>
      <c r="G1616" s="10" t="s">
        <v>38504</v>
      </c>
      <c r="H1616" s="10" t="s">
        <v>26812</v>
      </c>
      <c r="I1616" s="64" t="s">
        <v>66</v>
      </c>
      <c r="J1616" s="62">
        <v>79346</v>
      </c>
      <c r="K1616" s="10" t="s">
        <v>22336</v>
      </c>
      <c r="L1616" s="10" t="s">
        <v>261</v>
      </c>
      <c r="M1616" s="1" t="s">
        <v>46113</v>
      </c>
      <c r="N1616" s="10" t="s">
        <v>20</v>
      </c>
      <c r="O1616" s="10" t="s">
        <v>38505</v>
      </c>
      <c r="P1616" s="10" t="s">
        <v>45771</v>
      </c>
      <c r="Q1616" s="33" t="s">
        <v>29986</v>
      </c>
      <c r="R1616" s="61" t="s">
        <v>38506</v>
      </c>
      <c r="S1616" s="10" t="s">
        <v>93</v>
      </c>
      <c r="T1616" s="60" t="s">
        <v>21</v>
      </c>
      <c r="U1616" s="51" t="s">
        <v>26689</v>
      </c>
      <c r="V1616" s="51" t="s">
        <v>26484</v>
      </c>
      <c r="W1616" s="51" t="s">
        <v>26483</v>
      </c>
      <c r="X1616" s="51" t="s">
        <v>93</v>
      </c>
      <c r="Y1616" s="51">
        <v>4601</v>
      </c>
      <c r="AA1616" s="51" t="s">
        <v>42843</v>
      </c>
      <c r="AB1616" s="33">
        <v>6827</v>
      </c>
      <c r="AC1616" s="103">
        <v>25803</v>
      </c>
    </row>
    <row r="1617" spans="1:29" ht="13" customHeight="1" x14ac:dyDescent="0.2">
      <c r="A1617" s="10" t="s">
        <v>37925</v>
      </c>
      <c r="B1617" s="87">
        <v>51</v>
      </c>
      <c r="C1617" s="10" t="s">
        <v>13</v>
      </c>
      <c r="D1617" s="10" t="s">
        <v>30</v>
      </c>
      <c r="E1617" s="61" t="s">
        <v>37926</v>
      </c>
      <c r="F1617" s="94">
        <v>43551</v>
      </c>
      <c r="G1617" s="10" t="s">
        <v>37927</v>
      </c>
      <c r="H1617" s="10" t="s">
        <v>5663</v>
      </c>
      <c r="I1617" s="64" t="s">
        <v>465</v>
      </c>
      <c r="J1617" s="62">
        <v>3103</v>
      </c>
      <c r="K1617" s="10" t="s">
        <v>4372</v>
      </c>
      <c r="L1617" s="10" t="s">
        <v>37928</v>
      </c>
      <c r="M1617" s="1" t="s">
        <v>46755</v>
      </c>
      <c r="N1617" s="10" t="s">
        <v>20</v>
      </c>
      <c r="O1617" s="10" t="s">
        <v>37929</v>
      </c>
      <c r="P1617" s="10" t="s">
        <v>43587</v>
      </c>
      <c r="Q1617" s="33" t="s">
        <v>29986</v>
      </c>
      <c r="R1617" s="61" t="s">
        <v>37930</v>
      </c>
      <c r="S1617" s="10" t="s">
        <v>93</v>
      </c>
      <c r="T1617" s="60" t="s">
        <v>21</v>
      </c>
      <c r="U1617" s="51" t="s">
        <v>26689</v>
      </c>
      <c r="V1617" s="51" t="s">
        <v>26484</v>
      </c>
      <c r="W1617" s="51" t="s">
        <v>26485</v>
      </c>
      <c r="X1617" s="51" t="s">
        <v>93</v>
      </c>
      <c r="Y1617" s="51">
        <v>4600</v>
      </c>
      <c r="AA1617" s="51" t="s">
        <v>42842</v>
      </c>
      <c r="AB1617" s="33">
        <v>6826</v>
      </c>
      <c r="AC1617" s="103">
        <v>25806</v>
      </c>
    </row>
    <row r="1618" spans="1:29" ht="13" customHeight="1" x14ac:dyDescent="0.2">
      <c r="A1618" s="33" t="s">
        <v>36997</v>
      </c>
      <c r="B1618" s="33">
        <v>39</v>
      </c>
      <c r="C1618" s="33" t="s">
        <v>13</v>
      </c>
      <c r="D1618" s="33" t="s">
        <v>14</v>
      </c>
      <c r="E1618" s="33" t="s">
        <v>36998</v>
      </c>
      <c r="F1618" s="94">
        <v>43551</v>
      </c>
      <c r="G1618" s="33" t="s">
        <v>36999</v>
      </c>
      <c r="H1618" s="33" t="s">
        <v>1857</v>
      </c>
      <c r="I1618" s="33" t="s">
        <v>121</v>
      </c>
      <c r="J1618" s="62">
        <v>55904</v>
      </c>
      <c r="K1618" s="33" t="s">
        <v>37000</v>
      </c>
      <c r="L1618" s="33" t="s">
        <v>1870</v>
      </c>
      <c r="M1618" s="1" t="s">
        <v>46757</v>
      </c>
      <c r="N1618" s="33" t="s">
        <v>27671</v>
      </c>
      <c r="O1618" s="33" t="s">
        <v>37001</v>
      </c>
      <c r="P1618" s="33" t="s">
        <v>37002</v>
      </c>
      <c r="Q1618" s="33" t="s">
        <v>29986</v>
      </c>
      <c r="R1618" s="33" t="s">
        <v>37003</v>
      </c>
      <c r="S1618" s="33" t="s">
        <v>93</v>
      </c>
      <c r="T1618" s="33" t="s">
        <v>45897</v>
      </c>
      <c r="U1618" s="51" t="s">
        <v>49804</v>
      </c>
      <c r="V1618" s="51"/>
      <c r="W1618" s="51"/>
      <c r="X1618" s="51"/>
      <c r="Y1618" s="51"/>
      <c r="AA1618" s="33" t="s">
        <v>42844</v>
      </c>
      <c r="AB1618" s="33">
        <v>6830</v>
      </c>
      <c r="AC1618" s="103">
        <v>26476</v>
      </c>
    </row>
    <row r="1619" spans="1:29" ht="13" customHeight="1" x14ac:dyDescent="0.2">
      <c r="A1619" s="10" t="s">
        <v>40540</v>
      </c>
      <c r="B1619" s="87">
        <v>25</v>
      </c>
      <c r="C1619" s="10" t="s">
        <v>13</v>
      </c>
      <c r="D1619" s="10" t="s">
        <v>30</v>
      </c>
      <c r="E1619" s="61" t="s">
        <v>40541</v>
      </c>
      <c r="F1619" s="94">
        <v>43551</v>
      </c>
      <c r="G1619" s="10" t="s">
        <v>40542</v>
      </c>
      <c r="H1619" s="10" t="s">
        <v>40543</v>
      </c>
      <c r="I1619" s="64" t="s">
        <v>66</v>
      </c>
      <c r="J1619" s="62">
        <v>78611</v>
      </c>
      <c r="K1619" s="10" t="s">
        <v>40543</v>
      </c>
      <c r="L1619" s="10" t="s">
        <v>40544</v>
      </c>
      <c r="M1619" s="1" t="s">
        <v>46758</v>
      </c>
      <c r="N1619" s="10" t="s">
        <v>20</v>
      </c>
      <c r="O1619" s="10" t="s">
        <v>40545</v>
      </c>
      <c r="P1619" s="10" t="s">
        <v>45771</v>
      </c>
      <c r="Q1619" s="33" t="s">
        <v>29986</v>
      </c>
      <c r="R1619" s="61" t="s">
        <v>40546</v>
      </c>
      <c r="S1619" s="10" t="s">
        <v>93</v>
      </c>
      <c r="T1619" s="60" t="s">
        <v>350</v>
      </c>
      <c r="U1619" s="51" t="s">
        <v>26775</v>
      </c>
      <c r="V1619" s="51" t="s">
        <v>26484</v>
      </c>
      <c r="W1619" s="51" t="s">
        <v>26485</v>
      </c>
      <c r="X1619" s="51" t="s">
        <v>509</v>
      </c>
      <c r="Y1619" s="51">
        <v>4597</v>
      </c>
      <c r="AA1619" s="51" t="s">
        <v>42843</v>
      </c>
      <c r="AB1619" s="33">
        <v>6833</v>
      </c>
      <c r="AC1619" s="103">
        <v>25797</v>
      </c>
    </row>
    <row r="1620" spans="1:29" ht="13" customHeight="1" x14ac:dyDescent="0.2">
      <c r="A1620" s="10" t="s">
        <v>40479</v>
      </c>
      <c r="B1620" s="87">
        <v>38</v>
      </c>
      <c r="C1620" s="10" t="s">
        <v>13</v>
      </c>
      <c r="D1620" s="10" t="s">
        <v>78</v>
      </c>
      <c r="E1620" s="61" t="s">
        <v>40480</v>
      </c>
      <c r="F1620" s="94">
        <v>43551</v>
      </c>
      <c r="G1620" s="10" t="s">
        <v>40481</v>
      </c>
      <c r="H1620" s="10" t="s">
        <v>5826</v>
      </c>
      <c r="I1620" s="64" t="s">
        <v>18</v>
      </c>
      <c r="J1620" s="62">
        <v>70053</v>
      </c>
      <c r="K1620" s="10" t="s">
        <v>1655</v>
      </c>
      <c r="L1620" s="10" t="s">
        <v>2248</v>
      </c>
      <c r="M1620" s="1" t="s">
        <v>45981</v>
      </c>
      <c r="N1620" s="10" t="s">
        <v>20</v>
      </c>
      <c r="O1620" s="10" t="s">
        <v>40482</v>
      </c>
      <c r="P1620" s="10" t="s">
        <v>45771</v>
      </c>
      <c r="Q1620" s="33" t="s">
        <v>29986</v>
      </c>
      <c r="R1620" s="61" t="s">
        <v>40483</v>
      </c>
      <c r="S1620" s="10" t="s">
        <v>93</v>
      </c>
      <c r="T1620" s="60" t="s">
        <v>350</v>
      </c>
      <c r="U1620" s="51" t="s">
        <v>26775</v>
      </c>
      <c r="V1620" s="51" t="s">
        <v>26484</v>
      </c>
      <c r="W1620" s="51" t="s">
        <v>26485</v>
      </c>
      <c r="X1620" s="51" t="s">
        <v>93</v>
      </c>
      <c r="Y1620" s="51">
        <v>4604</v>
      </c>
      <c r="AA1620" s="51" t="s">
        <v>42844</v>
      </c>
      <c r="AB1620" s="33">
        <v>6831</v>
      </c>
      <c r="AC1620" s="103">
        <v>25800</v>
      </c>
    </row>
    <row r="1621" spans="1:29" ht="13" customHeight="1" x14ac:dyDescent="0.2">
      <c r="A1621" s="10" t="s">
        <v>40484</v>
      </c>
      <c r="B1621" s="87">
        <v>39</v>
      </c>
      <c r="C1621" s="10" t="s">
        <v>13</v>
      </c>
      <c r="D1621" s="10" t="s">
        <v>78</v>
      </c>
      <c r="E1621" s="61" t="s">
        <v>40485</v>
      </c>
      <c r="F1621" s="94">
        <v>43551</v>
      </c>
      <c r="G1621" s="10" t="s">
        <v>40481</v>
      </c>
      <c r="H1621" s="10" t="s">
        <v>5826</v>
      </c>
      <c r="I1621" s="64" t="s">
        <v>18</v>
      </c>
      <c r="J1621" s="62">
        <v>70053</v>
      </c>
      <c r="K1621" s="10" t="s">
        <v>1655</v>
      </c>
      <c r="L1621" s="10" t="s">
        <v>2248</v>
      </c>
      <c r="M1621" s="1" t="s">
        <v>45981</v>
      </c>
      <c r="N1621" s="10" t="s">
        <v>20</v>
      </c>
      <c r="O1621" s="10" t="s">
        <v>40482</v>
      </c>
      <c r="P1621" s="10" t="s">
        <v>45771</v>
      </c>
      <c r="Q1621" s="33" t="s">
        <v>29986</v>
      </c>
      <c r="R1621" s="61" t="s">
        <v>40483</v>
      </c>
      <c r="S1621" s="10" t="s">
        <v>93</v>
      </c>
      <c r="T1621" s="60" t="s">
        <v>350</v>
      </c>
      <c r="U1621" s="51" t="s">
        <v>26775</v>
      </c>
      <c r="V1621" s="51" t="s">
        <v>26484</v>
      </c>
      <c r="W1621" s="51" t="s">
        <v>26483</v>
      </c>
      <c r="X1621" s="51" t="s">
        <v>93</v>
      </c>
      <c r="Y1621" s="51">
        <v>4605</v>
      </c>
      <c r="AA1621" s="51" t="s">
        <v>42844</v>
      </c>
      <c r="AB1621" s="33">
        <v>6832</v>
      </c>
      <c r="AC1621" s="103">
        <v>25801</v>
      </c>
    </row>
    <row r="1622" spans="1:29" ht="13" customHeight="1" x14ac:dyDescent="0.2">
      <c r="A1622" s="10" t="s">
        <v>39015</v>
      </c>
      <c r="B1622" s="87">
        <v>18</v>
      </c>
      <c r="C1622" s="10" t="s">
        <v>13</v>
      </c>
      <c r="D1622" s="51" t="s">
        <v>78</v>
      </c>
      <c r="E1622" s="10"/>
      <c r="F1622" s="94">
        <v>43549</v>
      </c>
      <c r="G1622" s="10" t="s">
        <v>39016</v>
      </c>
      <c r="H1622" s="10" t="s">
        <v>658</v>
      </c>
      <c r="I1622" s="64" t="s">
        <v>399</v>
      </c>
      <c r="J1622" s="62">
        <v>63111</v>
      </c>
      <c r="K1622" s="10" t="s">
        <v>29421</v>
      </c>
      <c r="L1622" s="10" t="s">
        <v>4149</v>
      </c>
      <c r="M1622" s="1" t="s">
        <v>46104</v>
      </c>
      <c r="N1622" s="10" t="s">
        <v>20</v>
      </c>
      <c r="O1622" s="10" t="s">
        <v>39017</v>
      </c>
      <c r="P1622" s="10" t="s">
        <v>45771</v>
      </c>
      <c r="Q1622" s="33" t="s">
        <v>29986</v>
      </c>
      <c r="R1622" s="61" t="s">
        <v>39018</v>
      </c>
      <c r="S1622" s="10" t="s">
        <v>93</v>
      </c>
      <c r="T1622" s="60" t="s">
        <v>21</v>
      </c>
      <c r="U1622" s="51" t="s">
        <v>26689</v>
      </c>
      <c r="V1622" s="51" t="s">
        <v>26484</v>
      </c>
      <c r="W1622" s="51" t="s">
        <v>26485</v>
      </c>
      <c r="X1622" s="51" t="s">
        <v>93</v>
      </c>
      <c r="Y1622" s="51">
        <v>4657</v>
      </c>
      <c r="AA1622" s="51" t="s">
        <v>42842</v>
      </c>
      <c r="AB1622" s="33">
        <v>6821</v>
      </c>
      <c r="AC1622" s="103">
        <v>25795</v>
      </c>
    </row>
    <row r="1623" spans="1:29" ht="13" customHeight="1" x14ac:dyDescent="0.2">
      <c r="A1623" s="10" t="s">
        <v>41008</v>
      </c>
      <c r="B1623" s="87">
        <v>26</v>
      </c>
      <c r="C1623" s="10" t="s">
        <v>13</v>
      </c>
      <c r="D1623" s="10" t="s">
        <v>41</v>
      </c>
      <c r="E1623" s="61" t="s">
        <v>41009</v>
      </c>
      <c r="F1623" s="94">
        <v>43549</v>
      </c>
      <c r="G1623" s="10" t="s">
        <v>41010</v>
      </c>
      <c r="H1623" s="10" t="s">
        <v>41011</v>
      </c>
      <c r="I1623" s="10" t="s">
        <v>45</v>
      </c>
      <c r="J1623" s="62">
        <v>21788</v>
      </c>
      <c r="K1623" s="10" t="s">
        <v>2852</v>
      </c>
      <c r="L1623" s="10" t="s">
        <v>2853</v>
      </c>
      <c r="M1623" s="1" t="s">
        <v>46759</v>
      </c>
      <c r="N1623" s="10" t="s">
        <v>20</v>
      </c>
      <c r="O1623" s="10" t="s">
        <v>41012</v>
      </c>
      <c r="P1623" s="10" t="s">
        <v>45771</v>
      </c>
      <c r="Q1623" s="33" t="s">
        <v>29986</v>
      </c>
      <c r="R1623" s="61" t="s">
        <v>41013</v>
      </c>
      <c r="S1623" s="10" t="s">
        <v>509</v>
      </c>
      <c r="T1623" s="60" t="s">
        <v>21</v>
      </c>
      <c r="U1623" s="51" t="s">
        <v>26689</v>
      </c>
      <c r="V1623" s="51" t="s">
        <v>26482</v>
      </c>
      <c r="W1623" s="51"/>
      <c r="X1623" s="51" t="s">
        <v>93</v>
      </c>
      <c r="Y1623" s="51">
        <v>4588</v>
      </c>
      <c r="AA1623" s="51" t="s">
        <v>42843</v>
      </c>
      <c r="AB1623" s="33">
        <v>6824</v>
      </c>
      <c r="AC1623" s="103">
        <v>25774</v>
      </c>
    </row>
    <row r="1624" spans="1:29" ht="13" customHeight="1" x14ac:dyDescent="0.2">
      <c r="A1624" s="10" t="s">
        <v>40776</v>
      </c>
      <c r="B1624" s="87">
        <v>27</v>
      </c>
      <c r="C1624" s="10" t="s">
        <v>13</v>
      </c>
      <c r="D1624" s="10" t="s">
        <v>78</v>
      </c>
      <c r="E1624" s="60"/>
      <c r="F1624" s="94">
        <v>43549</v>
      </c>
      <c r="G1624" s="10" t="s">
        <v>40777</v>
      </c>
      <c r="H1624" s="10" t="s">
        <v>3842</v>
      </c>
      <c r="I1624" s="10" t="s">
        <v>337</v>
      </c>
      <c r="J1624" s="62">
        <v>28216</v>
      </c>
      <c r="K1624" s="10" t="s">
        <v>3844</v>
      </c>
      <c r="L1624" s="10" t="s">
        <v>3845</v>
      </c>
      <c r="M1624" s="1" t="s">
        <v>49719</v>
      </c>
      <c r="N1624" s="10" t="s">
        <v>20</v>
      </c>
      <c r="O1624" s="10" t="s">
        <v>40778</v>
      </c>
      <c r="P1624" s="10" t="s">
        <v>31864</v>
      </c>
      <c r="Q1624" s="33" t="s">
        <v>29986</v>
      </c>
      <c r="R1624" s="61" t="s">
        <v>40779</v>
      </c>
      <c r="S1624" s="10" t="s">
        <v>509</v>
      </c>
      <c r="T1624" s="60" t="s">
        <v>21</v>
      </c>
      <c r="U1624" s="51" t="s">
        <v>26689</v>
      </c>
      <c r="V1624" s="51" t="s">
        <v>26482</v>
      </c>
      <c r="W1624" s="51" t="s">
        <v>26485</v>
      </c>
      <c r="X1624" s="51" t="s">
        <v>509</v>
      </c>
      <c r="Y1624" s="51">
        <v>4587</v>
      </c>
      <c r="AA1624" s="51" t="s">
        <v>42844</v>
      </c>
      <c r="AB1624" s="33">
        <v>6822</v>
      </c>
      <c r="AC1624" s="103">
        <v>25775</v>
      </c>
    </row>
    <row r="1625" spans="1:29" ht="13" customHeight="1" x14ac:dyDescent="0.2">
      <c r="A1625" s="10" t="s">
        <v>40845</v>
      </c>
      <c r="B1625" s="87">
        <v>30</v>
      </c>
      <c r="C1625" s="10" t="s">
        <v>13</v>
      </c>
      <c r="D1625" s="10" t="s">
        <v>30</v>
      </c>
      <c r="E1625" s="61" t="s">
        <v>40846</v>
      </c>
      <c r="F1625" s="94">
        <v>43549</v>
      </c>
      <c r="G1625" s="10" t="s">
        <v>40847</v>
      </c>
      <c r="H1625" s="10" t="s">
        <v>35620</v>
      </c>
      <c r="I1625" s="10" t="s">
        <v>25</v>
      </c>
      <c r="J1625" s="62">
        <v>29581</v>
      </c>
      <c r="K1625" s="10" t="s">
        <v>1012</v>
      </c>
      <c r="L1625" s="10" t="s">
        <v>1013</v>
      </c>
      <c r="M1625" s="1" t="s">
        <v>46760</v>
      </c>
      <c r="N1625" s="10" t="s">
        <v>20</v>
      </c>
      <c r="O1625" s="10" t="s">
        <v>40848</v>
      </c>
      <c r="P1625" s="10" t="s">
        <v>45771</v>
      </c>
      <c r="Q1625" s="33" t="s">
        <v>29986</v>
      </c>
      <c r="R1625" s="61" t="s">
        <v>40849</v>
      </c>
      <c r="S1625" s="10" t="s">
        <v>509</v>
      </c>
      <c r="T1625" s="60" t="s">
        <v>21</v>
      </c>
      <c r="U1625" s="51" t="s">
        <v>26689</v>
      </c>
      <c r="V1625" s="51" t="s">
        <v>26482</v>
      </c>
      <c r="W1625" s="51" t="s">
        <v>26486</v>
      </c>
      <c r="X1625" s="51" t="s">
        <v>93</v>
      </c>
      <c r="Y1625" s="51">
        <v>4603</v>
      </c>
      <c r="AA1625" s="51" t="s">
        <v>42843</v>
      </c>
      <c r="AB1625" s="33">
        <v>6823</v>
      </c>
      <c r="AC1625" s="103">
        <v>25776</v>
      </c>
    </row>
    <row r="1626" spans="1:29" ht="13" customHeight="1" x14ac:dyDescent="0.2">
      <c r="A1626" s="10" t="s">
        <v>39930</v>
      </c>
      <c r="B1626" s="87">
        <v>57</v>
      </c>
      <c r="C1626" s="10" t="s">
        <v>13</v>
      </c>
      <c r="D1626" s="10" t="s">
        <v>78</v>
      </c>
      <c r="E1626" s="61" t="s">
        <v>39931</v>
      </c>
      <c r="F1626" s="94">
        <v>43549</v>
      </c>
      <c r="G1626" s="10" t="s">
        <v>39932</v>
      </c>
      <c r="H1626" s="10" t="s">
        <v>1483</v>
      </c>
      <c r="I1626" s="10" t="s">
        <v>45</v>
      </c>
      <c r="J1626" s="62">
        <v>21215</v>
      </c>
      <c r="K1626" s="10" t="s">
        <v>4310</v>
      </c>
      <c r="L1626" s="10" t="s">
        <v>2544</v>
      </c>
      <c r="M1626" s="1" t="s">
        <v>46137</v>
      </c>
      <c r="N1626" s="10" t="s">
        <v>20</v>
      </c>
      <c r="O1626" s="10" t="s">
        <v>39933</v>
      </c>
      <c r="P1626" s="10" t="s">
        <v>45771</v>
      </c>
      <c r="Q1626" s="33" t="s">
        <v>29986</v>
      </c>
      <c r="R1626" s="61" t="s">
        <v>39934</v>
      </c>
      <c r="S1626" s="10" t="s">
        <v>93</v>
      </c>
      <c r="T1626" s="60" t="s">
        <v>45897</v>
      </c>
      <c r="U1626" s="51" t="s">
        <v>49804</v>
      </c>
      <c r="V1626" s="51" t="s">
        <v>26482</v>
      </c>
      <c r="W1626" s="51" t="s">
        <v>26485</v>
      </c>
      <c r="X1626" s="51" t="s">
        <v>509</v>
      </c>
      <c r="Y1626" s="51">
        <v>4589</v>
      </c>
      <c r="AA1626" s="51" t="s">
        <v>42842</v>
      </c>
      <c r="AB1626" s="33">
        <v>6825</v>
      </c>
      <c r="AC1626" s="103">
        <v>25773</v>
      </c>
    </row>
    <row r="1627" spans="1:29" ht="13" customHeight="1" x14ac:dyDescent="0.2">
      <c r="A1627" s="10" t="s">
        <v>37919</v>
      </c>
      <c r="B1627" s="87">
        <v>46</v>
      </c>
      <c r="C1627" s="10" t="s">
        <v>13</v>
      </c>
      <c r="D1627" s="10" t="s">
        <v>30</v>
      </c>
      <c r="E1627" s="61" t="s">
        <v>37920</v>
      </c>
      <c r="F1627" s="94">
        <v>43548</v>
      </c>
      <c r="G1627" s="10" t="s">
        <v>37921</v>
      </c>
      <c r="H1627" s="10" t="s">
        <v>3989</v>
      </c>
      <c r="I1627" s="10" t="s">
        <v>55</v>
      </c>
      <c r="J1627" s="62">
        <v>32456</v>
      </c>
      <c r="K1627" s="10" t="s">
        <v>3991</v>
      </c>
      <c r="L1627" s="10" t="s">
        <v>37922</v>
      </c>
      <c r="M1627" s="1" t="s">
        <v>46761</v>
      </c>
      <c r="N1627" s="10" t="s">
        <v>20</v>
      </c>
      <c r="O1627" s="10" t="s">
        <v>37923</v>
      </c>
      <c r="P1627" s="10" t="s">
        <v>45771</v>
      </c>
      <c r="Q1627" s="33" t="s">
        <v>29986</v>
      </c>
      <c r="R1627" s="61" t="s">
        <v>37924</v>
      </c>
      <c r="S1627" s="10" t="s">
        <v>93</v>
      </c>
      <c r="T1627" s="60" t="s">
        <v>21</v>
      </c>
      <c r="U1627" s="51" t="s">
        <v>26689</v>
      </c>
      <c r="V1627" s="51" t="s">
        <v>26482</v>
      </c>
      <c r="W1627" s="51" t="s">
        <v>26483</v>
      </c>
      <c r="X1627" s="51" t="s">
        <v>93</v>
      </c>
      <c r="Y1627" s="51">
        <v>4592</v>
      </c>
      <c r="AA1627" s="51" t="s">
        <v>42843</v>
      </c>
      <c r="AB1627" s="33">
        <v>6820</v>
      </c>
      <c r="AC1627" s="103">
        <v>25772</v>
      </c>
    </row>
    <row r="1628" spans="1:29" ht="13" customHeight="1" x14ac:dyDescent="0.2">
      <c r="A1628" s="10" t="s">
        <v>39266</v>
      </c>
      <c r="B1628" s="87">
        <v>22</v>
      </c>
      <c r="C1628" s="10" t="s">
        <v>13</v>
      </c>
      <c r="D1628" s="10" t="s">
        <v>78</v>
      </c>
      <c r="E1628" s="61" t="s">
        <v>39267</v>
      </c>
      <c r="F1628" s="94">
        <v>43546</v>
      </c>
      <c r="G1628" s="10" t="s">
        <v>39268</v>
      </c>
      <c r="H1628" s="10" t="s">
        <v>39269</v>
      </c>
      <c r="I1628" s="10" t="s">
        <v>25</v>
      </c>
      <c r="J1628" s="62">
        <v>29488</v>
      </c>
      <c r="K1628" s="10" t="s">
        <v>39270</v>
      </c>
      <c r="L1628" s="10" t="s">
        <v>39271</v>
      </c>
      <c r="M1628" s="1" t="s">
        <v>46762</v>
      </c>
      <c r="N1628" s="10" t="s">
        <v>20</v>
      </c>
      <c r="O1628" s="10" t="s">
        <v>39272</v>
      </c>
      <c r="P1628" s="10" t="s">
        <v>45771</v>
      </c>
      <c r="Q1628" s="33" t="s">
        <v>29986</v>
      </c>
      <c r="R1628" s="61" t="s">
        <v>39273</v>
      </c>
      <c r="S1628" s="10" t="s">
        <v>93</v>
      </c>
      <c r="T1628" s="60" t="s">
        <v>21</v>
      </c>
      <c r="U1628" s="51" t="s">
        <v>26682</v>
      </c>
      <c r="V1628" s="51" t="s">
        <v>26482</v>
      </c>
      <c r="W1628" s="51" t="s">
        <v>26485</v>
      </c>
      <c r="X1628" s="51" t="s">
        <v>93</v>
      </c>
      <c r="Y1628" s="51">
        <v>4595</v>
      </c>
      <c r="AA1628" s="51" t="s">
        <v>42843</v>
      </c>
      <c r="AB1628" s="33">
        <v>6819</v>
      </c>
      <c r="AC1628" s="103">
        <v>25769</v>
      </c>
    </row>
    <row r="1629" spans="1:29" ht="13" customHeight="1" x14ac:dyDescent="0.2">
      <c r="A1629" s="10" t="s">
        <v>40840</v>
      </c>
      <c r="B1629" s="87">
        <v>45</v>
      </c>
      <c r="C1629" s="10" t="s">
        <v>13</v>
      </c>
      <c r="D1629" s="10" t="s">
        <v>30</v>
      </c>
      <c r="E1629" s="61" t="s">
        <v>40841</v>
      </c>
      <c r="F1629" s="94">
        <v>43546</v>
      </c>
      <c r="G1629" s="10" t="s">
        <v>40842</v>
      </c>
      <c r="H1629" s="10" t="s">
        <v>9774</v>
      </c>
      <c r="I1629" s="10" t="s">
        <v>337</v>
      </c>
      <c r="J1629" s="62">
        <v>28560</v>
      </c>
      <c r="K1629" s="10" t="s">
        <v>5136</v>
      </c>
      <c r="L1629" s="10" t="s">
        <v>33926</v>
      </c>
      <c r="M1629" s="1" t="s">
        <v>46763</v>
      </c>
      <c r="N1629" s="10" t="s">
        <v>20</v>
      </c>
      <c r="O1629" s="10" t="s">
        <v>40843</v>
      </c>
      <c r="P1629" s="10" t="s">
        <v>45771</v>
      </c>
      <c r="Q1629" s="33" t="s">
        <v>29986</v>
      </c>
      <c r="R1629" s="61" t="s">
        <v>40844</v>
      </c>
      <c r="S1629" s="10" t="s">
        <v>509</v>
      </c>
      <c r="T1629" s="60" t="s">
        <v>21</v>
      </c>
      <c r="U1629" s="51" t="s">
        <v>26689</v>
      </c>
      <c r="V1629" s="51" t="s">
        <v>26482</v>
      </c>
      <c r="W1629" s="51" t="s">
        <v>26485</v>
      </c>
      <c r="X1629" s="51" t="s">
        <v>93</v>
      </c>
      <c r="Y1629" s="51">
        <v>4594</v>
      </c>
      <c r="AA1629" s="51" t="s">
        <v>42844</v>
      </c>
      <c r="AB1629" s="33">
        <v>6818</v>
      </c>
      <c r="AC1629" s="103">
        <v>25768</v>
      </c>
    </row>
    <row r="1630" spans="1:29" ht="13" customHeight="1" x14ac:dyDescent="0.2">
      <c r="A1630" s="10" t="s">
        <v>37219</v>
      </c>
      <c r="B1630" s="87">
        <v>19</v>
      </c>
      <c r="C1630" s="10" t="s">
        <v>13</v>
      </c>
      <c r="D1630" s="10" t="s">
        <v>78</v>
      </c>
      <c r="E1630" s="60"/>
      <c r="F1630" s="94">
        <v>43545</v>
      </c>
      <c r="G1630" s="10" t="s">
        <v>37220</v>
      </c>
      <c r="H1630" s="10" t="s">
        <v>9287</v>
      </c>
      <c r="I1630" s="10" t="s">
        <v>38</v>
      </c>
      <c r="J1630" s="62">
        <v>95350</v>
      </c>
      <c r="K1630" s="10" t="s">
        <v>2941</v>
      </c>
      <c r="L1630" s="10" t="s">
        <v>33684</v>
      </c>
      <c r="M1630" s="1" t="s">
        <v>46596</v>
      </c>
      <c r="N1630" s="10" t="s">
        <v>20</v>
      </c>
      <c r="O1630" s="10" t="s">
        <v>37221</v>
      </c>
      <c r="P1630" s="10" t="s">
        <v>45771</v>
      </c>
      <c r="Q1630" s="33" t="s">
        <v>29986</v>
      </c>
      <c r="R1630" s="61" t="s">
        <v>37222</v>
      </c>
      <c r="S1630" s="10" t="s">
        <v>93</v>
      </c>
      <c r="T1630" s="60" t="s">
        <v>21</v>
      </c>
      <c r="U1630" s="51" t="s">
        <v>26689</v>
      </c>
      <c r="V1630" s="51" t="s">
        <v>26487</v>
      </c>
      <c r="W1630" s="51" t="s">
        <v>26483</v>
      </c>
      <c r="X1630" s="51" t="s">
        <v>93</v>
      </c>
      <c r="Y1630" s="51">
        <v>4585</v>
      </c>
      <c r="AA1630" s="51" t="s">
        <v>42844</v>
      </c>
      <c r="AB1630" s="33">
        <v>6816</v>
      </c>
      <c r="AC1630" s="103">
        <v>25765</v>
      </c>
    </row>
    <row r="1631" spans="1:29" ht="13" customHeight="1" x14ac:dyDescent="0.2">
      <c r="A1631" s="1" t="s">
        <v>41322</v>
      </c>
      <c r="B1631" s="87">
        <v>32</v>
      </c>
      <c r="C1631" s="10" t="s">
        <v>13</v>
      </c>
      <c r="D1631" s="1" t="s">
        <v>23</v>
      </c>
      <c r="E1631" s="60"/>
      <c r="F1631" s="94">
        <v>43545</v>
      </c>
      <c r="G1631" s="10" t="s">
        <v>41323</v>
      </c>
      <c r="H1631" s="10" t="s">
        <v>41324</v>
      </c>
      <c r="I1631" s="10" t="s">
        <v>159</v>
      </c>
      <c r="J1631" s="62">
        <v>30342</v>
      </c>
      <c r="K1631" s="10" t="s">
        <v>1450</v>
      </c>
      <c r="L1631" s="10" t="s">
        <v>41325</v>
      </c>
      <c r="M1631" s="1" t="s">
        <v>46764</v>
      </c>
      <c r="N1631" s="10" t="s">
        <v>20</v>
      </c>
      <c r="O1631" s="10" t="s">
        <v>41326</v>
      </c>
      <c r="P1631" s="10" t="s">
        <v>45771</v>
      </c>
      <c r="Q1631" s="33" t="s">
        <v>29986</v>
      </c>
      <c r="R1631" s="61" t="s">
        <v>41327</v>
      </c>
      <c r="S1631" s="10" t="s">
        <v>509</v>
      </c>
      <c r="T1631" s="60" t="s">
        <v>21</v>
      </c>
      <c r="U1631" s="51" t="s">
        <v>26682</v>
      </c>
      <c r="V1631" s="51" t="s">
        <v>26484</v>
      </c>
      <c r="W1631" s="51" t="s">
        <v>26485</v>
      </c>
      <c r="X1631" s="51" t="s">
        <v>93</v>
      </c>
      <c r="Y1631" s="51">
        <v>4583</v>
      </c>
      <c r="AA1631" s="51" t="s">
        <v>42842</v>
      </c>
      <c r="AB1631" s="33">
        <v>6817</v>
      </c>
      <c r="AC1631" s="103">
        <v>25767</v>
      </c>
    </row>
    <row r="1632" spans="1:29" ht="13" customHeight="1" x14ac:dyDescent="0.2">
      <c r="A1632" s="10" t="s">
        <v>41191</v>
      </c>
      <c r="B1632" s="87">
        <v>29</v>
      </c>
      <c r="C1632" s="10" t="s">
        <v>13</v>
      </c>
      <c r="D1632" s="10" t="s">
        <v>78</v>
      </c>
      <c r="E1632" s="61" t="s">
        <v>41192</v>
      </c>
      <c r="F1632" s="94">
        <v>43544</v>
      </c>
      <c r="G1632" s="10" t="s">
        <v>41193</v>
      </c>
      <c r="H1632" s="10" t="s">
        <v>41194</v>
      </c>
      <c r="I1632" s="10" t="s">
        <v>373</v>
      </c>
      <c r="J1632" s="62">
        <v>16801</v>
      </c>
      <c r="K1632" s="10" t="s">
        <v>41195</v>
      </c>
      <c r="L1632" s="10" t="s">
        <v>41196</v>
      </c>
      <c r="M1632" s="1" t="s">
        <v>46765</v>
      </c>
      <c r="N1632" s="10" t="s">
        <v>20</v>
      </c>
      <c r="O1632" s="10" t="s">
        <v>41197</v>
      </c>
      <c r="P1632" s="10" t="s">
        <v>40461</v>
      </c>
      <c r="Q1632" s="33" t="s">
        <v>29986</v>
      </c>
      <c r="R1632" s="61" t="s">
        <v>41198</v>
      </c>
      <c r="S1632" s="10" t="s">
        <v>509</v>
      </c>
      <c r="T1632" s="60" t="s">
        <v>21</v>
      </c>
      <c r="U1632" s="51" t="s">
        <v>26682</v>
      </c>
      <c r="V1632" s="51" t="s">
        <v>26484</v>
      </c>
      <c r="W1632" s="51" t="s">
        <v>26485</v>
      </c>
      <c r="X1632" s="51" t="s">
        <v>93</v>
      </c>
      <c r="Y1632" s="51">
        <v>4581</v>
      </c>
      <c r="AA1632" s="51" t="s">
        <v>42844</v>
      </c>
      <c r="AB1632" s="33">
        <v>6814</v>
      </c>
      <c r="AC1632" s="103">
        <v>25763</v>
      </c>
    </row>
    <row r="1633" spans="1:29" ht="13" customHeight="1" x14ac:dyDescent="0.2">
      <c r="A1633" s="10" t="s">
        <v>38381</v>
      </c>
      <c r="B1633" s="87">
        <v>37</v>
      </c>
      <c r="C1633" s="10" t="s">
        <v>13</v>
      </c>
      <c r="D1633" s="10" t="s">
        <v>41</v>
      </c>
      <c r="E1633" s="61" t="s">
        <v>38382</v>
      </c>
      <c r="F1633" s="94">
        <v>43544</v>
      </c>
      <c r="G1633" s="10" t="s">
        <v>38383</v>
      </c>
      <c r="H1633" s="10" t="s">
        <v>604</v>
      </c>
      <c r="I1633" s="10" t="s">
        <v>249</v>
      </c>
      <c r="J1633" s="62">
        <v>89101</v>
      </c>
      <c r="K1633" s="10" t="s">
        <v>524</v>
      </c>
      <c r="L1633" s="10" t="s">
        <v>525</v>
      </c>
      <c r="M1633" s="1" t="s">
        <v>48881</v>
      </c>
      <c r="N1633" s="10" t="s">
        <v>20</v>
      </c>
      <c r="O1633" s="10" t="s">
        <v>38384</v>
      </c>
      <c r="P1633" s="10" t="s">
        <v>45771</v>
      </c>
      <c r="Q1633" s="33" t="s">
        <v>29986</v>
      </c>
      <c r="R1633" s="61" t="s">
        <v>38385</v>
      </c>
      <c r="S1633" s="10" t="s">
        <v>93</v>
      </c>
      <c r="T1633" s="60" t="s">
        <v>21</v>
      </c>
      <c r="U1633" s="51" t="s">
        <v>26689</v>
      </c>
      <c r="V1633" s="51" t="s">
        <v>26484</v>
      </c>
      <c r="W1633" s="51" t="s">
        <v>26485</v>
      </c>
      <c r="X1633" s="51" t="s">
        <v>509</v>
      </c>
      <c r="Y1633" s="51">
        <v>4584</v>
      </c>
      <c r="AA1633" s="51" t="s">
        <v>42842</v>
      </c>
      <c r="AB1633" s="33">
        <v>6813</v>
      </c>
      <c r="AC1633" s="103">
        <v>25934</v>
      </c>
    </row>
    <row r="1634" spans="1:29" ht="13" customHeight="1" x14ac:dyDescent="0.2">
      <c r="A1634" s="10" t="s">
        <v>39872</v>
      </c>
      <c r="B1634" s="87">
        <v>23</v>
      </c>
      <c r="C1634" s="10" t="s">
        <v>102</v>
      </c>
      <c r="D1634" s="10" t="s">
        <v>30</v>
      </c>
      <c r="E1634" s="61" t="s">
        <v>39873</v>
      </c>
      <c r="F1634" s="94">
        <v>43544</v>
      </c>
      <c r="G1634" s="10" t="s">
        <v>39874</v>
      </c>
      <c r="H1634" s="10" t="s">
        <v>529</v>
      </c>
      <c r="I1634" s="10" t="s">
        <v>66</v>
      </c>
      <c r="J1634" s="62">
        <v>78240</v>
      </c>
      <c r="K1634" s="10" t="s">
        <v>530</v>
      </c>
      <c r="L1634" s="10" t="s">
        <v>531</v>
      </c>
      <c r="M1634" s="1" t="s">
        <v>46041</v>
      </c>
      <c r="N1634" s="10" t="s">
        <v>20</v>
      </c>
      <c r="O1634" s="10" t="s">
        <v>39875</v>
      </c>
      <c r="P1634" s="10" t="s">
        <v>45771</v>
      </c>
      <c r="Q1634" s="33" t="s">
        <v>29986</v>
      </c>
      <c r="R1634" s="61" t="s">
        <v>39876</v>
      </c>
      <c r="S1634" s="10" t="s">
        <v>22</v>
      </c>
      <c r="T1634" s="60" t="s">
        <v>45897</v>
      </c>
      <c r="U1634" s="51" t="s">
        <v>39851</v>
      </c>
      <c r="V1634" s="51" t="s">
        <v>26484</v>
      </c>
      <c r="W1634" s="51" t="s">
        <v>26485</v>
      </c>
      <c r="X1634" s="51" t="s">
        <v>93</v>
      </c>
      <c r="Y1634" s="51">
        <v>4591</v>
      </c>
      <c r="AA1634" s="51" t="s">
        <v>42844</v>
      </c>
      <c r="AB1634" s="33">
        <v>6815</v>
      </c>
      <c r="AC1634" s="103">
        <v>25764</v>
      </c>
    </row>
    <row r="1635" spans="1:29" ht="13" customHeight="1" x14ac:dyDescent="0.2">
      <c r="A1635" s="10" t="s">
        <v>37223</v>
      </c>
      <c r="B1635" s="87">
        <v>22</v>
      </c>
      <c r="C1635" s="10" t="s">
        <v>13</v>
      </c>
      <c r="D1635" s="10" t="s">
        <v>78</v>
      </c>
      <c r="E1635" s="61" t="s">
        <v>37224</v>
      </c>
      <c r="F1635" s="94">
        <v>43543</v>
      </c>
      <c r="G1635" s="10" t="s">
        <v>37225</v>
      </c>
      <c r="H1635" s="10" t="s">
        <v>10467</v>
      </c>
      <c r="I1635" s="64" t="s">
        <v>18</v>
      </c>
      <c r="J1635" s="62">
        <v>71220</v>
      </c>
      <c r="K1635" s="10" t="s">
        <v>37226</v>
      </c>
      <c r="L1635" s="10" t="s">
        <v>37227</v>
      </c>
      <c r="M1635" s="1" t="s">
        <v>46766</v>
      </c>
      <c r="N1635" s="10" t="s">
        <v>20</v>
      </c>
      <c r="O1635" s="10" t="s">
        <v>37228</v>
      </c>
      <c r="P1635" s="10" t="s">
        <v>45771</v>
      </c>
      <c r="Q1635" s="33" t="s">
        <v>29986</v>
      </c>
      <c r="R1635" s="61" t="s">
        <v>37229</v>
      </c>
      <c r="S1635" s="10" t="s">
        <v>93</v>
      </c>
      <c r="T1635" s="60" t="s">
        <v>21</v>
      </c>
      <c r="U1635" s="51" t="s">
        <v>26689</v>
      </c>
      <c r="V1635" s="51" t="s">
        <v>26487</v>
      </c>
      <c r="W1635" s="51" t="s">
        <v>26486</v>
      </c>
      <c r="X1635" s="51" t="s">
        <v>93</v>
      </c>
      <c r="Y1635" s="51">
        <v>5411</v>
      </c>
      <c r="AA1635" s="51" t="s">
        <v>42843</v>
      </c>
      <c r="AB1635" s="33">
        <v>6809</v>
      </c>
      <c r="AC1635" s="103">
        <v>25731</v>
      </c>
    </row>
    <row r="1636" spans="1:29" ht="13" customHeight="1" x14ac:dyDescent="0.2">
      <c r="A1636" s="10" t="s">
        <v>38496</v>
      </c>
      <c r="B1636" s="87">
        <v>29</v>
      </c>
      <c r="C1636" s="10" t="s">
        <v>13</v>
      </c>
      <c r="D1636" s="10" t="s">
        <v>41</v>
      </c>
      <c r="E1636" s="61" t="s">
        <v>38497</v>
      </c>
      <c r="F1636" s="94">
        <v>43543</v>
      </c>
      <c r="G1636" s="10" t="s">
        <v>38498</v>
      </c>
      <c r="H1636" s="10" t="s">
        <v>20015</v>
      </c>
      <c r="I1636" s="10" t="s">
        <v>281</v>
      </c>
      <c r="J1636" s="62">
        <v>98926</v>
      </c>
      <c r="K1636" s="10" t="s">
        <v>20015</v>
      </c>
      <c r="L1636" s="10" t="s">
        <v>38499</v>
      </c>
      <c r="M1636" s="1" t="s">
        <v>46767</v>
      </c>
      <c r="N1636" s="10" t="s">
        <v>20</v>
      </c>
      <c r="O1636" s="10" t="s">
        <v>38500</v>
      </c>
      <c r="P1636" s="10" t="s">
        <v>45771</v>
      </c>
      <c r="Q1636" s="33" t="s">
        <v>29986</v>
      </c>
      <c r="R1636" s="61" t="s">
        <v>38501</v>
      </c>
      <c r="S1636" s="10" t="s">
        <v>93</v>
      </c>
      <c r="T1636" s="60" t="s">
        <v>21</v>
      </c>
      <c r="U1636" s="51" t="s">
        <v>26689</v>
      </c>
      <c r="V1636" s="51" t="s">
        <v>26484</v>
      </c>
      <c r="W1636" s="51" t="s">
        <v>26483</v>
      </c>
      <c r="X1636" s="51" t="s">
        <v>93</v>
      </c>
      <c r="Y1636" s="51">
        <v>4586</v>
      </c>
      <c r="AA1636" s="51" t="s">
        <v>42844</v>
      </c>
      <c r="AB1636" s="33">
        <v>6810</v>
      </c>
      <c r="AC1636" s="103">
        <v>25761</v>
      </c>
    </row>
    <row r="1637" spans="1:29" ht="13" customHeight="1" x14ac:dyDescent="0.2">
      <c r="A1637" s="10" t="s">
        <v>41304</v>
      </c>
      <c r="B1637" s="87">
        <v>52</v>
      </c>
      <c r="C1637" s="10" t="s">
        <v>13</v>
      </c>
      <c r="D1637" s="10" t="s">
        <v>41</v>
      </c>
      <c r="E1637" s="61" t="s">
        <v>41305</v>
      </c>
      <c r="F1637" s="94">
        <v>43543</v>
      </c>
      <c r="G1637" s="10" t="s">
        <v>41306</v>
      </c>
      <c r="H1637" s="10" t="s">
        <v>1459</v>
      </c>
      <c r="I1637" s="64" t="s">
        <v>55</v>
      </c>
      <c r="J1637" s="62">
        <v>33613</v>
      </c>
      <c r="K1637" s="10" t="s">
        <v>587</v>
      </c>
      <c r="L1637" s="10" t="s">
        <v>588</v>
      </c>
      <c r="M1637" s="1" t="s">
        <v>46362</v>
      </c>
      <c r="N1637" s="10" t="s">
        <v>20</v>
      </c>
      <c r="O1637" s="10" t="s">
        <v>41307</v>
      </c>
      <c r="P1637" s="10" t="s">
        <v>45771</v>
      </c>
      <c r="Q1637" s="33" t="s">
        <v>29986</v>
      </c>
      <c r="R1637" s="61" t="s">
        <v>41308</v>
      </c>
      <c r="S1637" s="10" t="s">
        <v>509</v>
      </c>
      <c r="T1637" s="60" t="s">
        <v>21</v>
      </c>
      <c r="U1637" s="51" t="s">
        <v>26682</v>
      </c>
      <c r="V1637" s="51" t="s">
        <v>26482</v>
      </c>
      <c r="W1637" s="51" t="s">
        <v>26485</v>
      </c>
      <c r="X1637" s="51" t="s">
        <v>93</v>
      </c>
      <c r="Y1637" s="51">
        <v>4590</v>
      </c>
      <c r="AA1637" s="51" t="s">
        <v>42844</v>
      </c>
      <c r="AB1637" s="33">
        <v>6812</v>
      </c>
      <c r="AC1637" s="103">
        <v>25730</v>
      </c>
    </row>
    <row r="1638" spans="1:29" ht="13" customHeight="1" x14ac:dyDescent="0.2">
      <c r="A1638" s="10" t="s">
        <v>41871</v>
      </c>
      <c r="B1638" s="87">
        <v>61</v>
      </c>
      <c r="C1638" s="10" t="s">
        <v>13</v>
      </c>
      <c r="D1638" s="10" t="s">
        <v>30</v>
      </c>
      <c r="E1638" s="61" t="s">
        <v>41872</v>
      </c>
      <c r="F1638" s="94">
        <v>43543</v>
      </c>
      <c r="G1638" s="10" t="s">
        <v>41873</v>
      </c>
      <c r="H1638" s="10" t="s">
        <v>41874</v>
      </c>
      <c r="I1638" s="10" t="s">
        <v>399</v>
      </c>
      <c r="J1638" s="62">
        <v>63130</v>
      </c>
      <c r="K1638" s="10" t="s">
        <v>29421</v>
      </c>
      <c r="L1638" s="10" t="s">
        <v>41875</v>
      </c>
      <c r="M1638" s="1" t="s">
        <v>46768</v>
      </c>
      <c r="N1638" s="10" t="s">
        <v>20</v>
      </c>
      <c r="O1638" s="10" t="s">
        <v>41876</v>
      </c>
      <c r="P1638" s="10" t="s">
        <v>45771</v>
      </c>
      <c r="Q1638" s="33" t="s">
        <v>29986</v>
      </c>
      <c r="R1638" s="61" t="s">
        <v>41877</v>
      </c>
      <c r="S1638" s="10" t="s">
        <v>22</v>
      </c>
      <c r="T1638" s="60" t="s">
        <v>21</v>
      </c>
      <c r="U1638" s="34" t="s">
        <v>26689</v>
      </c>
      <c r="V1638" s="34" t="s">
        <v>26484</v>
      </c>
      <c r="W1638" s="51"/>
      <c r="X1638" s="51"/>
      <c r="Y1638" s="51">
        <v>4596</v>
      </c>
      <c r="AA1638" s="51" t="s">
        <v>42842</v>
      </c>
      <c r="AB1638" s="33">
        <v>6811</v>
      </c>
      <c r="AC1638" s="103">
        <v>26474</v>
      </c>
    </row>
    <row r="1639" spans="1:29" ht="13" customHeight="1" x14ac:dyDescent="0.2">
      <c r="A1639" s="10" t="s">
        <v>39733</v>
      </c>
      <c r="B1639" s="87">
        <v>35</v>
      </c>
      <c r="C1639" s="10" t="s">
        <v>13</v>
      </c>
      <c r="D1639" s="10" t="s">
        <v>30</v>
      </c>
      <c r="E1639" s="61" t="s">
        <v>39734</v>
      </c>
      <c r="F1639" s="94">
        <v>43542</v>
      </c>
      <c r="G1639" s="10" t="s">
        <v>39735</v>
      </c>
      <c r="H1639" s="10" t="s">
        <v>2390</v>
      </c>
      <c r="I1639" s="10" t="s">
        <v>62</v>
      </c>
      <c r="J1639" s="62">
        <v>44904</v>
      </c>
      <c r="K1639" s="10" t="s">
        <v>2391</v>
      </c>
      <c r="L1639" s="10" t="s">
        <v>2392</v>
      </c>
      <c r="M1639" s="1" t="s">
        <v>46392</v>
      </c>
      <c r="N1639" s="10" t="s">
        <v>20</v>
      </c>
      <c r="O1639" s="10" t="s">
        <v>39736</v>
      </c>
      <c r="P1639" s="10" t="s">
        <v>45771</v>
      </c>
      <c r="Q1639" s="33" t="s">
        <v>29986</v>
      </c>
      <c r="R1639" s="61" t="s">
        <v>39737</v>
      </c>
      <c r="S1639" s="10" t="s">
        <v>901</v>
      </c>
      <c r="T1639" s="60" t="s">
        <v>21</v>
      </c>
      <c r="U1639" s="51" t="s">
        <v>26490</v>
      </c>
      <c r="V1639" s="51" t="s">
        <v>26482</v>
      </c>
      <c r="W1639" s="51" t="s">
        <v>26485</v>
      </c>
      <c r="X1639" s="51" t="s">
        <v>93</v>
      </c>
      <c r="Y1639" s="51">
        <v>4580</v>
      </c>
      <c r="AA1639" s="51" t="s">
        <v>42844</v>
      </c>
      <c r="AB1639" s="33">
        <v>6808</v>
      </c>
      <c r="AC1639" s="103">
        <v>25728</v>
      </c>
    </row>
    <row r="1640" spans="1:29" ht="13" customHeight="1" x14ac:dyDescent="0.2">
      <c r="A1640" s="10" t="s">
        <v>38491</v>
      </c>
      <c r="B1640" s="87">
        <v>33</v>
      </c>
      <c r="C1640" s="10" t="s">
        <v>13</v>
      </c>
      <c r="D1640" s="10" t="s">
        <v>41</v>
      </c>
      <c r="E1640" s="59" t="s">
        <v>38492</v>
      </c>
      <c r="F1640" s="94">
        <v>43541</v>
      </c>
      <c r="G1640" s="10" t="s">
        <v>38493</v>
      </c>
      <c r="H1640" s="10" t="s">
        <v>2428</v>
      </c>
      <c r="I1640" s="10" t="s">
        <v>55</v>
      </c>
      <c r="J1640" s="62">
        <v>34714</v>
      </c>
      <c r="K1640" s="10" t="s">
        <v>1176</v>
      </c>
      <c r="L1640" s="10" t="s">
        <v>1177</v>
      </c>
      <c r="M1640" s="1" t="s">
        <v>46355</v>
      </c>
      <c r="N1640" s="10" t="s">
        <v>20</v>
      </c>
      <c r="O1640" s="10" t="s">
        <v>38494</v>
      </c>
      <c r="P1640" s="10" t="s">
        <v>45771</v>
      </c>
      <c r="Q1640" s="33" t="s">
        <v>29986</v>
      </c>
      <c r="R1640" s="61" t="s">
        <v>38495</v>
      </c>
      <c r="S1640" s="10" t="s">
        <v>93</v>
      </c>
      <c r="T1640" s="60" t="s">
        <v>21</v>
      </c>
      <c r="U1640" s="51" t="s">
        <v>26689</v>
      </c>
      <c r="V1640" s="51" t="s">
        <v>26482</v>
      </c>
      <c r="W1640" s="51"/>
      <c r="X1640" s="51" t="s">
        <v>93</v>
      </c>
      <c r="Y1640" s="51">
        <v>4575</v>
      </c>
      <c r="AA1640" s="51" t="s">
        <v>42844</v>
      </c>
      <c r="AB1640" s="33">
        <v>6806</v>
      </c>
      <c r="AC1640" s="103">
        <v>25723</v>
      </c>
    </row>
    <row r="1641" spans="1:29" ht="13" customHeight="1" x14ac:dyDescent="0.2">
      <c r="A1641" s="10" t="s">
        <v>39117</v>
      </c>
      <c r="B1641" s="87">
        <v>49</v>
      </c>
      <c r="C1641" s="10" t="s">
        <v>13</v>
      </c>
      <c r="D1641" s="51" t="s">
        <v>30</v>
      </c>
      <c r="E1641" s="10"/>
      <c r="F1641" s="94">
        <v>43541</v>
      </c>
      <c r="G1641" s="10" t="s">
        <v>39118</v>
      </c>
      <c r="H1641" s="10" t="s">
        <v>5708</v>
      </c>
      <c r="I1641" s="10" t="s">
        <v>38</v>
      </c>
      <c r="J1641" s="62">
        <v>93552</v>
      </c>
      <c r="K1641" s="10" t="s">
        <v>91</v>
      </c>
      <c r="L1641" s="10" t="s">
        <v>383</v>
      </c>
      <c r="M1641" s="1" t="s">
        <v>45973</v>
      </c>
      <c r="N1641" s="10" t="s">
        <v>20</v>
      </c>
      <c r="O1641" s="10" t="s">
        <v>39119</v>
      </c>
      <c r="P1641" s="10" t="s">
        <v>45771</v>
      </c>
      <c r="Q1641" s="33" t="s">
        <v>29986</v>
      </c>
      <c r="R1641" s="61" t="s">
        <v>39120</v>
      </c>
      <c r="S1641" s="10" t="s">
        <v>93</v>
      </c>
      <c r="T1641" s="60" t="s">
        <v>21</v>
      </c>
      <c r="U1641" s="51" t="s">
        <v>26689</v>
      </c>
      <c r="V1641" s="51" t="s">
        <v>26484</v>
      </c>
      <c r="W1641" s="51" t="s">
        <v>26485</v>
      </c>
      <c r="X1641" s="51" t="s">
        <v>93</v>
      </c>
      <c r="Y1641" s="51">
        <v>4577</v>
      </c>
      <c r="AA1641" s="51" t="s">
        <v>42844</v>
      </c>
      <c r="AB1641" s="33">
        <v>6807</v>
      </c>
      <c r="AC1641" s="103">
        <v>25727</v>
      </c>
    </row>
    <row r="1642" spans="1:29" ht="13" customHeight="1" x14ac:dyDescent="0.2">
      <c r="A1642" s="1" t="s">
        <v>38795</v>
      </c>
      <c r="B1642" s="87">
        <v>53</v>
      </c>
      <c r="C1642" s="10" t="s">
        <v>13</v>
      </c>
      <c r="D1642" s="1" t="s">
        <v>23</v>
      </c>
      <c r="E1642" s="10"/>
      <c r="F1642" s="94">
        <v>43540</v>
      </c>
      <c r="G1642" s="10" t="s">
        <v>38796</v>
      </c>
      <c r="H1642" s="10" t="s">
        <v>38797</v>
      </c>
      <c r="I1642" s="10" t="s">
        <v>37</v>
      </c>
      <c r="J1642" s="62">
        <v>62034</v>
      </c>
      <c r="K1642" s="10" t="s">
        <v>2005</v>
      </c>
      <c r="L1642" s="10" t="s">
        <v>19945</v>
      </c>
      <c r="M1642" s="1" t="s">
        <v>46770</v>
      </c>
      <c r="N1642" s="10" t="s">
        <v>20</v>
      </c>
      <c r="O1642" s="10" t="s">
        <v>38798</v>
      </c>
      <c r="P1642" s="10" t="s">
        <v>45771</v>
      </c>
      <c r="Q1642" s="33" t="s">
        <v>29986</v>
      </c>
      <c r="R1642" s="61" t="s">
        <v>38799</v>
      </c>
      <c r="S1642" s="10" t="s">
        <v>93</v>
      </c>
      <c r="T1642" s="60" t="s">
        <v>21</v>
      </c>
      <c r="U1642" s="51" t="s">
        <v>26689</v>
      </c>
      <c r="V1642" s="51" t="s">
        <v>26484</v>
      </c>
      <c r="W1642" s="51" t="s">
        <v>19153</v>
      </c>
      <c r="X1642" s="51" t="s">
        <v>93</v>
      </c>
      <c r="Y1642" s="51">
        <v>4573</v>
      </c>
      <c r="AA1642" s="51" t="s">
        <v>42844</v>
      </c>
      <c r="AB1642" s="33">
        <v>6804</v>
      </c>
      <c r="AC1642" s="103">
        <v>25720</v>
      </c>
    </row>
    <row r="1643" spans="1:29" ht="13" customHeight="1" x14ac:dyDescent="0.2">
      <c r="A1643" s="1" t="s">
        <v>38800</v>
      </c>
      <c r="B1643" s="87">
        <v>77</v>
      </c>
      <c r="C1643" s="10" t="s">
        <v>13</v>
      </c>
      <c r="D1643" s="1" t="s">
        <v>23</v>
      </c>
      <c r="E1643" s="10"/>
      <c r="F1643" s="94">
        <v>43540</v>
      </c>
      <c r="G1643" s="10" t="s">
        <v>38801</v>
      </c>
      <c r="H1643" s="10" t="s">
        <v>13056</v>
      </c>
      <c r="I1643" s="64" t="s">
        <v>105</v>
      </c>
      <c r="J1643" s="62">
        <v>97058</v>
      </c>
      <c r="K1643" s="10" t="s">
        <v>4264</v>
      </c>
      <c r="L1643" s="10" t="s">
        <v>38802</v>
      </c>
      <c r="M1643" s="1" t="s">
        <v>46769</v>
      </c>
      <c r="N1643" s="10" t="s">
        <v>20</v>
      </c>
      <c r="O1643" s="10" t="s">
        <v>38803</v>
      </c>
      <c r="P1643" s="10" t="s">
        <v>45771</v>
      </c>
      <c r="Q1643" s="33" t="s">
        <v>29986</v>
      </c>
      <c r="R1643" s="61" t="s">
        <v>38804</v>
      </c>
      <c r="S1643" s="10" t="s">
        <v>93</v>
      </c>
      <c r="T1643" s="60" t="s">
        <v>21</v>
      </c>
      <c r="U1643" s="51" t="s">
        <v>26689</v>
      </c>
      <c r="V1643" s="51" t="s">
        <v>26484</v>
      </c>
      <c r="W1643" s="51" t="s">
        <v>26485</v>
      </c>
      <c r="X1643" s="51" t="s">
        <v>93</v>
      </c>
      <c r="Y1643" s="51">
        <v>4576</v>
      </c>
      <c r="AA1643" s="51" t="s">
        <v>42843</v>
      </c>
      <c r="AB1643" s="33">
        <v>6805</v>
      </c>
      <c r="AC1643" s="103">
        <v>25721</v>
      </c>
    </row>
    <row r="1644" spans="1:29" ht="13" customHeight="1" x14ac:dyDescent="0.2">
      <c r="A1644" s="10" t="s">
        <v>37914</v>
      </c>
      <c r="B1644" s="87">
        <v>49</v>
      </c>
      <c r="C1644" s="10" t="s">
        <v>13</v>
      </c>
      <c r="D1644" s="10" t="s">
        <v>30</v>
      </c>
      <c r="E1644" s="59" t="s">
        <v>37915</v>
      </c>
      <c r="F1644" s="94">
        <v>43539</v>
      </c>
      <c r="G1644" s="10" t="s">
        <v>37916</v>
      </c>
      <c r="H1644" s="10" t="s">
        <v>604</v>
      </c>
      <c r="I1644" s="10" t="s">
        <v>249</v>
      </c>
      <c r="J1644" s="62">
        <v>89109</v>
      </c>
      <c r="K1644" s="10" t="s">
        <v>524</v>
      </c>
      <c r="L1644" s="10" t="s">
        <v>525</v>
      </c>
      <c r="M1644" s="1" t="s">
        <v>48881</v>
      </c>
      <c r="N1644" s="10" t="s">
        <v>20</v>
      </c>
      <c r="O1644" s="10" t="s">
        <v>37917</v>
      </c>
      <c r="P1644" s="10" t="s">
        <v>45771</v>
      </c>
      <c r="Q1644" s="33" t="s">
        <v>29986</v>
      </c>
      <c r="R1644" s="61" t="s">
        <v>37918</v>
      </c>
      <c r="S1644" s="10" t="s">
        <v>93</v>
      </c>
      <c r="T1644" s="60" t="s">
        <v>21</v>
      </c>
      <c r="U1644" s="51" t="s">
        <v>26689</v>
      </c>
      <c r="V1644" s="51" t="s">
        <v>26484</v>
      </c>
      <c r="W1644" s="51" t="s">
        <v>26485</v>
      </c>
      <c r="X1644" s="51" t="s">
        <v>509</v>
      </c>
      <c r="Y1644" s="51">
        <v>4579</v>
      </c>
      <c r="AA1644" s="51" t="s">
        <v>42842</v>
      </c>
      <c r="AB1644" s="33">
        <v>6801</v>
      </c>
      <c r="AC1644" s="103">
        <v>25719</v>
      </c>
    </row>
    <row r="1645" spans="1:29" ht="13" customHeight="1" x14ac:dyDescent="0.2">
      <c r="A1645" s="33" t="s">
        <v>42271</v>
      </c>
      <c r="B1645" s="33">
        <v>21</v>
      </c>
      <c r="C1645" s="33" t="s">
        <v>13</v>
      </c>
      <c r="D1645" s="33" t="s">
        <v>78</v>
      </c>
      <c r="F1645" s="94">
        <v>43539</v>
      </c>
      <c r="G1645" s="33" t="s">
        <v>42268</v>
      </c>
      <c r="H1645" s="33" t="s">
        <v>3240</v>
      </c>
      <c r="I1645" s="33" t="s">
        <v>159</v>
      </c>
      <c r="J1645" s="62">
        <v>31027</v>
      </c>
      <c r="K1645" s="33" t="s">
        <v>6395</v>
      </c>
      <c r="L1645" s="33" t="s">
        <v>6396</v>
      </c>
      <c r="M1645" s="1" t="s">
        <v>46771</v>
      </c>
      <c r="N1645" s="33" t="s">
        <v>350</v>
      </c>
      <c r="O1645" s="33" t="s">
        <v>42269</v>
      </c>
      <c r="P1645" s="33" t="s">
        <v>45771</v>
      </c>
      <c r="Q1645" s="33" t="s">
        <v>29986</v>
      </c>
      <c r="R1645" s="33" t="s">
        <v>42270</v>
      </c>
      <c r="S1645" s="33" t="s">
        <v>93</v>
      </c>
      <c r="T1645" s="33" t="s">
        <v>350</v>
      </c>
      <c r="U1645" s="33" t="s">
        <v>26775</v>
      </c>
      <c r="V1645" s="51"/>
      <c r="W1645" s="51"/>
      <c r="X1645" s="51"/>
      <c r="Y1645" s="51"/>
      <c r="AA1645" s="33" t="s">
        <v>42843</v>
      </c>
      <c r="AB1645" s="33">
        <v>6803</v>
      </c>
      <c r="AC1645" s="103">
        <v>26004</v>
      </c>
    </row>
    <row r="1646" spans="1:29" ht="13" customHeight="1" x14ac:dyDescent="0.2">
      <c r="A1646" s="33" t="s">
        <v>42267</v>
      </c>
      <c r="B1646" s="33">
        <v>27</v>
      </c>
      <c r="C1646" s="33" t="s">
        <v>13</v>
      </c>
      <c r="D1646" s="33" t="s">
        <v>78</v>
      </c>
      <c r="F1646" s="94">
        <v>43539</v>
      </c>
      <c r="G1646" s="33" t="s">
        <v>42268</v>
      </c>
      <c r="H1646" s="33" t="s">
        <v>3240</v>
      </c>
      <c r="I1646" s="33" t="s">
        <v>159</v>
      </c>
      <c r="J1646" s="62">
        <v>31027</v>
      </c>
      <c r="K1646" s="33" t="s">
        <v>6395</v>
      </c>
      <c r="L1646" s="33" t="s">
        <v>6396</v>
      </c>
      <c r="M1646" s="1" t="s">
        <v>46771</v>
      </c>
      <c r="N1646" s="33" t="s">
        <v>350</v>
      </c>
      <c r="O1646" s="33" t="s">
        <v>42269</v>
      </c>
      <c r="P1646" s="33" t="s">
        <v>45771</v>
      </c>
      <c r="Q1646" s="33" t="s">
        <v>29986</v>
      </c>
      <c r="R1646" s="33" t="s">
        <v>42270</v>
      </c>
      <c r="S1646" s="33" t="s">
        <v>93</v>
      </c>
      <c r="T1646" s="33" t="s">
        <v>350</v>
      </c>
      <c r="U1646" s="33" t="s">
        <v>26775</v>
      </c>
      <c r="V1646" s="51"/>
      <c r="W1646" s="51"/>
      <c r="X1646" s="51"/>
      <c r="Y1646" s="51"/>
      <c r="AA1646" s="33" t="s">
        <v>42843</v>
      </c>
      <c r="AB1646" s="33">
        <v>6802</v>
      </c>
      <c r="AC1646" s="103">
        <v>26003</v>
      </c>
    </row>
    <row r="1647" spans="1:29" ht="13" customHeight="1" x14ac:dyDescent="0.2">
      <c r="A1647" s="10" t="s">
        <v>41140</v>
      </c>
      <c r="B1647" s="87">
        <v>25</v>
      </c>
      <c r="C1647" s="10" t="s">
        <v>13</v>
      </c>
      <c r="D1647" s="51" t="s">
        <v>30</v>
      </c>
      <c r="E1647" s="10"/>
      <c r="F1647" s="94">
        <v>43538</v>
      </c>
      <c r="G1647" s="10" t="s">
        <v>41141</v>
      </c>
      <c r="H1647" s="10" t="s">
        <v>444</v>
      </c>
      <c r="I1647" s="64" t="s">
        <v>105</v>
      </c>
      <c r="J1647" s="62">
        <v>97914</v>
      </c>
      <c r="K1647" s="10" t="s">
        <v>41142</v>
      </c>
      <c r="L1647" s="10" t="s">
        <v>1904</v>
      </c>
      <c r="M1647" s="1" t="s">
        <v>46143</v>
      </c>
      <c r="N1647" s="10" t="s">
        <v>20</v>
      </c>
      <c r="O1647" s="10" t="s">
        <v>41143</v>
      </c>
      <c r="P1647" s="10" t="s">
        <v>45771</v>
      </c>
      <c r="Q1647" s="33" t="s">
        <v>29986</v>
      </c>
      <c r="R1647" s="61" t="s">
        <v>41144</v>
      </c>
      <c r="S1647" s="10" t="s">
        <v>509</v>
      </c>
      <c r="T1647" s="60" t="s">
        <v>21</v>
      </c>
      <c r="U1647" s="51" t="s">
        <v>26689</v>
      </c>
      <c r="V1647" s="51" t="s">
        <v>26484</v>
      </c>
      <c r="W1647" s="51" t="s">
        <v>26483</v>
      </c>
      <c r="X1647" s="51" t="s">
        <v>93</v>
      </c>
      <c r="Y1647" s="51">
        <v>4578</v>
      </c>
      <c r="AA1647" s="51" t="s">
        <v>42843</v>
      </c>
      <c r="AB1647" s="33">
        <v>6796</v>
      </c>
      <c r="AC1647" s="103">
        <v>25718</v>
      </c>
    </row>
    <row r="1648" spans="1:29" ht="13" customHeight="1" x14ac:dyDescent="0.2">
      <c r="A1648" s="10" t="s">
        <v>39582</v>
      </c>
      <c r="B1648" s="87">
        <v>27</v>
      </c>
      <c r="C1648" s="10" t="s">
        <v>13</v>
      </c>
      <c r="D1648" s="10" t="s">
        <v>127</v>
      </c>
      <c r="E1648" s="59" t="s">
        <v>39583</v>
      </c>
      <c r="F1648" s="94">
        <v>43538</v>
      </c>
      <c r="G1648" s="10" t="s">
        <v>39584</v>
      </c>
      <c r="H1648" s="10" t="s">
        <v>28665</v>
      </c>
      <c r="I1648" s="10" t="s">
        <v>366</v>
      </c>
      <c r="J1648" s="62">
        <v>74955</v>
      </c>
      <c r="K1648" s="10" t="s">
        <v>27513</v>
      </c>
      <c r="L1648" s="10" t="s">
        <v>32090</v>
      </c>
      <c r="M1648" s="1" t="s">
        <v>46772</v>
      </c>
      <c r="N1648" s="10" t="s">
        <v>20</v>
      </c>
      <c r="O1648" s="10" t="s">
        <v>39585</v>
      </c>
      <c r="P1648" s="10" t="s">
        <v>31864</v>
      </c>
      <c r="Q1648" s="33" t="s">
        <v>29986</v>
      </c>
      <c r="R1648" s="61" t="s">
        <v>39586</v>
      </c>
      <c r="S1648" s="10" t="s">
        <v>93</v>
      </c>
      <c r="T1648" s="60" t="s">
        <v>21</v>
      </c>
      <c r="U1648" s="51" t="s">
        <v>26682</v>
      </c>
      <c r="V1648" s="51" t="s">
        <v>26484</v>
      </c>
      <c r="W1648" s="51" t="s">
        <v>26485</v>
      </c>
      <c r="X1648" s="51" t="s">
        <v>93</v>
      </c>
      <c r="Y1648" s="51">
        <v>4565</v>
      </c>
      <c r="AA1648" s="51" t="s">
        <v>42843</v>
      </c>
      <c r="AB1648" s="33">
        <v>6797</v>
      </c>
      <c r="AC1648" s="103">
        <v>25717</v>
      </c>
    </row>
    <row r="1649" spans="1:29" ht="13" customHeight="1" x14ac:dyDescent="0.2">
      <c r="A1649" s="1" t="s">
        <v>2989</v>
      </c>
      <c r="B1649" s="87">
        <v>27</v>
      </c>
      <c r="C1649" s="10" t="s">
        <v>13</v>
      </c>
      <c r="D1649" s="1" t="s">
        <v>23</v>
      </c>
      <c r="E1649" s="60"/>
      <c r="F1649" s="94">
        <v>43538</v>
      </c>
      <c r="G1649" s="10" t="s">
        <v>38792</v>
      </c>
      <c r="H1649" s="10" t="s">
        <v>15446</v>
      </c>
      <c r="I1649" s="10" t="s">
        <v>281</v>
      </c>
      <c r="J1649" s="62">
        <v>98003</v>
      </c>
      <c r="K1649" s="10" t="s">
        <v>1130</v>
      </c>
      <c r="L1649" s="10" t="s">
        <v>15448</v>
      </c>
      <c r="M1649" s="1" t="s">
        <v>46321</v>
      </c>
      <c r="N1649" s="10" t="s">
        <v>20</v>
      </c>
      <c r="O1649" s="10" t="s">
        <v>38793</v>
      </c>
      <c r="P1649" s="10" t="s">
        <v>45771</v>
      </c>
      <c r="Q1649" s="33" t="s">
        <v>29986</v>
      </c>
      <c r="R1649" s="61" t="s">
        <v>38794</v>
      </c>
      <c r="S1649" s="10" t="s">
        <v>93</v>
      </c>
      <c r="T1649" s="60" t="s">
        <v>21</v>
      </c>
      <c r="U1649" s="51" t="s">
        <v>26689</v>
      </c>
      <c r="V1649" s="51" t="s">
        <v>26484</v>
      </c>
      <c r="W1649" s="51" t="s">
        <v>26485</v>
      </c>
      <c r="X1649" s="51" t="s">
        <v>93</v>
      </c>
      <c r="Y1649" s="51">
        <v>4568</v>
      </c>
      <c r="AA1649" s="51" t="s">
        <v>42844</v>
      </c>
      <c r="AB1649" s="33">
        <v>6795</v>
      </c>
      <c r="AC1649" s="103">
        <v>25933</v>
      </c>
    </row>
    <row r="1650" spans="1:29" ht="13" customHeight="1" x14ac:dyDescent="0.2">
      <c r="A1650" s="10" t="s">
        <v>41219</v>
      </c>
      <c r="B1650" s="87">
        <v>38</v>
      </c>
      <c r="C1650" s="10" t="s">
        <v>13</v>
      </c>
      <c r="D1650" s="10" t="s">
        <v>30</v>
      </c>
      <c r="E1650" s="61" t="s">
        <v>41220</v>
      </c>
      <c r="F1650" s="94">
        <v>43538</v>
      </c>
      <c r="G1650" s="10" t="s">
        <v>41221</v>
      </c>
      <c r="H1650" s="10" t="s">
        <v>600</v>
      </c>
      <c r="I1650" s="10" t="s">
        <v>55</v>
      </c>
      <c r="J1650" s="62">
        <v>32207</v>
      </c>
      <c r="K1650" s="10" t="s">
        <v>601</v>
      </c>
      <c r="L1650" s="10" t="s">
        <v>602</v>
      </c>
      <c r="M1650" s="1" t="s">
        <v>49877</v>
      </c>
      <c r="N1650" s="10" t="s">
        <v>20</v>
      </c>
      <c r="O1650" s="10" t="s">
        <v>41222</v>
      </c>
      <c r="P1650" s="10" t="s">
        <v>45771</v>
      </c>
      <c r="Q1650" s="33" t="s">
        <v>29986</v>
      </c>
      <c r="R1650" s="61" t="s">
        <v>41223</v>
      </c>
      <c r="S1650" s="10" t="s">
        <v>509</v>
      </c>
      <c r="T1650" s="60" t="s">
        <v>21</v>
      </c>
      <c r="U1650" s="51" t="s">
        <v>26682</v>
      </c>
      <c r="V1650" s="51" t="s">
        <v>26482</v>
      </c>
      <c r="W1650" s="51" t="s">
        <v>26485</v>
      </c>
      <c r="X1650" s="51" t="s">
        <v>93</v>
      </c>
      <c r="Y1650" s="51">
        <v>4569</v>
      </c>
      <c r="AA1650" s="51" t="s">
        <v>42842</v>
      </c>
      <c r="AB1650" s="33">
        <v>6798</v>
      </c>
      <c r="AC1650" s="103">
        <v>25714</v>
      </c>
    </row>
    <row r="1651" spans="1:29" ht="13" customHeight="1" x14ac:dyDescent="0.2">
      <c r="A1651" s="1" t="s">
        <v>41432</v>
      </c>
      <c r="B1651" s="87">
        <v>22</v>
      </c>
      <c r="C1651" s="10" t="s">
        <v>13</v>
      </c>
      <c r="D1651" s="1" t="s">
        <v>23</v>
      </c>
      <c r="E1651" s="10"/>
      <c r="F1651" s="94">
        <v>43538</v>
      </c>
      <c r="G1651" s="10" t="s">
        <v>41433</v>
      </c>
      <c r="H1651" s="10" t="s">
        <v>1948</v>
      </c>
      <c r="I1651" s="10" t="s">
        <v>74</v>
      </c>
      <c r="J1651" s="62">
        <v>8638</v>
      </c>
      <c r="K1651" s="10" t="s">
        <v>2663</v>
      </c>
      <c r="L1651" s="10" t="s">
        <v>1950</v>
      </c>
      <c r="M1651" s="1" t="s">
        <v>46128</v>
      </c>
      <c r="N1651" s="10" t="s">
        <v>20</v>
      </c>
      <c r="O1651" s="10" t="s">
        <v>41434</v>
      </c>
      <c r="P1651" s="10" t="s">
        <v>45771</v>
      </c>
      <c r="Q1651" s="33" t="s">
        <v>29986</v>
      </c>
      <c r="R1651" s="61" t="s">
        <v>41435</v>
      </c>
      <c r="S1651" s="10" t="s">
        <v>509</v>
      </c>
      <c r="T1651" s="60" t="s">
        <v>45897</v>
      </c>
      <c r="U1651" s="51" t="s">
        <v>39851</v>
      </c>
      <c r="V1651" s="51" t="s">
        <v>26482</v>
      </c>
      <c r="W1651" s="51" t="s">
        <v>26485</v>
      </c>
      <c r="X1651" s="51" t="s">
        <v>93</v>
      </c>
      <c r="Y1651" s="51">
        <v>4574</v>
      </c>
      <c r="AA1651" s="51" t="s">
        <v>42844</v>
      </c>
      <c r="AB1651" s="33">
        <v>6799</v>
      </c>
      <c r="AC1651" s="103">
        <v>25713</v>
      </c>
    </row>
    <row r="1652" spans="1:29" ht="13" customHeight="1" x14ac:dyDescent="0.2">
      <c r="A1652" s="1" t="s">
        <v>41515</v>
      </c>
      <c r="B1652" s="87">
        <v>33</v>
      </c>
      <c r="C1652" s="10" t="s">
        <v>13</v>
      </c>
      <c r="D1652" s="1" t="s">
        <v>30</v>
      </c>
      <c r="E1652" s="10"/>
      <c r="F1652" s="94">
        <v>43538</v>
      </c>
      <c r="G1652" s="10" t="s">
        <v>41516</v>
      </c>
      <c r="H1652" s="10" t="s">
        <v>502</v>
      </c>
      <c r="I1652" s="10" t="s">
        <v>618</v>
      </c>
      <c r="J1652" s="62">
        <v>39746</v>
      </c>
      <c r="K1652" s="10" t="s">
        <v>1034</v>
      </c>
      <c r="L1652" s="10" t="s">
        <v>4738</v>
      </c>
      <c r="M1652" s="1" t="s">
        <v>46773</v>
      </c>
      <c r="N1652" s="10" t="s">
        <v>20</v>
      </c>
      <c r="O1652" s="10" t="s">
        <v>41517</v>
      </c>
      <c r="P1652" s="10" t="s">
        <v>45771</v>
      </c>
      <c r="Q1652" s="33" t="s">
        <v>29986</v>
      </c>
      <c r="R1652" s="61" t="s">
        <v>41518</v>
      </c>
      <c r="S1652" s="10" t="s">
        <v>509</v>
      </c>
      <c r="T1652" s="60" t="s">
        <v>28</v>
      </c>
      <c r="U1652" s="51" t="s">
        <v>26487</v>
      </c>
      <c r="V1652" s="51" t="s">
        <v>26487</v>
      </c>
      <c r="W1652" s="51" t="s">
        <v>26483</v>
      </c>
      <c r="X1652" s="51" t="s">
        <v>93</v>
      </c>
      <c r="Y1652" s="51">
        <v>4571</v>
      </c>
      <c r="AA1652" s="51" t="s">
        <v>42843</v>
      </c>
      <c r="AB1652" s="33">
        <v>6800</v>
      </c>
      <c r="AC1652" s="103">
        <v>25715</v>
      </c>
    </row>
    <row r="1653" spans="1:29" ht="13" customHeight="1" x14ac:dyDescent="0.2">
      <c r="A1653" s="10" t="s">
        <v>39499</v>
      </c>
      <c r="B1653" s="87">
        <v>29</v>
      </c>
      <c r="C1653" s="10" t="s">
        <v>13</v>
      </c>
      <c r="D1653" s="10" t="s">
        <v>41</v>
      </c>
      <c r="E1653" s="61" t="s">
        <v>39500</v>
      </c>
      <c r="F1653" s="94">
        <v>43537</v>
      </c>
      <c r="G1653" s="10" t="s">
        <v>39501</v>
      </c>
      <c r="H1653" s="10" t="s">
        <v>36950</v>
      </c>
      <c r="I1653" s="64" t="s">
        <v>429</v>
      </c>
      <c r="J1653" s="62">
        <v>68801</v>
      </c>
      <c r="K1653" s="10" t="s">
        <v>18907</v>
      </c>
      <c r="L1653" s="10" t="s">
        <v>39502</v>
      </c>
      <c r="M1653" s="1" t="s">
        <v>46775</v>
      </c>
      <c r="N1653" s="10" t="s">
        <v>20</v>
      </c>
      <c r="O1653" s="10" t="s">
        <v>39503</v>
      </c>
      <c r="P1653" s="10" t="s">
        <v>45771</v>
      </c>
      <c r="Q1653" s="33" t="s">
        <v>29986</v>
      </c>
      <c r="R1653" s="61" t="s">
        <v>39504</v>
      </c>
      <c r="S1653" s="10" t="s">
        <v>93</v>
      </c>
      <c r="T1653" s="60" t="s">
        <v>21</v>
      </c>
      <c r="U1653" s="51" t="s">
        <v>26682</v>
      </c>
      <c r="V1653" s="51" t="s">
        <v>26484</v>
      </c>
      <c r="W1653" s="51" t="s">
        <v>26485</v>
      </c>
      <c r="X1653" s="51" t="s">
        <v>93</v>
      </c>
      <c r="Y1653" s="51">
        <v>4564</v>
      </c>
      <c r="AA1653" s="51" t="s">
        <v>42844</v>
      </c>
      <c r="AB1653" s="33">
        <v>6792</v>
      </c>
      <c r="AC1653" s="103">
        <v>25708</v>
      </c>
    </row>
    <row r="1654" spans="1:29" ht="13" customHeight="1" x14ac:dyDescent="0.2">
      <c r="A1654" s="10" t="s">
        <v>40771</v>
      </c>
      <c r="B1654" s="87">
        <v>48</v>
      </c>
      <c r="C1654" s="10" t="s">
        <v>102</v>
      </c>
      <c r="D1654" s="10" t="s">
        <v>78</v>
      </c>
      <c r="E1654" s="61" t="s">
        <v>40772</v>
      </c>
      <c r="F1654" s="94">
        <v>43537</v>
      </c>
      <c r="G1654" s="10" t="s">
        <v>40773</v>
      </c>
      <c r="H1654" s="10" t="s">
        <v>10904</v>
      </c>
      <c r="I1654" s="10" t="s">
        <v>373</v>
      </c>
      <c r="J1654" s="62">
        <v>15601</v>
      </c>
      <c r="K1654" s="10" t="s">
        <v>10906</v>
      </c>
      <c r="L1654" s="10" t="s">
        <v>32067</v>
      </c>
      <c r="M1654" s="1" t="s">
        <v>46774</v>
      </c>
      <c r="N1654" s="10" t="s">
        <v>20</v>
      </c>
      <c r="O1654" s="10" t="s">
        <v>40774</v>
      </c>
      <c r="P1654" s="10" t="s">
        <v>45771</v>
      </c>
      <c r="Q1654" s="33" t="s">
        <v>29986</v>
      </c>
      <c r="R1654" s="61" t="s">
        <v>40775</v>
      </c>
      <c r="S1654" s="10" t="s">
        <v>509</v>
      </c>
      <c r="T1654" s="60" t="s">
        <v>21</v>
      </c>
      <c r="U1654" s="51" t="s">
        <v>26689</v>
      </c>
      <c r="V1654" s="51" t="s">
        <v>26484</v>
      </c>
      <c r="W1654" s="51" t="s">
        <v>26485</v>
      </c>
      <c r="X1654" s="51" t="s">
        <v>93</v>
      </c>
      <c r="Y1654" s="51">
        <v>4566</v>
      </c>
      <c r="AA1654" s="51" t="s">
        <v>42844</v>
      </c>
      <c r="AB1654" s="33">
        <v>6791</v>
      </c>
      <c r="AC1654" s="103">
        <v>25712</v>
      </c>
    </row>
    <row r="1655" spans="1:29" ht="13" customHeight="1" x14ac:dyDescent="0.2">
      <c r="A1655" s="10" t="s">
        <v>40029</v>
      </c>
      <c r="B1655" s="87">
        <v>30</v>
      </c>
      <c r="C1655" s="10" t="s">
        <v>13</v>
      </c>
      <c r="D1655" s="10" t="s">
        <v>41</v>
      </c>
      <c r="E1655" s="61" t="s">
        <v>40030</v>
      </c>
      <c r="F1655" s="94">
        <v>43537</v>
      </c>
      <c r="G1655" s="10" t="s">
        <v>40031</v>
      </c>
      <c r="H1655" s="10" t="s">
        <v>581</v>
      </c>
      <c r="I1655" s="64" t="s">
        <v>111</v>
      </c>
      <c r="J1655" s="62">
        <v>85009</v>
      </c>
      <c r="K1655" s="10" t="s">
        <v>582</v>
      </c>
      <c r="L1655" s="10" t="s">
        <v>583</v>
      </c>
      <c r="M1655" s="1" t="s">
        <v>45935</v>
      </c>
      <c r="N1655" s="10" t="s">
        <v>20</v>
      </c>
      <c r="O1655" s="10" t="s">
        <v>40032</v>
      </c>
      <c r="P1655" s="10" t="s">
        <v>45771</v>
      </c>
      <c r="Q1655" s="33" t="s">
        <v>29986</v>
      </c>
      <c r="R1655" s="61" t="s">
        <v>40033</v>
      </c>
      <c r="S1655" s="10" t="s">
        <v>93</v>
      </c>
      <c r="T1655" s="60" t="s">
        <v>45897</v>
      </c>
      <c r="U1655" s="51" t="s">
        <v>49804</v>
      </c>
      <c r="V1655" s="51" t="s">
        <v>26482</v>
      </c>
      <c r="W1655" s="51" t="s">
        <v>19153</v>
      </c>
      <c r="X1655" s="51" t="s">
        <v>93</v>
      </c>
      <c r="Y1655" s="51">
        <v>4570</v>
      </c>
      <c r="AA1655" s="51" t="s">
        <v>42842</v>
      </c>
      <c r="AB1655" s="33">
        <v>6793</v>
      </c>
      <c r="AC1655" s="103">
        <v>25710</v>
      </c>
    </row>
    <row r="1656" spans="1:29" ht="13" customHeight="1" x14ac:dyDescent="0.2">
      <c r="A1656" s="10" t="s">
        <v>40474</v>
      </c>
      <c r="B1656" s="87">
        <v>41</v>
      </c>
      <c r="C1656" s="10" t="s">
        <v>13</v>
      </c>
      <c r="D1656" s="10" t="s">
        <v>78</v>
      </c>
      <c r="E1656" s="59" t="s">
        <v>40475</v>
      </c>
      <c r="F1656" s="94">
        <v>43537</v>
      </c>
      <c r="G1656" s="10" t="s">
        <v>40476</v>
      </c>
      <c r="H1656" s="10" t="s">
        <v>228</v>
      </c>
      <c r="I1656" s="10" t="s">
        <v>38</v>
      </c>
      <c r="J1656" s="62">
        <v>94578</v>
      </c>
      <c r="K1656" s="10" t="s">
        <v>555</v>
      </c>
      <c r="L1656" s="10" t="s">
        <v>229</v>
      </c>
      <c r="M1656" s="1" t="s">
        <v>46020</v>
      </c>
      <c r="N1656" s="10" t="s">
        <v>20</v>
      </c>
      <c r="O1656" s="10" t="s">
        <v>40477</v>
      </c>
      <c r="P1656" s="10" t="s">
        <v>45771</v>
      </c>
      <c r="Q1656" s="33" t="s">
        <v>29986</v>
      </c>
      <c r="R1656" s="61" t="s">
        <v>40478</v>
      </c>
      <c r="S1656" s="10" t="s">
        <v>93</v>
      </c>
      <c r="T1656" s="60" t="s">
        <v>350</v>
      </c>
      <c r="U1656" s="51" t="s">
        <v>26775</v>
      </c>
      <c r="V1656" s="51" t="s">
        <v>26484</v>
      </c>
      <c r="W1656" s="51" t="s">
        <v>26483</v>
      </c>
      <c r="X1656" s="51" t="s">
        <v>509</v>
      </c>
      <c r="Y1656" s="51">
        <v>4563</v>
      </c>
      <c r="AA1656" s="51" t="s">
        <v>42842</v>
      </c>
      <c r="AB1656" s="33">
        <v>6794</v>
      </c>
      <c r="AC1656" s="103">
        <v>25709</v>
      </c>
    </row>
    <row r="1657" spans="1:29" ht="13" customHeight="1" x14ac:dyDescent="0.2">
      <c r="A1657" s="10" t="s">
        <v>37735</v>
      </c>
      <c r="B1657" s="87">
        <v>31</v>
      </c>
      <c r="C1657" s="10" t="s">
        <v>13</v>
      </c>
      <c r="D1657" s="10" t="s">
        <v>30</v>
      </c>
      <c r="E1657" s="61" t="s">
        <v>37736</v>
      </c>
      <c r="F1657" s="94">
        <v>43536</v>
      </c>
      <c r="G1657" s="10" t="s">
        <v>37737</v>
      </c>
      <c r="H1657" s="10" t="s">
        <v>2171</v>
      </c>
      <c r="I1657" s="10" t="s">
        <v>50</v>
      </c>
      <c r="J1657" s="62">
        <v>49007</v>
      </c>
      <c r="K1657" s="10" t="s">
        <v>2171</v>
      </c>
      <c r="L1657" s="10" t="s">
        <v>37738</v>
      </c>
      <c r="M1657" s="1" t="s">
        <v>46777</v>
      </c>
      <c r="N1657" s="10" t="s">
        <v>20</v>
      </c>
      <c r="O1657" s="10" t="s">
        <v>37739</v>
      </c>
      <c r="P1657" s="10" t="s">
        <v>45771</v>
      </c>
      <c r="Q1657" s="33" t="s">
        <v>29986</v>
      </c>
      <c r="R1657" s="61" t="s">
        <v>37740</v>
      </c>
      <c r="S1657" s="10" t="s">
        <v>93</v>
      </c>
      <c r="T1657" s="60" t="s">
        <v>21</v>
      </c>
      <c r="U1657" s="51" t="s">
        <v>26689</v>
      </c>
      <c r="V1657" s="51" t="s">
        <v>26484</v>
      </c>
      <c r="W1657" s="51" t="s">
        <v>26485</v>
      </c>
      <c r="X1657" s="51" t="s">
        <v>93</v>
      </c>
      <c r="Y1657" s="51">
        <v>4562</v>
      </c>
      <c r="AA1657" s="51" t="s">
        <v>42842</v>
      </c>
      <c r="AB1657" s="33">
        <v>6788</v>
      </c>
      <c r="AC1657" s="103">
        <v>25704</v>
      </c>
    </row>
    <row r="1658" spans="1:29" ht="13" customHeight="1" x14ac:dyDescent="0.2">
      <c r="A1658" s="1" t="s">
        <v>38787</v>
      </c>
      <c r="B1658" s="87">
        <v>45</v>
      </c>
      <c r="C1658" s="10" t="s">
        <v>13</v>
      </c>
      <c r="D1658" s="1" t="s">
        <v>30</v>
      </c>
      <c r="E1658" s="10"/>
      <c r="F1658" s="94">
        <v>43536</v>
      </c>
      <c r="G1658" s="10" t="s">
        <v>38788</v>
      </c>
      <c r="H1658" s="10" t="s">
        <v>38789</v>
      </c>
      <c r="I1658" s="10" t="s">
        <v>159</v>
      </c>
      <c r="J1658" s="62">
        <v>30183</v>
      </c>
      <c r="K1658" s="10" t="s">
        <v>1466</v>
      </c>
      <c r="L1658" s="10" t="s">
        <v>18900</v>
      </c>
      <c r="M1658" s="1" t="s">
        <v>46776</v>
      </c>
      <c r="N1658" s="10" t="s">
        <v>20</v>
      </c>
      <c r="O1658" s="10" t="s">
        <v>38790</v>
      </c>
      <c r="P1658" s="10" t="s">
        <v>45771</v>
      </c>
      <c r="Q1658" s="33" t="s">
        <v>29986</v>
      </c>
      <c r="R1658" s="61" t="s">
        <v>38791</v>
      </c>
      <c r="S1658" s="10" t="s">
        <v>93</v>
      </c>
      <c r="T1658" s="60" t="s">
        <v>21</v>
      </c>
      <c r="U1658" s="51" t="s">
        <v>26689</v>
      </c>
      <c r="V1658" s="51" t="s">
        <v>26484</v>
      </c>
      <c r="W1658" s="51" t="s">
        <v>26485</v>
      </c>
      <c r="X1658" s="51" t="s">
        <v>93</v>
      </c>
      <c r="Y1658" s="51">
        <v>4560</v>
      </c>
      <c r="AA1658" s="51" t="s">
        <v>42843</v>
      </c>
      <c r="AB1658" s="33">
        <v>6789</v>
      </c>
      <c r="AC1658" s="103">
        <v>25706</v>
      </c>
    </row>
    <row r="1659" spans="1:29" ht="13" customHeight="1" x14ac:dyDescent="0.2">
      <c r="A1659" s="10" t="s">
        <v>40469</v>
      </c>
      <c r="B1659" s="87">
        <v>32</v>
      </c>
      <c r="C1659" s="10" t="s">
        <v>102</v>
      </c>
      <c r="D1659" s="10" t="s">
        <v>78</v>
      </c>
      <c r="E1659" s="61" t="s">
        <v>40470</v>
      </c>
      <c r="F1659" s="94">
        <v>43536</v>
      </c>
      <c r="G1659" s="10" t="s">
        <v>40471</v>
      </c>
      <c r="H1659" s="10" t="s">
        <v>195</v>
      </c>
      <c r="I1659" s="10" t="s">
        <v>55</v>
      </c>
      <c r="J1659" s="62">
        <v>33128</v>
      </c>
      <c r="K1659" s="10" t="s">
        <v>147</v>
      </c>
      <c r="L1659" s="10" t="s">
        <v>962</v>
      </c>
      <c r="M1659" s="1" t="s">
        <v>46778</v>
      </c>
      <c r="N1659" s="10" t="s">
        <v>20</v>
      </c>
      <c r="O1659" s="10" t="s">
        <v>40472</v>
      </c>
      <c r="P1659" s="10" t="s">
        <v>45771</v>
      </c>
      <c r="Q1659" s="33" t="s">
        <v>29986</v>
      </c>
      <c r="R1659" s="61" t="s">
        <v>40473</v>
      </c>
      <c r="S1659" s="10" t="s">
        <v>93</v>
      </c>
      <c r="T1659" s="60" t="s">
        <v>350</v>
      </c>
      <c r="U1659" s="51" t="s">
        <v>26775</v>
      </c>
      <c r="V1659" s="51" t="s">
        <v>26482</v>
      </c>
      <c r="W1659" s="51" t="s">
        <v>26485</v>
      </c>
      <c r="X1659" s="51" t="s">
        <v>93</v>
      </c>
      <c r="Y1659" s="51">
        <v>4561</v>
      </c>
      <c r="AA1659" s="51" t="s">
        <v>42842</v>
      </c>
      <c r="AB1659" s="33">
        <v>6790</v>
      </c>
      <c r="AC1659" s="103">
        <v>25705</v>
      </c>
    </row>
    <row r="1660" spans="1:29" ht="13" customHeight="1" x14ac:dyDescent="0.2">
      <c r="A1660" s="10" t="s">
        <v>39682</v>
      </c>
      <c r="B1660" s="87">
        <v>34</v>
      </c>
      <c r="C1660" s="10" t="s">
        <v>13</v>
      </c>
      <c r="D1660" s="51" t="s">
        <v>30</v>
      </c>
      <c r="E1660" s="10"/>
      <c r="F1660" s="94">
        <v>43535</v>
      </c>
      <c r="G1660" s="10" t="s">
        <v>39683</v>
      </c>
      <c r="H1660" s="10" t="s">
        <v>21029</v>
      </c>
      <c r="I1660" s="10" t="s">
        <v>45</v>
      </c>
      <c r="J1660" s="62">
        <v>21157</v>
      </c>
      <c r="K1660" s="10" t="s">
        <v>1930</v>
      </c>
      <c r="L1660" s="10" t="s">
        <v>644</v>
      </c>
      <c r="M1660" s="1" t="s">
        <v>46111</v>
      </c>
      <c r="N1660" s="10" t="s">
        <v>20</v>
      </c>
      <c r="O1660" s="10" t="s">
        <v>39684</v>
      </c>
      <c r="P1660" s="10" t="s">
        <v>45771</v>
      </c>
      <c r="Q1660" s="33" t="s">
        <v>29986</v>
      </c>
      <c r="R1660" s="61" t="s">
        <v>39685</v>
      </c>
      <c r="S1660" s="10" t="s">
        <v>93</v>
      </c>
      <c r="T1660" s="60" t="s">
        <v>21</v>
      </c>
      <c r="U1660" s="51" t="s">
        <v>26682</v>
      </c>
      <c r="V1660" s="51" t="s">
        <v>26484</v>
      </c>
      <c r="W1660" s="51" t="s">
        <v>26485</v>
      </c>
      <c r="X1660" s="51" t="s">
        <v>93</v>
      </c>
      <c r="Y1660" s="51">
        <v>4675</v>
      </c>
      <c r="AA1660" s="51" t="s">
        <v>42844</v>
      </c>
      <c r="AB1660" s="33">
        <v>6785</v>
      </c>
      <c r="AC1660" s="103">
        <v>25702</v>
      </c>
    </row>
    <row r="1661" spans="1:29" ht="13" customHeight="1" x14ac:dyDescent="0.2">
      <c r="A1661" s="1" t="s">
        <v>38809</v>
      </c>
      <c r="B1661" s="87">
        <v>51</v>
      </c>
      <c r="C1661" s="10" t="s">
        <v>13</v>
      </c>
      <c r="D1661" s="1" t="s">
        <v>41</v>
      </c>
      <c r="E1661" s="10"/>
      <c r="F1661" s="94">
        <v>43535</v>
      </c>
      <c r="G1661" s="10" t="s">
        <v>38810</v>
      </c>
      <c r="H1661" s="10" t="s">
        <v>1338</v>
      </c>
      <c r="I1661" s="10" t="s">
        <v>191</v>
      </c>
      <c r="J1661" s="62">
        <v>80232</v>
      </c>
      <c r="K1661" s="10" t="s">
        <v>1655</v>
      </c>
      <c r="L1661" s="10" t="s">
        <v>2518</v>
      </c>
      <c r="M1661" s="1" t="s">
        <v>46301</v>
      </c>
      <c r="N1661" s="10" t="s">
        <v>20</v>
      </c>
      <c r="O1661" s="10" t="s">
        <v>38811</v>
      </c>
      <c r="P1661" s="10" t="s">
        <v>45771</v>
      </c>
      <c r="Q1661" s="33" t="s">
        <v>29986</v>
      </c>
      <c r="R1661" s="61" t="s">
        <v>38812</v>
      </c>
      <c r="S1661" s="10" t="s">
        <v>93</v>
      </c>
      <c r="T1661" s="60" t="s">
        <v>21</v>
      </c>
      <c r="U1661" s="51" t="s">
        <v>26689</v>
      </c>
      <c r="V1661" s="51" t="s">
        <v>26484</v>
      </c>
      <c r="W1661" s="51" t="s">
        <v>26483</v>
      </c>
      <c r="X1661" s="51" t="s">
        <v>93</v>
      </c>
      <c r="Y1661" s="51">
        <v>4674</v>
      </c>
      <c r="AA1661" s="51" t="s">
        <v>42844</v>
      </c>
      <c r="AB1661" s="33">
        <v>6784</v>
      </c>
      <c r="AC1661" s="103">
        <v>25701</v>
      </c>
    </row>
    <row r="1662" spans="1:29" ht="13" customHeight="1" x14ac:dyDescent="0.2">
      <c r="A1662" s="10" t="s">
        <v>41895</v>
      </c>
      <c r="B1662" s="87">
        <v>54</v>
      </c>
      <c r="C1662" s="10" t="s">
        <v>13</v>
      </c>
      <c r="D1662" s="10" t="s">
        <v>30</v>
      </c>
      <c r="E1662" s="60"/>
      <c r="F1662" s="94">
        <v>43535</v>
      </c>
      <c r="G1662" s="10" t="s">
        <v>41896</v>
      </c>
      <c r="H1662" s="10" t="s">
        <v>4678</v>
      </c>
      <c r="I1662" s="64" t="s">
        <v>9695</v>
      </c>
      <c r="J1662" s="62">
        <v>5401</v>
      </c>
      <c r="K1662" s="10" t="s">
        <v>11938</v>
      </c>
      <c r="L1662" s="10" t="s">
        <v>4680</v>
      </c>
      <c r="M1662" s="1" t="s">
        <v>46779</v>
      </c>
      <c r="N1662" s="10" t="s">
        <v>2896</v>
      </c>
      <c r="O1662" s="10" t="s">
        <v>41897</v>
      </c>
      <c r="P1662" s="10" t="s">
        <v>45771</v>
      </c>
      <c r="Q1662" s="33" t="s">
        <v>29986</v>
      </c>
      <c r="R1662" s="61" t="s">
        <v>41898</v>
      </c>
      <c r="S1662" s="10" t="s">
        <v>93</v>
      </c>
      <c r="T1662" s="60" t="s">
        <v>45897</v>
      </c>
      <c r="U1662" s="34" t="s">
        <v>49804</v>
      </c>
      <c r="V1662" s="34" t="s">
        <v>26484</v>
      </c>
      <c r="W1662" s="51"/>
      <c r="X1662" s="51"/>
      <c r="Y1662" s="51"/>
      <c r="AA1662" s="51" t="s">
        <v>42842</v>
      </c>
      <c r="AB1662" s="33">
        <v>6786</v>
      </c>
      <c r="AC1662" s="103">
        <v>25526</v>
      </c>
    </row>
    <row r="1663" spans="1:29" ht="13" customHeight="1" x14ac:dyDescent="0.2">
      <c r="A1663" s="10" t="s">
        <v>41523</v>
      </c>
      <c r="B1663" s="87">
        <v>31</v>
      </c>
      <c r="C1663" s="10" t="s">
        <v>13</v>
      </c>
      <c r="D1663" s="10" t="s">
        <v>14</v>
      </c>
      <c r="E1663" s="61" t="s">
        <v>41524</v>
      </c>
      <c r="F1663" s="94">
        <v>43535</v>
      </c>
      <c r="G1663" s="10" t="s">
        <v>41525</v>
      </c>
      <c r="H1663" s="10" t="s">
        <v>287</v>
      </c>
      <c r="I1663" s="10" t="s">
        <v>38</v>
      </c>
      <c r="J1663" s="62">
        <v>92410</v>
      </c>
      <c r="K1663" s="10" t="s">
        <v>287</v>
      </c>
      <c r="L1663" s="10" t="s">
        <v>3970</v>
      </c>
      <c r="M1663" s="1" t="s">
        <v>45937</v>
      </c>
      <c r="N1663" s="10" t="s">
        <v>20</v>
      </c>
      <c r="O1663" s="10" t="s">
        <v>41526</v>
      </c>
      <c r="P1663" s="10" t="s">
        <v>45771</v>
      </c>
      <c r="Q1663" s="33" t="s">
        <v>29986</v>
      </c>
      <c r="R1663" s="61" t="s">
        <v>41527</v>
      </c>
      <c r="S1663" s="10" t="s">
        <v>509</v>
      </c>
      <c r="T1663" s="60" t="s">
        <v>28</v>
      </c>
      <c r="U1663" s="51" t="s">
        <v>26488</v>
      </c>
      <c r="V1663" s="51" t="s">
        <v>26484</v>
      </c>
      <c r="W1663" s="51" t="s">
        <v>26485</v>
      </c>
      <c r="X1663" s="51" t="s">
        <v>93</v>
      </c>
      <c r="Y1663" s="51">
        <v>4555</v>
      </c>
      <c r="AA1663" s="51" t="s">
        <v>42844</v>
      </c>
      <c r="AB1663" s="33">
        <v>6787</v>
      </c>
      <c r="AC1663" s="103">
        <v>25703</v>
      </c>
    </row>
    <row r="1664" spans="1:29" ht="13" customHeight="1" x14ac:dyDescent="0.2">
      <c r="A1664" s="10" t="s">
        <v>38689</v>
      </c>
      <c r="B1664" s="88">
        <v>34</v>
      </c>
      <c r="C1664" s="10" t="s">
        <v>13</v>
      </c>
      <c r="D1664" s="10" t="s">
        <v>127</v>
      </c>
      <c r="E1664" s="10"/>
      <c r="F1664" s="94">
        <v>43534</v>
      </c>
      <c r="G1664" s="10" t="s">
        <v>38690</v>
      </c>
      <c r="H1664" s="10" t="s">
        <v>6871</v>
      </c>
      <c r="I1664" s="10" t="s">
        <v>38</v>
      </c>
      <c r="J1664" s="62">
        <v>96002</v>
      </c>
      <c r="K1664" s="10" t="s">
        <v>6873</v>
      </c>
      <c r="L1664" s="10" t="s">
        <v>894</v>
      </c>
      <c r="M1664" s="1" t="s">
        <v>45955</v>
      </c>
      <c r="N1664" s="10" t="s">
        <v>20</v>
      </c>
      <c r="O1664" s="10" t="s">
        <v>38691</v>
      </c>
      <c r="P1664" s="10" t="s">
        <v>45771</v>
      </c>
      <c r="Q1664" s="33" t="s">
        <v>29986</v>
      </c>
      <c r="R1664" s="61" t="s">
        <v>38692</v>
      </c>
      <c r="S1664" s="10" t="s">
        <v>901</v>
      </c>
      <c r="T1664" s="60" t="s">
        <v>21</v>
      </c>
      <c r="U1664" s="51" t="s">
        <v>26689</v>
      </c>
      <c r="V1664" s="51" t="s">
        <v>26484</v>
      </c>
      <c r="W1664" s="51" t="s">
        <v>26486</v>
      </c>
      <c r="X1664" s="51" t="s">
        <v>93</v>
      </c>
      <c r="Y1664" s="51">
        <v>4552</v>
      </c>
      <c r="AA1664" s="51" t="s">
        <v>42842</v>
      </c>
      <c r="AB1664" s="33">
        <v>6782</v>
      </c>
      <c r="AC1664" s="103">
        <v>25698</v>
      </c>
    </row>
    <row r="1665" spans="1:29" ht="13" customHeight="1" x14ac:dyDescent="0.2">
      <c r="A1665" s="10" t="s">
        <v>39110</v>
      </c>
      <c r="B1665" s="87">
        <v>44</v>
      </c>
      <c r="C1665" s="10" t="s">
        <v>13</v>
      </c>
      <c r="D1665" s="51" t="s">
        <v>30</v>
      </c>
      <c r="E1665" s="10"/>
      <c r="F1665" s="94">
        <v>43534</v>
      </c>
      <c r="G1665" s="10" t="s">
        <v>39111</v>
      </c>
      <c r="H1665" s="10" t="s">
        <v>39112</v>
      </c>
      <c r="I1665" s="10" t="s">
        <v>337</v>
      </c>
      <c r="J1665" s="62">
        <v>27922</v>
      </c>
      <c r="K1665" s="10" t="s">
        <v>39113</v>
      </c>
      <c r="L1665" s="10" t="s">
        <v>39114</v>
      </c>
      <c r="M1665" s="1" t="s">
        <v>46780</v>
      </c>
      <c r="N1665" s="10" t="s">
        <v>20</v>
      </c>
      <c r="O1665" s="10" t="s">
        <v>39115</v>
      </c>
      <c r="P1665" s="10" t="s">
        <v>45771</v>
      </c>
      <c r="Q1665" s="33" t="s">
        <v>29986</v>
      </c>
      <c r="R1665" s="61" t="s">
        <v>39116</v>
      </c>
      <c r="S1665" s="10" t="s">
        <v>93</v>
      </c>
      <c r="T1665" s="60" t="s">
        <v>21</v>
      </c>
      <c r="U1665" s="51" t="s">
        <v>26689</v>
      </c>
      <c r="V1665" s="51" t="s">
        <v>26484</v>
      </c>
      <c r="W1665" s="51" t="s">
        <v>26485</v>
      </c>
      <c r="X1665" s="51" t="s">
        <v>93</v>
      </c>
      <c r="Y1665" s="51">
        <v>4553</v>
      </c>
      <c r="AA1665" s="51" t="s">
        <v>42843</v>
      </c>
      <c r="AB1665" s="33">
        <v>6783</v>
      </c>
      <c r="AC1665" s="103">
        <v>25700</v>
      </c>
    </row>
    <row r="1666" spans="1:29" ht="13" customHeight="1" x14ac:dyDescent="0.2">
      <c r="A1666" s="10" t="s">
        <v>40780</v>
      </c>
      <c r="B1666" s="87">
        <v>30</v>
      </c>
      <c r="C1666" s="10" t="s">
        <v>13</v>
      </c>
      <c r="D1666" s="10" t="s">
        <v>78</v>
      </c>
      <c r="E1666" s="10"/>
      <c r="F1666" s="94">
        <v>43533</v>
      </c>
      <c r="G1666" s="10" t="s">
        <v>40781</v>
      </c>
      <c r="H1666" s="10" t="s">
        <v>40782</v>
      </c>
      <c r="I1666" s="10" t="s">
        <v>66</v>
      </c>
      <c r="J1666" s="62">
        <v>79756</v>
      </c>
      <c r="K1666" s="10" t="s">
        <v>40783</v>
      </c>
      <c r="L1666" s="10" t="s">
        <v>40784</v>
      </c>
      <c r="M1666" s="1" t="s">
        <v>46781</v>
      </c>
      <c r="N1666" s="10" t="s">
        <v>20</v>
      </c>
      <c r="O1666" s="10" t="s">
        <v>40785</v>
      </c>
      <c r="P1666" s="10" t="s">
        <v>45771</v>
      </c>
      <c r="Q1666" s="33" t="s">
        <v>29986</v>
      </c>
      <c r="R1666" s="61" t="s">
        <v>40786</v>
      </c>
      <c r="S1666" s="10" t="s">
        <v>509</v>
      </c>
      <c r="T1666" s="60" t="s">
        <v>21</v>
      </c>
      <c r="U1666" s="51" t="s">
        <v>26689</v>
      </c>
      <c r="V1666" s="51" t="s">
        <v>26484</v>
      </c>
      <c r="W1666" s="51" t="s">
        <v>26485</v>
      </c>
      <c r="X1666" s="51" t="s">
        <v>93</v>
      </c>
      <c r="Y1666" s="51">
        <v>4677</v>
      </c>
      <c r="AA1666" s="51" t="s">
        <v>42843</v>
      </c>
      <c r="AB1666" s="33">
        <v>6779</v>
      </c>
      <c r="AC1666" s="103">
        <v>25696</v>
      </c>
    </row>
    <row r="1667" spans="1:29" ht="13" customHeight="1" x14ac:dyDescent="0.2">
      <c r="A1667" s="10" t="s">
        <v>37909</v>
      </c>
      <c r="B1667" s="87">
        <v>35</v>
      </c>
      <c r="C1667" s="10" t="s">
        <v>13</v>
      </c>
      <c r="D1667" s="10" t="s">
        <v>30</v>
      </c>
      <c r="E1667" s="61" t="s">
        <v>37910</v>
      </c>
      <c r="F1667" s="94">
        <v>43533</v>
      </c>
      <c r="G1667" s="10" t="s">
        <v>37911</v>
      </c>
      <c r="H1667" s="10" t="s">
        <v>581</v>
      </c>
      <c r="I1667" s="10" t="s">
        <v>111</v>
      </c>
      <c r="J1667" s="62">
        <v>85008</v>
      </c>
      <c r="K1667" s="10" t="s">
        <v>582</v>
      </c>
      <c r="L1667" s="10" t="s">
        <v>583</v>
      </c>
      <c r="M1667" s="1" t="s">
        <v>45935</v>
      </c>
      <c r="N1667" s="10" t="s">
        <v>20</v>
      </c>
      <c r="O1667" s="10" t="s">
        <v>37912</v>
      </c>
      <c r="P1667" s="10" t="s">
        <v>45771</v>
      </c>
      <c r="Q1667" s="33" t="s">
        <v>29986</v>
      </c>
      <c r="R1667" s="61" t="s">
        <v>37913</v>
      </c>
      <c r="S1667" s="10" t="s">
        <v>93</v>
      </c>
      <c r="T1667" s="60" t="s">
        <v>21</v>
      </c>
      <c r="U1667" s="51" t="s">
        <v>26689</v>
      </c>
      <c r="V1667" s="51" t="s">
        <v>26484</v>
      </c>
      <c r="W1667" s="51" t="s">
        <v>26485</v>
      </c>
      <c r="X1667" s="51" t="s">
        <v>93</v>
      </c>
      <c r="Y1667" s="51">
        <v>4557</v>
      </c>
      <c r="AA1667" s="51" t="s">
        <v>42844</v>
      </c>
      <c r="AB1667" s="33">
        <v>6777</v>
      </c>
      <c r="AC1667" s="103">
        <v>25692</v>
      </c>
    </row>
    <row r="1668" spans="1:29" ht="13" customHeight="1" x14ac:dyDescent="0.2">
      <c r="A1668" s="1" t="s">
        <v>38813</v>
      </c>
      <c r="B1668" s="87">
        <v>40</v>
      </c>
      <c r="C1668" s="10" t="s">
        <v>13</v>
      </c>
      <c r="D1668" s="1" t="s">
        <v>23</v>
      </c>
      <c r="E1668" s="10"/>
      <c r="F1668" s="94">
        <v>43533</v>
      </c>
      <c r="G1668" s="10" t="s">
        <v>38814</v>
      </c>
      <c r="H1668" s="10" t="s">
        <v>16556</v>
      </c>
      <c r="I1668" s="10" t="s">
        <v>111</v>
      </c>
      <c r="J1668" s="62">
        <v>85326</v>
      </c>
      <c r="K1668" s="10" t="s">
        <v>582</v>
      </c>
      <c r="L1668" s="10" t="s">
        <v>10107</v>
      </c>
      <c r="M1668" s="1" t="s">
        <v>45998</v>
      </c>
      <c r="N1668" s="10" t="s">
        <v>20</v>
      </c>
      <c r="O1668" s="10" t="s">
        <v>38815</v>
      </c>
      <c r="P1668" s="10" t="s">
        <v>45771</v>
      </c>
      <c r="Q1668" s="33" t="s">
        <v>29986</v>
      </c>
      <c r="R1668" s="61" t="s">
        <v>38816</v>
      </c>
      <c r="S1668" s="10" t="s">
        <v>93</v>
      </c>
      <c r="T1668" s="60" t="s">
        <v>21</v>
      </c>
      <c r="U1668" s="51" t="s">
        <v>26689</v>
      </c>
      <c r="V1668" s="51" t="s">
        <v>26484</v>
      </c>
      <c r="W1668" s="51" t="s">
        <v>26483</v>
      </c>
      <c r="X1668" s="51" t="s">
        <v>93</v>
      </c>
      <c r="Y1668" s="51">
        <v>4676</v>
      </c>
      <c r="AA1668" s="51" t="s">
        <v>42844</v>
      </c>
      <c r="AB1668" s="33">
        <v>6778</v>
      </c>
      <c r="AC1668" s="103">
        <v>25694</v>
      </c>
    </row>
    <row r="1669" spans="1:29" ht="13" customHeight="1" x14ac:dyDescent="0.2">
      <c r="A1669" s="10" t="s">
        <v>37730</v>
      </c>
      <c r="B1669" s="87">
        <v>46</v>
      </c>
      <c r="C1669" s="10" t="s">
        <v>13</v>
      </c>
      <c r="D1669" s="10" t="s">
        <v>30</v>
      </c>
      <c r="E1669" s="61" t="s">
        <v>37731</v>
      </c>
      <c r="F1669" s="94">
        <v>43533</v>
      </c>
      <c r="G1669" s="10" t="s">
        <v>37732</v>
      </c>
      <c r="H1669" s="10" t="s">
        <v>21777</v>
      </c>
      <c r="I1669" s="10" t="s">
        <v>50</v>
      </c>
      <c r="J1669" s="62">
        <v>49014</v>
      </c>
      <c r="K1669" s="10" t="s">
        <v>5605</v>
      </c>
      <c r="L1669" s="10" t="s">
        <v>21778</v>
      </c>
      <c r="M1669" s="1" t="s">
        <v>46782</v>
      </c>
      <c r="N1669" s="10" t="s">
        <v>20</v>
      </c>
      <c r="O1669" s="10" t="s">
        <v>37733</v>
      </c>
      <c r="P1669" s="10" t="s">
        <v>45771</v>
      </c>
      <c r="Q1669" s="33" t="s">
        <v>29986</v>
      </c>
      <c r="R1669" s="61" t="s">
        <v>37734</v>
      </c>
      <c r="S1669" s="10" t="s">
        <v>93</v>
      </c>
      <c r="T1669" s="60" t="s">
        <v>21</v>
      </c>
      <c r="U1669" s="51" t="s">
        <v>26689</v>
      </c>
      <c r="V1669" s="51" t="s">
        <v>26484</v>
      </c>
      <c r="W1669" s="51" t="s">
        <v>26485</v>
      </c>
      <c r="X1669" s="51" t="s">
        <v>93</v>
      </c>
      <c r="Y1669" s="51">
        <v>4558</v>
      </c>
      <c r="AA1669" s="51" t="s">
        <v>42844</v>
      </c>
      <c r="AB1669" s="33">
        <v>6776</v>
      </c>
      <c r="AC1669" s="103">
        <v>25693</v>
      </c>
    </row>
    <row r="1670" spans="1:29" ht="13" customHeight="1" x14ac:dyDescent="0.2">
      <c r="A1670" s="10" t="s">
        <v>39372</v>
      </c>
      <c r="B1670" s="87">
        <v>51</v>
      </c>
      <c r="C1670" s="10" t="s">
        <v>102</v>
      </c>
      <c r="D1670" s="10" t="s">
        <v>30</v>
      </c>
      <c r="E1670" s="61" t="s">
        <v>39373</v>
      </c>
      <c r="F1670" s="94">
        <v>43533</v>
      </c>
      <c r="G1670" s="10" t="s">
        <v>39374</v>
      </c>
      <c r="H1670" s="10" t="s">
        <v>39375</v>
      </c>
      <c r="I1670" s="10" t="s">
        <v>297</v>
      </c>
      <c r="J1670" s="62">
        <v>37080</v>
      </c>
      <c r="K1670" s="10" t="s">
        <v>820</v>
      </c>
      <c r="L1670" s="10" t="s">
        <v>39376</v>
      </c>
      <c r="M1670" s="1" t="s">
        <v>46784</v>
      </c>
      <c r="N1670" s="10" t="s">
        <v>20</v>
      </c>
      <c r="O1670" s="10" t="s">
        <v>39377</v>
      </c>
      <c r="P1670" s="10" t="s">
        <v>45771</v>
      </c>
      <c r="Q1670" s="33" t="s">
        <v>29986</v>
      </c>
      <c r="R1670" s="61" t="s">
        <v>39378</v>
      </c>
      <c r="S1670" s="10" t="s">
        <v>93</v>
      </c>
      <c r="T1670" s="60" t="s">
        <v>21</v>
      </c>
      <c r="U1670" s="51" t="s">
        <v>26682</v>
      </c>
      <c r="V1670" s="51" t="s">
        <v>26484</v>
      </c>
      <c r="W1670" s="51" t="s">
        <v>26485</v>
      </c>
      <c r="X1670" s="51" t="s">
        <v>93</v>
      </c>
      <c r="Y1670" s="51">
        <v>4554</v>
      </c>
      <c r="AA1670" s="51" t="s">
        <v>42844</v>
      </c>
      <c r="AB1670" s="33">
        <v>6780</v>
      </c>
      <c r="AC1670" s="103">
        <v>25691</v>
      </c>
    </row>
    <row r="1671" spans="1:29" ht="13" customHeight="1" x14ac:dyDescent="0.2">
      <c r="A1671" s="10" t="s">
        <v>39379</v>
      </c>
      <c r="B1671" s="87">
        <v>59</v>
      </c>
      <c r="C1671" s="10" t="s">
        <v>13</v>
      </c>
      <c r="D1671" s="10" t="s">
        <v>30</v>
      </c>
      <c r="E1671" s="61" t="s">
        <v>39380</v>
      </c>
      <c r="F1671" s="94">
        <v>43533</v>
      </c>
      <c r="G1671" s="10" t="s">
        <v>39381</v>
      </c>
      <c r="H1671" s="10" t="s">
        <v>39382</v>
      </c>
      <c r="I1671" s="10" t="s">
        <v>66</v>
      </c>
      <c r="J1671" s="62">
        <v>79252</v>
      </c>
      <c r="K1671" s="10" t="s">
        <v>39383</v>
      </c>
      <c r="L1671" s="10" t="s">
        <v>39384</v>
      </c>
      <c r="M1671" s="1" t="s">
        <v>46783</v>
      </c>
      <c r="N1671" s="10" t="s">
        <v>20</v>
      </c>
      <c r="O1671" s="10" t="s">
        <v>39385</v>
      </c>
      <c r="P1671" s="10" t="s">
        <v>45771</v>
      </c>
      <c r="Q1671" s="33" t="s">
        <v>29986</v>
      </c>
      <c r="R1671" s="61" t="s">
        <v>39386</v>
      </c>
      <c r="S1671" s="10" t="s">
        <v>509</v>
      </c>
      <c r="T1671" s="60" t="s">
        <v>21</v>
      </c>
      <c r="U1671" s="51" t="s">
        <v>26682</v>
      </c>
      <c r="V1671" s="51" t="s">
        <v>26487</v>
      </c>
      <c r="W1671" s="51" t="s">
        <v>26485</v>
      </c>
      <c r="X1671" s="51" t="s">
        <v>93</v>
      </c>
      <c r="Y1671" s="51">
        <v>4559</v>
      </c>
      <c r="AA1671" s="51" t="s">
        <v>42843</v>
      </c>
      <c r="AB1671" s="33">
        <v>6781</v>
      </c>
      <c r="AC1671" s="103">
        <v>25697</v>
      </c>
    </row>
    <row r="1672" spans="1:29" ht="13" customHeight="1" x14ac:dyDescent="0.2">
      <c r="A1672" s="10" t="s">
        <v>41416</v>
      </c>
      <c r="B1672" s="87">
        <v>34</v>
      </c>
      <c r="C1672" s="10" t="s">
        <v>13</v>
      </c>
      <c r="D1672" s="10" t="s">
        <v>30</v>
      </c>
      <c r="E1672" s="61" t="s">
        <v>41417</v>
      </c>
      <c r="F1672" s="94">
        <v>43532</v>
      </c>
      <c r="G1672" s="10" t="s">
        <v>41418</v>
      </c>
      <c r="H1672" s="10" t="s">
        <v>6302</v>
      </c>
      <c r="I1672" s="10" t="s">
        <v>159</v>
      </c>
      <c r="J1672" s="62">
        <v>30606</v>
      </c>
      <c r="K1672" s="10" t="s">
        <v>1277</v>
      </c>
      <c r="L1672" s="10" t="s">
        <v>37707</v>
      </c>
      <c r="M1672" s="1" t="s">
        <v>46439</v>
      </c>
      <c r="N1672" s="10" t="s">
        <v>20</v>
      </c>
      <c r="O1672" s="10" t="s">
        <v>41419</v>
      </c>
      <c r="P1672" s="10" t="s">
        <v>31864</v>
      </c>
      <c r="Q1672" s="33" t="s">
        <v>29986</v>
      </c>
      <c r="R1672" s="61" t="s">
        <v>41420</v>
      </c>
      <c r="S1672" s="10" t="s">
        <v>509</v>
      </c>
      <c r="T1672" s="60" t="s">
        <v>45897</v>
      </c>
      <c r="U1672" s="51" t="s">
        <v>39851</v>
      </c>
      <c r="V1672" s="51" t="s">
        <v>26484</v>
      </c>
      <c r="W1672" s="51"/>
      <c r="X1672" s="51" t="s">
        <v>509</v>
      </c>
      <c r="Y1672" s="51">
        <v>4556</v>
      </c>
      <c r="AA1672" s="51" t="s">
        <v>42842</v>
      </c>
      <c r="AB1672" s="33">
        <v>6775</v>
      </c>
      <c r="AC1672" s="103">
        <v>25690</v>
      </c>
    </row>
    <row r="1673" spans="1:29" ht="13" customHeight="1" x14ac:dyDescent="0.2">
      <c r="A1673" s="10" t="s">
        <v>39106</v>
      </c>
      <c r="B1673" s="87">
        <v>23</v>
      </c>
      <c r="C1673" s="10" t="s">
        <v>13</v>
      </c>
      <c r="D1673" s="51" t="s">
        <v>30</v>
      </c>
      <c r="E1673" s="10"/>
      <c r="F1673" s="94">
        <v>43531</v>
      </c>
      <c r="G1673" s="10" t="s">
        <v>39107</v>
      </c>
      <c r="H1673" s="10" t="s">
        <v>4057</v>
      </c>
      <c r="I1673" s="10" t="s">
        <v>308</v>
      </c>
      <c r="J1673" s="62">
        <v>99508</v>
      </c>
      <c r="K1673" s="10" t="s">
        <v>4057</v>
      </c>
      <c r="L1673" s="10" t="s">
        <v>4059</v>
      </c>
      <c r="M1673" s="1" t="s">
        <v>46236</v>
      </c>
      <c r="N1673" s="10" t="s">
        <v>20</v>
      </c>
      <c r="O1673" s="10" t="s">
        <v>39108</v>
      </c>
      <c r="P1673" s="10" t="s">
        <v>45771</v>
      </c>
      <c r="Q1673" s="33" t="s">
        <v>29986</v>
      </c>
      <c r="R1673" s="61" t="s">
        <v>39109</v>
      </c>
      <c r="S1673" s="10" t="s">
        <v>93</v>
      </c>
      <c r="T1673" s="60" t="s">
        <v>21</v>
      </c>
      <c r="U1673" s="51" t="s">
        <v>26689</v>
      </c>
      <c r="V1673" s="51" t="s">
        <v>26484</v>
      </c>
      <c r="W1673" s="51" t="s">
        <v>26486</v>
      </c>
      <c r="X1673" s="51" t="s">
        <v>93</v>
      </c>
      <c r="Y1673" s="51">
        <v>4546</v>
      </c>
      <c r="AA1673" s="51" t="s">
        <v>42844</v>
      </c>
      <c r="AB1673" s="33">
        <v>6774</v>
      </c>
      <c r="AC1673" s="103">
        <v>25688</v>
      </c>
    </row>
    <row r="1674" spans="1:29" ht="13" customHeight="1" x14ac:dyDescent="0.2">
      <c r="A1674" s="10" t="s">
        <v>38485</v>
      </c>
      <c r="B1674" s="87">
        <v>43</v>
      </c>
      <c r="C1674" s="10" t="s">
        <v>13</v>
      </c>
      <c r="D1674" s="10" t="s">
        <v>41</v>
      </c>
      <c r="E1674" s="61" t="s">
        <v>38486</v>
      </c>
      <c r="F1674" s="94">
        <v>43531</v>
      </c>
      <c r="G1674" s="10" t="s">
        <v>38487</v>
      </c>
      <c r="H1674" s="10" t="s">
        <v>38488</v>
      </c>
      <c r="I1674" s="10" t="s">
        <v>281</v>
      </c>
      <c r="J1674" s="62">
        <v>98665</v>
      </c>
      <c r="K1674" s="10" t="s">
        <v>524</v>
      </c>
      <c r="L1674" s="10" t="s">
        <v>5317</v>
      </c>
      <c r="M1674" s="1" t="s">
        <v>46061</v>
      </c>
      <c r="N1674" s="10" t="s">
        <v>20</v>
      </c>
      <c r="O1674" s="10" t="s">
        <v>38489</v>
      </c>
      <c r="P1674" s="10" t="s">
        <v>45771</v>
      </c>
      <c r="Q1674" s="33" t="s">
        <v>29986</v>
      </c>
      <c r="R1674" s="61" t="s">
        <v>38490</v>
      </c>
      <c r="S1674" s="10" t="s">
        <v>93</v>
      </c>
      <c r="T1674" s="60" t="s">
        <v>21</v>
      </c>
      <c r="U1674" s="51" t="s">
        <v>26689</v>
      </c>
      <c r="V1674" s="51" t="s">
        <v>26482</v>
      </c>
      <c r="W1674" s="51" t="s">
        <v>26485</v>
      </c>
      <c r="X1674" s="51" t="s">
        <v>93</v>
      </c>
      <c r="Y1674" s="51">
        <v>4545</v>
      </c>
      <c r="AA1674" s="51" t="s">
        <v>42844</v>
      </c>
      <c r="AB1674" s="33">
        <v>6772</v>
      </c>
      <c r="AC1674" s="103">
        <v>25687</v>
      </c>
    </row>
    <row r="1675" spans="1:29" ht="13" customHeight="1" x14ac:dyDescent="0.2">
      <c r="A1675" s="1" t="s">
        <v>38779</v>
      </c>
      <c r="B1675" s="87">
        <v>47</v>
      </c>
      <c r="C1675" s="10" t="s">
        <v>13</v>
      </c>
      <c r="D1675" s="1" t="s">
        <v>30</v>
      </c>
      <c r="E1675" s="10"/>
      <c r="F1675" s="94">
        <v>43531</v>
      </c>
      <c r="G1675" s="10" t="s">
        <v>38780</v>
      </c>
      <c r="H1675" s="10" t="s">
        <v>2647</v>
      </c>
      <c r="I1675" s="10" t="s">
        <v>915</v>
      </c>
      <c r="J1675" s="62">
        <v>72401</v>
      </c>
      <c r="K1675" s="10" t="s">
        <v>2648</v>
      </c>
      <c r="L1675" s="10" t="s">
        <v>2649</v>
      </c>
      <c r="M1675" s="1" t="s">
        <v>46664</v>
      </c>
      <c r="N1675" s="10" t="s">
        <v>20</v>
      </c>
      <c r="O1675" s="10" t="s">
        <v>38781</v>
      </c>
      <c r="P1675" s="10" t="s">
        <v>45771</v>
      </c>
      <c r="Q1675" s="33" t="s">
        <v>29986</v>
      </c>
      <c r="R1675" s="61" t="s">
        <v>38782</v>
      </c>
      <c r="S1675" s="10" t="s">
        <v>93</v>
      </c>
      <c r="T1675" s="60" t="s">
        <v>21</v>
      </c>
      <c r="U1675" s="51" t="s">
        <v>26689</v>
      </c>
      <c r="V1675" s="51" t="s">
        <v>26482</v>
      </c>
      <c r="W1675" s="51" t="s">
        <v>26485</v>
      </c>
      <c r="X1675" s="51" t="s">
        <v>93</v>
      </c>
      <c r="Y1675" s="51">
        <v>4544</v>
      </c>
      <c r="AA1675" s="51" t="s">
        <v>42842</v>
      </c>
      <c r="AB1675" s="33">
        <v>6773</v>
      </c>
      <c r="AC1675" s="103">
        <v>25689</v>
      </c>
    </row>
    <row r="1676" spans="1:29" ht="13" customHeight="1" x14ac:dyDescent="0.2">
      <c r="A1676" s="10" t="s">
        <v>37281</v>
      </c>
      <c r="B1676" s="87">
        <v>25</v>
      </c>
      <c r="C1676" s="10" t="s">
        <v>13</v>
      </c>
      <c r="D1676" s="10" t="s">
        <v>78</v>
      </c>
      <c r="E1676" s="61" t="s">
        <v>37282</v>
      </c>
      <c r="F1676" s="94">
        <v>43530</v>
      </c>
      <c r="G1676" s="10" t="s">
        <v>37283</v>
      </c>
      <c r="H1676" s="10" t="s">
        <v>1794</v>
      </c>
      <c r="I1676" s="10" t="s">
        <v>138</v>
      </c>
      <c r="J1676" s="62">
        <v>26505</v>
      </c>
      <c r="K1676" s="10" t="s">
        <v>1796</v>
      </c>
      <c r="L1676" s="10" t="s">
        <v>5147</v>
      </c>
      <c r="M1676" s="1" t="s">
        <v>48899</v>
      </c>
      <c r="N1676" s="10" t="s">
        <v>20</v>
      </c>
      <c r="O1676" s="10" t="s">
        <v>37284</v>
      </c>
      <c r="P1676" s="10" t="s">
        <v>45771</v>
      </c>
      <c r="Q1676" s="33" t="s">
        <v>29986</v>
      </c>
      <c r="R1676" s="61" t="s">
        <v>37285</v>
      </c>
      <c r="S1676" s="10" t="s">
        <v>93</v>
      </c>
      <c r="T1676" s="60" t="s">
        <v>21</v>
      </c>
      <c r="U1676" s="51" t="s">
        <v>26689</v>
      </c>
      <c r="V1676" s="51" t="s">
        <v>26484</v>
      </c>
      <c r="W1676" s="51" t="s">
        <v>26486</v>
      </c>
      <c r="X1676" s="51" t="s">
        <v>93</v>
      </c>
      <c r="Y1676" s="51">
        <v>4678</v>
      </c>
      <c r="AA1676" s="51" t="s">
        <v>42842</v>
      </c>
      <c r="AB1676" s="33">
        <v>6771</v>
      </c>
      <c r="AC1676" s="103">
        <v>25686</v>
      </c>
    </row>
    <row r="1677" spans="1:29" ht="13" customHeight="1" x14ac:dyDescent="0.2">
      <c r="A1677" s="1" t="s">
        <v>38771</v>
      </c>
      <c r="B1677" s="87">
        <v>22</v>
      </c>
      <c r="C1677" s="10" t="s">
        <v>13</v>
      </c>
      <c r="D1677" s="1" t="s">
        <v>23</v>
      </c>
      <c r="E1677" s="10"/>
      <c r="F1677" s="94">
        <v>43529</v>
      </c>
      <c r="G1677" s="10" t="s">
        <v>38772</v>
      </c>
      <c r="H1677" s="10" t="s">
        <v>971</v>
      </c>
      <c r="I1677" s="64" t="s">
        <v>159</v>
      </c>
      <c r="J1677" s="62">
        <v>30035</v>
      </c>
      <c r="K1677" s="10" t="s">
        <v>802</v>
      </c>
      <c r="L1677" s="10" t="s">
        <v>803</v>
      </c>
      <c r="M1677" s="1" t="s">
        <v>46231</v>
      </c>
      <c r="N1677" s="10" t="s">
        <v>20</v>
      </c>
      <c r="O1677" s="10" t="s">
        <v>38773</v>
      </c>
      <c r="P1677" s="10" t="s">
        <v>45771</v>
      </c>
      <c r="Q1677" s="33" t="s">
        <v>29986</v>
      </c>
      <c r="R1677" s="61" t="s">
        <v>38774</v>
      </c>
      <c r="S1677" s="10" t="s">
        <v>93</v>
      </c>
      <c r="T1677" s="60" t="s">
        <v>21</v>
      </c>
      <c r="U1677" s="51" t="s">
        <v>26689</v>
      </c>
      <c r="V1677" s="51" t="s">
        <v>26484</v>
      </c>
      <c r="W1677" s="51" t="s">
        <v>26486</v>
      </c>
      <c r="X1677" s="51" t="s">
        <v>93</v>
      </c>
      <c r="Y1677" s="51">
        <v>4530</v>
      </c>
      <c r="AA1677" s="51" t="s">
        <v>42844</v>
      </c>
      <c r="AB1677" s="33">
        <v>6765</v>
      </c>
      <c r="AC1677" s="103">
        <v>25685</v>
      </c>
    </row>
    <row r="1678" spans="1:29" ht="13" customHeight="1" x14ac:dyDescent="0.2">
      <c r="A1678" s="1" t="s">
        <v>38775</v>
      </c>
      <c r="B1678" s="87">
        <v>36</v>
      </c>
      <c r="C1678" s="10" t="s">
        <v>13</v>
      </c>
      <c r="D1678" s="1" t="s">
        <v>23</v>
      </c>
      <c r="E1678" s="10"/>
      <c r="F1678" s="94">
        <v>43529</v>
      </c>
      <c r="G1678" s="10" t="s">
        <v>38776</v>
      </c>
      <c r="H1678" s="10" t="s">
        <v>3833</v>
      </c>
      <c r="I1678" s="64" t="s">
        <v>399</v>
      </c>
      <c r="J1678" s="62">
        <v>65807</v>
      </c>
      <c r="K1678" s="10" t="s">
        <v>4535</v>
      </c>
      <c r="L1678" s="10" t="s">
        <v>5147</v>
      </c>
      <c r="M1678" s="1" t="s">
        <v>48899</v>
      </c>
      <c r="N1678" s="10" t="s">
        <v>20</v>
      </c>
      <c r="O1678" s="10" t="s">
        <v>38777</v>
      </c>
      <c r="P1678" s="10" t="s">
        <v>45771</v>
      </c>
      <c r="Q1678" s="33" t="s">
        <v>29986</v>
      </c>
      <c r="R1678" s="61" t="s">
        <v>38778</v>
      </c>
      <c r="S1678" s="10" t="s">
        <v>93</v>
      </c>
      <c r="T1678" s="60" t="s">
        <v>21</v>
      </c>
      <c r="U1678" s="51" t="s">
        <v>26689</v>
      </c>
      <c r="V1678" s="51" t="s">
        <v>26482</v>
      </c>
      <c r="W1678" s="51"/>
      <c r="X1678" s="51" t="s">
        <v>93</v>
      </c>
      <c r="Y1678" s="51">
        <v>4535</v>
      </c>
      <c r="AA1678" s="51" t="s">
        <v>42842</v>
      </c>
      <c r="AB1678" s="33">
        <v>6766</v>
      </c>
      <c r="AC1678" s="103">
        <v>25682</v>
      </c>
    </row>
    <row r="1679" spans="1:29" ht="13" customHeight="1" x14ac:dyDescent="0.2">
      <c r="A1679" s="10" t="s">
        <v>39367</v>
      </c>
      <c r="B1679" s="87">
        <v>56</v>
      </c>
      <c r="C1679" s="10" t="s">
        <v>13</v>
      </c>
      <c r="D1679" s="10" t="s">
        <v>30</v>
      </c>
      <c r="E1679" s="61" t="s">
        <v>39368</v>
      </c>
      <c r="F1679" s="94">
        <v>43529</v>
      </c>
      <c r="G1679" s="10" t="s">
        <v>39369</v>
      </c>
      <c r="H1679" s="10" t="s">
        <v>2840</v>
      </c>
      <c r="I1679" s="10" t="s">
        <v>366</v>
      </c>
      <c r="J1679" s="62">
        <v>74401</v>
      </c>
      <c r="K1679" s="10" t="s">
        <v>2840</v>
      </c>
      <c r="L1679" s="10" t="s">
        <v>4422</v>
      </c>
      <c r="M1679" s="1" t="s">
        <v>46044</v>
      </c>
      <c r="N1679" s="10" t="s">
        <v>20</v>
      </c>
      <c r="O1679" s="10" t="s">
        <v>39370</v>
      </c>
      <c r="P1679" s="10" t="s">
        <v>45771</v>
      </c>
      <c r="Q1679" s="33" t="s">
        <v>29986</v>
      </c>
      <c r="R1679" s="61" t="s">
        <v>39371</v>
      </c>
      <c r="S1679" s="10" t="s">
        <v>93</v>
      </c>
      <c r="T1679" s="60" t="s">
        <v>21</v>
      </c>
      <c r="U1679" s="51" t="s">
        <v>26682</v>
      </c>
      <c r="V1679" s="51" t="s">
        <v>26482</v>
      </c>
      <c r="W1679" s="51" t="s">
        <v>26485</v>
      </c>
      <c r="X1679" s="51" t="s">
        <v>93</v>
      </c>
      <c r="Y1679" s="51">
        <v>4529</v>
      </c>
      <c r="AA1679" s="51" t="s">
        <v>42844</v>
      </c>
      <c r="AB1679" s="33">
        <v>6768</v>
      </c>
      <c r="AC1679" s="103">
        <v>25681</v>
      </c>
    </row>
    <row r="1680" spans="1:29" ht="13" customHeight="1" x14ac:dyDescent="0.2">
      <c r="A1680" s="10" t="s">
        <v>39007</v>
      </c>
      <c r="B1680" s="33" t="s">
        <v>22</v>
      </c>
      <c r="C1680" s="10" t="s">
        <v>13</v>
      </c>
      <c r="D1680" s="51" t="s">
        <v>78</v>
      </c>
      <c r="E1680" s="10"/>
      <c r="F1680" s="94">
        <v>43529</v>
      </c>
      <c r="G1680" s="10" t="s">
        <v>39008</v>
      </c>
      <c r="H1680" s="10" t="s">
        <v>600</v>
      </c>
      <c r="I1680" s="10" t="s">
        <v>55</v>
      </c>
      <c r="J1680" s="62">
        <v>32216</v>
      </c>
      <c r="K1680" s="10" t="s">
        <v>601</v>
      </c>
      <c r="L1680" s="10" t="s">
        <v>602</v>
      </c>
      <c r="M1680" s="1" t="s">
        <v>49877</v>
      </c>
      <c r="N1680" s="10" t="s">
        <v>20</v>
      </c>
      <c r="O1680" s="10" t="s">
        <v>39009</v>
      </c>
      <c r="P1680" s="10" t="s">
        <v>45771</v>
      </c>
      <c r="Q1680" s="33" t="s">
        <v>29986</v>
      </c>
      <c r="R1680" s="61" t="s">
        <v>39010</v>
      </c>
      <c r="S1680" s="10" t="s">
        <v>93</v>
      </c>
      <c r="T1680" s="60" t="s">
        <v>21</v>
      </c>
      <c r="U1680" s="51" t="s">
        <v>26689</v>
      </c>
      <c r="V1680" s="51" t="s">
        <v>26482</v>
      </c>
      <c r="W1680" s="51" t="s">
        <v>26485</v>
      </c>
      <c r="X1680" s="51" t="s">
        <v>93</v>
      </c>
      <c r="Y1680" s="51">
        <v>4537</v>
      </c>
      <c r="AA1680" s="51" t="s">
        <v>42844</v>
      </c>
      <c r="AB1680" s="33">
        <v>6767</v>
      </c>
      <c r="AC1680" s="103">
        <v>25657</v>
      </c>
    </row>
    <row r="1681" spans="1:29" ht="13" customHeight="1" x14ac:dyDescent="0.2">
      <c r="A1681" s="10" t="s">
        <v>40024</v>
      </c>
      <c r="B1681" s="87">
        <v>21</v>
      </c>
      <c r="C1681" s="10" t="s">
        <v>102</v>
      </c>
      <c r="D1681" s="10" t="s">
        <v>41</v>
      </c>
      <c r="E1681" s="61" t="s">
        <v>40025</v>
      </c>
      <c r="F1681" s="94">
        <v>43529</v>
      </c>
      <c r="G1681" s="10" t="s">
        <v>40026</v>
      </c>
      <c r="H1681" s="10" t="s">
        <v>628</v>
      </c>
      <c r="I1681" s="64" t="s">
        <v>38</v>
      </c>
      <c r="J1681" s="62">
        <v>93307</v>
      </c>
      <c r="K1681" s="10" t="s">
        <v>629</v>
      </c>
      <c r="L1681" s="10" t="s">
        <v>5147</v>
      </c>
      <c r="M1681" s="1" t="s">
        <v>48899</v>
      </c>
      <c r="N1681" s="10" t="s">
        <v>20</v>
      </c>
      <c r="O1681" s="10" t="s">
        <v>40027</v>
      </c>
      <c r="P1681" s="10" t="s">
        <v>45771</v>
      </c>
      <c r="Q1681" s="33" t="s">
        <v>29986</v>
      </c>
      <c r="R1681" s="61" t="s">
        <v>40028</v>
      </c>
      <c r="S1681" s="10" t="s">
        <v>93</v>
      </c>
      <c r="T1681" s="60" t="s">
        <v>45897</v>
      </c>
      <c r="U1681" s="51" t="s">
        <v>49804</v>
      </c>
      <c r="V1681" s="51" t="s">
        <v>26482</v>
      </c>
      <c r="W1681" s="51" t="s">
        <v>26483</v>
      </c>
      <c r="X1681" s="51" t="s">
        <v>93</v>
      </c>
      <c r="Y1681" s="51">
        <v>4567</v>
      </c>
      <c r="AA1681" s="51" t="s">
        <v>42844</v>
      </c>
      <c r="AB1681" s="33">
        <v>6769</v>
      </c>
      <c r="AC1681" s="103">
        <v>25684</v>
      </c>
    </row>
    <row r="1682" spans="1:29" ht="13" customHeight="1" x14ac:dyDescent="0.2">
      <c r="A1682" s="10" t="s">
        <v>41519</v>
      </c>
      <c r="B1682" s="87">
        <v>31</v>
      </c>
      <c r="C1682" s="10" t="s">
        <v>13</v>
      </c>
      <c r="D1682" s="51" t="s">
        <v>30</v>
      </c>
      <c r="E1682" s="10"/>
      <c r="F1682" s="94">
        <v>43529</v>
      </c>
      <c r="G1682" s="10" t="s">
        <v>41520</v>
      </c>
      <c r="H1682" s="10" t="s">
        <v>26</v>
      </c>
      <c r="I1682" s="10" t="s">
        <v>618</v>
      </c>
      <c r="J1682" s="62">
        <v>38701</v>
      </c>
      <c r="K1682" s="10" t="s">
        <v>106</v>
      </c>
      <c r="L1682" s="10" t="s">
        <v>107</v>
      </c>
      <c r="M1682" s="1" t="s">
        <v>46785</v>
      </c>
      <c r="N1682" s="10" t="s">
        <v>20</v>
      </c>
      <c r="O1682" s="10" t="s">
        <v>41521</v>
      </c>
      <c r="P1682" s="10" t="s">
        <v>45771</v>
      </c>
      <c r="Q1682" s="33" t="s">
        <v>29986</v>
      </c>
      <c r="R1682" s="61" t="s">
        <v>41522</v>
      </c>
      <c r="S1682" s="10" t="s">
        <v>509</v>
      </c>
      <c r="T1682" s="60" t="s">
        <v>28</v>
      </c>
      <c r="U1682" s="51" t="s">
        <v>26487</v>
      </c>
      <c r="V1682" s="51" t="s">
        <v>26487</v>
      </c>
      <c r="W1682" s="51"/>
      <c r="X1682" s="51" t="s">
        <v>93</v>
      </c>
      <c r="Y1682" s="51">
        <v>4679</v>
      </c>
      <c r="AA1682" s="51" t="s">
        <v>42844</v>
      </c>
      <c r="AB1682" s="33">
        <v>6770</v>
      </c>
      <c r="AC1682" s="103">
        <v>25683</v>
      </c>
    </row>
    <row r="1683" spans="1:29" ht="13" customHeight="1" x14ac:dyDescent="0.2">
      <c r="A1683" s="10" t="s">
        <v>38481</v>
      </c>
      <c r="B1683" s="87">
        <v>17</v>
      </c>
      <c r="C1683" s="10" t="s">
        <v>13</v>
      </c>
      <c r="D1683" s="10" t="s">
        <v>41</v>
      </c>
      <c r="E1683" s="61" t="s">
        <v>38482</v>
      </c>
      <c r="F1683" s="94">
        <v>43528</v>
      </c>
      <c r="G1683" s="10" t="s">
        <v>38483</v>
      </c>
      <c r="H1683" s="10" t="s">
        <v>529</v>
      </c>
      <c r="I1683" s="64" t="s">
        <v>66</v>
      </c>
      <c r="J1683" s="62">
        <v>78210</v>
      </c>
      <c r="K1683" s="10" t="s">
        <v>530</v>
      </c>
      <c r="L1683" s="10" t="s">
        <v>531</v>
      </c>
      <c r="M1683" s="1" t="s">
        <v>46041</v>
      </c>
      <c r="N1683" s="10" t="s">
        <v>20</v>
      </c>
      <c r="O1683" s="10" t="s">
        <v>38484</v>
      </c>
      <c r="P1683" s="10" t="s">
        <v>45771</v>
      </c>
      <c r="Q1683" s="33" t="s">
        <v>29986</v>
      </c>
      <c r="R1683" s="61" t="s">
        <v>38480</v>
      </c>
      <c r="S1683" s="10" t="s">
        <v>93</v>
      </c>
      <c r="T1683" s="60" t="s">
        <v>21</v>
      </c>
      <c r="U1683" s="51" t="s">
        <v>26689</v>
      </c>
      <c r="V1683" s="51" t="s">
        <v>26484</v>
      </c>
      <c r="W1683" s="51" t="s">
        <v>26483</v>
      </c>
      <c r="X1683" s="51" t="s">
        <v>93</v>
      </c>
      <c r="Y1683" s="51">
        <v>4540</v>
      </c>
      <c r="AA1683" s="51" t="s">
        <v>42842</v>
      </c>
      <c r="AB1683" s="33">
        <v>6762</v>
      </c>
      <c r="AC1683" s="103">
        <v>25654</v>
      </c>
    </row>
    <row r="1684" spans="1:29" ht="13" customHeight="1" x14ac:dyDescent="0.2">
      <c r="A1684" s="10" t="s">
        <v>39696</v>
      </c>
      <c r="B1684" s="88">
        <v>22</v>
      </c>
      <c r="C1684" s="10" t="s">
        <v>13</v>
      </c>
      <c r="D1684" s="10" t="s">
        <v>78</v>
      </c>
      <c r="E1684" s="59" t="s">
        <v>39697</v>
      </c>
      <c r="F1684" s="94">
        <v>43528</v>
      </c>
      <c r="G1684" s="10" t="s">
        <v>39698</v>
      </c>
      <c r="H1684" s="10" t="s">
        <v>3495</v>
      </c>
      <c r="I1684" s="10" t="s">
        <v>191</v>
      </c>
      <c r="J1684" s="62">
        <v>80014</v>
      </c>
      <c r="K1684" s="10" t="s">
        <v>3497</v>
      </c>
      <c r="L1684" s="10" t="s">
        <v>3498</v>
      </c>
      <c r="M1684" s="1" t="s">
        <v>46491</v>
      </c>
      <c r="N1684" s="10" t="s">
        <v>20</v>
      </c>
      <c r="O1684" s="10" t="s">
        <v>39699</v>
      </c>
      <c r="P1684" s="10" t="s">
        <v>31864</v>
      </c>
      <c r="Q1684" s="33" t="s">
        <v>29986</v>
      </c>
      <c r="R1684" s="61" t="s">
        <v>39700</v>
      </c>
      <c r="S1684" s="10" t="s">
        <v>93</v>
      </c>
      <c r="T1684" s="60" t="s">
        <v>21</v>
      </c>
      <c r="U1684" s="51" t="s">
        <v>26505</v>
      </c>
      <c r="V1684" s="51" t="s">
        <v>26482</v>
      </c>
      <c r="W1684" s="51" t="s">
        <v>26485</v>
      </c>
      <c r="X1684" s="51" t="s">
        <v>509</v>
      </c>
      <c r="Y1684" s="51">
        <v>4547</v>
      </c>
      <c r="AA1684" s="51" t="s">
        <v>42842</v>
      </c>
      <c r="AB1684" s="33">
        <v>6764</v>
      </c>
      <c r="AC1684" s="103">
        <v>25656</v>
      </c>
    </row>
    <row r="1685" spans="1:29" ht="13" customHeight="1" x14ac:dyDescent="0.2">
      <c r="A1685" s="10" t="s">
        <v>38476</v>
      </c>
      <c r="B1685" s="87">
        <v>27</v>
      </c>
      <c r="C1685" s="10" t="s">
        <v>13</v>
      </c>
      <c r="D1685" s="10" t="s">
        <v>41</v>
      </c>
      <c r="E1685" s="61" t="s">
        <v>38477</v>
      </c>
      <c r="F1685" s="94">
        <v>43528</v>
      </c>
      <c r="G1685" s="10" t="s">
        <v>38478</v>
      </c>
      <c r="H1685" s="10" t="s">
        <v>529</v>
      </c>
      <c r="I1685" s="64" t="s">
        <v>66</v>
      </c>
      <c r="J1685" s="62">
        <v>78249</v>
      </c>
      <c r="K1685" s="10" t="s">
        <v>530</v>
      </c>
      <c r="L1685" s="10" t="s">
        <v>531</v>
      </c>
      <c r="M1685" s="1" t="s">
        <v>46041</v>
      </c>
      <c r="N1685" s="10" t="s">
        <v>20</v>
      </c>
      <c r="O1685" s="10" t="s">
        <v>38479</v>
      </c>
      <c r="P1685" s="10" t="s">
        <v>45771</v>
      </c>
      <c r="Q1685" s="33" t="s">
        <v>29986</v>
      </c>
      <c r="R1685" s="61" t="s">
        <v>38480</v>
      </c>
      <c r="S1685" s="10" t="s">
        <v>93</v>
      </c>
      <c r="T1685" s="60" t="s">
        <v>21</v>
      </c>
      <c r="U1685" s="51" t="s">
        <v>26689</v>
      </c>
      <c r="V1685" s="51" t="s">
        <v>26484</v>
      </c>
      <c r="W1685" s="51" t="s">
        <v>26485</v>
      </c>
      <c r="X1685" s="51" t="s">
        <v>93</v>
      </c>
      <c r="Y1685" s="51">
        <v>4539</v>
      </c>
      <c r="AA1685" s="51" t="s">
        <v>42844</v>
      </c>
      <c r="AB1685" s="33">
        <v>6761</v>
      </c>
      <c r="AC1685" s="103">
        <v>25653</v>
      </c>
    </row>
    <row r="1686" spans="1:29" ht="13" customHeight="1" x14ac:dyDescent="0.2">
      <c r="A1686" s="10" t="s">
        <v>37214</v>
      </c>
      <c r="B1686" s="87">
        <v>36</v>
      </c>
      <c r="C1686" s="10" t="s">
        <v>13</v>
      </c>
      <c r="D1686" s="10" t="s">
        <v>78</v>
      </c>
      <c r="E1686" s="61" t="s">
        <v>37215</v>
      </c>
      <c r="F1686" s="94">
        <v>43528</v>
      </c>
      <c r="G1686" s="10" t="s">
        <v>37216</v>
      </c>
      <c r="H1686" s="10" t="s">
        <v>1728</v>
      </c>
      <c r="I1686" s="64" t="s">
        <v>341</v>
      </c>
      <c r="J1686" s="62">
        <v>50315</v>
      </c>
      <c r="K1686" s="10" t="s">
        <v>1730</v>
      </c>
      <c r="L1686" s="10" t="s">
        <v>1731</v>
      </c>
      <c r="M1686" s="1" t="s">
        <v>46786</v>
      </c>
      <c r="N1686" s="10" t="s">
        <v>20</v>
      </c>
      <c r="O1686" s="10" t="s">
        <v>37217</v>
      </c>
      <c r="P1686" s="10" t="s">
        <v>45771</v>
      </c>
      <c r="Q1686" s="33" t="s">
        <v>29986</v>
      </c>
      <c r="R1686" s="61" t="s">
        <v>37218</v>
      </c>
      <c r="S1686" s="10" t="s">
        <v>93</v>
      </c>
      <c r="T1686" s="60" t="s">
        <v>21</v>
      </c>
      <c r="U1686" s="51" t="s">
        <v>26689</v>
      </c>
      <c r="V1686" s="51" t="s">
        <v>26484</v>
      </c>
      <c r="W1686" s="51" t="s">
        <v>26486</v>
      </c>
      <c r="X1686" s="51" t="s">
        <v>93</v>
      </c>
      <c r="Y1686" s="51">
        <v>4526</v>
      </c>
      <c r="AA1686" s="51" t="s">
        <v>42844</v>
      </c>
      <c r="AB1686" s="33">
        <v>6760</v>
      </c>
      <c r="AC1686" s="103">
        <v>25655</v>
      </c>
    </row>
    <row r="1687" spans="1:29" ht="13" customHeight="1" x14ac:dyDescent="0.2">
      <c r="A1687" s="10" t="s">
        <v>40836</v>
      </c>
      <c r="B1687" s="87">
        <v>63</v>
      </c>
      <c r="C1687" s="10" t="s">
        <v>13</v>
      </c>
      <c r="D1687" s="10" t="s">
        <v>30</v>
      </c>
      <c r="E1687" s="10"/>
      <c r="F1687" s="94">
        <v>43528</v>
      </c>
      <c r="G1687" s="10" t="s">
        <v>40837</v>
      </c>
      <c r="H1687" s="10" t="s">
        <v>39630</v>
      </c>
      <c r="I1687" s="10" t="s">
        <v>38</v>
      </c>
      <c r="J1687" s="62">
        <v>92270</v>
      </c>
      <c r="K1687" s="10" t="s">
        <v>725</v>
      </c>
      <c r="L1687" s="10" t="s">
        <v>726</v>
      </c>
      <c r="M1687" s="1" t="s">
        <v>45926</v>
      </c>
      <c r="N1687" s="10" t="s">
        <v>20</v>
      </c>
      <c r="O1687" s="10" t="s">
        <v>40838</v>
      </c>
      <c r="P1687" s="10" t="s">
        <v>45771</v>
      </c>
      <c r="Q1687" s="33" t="s">
        <v>29986</v>
      </c>
      <c r="R1687" s="61" t="s">
        <v>40839</v>
      </c>
      <c r="S1687" s="10" t="s">
        <v>509</v>
      </c>
      <c r="T1687" s="60" t="s">
        <v>21</v>
      </c>
      <c r="U1687" s="51" t="s">
        <v>26689</v>
      </c>
      <c r="V1687" s="51" t="s">
        <v>26484</v>
      </c>
      <c r="W1687" s="51"/>
      <c r="X1687" s="51" t="s">
        <v>93</v>
      </c>
      <c r="Y1687" s="51">
        <v>4534</v>
      </c>
      <c r="AA1687" s="51" t="s">
        <v>42844</v>
      </c>
      <c r="AB1687" s="33">
        <v>6763</v>
      </c>
      <c r="AC1687" s="103">
        <v>25680</v>
      </c>
    </row>
    <row r="1688" spans="1:29" ht="13" customHeight="1" x14ac:dyDescent="0.2">
      <c r="A1688" s="1" t="s">
        <v>39907</v>
      </c>
      <c r="B1688" s="88">
        <v>40</v>
      </c>
      <c r="C1688" s="10" t="s">
        <v>13</v>
      </c>
      <c r="D1688" s="1" t="s">
        <v>23</v>
      </c>
      <c r="E1688" s="10"/>
      <c r="F1688" s="94">
        <v>43527</v>
      </c>
      <c r="G1688" s="10" t="s">
        <v>39908</v>
      </c>
      <c r="H1688" s="10" t="s">
        <v>39909</v>
      </c>
      <c r="I1688" s="10" t="s">
        <v>281</v>
      </c>
      <c r="J1688" s="62">
        <v>98336</v>
      </c>
      <c r="K1688" s="10" t="s">
        <v>1437</v>
      </c>
      <c r="L1688" s="10" t="s">
        <v>36412</v>
      </c>
      <c r="M1688" s="1" t="s">
        <v>46787</v>
      </c>
      <c r="N1688" s="10" t="s">
        <v>20</v>
      </c>
      <c r="O1688" s="10" t="s">
        <v>39910</v>
      </c>
      <c r="P1688" s="10" t="s">
        <v>45771</v>
      </c>
      <c r="Q1688" s="33" t="s">
        <v>29986</v>
      </c>
      <c r="R1688" s="61" t="s">
        <v>39911</v>
      </c>
      <c r="S1688" s="10" t="s">
        <v>93</v>
      </c>
      <c r="T1688" s="60" t="s">
        <v>45897</v>
      </c>
      <c r="U1688" s="51" t="s">
        <v>39851</v>
      </c>
      <c r="V1688" s="51" t="s">
        <v>26484</v>
      </c>
      <c r="W1688" s="51" t="s">
        <v>26485</v>
      </c>
      <c r="X1688" s="51" t="s">
        <v>93</v>
      </c>
      <c r="Y1688" s="51">
        <v>4551</v>
      </c>
      <c r="AA1688" s="51" t="s">
        <v>42843</v>
      </c>
      <c r="AB1688" s="33">
        <v>6759</v>
      </c>
      <c r="AC1688" s="103">
        <v>25652</v>
      </c>
    </row>
    <row r="1689" spans="1:29" ht="13" customHeight="1" x14ac:dyDescent="0.2">
      <c r="A1689" s="10" t="s">
        <v>41391</v>
      </c>
      <c r="B1689" s="87">
        <v>33</v>
      </c>
      <c r="C1689" s="10" t="s">
        <v>13</v>
      </c>
      <c r="D1689" s="10" t="s">
        <v>30</v>
      </c>
      <c r="E1689" s="61" t="s">
        <v>41392</v>
      </c>
      <c r="F1689" s="94">
        <v>43526</v>
      </c>
      <c r="G1689" s="10" t="s">
        <v>41393</v>
      </c>
      <c r="H1689" s="10" t="s">
        <v>41394</v>
      </c>
      <c r="I1689" s="10" t="s">
        <v>337</v>
      </c>
      <c r="J1689" s="62">
        <v>28120</v>
      </c>
      <c r="K1689" s="10" t="s">
        <v>776</v>
      </c>
      <c r="L1689" s="10" t="s">
        <v>41395</v>
      </c>
      <c r="M1689" s="1" t="s">
        <v>46789</v>
      </c>
      <c r="N1689" s="10" t="s">
        <v>20</v>
      </c>
      <c r="O1689" s="10" t="s">
        <v>41396</v>
      </c>
      <c r="P1689" s="10" t="s">
        <v>45771</v>
      </c>
      <c r="Q1689" s="33" t="s">
        <v>29986</v>
      </c>
      <c r="R1689" s="61" t="s">
        <v>41397</v>
      </c>
      <c r="S1689" s="10" t="s">
        <v>509</v>
      </c>
      <c r="T1689" s="60" t="s">
        <v>21</v>
      </c>
      <c r="U1689" s="51" t="s">
        <v>28142</v>
      </c>
      <c r="V1689" s="51" t="s">
        <v>26482</v>
      </c>
      <c r="W1689" s="51" t="s">
        <v>26485</v>
      </c>
      <c r="X1689" s="51" t="s">
        <v>93</v>
      </c>
      <c r="Y1689" s="51">
        <v>4538</v>
      </c>
      <c r="AA1689" s="51" t="s">
        <v>42844</v>
      </c>
      <c r="AB1689" s="33">
        <v>6756</v>
      </c>
      <c r="AC1689" s="103">
        <v>25648</v>
      </c>
    </row>
    <row r="1690" spans="1:29" ht="13" customHeight="1" x14ac:dyDescent="0.2">
      <c r="A1690" s="1" t="s">
        <v>41032</v>
      </c>
      <c r="B1690" s="87">
        <v>49</v>
      </c>
      <c r="C1690" s="10" t="s">
        <v>13</v>
      </c>
      <c r="D1690" s="1" t="s">
        <v>23</v>
      </c>
      <c r="E1690" s="10"/>
      <c r="F1690" s="94">
        <v>43526</v>
      </c>
      <c r="G1690" s="10" t="s">
        <v>41033</v>
      </c>
      <c r="H1690" s="10" t="s">
        <v>41034</v>
      </c>
      <c r="I1690" s="64" t="s">
        <v>50</v>
      </c>
      <c r="J1690" s="62">
        <v>48759</v>
      </c>
      <c r="K1690" s="10" t="s">
        <v>14679</v>
      </c>
      <c r="L1690" s="10" t="s">
        <v>28829</v>
      </c>
      <c r="M1690" s="1" t="s">
        <v>46788</v>
      </c>
      <c r="N1690" s="10" t="s">
        <v>20</v>
      </c>
      <c r="O1690" s="10" t="s">
        <v>41035</v>
      </c>
      <c r="P1690" s="10" t="s">
        <v>45771</v>
      </c>
      <c r="Q1690" s="33" t="s">
        <v>29986</v>
      </c>
      <c r="R1690" s="61" t="s">
        <v>41036</v>
      </c>
      <c r="S1690" s="10" t="s">
        <v>509</v>
      </c>
      <c r="T1690" s="60" t="s">
        <v>21</v>
      </c>
      <c r="U1690" s="51" t="s">
        <v>26689</v>
      </c>
      <c r="V1690" s="51" t="s">
        <v>26484</v>
      </c>
      <c r="W1690" s="51" t="s">
        <v>26485</v>
      </c>
      <c r="X1690" s="51" t="s">
        <v>93</v>
      </c>
      <c r="Y1690" s="51">
        <v>4525</v>
      </c>
      <c r="AA1690" s="51" t="s">
        <v>42843</v>
      </c>
      <c r="AB1690" s="33">
        <v>6755</v>
      </c>
      <c r="AC1690" s="103">
        <v>25650</v>
      </c>
    </row>
    <row r="1691" spans="1:29" ht="13" customHeight="1" x14ac:dyDescent="0.2">
      <c r="A1691" s="60" t="s">
        <v>39977</v>
      </c>
      <c r="B1691" s="89">
        <v>46</v>
      </c>
      <c r="C1691" s="10" t="s">
        <v>13</v>
      </c>
      <c r="D1691" s="10" t="s">
        <v>30</v>
      </c>
      <c r="E1691" s="10"/>
      <c r="F1691" s="94">
        <v>43526</v>
      </c>
      <c r="G1691" s="10" t="s">
        <v>39978</v>
      </c>
      <c r="H1691" s="10" t="s">
        <v>39979</v>
      </c>
      <c r="I1691" s="64" t="s">
        <v>406</v>
      </c>
      <c r="J1691" s="62">
        <v>54722</v>
      </c>
      <c r="K1691" s="10" t="s">
        <v>20805</v>
      </c>
      <c r="L1691" s="10" t="s">
        <v>20806</v>
      </c>
      <c r="M1691" s="1" t="s">
        <v>46790</v>
      </c>
      <c r="N1691" s="10" t="s">
        <v>20</v>
      </c>
      <c r="O1691" s="10" t="s">
        <v>39980</v>
      </c>
      <c r="P1691" s="10" t="s">
        <v>45771</v>
      </c>
      <c r="Q1691" s="33" t="s">
        <v>29986</v>
      </c>
      <c r="R1691" s="61" t="s">
        <v>39981</v>
      </c>
      <c r="S1691" s="10" t="s">
        <v>93</v>
      </c>
      <c r="T1691" s="60" t="s">
        <v>45897</v>
      </c>
      <c r="U1691" s="51" t="s">
        <v>49804</v>
      </c>
      <c r="V1691" s="51" t="s">
        <v>26484</v>
      </c>
      <c r="W1691" s="51" t="s">
        <v>26485</v>
      </c>
      <c r="X1691" s="51" t="s">
        <v>93</v>
      </c>
      <c r="Y1691" s="51">
        <v>4541</v>
      </c>
      <c r="AA1691" s="51" t="s">
        <v>42843</v>
      </c>
      <c r="AB1691" s="33">
        <v>6757</v>
      </c>
      <c r="AC1691" s="103">
        <v>25649</v>
      </c>
    </row>
    <row r="1692" spans="1:29" ht="13" customHeight="1" x14ac:dyDescent="0.2">
      <c r="A1692" s="10" t="s">
        <v>40190</v>
      </c>
      <c r="B1692" s="87">
        <v>35</v>
      </c>
      <c r="C1692" s="10" t="s">
        <v>102</v>
      </c>
      <c r="D1692" s="10" t="s">
        <v>30</v>
      </c>
      <c r="E1692" s="61" t="s">
        <v>40191</v>
      </c>
      <c r="F1692" s="94">
        <v>43526</v>
      </c>
      <c r="G1692" s="10" t="s">
        <v>40192</v>
      </c>
      <c r="H1692" s="10" t="s">
        <v>17942</v>
      </c>
      <c r="I1692" s="10" t="s">
        <v>293</v>
      </c>
      <c r="J1692" s="62">
        <v>41143</v>
      </c>
      <c r="K1692" s="10" t="s">
        <v>758</v>
      </c>
      <c r="L1692" s="10" t="s">
        <v>18184</v>
      </c>
      <c r="M1692" s="1" t="s">
        <v>46058</v>
      </c>
      <c r="N1692" s="10" t="s">
        <v>20</v>
      </c>
      <c r="O1692" s="10" t="s">
        <v>40193</v>
      </c>
      <c r="P1692" s="10" t="s">
        <v>45771</v>
      </c>
      <c r="Q1692" s="33" t="s">
        <v>29986</v>
      </c>
      <c r="R1692" s="61" t="s">
        <v>40194</v>
      </c>
      <c r="S1692" s="10" t="s">
        <v>93</v>
      </c>
      <c r="T1692" s="60" t="s">
        <v>28</v>
      </c>
      <c r="U1692" s="51" t="s">
        <v>26487</v>
      </c>
      <c r="V1692" s="51" t="s">
        <v>26482</v>
      </c>
      <c r="W1692" s="51"/>
      <c r="X1692" s="51" t="s">
        <v>93</v>
      </c>
      <c r="Y1692" s="51">
        <v>4542</v>
      </c>
      <c r="AA1692" s="51" t="s">
        <v>42843</v>
      </c>
      <c r="AB1692" s="33">
        <v>6758</v>
      </c>
      <c r="AC1692" s="103">
        <v>25647</v>
      </c>
    </row>
    <row r="1693" spans="1:29" ht="13" customHeight="1" x14ac:dyDescent="0.2">
      <c r="A1693" s="10" t="s">
        <v>38472</v>
      </c>
      <c r="B1693" s="87">
        <v>20</v>
      </c>
      <c r="C1693" s="10" t="s">
        <v>102</v>
      </c>
      <c r="D1693" s="10" t="s">
        <v>41</v>
      </c>
      <c r="E1693" s="10"/>
      <c r="F1693" s="94">
        <v>43525</v>
      </c>
      <c r="G1693" s="10" t="s">
        <v>38473</v>
      </c>
      <c r="H1693" s="10" t="s">
        <v>5804</v>
      </c>
      <c r="I1693" s="10" t="s">
        <v>38</v>
      </c>
      <c r="J1693" s="62">
        <v>93905</v>
      </c>
      <c r="K1693" s="10" t="s">
        <v>58</v>
      </c>
      <c r="L1693" s="10" t="s">
        <v>5806</v>
      </c>
      <c r="M1693" s="1" t="s">
        <v>46791</v>
      </c>
      <c r="N1693" s="10" t="s">
        <v>20</v>
      </c>
      <c r="O1693" s="10" t="s">
        <v>38474</v>
      </c>
      <c r="P1693" s="10" t="s">
        <v>45771</v>
      </c>
      <c r="Q1693" s="33" t="s">
        <v>29986</v>
      </c>
      <c r="R1693" s="61" t="s">
        <v>38475</v>
      </c>
      <c r="S1693" s="10" t="s">
        <v>93</v>
      </c>
      <c r="T1693" s="60" t="s">
        <v>21</v>
      </c>
      <c r="U1693" s="51" t="s">
        <v>26689</v>
      </c>
      <c r="V1693" s="51" t="s">
        <v>26482</v>
      </c>
      <c r="W1693" s="51"/>
      <c r="X1693" s="51" t="s">
        <v>93</v>
      </c>
      <c r="Y1693" s="51">
        <v>4536</v>
      </c>
      <c r="AA1693" s="51" t="s">
        <v>42844</v>
      </c>
      <c r="AB1693" s="33">
        <v>6751</v>
      </c>
      <c r="AC1693" s="103">
        <v>25642</v>
      </c>
    </row>
    <row r="1694" spans="1:29" ht="13" customHeight="1" x14ac:dyDescent="0.2">
      <c r="A1694" s="1" t="s">
        <v>39609</v>
      </c>
      <c r="B1694" s="88">
        <v>50</v>
      </c>
      <c r="C1694" s="10" t="s">
        <v>13</v>
      </c>
      <c r="D1694" s="1" t="s">
        <v>23</v>
      </c>
      <c r="E1694" s="10"/>
      <c r="F1694" s="94">
        <v>43525</v>
      </c>
      <c r="G1694" s="10" t="s">
        <v>39610</v>
      </c>
      <c r="H1694" s="10" t="s">
        <v>740</v>
      </c>
      <c r="I1694" s="10" t="s">
        <v>66</v>
      </c>
      <c r="J1694" s="62">
        <v>76706</v>
      </c>
      <c r="K1694" s="10" t="s">
        <v>741</v>
      </c>
      <c r="L1694" s="10" t="s">
        <v>742</v>
      </c>
      <c r="M1694" s="1" t="s">
        <v>46792</v>
      </c>
      <c r="N1694" s="10" t="s">
        <v>20</v>
      </c>
      <c r="O1694" s="10" t="s">
        <v>39611</v>
      </c>
      <c r="P1694" s="10" t="s">
        <v>45771</v>
      </c>
      <c r="Q1694" s="33" t="s">
        <v>29986</v>
      </c>
      <c r="R1694" s="61" t="s">
        <v>39612</v>
      </c>
      <c r="S1694" s="10" t="s">
        <v>93</v>
      </c>
      <c r="T1694" s="60" t="s">
        <v>21</v>
      </c>
      <c r="U1694" s="51" t="s">
        <v>26682</v>
      </c>
      <c r="V1694" s="51" t="s">
        <v>26484</v>
      </c>
      <c r="W1694" s="51" t="s">
        <v>26485</v>
      </c>
      <c r="X1694" s="51" t="s">
        <v>93</v>
      </c>
      <c r="Y1694" s="51">
        <v>4543</v>
      </c>
      <c r="AA1694" s="51" t="s">
        <v>42844</v>
      </c>
      <c r="AB1694" s="33">
        <v>6752</v>
      </c>
      <c r="AC1694" s="103">
        <v>25644</v>
      </c>
    </row>
    <row r="1695" spans="1:29" ht="13" customHeight="1" x14ac:dyDescent="0.2">
      <c r="A1695" s="10" t="s">
        <v>39959</v>
      </c>
      <c r="B1695" s="87">
        <v>47</v>
      </c>
      <c r="C1695" s="10" t="s">
        <v>13</v>
      </c>
      <c r="D1695" s="10" t="s">
        <v>882</v>
      </c>
      <c r="E1695" s="10"/>
      <c r="F1695" s="94">
        <v>43525</v>
      </c>
      <c r="G1695" s="10" t="s">
        <v>39960</v>
      </c>
      <c r="H1695" s="10" t="s">
        <v>2187</v>
      </c>
      <c r="I1695" s="64" t="s">
        <v>811</v>
      </c>
      <c r="J1695" s="62">
        <v>96819</v>
      </c>
      <c r="K1695" s="10" t="s">
        <v>2187</v>
      </c>
      <c r="L1695" s="10" t="s">
        <v>39956</v>
      </c>
      <c r="M1695" s="1" t="s">
        <v>46793</v>
      </c>
      <c r="N1695" s="10" t="s">
        <v>20</v>
      </c>
      <c r="O1695" s="10" t="s">
        <v>39961</v>
      </c>
      <c r="P1695" s="10" t="s">
        <v>45771</v>
      </c>
      <c r="Q1695" s="33" t="s">
        <v>29986</v>
      </c>
      <c r="R1695" s="61" t="s">
        <v>39962</v>
      </c>
      <c r="S1695" s="10" t="s">
        <v>93</v>
      </c>
      <c r="T1695" s="60" t="s">
        <v>45897</v>
      </c>
      <c r="U1695" s="51" t="s">
        <v>49804</v>
      </c>
      <c r="V1695" s="51" t="s">
        <v>26482</v>
      </c>
      <c r="W1695" s="51" t="s">
        <v>26486</v>
      </c>
      <c r="X1695" s="51" t="s">
        <v>93</v>
      </c>
      <c r="Y1695" s="51">
        <v>4550</v>
      </c>
      <c r="AA1695" s="51" t="s">
        <v>42844</v>
      </c>
      <c r="AB1695" s="33">
        <v>6753</v>
      </c>
      <c r="AC1695" s="103">
        <v>25643</v>
      </c>
    </row>
    <row r="1696" spans="1:29" ht="13" customHeight="1" x14ac:dyDescent="0.2">
      <c r="A1696" s="10" t="s">
        <v>40257</v>
      </c>
      <c r="B1696" s="87">
        <v>26</v>
      </c>
      <c r="C1696" s="10" t="s">
        <v>13</v>
      </c>
      <c r="D1696" s="10" t="s">
        <v>41</v>
      </c>
      <c r="E1696" s="10"/>
      <c r="F1696" s="94">
        <v>43525</v>
      </c>
      <c r="G1696" s="10" t="s">
        <v>40258</v>
      </c>
      <c r="H1696" s="10" t="s">
        <v>4485</v>
      </c>
      <c r="I1696" s="64" t="s">
        <v>66</v>
      </c>
      <c r="J1696" s="62">
        <v>75840</v>
      </c>
      <c r="K1696" s="10" t="s">
        <v>40259</v>
      </c>
      <c r="L1696" s="10" t="s">
        <v>4487</v>
      </c>
      <c r="M1696" s="1" t="s">
        <v>46794</v>
      </c>
      <c r="N1696" s="10" t="s">
        <v>20</v>
      </c>
      <c r="O1696" s="10" t="s">
        <v>40260</v>
      </c>
      <c r="P1696" s="10" t="s">
        <v>45771</v>
      </c>
      <c r="Q1696" s="33" t="s">
        <v>29986</v>
      </c>
      <c r="R1696" s="61" t="s">
        <v>40261</v>
      </c>
      <c r="S1696" s="10" t="s">
        <v>93</v>
      </c>
      <c r="T1696" s="60" t="s">
        <v>28</v>
      </c>
      <c r="U1696" s="51" t="s">
        <v>26487</v>
      </c>
      <c r="V1696" s="51" t="s">
        <v>26487</v>
      </c>
      <c r="W1696" s="51"/>
      <c r="X1696" s="51" t="s">
        <v>93</v>
      </c>
      <c r="Y1696" s="51">
        <v>4523</v>
      </c>
      <c r="AA1696" s="51" t="s">
        <v>42843</v>
      </c>
      <c r="AB1696" s="33">
        <v>6754</v>
      </c>
      <c r="AC1696" s="103">
        <v>25645</v>
      </c>
    </row>
    <row r="1697" spans="1:67" ht="13" customHeight="1" x14ac:dyDescent="0.2">
      <c r="A1697" s="10" t="s">
        <v>40831</v>
      </c>
      <c r="B1697" s="87">
        <v>29</v>
      </c>
      <c r="C1697" s="10" t="s">
        <v>13</v>
      </c>
      <c r="D1697" s="10" t="s">
        <v>30</v>
      </c>
      <c r="E1697" s="61" t="s">
        <v>40832</v>
      </c>
      <c r="F1697" s="94">
        <v>43524</v>
      </c>
      <c r="G1697" s="10" t="s">
        <v>40833</v>
      </c>
      <c r="H1697" s="10" t="s">
        <v>3073</v>
      </c>
      <c r="I1697" s="64" t="s">
        <v>281</v>
      </c>
      <c r="J1697" s="62">
        <v>98660</v>
      </c>
      <c r="K1697" s="10" t="s">
        <v>524</v>
      </c>
      <c r="L1697" s="10" t="s">
        <v>5317</v>
      </c>
      <c r="M1697" s="1" t="s">
        <v>46061</v>
      </c>
      <c r="N1697" s="10" t="s">
        <v>20</v>
      </c>
      <c r="O1697" s="10" t="s">
        <v>40834</v>
      </c>
      <c r="P1697" s="10" t="s">
        <v>45771</v>
      </c>
      <c r="Q1697" s="33" t="s">
        <v>29986</v>
      </c>
      <c r="R1697" s="61" t="s">
        <v>40835</v>
      </c>
      <c r="S1697" s="10" t="s">
        <v>509</v>
      </c>
      <c r="T1697" s="60" t="s">
        <v>21</v>
      </c>
      <c r="U1697" s="51" t="s">
        <v>26689</v>
      </c>
      <c r="V1697" s="51" t="s">
        <v>26484</v>
      </c>
      <c r="W1697" s="51" t="s">
        <v>26485</v>
      </c>
      <c r="X1697" s="51" t="s">
        <v>93</v>
      </c>
      <c r="Y1697" s="51">
        <v>4524</v>
      </c>
      <c r="AA1697" s="51" t="s">
        <v>42844</v>
      </c>
      <c r="AB1697" s="33">
        <v>6750</v>
      </c>
      <c r="AC1697" s="103">
        <v>25641</v>
      </c>
    </row>
    <row r="1698" spans="1:67" ht="13" customHeight="1" x14ac:dyDescent="0.2">
      <c r="A1698" s="10" t="s">
        <v>38466</v>
      </c>
      <c r="B1698" s="87">
        <v>36</v>
      </c>
      <c r="C1698" s="10" t="s">
        <v>13</v>
      </c>
      <c r="D1698" s="10" t="s">
        <v>41</v>
      </c>
      <c r="E1698" s="61" t="s">
        <v>38467</v>
      </c>
      <c r="F1698" s="94">
        <v>43524</v>
      </c>
      <c r="G1698" s="10" t="s">
        <v>38468</v>
      </c>
      <c r="H1698" s="10" t="s">
        <v>29265</v>
      </c>
      <c r="I1698" s="10" t="s">
        <v>191</v>
      </c>
      <c r="J1698" s="62">
        <v>80124</v>
      </c>
      <c r="K1698" s="10" t="s">
        <v>879</v>
      </c>
      <c r="L1698" s="10" t="s">
        <v>38469</v>
      </c>
      <c r="M1698" s="1" t="s">
        <v>46795</v>
      </c>
      <c r="N1698" s="10" t="s">
        <v>20</v>
      </c>
      <c r="O1698" s="10" t="s">
        <v>38470</v>
      </c>
      <c r="P1698" s="10" t="s">
        <v>45771</v>
      </c>
      <c r="Q1698" s="33" t="s">
        <v>29986</v>
      </c>
      <c r="R1698" s="61" t="s">
        <v>38471</v>
      </c>
      <c r="S1698" s="10" t="s">
        <v>93</v>
      </c>
      <c r="T1698" s="60" t="s">
        <v>21</v>
      </c>
      <c r="U1698" s="51" t="s">
        <v>26689</v>
      </c>
      <c r="V1698" s="51" t="s">
        <v>26482</v>
      </c>
      <c r="W1698" s="51" t="s">
        <v>26486</v>
      </c>
      <c r="X1698" s="51" t="s">
        <v>93</v>
      </c>
      <c r="Y1698" s="51">
        <v>4528</v>
      </c>
      <c r="AA1698" s="51" t="s">
        <v>42844</v>
      </c>
      <c r="AB1698" s="33">
        <v>6749</v>
      </c>
      <c r="AC1698" s="103">
        <v>25640</v>
      </c>
    </row>
    <row r="1699" spans="1:67" ht="13" customHeight="1" x14ac:dyDescent="0.2">
      <c r="A1699" s="10" t="s">
        <v>37125</v>
      </c>
      <c r="B1699" s="87">
        <v>40</v>
      </c>
      <c r="C1699" s="10" t="s">
        <v>13</v>
      </c>
      <c r="D1699" s="10" t="s">
        <v>78</v>
      </c>
      <c r="E1699" s="61" t="s">
        <v>37126</v>
      </c>
      <c r="F1699" s="94">
        <v>43523</v>
      </c>
      <c r="G1699" s="10" t="s">
        <v>37127</v>
      </c>
      <c r="H1699" s="10" t="s">
        <v>13845</v>
      </c>
      <c r="I1699" s="10" t="s">
        <v>66</v>
      </c>
      <c r="J1699" s="62">
        <v>76541</v>
      </c>
      <c r="K1699" s="10" t="s">
        <v>7713</v>
      </c>
      <c r="L1699" s="10" t="s">
        <v>13847</v>
      </c>
      <c r="M1699" s="1" t="s">
        <v>46796</v>
      </c>
      <c r="N1699" s="10" t="s">
        <v>20</v>
      </c>
      <c r="O1699" s="10" t="s">
        <v>37128</v>
      </c>
      <c r="P1699" s="10" t="s">
        <v>45771</v>
      </c>
      <c r="Q1699" s="33" t="s">
        <v>29986</v>
      </c>
      <c r="R1699" s="61" t="s">
        <v>37129</v>
      </c>
      <c r="S1699" s="10" t="s">
        <v>93</v>
      </c>
      <c r="T1699" s="60" t="s">
        <v>21</v>
      </c>
      <c r="U1699" s="51" t="s">
        <v>26689</v>
      </c>
      <c r="V1699" s="51" t="s">
        <v>26484</v>
      </c>
      <c r="W1699" s="51" t="s">
        <v>26485</v>
      </c>
      <c r="X1699" s="51" t="s">
        <v>93</v>
      </c>
      <c r="Y1699" s="51">
        <v>4495</v>
      </c>
      <c r="AA1699" s="51" t="s">
        <v>42844</v>
      </c>
      <c r="AB1699" s="33">
        <v>6746</v>
      </c>
      <c r="AC1699" s="103">
        <v>25639</v>
      </c>
    </row>
    <row r="1700" spans="1:67" ht="13" customHeight="1" x14ac:dyDescent="0.2">
      <c r="A1700" s="10" t="s">
        <v>37903</v>
      </c>
      <c r="B1700" s="87">
        <v>48</v>
      </c>
      <c r="C1700" s="10" t="s">
        <v>13</v>
      </c>
      <c r="D1700" s="10" t="s">
        <v>30</v>
      </c>
      <c r="E1700" s="61" t="s">
        <v>37904</v>
      </c>
      <c r="F1700" s="94">
        <v>43523</v>
      </c>
      <c r="G1700" s="10" t="s">
        <v>37905</v>
      </c>
      <c r="H1700" s="10" t="s">
        <v>37906</v>
      </c>
      <c r="I1700" s="10" t="s">
        <v>62</v>
      </c>
      <c r="J1700" s="62">
        <v>44471</v>
      </c>
      <c r="K1700" s="10" t="s">
        <v>14063</v>
      </c>
      <c r="L1700" s="10" t="s">
        <v>32085</v>
      </c>
      <c r="M1700" s="1" t="s">
        <v>46586</v>
      </c>
      <c r="N1700" s="10" t="s">
        <v>20</v>
      </c>
      <c r="O1700" s="10" t="s">
        <v>37907</v>
      </c>
      <c r="P1700" s="10" t="s">
        <v>45771</v>
      </c>
      <c r="Q1700" s="33" t="s">
        <v>29986</v>
      </c>
      <c r="R1700" s="61" t="s">
        <v>37908</v>
      </c>
      <c r="S1700" s="10" t="s">
        <v>93</v>
      </c>
      <c r="T1700" s="60" t="s">
        <v>21</v>
      </c>
      <c r="U1700" s="51" t="s">
        <v>26689</v>
      </c>
      <c r="V1700" s="51" t="s">
        <v>26484</v>
      </c>
      <c r="W1700" s="51" t="s">
        <v>26485</v>
      </c>
      <c r="X1700" s="51" t="s">
        <v>93</v>
      </c>
      <c r="Y1700" s="51">
        <v>4549</v>
      </c>
      <c r="AA1700" s="51" t="s">
        <v>42844</v>
      </c>
      <c r="AB1700" s="33">
        <v>6747</v>
      </c>
      <c r="AC1700" s="103">
        <v>25637</v>
      </c>
    </row>
    <row r="1701" spans="1:67" ht="13" customHeight="1" x14ac:dyDescent="0.2">
      <c r="A1701" s="1" t="s">
        <v>40412</v>
      </c>
      <c r="B1701" s="87">
        <v>21</v>
      </c>
      <c r="C1701" s="10" t="s">
        <v>13</v>
      </c>
      <c r="D1701" s="1" t="s">
        <v>23</v>
      </c>
      <c r="E1701" s="10"/>
      <c r="F1701" s="94">
        <v>43523</v>
      </c>
      <c r="G1701" s="10" t="s">
        <v>40413</v>
      </c>
      <c r="H1701" s="10" t="s">
        <v>7048</v>
      </c>
      <c r="I1701" s="64" t="s">
        <v>18</v>
      </c>
      <c r="J1701" s="62">
        <v>70634</v>
      </c>
      <c r="K1701" s="10" t="s">
        <v>7050</v>
      </c>
      <c r="L1701" s="10" t="s">
        <v>40414</v>
      </c>
      <c r="M1701" s="1" t="s">
        <v>46797</v>
      </c>
      <c r="N1701" s="10" t="s">
        <v>20</v>
      </c>
      <c r="O1701" s="10" t="s">
        <v>40415</v>
      </c>
      <c r="P1701" s="10" t="s">
        <v>45771</v>
      </c>
      <c r="Q1701" s="33" t="s">
        <v>29986</v>
      </c>
      <c r="R1701" s="61" t="s">
        <v>40416</v>
      </c>
      <c r="S1701" s="10" t="s">
        <v>93</v>
      </c>
      <c r="T1701" s="60" t="s">
        <v>28</v>
      </c>
      <c r="U1701" s="51" t="s">
        <v>26488</v>
      </c>
      <c r="V1701" s="51" t="s">
        <v>26482</v>
      </c>
      <c r="W1701" s="51"/>
      <c r="X1701" s="51" t="s">
        <v>93</v>
      </c>
      <c r="Y1701" s="51">
        <v>4531</v>
      </c>
      <c r="AA1701" s="51" t="s">
        <v>42843</v>
      </c>
      <c r="AB1701" s="33">
        <v>6748</v>
      </c>
      <c r="AC1701" s="103">
        <v>25638</v>
      </c>
    </row>
    <row r="1702" spans="1:67" ht="13" customHeight="1" x14ac:dyDescent="0.2">
      <c r="A1702" s="10" t="s">
        <v>37887</v>
      </c>
      <c r="B1702" s="87">
        <v>27</v>
      </c>
      <c r="C1702" s="10" t="s">
        <v>13</v>
      </c>
      <c r="D1702" s="10" t="s">
        <v>30</v>
      </c>
      <c r="E1702" s="61" t="s">
        <v>37888</v>
      </c>
      <c r="F1702" s="94">
        <v>43522</v>
      </c>
      <c r="G1702" s="10" t="s">
        <v>37889</v>
      </c>
      <c r="H1702" s="10" t="s">
        <v>37890</v>
      </c>
      <c r="I1702" s="10" t="s">
        <v>121</v>
      </c>
      <c r="J1702" s="62">
        <v>56354</v>
      </c>
      <c r="K1702" s="10" t="s">
        <v>879</v>
      </c>
      <c r="L1702" s="10" t="s">
        <v>1520</v>
      </c>
      <c r="M1702" s="1" t="s">
        <v>46798</v>
      </c>
      <c r="N1702" s="10" t="s">
        <v>20</v>
      </c>
      <c r="O1702" s="10" t="s">
        <v>37891</v>
      </c>
      <c r="P1702" s="10" t="s">
        <v>45771</v>
      </c>
      <c r="Q1702" s="33" t="s">
        <v>29986</v>
      </c>
      <c r="R1702" s="61" t="s">
        <v>37892</v>
      </c>
      <c r="S1702" s="10" t="s">
        <v>93</v>
      </c>
      <c r="T1702" s="60" t="s">
        <v>21</v>
      </c>
      <c r="U1702" s="51" t="s">
        <v>26689</v>
      </c>
      <c r="V1702" s="51" t="s">
        <v>26482</v>
      </c>
      <c r="W1702" s="51" t="s">
        <v>26485</v>
      </c>
      <c r="X1702" s="51" t="s">
        <v>509</v>
      </c>
      <c r="Y1702" s="51">
        <v>4496</v>
      </c>
      <c r="AA1702" s="51" t="s">
        <v>42843</v>
      </c>
      <c r="AB1702" s="33">
        <v>6743</v>
      </c>
      <c r="AC1702" s="103">
        <v>25636</v>
      </c>
    </row>
    <row r="1703" spans="1:67" ht="13" customHeight="1" x14ac:dyDescent="0.2">
      <c r="A1703" s="1" t="s">
        <v>38766</v>
      </c>
      <c r="B1703" s="87">
        <v>51</v>
      </c>
      <c r="C1703" s="10" t="s">
        <v>13</v>
      </c>
      <c r="D1703" s="1" t="s">
        <v>30</v>
      </c>
      <c r="E1703" s="10"/>
      <c r="F1703" s="94">
        <v>43522</v>
      </c>
      <c r="G1703" s="10" t="s">
        <v>38767</v>
      </c>
      <c r="H1703" s="10" t="s">
        <v>38768</v>
      </c>
      <c r="I1703" s="10" t="s">
        <v>25</v>
      </c>
      <c r="J1703" s="62">
        <v>29450</v>
      </c>
      <c r="K1703" s="10" t="s">
        <v>4875</v>
      </c>
      <c r="L1703" s="10" t="s">
        <v>17424</v>
      </c>
      <c r="M1703" s="1" t="s">
        <v>46019</v>
      </c>
      <c r="N1703" s="10" t="s">
        <v>20</v>
      </c>
      <c r="O1703" s="10" t="s">
        <v>38769</v>
      </c>
      <c r="P1703" s="10" t="s">
        <v>45771</v>
      </c>
      <c r="Q1703" s="33" t="s">
        <v>29986</v>
      </c>
      <c r="R1703" s="61" t="s">
        <v>38770</v>
      </c>
      <c r="S1703" s="10" t="s">
        <v>93</v>
      </c>
      <c r="T1703" s="60" t="s">
        <v>21</v>
      </c>
      <c r="U1703" s="51" t="s">
        <v>26689</v>
      </c>
      <c r="V1703" s="51" t="s">
        <v>26484</v>
      </c>
      <c r="W1703" s="51" t="s">
        <v>26485</v>
      </c>
      <c r="X1703" s="51" t="s">
        <v>93</v>
      </c>
      <c r="Y1703" s="51">
        <v>4497</v>
      </c>
      <c r="AA1703" s="51" t="s">
        <v>42843</v>
      </c>
      <c r="AB1703" s="33">
        <v>6744</v>
      </c>
      <c r="AC1703" s="103">
        <v>25634</v>
      </c>
    </row>
    <row r="1704" spans="1:67" ht="13" customHeight="1" x14ac:dyDescent="0.2">
      <c r="A1704" s="10" t="s">
        <v>40534</v>
      </c>
      <c r="B1704" s="87">
        <v>22</v>
      </c>
      <c r="C1704" s="10" t="s">
        <v>102</v>
      </c>
      <c r="D1704" s="10" t="s">
        <v>30</v>
      </c>
      <c r="E1704" s="61" t="s">
        <v>40535</v>
      </c>
      <c r="F1704" s="94">
        <v>43522</v>
      </c>
      <c r="G1704" s="10" t="s">
        <v>40536</v>
      </c>
      <c r="H1704" s="10" t="s">
        <v>40537</v>
      </c>
      <c r="I1704" s="10" t="s">
        <v>159</v>
      </c>
      <c r="J1704" s="62">
        <v>31331</v>
      </c>
      <c r="K1704" s="10" t="s">
        <v>19362</v>
      </c>
      <c r="L1704" s="10" t="s">
        <v>17911</v>
      </c>
      <c r="M1704" s="1" t="s">
        <v>45942</v>
      </c>
      <c r="N1704" s="10" t="s">
        <v>20</v>
      </c>
      <c r="O1704" s="10" t="s">
        <v>40538</v>
      </c>
      <c r="P1704" s="10" t="s">
        <v>45771</v>
      </c>
      <c r="Q1704" s="33" t="s">
        <v>29986</v>
      </c>
      <c r="R1704" s="61" t="s">
        <v>40539</v>
      </c>
      <c r="S1704" s="10" t="s">
        <v>93</v>
      </c>
      <c r="T1704" s="60" t="s">
        <v>350</v>
      </c>
      <c r="U1704" s="51" t="s">
        <v>26775</v>
      </c>
      <c r="V1704" s="51" t="s">
        <v>26484</v>
      </c>
      <c r="W1704" s="51" t="s">
        <v>26483</v>
      </c>
      <c r="X1704" s="51" t="s">
        <v>93</v>
      </c>
      <c r="Y1704" s="51">
        <v>4492</v>
      </c>
      <c r="AA1704" s="51" t="s">
        <v>42843</v>
      </c>
      <c r="AB1704" s="33">
        <v>6745</v>
      </c>
      <c r="AC1704" s="103">
        <v>25635</v>
      </c>
    </row>
    <row r="1705" spans="1:67" ht="13" customHeight="1" x14ac:dyDescent="0.2">
      <c r="A1705" s="10" t="s">
        <v>41356</v>
      </c>
      <c r="B1705" s="87">
        <v>38</v>
      </c>
      <c r="C1705" s="10" t="s">
        <v>13</v>
      </c>
      <c r="D1705" s="51" t="s">
        <v>30</v>
      </c>
      <c r="E1705" s="10"/>
      <c r="F1705" s="94">
        <v>43521</v>
      </c>
      <c r="G1705" s="10" t="s">
        <v>41357</v>
      </c>
      <c r="H1705" s="10" t="s">
        <v>3833</v>
      </c>
      <c r="I1705" s="10" t="s">
        <v>399</v>
      </c>
      <c r="J1705" s="62">
        <v>65807</v>
      </c>
      <c r="K1705" s="10" t="s">
        <v>4535</v>
      </c>
      <c r="L1705" s="10" t="s">
        <v>3836</v>
      </c>
      <c r="M1705" s="1" t="s">
        <v>46343</v>
      </c>
      <c r="N1705" s="10" t="s">
        <v>20</v>
      </c>
      <c r="O1705" s="10" t="s">
        <v>41358</v>
      </c>
      <c r="P1705" s="10" t="s">
        <v>45771</v>
      </c>
      <c r="Q1705" s="33" t="s">
        <v>29986</v>
      </c>
      <c r="R1705" s="61" t="s">
        <v>41359</v>
      </c>
      <c r="S1705" s="10" t="s">
        <v>509</v>
      </c>
      <c r="T1705" s="60" t="s">
        <v>21</v>
      </c>
      <c r="U1705" s="51" t="s">
        <v>26682</v>
      </c>
      <c r="V1705" s="51" t="s">
        <v>26482</v>
      </c>
      <c r="W1705" s="51"/>
      <c r="X1705" s="51" t="s">
        <v>93</v>
      </c>
      <c r="Y1705" s="51">
        <v>4494</v>
      </c>
      <c r="AA1705" s="51" t="s">
        <v>42842</v>
      </c>
      <c r="AB1705" s="33">
        <v>6742</v>
      </c>
      <c r="AC1705" s="103">
        <v>25630</v>
      </c>
    </row>
    <row r="1706" spans="1:67" ht="13" customHeight="1" x14ac:dyDescent="0.2">
      <c r="A1706" s="1" t="s">
        <v>38783</v>
      </c>
      <c r="B1706" s="87">
        <v>40</v>
      </c>
      <c r="C1706" s="10" t="s">
        <v>13</v>
      </c>
      <c r="D1706" s="1" t="s">
        <v>30</v>
      </c>
      <c r="E1706" s="10"/>
      <c r="F1706" s="94">
        <v>43521</v>
      </c>
      <c r="G1706" s="10" t="s">
        <v>38784</v>
      </c>
      <c r="H1706" s="10" t="s">
        <v>1209</v>
      </c>
      <c r="I1706" s="10" t="s">
        <v>191</v>
      </c>
      <c r="J1706" s="62">
        <v>80204</v>
      </c>
      <c r="K1706" s="10" t="s">
        <v>1209</v>
      </c>
      <c r="L1706" s="10" t="s">
        <v>1210</v>
      </c>
      <c r="M1706" s="1" t="s">
        <v>46036</v>
      </c>
      <c r="N1706" s="10" t="s">
        <v>20</v>
      </c>
      <c r="O1706" s="10" t="s">
        <v>38785</v>
      </c>
      <c r="P1706" s="10" t="s">
        <v>45771</v>
      </c>
      <c r="Q1706" s="33" t="s">
        <v>29986</v>
      </c>
      <c r="R1706" s="61" t="s">
        <v>38786</v>
      </c>
      <c r="S1706" s="10" t="s">
        <v>93</v>
      </c>
      <c r="T1706" s="60" t="s">
        <v>21</v>
      </c>
      <c r="U1706" s="51" t="s">
        <v>26689</v>
      </c>
      <c r="V1706" s="51" t="s">
        <v>26482</v>
      </c>
      <c r="W1706" s="51" t="s">
        <v>26485</v>
      </c>
      <c r="X1706" s="51" t="s">
        <v>93</v>
      </c>
      <c r="Y1706" s="51">
        <v>4548</v>
      </c>
      <c r="AA1706" s="51" t="s">
        <v>42842</v>
      </c>
      <c r="AB1706" s="33">
        <v>6741</v>
      </c>
      <c r="AC1706" s="103">
        <v>25631</v>
      </c>
    </row>
    <row r="1707" spans="1:67" ht="13" customHeight="1" x14ac:dyDescent="0.2">
      <c r="A1707" s="1" t="s">
        <v>40303</v>
      </c>
      <c r="B1707" s="87">
        <v>41</v>
      </c>
      <c r="C1707" s="10" t="s">
        <v>13</v>
      </c>
      <c r="D1707" s="1" t="s">
        <v>30</v>
      </c>
      <c r="E1707" s="10"/>
      <c r="F1707" s="94">
        <v>43520</v>
      </c>
      <c r="G1707" s="10" t="s">
        <v>40304</v>
      </c>
      <c r="H1707" s="10" t="s">
        <v>7966</v>
      </c>
      <c r="I1707" s="10" t="s">
        <v>50</v>
      </c>
      <c r="J1707" s="62">
        <v>48503</v>
      </c>
      <c r="K1707" s="10" t="s">
        <v>7725</v>
      </c>
      <c r="L1707" s="10" t="s">
        <v>36953</v>
      </c>
      <c r="M1707" s="1" t="s">
        <v>46799</v>
      </c>
      <c r="N1707" s="10" t="s">
        <v>20</v>
      </c>
      <c r="O1707" s="10" t="s">
        <v>40305</v>
      </c>
      <c r="P1707" s="10" t="s">
        <v>45771</v>
      </c>
      <c r="Q1707" s="33" t="s">
        <v>29986</v>
      </c>
      <c r="R1707" s="61" t="s">
        <v>40306</v>
      </c>
      <c r="S1707" s="10" t="s">
        <v>93</v>
      </c>
      <c r="T1707" s="60" t="s">
        <v>28</v>
      </c>
      <c r="U1707" s="51" t="s">
        <v>26487</v>
      </c>
      <c r="V1707" s="51" t="s">
        <v>26487</v>
      </c>
      <c r="W1707" s="51" t="s">
        <v>26483</v>
      </c>
      <c r="X1707" s="51" t="s">
        <v>93</v>
      </c>
      <c r="Y1707" s="51">
        <v>4480</v>
      </c>
      <c r="AA1707" s="51" t="s">
        <v>42842</v>
      </c>
      <c r="AB1707" s="33">
        <v>6740</v>
      </c>
      <c r="AC1707" s="103">
        <v>25629</v>
      </c>
    </row>
    <row r="1708" spans="1:67" ht="13" customHeight="1" x14ac:dyDescent="0.2">
      <c r="A1708" s="10" t="s">
        <v>40826</v>
      </c>
      <c r="B1708" s="87">
        <v>24</v>
      </c>
      <c r="C1708" s="10" t="s">
        <v>13</v>
      </c>
      <c r="D1708" s="10" t="s">
        <v>30</v>
      </c>
      <c r="E1708" s="61" t="s">
        <v>40827</v>
      </c>
      <c r="F1708" s="94">
        <v>43519</v>
      </c>
      <c r="G1708" s="10" t="s">
        <v>40828</v>
      </c>
      <c r="H1708" s="10" t="s">
        <v>7191</v>
      </c>
      <c r="I1708" s="64" t="s">
        <v>38</v>
      </c>
      <c r="J1708" s="62">
        <v>92392</v>
      </c>
      <c r="K1708" s="10" t="s">
        <v>287</v>
      </c>
      <c r="L1708" s="10" t="s">
        <v>32107</v>
      </c>
      <c r="M1708" s="1" t="s">
        <v>45919</v>
      </c>
      <c r="N1708" s="10" t="s">
        <v>20</v>
      </c>
      <c r="O1708" s="10" t="s">
        <v>40829</v>
      </c>
      <c r="P1708" s="10" t="s">
        <v>45771</v>
      </c>
      <c r="Q1708" s="33" t="s">
        <v>29986</v>
      </c>
      <c r="R1708" s="61" t="s">
        <v>40830</v>
      </c>
      <c r="S1708" s="10" t="s">
        <v>509</v>
      </c>
      <c r="T1708" s="60" t="s">
        <v>21</v>
      </c>
      <c r="U1708" s="51" t="s">
        <v>26689</v>
      </c>
      <c r="V1708" s="51" t="s">
        <v>26484</v>
      </c>
      <c r="W1708" s="51" t="s">
        <v>26485</v>
      </c>
      <c r="X1708" s="51" t="s">
        <v>93</v>
      </c>
      <c r="Y1708" s="51">
        <v>4487</v>
      </c>
      <c r="AA1708" s="51" t="s">
        <v>42844</v>
      </c>
      <c r="AB1708" s="33">
        <v>6738</v>
      </c>
      <c r="AC1708" s="103">
        <v>25624</v>
      </c>
    </row>
    <row r="1709" spans="1:67" ht="13" customHeight="1" x14ac:dyDescent="0.2">
      <c r="A1709" s="10" t="s">
        <v>37878</v>
      </c>
      <c r="B1709" s="87">
        <v>28</v>
      </c>
      <c r="C1709" s="10" t="s">
        <v>13</v>
      </c>
      <c r="D1709" s="10" t="s">
        <v>30</v>
      </c>
      <c r="E1709" s="59" t="s">
        <v>37879</v>
      </c>
      <c r="F1709" s="94">
        <v>43519</v>
      </c>
      <c r="G1709" s="10" t="s">
        <v>37880</v>
      </c>
      <c r="H1709" s="10" t="s">
        <v>1928</v>
      </c>
      <c r="I1709" s="10" t="s">
        <v>66</v>
      </c>
      <c r="J1709" s="62">
        <v>75006</v>
      </c>
      <c r="K1709" s="10" t="s">
        <v>265</v>
      </c>
      <c r="L1709" s="10" t="s">
        <v>24091</v>
      </c>
      <c r="M1709" s="1" t="s">
        <v>46474</v>
      </c>
      <c r="N1709" s="10" t="s">
        <v>20</v>
      </c>
      <c r="O1709" s="10" t="s">
        <v>37881</v>
      </c>
      <c r="P1709" s="10" t="s">
        <v>45771</v>
      </c>
      <c r="Q1709" s="33" t="s">
        <v>29986</v>
      </c>
      <c r="R1709" s="61" t="s">
        <v>37882</v>
      </c>
      <c r="S1709" s="10" t="s">
        <v>93</v>
      </c>
      <c r="T1709" s="60" t="s">
        <v>21</v>
      </c>
      <c r="U1709" s="51" t="s">
        <v>26689</v>
      </c>
      <c r="V1709" s="51" t="s">
        <v>26484</v>
      </c>
      <c r="W1709" s="51" t="s">
        <v>26483</v>
      </c>
      <c r="X1709" s="51" t="s">
        <v>509</v>
      </c>
      <c r="Y1709" s="51">
        <v>4486</v>
      </c>
      <c r="AA1709" s="51" t="s">
        <v>42844</v>
      </c>
      <c r="AB1709" s="33">
        <v>6735</v>
      </c>
      <c r="AC1709" s="103">
        <v>25628</v>
      </c>
    </row>
    <row r="1710" spans="1:67" ht="13" customHeight="1" x14ac:dyDescent="0.2">
      <c r="A1710" s="10" t="s">
        <v>37883</v>
      </c>
      <c r="B1710" s="87">
        <v>29</v>
      </c>
      <c r="C1710" s="10" t="s">
        <v>13</v>
      </c>
      <c r="D1710" s="10" t="s">
        <v>30</v>
      </c>
      <c r="E1710" s="10"/>
      <c r="F1710" s="94">
        <v>43519</v>
      </c>
      <c r="G1710" s="10" t="s">
        <v>37884</v>
      </c>
      <c r="H1710" s="10" t="s">
        <v>29892</v>
      </c>
      <c r="I1710" s="10" t="s">
        <v>297</v>
      </c>
      <c r="J1710" s="62">
        <v>37042</v>
      </c>
      <c r="K1710" s="10" t="s">
        <v>992</v>
      </c>
      <c r="L1710" s="10" t="s">
        <v>29893</v>
      </c>
      <c r="M1710" s="1" t="s">
        <v>46800</v>
      </c>
      <c r="N1710" s="10" t="s">
        <v>20</v>
      </c>
      <c r="O1710" s="10" t="s">
        <v>37885</v>
      </c>
      <c r="P1710" s="10" t="s">
        <v>45771</v>
      </c>
      <c r="Q1710" s="33" t="s">
        <v>29986</v>
      </c>
      <c r="R1710" s="61" t="s">
        <v>37886</v>
      </c>
      <c r="S1710" s="10" t="s">
        <v>93</v>
      </c>
      <c r="T1710" s="60" t="s">
        <v>21</v>
      </c>
      <c r="U1710" s="51" t="s">
        <v>26689</v>
      </c>
      <c r="V1710" s="51" t="s">
        <v>26482</v>
      </c>
      <c r="W1710" s="51" t="s">
        <v>26486</v>
      </c>
      <c r="X1710" s="51" t="s">
        <v>93</v>
      </c>
      <c r="Y1710" s="51">
        <v>4488</v>
      </c>
      <c r="AA1710" s="51" t="s">
        <v>42844</v>
      </c>
      <c r="AB1710" s="33">
        <v>6736</v>
      </c>
      <c r="AC1710" s="103">
        <v>25627</v>
      </c>
    </row>
    <row r="1711" spans="1:67" ht="13" customHeight="1" x14ac:dyDescent="0.2">
      <c r="A1711" s="10" t="s">
        <v>39095</v>
      </c>
      <c r="B1711" s="87">
        <v>44</v>
      </c>
      <c r="C1711" s="10" t="s">
        <v>13</v>
      </c>
      <c r="D1711" s="51" t="s">
        <v>30</v>
      </c>
      <c r="E1711" s="10"/>
      <c r="F1711" s="94">
        <v>43519</v>
      </c>
      <c r="G1711" s="10" t="s">
        <v>39096</v>
      </c>
      <c r="H1711" s="10" t="s">
        <v>39097</v>
      </c>
      <c r="I1711" s="10" t="s">
        <v>297</v>
      </c>
      <c r="J1711" s="62">
        <v>37617</v>
      </c>
      <c r="K1711" s="10" t="s">
        <v>2666</v>
      </c>
      <c r="L1711" s="10" t="s">
        <v>13271</v>
      </c>
      <c r="M1711" s="1" t="s">
        <v>46656</v>
      </c>
      <c r="N1711" s="10" t="s">
        <v>20</v>
      </c>
      <c r="O1711" s="10" t="s">
        <v>39098</v>
      </c>
      <c r="P1711" s="10" t="s">
        <v>45771</v>
      </c>
      <c r="Q1711" s="33" t="s">
        <v>29986</v>
      </c>
      <c r="R1711" s="61" t="s">
        <v>39099</v>
      </c>
      <c r="S1711" s="10" t="s">
        <v>22</v>
      </c>
      <c r="T1711" s="60" t="s">
        <v>21</v>
      </c>
      <c r="U1711" s="51" t="s">
        <v>26689</v>
      </c>
      <c r="V1711" s="51" t="s">
        <v>26484</v>
      </c>
      <c r="W1711" s="51" t="s">
        <v>26485</v>
      </c>
      <c r="X1711" s="51" t="s">
        <v>93</v>
      </c>
      <c r="Y1711" s="51">
        <v>4501</v>
      </c>
      <c r="AA1711" s="51" t="s">
        <v>42843</v>
      </c>
      <c r="AB1711" s="33">
        <v>6737</v>
      </c>
      <c r="AC1711" s="103">
        <v>25625</v>
      </c>
    </row>
    <row r="1712" spans="1:67" ht="13" customHeight="1" x14ac:dyDescent="0.2">
      <c r="A1712" s="10" t="s">
        <v>42002</v>
      </c>
      <c r="B1712" s="87">
        <v>33</v>
      </c>
      <c r="C1712" s="10" t="s">
        <v>13</v>
      </c>
      <c r="D1712" s="10" t="s">
        <v>41</v>
      </c>
      <c r="E1712" s="61" t="s">
        <v>42003</v>
      </c>
      <c r="F1712" s="94">
        <v>43519</v>
      </c>
      <c r="G1712" s="10" t="s">
        <v>42004</v>
      </c>
      <c r="H1712" s="10" t="s">
        <v>1588</v>
      </c>
      <c r="I1712" s="10" t="s">
        <v>191</v>
      </c>
      <c r="J1712" s="62">
        <v>80634</v>
      </c>
      <c r="K1712" s="10" t="s">
        <v>1590</v>
      </c>
      <c r="L1712" s="10" t="s">
        <v>42005</v>
      </c>
      <c r="M1712" s="1" t="s">
        <v>46801</v>
      </c>
      <c r="N1712" s="10" t="s">
        <v>2896</v>
      </c>
      <c r="O1712" s="10" t="s">
        <v>42006</v>
      </c>
      <c r="P1712" s="10" t="s">
        <v>45771</v>
      </c>
      <c r="Q1712" s="33" t="s">
        <v>29986</v>
      </c>
      <c r="R1712" s="61" t="s">
        <v>42007</v>
      </c>
      <c r="S1712" s="10" t="s">
        <v>93</v>
      </c>
      <c r="T1712" s="60" t="s">
        <v>45897</v>
      </c>
      <c r="U1712" s="34" t="s">
        <v>49804</v>
      </c>
      <c r="V1712" s="34" t="s">
        <v>26487</v>
      </c>
      <c r="W1712" s="51"/>
      <c r="X1712" s="51"/>
      <c r="Y1712" s="51"/>
      <c r="AA1712" s="51" t="s">
        <v>42844</v>
      </c>
      <c r="AB1712" s="33">
        <v>6739</v>
      </c>
      <c r="AC1712" s="103">
        <v>6952</v>
      </c>
      <c r="BO1712" s="51"/>
    </row>
    <row r="1713" spans="1:29" ht="13" customHeight="1" x14ac:dyDescent="0.2">
      <c r="A1713" s="10" t="s">
        <v>39090</v>
      </c>
      <c r="B1713" s="87">
        <v>28</v>
      </c>
      <c r="C1713" s="10" t="s">
        <v>13</v>
      </c>
      <c r="D1713" s="51" t="s">
        <v>30</v>
      </c>
      <c r="E1713" s="10"/>
      <c r="F1713" s="94">
        <v>43518</v>
      </c>
      <c r="G1713" s="10" t="s">
        <v>39091</v>
      </c>
      <c r="H1713" s="10" t="s">
        <v>24197</v>
      </c>
      <c r="I1713" s="10" t="s">
        <v>138</v>
      </c>
      <c r="J1713" s="62">
        <v>25286</v>
      </c>
      <c r="K1713" s="10" t="s">
        <v>7091</v>
      </c>
      <c r="L1713" s="10" t="s">
        <v>39092</v>
      </c>
      <c r="M1713" s="1" t="s">
        <v>46802</v>
      </c>
      <c r="N1713" s="10" t="s">
        <v>20</v>
      </c>
      <c r="O1713" s="10" t="s">
        <v>39093</v>
      </c>
      <c r="P1713" s="10" t="s">
        <v>45771</v>
      </c>
      <c r="Q1713" s="33" t="s">
        <v>29986</v>
      </c>
      <c r="R1713" s="61" t="s">
        <v>39094</v>
      </c>
      <c r="S1713" s="10" t="s">
        <v>93</v>
      </c>
      <c r="T1713" s="60" t="s">
        <v>21</v>
      </c>
      <c r="U1713" s="51" t="s">
        <v>26689</v>
      </c>
      <c r="V1713" s="51" t="s">
        <v>26484</v>
      </c>
      <c r="W1713" s="51" t="s">
        <v>26485</v>
      </c>
      <c r="X1713" s="51" t="s">
        <v>93</v>
      </c>
      <c r="Y1713" s="51">
        <v>4489</v>
      </c>
      <c r="AA1713" s="51" t="s">
        <v>42843</v>
      </c>
      <c r="AB1713" s="33">
        <v>6732</v>
      </c>
      <c r="AC1713" s="103">
        <v>25623</v>
      </c>
    </row>
    <row r="1714" spans="1:29" ht="13" customHeight="1" x14ac:dyDescent="0.2">
      <c r="A1714" s="10" t="s">
        <v>38684</v>
      </c>
      <c r="B1714" s="87">
        <v>36</v>
      </c>
      <c r="C1714" s="10" t="s">
        <v>13</v>
      </c>
      <c r="D1714" s="10" t="s">
        <v>14</v>
      </c>
      <c r="E1714" s="61" t="s">
        <v>38685</v>
      </c>
      <c r="F1714" s="94">
        <v>43518</v>
      </c>
      <c r="G1714" s="10" t="s">
        <v>38686</v>
      </c>
      <c r="H1714" s="10" t="s">
        <v>1582</v>
      </c>
      <c r="I1714" s="10" t="s">
        <v>39</v>
      </c>
      <c r="J1714" s="62">
        <v>2119</v>
      </c>
      <c r="K1714" s="10" t="s">
        <v>1584</v>
      </c>
      <c r="L1714" s="10" t="s">
        <v>2967</v>
      </c>
      <c r="M1714" s="1" t="s">
        <v>46256</v>
      </c>
      <c r="N1714" s="10" t="s">
        <v>20</v>
      </c>
      <c r="O1714" s="10" t="s">
        <v>38687</v>
      </c>
      <c r="P1714" s="10" t="s">
        <v>45771</v>
      </c>
      <c r="Q1714" s="33" t="s">
        <v>29986</v>
      </c>
      <c r="R1714" s="61" t="s">
        <v>38688</v>
      </c>
      <c r="S1714" s="10" t="s">
        <v>93</v>
      </c>
      <c r="T1714" s="60" t="s">
        <v>21</v>
      </c>
      <c r="U1714" s="51" t="s">
        <v>26689</v>
      </c>
      <c r="V1714" s="51" t="s">
        <v>26484</v>
      </c>
      <c r="W1714" s="51" t="s">
        <v>26483</v>
      </c>
      <c r="X1714" s="51" t="s">
        <v>93</v>
      </c>
      <c r="Y1714" s="51">
        <v>4472</v>
      </c>
      <c r="AA1714" s="51" t="s">
        <v>42842</v>
      </c>
      <c r="AB1714" s="33">
        <v>6731</v>
      </c>
      <c r="AC1714" s="103">
        <v>25621</v>
      </c>
    </row>
    <row r="1715" spans="1:29" ht="13" customHeight="1" x14ac:dyDescent="0.2">
      <c r="A1715" s="10" t="s">
        <v>39494</v>
      </c>
      <c r="B1715" s="87">
        <v>36</v>
      </c>
      <c r="C1715" s="10" t="s">
        <v>13</v>
      </c>
      <c r="D1715" s="10" t="s">
        <v>41</v>
      </c>
      <c r="E1715" s="10"/>
      <c r="F1715" s="94">
        <v>43518</v>
      </c>
      <c r="G1715" s="10" t="s">
        <v>39495</v>
      </c>
      <c r="H1715" s="10" t="s">
        <v>39496</v>
      </c>
      <c r="I1715" s="64" t="s">
        <v>66</v>
      </c>
      <c r="J1715" s="62">
        <v>78065</v>
      </c>
      <c r="K1715" s="10" t="s">
        <v>4555</v>
      </c>
      <c r="L1715" s="10" t="s">
        <v>261</v>
      </c>
      <c r="M1715" s="1" t="s">
        <v>46113</v>
      </c>
      <c r="N1715" s="10" t="s">
        <v>20</v>
      </c>
      <c r="O1715" s="10" t="s">
        <v>39497</v>
      </c>
      <c r="P1715" s="10" t="s">
        <v>45771</v>
      </c>
      <c r="Q1715" s="33" t="s">
        <v>29986</v>
      </c>
      <c r="R1715" s="61" t="s">
        <v>39498</v>
      </c>
      <c r="S1715" s="10" t="s">
        <v>93</v>
      </c>
      <c r="T1715" s="60" t="s">
        <v>21</v>
      </c>
      <c r="U1715" s="51" t="s">
        <v>26682</v>
      </c>
      <c r="V1715" s="51" t="s">
        <v>26482</v>
      </c>
      <c r="W1715" s="51" t="s">
        <v>26483</v>
      </c>
      <c r="X1715" s="51" t="s">
        <v>93</v>
      </c>
      <c r="Y1715" s="51">
        <v>4499</v>
      </c>
      <c r="AA1715" s="51" t="s">
        <v>42843</v>
      </c>
      <c r="AB1715" s="33">
        <v>6733</v>
      </c>
      <c r="AC1715" s="103">
        <v>25622</v>
      </c>
    </row>
    <row r="1716" spans="1:29" ht="13" customHeight="1" x14ac:dyDescent="0.2">
      <c r="A1716" s="10" t="s">
        <v>40457</v>
      </c>
      <c r="B1716" s="87">
        <v>30</v>
      </c>
      <c r="C1716" s="10" t="s">
        <v>13</v>
      </c>
      <c r="D1716" s="10" t="s">
        <v>78</v>
      </c>
      <c r="E1716" s="61" t="s">
        <v>40458</v>
      </c>
      <c r="F1716" s="94">
        <v>43518</v>
      </c>
      <c r="G1716" s="10" t="s">
        <v>40459</v>
      </c>
      <c r="H1716" s="10" t="s">
        <v>8846</v>
      </c>
      <c r="I1716" s="10" t="s">
        <v>915</v>
      </c>
      <c r="J1716" s="62">
        <v>72204</v>
      </c>
      <c r="K1716" s="10" t="s">
        <v>2302</v>
      </c>
      <c r="L1716" s="10" t="s">
        <v>8848</v>
      </c>
      <c r="M1716" s="1" t="s">
        <v>46054</v>
      </c>
      <c r="N1716" s="10" t="s">
        <v>20</v>
      </c>
      <c r="O1716" s="10" t="s">
        <v>40460</v>
      </c>
      <c r="P1716" s="10" t="s">
        <v>40461</v>
      </c>
      <c r="Q1716" s="33" t="s">
        <v>29986</v>
      </c>
      <c r="R1716" s="61" t="s">
        <v>40462</v>
      </c>
      <c r="S1716" s="10" t="s">
        <v>93</v>
      </c>
      <c r="T1716" s="60" t="s">
        <v>350</v>
      </c>
      <c r="U1716" s="51" t="s">
        <v>26775</v>
      </c>
      <c r="V1716" s="51" t="s">
        <v>26484</v>
      </c>
      <c r="W1716" s="51" t="s">
        <v>26483</v>
      </c>
      <c r="X1716" s="51" t="s">
        <v>509</v>
      </c>
      <c r="Y1716" s="51">
        <v>4471</v>
      </c>
      <c r="AA1716" s="51" t="s">
        <v>42844</v>
      </c>
      <c r="AB1716" s="33">
        <v>6734</v>
      </c>
      <c r="AC1716" s="103">
        <v>25620</v>
      </c>
    </row>
    <row r="1717" spans="1:29" ht="13" customHeight="1" x14ac:dyDescent="0.2">
      <c r="A1717" s="10" t="s">
        <v>40760</v>
      </c>
      <c r="B1717" s="87">
        <v>39</v>
      </c>
      <c r="C1717" s="10" t="s">
        <v>13</v>
      </c>
      <c r="D1717" s="10" t="s">
        <v>78</v>
      </c>
      <c r="E1717" s="61" t="s">
        <v>40761</v>
      </c>
      <c r="F1717" s="94">
        <v>43516</v>
      </c>
      <c r="G1717" s="10" t="s">
        <v>40762</v>
      </c>
      <c r="H1717" s="10" t="s">
        <v>15831</v>
      </c>
      <c r="I1717" s="64" t="s">
        <v>34</v>
      </c>
      <c r="J1717" s="62">
        <v>6226</v>
      </c>
      <c r="K1717" s="10" t="s">
        <v>9546</v>
      </c>
      <c r="L1717" s="10" t="s">
        <v>40763</v>
      </c>
      <c r="M1717" s="1" t="s">
        <v>46803</v>
      </c>
      <c r="N1717" s="10" t="s">
        <v>20</v>
      </c>
      <c r="O1717" s="10" t="s">
        <v>40764</v>
      </c>
      <c r="P1717" s="10" t="s">
        <v>37679</v>
      </c>
      <c r="Q1717" s="33" t="s">
        <v>29986</v>
      </c>
      <c r="R1717" s="61" t="s">
        <v>40765</v>
      </c>
      <c r="S1717" s="10" t="s">
        <v>509</v>
      </c>
      <c r="T1717" s="60" t="s">
        <v>21</v>
      </c>
      <c r="U1717" s="51" t="s">
        <v>26689</v>
      </c>
      <c r="V1717" s="51" t="s">
        <v>26484</v>
      </c>
      <c r="W1717" s="51" t="s">
        <v>26483</v>
      </c>
      <c r="X1717" s="51" t="s">
        <v>93</v>
      </c>
      <c r="Y1717" s="51">
        <v>4474</v>
      </c>
      <c r="AA1717" s="51" t="s">
        <v>42844</v>
      </c>
      <c r="AB1717" s="33">
        <v>6729</v>
      </c>
      <c r="AC1717" s="103">
        <v>25618</v>
      </c>
    </row>
    <row r="1718" spans="1:29" ht="13" customHeight="1" x14ac:dyDescent="0.2">
      <c r="A1718" s="10" t="s">
        <v>40529</v>
      </c>
      <c r="B1718" s="88">
        <v>26</v>
      </c>
      <c r="C1718" s="10" t="s">
        <v>13</v>
      </c>
      <c r="D1718" s="10" t="s">
        <v>30</v>
      </c>
      <c r="E1718" s="10"/>
      <c r="F1718" s="94">
        <v>43516</v>
      </c>
      <c r="G1718" s="10" t="s">
        <v>40530</v>
      </c>
      <c r="H1718" s="10" t="s">
        <v>40531</v>
      </c>
      <c r="I1718" s="64" t="s">
        <v>811</v>
      </c>
      <c r="J1718" s="62">
        <v>96789</v>
      </c>
      <c r="K1718" s="10" t="s">
        <v>2187</v>
      </c>
      <c r="L1718" s="10" t="s">
        <v>3268</v>
      </c>
      <c r="M1718" s="1" t="s">
        <v>45934</v>
      </c>
      <c r="N1718" s="10" t="s">
        <v>20</v>
      </c>
      <c r="O1718" s="10" t="s">
        <v>40532</v>
      </c>
      <c r="P1718" s="10" t="s">
        <v>45771</v>
      </c>
      <c r="Q1718" s="33" t="s">
        <v>29986</v>
      </c>
      <c r="R1718" s="61" t="s">
        <v>40533</v>
      </c>
      <c r="S1718" s="10" t="s">
        <v>93</v>
      </c>
      <c r="T1718" s="60" t="s">
        <v>350</v>
      </c>
      <c r="U1718" s="51" t="s">
        <v>26775</v>
      </c>
      <c r="V1718" s="51" t="s">
        <v>26484</v>
      </c>
      <c r="W1718" s="51" t="s">
        <v>26483</v>
      </c>
      <c r="X1718" s="51" t="s">
        <v>93</v>
      </c>
      <c r="Y1718" s="51">
        <v>4490</v>
      </c>
      <c r="AA1718" s="51" t="s">
        <v>42844</v>
      </c>
      <c r="AB1718" s="33">
        <v>6730</v>
      </c>
      <c r="AC1718" s="103">
        <v>25619</v>
      </c>
    </row>
    <row r="1719" spans="1:29" ht="13" customHeight="1" x14ac:dyDescent="0.2">
      <c r="A1719" s="10" t="s">
        <v>39324</v>
      </c>
      <c r="B1719" s="87">
        <v>16</v>
      </c>
      <c r="C1719" s="10" t="s">
        <v>13</v>
      </c>
      <c r="D1719" s="10" t="s">
        <v>882</v>
      </c>
      <c r="E1719" s="61" t="s">
        <v>39325</v>
      </c>
      <c r="F1719" s="94">
        <v>43515</v>
      </c>
      <c r="G1719" s="10" t="s">
        <v>39326</v>
      </c>
      <c r="H1719" s="10" t="s">
        <v>3073</v>
      </c>
      <c r="I1719" s="10" t="s">
        <v>281</v>
      </c>
      <c r="J1719" s="62">
        <v>98664</v>
      </c>
      <c r="K1719" s="10" t="s">
        <v>524</v>
      </c>
      <c r="L1719" s="10" t="s">
        <v>5317</v>
      </c>
      <c r="M1719" s="1" t="s">
        <v>46061</v>
      </c>
      <c r="N1719" s="10" t="s">
        <v>20</v>
      </c>
      <c r="O1719" s="10" t="s">
        <v>39327</v>
      </c>
      <c r="P1719" s="10" t="s">
        <v>45771</v>
      </c>
      <c r="Q1719" s="33" t="s">
        <v>29986</v>
      </c>
      <c r="R1719" s="61" t="s">
        <v>39328</v>
      </c>
      <c r="S1719" s="10" t="s">
        <v>93</v>
      </c>
      <c r="T1719" s="60" t="s">
        <v>21</v>
      </c>
      <c r="U1719" s="51" t="s">
        <v>26682</v>
      </c>
      <c r="V1719" s="51" t="s">
        <v>26484</v>
      </c>
      <c r="W1719" s="51" t="s">
        <v>26485</v>
      </c>
      <c r="X1719" s="51" t="s">
        <v>93</v>
      </c>
      <c r="Y1719" s="51">
        <v>4473</v>
      </c>
      <c r="AA1719" s="51" t="s">
        <v>42844</v>
      </c>
      <c r="AB1719" s="33">
        <v>6727</v>
      </c>
      <c r="AC1719" s="103">
        <v>25617</v>
      </c>
    </row>
    <row r="1720" spans="1:29" ht="13" customHeight="1" x14ac:dyDescent="0.2">
      <c r="A1720" s="10" t="s">
        <v>39711</v>
      </c>
      <c r="B1720" s="87">
        <v>24</v>
      </c>
      <c r="C1720" s="10" t="s">
        <v>13</v>
      </c>
      <c r="D1720" s="51" t="s">
        <v>78</v>
      </c>
      <c r="E1720" s="10"/>
      <c r="F1720" s="94">
        <v>43515</v>
      </c>
      <c r="G1720" s="10" t="s">
        <v>39712</v>
      </c>
      <c r="H1720" s="10" t="s">
        <v>4199</v>
      </c>
      <c r="I1720" s="10" t="s">
        <v>45</v>
      </c>
      <c r="J1720" s="62">
        <v>21133</v>
      </c>
      <c r="K1720" s="10" t="s">
        <v>1483</v>
      </c>
      <c r="L1720" s="10" t="s">
        <v>211</v>
      </c>
      <c r="M1720" s="1" t="s">
        <v>46017</v>
      </c>
      <c r="N1720" s="10" t="s">
        <v>20</v>
      </c>
      <c r="O1720" s="10" t="s">
        <v>39713</v>
      </c>
      <c r="P1720" s="10" t="s">
        <v>45771</v>
      </c>
      <c r="Q1720" s="33" t="s">
        <v>29986</v>
      </c>
      <c r="R1720" s="61" t="s">
        <v>39714</v>
      </c>
      <c r="S1720" s="10" t="s">
        <v>93</v>
      </c>
      <c r="T1720" s="60" t="s">
        <v>21</v>
      </c>
      <c r="U1720" s="51" t="s">
        <v>26505</v>
      </c>
      <c r="V1720" s="51" t="s">
        <v>26482</v>
      </c>
      <c r="W1720" s="51" t="s">
        <v>26485</v>
      </c>
      <c r="X1720" s="51" t="s">
        <v>93</v>
      </c>
      <c r="Y1720" s="51">
        <v>4498</v>
      </c>
      <c r="AA1720" s="51" t="s">
        <v>42844</v>
      </c>
      <c r="AB1720" s="33">
        <v>6728</v>
      </c>
      <c r="AC1720" s="103">
        <v>25616</v>
      </c>
    </row>
    <row r="1721" spans="1:29" ht="13" customHeight="1" x14ac:dyDescent="0.2">
      <c r="A1721" s="10" t="s">
        <v>37049</v>
      </c>
      <c r="B1721" s="87">
        <v>28</v>
      </c>
      <c r="C1721" s="10" t="s">
        <v>13</v>
      </c>
      <c r="D1721" s="10" t="s">
        <v>30</v>
      </c>
      <c r="E1721" s="61" t="s">
        <v>37050</v>
      </c>
      <c r="F1721" s="94">
        <v>43515</v>
      </c>
      <c r="G1721" s="10" t="s">
        <v>37051</v>
      </c>
      <c r="H1721" s="10" t="s">
        <v>31902</v>
      </c>
      <c r="I1721" s="10" t="s">
        <v>618</v>
      </c>
      <c r="J1721" s="62">
        <v>38637</v>
      </c>
      <c r="K1721" s="10" t="s">
        <v>37052</v>
      </c>
      <c r="L1721" s="10" t="s">
        <v>1115</v>
      </c>
      <c r="M1721" s="1" t="s">
        <v>46804</v>
      </c>
      <c r="N1721" s="10" t="s">
        <v>20</v>
      </c>
      <c r="O1721" s="10" t="s">
        <v>37053</v>
      </c>
      <c r="P1721" s="10" t="s">
        <v>45771</v>
      </c>
      <c r="Q1721" s="33" t="s">
        <v>29986</v>
      </c>
      <c r="R1721" s="61" t="s">
        <v>37054</v>
      </c>
      <c r="S1721" s="10" t="s">
        <v>93</v>
      </c>
      <c r="T1721" s="51" t="s">
        <v>21</v>
      </c>
      <c r="U1721" s="51" t="s">
        <v>26682</v>
      </c>
      <c r="V1721" s="51"/>
      <c r="W1721" s="51"/>
      <c r="X1721" s="51"/>
      <c r="Y1721" s="51"/>
      <c r="Z1721" s="33" t="s">
        <v>42353</v>
      </c>
      <c r="AA1721" s="60" t="s">
        <v>42844</v>
      </c>
      <c r="AB1721" s="33">
        <v>6726</v>
      </c>
      <c r="AC1721" s="103">
        <v>25675</v>
      </c>
    </row>
    <row r="1722" spans="1:29" ht="13" customHeight="1" x14ac:dyDescent="0.2">
      <c r="A1722" s="10" t="s">
        <v>40755</v>
      </c>
      <c r="B1722" s="87">
        <v>31</v>
      </c>
      <c r="C1722" s="10" t="s">
        <v>13</v>
      </c>
      <c r="D1722" s="10" t="s">
        <v>78</v>
      </c>
      <c r="E1722" s="60"/>
      <c r="F1722" s="94">
        <v>43514</v>
      </c>
      <c r="G1722" s="10" t="s">
        <v>40756</v>
      </c>
      <c r="H1722" s="10" t="s">
        <v>6566</v>
      </c>
      <c r="I1722" s="64" t="s">
        <v>618</v>
      </c>
      <c r="J1722" s="62">
        <v>39145</v>
      </c>
      <c r="K1722" s="10" t="s">
        <v>5262</v>
      </c>
      <c r="L1722" s="10" t="s">
        <v>40757</v>
      </c>
      <c r="M1722" s="1" t="s">
        <v>46805</v>
      </c>
      <c r="N1722" s="10" t="s">
        <v>20</v>
      </c>
      <c r="O1722" s="10" t="s">
        <v>40758</v>
      </c>
      <c r="P1722" s="10" t="s">
        <v>45771</v>
      </c>
      <c r="Q1722" s="33" t="s">
        <v>29986</v>
      </c>
      <c r="R1722" s="61" t="s">
        <v>40759</v>
      </c>
      <c r="S1722" s="10" t="s">
        <v>509</v>
      </c>
      <c r="T1722" s="60" t="s">
        <v>21</v>
      </c>
      <c r="U1722" s="51" t="s">
        <v>26689</v>
      </c>
      <c r="V1722" s="51" t="s">
        <v>26484</v>
      </c>
      <c r="W1722" s="51" t="s">
        <v>26485</v>
      </c>
      <c r="X1722" s="51" t="s">
        <v>93</v>
      </c>
      <c r="Y1722" s="51">
        <v>4469</v>
      </c>
      <c r="AA1722" s="51" t="s">
        <v>42843</v>
      </c>
      <c r="AB1722" s="33">
        <v>6724</v>
      </c>
      <c r="AC1722" s="103">
        <v>25610</v>
      </c>
    </row>
    <row r="1723" spans="1:29" ht="13" customHeight="1" x14ac:dyDescent="0.2">
      <c r="A1723" s="10" t="s">
        <v>39954</v>
      </c>
      <c r="B1723" s="89">
        <v>28</v>
      </c>
      <c r="C1723" s="10" t="s">
        <v>13</v>
      </c>
      <c r="D1723" s="10" t="s">
        <v>882</v>
      </c>
      <c r="E1723" s="60"/>
      <c r="F1723" s="94">
        <v>43514</v>
      </c>
      <c r="G1723" s="10" t="s">
        <v>39955</v>
      </c>
      <c r="H1723" s="10" t="s">
        <v>2187</v>
      </c>
      <c r="I1723" s="64" t="s">
        <v>811</v>
      </c>
      <c r="J1723" s="62">
        <v>96813</v>
      </c>
      <c r="K1723" s="10" t="s">
        <v>2187</v>
      </c>
      <c r="L1723" s="10" t="s">
        <v>39956</v>
      </c>
      <c r="M1723" s="1" t="s">
        <v>46793</v>
      </c>
      <c r="N1723" s="10" t="s">
        <v>20</v>
      </c>
      <c r="O1723" s="10" t="s">
        <v>39957</v>
      </c>
      <c r="P1723" s="10" t="s">
        <v>45771</v>
      </c>
      <c r="Q1723" s="33" t="s">
        <v>29986</v>
      </c>
      <c r="R1723" s="61" t="s">
        <v>39958</v>
      </c>
      <c r="S1723" s="10" t="s">
        <v>901</v>
      </c>
      <c r="T1723" s="60" t="s">
        <v>45897</v>
      </c>
      <c r="U1723" s="51" t="s">
        <v>49804</v>
      </c>
      <c r="V1723" s="51" t="s">
        <v>26484</v>
      </c>
      <c r="W1723" s="51" t="s">
        <v>26485</v>
      </c>
      <c r="X1723" s="51" t="s">
        <v>93</v>
      </c>
      <c r="Y1723" s="51">
        <v>4466</v>
      </c>
      <c r="AA1723" s="51" t="s">
        <v>42842</v>
      </c>
      <c r="AB1723" s="33">
        <v>6725</v>
      </c>
      <c r="AC1723" s="103">
        <v>25609</v>
      </c>
    </row>
    <row r="1724" spans="1:29" ht="13" customHeight="1" x14ac:dyDescent="0.2">
      <c r="A1724" s="10" t="s">
        <v>37186</v>
      </c>
      <c r="B1724" s="87">
        <v>32</v>
      </c>
      <c r="C1724" s="10" t="s">
        <v>13</v>
      </c>
      <c r="D1724" s="10" t="s">
        <v>78</v>
      </c>
      <c r="E1724" s="61" t="s">
        <v>37187</v>
      </c>
      <c r="F1724" s="94">
        <v>43513</v>
      </c>
      <c r="G1724" s="10" t="s">
        <v>37188</v>
      </c>
      <c r="H1724" s="10" t="s">
        <v>976</v>
      </c>
      <c r="I1724" s="64" t="s">
        <v>18</v>
      </c>
      <c r="J1724" s="62">
        <v>70112</v>
      </c>
      <c r="K1724" s="10" t="s">
        <v>2382</v>
      </c>
      <c r="L1724" s="10" t="s">
        <v>37189</v>
      </c>
      <c r="M1724" s="1" t="s">
        <v>46806</v>
      </c>
      <c r="N1724" s="10" t="s">
        <v>20</v>
      </c>
      <c r="O1724" s="10" t="s">
        <v>37190</v>
      </c>
      <c r="P1724" s="10" t="s">
        <v>45771</v>
      </c>
      <c r="Q1724" s="33" t="s">
        <v>29986</v>
      </c>
      <c r="R1724" s="61" t="s">
        <v>37191</v>
      </c>
      <c r="S1724" s="10" t="s">
        <v>93</v>
      </c>
      <c r="T1724" s="60" t="s">
        <v>21</v>
      </c>
      <c r="U1724" s="51" t="s">
        <v>26689</v>
      </c>
      <c r="V1724" s="51" t="s">
        <v>26484</v>
      </c>
      <c r="W1724" s="51" t="s">
        <v>26485</v>
      </c>
      <c r="X1724" s="51" t="s">
        <v>93</v>
      </c>
      <c r="Y1724" s="51">
        <v>4475</v>
      </c>
      <c r="AA1724" s="51" t="s">
        <v>42842</v>
      </c>
      <c r="AB1724" s="33">
        <v>6720</v>
      </c>
      <c r="AC1724" s="103">
        <v>25608</v>
      </c>
    </row>
    <row r="1725" spans="1:29" ht="13" customHeight="1" x14ac:dyDescent="0.2">
      <c r="A1725" s="1" t="s">
        <v>38762</v>
      </c>
      <c r="B1725" s="87">
        <v>37</v>
      </c>
      <c r="C1725" s="10" t="s">
        <v>102</v>
      </c>
      <c r="D1725" s="1" t="s">
        <v>23</v>
      </c>
      <c r="E1725" s="60"/>
      <c r="F1725" s="94">
        <v>43513</v>
      </c>
      <c r="G1725" s="10" t="s">
        <v>38763</v>
      </c>
      <c r="H1725" s="10" t="s">
        <v>8303</v>
      </c>
      <c r="I1725" s="64" t="s">
        <v>297</v>
      </c>
      <c r="J1725" s="62">
        <v>37879</v>
      </c>
      <c r="K1725" s="10" t="s">
        <v>7229</v>
      </c>
      <c r="L1725" s="10" t="s">
        <v>7965</v>
      </c>
      <c r="M1725" s="1" t="s">
        <v>46807</v>
      </c>
      <c r="N1725" s="10" t="s">
        <v>20</v>
      </c>
      <c r="O1725" s="10" t="s">
        <v>38764</v>
      </c>
      <c r="P1725" s="10" t="s">
        <v>45771</v>
      </c>
      <c r="Q1725" s="33" t="s">
        <v>29986</v>
      </c>
      <c r="R1725" s="61" t="s">
        <v>38765</v>
      </c>
      <c r="S1725" s="10" t="s">
        <v>93</v>
      </c>
      <c r="T1725" s="60" t="s">
        <v>21</v>
      </c>
      <c r="U1725" s="51" t="s">
        <v>26689</v>
      </c>
      <c r="V1725" s="51" t="s">
        <v>26484</v>
      </c>
      <c r="W1725" s="51" t="s">
        <v>26486</v>
      </c>
      <c r="X1725" s="51" t="s">
        <v>93</v>
      </c>
      <c r="Y1725" s="51">
        <v>4468</v>
      </c>
      <c r="AA1725" s="51" t="s">
        <v>42843</v>
      </c>
      <c r="AB1725" s="33">
        <v>6722</v>
      </c>
      <c r="AC1725" s="103">
        <v>25604</v>
      </c>
    </row>
    <row r="1726" spans="1:29" ht="13" customHeight="1" x14ac:dyDescent="0.2">
      <c r="A1726" s="10" t="s">
        <v>38461</v>
      </c>
      <c r="B1726" s="87">
        <v>43</v>
      </c>
      <c r="C1726" s="10" t="s">
        <v>13</v>
      </c>
      <c r="D1726" s="10" t="s">
        <v>41</v>
      </c>
      <c r="E1726" s="60"/>
      <c r="F1726" s="94">
        <v>43513</v>
      </c>
      <c r="G1726" s="10" t="s">
        <v>38462</v>
      </c>
      <c r="H1726" s="10" t="s">
        <v>3319</v>
      </c>
      <c r="I1726" s="64" t="s">
        <v>38</v>
      </c>
      <c r="J1726" s="62">
        <v>94559</v>
      </c>
      <c r="K1726" s="10" t="s">
        <v>3319</v>
      </c>
      <c r="L1726" s="10" t="s">
        <v>38463</v>
      </c>
      <c r="M1726" s="1" t="s">
        <v>46069</v>
      </c>
      <c r="N1726" s="10" t="s">
        <v>20</v>
      </c>
      <c r="O1726" s="10" t="s">
        <v>38464</v>
      </c>
      <c r="P1726" s="10" t="s">
        <v>45771</v>
      </c>
      <c r="Q1726" s="33" t="s">
        <v>29986</v>
      </c>
      <c r="R1726" s="61" t="s">
        <v>38465</v>
      </c>
      <c r="S1726" s="10" t="s">
        <v>93</v>
      </c>
      <c r="T1726" s="60" t="s">
        <v>21</v>
      </c>
      <c r="U1726" s="51" t="s">
        <v>26689</v>
      </c>
      <c r="V1726" s="51" t="s">
        <v>26484</v>
      </c>
      <c r="W1726" s="51" t="s">
        <v>26485</v>
      </c>
      <c r="X1726" s="51" t="s">
        <v>509</v>
      </c>
      <c r="Y1726" s="51">
        <v>4467</v>
      </c>
      <c r="AA1726" s="51" t="s">
        <v>42844</v>
      </c>
      <c r="AB1726" s="33">
        <v>6721</v>
      </c>
      <c r="AC1726" s="103">
        <v>25606</v>
      </c>
    </row>
    <row r="1727" spans="1:29" ht="13" customHeight="1" x14ac:dyDescent="0.2">
      <c r="A1727" s="1" t="s">
        <v>37025</v>
      </c>
      <c r="B1727" s="87">
        <v>45</v>
      </c>
      <c r="C1727" s="10" t="s">
        <v>13</v>
      </c>
      <c r="D1727" s="1" t="s">
        <v>23</v>
      </c>
      <c r="E1727" s="10"/>
      <c r="F1727" s="94">
        <v>43513</v>
      </c>
      <c r="G1727" s="10" t="s">
        <v>37026</v>
      </c>
      <c r="H1727" s="10" t="s">
        <v>37027</v>
      </c>
      <c r="I1727" s="64" t="s">
        <v>159</v>
      </c>
      <c r="J1727" s="62">
        <v>30122</v>
      </c>
      <c r="K1727" s="10" t="s">
        <v>879</v>
      </c>
      <c r="L1727" s="10" t="s">
        <v>17511</v>
      </c>
      <c r="M1727" s="1" t="s">
        <v>46808</v>
      </c>
      <c r="N1727" s="10" t="s">
        <v>20</v>
      </c>
      <c r="O1727" s="10" t="s">
        <v>37028</v>
      </c>
      <c r="P1727" s="10" t="s">
        <v>31864</v>
      </c>
      <c r="Q1727" s="33" t="s">
        <v>29986</v>
      </c>
      <c r="R1727" s="61" t="s">
        <v>37029</v>
      </c>
      <c r="S1727" s="10" t="s">
        <v>93</v>
      </c>
      <c r="T1727" s="60" t="s">
        <v>45897</v>
      </c>
      <c r="U1727" s="51" t="s">
        <v>39851</v>
      </c>
      <c r="V1727" s="51"/>
      <c r="W1727" s="51"/>
      <c r="X1727" s="51"/>
      <c r="Y1727" s="51"/>
      <c r="Z1727" s="33" t="s">
        <v>42353</v>
      </c>
      <c r="AA1727" s="51" t="s">
        <v>42844</v>
      </c>
      <c r="AB1727" s="33">
        <v>6723</v>
      </c>
      <c r="AC1727" s="103">
        <v>25673</v>
      </c>
    </row>
    <row r="1728" spans="1:29" ht="13" customHeight="1" x14ac:dyDescent="0.2">
      <c r="A1728" s="10" t="s">
        <v>37181</v>
      </c>
      <c r="B1728" s="87">
        <v>20</v>
      </c>
      <c r="C1728" s="10" t="s">
        <v>13</v>
      </c>
      <c r="D1728" s="10" t="s">
        <v>78</v>
      </c>
      <c r="E1728" s="61" t="s">
        <v>37182</v>
      </c>
      <c r="F1728" s="94">
        <v>43512</v>
      </c>
      <c r="G1728" s="10" t="s">
        <v>37183</v>
      </c>
      <c r="H1728" s="10" t="s">
        <v>80</v>
      </c>
      <c r="I1728" s="64" t="s">
        <v>37</v>
      </c>
      <c r="J1728" s="62">
        <v>60623</v>
      </c>
      <c r="K1728" s="10" t="s">
        <v>81</v>
      </c>
      <c r="L1728" s="10" t="s">
        <v>82</v>
      </c>
      <c r="M1728" s="1" t="s">
        <v>46250</v>
      </c>
      <c r="N1728" s="10" t="s">
        <v>20</v>
      </c>
      <c r="O1728" s="10" t="s">
        <v>37184</v>
      </c>
      <c r="P1728" s="10" t="s">
        <v>45771</v>
      </c>
      <c r="Q1728" s="33" t="s">
        <v>29986</v>
      </c>
      <c r="R1728" s="61" t="s">
        <v>37185</v>
      </c>
      <c r="S1728" s="10" t="s">
        <v>93</v>
      </c>
      <c r="T1728" s="60" t="s">
        <v>21</v>
      </c>
      <c r="U1728" s="51" t="s">
        <v>26689</v>
      </c>
      <c r="V1728" s="51" t="s">
        <v>26482</v>
      </c>
      <c r="W1728" s="51" t="s">
        <v>26483</v>
      </c>
      <c r="X1728" s="51" t="s">
        <v>93</v>
      </c>
      <c r="Y1728" s="51">
        <v>4470</v>
      </c>
      <c r="AA1728" s="51" t="s">
        <v>42842</v>
      </c>
      <c r="AB1728" s="33">
        <v>6718</v>
      </c>
      <c r="AC1728" s="103">
        <v>25601</v>
      </c>
    </row>
    <row r="1729" spans="1:29" ht="13" customHeight="1" x14ac:dyDescent="0.2">
      <c r="A1729" s="10" t="s">
        <v>37699</v>
      </c>
      <c r="B1729" s="87">
        <v>34</v>
      </c>
      <c r="C1729" s="10" t="s">
        <v>13</v>
      </c>
      <c r="D1729" s="33" t="s">
        <v>14</v>
      </c>
      <c r="E1729" s="61" t="s">
        <v>37700</v>
      </c>
      <c r="F1729" s="94">
        <v>43512</v>
      </c>
      <c r="G1729" s="10" t="s">
        <v>37701</v>
      </c>
      <c r="H1729" s="10" t="s">
        <v>5822</v>
      </c>
      <c r="I1729" s="64" t="s">
        <v>618</v>
      </c>
      <c r="J1729" s="62">
        <v>39056</v>
      </c>
      <c r="K1729" s="10" t="s">
        <v>9126</v>
      </c>
      <c r="L1729" s="10" t="s">
        <v>19845</v>
      </c>
      <c r="M1729" s="1" t="s">
        <v>46809</v>
      </c>
      <c r="N1729" s="10" t="s">
        <v>20</v>
      </c>
      <c r="O1729" s="10" t="s">
        <v>37702</v>
      </c>
      <c r="P1729" s="10" t="s">
        <v>45771</v>
      </c>
      <c r="Q1729" s="33" t="s">
        <v>29986</v>
      </c>
      <c r="R1729" s="61" t="s">
        <v>37703</v>
      </c>
      <c r="S1729" s="10" t="s">
        <v>93</v>
      </c>
      <c r="T1729" s="60" t="s">
        <v>21</v>
      </c>
      <c r="U1729" s="51" t="s">
        <v>26689</v>
      </c>
      <c r="V1729" s="51" t="s">
        <v>26484</v>
      </c>
      <c r="W1729" s="51" t="s">
        <v>26485</v>
      </c>
      <c r="X1729" s="51" t="s">
        <v>93</v>
      </c>
      <c r="Y1729" s="51">
        <v>4478</v>
      </c>
      <c r="AA1729" s="51" t="s">
        <v>42844</v>
      </c>
      <c r="AB1729" s="33">
        <v>6719</v>
      </c>
      <c r="AC1729" s="103">
        <v>25602</v>
      </c>
    </row>
    <row r="1730" spans="1:29" ht="13" customHeight="1" x14ac:dyDescent="0.2">
      <c r="A1730" s="10" t="s">
        <v>37192</v>
      </c>
      <c r="B1730" s="87">
        <v>45</v>
      </c>
      <c r="C1730" s="10" t="s">
        <v>13</v>
      </c>
      <c r="D1730" s="10" t="s">
        <v>78</v>
      </c>
      <c r="E1730" s="61" t="s">
        <v>37193</v>
      </c>
      <c r="F1730" s="94">
        <v>43511</v>
      </c>
      <c r="G1730" s="10" t="s">
        <v>37194</v>
      </c>
      <c r="H1730" s="10" t="s">
        <v>3495</v>
      </c>
      <c r="I1730" s="64" t="s">
        <v>37</v>
      </c>
      <c r="J1730" s="62">
        <v>60506</v>
      </c>
      <c r="K1730" s="10" t="s">
        <v>7104</v>
      </c>
      <c r="L1730" s="10" t="s">
        <v>3498</v>
      </c>
      <c r="M1730" s="1" t="s">
        <v>46810</v>
      </c>
      <c r="N1730" s="10" t="s">
        <v>20</v>
      </c>
      <c r="O1730" s="10" t="s">
        <v>37195</v>
      </c>
      <c r="P1730" s="10" t="s">
        <v>45771</v>
      </c>
      <c r="Q1730" s="33" t="s">
        <v>29986</v>
      </c>
      <c r="R1730" s="61" t="s">
        <v>37196</v>
      </c>
      <c r="S1730" s="10" t="s">
        <v>93</v>
      </c>
      <c r="T1730" s="60" t="s">
        <v>21</v>
      </c>
      <c r="U1730" s="51" t="s">
        <v>26689</v>
      </c>
      <c r="V1730" s="51" t="s">
        <v>26484</v>
      </c>
      <c r="W1730" s="51" t="s">
        <v>26485</v>
      </c>
      <c r="X1730" s="51" t="s">
        <v>93</v>
      </c>
      <c r="Y1730" s="51">
        <v>4476</v>
      </c>
      <c r="AA1730" s="51" t="s">
        <v>42844</v>
      </c>
      <c r="AB1730" s="33">
        <v>6717</v>
      </c>
      <c r="AC1730" s="103">
        <v>25596</v>
      </c>
    </row>
    <row r="1731" spans="1:29" ht="13" customHeight="1" x14ac:dyDescent="0.2">
      <c r="A1731" s="10" t="s">
        <v>37850</v>
      </c>
      <c r="B1731" s="87">
        <v>33</v>
      </c>
      <c r="C1731" s="10" t="s">
        <v>13</v>
      </c>
      <c r="D1731" s="10" t="s">
        <v>30</v>
      </c>
      <c r="E1731" s="61" t="s">
        <v>37851</v>
      </c>
      <c r="F1731" s="94">
        <v>43510</v>
      </c>
      <c r="G1731" s="10" t="s">
        <v>37852</v>
      </c>
      <c r="H1731" s="10" t="s">
        <v>557</v>
      </c>
      <c r="I1731" s="64" t="s">
        <v>38</v>
      </c>
      <c r="J1731" s="62">
        <v>95131</v>
      </c>
      <c r="K1731" s="10" t="s">
        <v>558</v>
      </c>
      <c r="L1731" s="10" t="s">
        <v>675</v>
      </c>
      <c r="M1731" s="1" t="s">
        <v>46046</v>
      </c>
      <c r="N1731" s="10" t="s">
        <v>20</v>
      </c>
      <c r="O1731" s="10" t="s">
        <v>37853</v>
      </c>
      <c r="P1731" s="10" t="s">
        <v>45771</v>
      </c>
      <c r="Q1731" s="33" t="s">
        <v>29986</v>
      </c>
      <c r="R1731" s="61" t="s">
        <v>37854</v>
      </c>
      <c r="S1731" s="10" t="s">
        <v>93</v>
      </c>
      <c r="T1731" s="60" t="s">
        <v>21</v>
      </c>
      <c r="U1731" s="51" t="s">
        <v>26689</v>
      </c>
      <c r="V1731" s="51" t="s">
        <v>26484</v>
      </c>
      <c r="W1731" s="51" t="s">
        <v>26483</v>
      </c>
      <c r="X1731" s="51" t="s">
        <v>93</v>
      </c>
      <c r="Y1731" s="51">
        <v>4477</v>
      </c>
      <c r="AA1731" s="51" t="s">
        <v>42844</v>
      </c>
      <c r="AB1731" s="33">
        <v>6712</v>
      </c>
      <c r="AC1731" s="103">
        <v>25593</v>
      </c>
    </row>
    <row r="1732" spans="1:29" ht="13" customHeight="1" x14ac:dyDescent="0.2">
      <c r="A1732" s="10" t="s">
        <v>41878</v>
      </c>
      <c r="B1732" s="87">
        <v>34</v>
      </c>
      <c r="C1732" s="10" t="s">
        <v>13</v>
      </c>
      <c r="D1732" s="10" t="s">
        <v>30</v>
      </c>
      <c r="E1732" s="61" t="s">
        <v>41879</v>
      </c>
      <c r="F1732" s="94">
        <v>43510</v>
      </c>
      <c r="G1732" s="10" t="s">
        <v>41880</v>
      </c>
      <c r="H1732" s="10" t="s">
        <v>41881</v>
      </c>
      <c r="I1732" s="64" t="s">
        <v>121</v>
      </c>
      <c r="J1732" s="62">
        <v>56467</v>
      </c>
      <c r="K1732" s="10" t="s">
        <v>41881</v>
      </c>
      <c r="L1732" s="10" t="s">
        <v>41882</v>
      </c>
      <c r="M1732" s="1" t="s">
        <v>46811</v>
      </c>
      <c r="N1732" s="10" t="s">
        <v>20</v>
      </c>
      <c r="O1732" s="10" t="s">
        <v>41883</v>
      </c>
      <c r="P1732" s="10" t="s">
        <v>45771</v>
      </c>
      <c r="Q1732" s="33" t="s">
        <v>29986</v>
      </c>
      <c r="R1732" s="61" t="s">
        <v>41884</v>
      </c>
      <c r="S1732" s="10" t="s">
        <v>93</v>
      </c>
      <c r="T1732" s="60" t="s">
        <v>21</v>
      </c>
      <c r="U1732" s="34" t="s">
        <v>26689</v>
      </c>
      <c r="V1732" s="34" t="s">
        <v>26484</v>
      </c>
      <c r="W1732" s="51"/>
      <c r="X1732" s="51"/>
      <c r="Y1732" s="51"/>
      <c r="AA1732" s="51" t="s">
        <v>42843</v>
      </c>
      <c r="AB1732" s="33">
        <v>6713</v>
      </c>
      <c r="AC1732" s="103">
        <v>25592</v>
      </c>
    </row>
    <row r="1733" spans="1:29" ht="13" customHeight="1" x14ac:dyDescent="0.2">
      <c r="A1733" s="10" t="s">
        <v>39490</v>
      </c>
      <c r="B1733" s="89">
        <v>47</v>
      </c>
      <c r="C1733" s="10" t="s">
        <v>13</v>
      </c>
      <c r="D1733" s="10" t="s">
        <v>41</v>
      </c>
      <c r="E1733" s="60"/>
      <c r="F1733" s="94">
        <v>43510</v>
      </c>
      <c r="G1733" s="10" t="s">
        <v>39491</v>
      </c>
      <c r="H1733" s="10" t="s">
        <v>91</v>
      </c>
      <c r="I1733" s="64" t="s">
        <v>38</v>
      </c>
      <c r="J1733" s="62">
        <v>90017</v>
      </c>
      <c r="K1733" s="10" t="s">
        <v>91</v>
      </c>
      <c r="L1733" s="10" t="s">
        <v>92</v>
      </c>
      <c r="M1733" s="1" t="s">
        <v>45984</v>
      </c>
      <c r="N1733" s="10" t="s">
        <v>20</v>
      </c>
      <c r="O1733" s="10" t="s">
        <v>39492</v>
      </c>
      <c r="P1733" s="10" t="s">
        <v>45771</v>
      </c>
      <c r="Q1733" s="33" t="s">
        <v>29986</v>
      </c>
      <c r="R1733" s="61" t="s">
        <v>39493</v>
      </c>
      <c r="S1733" s="10" t="s">
        <v>93</v>
      </c>
      <c r="T1733" s="60" t="s">
        <v>21</v>
      </c>
      <c r="U1733" s="51" t="s">
        <v>26682</v>
      </c>
      <c r="V1733" s="51" t="s">
        <v>26482</v>
      </c>
      <c r="W1733" s="51" t="s">
        <v>26485</v>
      </c>
      <c r="X1733" s="51" t="s">
        <v>93</v>
      </c>
      <c r="Y1733" s="51">
        <v>4462</v>
      </c>
      <c r="AA1733" s="51" t="s">
        <v>42842</v>
      </c>
      <c r="AB1733" s="33">
        <v>6714</v>
      </c>
      <c r="AC1733" s="103">
        <v>25594</v>
      </c>
    </row>
    <row r="1734" spans="1:29" ht="13" customHeight="1" x14ac:dyDescent="0.2">
      <c r="A1734" s="33" t="s">
        <v>36980</v>
      </c>
      <c r="B1734" s="33">
        <v>31</v>
      </c>
      <c r="C1734" s="33" t="s">
        <v>13</v>
      </c>
      <c r="D1734" s="33" t="s">
        <v>78</v>
      </c>
      <c r="E1734" s="33" t="s">
        <v>36981</v>
      </c>
      <c r="F1734" s="94">
        <v>43510</v>
      </c>
      <c r="G1734" s="33" t="s">
        <v>36982</v>
      </c>
      <c r="H1734" s="33" t="s">
        <v>401</v>
      </c>
      <c r="I1734" s="33" t="s">
        <v>618</v>
      </c>
      <c r="J1734" s="62">
        <v>39204</v>
      </c>
      <c r="K1734" s="33" t="s">
        <v>9126</v>
      </c>
      <c r="L1734" s="33" t="s">
        <v>5703</v>
      </c>
      <c r="M1734" s="1" t="s">
        <v>46096</v>
      </c>
      <c r="N1734" s="33" t="s">
        <v>27671</v>
      </c>
      <c r="O1734" s="33" t="s">
        <v>36983</v>
      </c>
      <c r="P1734" s="33" t="s">
        <v>45771</v>
      </c>
      <c r="Q1734" s="33" t="s">
        <v>29986</v>
      </c>
      <c r="R1734" s="33" t="s">
        <v>36984</v>
      </c>
      <c r="S1734" s="33" t="s">
        <v>509</v>
      </c>
      <c r="T1734" s="33" t="s">
        <v>45897</v>
      </c>
      <c r="U1734" s="51" t="s">
        <v>49804</v>
      </c>
      <c r="V1734" s="51"/>
      <c r="W1734" s="51"/>
      <c r="X1734" s="51"/>
      <c r="Y1734" s="51"/>
      <c r="AA1734" s="33" t="s">
        <v>42844</v>
      </c>
      <c r="AB1734" s="33">
        <v>6715</v>
      </c>
      <c r="AC1734" s="103">
        <v>25671</v>
      </c>
    </row>
    <row r="1735" spans="1:29" ht="13" customHeight="1" x14ac:dyDescent="0.2">
      <c r="A1735" s="10" t="s">
        <v>41657</v>
      </c>
      <c r="B1735" s="87">
        <v>37</v>
      </c>
      <c r="C1735" s="10" t="s">
        <v>13</v>
      </c>
      <c r="D1735" s="10" t="s">
        <v>78</v>
      </c>
      <c r="E1735" s="61" t="s">
        <v>41658</v>
      </c>
      <c r="F1735" s="94">
        <v>43510</v>
      </c>
      <c r="G1735" s="10" t="s">
        <v>41659</v>
      </c>
      <c r="H1735" s="10" t="s">
        <v>11296</v>
      </c>
      <c r="I1735" s="10" t="s">
        <v>66</v>
      </c>
      <c r="J1735" s="62">
        <v>78418</v>
      </c>
      <c r="K1735" s="10" t="s">
        <v>11298</v>
      </c>
      <c r="L1735" s="10" t="s">
        <v>41660</v>
      </c>
      <c r="M1735" s="1" t="s">
        <v>46812</v>
      </c>
      <c r="N1735" s="10" t="s">
        <v>20</v>
      </c>
      <c r="O1735" s="10" t="s">
        <v>41661</v>
      </c>
      <c r="P1735" s="10" t="s">
        <v>45771</v>
      </c>
      <c r="Q1735" s="33" t="s">
        <v>29986</v>
      </c>
      <c r="R1735" s="61" t="s">
        <v>41662</v>
      </c>
      <c r="S1735" s="10" t="s">
        <v>93</v>
      </c>
      <c r="T1735" s="60" t="s">
        <v>350</v>
      </c>
      <c r="U1735" s="34" t="s">
        <v>26775</v>
      </c>
      <c r="V1735" s="34" t="s">
        <v>26484</v>
      </c>
      <c r="W1735" s="51"/>
      <c r="X1735" s="51"/>
      <c r="Y1735" s="51"/>
      <c r="AA1735" s="51" t="s">
        <v>42844</v>
      </c>
      <c r="AB1735" s="33">
        <v>6716</v>
      </c>
      <c r="AC1735" s="103">
        <v>25670</v>
      </c>
    </row>
    <row r="1736" spans="1:29" ht="13" customHeight="1" x14ac:dyDescent="0.2">
      <c r="A1736" s="10" t="s">
        <v>39358</v>
      </c>
      <c r="B1736" s="87">
        <v>34</v>
      </c>
      <c r="C1736" s="10" t="s">
        <v>13</v>
      </c>
      <c r="D1736" s="10" t="s">
        <v>30</v>
      </c>
      <c r="E1736" s="60"/>
      <c r="F1736" s="94">
        <v>43509</v>
      </c>
      <c r="G1736" s="10" t="s">
        <v>39359</v>
      </c>
      <c r="H1736" s="10" t="s">
        <v>39360</v>
      </c>
      <c r="I1736" s="64" t="s">
        <v>373</v>
      </c>
      <c r="J1736" s="62">
        <v>17304</v>
      </c>
      <c r="K1736" s="10" t="s">
        <v>1784</v>
      </c>
      <c r="L1736" s="10" t="s">
        <v>470</v>
      </c>
      <c r="M1736" s="1" t="s">
        <v>46170</v>
      </c>
      <c r="N1736" s="10" t="s">
        <v>20</v>
      </c>
      <c r="O1736" s="10" t="s">
        <v>39361</v>
      </c>
      <c r="P1736" s="10" t="s">
        <v>45771</v>
      </c>
      <c r="Q1736" s="33" t="s">
        <v>29986</v>
      </c>
      <c r="R1736" s="61" t="s">
        <v>39362</v>
      </c>
      <c r="S1736" s="10" t="s">
        <v>93</v>
      </c>
      <c r="T1736" s="60" t="s">
        <v>21</v>
      </c>
      <c r="U1736" s="51" t="s">
        <v>26682</v>
      </c>
      <c r="V1736" s="51" t="s">
        <v>26484</v>
      </c>
      <c r="W1736" s="51" t="s">
        <v>26485</v>
      </c>
      <c r="X1736" s="51" t="s">
        <v>93</v>
      </c>
      <c r="Y1736" s="51">
        <v>4463</v>
      </c>
      <c r="AA1736" s="51" t="s">
        <v>42843</v>
      </c>
      <c r="AB1736" s="33">
        <v>6711</v>
      </c>
      <c r="AC1736" s="103">
        <v>25591</v>
      </c>
    </row>
    <row r="1737" spans="1:29" ht="13" customHeight="1" x14ac:dyDescent="0.2">
      <c r="A1737" s="10" t="s">
        <v>37855</v>
      </c>
      <c r="B1737" s="87">
        <v>47</v>
      </c>
      <c r="C1737" s="10" t="s">
        <v>13</v>
      </c>
      <c r="D1737" s="10" t="s">
        <v>30</v>
      </c>
      <c r="E1737" s="61" t="s">
        <v>37856</v>
      </c>
      <c r="F1737" s="94">
        <v>43509</v>
      </c>
      <c r="G1737" s="10" t="s">
        <v>37857</v>
      </c>
      <c r="H1737" s="10" t="s">
        <v>37858</v>
      </c>
      <c r="I1737" s="64" t="s">
        <v>337</v>
      </c>
      <c r="J1737" s="62">
        <v>27539</v>
      </c>
      <c r="K1737" s="10" t="s">
        <v>639</v>
      </c>
      <c r="L1737" s="10" t="s">
        <v>32085</v>
      </c>
      <c r="M1737" s="1" t="s">
        <v>46586</v>
      </c>
      <c r="N1737" s="10" t="s">
        <v>20</v>
      </c>
      <c r="O1737" s="10" t="s">
        <v>37859</v>
      </c>
      <c r="P1737" s="10" t="s">
        <v>45771</v>
      </c>
      <c r="Q1737" s="33" t="s">
        <v>29986</v>
      </c>
      <c r="R1737" s="61" t="s">
        <v>37860</v>
      </c>
      <c r="S1737" s="10" t="s">
        <v>93</v>
      </c>
      <c r="T1737" s="60" t="s">
        <v>21</v>
      </c>
      <c r="U1737" s="51" t="s">
        <v>26689</v>
      </c>
      <c r="V1737" s="51" t="s">
        <v>26484</v>
      </c>
      <c r="W1737" s="51" t="s">
        <v>26485</v>
      </c>
      <c r="X1737" s="51" t="s">
        <v>93</v>
      </c>
      <c r="Y1737" s="51">
        <v>4479</v>
      </c>
      <c r="AA1737" s="51" t="s">
        <v>42844</v>
      </c>
      <c r="AB1737" s="33">
        <v>6710</v>
      </c>
      <c r="AC1737" s="103">
        <v>25590</v>
      </c>
    </row>
    <row r="1738" spans="1:29" ht="13" customHeight="1" x14ac:dyDescent="0.2">
      <c r="A1738" s="1" t="s">
        <v>38757</v>
      </c>
      <c r="B1738" s="87">
        <v>19</v>
      </c>
      <c r="C1738" s="10" t="s">
        <v>13</v>
      </c>
      <c r="D1738" s="1" t="s">
        <v>78</v>
      </c>
      <c r="E1738" s="60"/>
      <c r="F1738" s="94">
        <v>43508</v>
      </c>
      <c r="G1738" s="10" t="s">
        <v>38753</v>
      </c>
      <c r="H1738" s="10" t="s">
        <v>38754</v>
      </c>
      <c r="I1738" s="64" t="s">
        <v>66</v>
      </c>
      <c r="J1738" s="62">
        <v>77450</v>
      </c>
      <c r="K1738" s="10" t="s">
        <v>1292</v>
      </c>
      <c r="L1738" s="10" t="s">
        <v>261</v>
      </c>
      <c r="M1738" s="1" t="s">
        <v>46113</v>
      </c>
      <c r="N1738" s="10" t="s">
        <v>20</v>
      </c>
      <c r="O1738" s="10" t="s">
        <v>38755</v>
      </c>
      <c r="P1738" s="10" t="s">
        <v>45771</v>
      </c>
      <c r="Q1738" s="33" t="s">
        <v>29986</v>
      </c>
      <c r="R1738" s="61" t="s">
        <v>38756</v>
      </c>
      <c r="S1738" s="10" t="s">
        <v>93</v>
      </c>
      <c r="T1738" s="60" t="s">
        <v>21</v>
      </c>
      <c r="U1738" s="51" t="s">
        <v>26689</v>
      </c>
      <c r="V1738" s="51" t="s">
        <v>26484</v>
      </c>
      <c r="W1738" s="51" t="s">
        <v>26483</v>
      </c>
      <c r="X1738" s="51" t="s">
        <v>93</v>
      </c>
      <c r="Y1738" s="51">
        <v>4460</v>
      </c>
      <c r="AA1738" s="51" t="s">
        <v>42844</v>
      </c>
      <c r="AB1738" s="33">
        <v>6706</v>
      </c>
      <c r="AC1738" s="103">
        <v>25589</v>
      </c>
    </row>
    <row r="1739" spans="1:29" ht="13" customHeight="1" x14ac:dyDescent="0.2">
      <c r="A1739" s="1" t="s">
        <v>38752</v>
      </c>
      <c r="B1739" s="87">
        <v>20</v>
      </c>
      <c r="C1739" s="10" t="s">
        <v>13</v>
      </c>
      <c r="D1739" s="1" t="s">
        <v>78</v>
      </c>
      <c r="E1739" s="60"/>
      <c r="F1739" s="94">
        <v>43508</v>
      </c>
      <c r="G1739" s="10" t="s">
        <v>38753</v>
      </c>
      <c r="H1739" s="10" t="s">
        <v>38754</v>
      </c>
      <c r="I1739" s="64" t="s">
        <v>66</v>
      </c>
      <c r="J1739" s="62">
        <v>77450</v>
      </c>
      <c r="K1739" s="10" t="s">
        <v>1292</v>
      </c>
      <c r="L1739" s="10" t="s">
        <v>261</v>
      </c>
      <c r="M1739" s="1" t="s">
        <v>46113</v>
      </c>
      <c r="N1739" s="10" t="s">
        <v>20</v>
      </c>
      <c r="O1739" s="10" t="s">
        <v>38755</v>
      </c>
      <c r="P1739" s="10" t="s">
        <v>45771</v>
      </c>
      <c r="Q1739" s="33" t="s">
        <v>29986</v>
      </c>
      <c r="R1739" s="61" t="s">
        <v>38756</v>
      </c>
      <c r="S1739" s="10" t="s">
        <v>93</v>
      </c>
      <c r="T1739" s="60" t="s">
        <v>21</v>
      </c>
      <c r="U1739" s="51" t="s">
        <v>26689</v>
      </c>
      <c r="V1739" s="51" t="s">
        <v>26484</v>
      </c>
      <c r="W1739" s="51" t="s">
        <v>26483</v>
      </c>
      <c r="X1739" s="51" t="s">
        <v>93</v>
      </c>
      <c r="Y1739" s="51">
        <v>4459</v>
      </c>
      <c r="AA1739" s="51" t="s">
        <v>42844</v>
      </c>
      <c r="AB1739" s="33">
        <v>6705</v>
      </c>
      <c r="AC1739" s="103">
        <v>25584</v>
      </c>
    </row>
    <row r="1740" spans="1:29" ht="13" customHeight="1" x14ac:dyDescent="0.2">
      <c r="A1740" s="1" t="s">
        <v>38758</v>
      </c>
      <c r="B1740" s="87">
        <v>28</v>
      </c>
      <c r="C1740" s="10" t="s">
        <v>13</v>
      </c>
      <c r="D1740" s="1" t="s">
        <v>30</v>
      </c>
      <c r="E1740" s="60"/>
      <c r="F1740" s="94">
        <v>43508</v>
      </c>
      <c r="G1740" s="10" t="s">
        <v>38759</v>
      </c>
      <c r="H1740" s="10" t="s">
        <v>307</v>
      </c>
      <c r="I1740" s="64" t="s">
        <v>308</v>
      </c>
      <c r="J1740" s="62">
        <v>99712</v>
      </c>
      <c r="K1740" s="10" t="s">
        <v>18064</v>
      </c>
      <c r="L1740" s="10" t="s">
        <v>22761</v>
      </c>
      <c r="M1740" s="1" t="s">
        <v>46814</v>
      </c>
      <c r="N1740" s="10" t="s">
        <v>20</v>
      </c>
      <c r="O1740" s="10" t="s">
        <v>38760</v>
      </c>
      <c r="P1740" s="10" t="s">
        <v>45771</v>
      </c>
      <c r="Q1740" s="33" t="s">
        <v>29986</v>
      </c>
      <c r="R1740" s="61" t="s">
        <v>38761</v>
      </c>
      <c r="S1740" s="10" t="s">
        <v>93</v>
      </c>
      <c r="T1740" s="60" t="s">
        <v>21</v>
      </c>
      <c r="U1740" s="51" t="s">
        <v>26689</v>
      </c>
      <c r="V1740" s="51" t="s">
        <v>26484</v>
      </c>
      <c r="W1740" s="51" t="s">
        <v>26485</v>
      </c>
      <c r="X1740" s="51" t="s">
        <v>93</v>
      </c>
      <c r="Y1740" s="51">
        <v>4465</v>
      </c>
      <c r="AA1740" s="51" t="s">
        <v>42843</v>
      </c>
      <c r="AB1740" s="33">
        <v>6707</v>
      </c>
      <c r="AC1740" s="103">
        <v>25585</v>
      </c>
    </row>
    <row r="1741" spans="1:29" ht="13" customHeight="1" x14ac:dyDescent="0.2">
      <c r="A1741" s="10" t="s">
        <v>37844</v>
      </c>
      <c r="B1741" s="87">
        <v>46</v>
      </c>
      <c r="C1741" s="10" t="s">
        <v>13</v>
      </c>
      <c r="D1741" s="10" t="s">
        <v>30</v>
      </c>
      <c r="E1741" s="61" t="s">
        <v>37845</v>
      </c>
      <c r="F1741" s="94">
        <v>43508</v>
      </c>
      <c r="G1741" s="10" t="s">
        <v>37846</v>
      </c>
      <c r="H1741" s="10" t="s">
        <v>1328</v>
      </c>
      <c r="I1741" s="64" t="s">
        <v>38</v>
      </c>
      <c r="J1741" s="62">
        <v>95341</v>
      </c>
      <c r="K1741" s="10" t="s">
        <v>1328</v>
      </c>
      <c r="L1741" s="10" t="s">
        <v>37847</v>
      </c>
      <c r="M1741" s="1" t="s">
        <v>46815</v>
      </c>
      <c r="N1741" s="10" t="s">
        <v>20</v>
      </c>
      <c r="O1741" s="10" t="s">
        <v>37848</v>
      </c>
      <c r="P1741" s="10" t="s">
        <v>45771</v>
      </c>
      <c r="Q1741" s="33" t="s">
        <v>29986</v>
      </c>
      <c r="R1741" s="61" t="s">
        <v>37849</v>
      </c>
      <c r="S1741" s="10" t="s">
        <v>93</v>
      </c>
      <c r="T1741" s="60" t="s">
        <v>21</v>
      </c>
      <c r="U1741" s="51" t="s">
        <v>26689</v>
      </c>
      <c r="V1741" s="51" t="s">
        <v>26484</v>
      </c>
      <c r="W1741" s="51" t="s">
        <v>26485</v>
      </c>
      <c r="X1741" s="51" t="s">
        <v>93</v>
      </c>
      <c r="Y1741" s="51">
        <v>4464</v>
      </c>
      <c r="Z1741" s="33" t="s">
        <v>42353</v>
      </c>
      <c r="AA1741" s="51" t="s">
        <v>42844</v>
      </c>
      <c r="AB1741" s="33">
        <v>6704</v>
      </c>
      <c r="AC1741" s="103">
        <v>25587</v>
      </c>
    </row>
    <row r="1742" spans="1:29" ht="13" customHeight="1" x14ac:dyDescent="0.2">
      <c r="A1742" s="10" t="s">
        <v>39255</v>
      </c>
      <c r="B1742" s="87">
        <v>58</v>
      </c>
      <c r="C1742" s="10" t="s">
        <v>13</v>
      </c>
      <c r="D1742" s="10" t="s">
        <v>78</v>
      </c>
      <c r="E1742" s="60"/>
      <c r="F1742" s="94">
        <v>43508</v>
      </c>
      <c r="G1742" s="10" t="s">
        <v>39256</v>
      </c>
      <c r="H1742" s="10" t="s">
        <v>39257</v>
      </c>
      <c r="I1742" s="64" t="s">
        <v>62</v>
      </c>
      <c r="J1742" s="62">
        <v>43512</v>
      </c>
      <c r="K1742" s="10" t="s">
        <v>39257</v>
      </c>
      <c r="L1742" s="10" t="s">
        <v>39258</v>
      </c>
      <c r="M1742" s="1" t="s">
        <v>46813</v>
      </c>
      <c r="N1742" s="10" t="s">
        <v>20</v>
      </c>
      <c r="O1742" s="10" t="s">
        <v>39259</v>
      </c>
      <c r="P1742" s="10" t="s">
        <v>45771</v>
      </c>
      <c r="Q1742" s="33" t="s">
        <v>29986</v>
      </c>
      <c r="R1742" s="61" t="s">
        <v>39260</v>
      </c>
      <c r="S1742" s="10" t="s">
        <v>93</v>
      </c>
      <c r="T1742" s="60" t="s">
        <v>21</v>
      </c>
      <c r="U1742" s="51" t="s">
        <v>26682</v>
      </c>
      <c r="V1742" s="51" t="s">
        <v>26482</v>
      </c>
      <c r="W1742" s="51" t="s">
        <v>26485</v>
      </c>
      <c r="X1742" s="51" t="s">
        <v>93</v>
      </c>
      <c r="Y1742" s="51">
        <v>4458</v>
      </c>
      <c r="AA1742" s="51" t="s">
        <v>42843</v>
      </c>
      <c r="AB1742" s="33">
        <v>6708</v>
      </c>
      <c r="AC1742" s="103">
        <v>25583</v>
      </c>
    </row>
    <row r="1743" spans="1:29" ht="13" customHeight="1" x14ac:dyDescent="0.2">
      <c r="A1743" s="33" t="s">
        <v>37009</v>
      </c>
      <c r="B1743" s="33">
        <v>42</v>
      </c>
      <c r="C1743" s="33" t="s">
        <v>13</v>
      </c>
      <c r="D1743" s="33" t="s">
        <v>30</v>
      </c>
      <c r="E1743" s="33" t="s">
        <v>37010</v>
      </c>
      <c r="F1743" s="94">
        <v>43508</v>
      </c>
      <c r="G1743" s="33" t="s">
        <v>37011</v>
      </c>
      <c r="H1743" s="33" t="s">
        <v>37012</v>
      </c>
      <c r="I1743" s="33" t="s">
        <v>392</v>
      </c>
      <c r="J1743" s="62">
        <v>11418</v>
      </c>
      <c r="K1743" s="33" t="s">
        <v>2462</v>
      </c>
      <c r="L1743" s="33" t="s">
        <v>536</v>
      </c>
      <c r="M1743" s="1" t="s">
        <v>45963</v>
      </c>
      <c r="N1743" s="33" t="s">
        <v>20</v>
      </c>
      <c r="O1743" s="33" t="s">
        <v>37013</v>
      </c>
      <c r="P1743" s="33" t="s">
        <v>45771</v>
      </c>
      <c r="Q1743" s="33" t="s">
        <v>29986</v>
      </c>
      <c r="R1743" s="33" t="s">
        <v>37014</v>
      </c>
      <c r="S1743" s="33" t="s">
        <v>93</v>
      </c>
      <c r="T1743" s="33" t="s">
        <v>45897</v>
      </c>
      <c r="U1743" s="51" t="s">
        <v>39851</v>
      </c>
      <c r="V1743" s="51"/>
      <c r="W1743" s="51"/>
      <c r="X1743" s="51"/>
      <c r="Y1743" s="51"/>
      <c r="AA1743" s="33" t="s">
        <v>42842</v>
      </c>
      <c r="AB1743" s="33">
        <v>6709</v>
      </c>
      <c r="AC1743" s="103">
        <v>25668</v>
      </c>
    </row>
    <row r="1744" spans="1:29" ht="13" customHeight="1" x14ac:dyDescent="0.2">
      <c r="A1744" s="10" t="s">
        <v>37175</v>
      </c>
      <c r="B1744" s="87">
        <v>24</v>
      </c>
      <c r="C1744" s="10" t="s">
        <v>13</v>
      </c>
      <c r="D1744" s="10" t="s">
        <v>78</v>
      </c>
      <c r="E1744" s="61" t="s">
        <v>37176</v>
      </c>
      <c r="F1744" s="94">
        <v>43507</v>
      </c>
      <c r="G1744" s="33" t="s">
        <v>37177</v>
      </c>
      <c r="H1744" s="33" t="s">
        <v>37178</v>
      </c>
      <c r="I1744" s="33" t="s">
        <v>293</v>
      </c>
      <c r="J1744" s="62">
        <v>40014</v>
      </c>
      <c r="K1744" s="10" t="s">
        <v>25023</v>
      </c>
      <c r="L1744" s="10" t="s">
        <v>18184</v>
      </c>
      <c r="M1744" s="1" t="s">
        <v>46058</v>
      </c>
      <c r="N1744" s="10" t="s">
        <v>20</v>
      </c>
      <c r="O1744" s="10" t="s">
        <v>37179</v>
      </c>
      <c r="P1744" s="10" t="s">
        <v>45771</v>
      </c>
      <c r="Q1744" s="33" t="s">
        <v>29986</v>
      </c>
      <c r="R1744" s="61" t="s">
        <v>37180</v>
      </c>
      <c r="S1744" s="10" t="s">
        <v>93</v>
      </c>
      <c r="T1744" s="60" t="s">
        <v>21</v>
      </c>
      <c r="U1744" s="51" t="s">
        <v>26689</v>
      </c>
      <c r="V1744" s="51" t="s">
        <v>26484</v>
      </c>
      <c r="W1744" s="51" t="s">
        <v>26483</v>
      </c>
      <c r="X1744" s="51" t="s">
        <v>93</v>
      </c>
      <c r="Y1744" s="51">
        <v>4457</v>
      </c>
      <c r="AA1744" s="51" t="s">
        <v>42844</v>
      </c>
      <c r="AB1744" s="33">
        <v>6700</v>
      </c>
      <c r="AC1744" s="103">
        <v>25580</v>
      </c>
    </row>
    <row r="1745" spans="1:29" ht="13" customHeight="1" x14ac:dyDescent="0.2">
      <c r="A1745" s="10" t="s">
        <v>37695</v>
      </c>
      <c r="B1745" s="87">
        <v>32</v>
      </c>
      <c r="C1745" s="10" t="s">
        <v>13</v>
      </c>
      <c r="D1745" s="10" t="s">
        <v>14</v>
      </c>
      <c r="E1745" s="60"/>
      <c r="F1745" s="94">
        <v>43507</v>
      </c>
      <c r="G1745" s="33" t="s">
        <v>37696</v>
      </c>
      <c r="H1745" s="33" t="s">
        <v>6871</v>
      </c>
      <c r="I1745" s="97" t="s">
        <v>38</v>
      </c>
      <c r="J1745" s="62">
        <v>96002</v>
      </c>
      <c r="K1745" s="10" t="s">
        <v>6873</v>
      </c>
      <c r="L1745" s="10" t="s">
        <v>6874</v>
      </c>
      <c r="M1745" s="1" t="s">
        <v>45948</v>
      </c>
      <c r="N1745" s="10" t="s">
        <v>20</v>
      </c>
      <c r="O1745" s="10" t="s">
        <v>37697</v>
      </c>
      <c r="P1745" s="10" t="s">
        <v>45771</v>
      </c>
      <c r="Q1745" s="33" t="s">
        <v>29986</v>
      </c>
      <c r="R1745" s="61" t="s">
        <v>37698</v>
      </c>
      <c r="S1745" s="10" t="s">
        <v>901</v>
      </c>
      <c r="T1745" s="60" t="s">
        <v>21</v>
      </c>
      <c r="U1745" s="51" t="s">
        <v>26689</v>
      </c>
      <c r="V1745" s="51" t="s">
        <v>26484</v>
      </c>
      <c r="W1745" s="51" t="s">
        <v>26486</v>
      </c>
      <c r="X1745" s="51" t="s">
        <v>93</v>
      </c>
      <c r="Y1745" s="51">
        <v>4461</v>
      </c>
      <c r="AA1745" s="51" t="s">
        <v>42842</v>
      </c>
      <c r="AB1745" s="33">
        <v>6701</v>
      </c>
      <c r="AC1745" s="103">
        <v>25578</v>
      </c>
    </row>
    <row r="1746" spans="1:29" ht="13" customHeight="1" x14ac:dyDescent="0.2">
      <c r="A1746" s="10" t="s">
        <v>42044</v>
      </c>
      <c r="B1746" s="87">
        <v>23</v>
      </c>
      <c r="C1746" s="10" t="s">
        <v>13</v>
      </c>
      <c r="D1746" s="10" t="s">
        <v>41</v>
      </c>
      <c r="E1746" s="60"/>
      <c r="F1746" s="94">
        <v>43507</v>
      </c>
      <c r="G1746" s="10" t="s">
        <v>42045</v>
      </c>
      <c r="H1746" s="10" t="s">
        <v>14453</v>
      </c>
      <c r="I1746" s="64" t="s">
        <v>38</v>
      </c>
      <c r="J1746" s="62">
        <v>92833</v>
      </c>
      <c r="K1746" s="10" t="s">
        <v>995</v>
      </c>
      <c r="L1746" s="10" t="s">
        <v>14454</v>
      </c>
      <c r="M1746" s="1" t="s">
        <v>45983</v>
      </c>
      <c r="N1746" s="10" t="s">
        <v>362</v>
      </c>
      <c r="O1746" s="10" t="s">
        <v>42046</v>
      </c>
      <c r="P1746" s="10" t="s">
        <v>45771</v>
      </c>
      <c r="Q1746" s="33" t="s">
        <v>29986</v>
      </c>
      <c r="R1746" s="61" t="s">
        <v>42047</v>
      </c>
      <c r="S1746" s="10" t="s">
        <v>509</v>
      </c>
      <c r="T1746" s="60" t="s">
        <v>45897</v>
      </c>
      <c r="U1746" s="34" t="s">
        <v>49804</v>
      </c>
      <c r="V1746" s="34" t="s">
        <v>26484</v>
      </c>
      <c r="X1746" s="51"/>
      <c r="AA1746" s="51" t="s">
        <v>42844</v>
      </c>
      <c r="AB1746" s="33">
        <v>6702</v>
      </c>
      <c r="AC1746" s="103">
        <v>25582</v>
      </c>
    </row>
    <row r="1747" spans="1:29" ht="13" customHeight="1" x14ac:dyDescent="0.2">
      <c r="A1747" s="10" t="s">
        <v>40181</v>
      </c>
      <c r="B1747" s="87">
        <v>34</v>
      </c>
      <c r="C1747" s="10" t="s">
        <v>13</v>
      </c>
      <c r="D1747" s="10" t="s">
        <v>30</v>
      </c>
      <c r="E1747" s="60"/>
      <c r="F1747" s="94">
        <v>43507</v>
      </c>
      <c r="G1747" s="33" t="s">
        <v>40182</v>
      </c>
      <c r="H1747" s="33" t="s">
        <v>992</v>
      </c>
      <c r="I1747" s="33" t="s">
        <v>138</v>
      </c>
      <c r="J1747" s="62">
        <v>25136</v>
      </c>
      <c r="K1747" s="10" t="s">
        <v>1411</v>
      </c>
      <c r="L1747" s="10" t="s">
        <v>19406</v>
      </c>
      <c r="M1747" s="1" t="s">
        <v>46816</v>
      </c>
      <c r="N1747" s="10" t="s">
        <v>20</v>
      </c>
      <c r="O1747" s="10" t="s">
        <v>40183</v>
      </c>
      <c r="P1747" s="10" t="s">
        <v>45771</v>
      </c>
      <c r="Q1747" s="33" t="s">
        <v>29986</v>
      </c>
      <c r="R1747" s="61" t="s">
        <v>40184</v>
      </c>
      <c r="S1747" s="10" t="s">
        <v>22</v>
      </c>
      <c r="T1747" s="60" t="s">
        <v>28</v>
      </c>
      <c r="U1747" s="51" t="s">
        <v>26487</v>
      </c>
      <c r="V1747" s="51" t="s">
        <v>26487</v>
      </c>
      <c r="W1747" s="51"/>
      <c r="X1747" s="51" t="s">
        <v>93</v>
      </c>
      <c r="Y1747" s="51">
        <v>4442</v>
      </c>
      <c r="AA1747" s="51" t="s">
        <v>42843</v>
      </c>
      <c r="AB1747" s="33">
        <v>6703</v>
      </c>
      <c r="AC1747" s="103">
        <v>25577</v>
      </c>
    </row>
    <row r="1748" spans="1:29" ht="13" customHeight="1" x14ac:dyDescent="0.2">
      <c r="A1748" s="10" t="s">
        <v>40750</v>
      </c>
      <c r="B1748" s="87">
        <v>34</v>
      </c>
      <c r="C1748" s="10" t="s">
        <v>13</v>
      </c>
      <c r="D1748" s="10" t="s">
        <v>78</v>
      </c>
      <c r="E1748" s="61" t="s">
        <v>40751</v>
      </c>
      <c r="F1748" s="94">
        <v>43506</v>
      </c>
      <c r="G1748" s="33" t="s">
        <v>40752</v>
      </c>
      <c r="H1748" s="33" t="s">
        <v>26</v>
      </c>
      <c r="I1748" s="33" t="s">
        <v>25</v>
      </c>
      <c r="J1748" s="62">
        <v>29605</v>
      </c>
      <c r="K1748" s="10" t="s">
        <v>26</v>
      </c>
      <c r="L1748" s="10" t="s">
        <v>27</v>
      </c>
      <c r="M1748" s="1" t="s">
        <v>46817</v>
      </c>
      <c r="N1748" s="10" t="s">
        <v>20</v>
      </c>
      <c r="O1748" s="10" t="s">
        <v>40753</v>
      </c>
      <c r="P1748" s="10" t="s">
        <v>45771</v>
      </c>
      <c r="Q1748" s="33" t="s">
        <v>29986</v>
      </c>
      <c r="R1748" s="61" t="s">
        <v>40754</v>
      </c>
      <c r="S1748" s="10" t="s">
        <v>509</v>
      </c>
      <c r="T1748" s="60" t="s">
        <v>21</v>
      </c>
      <c r="U1748" s="51" t="s">
        <v>26689</v>
      </c>
      <c r="V1748" s="51" t="s">
        <v>26484</v>
      </c>
      <c r="W1748" s="51" t="s">
        <v>26485</v>
      </c>
      <c r="X1748" s="51" t="s">
        <v>509</v>
      </c>
      <c r="Y1748" s="51">
        <v>4445</v>
      </c>
      <c r="AA1748" s="51" t="s">
        <v>42844</v>
      </c>
      <c r="AB1748" s="33">
        <v>6698</v>
      </c>
      <c r="AC1748" s="103">
        <v>25576</v>
      </c>
    </row>
    <row r="1749" spans="1:29" ht="13" customHeight="1" x14ac:dyDescent="0.2">
      <c r="A1749" s="10" t="s">
        <v>41251</v>
      </c>
      <c r="B1749" s="87">
        <v>55</v>
      </c>
      <c r="C1749" s="10" t="s">
        <v>13</v>
      </c>
      <c r="D1749" s="10" t="s">
        <v>30</v>
      </c>
      <c r="E1749" s="61" t="s">
        <v>41252</v>
      </c>
      <c r="F1749" s="94">
        <v>43506</v>
      </c>
      <c r="G1749" s="33" t="s">
        <v>41253</v>
      </c>
      <c r="H1749" s="33" t="s">
        <v>27748</v>
      </c>
      <c r="I1749" s="33" t="s">
        <v>406</v>
      </c>
      <c r="J1749" s="62">
        <v>53189</v>
      </c>
      <c r="K1749" s="10" t="s">
        <v>27748</v>
      </c>
      <c r="L1749" s="10" t="s">
        <v>27747</v>
      </c>
      <c r="M1749" s="1" t="s">
        <v>46094</v>
      </c>
      <c r="N1749" s="10" t="s">
        <v>20</v>
      </c>
      <c r="O1749" s="10" t="s">
        <v>41254</v>
      </c>
      <c r="P1749" s="10" t="s">
        <v>45771</v>
      </c>
      <c r="Q1749" s="33" t="s">
        <v>29986</v>
      </c>
      <c r="R1749" s="61" t="s">
        <v>41255</v>
      </c>
      <c r="S1749" s="10" t="s">
        <v>509</v>
      </c>
      <c r="T1749" s="60" t="s">
        <v>21</v>
      </c>
      <c r="U1749" s="51" t="s">
        <v>26682</v>
      </c>
      <c r="V1749" s="51" t="s">
        <v>26484</v>
      </c>
      <c r="W1749" s="51" t="s">
        <v>26485</v>
      </c>
      <c r="X1749" s="51" t="s">
        <v>93</v>
      </c>
      <c r="Y1749" s="51">
        <v>4444</v>
      </c>
      <c r="AA1749" s="51" t="s">
        <v>42844</v>
      </c>
      <c r="AB1749" s="33">
        <v>6699</v>
      </c>
      <c r="AC1749" s="103">
        <v>25575</v>
      </c>
    </row>
    <row r="1750" spans="1:29" ht="13" customHeight="1" x14ac:dyDescent="0.2">
      <c r="A1750" s="10" t="s">
        <v>37170</v>
      </c>
      <c r="B1750" s="87">
        <v>20</v>
      </c>
      <c r="C1750" s="10" t="s">
        <v>13</v>
      </c>
      <c r="D1750" s="10" t="s">
        <v>78</v>
      </c>
      <c r="E1750" s="61" t="s">
        <v>37171</v>
      </c>
      <c r="F1750" s="94">
        <v>43505</v>
      </c>
      <c r="G1750" s="33" t="s">
        <v>37172</v>
      </c>
      <c r="H1750" s="33" t="s">
        <v>3130</v>
      </c>
      <c r="I1750" s="97" t="s">
        <v>38</v>
      </c>
      <c r="J1750" s="62">
        <v>94591</v>
      </c>
      <c r="K1750" s="10" t="s">
        <v>3132</v>
      </c>
      <c r="L1750" s="10" t="s">
        <v>3133</v>
      </c>
      <c r="M1750" s="1" t="s">
        <v>45964</v>
      </c>
      <c r="N1750" s="10" t="s">
        <v>20</v>
      </c>
      <c r="O1750" s="10" t="s">
        <v>37173</v>
      </c>
      <c r="P1750" s="10" t="s">
        <v>45771</v>
      </c>
      <c r="Q1750" s="33" t="s">
        <v>29986</v>
      </c>
      <c r="R1750" s="61" t="s">
        <v>37174</v>
      </c>
      <c r="S1750" s="10" t="s">
        <v>93</v>
      </c>
      <c r="T1750" s="60" t="s">
        <v>21</v>
      </c>
      <c r="U1750" s="51" t="s">
        <v>26689</v>
      </c>
      <c r="V1750" s="51" t="s">
        <v>26482</v>
      </c>
      <c r="W1750" s="51" t="s">
        <v>26485</v>
      </c>
      <c r="X1750" s="51" t="s">
        <v>93</v>
      </c>
      <c r="Y1750" s="51">
        <v>4441</v>
      </c>
      <c r="AA1750" s="51" t="s">
        <v>42844</v>
      </c>
      <c r="AB1750" s="33">
        <v>6694</v>
      </c>
      <c r="AC1750" s="103">
        <v>25573</v>
      </c>
    </row>
    <row r="1751" spans="1:29" ht="13" customHeight="1" x14ac:dyDescent="0.2">
      <c r="A1751" s="10" t="s">
        <v>37872</v>
      </c>
      <c r="B1751" s="87">
        <v>25</v>
      </c>
      <c r="C1751" s="10" t="s">
        <v>13</v>
      </c>
      <c r="D1751" s="10" t="s">
        <v>30</v>
      </c>
      <c r="E1751" s="61" t="s">
        <v>37873</v>
      </c>
      <c r="F1751" s="94">
        <v>43505</v>
      </c>
      <c r="G1751" s="33" t="s">
        <v>37874</v>
      </c>
      <c r="H1751" s="33" t="s">
        <v>10828</v>
      </c>
      <c r="I1751" s="33" t="s">
        <v>366</v>
      </c>
      <c r="J1751" s="62">
        <v>73115</v>
      </c>
      <c r="K1751" s="10" t="s">
        <v>1025</v>
      </c>
      <c r="L1751" s="10" t="s">
        <v>37875</v>
      </c>
      <c r="M1751" s="1" t="s">
        <v>46819</v>
      </c>
      <c r="N1751" s="10" t="s">
        <v>20</v>
      </c>
      <c r="O1751" s="10" t="s">
        <v>37876</v>
      </c>
      <c r="P1751" s="10" t="s">
        <v>45771</v>
      </c>
      <c r="Q1751" s="33" t="s">
        <v>29986</v>
      </c>
      <c r="R1751" s="61" t="s">
        <v>37877</v>
      </c>
      <c r="S1751" s="10" t="s">
        <v>93</v>
      </c>
      <c r="T1751" s="60" t="s">
        <v>21</v>
      </c>
      <c r="U1751" s="51" t="s">
        <v>26689</v>
      </c>
      <c r="V1751" s="51" t="s">
        <v>26484</v>
      </c>
      <c r="W1751" s="51" t="s">
        <v>26485</v>
      </c>
      <c r="X1751" s="51" t="s">
        <v>93</v>
      </c>
      <c r="Y1751" s="51">
        <v>4485</v>
      </c>
      <c r="Z1751" s="33" t="s">
        <v>42353</v>
      </c>
      <c r="AA1751" s="51" t="s">
        <v>42844</v>
      </c>
      <c r="AB1751" s="33">
        <v>6695</v>
      </c>
      <c r="AC1751" s="103">
        <v>25569</v>
      </c>
    </row>
    <row r="1752" spans="1:29" ht="13" customHeight="1" x14ac:dyDescent="0.2">
      <c r="A1752" s="10" t="s">
        <v>38455</v>
      </c>
      <c r="B1752" s="87">
        <v>28</v>
      </c>
      <c r="C1752" s="10" t="s">
        <v>13</v>
      </c>
      <c r="D1752" s="10" t="s">
        <v>41</v>
      </c>
      <c r="E1752" s="10"/>
      <c r="F1752" s="94">
        <v>43505</v>
      </c>
      <c r="G1752" s="33" t="s">
        <v>38456</v>
      </c>
      <c r="H1752" s="33" t="s">
        <v>20179</v>
      </c>
      <c r="I1752" s="33" t="s">
        <v>337</v>
      </c>
      <c r="J1752" s="62">
        <v>27807</v>
      </c>
      <c r="K1752" s="10" t="s">
        <v>38457</v>
      </c>
      <c r="L1752" s="10" t="s">
        <v>38458</v>
      </c>
      <c r="M1752" s="1" t="s">
        <v>46818</v>
      </c>
      <c r="N1752" s="10" t="s">
        <v>20</v>
      </c>
      <c r="O1752" s="10" t="s">
        <v>38459</v>
      </c>
      <c r="P1752" s="10" t="s">
        <v>45771</v>
      </c>
      <c r="Q1752" s="33" t="s">
        <v>29986</v>
      </c>
      <c r="R1752" s="61" t="s">
        <v>38460</v>
      </c>
      <c r="S1752" s="10" t="s">
        <v>93</v>
      </c>
      <c r="T1752" s="60" t="s">
        <v>21</v>
      </c>
      <c r="U1752" s="51" t="s">
        <v>26689</v>
      </c>
      <c r="V1752" s="51" t="s">
        <v>26482</v>
      </c>
      <c r="W1752" s="51" t="s">
        <v>26485</v>
      </c>
      <c r="X1752" s="51" t="s">
        <v>509</v>
      </c>
      <c r="Y1752" s="51">
        <v>4447</v>
      </c>
      <c r="AA1752" s="51" t="s">
        <v>42843</v>
      </c>
      <c r="AB1752" s="33">
        <v>6696</v>
      </c>
      <c r="AC1752" s="103">
        <v>25571</v>
      </c>
    </row>
    <row r="1753" spans="1:29" ht="13" customHeight="1" x14ac:dyDescent="0.2">
      <c r="A1753" s="10" t="s">
        <v>41247</v>
      </c>
      <c r="B1753" s="87">
        <v>57</v>
      </c>
      <c r="C1753" s="10" t="s">
        <v>13</v>
      </c>
      <c r="D1753" s="10" t="s">
        <v>30</v>
      </c>
      <c r="E1753" s="10"/>
      <c r="F1753" s="94">
        <v>43505</v>
      </c>
      <c r="G1753" s="33" t="s">
        <v>41248</v>
      </c>
      <c r="H1753" s="33" t="s">
        <v>436</v>
      </c>
      <c r="I1753" s="97" t="s">
        <v>224</v>
      </c>
      <c r="J1753" s="62">
        <v>23462</v>
      </c>
      <c r="K1753" s="10" t="s">
        <v>12055</v>
      </c>
      <c r="L1753" s="10" t="s">
        <v>438</v>
      </c>
      <c r="M1753" s="1" t="s">
        <v>46160</v>
      </c>
      <c r="N1753" s="10" t="s">
        <v>20</v>
      </c>
      <c r="O1753" s="10" t="s">
        <v>41249</v>
      </c>
      <c r="P1753" s="10" t="s">
        <v>45771</v>
      </c>
      <c r="Q1753" s="33" t="s">
        <v>29986</v>
      </c>
      <c r="R1753" s="61" t="s">
        <v>41250</v>
      </c>
      <c r="S1753" s="10" t="s">
        <v>509</v>
      </c>
      <c r="T1753" s="60" t="s">
        <v>21</v>
      </c>
      <c r="U1753" s="51" t="s">
        <v>26682</v>
      </c>
      <c r="V1753" s="51" t="s">
        <v>26484</v>
      </c>
      <c r="W1753" s="51" t="s">
        <v>26485</v>
      </c>
      <c r="X1753" s="51" t="s">
        <v>93</v>
      </c>
      <c r="Y1753" s="51">
        <v>4443</v>
      </c>
      <c r="AA1753" s="51" t="s">
        <v>42842</v>
      </c>
      <c r="AB1753" s="33">
        <v>6697</v>
      </c>
      <c r="AC1753" s="103">
        <v>25570</v>
      </c>
    </row>
    <row r="1754" spans="1:29" ht="13" customHeight="1" x14ac:dyDescent="0.2">
      <c r="A1754" s="1" t="s">
        <v>39601</v>
      </c>
      <c r="B1754" s="87">
        <v>32</v>
      </c>
      <c r="C1754" s="10" t="s">
        <v>20340</v>
      </c>
      <c r="D1754" s="1" t="s">
        <v>23</v>
      </c>
      <c r="E1754" s="10"/>
      <c r="F1754" s="94">
        <v>43504</v>
      </c>
      <c r="G1754" s="33" t="s">
        <v>39602</v>
      </c>
      <c r="H1754" s="33" t="s">
        <v>697</v>
      </c>
      <c r="I1754" s="33" t="s">
        <v>392</v>
      </c>
      <c r="J1754" s="62">
        <v>10002</v>
      </c>
      <c r="K1754" s="10" t="s">
        <v>697</v>
      </c>
      <c r="L1754" s="10" t="s">
        <v>536</v>
      </c>
      <c r="M1754" s="1" t="s">
        <v>45963</v>
      </c>
      <c r="N1754" s="10" t="s">
        <v>20</v>
      </c>
      <c r="O1754" s="10" t="s">
        <v>39603</v>
      </c>
      <c r="P1754" s="10" t="s">
        <v>45771</v>
      </c>
      <c r="Q1754" s="33" t="s">
        <v>29986</v>
      </c>
      <c r="R1754" s="61" t="s">
        <v>39604</v>
      </c>
      <c r="S1754" s="10" t="s">
        <v>93</v>
      </c>
      <c r="T1754" s="60" t="s">
        <v>21</v>
      </c>
      <c r="U1754" s="51" t="s">
        <v>26682</v>
      </c>
      <c r="V1754" s="51" t="s">
        <v>26484</v>
      </c>
      <c r="W1754" s="51" t="s">
        <v>26485</v>
      </c>
      <c r="X1754" s="51" t="s">
        <v>93</v>
      </c>
      <c r="Y1754" s="51">
        <v>4453</v>
      </c>
      <c r="AA1754" s="51" t="s">
        <v>42842</v>
      </c>
      <c r="AB1754" s="33">
        <v>6692</v>
      </c>
      <c r="AC1754" s="103">
        <v>25568</v>
      </c>
    </row>
    <row r="1755" spans="1:29" ht="13" customHeight="1" x14ac:dyDescent="0.2">
      <c r="A1755" s="10" t="s">
        <v>37866</v>
      </c>
      <c r="B1755" s="87">
        <v>49</v>
      </c>
      <c r="C1755" s="10" t="s">
        <v>13</v>
      </c>
      <c r="D1755" s="10" t="s">
        <v>30</v>
      </c>
      <c r="E1755" s="60"/>
      <c r="F1755" s="94">
        <v>43504</v>
      </c>
      <c r="G1755" s="33" t="s">
        <v>37867</v>
      </c>
      <c r="H1755" s="33" t="s">
        <v>37868</v>
      </c>
      <c r="I1755" s="33" t="s">
        <v>62</v>
      </c>
      <c r="J1755" s="62">
        <v>44203</v>
      </c>
      <c r="K1755" s="10" t="s">
        <v>3167</v>
      </c>
      <c r="L1755" s="10" t="s">
        <v>37869</v>
      </c>
      <c r="M1755" s="1" t="s">
        <v>46820</v>
      </c>
      <c r="N1755" s="10" t="s">
        <v>20</v>
      </c>
      <c r="O1755" s="10" t="s">
        <v>37870</v>
      </c>
      <c r="P1755" s="10" t="s">
        <v>45771</v>
      </c>
      <c r="Q1755" s="33" t="s">
        <v>29986</v>
      </c>
      <c r="R1755" s="61" t="s">
        <v>37871</v>
      </c>
      <c r="S1755" s="10" t="s">
        <v>93</v>
      </c>
      <c r="T1755" s="60" t="s">
        <v>21</v>
      </c>
      <c r="U1755" s="51" t="s">
        <v>26689</v>
      </c>
      <c r="V1755" s="51" t="s">
        <v>26484</v>
      </c>
      <c r="W1755" s="51" t="s">
        <v>26485</v>
      </c>
      <c r="X1755" s="51" t="s">
        <v>93</v>
      </c>
      <c r="Y1755" s="51">
        <v>4484</v>
      </c>
      <c r="AA1755" s="51" t="s">
        <v>42844</v>
      </c>
      <c r="AB1755" s="33">
        <v>6691</v>
      </c>
      <c r="AC1755" s="103">
        <v>25567</v>
      </c>
    </row>
    <row r="1756" spans="1:29" ht="13" customHeight="1" x14ac:dyDescent="0.2">
      <c r="A1756" s="10" t="s">
        <v>40185</v>
      </c>
      <c r="B1756" s="87">
        <v>25</v>
      </c>
      <c r="C1756" s="10" t="s">
        <v>13</v>
      </c>
      <c r="D1756" s="10" t="s">
        <v>30</v>
      </c>
      <c r="E1756" s="61" t="s">
        <v>40186</v>
      </c>
      <c r="F1756" s="94">
        <v>43504</v>
      </c>
      <c r="G1756" s="33" t="s">
        <v>40187</v>
      </c>
      <c r="H1756" s="33" t="s">
        <v>628</v>
      </c>
      <c r="I1756" s="33" t="s">
        <v>38</v>
      </c>
      <c r="J1756" s="62">
        <v>93311</v>
      </c>
      <c r="K1756" s="10" t="s">
        <v>629</v>
      </c>
      <c r="L1756" s="10" t="s">
        <v>894</v>
      </c>
      <c r="M1756" s="1" t="s">
        <v>45955</v>
      </c>
      <c r="N1756" s="10" t="s">
        <v>20</v>
      </c>
      <c r="O1756" s="10" t="s">
        <v>40188</v>
      </c>
      <c r="P1756" s="10" t="s">
        <v>45771</v>
      </c>
      <c r="Q1756" s="33" t="s">
        <v>29986</v>
      </c>
      <c r="R1756" s="61" t="s">
        <v>40189</v>
      </c>
      <c r="S1756" s="10" t="s">
        <v>93</v>
      </c>
      <c r="T1756" s="60" t="s">
        <v>28</v>
      </c>
      <c r="U1756" s="51" t="s">
        <v>26487</v>
      </c>
      <c r="V1756" s="51" t="s">
        <v>26482</v>
      </c>
      <c r="W1756" s="51" t="s">
        <v>26485</v>
      </c>
      <c r="X1756" s="51" t="s">
        <v>93</v>
      </c>
      <c r="Y1756" s="51">
        <v>4451</v>
      </c>
      <c r="AA1756" s="51" t="s">
        <v>42844</v>
      </c>
      <c r="AB1756" s="33">
        <v>6693</v>
      </c>
      <c r="AC1756" s="103">
        <v>25566</v>
      </c>
    </row>
    <row r="1757" spans="1:29" ht="13" customHeight="1" x14ac:dyDescent="0.2">
      <c r="A1757" s="10" t="s">
        <v>37861</v>
      </c>
      <c r="B1757" s="87">
        <v>25</v>
      </c>
      <c r="C1757" s="10" t="s">
        <v>13</v>
      </c>
      <c r="D1757" s="10" t="s">
        <v>30</v>
      </c>
      <c r="E1757" s="61" t="s">
        <v>37862</v>
      </c>
      <c r="F1757" s="94">
        <v>43503</v>
      </c>
      <c r="G1757" s="33" t="s">
        <v>37863</v>
      </c>
      <c r="H1757" s="33" t="s">
        <v>15123</v>
      </c>
      <c r="I1757" s="33" t="s">
        <v>618</v>
      </c>
      <c r="J1757" s="62">
        <v>39561</v>
      </c>
      <c r="K1757" s="10" t="s">
        <v>9477</v>
      </c>
      <c r="L1757" s="10" t="s">
        <v>15477</v>
      </c>
      <c r="M1757" s="1" t="s">
        <v>46325</v>
      </c>
      <c r="N1757" s="10" t="s">
        <v>20</v>
      </c>
      <c r="O1757" s="10" t="s">
        <v>37864</v>
      </c>
      <c r="P1757" s="10" t="s">
        <v>45771</v>
      </c>
      <c r="Q1757" s="33" t="s">
        <v>29986</v>
      </c>
      <c r="R1757" s="61" t="s">
        <v>37865</v>
      </c>
      <c r="S1757" s="10" t="s">
        <v>93</v>
      </c>
      <c r="T1757" s="60" t="s">
        <v>21</v>
      </c>
      <c r="U1757" s="51" t="s">
        <v>26689</v>
      </c>
      <c r="V1757" s="51" t="s">
        <v>26484</v>
      </c>
      <c r="W1757" s="51" t="s">
        <v>26483</v>
      </c>
      <c r="X1757" s="51" t="s">
        <v>509</v>
      </c>
      <c r="Y1757" s="51">
        <v>4483</v>
      </c>
      <c r="AA1757" s="51" t="s">
        <v>42843</v>
      </c>
      <c r="AB1757" s="33">
        <v>6685</v>
      </c>
      <c r="AC1757" s="103">
        <v>25563</v>
      </c>
    </row>
    <row r="1758" spans="1:29" ht="13" customHeight="1" x14ac:dyDescent="0.2">
      <c r="A1758" s="10" t="s">
        <v>39486</v>
      </c>
      <c r="B1758" s="87">
        <v>34</v>
      </c>
      <c r="C1758" s="10" t="s">
        <v>13</v>
      </c>
      <c r="D1758" s="10" t="s">
        <v>41</v>
      </c>
      <c r="E1758" s="60"/>
      <c r="F1758" s="94">
        <v>43503</v>
      </c>
      <c r="G1758" s="33" t="s">
        <v>39487</v>
      </c>
      <c r="H1758" s="33" t="s">
        <v>1129</v>
      </c>
      <c r="I1758" s="97" t="s">
        <v>281</v>
      </c>
      <c r="J1758" s="62">
        <v>98133</v>
      </c>
      <c r="K1758" s="10" t="s">
        <v>1130</v>
      </c>
      <c r="L1758" s="10" t="s">
        <v>1131</v>
      </c>
      <c r="M1758" s="1" t="s">
        <v>46009</v>
      </c>
      <c r="N1758" s="10" t="s">
        <v>20</v>
      </c>
      <c r="O1758" s="10" t="s">
        <v>39488</v>
      </c>
      <c r="P1758" s="10" t="s">
        <v>45771</v>
      </c>
      <c r="Q1758" s="33" t="s">
        <v>29986</v>
      </c>
      <c r="R1758" s="61" t="s">
        <v>39489</v>
      </c>
      <c r="S1758" s="10" t="s">
        <v>93</v>
      </c>
      <c r="T1758" s="60" t="s">
        <v>21</v>
      </c>
      <c r="U1758" s="51" t="s">
        <v>26682</v>
      </c>
      <c r="V1758" s="51" t="s">
        <v>26484</v>
      </c>
      <c r="W1758" s="51" t="s">
        <v>26485</v>
      </c>
      <c r="X1758" s="51" t="s">
        <v>509</v>
      </c>
      <c r="Y1758" s="51">
        <v>4446</v>
      </c>
      <c r="AA1758" s="51" t="s">
        <v>42842</v>
      </c>
      <c r="AB1758" s="33">
        <v>6686</v>
      </c>
      <c r="AC1758" s="103">
        <v>25559</v>
      </c>
    </row>
    <row r="1759" spans="1:29" ht="13" customHeight="1" x14ac:dyDescent="0.2">
      <c r="A1759" s="10" t="s">
        <v>37833</v>
      </c>
      <c r="B1759" s="87">
        <v>40</v>
      </c>
      <c r="C1759" s="10" t="s">
        <v>13</v>
      </c>
      <c r="D1759" s="10" t="s">
        <v>30</v>
      </c>
      <c r="E1759" s="61" t="s">
        <v>37834</v>
      </c>
      <c r="F1759" s="94">
        <v>43503</v>
      </c>
      <c r="G1759" s="33" t="s">
        <v>37835</v>
      </c>
      <c r="H1759" s="33" t="s">
        <v>1113</v>
      </c>
      <c r="I1759" s="33" t="s">
        <v>297</v>
      </c>
      <c r="J1759" s="62">
        <v>38134</v>
      </c>
      <c r="K1759" s="10" t="s">
        <v>1114</v>
      </c>
      <c r="L1759" s="10" t="s">
        <v>22388</v>
      </c>
      <c r="M1759" s="1" t="s">
        <v>46570</v>
      </c>
      <c r="N1759" s="10" t="s">
        <v>20</v>
      </c>
      <c r="O1759" s="10" t="s">
        <v>37836</v>
      </c>
      <c r="P1759" s="10" t="s">
        <v>45771</v>
      </c>
      <c r="Q1759" s="33" t="s">
        <v>29986</v>
      </c>
      <c r="R1759" s="61" t="s">
        <v>37837</v>
      </c>
      <c r="S1759" s="10" t="s">
        <v>93</v>
      </c>
      <c r="T1759" s="60" t="s">
        <v>21</v>
      </c>
      <c r="U1759" s="51" t="s">
        <v>26689</v>
      </c>
      <c r="V1759" s="51" t="s">
        <v>26484</v>
      </c>
      <c r="W1759" s="51" t="s">
        <v>26485</v>
      </c>
      <c r="X1759" s="51" t="s">
        <v>93</v>
      </c>
      <c r="Y1759" s="51">
        <v>4452</v>
      </c>
      <c r="AA1759" s="51" t="s">
        <v>42842</v>
      </c>
      <c r="AB1759" s="33">
        <v>6684</v>
      </c>
      <c r="AC1759" s="103">
        <v>25561</v>
      </c>
    </row>
    <row r="1760" spans="1:29" ht="13" customHeight="1" x14ac:dyDescent="0.2">
      <c r="A1760" s="1" t="s">
        <v>41318</v>
      </c>
      <c r="B1760" s="87">
        <v>48</v>
      </c>
      <c r="C1760" s="10" t="s">
        <v>13</v>
      </c>
      <c r="D1760" s="1" t="s">
        <v>23</v>
      </c>
      <c r="E1760" s="10"/>
      <c r="F1760" s="94">
        <v>43503</v>
      </c>
      <c r="G1760" s="33" t="s">
        <v>41319</v>
      </c>
      <c r="H1760" s="33" t="s">
        <v>1299</v>
      </c>
      <c r="I1760" s="97" t="s">
        <v>66</v>
      </c>
      <c r="J1760" s="62">
        <v>78541</v>
      </c>
      <c r="K1760" s="10" t="s">
        <v>1300</v>
      </c>
      <c r="L1760" s="10" t="s">
        <v>27741</v>
      </c>
      <c r="M1760" s="1" t="s">
        <v>46821</v>
      </c>
      <c r="N1760" s="10" t="s">
        <v>20</v>
      </c>
      <c r="O1760" s="10" t="s">
        <v>41320</v>
      </c>
      <c r="P1760" s="10" t="s">
        <v>45771</v>
      </c>
      <c r="Q1760" s="33" t="s">
        <v>29986</v>
      </c>
      <c r="R1760" s="61" t="s">
        <v>41321</v>
      </c>
      <c r="S1760" s="10" t="s">
        <v>509</v>
      </c>
      <c r="T1760" s="60" t="s">
        <v>21</v>
      </c>
      <c r="U1760" s="51" t="s">
        <v>26682</v>
      </c>
      <c r="V1760" s="51" t="s">
        <v>26484</v>
      </c>
      <c r="W1760" s="51" t="s">
        <v>26485</v>
      </c>
      <c r="X1760" s="51" t="s">
        <v>93</v>
      </c>
      <c r="Y1760" s="51">
        <v>4456</v>
      </c>
      <c r="AA1760" s="51" t="s">
        <v>42844</v>
      </c>
      <c r="AB1760" s="33">
        <v>6687</v>
      </c>
      <c r="AC1760" s="103">
        <v>25560</v>
      </c>
    </row>
    <row r="1761" spans="1:67" ht="13" customHeight="1" x14ac:dyDescent="0.2">
      <c r="A1761" s="10" t="s">
        <v>41352</v>
      </c>
      <c r="B1761" s="87">
        <v>58</v>
      </c>
      <c r="C1761" s="10" t="s">
        <v>13</v>
      </c>
      <c r="D1761" s="51" t="s">
        <v>30</v>
      </c>
      <c r="E1761" s="10"/>
      <c r="F1761" s="94">
        <v>43503</v>
      </c>
      <c r="G1761" s="33" t="s">
        <v>41353</v>
      </c>
      <c r="H1761" s="33" t="s">
        <v>16489</v>
      </c>
      <c r="I1761" s="33" t="s">
        <v>38</v>
      </c>
      <c r="J1761" s="62">
        <v>93637</v>
      </c>
      <c r="K1761" s="10" t="s">
        <v>16489</v>
      </c>
      <c r="L1761" s="10" t="s">
        <v>27777</v>
      </c>
      <c r="M1761" s="1" t="s">
        <v>46822</v>
      </c>
      <c r="N1761" s="10" t="s">
        <v>20</v>
      </c>
      <c r="O1761" s="10" t="s">
        <v>41354</v>
      </c>
      <c r="P1761" s="10" t="s">
        <v>45771</v>
      </c>
      <c r="Q1761" s="33" t="s">
        <v>29986</v>
      </c>
      <c r="R1761" s="61" t="s">
        <v>41355</v>
      </c>
      <c r="S1761" s="10" t="s">
        <v>509</v>
      </c>
      <c r="T1761" s="60" t="s">
        <v>21</v>
      </c>
      <c r="U1761" s="51" t="s">
        <v>26682</v>
      </c>
      <c r="V1761" s="51" t="s">
        <v>26484</v>
      </c>
      <c r="W1761" s="51" t="s">
        <v>26485</v>
      </c>
      <c r="X1761" s="51" t="s">
        <v>509</v>
      </c>
      <c r="Y1761" s="51">
        <v>4448</v>
      </c>
      <c r="AA1761" s="51" t="s">
        <v>42844</v>
      </c>
      <c r="AB1761" s="33">
        <v>6688</v>
      </c>
      <c r="AC1761" s="103">
        <v>25562</v>
      </c>
    </row>
    <row r="1762" spans="1:67" ht="13" customHeight="1" x14ac:dyDescent="0.2">
      <c r="A1762" s="10" t="s">
        <v>40348</v>
      </c>
      <c r="B1762" s="87">
        <v>29</v>
      </c>
      <c r="C1762" s="10" t="s">
        <v>13</v>
      </c>
      <c r="D1762" s="51" t="s">
        <v>30</v>
      </c>
      <c r="E1762" s="60"/>
      <c r="F1762" s="94">
        <v>43503</v>
      </c>
      <c r="G1762" s="33" t="s">
        <v>40349</v>
      </c>
      <c r="H1762" s="33" t="s">
        <v>12143</v>
      </c>
      <c r="I1762" s="97" t="s">
        <v>38</v>
      </c>
      <c r="J1762" s="62">
        <v>92220</v>
      </c>
      <c r="K1762" s="10" t="s">
        <v>725</v>
      </c>
      <c r="L1762" s="10" t="s">
        <v>12145</v>
      </c>
      <c r="M1762" s="1" t="s">
        <v>46824</v>
      </c>
      <c r="N1762" s="10" t="s">
        <v>20</v>
      </c>
      <c r="O1762" s="10" t="s">
        <v>40350</v>
      </c>
      <c r="P1762" s="10" t="s">
        <v>45771</v>
      </c>
      <c r="Q1762" s="33" t="s">
        <v>29986</v>
      </c>
      <c r="R1762" s="61" t="s">
        <v>40351</v>
      </c>
      <c r="S1762" s="10" t="s">
        <v>93</v>
      </c>
      <c r="T1762" s="60" t="s">
        <v>28</v>
      </c>
      <c r="U1762" s="51" t="s">
        <v>26487</v>
      </c>
      <c r="V1762" s="51" t="s">
        <v>26487</v>
      </c>
      <c r="W1762" s="51"/>
      <c r="X1762" s="51" t="s">
        <v>93</v>
      </c>
      <c r="Y1762" s="51">
        <v>4450</v>
      </c>
      <c r="AA1762" s="51" t="s">
        <v>42844</v>
      </c>
      <c r="AB1762" s="33">
        <v>6690</v>
      </c>
      <c r="AC1762" s="103">
        <v>25565</v>
      </c>
    </row>
    <row r="1763" spans="1:67" ht="13" customHeight="1" x14ac:dyDescent="0.2">
      <c r="A1763" s="1" t="s">
        <v>40296</v>
      </c>
      <c r="B1763" s="87">
        <v>38</v>
      </c>
      <c r="C1763" s="10" t="s">
        <v>13</v>
      </c>
      <c r="D1763" s="1" t="s">
        <v>30</v>
      </c>
      <c r="E1763" s="60"/>
      <c r="F1763" s="94">
        <v>43503</v>
      </c>
      <c r="G1763" s="33" t="s">
        <v>40297</v>
      </c>
      <c r="H1763" s="33" t="s">
        <v>40298</v>
      </c>
      <c r="I1763" s="33" t="s">
        <v>66</v>
      </c>
      <c r="J1763" s="62">
        <v>79549</v>
      </c>
      <c r="K1763" s="10" t="s">
        <v>40299</v>
      </c>
      <c r="L1763" s="10" t="s">
        <v>40300</v>
      </c>
      <c r="M1763" s="1" t="s">
        <v>46823</v>
      </c>
      <c r="N1763" s="10" t="s">
        <v>20</v>
      </c>
      <c r="O1763" s="10" t="s">
        <v>40301</v>
      </c>
      <c r="P1763" s="10" t="s">
        <v>45771</v>
      </c>
      <c r="Q1763" s="33" t="s">
        <v>29986</v>
      </c>
      <c r="R1763" s="61" t="s">
        <v>40302</v>
      </c>
      <c r="S1763" s="10" t="s">
        <v>93</v>
      </c>
      <c r="T1763" s="60" t="s">
        <v>28</v>
      </c>
      <c r="U1763" s="51" t="s">
        <v>26487</v>
      </c>
      <c r="V1763" s="51" t="s">
        <v>26487</v>
      </c>
      <c r="W1763" s="51" t="s">
        <v>26485</v>
      </c>
      <c r="X1763" s="51" t="s">
        <v>93</v>
      </c>
      <c r="Y1763" s="51">
        <v>4449</v>
      </c>
      <c r="AA1763" s="51" t="s">
        <v>42843</v>
      </c>
      <c r="AB1763" s="33">
        <v>6689</v>
      </c>
      <c r="AC1763" s="103">
        <v>25564</v>
      </c>
    </row>
    <row r="1764" spans="1:67" ht="13" customHeight="1" x14ac:dyDescent="0.2">
      <c r="A1764" s="10" t="s">
        <v>37838</v>
      </c>
      <c r="B1764" s="87">
        <v>20</v>
      </c>
      <c r="C1764" s="10" t="s">
        <v>13</v>
      </c>
      <c r="D1764" s="10" t="s">
        <v>30</v>
      </c>
      <c r="E1764" s="61" t="s">
        <v>37839</v>
      </c>
      <c r="F1764" s="94">
        <v>43502</v>
      </c>
      <c r="G1764" s="33" t="s">
        <v>37840</v>
      </c>
      <c r="H1764" s="33" t="s">
        <v>37841</v>
      </c>
      <c r="I1764" s="97" t="s">
        <v>191</v>
      </c>
      <c r="J1764" s="62">
        <v>80645</v>
      </c>
      <c r="K1764" s="10" t="s">
        <v>1590</v>
      </c>
      <c r="L1764" s="10" t="s">
        <v>37063</v>
      </c>
      <c r="M1764" s="1" t="s">
        <v>46825</v>
      </c>
      <c r="N1764" s="10" t="s">
        <v>20</v>
      </c>
      <c r="O1764" s="10" t="s">
        <v>37842</v>
      </c>
      <c r="P1764" s="10" t="s">
        <v>45771</v>
      </c>
      <c r="Q1764" s="33" t="s">
        <v>29986</v>
      </c>
      <c r="R1764" s="61" t="s">
        <v>37843</v>
      </c>
      <c r="S1764" s="10" t="s">
        <v>93</v>
      </c>
      <c r="T1764" s="60" t="s">
        <v>21</v>
      </c>
      <c r="U1764" s="51" t="s">
        <v>26689</v>
      </c>
      <c r="V1764" s="51" t="s">
        <v>26484</v>
      </c>
      <c r="W1764" s="51"/>
      <c r="X1764" s="51" t="s">
        <v>93</v>
      </c>
      <c r="Y1764" s="51">
        <v>4455</v>
      </c>
      <c r="AA1764" s="51" t="s">
        <v>42843</v>
      </c>
      <c r="AB1764" s="33">
        <v>6682</v>
      </c>
      <c r="AC1764" s="103">
        <v>25558</v>
      </c>
    </row>
    <row r="1765" spans="1:67" ht="13" customHeight="1" x14ac:dyDescent="0.2">
      <c r="A1765" s="10" t="s">
        <v>41663</v>
      </c>
      <c r="B1765" s="87">
        <v>38</v>
      </c>
      <c r="C1765" s="10" t="s">
        <v>13</v>
      </c>
      <c r="D1765" s="10" t="s">
        <v>78</v>
      </c>
      <c r="E1765" s="10"/>
      <c r="F1765" s="94">
        <v>43502</v>
      </c>
      <c r="G1765" s="10" t="s">
        <v>41664</v>
      </c>
      <c r="H1765" s="10" t="s">
        <v>3580</v>
      </c>
      <c r="I1765" s="10" t="s">
        <v>37</v>
      </c>
      <c r="J1765" s="62">
        <v>60436</v>
      </c>
      <c r="K1765" s="10" t="s">
        <v>3582</v>
      </c>
      <c r="L1765" s="10" t="s">
        <v>3583</v>
      </c>
      <c r="M1765" s="1" t="s">
        <v>46677</v>
      </c>
      <c r="N1765" s="10" t="s">
        <v>20</v>
      </c>
      <c r="O1765" s="10" t="s">
        <v>41665</v>
      </c>
      <c r="P1765" s="10" t="s">
        <v>45771</v>
      </c>
      <c r="Q1765" s="33" t="s">
        <v>29986</v>
      </c>
      <c r="R1765" s="61" t="s">
        <v>41666</v>
      </c>
      <c r="S1765" s="10" t="s">
        <v>93</v>
      </c>
      <c r="T1765" s="60" t="s">
        <v>21</v>
      </c>
      <c r="U1765" s="34" t="s">
        <v>26524</v>
      </c>
      <c r="V1765" s="34" t="s">
        <v>26484</v>
      </c>
      <c r="W1765" s="51"/>
      <c r="X1765" s="51"/>
      <c r="Y1765" s="51">
        <v>5410</v>
      </c>
      <c r="AA1765" s="51" t="s">
        <v>42844</v>
      </c>
      <c r="AB1765" s="33">
        <v>6681</v>
      </c>
      <c r="AC1765" s="103">
        <v>25659</v>
      </c>
    </row>
    <row r="1766" spans="1:67" ht="13" customHeight="1" x14ac:dyDescent="0.2">
      <c r="A1766" s="10" t="s">
        <v>41125</v>
      </c>
      <c r="B1766" s="87">
        <v>43</v>
      </c>
      <c r="C1766" s="10" t="s">
        <v>13</v>
      </c>
      <c r="D1766" s="51" t="s">
        <v>78</v>
      </c>
      <c r="E1766" s="60"/>
      <c r="F1766" s="94">
        <v>43502</v>
      </c>
      <c r="G1766" s="33" t="s">
        <v>41126</v>
      </c>
      <c r="H1766" s="33" t="s">
        <v>41127</v>
      </c>
      <c r="I1766" s="33" t="s">
        <v>297</v>
      </c>
      <c r="J1766" s="62">
        <v>37129</v>
      </c>
      <c r="K1766" s="10" t="s">
        <v>6554</v>
      </c>
      <c r="L1766" s="10" t="s">
        <v>41128</v>
      </c>
      <c r="M1766" s="1" t="s">
        <v>46182</v>
      </c>
      <c r="N1766" s="10" t="s">
        <v>20</v>
      </c>
      <c r="O1766" s="10" t="s">
        <v>41129</v>
      </c>
      <c r="P1766" s="10" t="s">
        <v>45771</v>
      </c>
      <c r="Q1766" s="33" t="s">
        <v>29986</v>
      </c>
      <c r="R1766" s="61" t="s">
        <v>41130</v>
      </c>
      <c r="S1766" s="10" t="s">
        <v>509</v>
      </c>
      <c r="T1766" s="60" t="s">
        <v>21</v>
      </c>
      <c r="U1766" s="51" t="s">
        <v>26689</v>
      </c>
      <c r="V1766" s="51" t="s">
        <v>26484</v>
      </c>
      <c r="W1766" s="51" t="s">
        <v>26485</v>
      </c>
      <c r="X1766" s="51" t="s">
        <v>93</v>
      </c>
      <c r="Y1766" s="51">
        <v>4482</v>
      </c>
      <c r="AA1766" s="51" t="s">
        <v>42844</v>
      </c>
      <c r="AB1766" s="33">
        <v>6683</v>
      </c>
      <c r="AC1766" s="103">
        <v>25556</v>
      </c>
    </row>
    <row r="1767" spans="1:67" ht="13" customHeight="1" x14ac:dyDescent="0.2">
      <c r="A1767" s="10" t="s">
        <v>37165</v>
      </c>
      <c r="B1767" s="87">
        <v>31</v>
      </c>
      <c r="C1767" s="10" t="s">
        <v>13</v>
      </c>
      <c r="D1767" s="10" t="s">
        <v>78</v>
      </c>
      <c r="E1767" s="61" t="s">
        <v>37166</v>
      </c>
      <c r="F1767" s="94">
        <v>43501</v>
      </c>
      <c r="G1767" s="33" t="s">
        <v>37167</v>
      </c>
      <c r="H1767" s="33" t="s">
        <v>427</v>
      </c>
      <c r="I1767" s="33" t="s">
        <v>18</v>
      </c>
      <c r="J1767" s="62">
        <v>71109</v>
      </c>
      <c r="K1767" s="10" t="s">
        <v>5418</v>
      </c>
      <c r="L1767" s="10" t="s">
        <v>428</v>
      </c>
      <c r="M1767" s="1" t="s">
        <v>46120</v>
      </c>
      <c r="N1767" s="10" t="s">
        <v>20</v>
      </c>
      <c r="O1767" s="10" t="s">
        <v>37168</v>
      </c>
      <c r="P1767" s="10" t="s">
        <v>45771</v>
      </c>
      <c r="Q1767" s="33" t="s">
        <v>29986</v>
      </c>
      <c r="R1767" s="61" t="s">
        <v>37169</v>
      </c>
      <c r="S1767" s="10" t="s">
        <v>93</v>
      </c>
      <c r="T1767" s="60" t="s">
        <v>21</v>
      </c>
      <c r="U1767" s="51" t="s">
        <v>26689</v>
      </c>
      <c r="V1767" s="51" t="s">
        <v>26484</v>
      </c>
      <c r="W1767" s="51" t="s">
        <v>26486</v>
      </c>
      <c r="X1767" s="51" t="s">
        <v>93</v>
      </c>
      <c r="Y1767" s="51">
        <v>4436</v>
      </c>
      <c r="AA1767" s="51" t="s">
        <v>42842</v>
      </c>
      <c r="AB1767" s="33">
        <v>6680</v>
      </c>
      <c r="AC1767" s="103">
        <v>25555</v>
      </c>
    </row>
    <row r="1768" spans="1:67" ht="13" customHeight="1" x14ac:dyDescent="0.2">
      <c r="A1768" s="10" t="s">
        <v>37118</v>
      </c>
      <c r="B1768" s="87">
        <v>44</v>
      </c>
      <c r="C1768" s="10" t="s">
        <v>13</v>
      </c>
      <c r="D1768" s="10" t="s">
        <v>78</v>
      </c>
      <c r="E1768" s="61" t="s">
        <v>37119</v>
      </c>
      <c r="F1768" s="94">
        <v>43500</v>
      </c>
      <c r="G1768" s="33" t="s">
        <v>37120</v>
      </c>
      <c r="H1768" s="33" t="s">
        <v>37121</v>
      </c>
      <c r="I1768" s="33" t="s">
        <v>224</v>
      </c>
      <c r="J1768" s="62">
        <v>23901</v>
      </c>
      <c r="K1768" s="10" t="s">
        <v>37122</v>
      </c>
      <c r="L1768" s="10" t="s">
        <v>3048</v>
      </c>
      <c r="M1768" s="1" t="s">
        <v>46704</v>
      </c>
      <c r="N1768" s="10" t="s">
        <v>20</v>
      </c>
      <c r="O1768" s="10" t="s">
        <v>37123</v>
      </c>
      <c r="P1768" s="10" t="s">
        <v>45771</v>
      </c>
      <c r="Q1768" s="33" t="s">
        <v>29986</v>
      </c>
      <c r="R1768" s="61" t="s">
        <v>37124</v>
      </c>
      <c r="S1768" s="10" t="s">
        <v>93</v>
      </c>
      <c r="T1768" s="60" t="s">
        <v>21</v>
      </c>
      <c r="U1768" s="51" t="s">
        <v>26689</v>
      </c>
      <c r="V1768" s="51" t="s">
        <v>26484</v>
      </c>
      <c r="W1768" s="51" t="s">
        <v>26485</v>
      </c>
      <c r="X1768" s="51" t="s">
        <v>93</v>
      </c>
      <c r="Y1768" s="51">
        <v>4437</v>
      </c>
      <c r="AA1768" s="51" t="s">
        <v>42843</v>
      </c>
      <c r="AB1768" s="33">
        <v>6677</v>
      </c>
      <c r="AC1768" s="103">
        <v>25551</v>
      </c>
    </row>
    <row r="1769" spans="1:67" ht="13" customHeight="1" x14ac:dyDescent="0.2">
      <c r="A1769" s="10" t="s">
        <v>37822</v>
      </c>
      <c r="B1769" s="87">
        <v>80</v>
      </c>
      <c r="C1769" s="10" t="s">
        <v>13</v>
      </c>
      <c r="D1769" s="10" t="s">
        <v>30</v>
      </c>
      <c r="E1769" s="60"/>
      <c r="F1769" s="94">
        <v>43500</v>
      </c>
      <c r="G1769" s="33" t="s">
        <v>37823</v>
      </c>
      <c r="H1769" s="33" t="s">
        <v>37824</v>
      </c>
      <c r="I1769" s="97" t="s">
        <v>138</v>
      </c>
      <c r="J1769" s="62">
        <v>26301</v>
      </c>
      <c r="K1769" s="10" t="s">
        <v>3674</v>
      </c>
      <c r="L1769" s="10" t="s">
        <v>37825</v>
      </c>
      <c r="M1769" s="1" t="s">
        <v>46826</v>
      </c>
      <c r="N1769" s="10" t="s">
        <v>20</v>
      </c>
      <c r="O1769" s="10" t="s">
        <v>37826</v>
      </c>
      <c r="P1769" s="10" t="s">
        <v>45771</v>
      </c>
      <c r="Q1769" s="33" t="s">
        <v>29986</v>
      </c>
      <c r="R1769" s="61" t="s">
        <v>37827</v>
      </c>
      <c r="S1769" s="10" t="s">
        <v>93</v>
      </c>
      <c r="T1769" s="60" t="s">
        <v>21</v>
      </c>
      <c r="U1769" s="51" t="s">
        <v>26689</v>
      </c>
      <c r="V1769" s="51" t="s">
        <v>26484</v>
      </c>
      <c r="W1769" s="51" t="s">
        <v>26485</v>
      </c>
      <c r="X1769" s="51" t="s">
        <v>93</v>
      </c>
      <c r="Y1769" s="51">
        <v>4431</v>
      </c>
      <c r="AA1769" s="51" t="s">
        <v>42844</v>
      </c>
      <c r="AB1769" s="33">
        <v>6678</v>
      </c>
      <c r="AC1769" s="103">
        <v>25554</v>
      </c>
    </row>
    <row r="1770" spans="1:67" ht="13" customHeight="1" x14ac:dyDescent="0.2">
      <c r="A1770" s="10" t="s">
        <v>41945</v>
      </c>
      <c r="B1770" s="87">
        <v>40</v>
      </c>
      <c r="C1770" s="10" t="s">
        <v>13</v>
      </c>
      <c r="D1770" s="10" t="s">
        <v>30</v>
      </c>
      <c r="E1770" s="61" t="s">
        <v>41946</v>
      </c>
      <c r="F1770" s="94">
        <v>43500</v>
      </c>
      <c r="G1770" s="10" t="s">
        <v>41947</v>
      </c>
      <c r="H1770" s="10" t="s">
        <v>581</v>
      </c>
      <c r="I1770" s="64" t="s">
        <v>111</v>
      </c>
      <c r="J1770" s="62">
        <v>85308</v>
      </c>
      <c r="K1770" s="10" t="s">
        <v>582</v>
      </c>
      <c r="L1770" s="10" t="s">
        <v>583</v>
      </c>
      <c r="M1770" s="1" t="s">
        <v>45935</v>
      </c>
      <c r="N1770" s="10" t="s">
        <v>362</v>
      </c>
      <c r="O1770" s="10" t="s">
        <v>41948</v>
      </c>
      <c r="P1770" s="10" t="s">
        <v>45771</v>
      </c>
      <c r="Q1770" s="33" t="s">
        <v>29986</v>
      </c>
      <c r="R1770" s="61" t="s">
        <v>41949</v>
      </c>
      <c r="S1770" s="10" t="s">
        <v>22</v>
      </c>
      <c r="T1770" s="60" t="s">
        <v>45897</v>
      </c>
      <c r="U1770" s="34" t="s">
        <v>49804</v>
      </c>
      <c r="V1770" s="34" t="s">
        <v>26484</v>
      </c>
      <c r="X1770" s="51"/>
      <c r="AA1770" s="51" t="s">
        <v>42844</v>
      </c>
      <c r="AB1770" s="33">
        <v>6679</v>
      </c>
      <c r="AC1770" s="103">
        <v>25581</v>
      </c>
    </row>
    <row r="1771" spans="1:67" ht="13" customHeight="1" x14ac:dyDescent="0.2">
      <c r="A1771" s="10" t="s">
        <v>37828</v>
      </c>
      <c r="B1771" s="88">
        <v>18</v>
      </c>
      <c r="C1771" s="10" t="s">
        <v>13</v>
      </c>
      <c r="D1771" s="10" t="s">
        <v>30</v>
      </c>
      <c r="E1771" s="59" t="s">
        <v>37829</v>
      </c>
      <c r="F1771" s="94">
        <v>43499</v>
      </c>
      <c r="G1771" s="10" t="s">
        <v>37830</v>
      </c>
      <c r="H1771" s="10" t="s">
        <v>25475</v>
      </c>
      <c r="I1771" s="10" t="s">
        <v>55</v>
      </c>
      <c r="J1771" s="62">
        <v>32065</v>
      </c>
      <c r="K1771" s="10" t="s">
        <v>3104</v>
      </c>
      <c r="L1771" s="10" t="s">
        <v>3105</v>
      </c>
      <c r="M1771" s="1" t="s">
        <v>46683</v>
      </c>
      <c r="N1771" s="10" t="s">
        <v>20</v>
      </c>
      <c r="O1771" s="10" t="s">
        <v>37831</v>
      </c>
      <c r="P1771" s="10" t="s">
        <v>45771</v>
      </c>
      <c r="Q1771" s="33" t="s">
        <v>29986</v>
      </c>
      <c r="R1771" s="59" t="s">
        <v>37832</v>
      </c>
      <c r="S1771" s="10" t="s">
        <v>93</v>
      </c>
      <c r="T1771" s="60" t="s">
        <v>21</v>
      </c>
      <c r="U1771" s="51" t="s">
        <v>26689</v>
      </c>
      <c r="V1771" s="51" t="s">
        <v>26482</v>
      </c>
      <c r="W1771" s="51" t="s">
        <v>26485</v>
      </c>
      <c r="X1771" s="51" t="s">
        <v>93</v>
      </c>
      <c r="Y1771" s="51">
        <v>4435</v>
      </c>
      <c r="AA1771" s="51" t="s">
        <v>42844</v>
      </c>
      <c r="AB1771" s="33">
        <v>6674</v>
      </c>
      <c r="AC1771" s="103">
        <v>25519</v>
      </c>
    </row>
    <row r="1772" spans="1:67" ht="13" customHeight="1" x14ac:dyDescent="0.2">
      <c r="A1772" s="10" t="s">
        <v>41243</v>
      </c>
      <c r="B1772" s="88">
        <v>47</v>
      </c>
      <c r="C1772" s="10" t="s">
        <v>13</v>
      </c>
      <c r="D1772" s="10" t="s">
        <v>30</v>
      </c>
      <c r="E1772" s="10"/>
      <c r="F1772" s="94">
        <v>43499</v>
      </c>
      <c r="G1772" s="10" t="s">
        <v>41244</v>
      </c>
      <c r="H1772" s="10" t="s">
        <v>6265</v>
      </c>
      <c r="I1772" s="10" t="s">
        <v>111</v>
      </c>
      <c r="J1772" s="62">
        <v>86004</v>
      </c>
      <c r="K1772" s="10" t="s">
        <v>21568</v>
      </c>
      <c r="L1772" s="10" t="s">
        <v>23441</v>
      </c>
      <c r="M1772" s="1" t="s">
        <v>46827</v>
      </c>
      <c r="N1772" s="10" t="s">
        <v>20</v>
      </c>
      <c r="O1772" s="10" t="s">
        <v>41245</v>
      </c>
      <c r="P1772" s="10" t="s">
        <v>45771</v>
      </c>
      <c r="Q1772" s="33" t="s">
        <v>29986</v>
      </c>
      <c r="R1772" s="59" t="s">
        <v>41246</v>
      </c>
      <c r="S1772" s="10" t="s">
        <v>509</v>
      </c>
      <c r="T1772" s="60" t="s">
        <v>21</v>
      </c>
      <c r="U1772" s="51" t="s">
        <v>26682</v>
      </c>
      <c r="V1772" s="51" t="s">
        <v>26484</v>
      </c>
      <c r="W1772" s="51" t="s">
        <v>26485</v>
      </c>
      <c r="X1772" s="51" t="s">
        <v>509</v>
      </c>
      <c r="Y1772" s="51">
        <v>4432</v>
      </c>
      <c r="AA1772" s="51" t="s">
        <v>42844</v>
      </c>
      <c r="AB1772" s="33">
        <v>6675</v>
      </c>
      <c r="AC1772" s="103">
        <v>25520</v>
      </c>
    </row>
    <row r="1773" spans="1:67" ht="13" customHeight="1" x14ac:dyDescent="0.2">
      <c r="A1773" s="10" t="s">
        <v>40632</v>
      </c>
      <c r="B1773" s="87">
        <v>35</v>
      </c>
      <c r="C1773" s="10" t="s">
        <v>13</v>
      </c>
      <c r="D1773" s="10" t="s">
        <v>41</v>
      </c>
      <c r="E1773" s="60"/>
      <c r="F1773" s="94">
        <v>43499</v>
      </c>
      <c r="G1773" s="33" t="s">
        <v>40633</v>
      </c>
      <c r="H1773" s="33" t="s">
        <v>40634</v>
      </c>
      <c r="I1773" s="33" t="s">
        <v>37</v>
      </c>
      <c r="J1773" s="62">
        <v>60087</v>
      </c>
      <c r="K1773" s="10" t="s">
        <v>1176</v>
      </c>
      <c r="L1773" s="10" t="s">
        <v>40635</v>
      </c>
      <c r="M1773" s="1" t="s">
        <v>46828</v>
      </c>
      <c r="N1773" s="10" t="s">
        <v>20</v>
      </c>
      <c r="O1773" s="10" t="s">
        <v>40636</v>
      </c>
      <c r="P1773" s="10" t="s">
        <v>45771</v>
      </c>
      <c r="Q1773" s="33" t="s">
        <v>29986</v>
      </c>
      <c r="R1773" s="61" t="s">
        <v>40637</v>
      </c>
      <c r="S1773" s="10" t="s">
        <v>93</v>
      </c>
      <c r="T1773" s="60" t="s">
        <v>350</v>
      </c>
      <c r="U1773" s="51" t="s">
        <v>26775</v>
      </c>
      <c r="V1773" s="51" t="s">
        <v>26484</v>
      </c>
      <c r="W1773" s="51" t="s">
        <v>26483</v>
      </c>
      <c r="X1773" s="51" t="s">
        <v>509</v>
      </c>
      <c r="Y1773" s="51">
        <v>4439</v>
      </c>
      <c r="AA1773" s="51" t="s">
        <v>42844</v>
      </c>
      <c r="AB1773" s="33">
        <v>6676</v>
      </c>
      <c r="AC1773" s="103">
        <v>3167</v>
      </c>
      <c r="BO1773" s="51"/>
    </row>
    <row r="1774" spans="1:67" ht="13" customHeight="1" x14ac:dyDescent="0.2">
      <c r="A1774" s="1" t="s">
        <v>39605</v>
      </c>
      <c r="B1774" s="88">
        <v>40</v>
      </c>
      <c r="C1774" s="10" t="s">
        <v>13</v>
      </c>
      <c r="D1774" s="1" t="s">
        <v>78</v>
      </c>
      <c r="E1774" s="10"/>
      <c r="F1774" s="94">
        <v>43498</v>
      </c>
      <c r="G1774" s="10" t="s">
        <v>39606</v>
      </c>
      <c r="H1774" s="10" t="s">
        <v>1641</v>
      </c>
      <c r="I1774" s="10" t="s">
        <v>38</v>
      </c>
      <c r="J1774" s="62">
        <v>95207</v>
      </c>
      <c r="K1774" s="10" t="s">
        <v>1643</v>
      </c>
      <c r="L1774" s="10" t="s">
        <v>1644</v>
      </c>
      <c r="M1774" s="1" t="s">
        <v>46709</v>
      </c>
      <c r="N1774" s="10" t="s">
        <v>20</v>
      </c>
      <c r="O1774" s="10" t="s">
        <v>39607</v>
      </c>
      <c r="P1774" s="10" t="s">
        <v>45771</v>
      </c>
      <c r="Q1774" s="33" t="s">
        <v>29986</v>
      </c>
      <c r="R1774" s="59" t="s">
        <v>39608</v>
      </c>
      <c r="S1774" s="10" t="s">
        <v>93</v>
      </c>
      <c r="T1774" s="60" t="s">
        <v>21</v>
      </c>
      <c r="U1774" s="51" t="s">
        <v>26682</v>
      </c>
      <c r="V1774" s="51" t="s">
        <v>26484</v>
      </c>
      <c r="W1774" s="51" t="s">
        <v>26485</v>
      </c>
      <c r="X1774" s="51" t="s">
        <v>93</v>
      </c>
      <c r="Y1774" s="51">
        <v>4481</v>
      </c>
      <c r="AA1774" s="51" t="s">
        <v>42842</v>
      </c>
      <c r="AB1774" s="33">
        <v>6673</v>
      </c>
      <c r="AC1774" s="103">
        <v>25516</v>
      </c>
    </row>
    <row r="1775" spans="1:67" ht="13" customHeight="1" x14ac:dyDescent="0.2">
      <c r="A1775" s="1" t="s">
        <v>38745</v>
      </c>
      <c r="B1775" s="88">
        <v>68</v>
      </c>
      <c r="C1775" s="10" t="s">
        <v>13</v>
      </c>
      <c r="D1775" s="1" t="s">
        <v>78</v>
      </c>
      <c r="E1775" s="10"/>
      <c r="F1775" s="94">
        <v>43498</v>
      </c>
      <c r="G1775" s="10" t="s">
        <v>38746</v>
      </c>
      <c r="H1775" s="10" t="s">
        <v>13064</v>
      </c>
      <c r="I1775" s="10" t="s">
        <v>159</v>
      </c>
      <c r="J1775" s="62">
        <v>30518</v>
      </c>
      <c r="K1775" s="10" t="s">
        <v>1236</v>
      </c>
      <c r="L1775" s="10" t="s">
        <v>1237</v>
      </c>
      <c r="M1775" s="1" t="s">
        <v>46829</v>
      </c>
      <c r="N1775" s="10" t="s">
        <v>20</v>
      </c>
      <c r="O1775" s="10" t="s">
        <v>38747</v>
      </c>
      <c r="P1775" s="10" t="s">
        <v>45771</v>
      </c>
      <c r="Q1775" s="33" t="s">
        <v>29986</v>
      </c>
      <c r="R1775" s="59" t="s">
        <v>38748</v>
      </c>
      <c r="S1775" s="10" t="s">
        <v>93</v>
      </c>
      <c r="T1775" s="60" t="s">
        <v>21</v>
      </c>
      <c r="U1775" s="51" t="s">
        <v>26689</v>
      </c>
      <c r="V1775" s="51" t="s">
        <v>26484</v>
      </c>
      <c r="W1775" s="51" t="s">
        <v>26485</v>
      </c>
      <c r="X1775" s="51" t="s">
        <v>93</v>
      </c>
      <c r="Y1775" s="51">
        <v>4438</v>
      </c>
      <c r="AA1775" s="51" t="s">
        <v>42844</v>
      </c>
      <c r="AB1775" s="33">
        <v>6672</v>
      </c>
      <c r="AC1775" s="103">
        <v>25517</v>
      </c>
    </row>
    <row r="1776" spans="1:67" ht="13" customHeight="1" x14ac:dyDescent="0.2">
      <c r="A1776" s="10" t="s">
        <v>40693</v>
      </c>
      <c r="B1776" s="88">
        <v>46</v>
      </c>
      <c r="C1776" s="10" t="s">
        <v>13</v>
      </c>
      <c r="D1776" s="51" t="s">
        <v>41</v>
      </c>
      <c r="E1776" s="10"/>
      <c r="F1776" s="94">
        <v>43497</v>
      </c>
      <c r="G1776" s="10" t="s">
        <v>40694</v>
      </c>
      <c r="H1776" s="10" t="s">
        <v>1209</v>
      </c>
      <c r="I1776" s="10" t="s">
        <v>191</v>
      </c>
      <c r="J1776" s="62">
        <v>80219</v>
      </c>
      <c r="K1776" s="10" t="s">
        <v>1209</v>
      </c>
      <c r="L1776" s="10" t="s">
        <v>1575</v>
      </c>
      <c r="M1776" s="1" t="s">
        <v>46642</v>
      </c>
      <c r="N1776" s="10" t="s">
        <v>20</v>
      </c>
      <c r="O1776" s="10" t="s">
        <v>40695</v>
      </c>
      <c r="P1776" s="10" t="s">
        <v>45771</v>
      </c>
      <c r="Q1776" s="33" t="s">
        <v>29986</v>
      </c>
      <c r="R1776" s="59" t="s">
        <v>40696</v>
      </c>
      <c r="S1776" s="10" t="s">
        <v>93</v>
      </c>
      <c r="T1776" s="60" t="s">
        <v>350</v>
      </c>
      <c r="U1776" s="51" t="s">
        <v>26775</v>
      </c>
      <c r="V1776" s="51" t="s">
        <v>26484</v>
      </c>
      <c r="W1776" s="51" t="s">
        <v>26483</v>
      </c>
      <c r="X1776" s="51" t="s">
        <v>93</v>
      </c>
      <c r="Y1776" s="51">
        <v>4434</v>
      </c>
      <c r="AA1776" s="51" t="s">
        <v>42842</v>
      </c>
      <c r="AB1776" s="33">
        <v>6671</v>
      </c>
      <c r="AC1776" s="103">
        <v>25515</v>
      </c>
    </row>
    <row r="1777" spans="1:29" ht="13" customHeight="1" x14ac:dyDescent="0.2">
      <c r="A1777" s="1" t="s">
        <v>2989</v>
      </c>
      <c r="B1777" s="88">
        <v>24</v>
      </c>
      <c r="C1777" s="10" t="s">
        <v>13</v>
      </c>
      <c r="D1777" s="1" t="s">
        <v>23</v>
      </c>
      <c r="E1777" s="10"/>
      <c r="F1777" s="94">
        <v>43496</v>
      </c>
      <c r="G1777" s="10" t="s">
        <v>38749</v>
      </c>
      <c r="H1777" s="10" t="s">
        <v>8590</v>
      </c>
      <c r="I1777" s="10" t="s">
        <v>74</v>
      </c>
      <c r="J1777" s="62">
        <v>7055</v>
      </c>
      <c r="K1777" s="10" t="s">
        <v>8590</v>
      </c>
      <c r="L1777" s="10" t="s">
        <v>10769</v>
      </c>
      <c r="M1777" s="1" t="s">
        <v>46830</v>
      </c>
      <c r="N1777" s="10" t="s">
        <v>20</v>
      </c>
      <c r="O1777" s="10" t="s">
        <v>38750</v>
      </c>
      <c r="P1777" s="10" t="s">
        <v>42395</v>
      </c>
      <c r="Q1777" s="33" t="s">
        <v>29986</v>
      </c>
      <c r="R1777" s="59" t="s">
        <v>38751</v>
      </c>
      <c r="S1777" s="10" t="s">
        <v>93</v>
      </c>
      <c r="T1777" s="60" t="s">
        <v>21</v>
      </c>
      <c r="U1777" s="51" t="s">
        <v>26689</v>
      </c>
      <c r="V1777" s="51" t="s">
        <v>26482</v>
      </c>
      <c r="W1777" s="51" t="s">
        <v>26486</v>
      </c>
      <c r="X1777" s="51" t="s">
        <v>93</v>
      </c>
      <c r="Y1777" s="51">
        <v>4454</v>
      </c>
      <c r="AA1777" s="51" t="s">
        <v>42842</v>
      </c>
      <c r="AB1777" s="33">
        <v>6670</v>
      </c>
      <c r="AC1777" s="103">
        <v>27364</v>
      </c>
    </row>
    <row r="1778" spans="1:29" ht="13" customHeight="1" x14ac:dyDescent="0.2">
      <c r="A1778" s="10" t="s">
        <v>37893</v>
      </c>
      <c r="B1778" s="88">
        <v>47</v>
      </c>
      <c r="C1778" s="10" t="s">
        <v>13</v>
      </c>
      <c r="D1778" s="10" t="s">
        <v>30</v>
      </c>
      <c r="E1778" s="59" t="s">
        <v>37894</v>
      </c>
      <c r="F1778" s="94">
        <v>43495</v>
      </c>
      <c r="G1778" s="10" t="s">
        <v>37895</v>
      </c>
      <c r="H1778" s="10" t="s">
        <v>581</v>
      </c>
      <c r="I1778" s="10" t="s">
        <v>111</v>
      </c>
      <c r="J1778" s="62">
        <v>85020</v>
      </c>
      <c r="K1778" s="10" t="s">
        <v>582</v>
      </c>
      <c r="L1778" s="10" t="s">
        <v>583</v>
      </c>
      <c r="M1778" s="1" t="s">
        <v>45935</v>
      </c>
      <c r="N1778" s="10" t="s">
        <v>20</v>
      </c>
      <c r="O1778" s="10" t="s">
        <v>37896</v>
      </c>
      <c r="P1778" s="10" t="s">
        <v>45771</v>
      </c>
      <c r="Q1778" s="33" t="s">
        <v>29986</v>
      </c>
      <c r="R1778" s="59" t="s">
        <v>37897</v>
      </c>
      <c r="S1778" s="10" t="s">
        <v>93</v>
      </c>
      <c r="T1778" s="60" t="s">
        <v>21</v>
      </c>
      <c r="U1778" s="51" t="s">
        <v>26689</v>
      </c>
      <c r="V1778" s="51" t="s">
        <v>26484</v>
      </c>
      <c r="W1778" s="51" t="s">
        <v>26486</v>
      </c>
      <c r="X1778" s="51" t="s">
        <v>93</v>
      </c>
      <c r="Y1778" s="51">
        <v>4511</v>
      </c>
      <c r="AA1778" s="51" t="s">
        <v>42844</v>
      </c>
      <c r="AB1778" s="33">
        <v>6668</v>
      </c>
      <c r="AC1778" s="103">
        <v>25513</v>
      </c>
    </row>
    <row r="1779" spans="1:29" ht="13" customHeight="1" x14ac:dyDescent="0.2">
      <c r="A1779" s="10" t="s">
        <v>40379</v>
      </c>
      <c r="B1779" s="88">
        <v>52</v>
      </c>
      <c r="C1779" s="10" t="s">
        <v>13</v>
      </c>
      <c r="D1779" s="10" t="s">
        <v>30</v>
      </c>
      <c r="E1779" s="59" t="s">
        <v>40380</v>
      </c>
      <c r="F1779" s="94">
        <v>43495</v>
      </c>
      <c r="G1779" s="10" t="s">
        <v>40381</v>
      </c>
      <c r="H1779" s="10" t="s">
        <v>1801</v>
      </c>
      <c r="I1779" s="10" t="s">
        <v>66</v>
      </c>
      <c r="J1779" s="62">
        <v>79706</v>
      </c>
      <c r="K1779" s="10" t="s">
        <v>1801</v>
      </c>
      <c r="L1779" s="10" t="s">
        <v>36366</v>
      </c>
      <c r="M1779" s="1" t="s">
        <v>46831</v>
      </c>
      <c r="N1779" s="10" t="s">
        <v>20</v>
      </c>
      <c r="O1779" s="10" t="s">
        <v>40382</v>
      </c>
      <c r="P1779" s="10" t="s">
        <v>45771</v>
      </c>
      <c r="Q1779" s="33" t="s">
        <v>29986</v>
      </c>
      <c r="R1779" s="59" t="s">
        <v>40383</v>
      </c>
      <c r="S1779" s="10" t="s">
        <v>93</v>
      </c>
      <c r="T1779" s="60" t="s">
        <v>28</v>
      </c>
      <c r="U1779" s="51" t="s">
        <v>26488</v>
      </c>
      <c r="V1779" s="51" t="s">
        <v>26484</v>
      </c>
      <c r="W1779" s="51" t="s">
        <v>26485</v>
      </c>
      <c r="X1779" s="51" t="s">
        <v>93</v>
      </c>
      <c r="Y1779" s="51">
        <v>4512</v>
      </c>
      <c r="AA1779" s="51" t="s">
        <v>42843</v>
      </c>
      <c r="AB1779" s="33">
        <v>6669</v>
      </c>
      <c r="AC1779" s="103">
        <v>25512</v>
      </c>
    </row>
    <row r="1780" spans="1:29" ht="13" customHeight="1" x14ac:dyDescent="0.2">
      <c r="A1780" s="10" t="s">
        <v>41004</v>
      </c>
      <c r="B1780" s="88">
        <v>27</v>
      </c>
      <c r="C1780" s="10" t="s">
        <v>13</v>
      </c>
      <c r="D1780" s="10" t="s">
        <v>41</v>
      </c>
      <c r="E1780" s="10"/>
      <c r="F1780" s="94">
        <v>43494</v>
      </c>
      <c r="G1780" s="10" t="s">
        <v>41005</v>
      </c>
      <c r="H1780" s="10" t="s">
        <v>1224</v>
      </c>
      <c r="I1780" s="10" t="s">
        <v>66</v>
      </c>
      <c r="J1780" s="62">
        <v>78744</v>
      </c>
      <c r="K1780" s="10" t="s">
        <v>1225</v>
      </c>
      <c r="L1780" s="10" t="s">
        <v>1226</v>
      </c>
      <c r="M1780" s="1" t="s">
        <v>46070</v>
      </c>
      <c r="N1780" s="10" t="s">
        <v>20</v>
      </c>
      <c r="O1780" s="10" t="s">
        <v>41006</v>
      </c>
      <c r="P1780" s="10" t="s">
        <v>31864</v>
      </c>
      <c r="Q1780" s="33" t="s">
        <v>29986</v>
      </c>
      <c r="R1780" s="59" t="s">
        <v>41007</v>
      </c>
      <c r="S1780" s="10" t="s">
        <v>509</v>
      </c>
      <c r="T1780" s="60" t="s">
        <v>21</v>
      </c>
      <c r="U1780" s="51" t="s">
        <v>26689</v>
      </c>
      <c r="V1780" s="51" t="s">
        <v>26484</v>
      </c>
      <c r="W1780" s="51" t="s">
        <v>26483</v>
      </c>
      <c r="X1780" s="51" t="s">
        <v>509</v>
      </c>
      <c r="Y1780" s="51">
        <v>4425</v>
      </c>
      <c r="AA1780" s="51" t="s">
        <v>42844</v>
      </c>
      <c r="AB1780" s="33">
        <v>6666</v>
      </c>
      <c r="AC1780" s="103">
        <v>25510</v>
      </c>
    </row>
    <row r="1781" spans="1:29" ht="13" customHeight="1" x14ac:dyDescent="0.2">
      <c r="A1781" s="10" t="s">
        <v>40517</v>
      </c>
      <c r="B1781" s="88">
        <v>51</v>
      </c>
      <c r="C1781" s="10" t="s">
        <v>13</v>
      </c>
      <c r="D1781" s="10" t="s">
        <v>882</v>
      </c>
      <c r="E1781" s="59" t="s">
        <v>40518</v>
      </c>
      <c r="F1781" s="94">
        <v>43494</v>
      </c>
      <c r="G1781" s="10" t="s">
        <v>40519</v>
      </c>
      <c r="H1781" s="10" t="s">
        <v>2187</v>
      </c>
      <c r="I1781" s="10" t="s">
        <v>811</v>
      </c>
      <c r="J1781" s="62">
        <v>96817</v>
      </c>
      <c r="K1781" s="10" t="s">
        <v>2187</v>
      </c>
      <c r="L1781" s="10" t="s">
        <v>3268</v>
      </c>
      <c r="M1781" s="1" t="s">
        <v>45934</v>
      </c>
      <c r="N1781" s="10" t="s">
        <v>20</v>
      </c>
      <c r="O1781" s="10" t="s">
        <v>40520</v>
      </c>
      <c r="P1781" s="10" t="s">
        <v>45771</v>
      </c>
      <c r="Q1781" s="33" t="s">
        <v>29986</v>
      </c>
      <c r="R1781" s="59" t="s">
        <v>40521</v>
      </c>
      <c r="S1781" s="10" t="s">
        <v>93</v>
      </c>
      <c r="T1781" s="60" t="s">
        <v>350</v>
      </c>
      <c r="U1781" s="51" t="s">
        <v>26775</v>
      </c>
      <c r="V1781" s="51" t="s">
        <v>26484</v>
      </c>
      <c r="W1781" s="51" t="s">
        <v>26483</v>
      </c>
      <c r="X1781" s="51" t="s">
        <v>93</v>
      </c>
      <c r="Y1781" s="51">
        <v>4423</v>
      </c>
      <c r="AA1781" s="51" t="s">
        <v>42844</v>
      </c>
      <c r="AB1781" s="33">
        <v>6667</v>
      </c>
      <c r="AC1781" s="103">
        <v>25511</v>
      </c>
    </row>
    <row r="1782" spans="1:29" ht="13" customHeight="1" x14ac:dyDescent="0.2">
      <c r="A1782" s="10" t="s">
        <v>37670</v>
      </c>
      <c r="B1782" s="88">
        <v>29</v>
      </c>
      <c r="C1782" s="10" t="s">
        <v>13</v>
      </c>
      <c r="D1782" s="10" t="s">
        <v>78</v>
      </c>
      <c r="E1782" s="59" t="s">
        <v>37671</v>
      </c>
      <c r="F1782" s="94">
        <v>43493</v>
      </c>
      <c r="G1782" s="10" t="s">
        <v>37672</v>
      </c>
      <c r="H1782" s="10" t="s">
        <v>401</v>
      </c>
      <c r="I1782" s="64" t="s">
        <v>50</v>
      </c>
      <c r="J1782" s="62">
        <v>49203</v>
      </c>
      <c r="K1782" s="10" t="s">
        <v>401</v>
      </c>
      <c r="L1782" s="10" t="s">
        <v>5703</v>
      </c>
      <c r="M1782" s="1" t="s">
        <v>46832</v>
      </c>
      <c r="N1782" s="10" t="s">
        <v>20</v>
      </c>
      <c r="O1782" s="10" t="s">
        <v>37673</v>
      </c>
      <c r="P1782" s="10" t="s">
        <v>45771</v>
      </c>
      <c r="Q1782" s="33" t="s">
        <v>29986</v>
      </c>
      <c r="R1782" s="59" t="s">
        <v>37674</v>
      </c>
      <c r="S1782" s="10" t="s">
        <v>93</v>
      </c>
      <c r="T1782" s="60" t="s">
        <v>21</v>
      </c>
      <c r="U1782" s="51" t="s">
        <v>26689</v>
      </c>
      <c r="V1782" s="51" t="s">
        <v>26484</v>
      </c>
      <c r="W1782" s="51" t="s">
        <v>26486</v>
      </c>
      <c r="X1782" s="51" t="s">
        <v>93</v>
      </c>
      <c r="Y1782" s="51">
        <v>4416</v>
      </c>
      <c r="AA1782" s="51" t="s">
        <v>42844</v>
      </c>
      <c r="AB1782" s="33">
        <v>6657</v>
      </c>
      <c r="AC1782" s="103">
        <v>25505</v>
      </c>
    </row>
    <row r="1783" spans="1:29" ht="13" customHeight="1" x14ac:dyDescent="0.2">
      <c r="A1783" s="10" t="s">
        <v>37816</v>
      </c>
      <c r="B1783" s="88">
        <v>30</v>
      </c>
      <c r="C1783" s="10" t="s">
        <v>13</v>
      </c>
      <c r="D1783" s="10" t="s">
        <v>30</v>
      </c>
      <c r="E1783" s="59" t="s">
        <v>37817</v>
      </c>
      <c r="F1783" s="94">
        <v>43493</v>
      </c>
      <c r="G1783" s="10" t="s">
        <v>37818</v>
      </c>
      <c r="H1783" s="10" t="s">
        <v>37819</v>
      </c>
      <c r="I1783" s="10" t="s">
        <v>392</v>
      </c>
      <c r="J1783" s="62">
        <v>13904</v>
      </c>
      <c r="K1783" s="10" t="s">
        <v>9757</v>
      </c>
      <c r="L1783" s="10" t="s">
        <v>20747</v>
      </c>
      <c r="M1783" s="1" t="s">
        <v>45929</v>
      </c>
      <c r="N1783" s="10" t="s">
        <v>20</v>
      </c>
      <c r="O1783" s="10" t="s">
        <v>37820</v>
      </c>
      <c r="P1783" s="10" t="s">
        <v>45771</v>
      </c>
      <c r="Q1783" s="33" t="s">
        <v>29986</v>
      </c>
      <c r="R1783" s="59" t="s">
        <v>37821</v>
      </c>
      <c r="S1783" s="10" t="s">
        <v>93</v>
      </c>
      <c r="T1783" s="60" t="s">
        <v>21</v>
      </c>
      <c r="U1783" s="51" t="s">
        <v>26689</v>
      </c>
      <c r="V1783" s="51" t="s">
        <v>26484</v>
      </c>
      <c r="W1783" s="51" t="s">
        <v>26483</v>
      </c>
      <c r="X1783" s="51" t="s">
        <v>93</v>
      </c>
      <c r="Y1783" s="51">
        <v>4427</v>
      </c>
      <c r="AA1783" s="51" t="s">
        <v>42844</v>
      </c>
      <c r="AB1783" s="33">
        <v>6659</v>
      </c>
      <c r="AC1783" s="103">
        <v>25507</v>
      </c>
    </row>
    <row r="1784" spans="1:29" ht="13" customHeight="1" x14ac:dyDescent="0.2">
      <c r="A1784" s="1" t="s">
        <v>39597</v>
      </c>
      <c r="B1784" s="88">
        <v>46</v>
      </c>
      <c r="C1784" s="10" t="s">
        <v>13</v>
      </c>
      <c r="D1784" s="1" t="s">
        <v>30</v>
      </c>
      <c r="E1784" s="10"/>
      <c r="F1784" s="94">
        <v>43493</v>
      </c>
      <c r="G1784" s="10" t="s">
        <v>39598</v>
      </c>
      <c r="H1784" s="10" t="s">
        <v>15581</v>
      </c>
      <c r="I1784" s="10" t="s">
        <v>38</v>
      </c>
      <c r="J1784" s="62">
        <v>96080</v>
      </c>
      <c r="K1784" s="10" t="s">
        <v>2709</v>
      </c>
      <c r="L1784" s="10" t="s">
        <v>30107</v>
      </c>
      <c r="M1784" s="1" t="s">
        <v>46532</v>
      </c>
      <c r="N1784" s="10" t="s">
        <v>20</v>
      </c>
      <c r="O1784" s="10" t="s">
        <v>39599</v>
      </c>
      <c r="P1784" s="10" t="s">
        <v>31864</v>
      </c>
      <c r="Q1784" s="33" t="s">
        <v>29986</v>
      </c>
      <c r="R1784" s="59" t="s">
        <v>39600</v>
      </c>
      <c r="S1784" s="10" t="s">
        <v>93</v>
      </c>
      <c r="T1784" s="60" t="s">
        <v>21</v>
      </c>
      <c r="U1784" s="51" t="s">
        <v>26682</v>
      </c>
      <c r="V1784" s="51" t="s">
        <v>26482</v>
      </c>
      <c r="W1784" s="51" t="s">
        <v>19153</v>
      </c>
      <c r="X1784" s="51" t="s">
        <v>93</v>
      </c>
      <c r="Y1784" s="51">
        <v>4430</v>
      </c>
      <c r="AA1784" s="51" t="s">
        <v>42843</v>
      </c>
      <c r="AB1784" s="33">
        <v>6662</v>
      </c>
      <c r="AC1784" s="103">
        <v>25501</v>
      </c>
    </row>
    <row r="1785" spans="1:29" ht="13" customHeight="1" x14ac:dyDescent="0.2">
      <c r="A1785" s="10" t="s">
        <v>39925</v>
      </c>
      <c r="B1785" s="88">
        <v>46</v>
      </c>
      <c r="C1785" s="10" t="s">
        <v>13</v>
      </c>
      <c r="D1785" s="10" t="s">
        <v>78</v>
      </c>
      <c r="E1785" s="59" t="s">
        <v>39926</v>
      </c>
      <c r="F1785" s="94">
        <v>43493</v>
      </c>
      <c r="G1785" s="10" t="s">
        <v>39927</v>
      </c>
      <c r="H1785" s="10" t="s">
        <v>482</v>
      </c>
      <c r="I1785" s="64" t="s">
        <v>74</v>
      </c>
      <c r="J1785" s="62">
        <v>7103</v>
      </c>
      <c r="K1785" s="10" t="s">
        <v>483</v>
      </c>
      <c r="L1785" s="10" t="s">
        <v>484</v>
      </c>
      <c r="M1785" s="1" t="s">
        <v>49721</v>
      </c>
      <c r="N1785" s="10" t="s">
        <v>20</v>
      </c>
      <c r="O1785" s="10" t="s">
        <v>39928</v>
      </c>
      <c r="P1785" s="10" t="s">
        <v>1081</v>
      </c>
      <c r="Q1785" s="33" t="s">
        <v>23031</v>
      </c>
      <c r="R1785" s="59" t="s">
        <v>39929</v>
      </c>
      <c r="S1785" s="10" t="s">
        <v>93</v>
      </c>
      <c r="T1785" s="60" t="s">
        <v>21</v>
      </c>
      <c r="U1785" s="51" t="s">
        <v>26689</v>
      </c>
      <c r="V1785" s="51" t="s">
        <v>26482</v>
      </c>
      <c r="W1785" s="51" t="s">
        <v>26483</v>
      </c>
      <c r="X1785" s="51" t="s">
        <v>93</v>
      </c>
      <c r="Y1785" s="51">
        <v>4422</v>
      </c>
      <c r="AA1785" s="51" t="s">
        <v>42842</v>
      </c>
      <c r="AB1785" s="33">
        <v>6661</v>
      </c>
      <c r="AC1785" s="103">
        <v>25504</v>
      </c>
    </row>
    <row r="1786" spans="1:29" ht="13" customHeight="1" x14ac:dyDescent="0.2">
      <c r="A1786" s="1" t="s">
        <v>38740</v>
      </c>
      <c r="B1786" s="88">
        <v>52</v>
      </c>
      <c r="C1786" s="10" t="s">
        <v>13</v>
      </c>
      <c r="D1786" s="1" t="s">
        <v>23</v>
      </c>
      <c r="E1786" s="10"/>
      <c r="F1786" s="94">
        <v>43493</v>
      </c>
      <c r="G1786" s="10" t="s">
        <v>38741</v>
      </c>
      <c r="H1786" s="10" t="s">
        <v>38742</v>
      </c>
      <c r="I1786" s="10" t="s">
        <v>38</v>
      </c>
      <c r="J1786" s="62">
        <v>95974</v>
      </c>
      <c r="K1786" s="10" t="s">
        <v>4793</v>
      </c>
      <c r="L1786" s="10" t="s">
        <v>8858</v>
      </c>
      <c r="M1786" s="1" t="s">
        <v>46833</v>
      </c>
      <c r="N1786" s="10" t="s">
        <v>20</v>
      </c>
      <c r="O1786" s="10" t="s">
        <v>38743</v>
      </c>
      <c r="P1786" s="10" t="s">
        <v>45771</v>
      </c>
      <c r="Q1786" s="33" t="s">
        <v>29986</v>
      </c>
      <c r="R1786" s="59" t="s">
        <v>38744</v>
      </c>
      <c r="S1786" s="10" t="s">
        <v>93</v>
      </c>
      <c r="T1786" s="60" t="s">
        <v>21</v>
      </c>
      <c r="U1786" s="51" t="s">
        <v>26689</v>
      </c>
      <c r="V1786" s="51" t="s">
        <v>26484</v>
      </c>
      <c r="W1786" s="51" t="s">
        <v>26483</v>
      </c>
      <c r="X1786" s="51" t="s">
        <v>93</v>
      </c>
      <c r="Y1786" s="51">
        <v>4428</v>
      </c>
      <c r="AA1786" s="33" t="s">
        <v>49699</v>
      </c>
      <c r="AB1786" s="33">
        <v>6660</v>
      </c>
      <c r="AC1786" s="103">
        <v>25509</v>
      </c>
    </row>
    <row r="1787" spans="1:29" ht="13" customHeight="1" x14ac:dyDescent="0.2">
      <c r="A1787" s="10" t="s">
        <v>37811</v>
      </c>
      <c r="B1787" s="88">
        <v>59</v>
      </c>
      <c r="C1787" s="10" t="s">
        <v>13</v>
      </c>
      <c r="D1787" s="10" t="s">
        <v>30</v>
      </c>
      <c r="E1787" s="59" t="s">
        <v>37812</v>
      </c>
      <c r="F1787" s="94">
        <v>43493</v>
      </c>
      <c r="G1787" s="10" t="s">
        <v>37813</v>
      </c>
      <c r="H1787" s="10" t="s">
        <v>671</v>
      </c>
      <c r="I1787" s="10" t="s">
        <v>66</v>
      </c>
      <c r="J1787" s="62">
        <v>77012</v>
      </c>
      <c r="K1787" s="10" t="s">
        <v>512</v>
      </c>
      <c r="L1787" s="10" t="s">
        <v>672</v>
      </c>
      <c r="M1787" s="1" t="s">
        <v>45992</v>
      </c>
      <c r="N1787" s="10" t="s">
        <v>20</v>
      </c>
      <c r="O1787" s="10" t="s">
        <v>37814</v>
      </c>
      <c r="P1787" s="10" t="s">
        <v>45771</v>
      </c>
      <c r="Q1787" s="33" t="s">
        <v>29986</v>
      </c>
      <c r="R1787" s="59" t="s">
        <v>37815</v>
      </c>
      <c r="S1787" s="10" t="s">
        <v>93</v>
      </c>
      <c r="T1787" s="60" t="s">
        <v>21</v>
      </c>
      <c r="U1787" s="51" t="s">
        <v>26689</v>
      </c>
      <c r="V1787" s="51" t="s">
        <v>26484</v>
      </c>
      <c r="W1787" s="51" t="s">
        <v>26485</v>
      </c>
      <c r="X1787" s="51" t="s">
        <v>93</v>
      </c>
      <c r="Y1787" s="51">
        <v>4421</v>
      </c>
      <c r="AA1787" s="51" t="s">
        <v>42842</v>
      </c>
      <c r="AB1787" s="33">
        <v>6658</v>
      </c>
      <c r="AC1787" s="103">
        <v>25503</v>
      </c>
    </row>
    <row r="1788" spans="1:29" ht="13" customHeight="1" x14ac:dyDescent="0.2">
      <c r="A1788" s="10" t="s">
        <v>39861</v>
      </c>
      <c r="B1788" s="88">
        <v>55</v>
      </c>
      <c r="C1788" s="10" t="s">
        <v>13</v>
      </c>
      <c r="D1788" s="10" t="s">
        <v>30</v>
      </c>
      <c r="E1788" s="59" t="s">
        <v>39862</v>
      </c>
      <c r="F1788" s="94">
        <v>43493</v>
      </c>
      <c r="G1788" s="10" t="s">
        <v>39863</v>
      </c>
      <c r="H1788" s="10" t="s">
        <v>632</v>
      </c>
      <c r="I1788" s="10" t="s">
        <v>336</v>
      </c>
      <c r="J1788" s="62">
        <v>67216</v>
      </c>
      <c r="K1788" s="10" t="s">
        <v>633</v>
      </c>
      <c r="L1788" s="10" t="s">
        <v>22733</v>
      </c>
      <c r="M1788" s="1" t="s">
        <v>46328</v>
      </c>
      <c r="N1788" s="10" t="s">
        <v>20</v>
      </c>
      <c r="O1788" s="10" t="s">
        <v>39864</v>
      </c>
      <c r="P1788" s="10" t="s">
        <v>45771</v>
      </c>
      <c r="Q1788" s="33" t="s">
        <v>29986</v>
      </c>
      <c r="R1788" s="59" t="s">
        <v>39865</v>
      </c>
      <c r="S1788" s="10" t="s">
        <v>93</v>
      </c>
      <c r="T1788" s="60" t="s">
        <v>45897</v>
      </c>
      <c r="U1788" s="51" t="s">
        <v>39851</v>
      </c>
      <c r="V1788" s="51" t="s">
        <v>26484</v>
      </c>
      <c r="W1788" s="51" t="s">
        <v>26485</v>
      </c>
      <c r="X1788" s="51" t="s">
        <v>93</v>
      </c>
      <c r="Y1788" s="51">
        <v>4424</v>
      </c>
      <c r="AA1788" s="51" t="s">
        <v>42842</v>
      </c>
      <c r="AB1788" s="33">
        <v>6663</v>
      </c>
      <c r="AC1788" s="103">
        <v>25502</v>
      </c>
    </row>
    <row r="1789" spans="1:29" ht="13" customHeight="1" x14ac:dyDescent="0.2">
      <c r="A1789" s="10" t="s">
        <v>39975</v>
      </c>
      <c r="B1789" s="88">
        <v>58</v>
      </c>
      <c r="C1789" s="10" t="s">
        <v>102</v>
      </c>
      <c r="D1789" s="10" t="s">
        <v>30</v>
      </c>
      <c r="E1789" s="59" t="s">
        <v>39976</v>
      </c>
      <c r="F1789" s="94">
        <v>43493</v>
      </c>
      <c r="G1789" s="10" t="s">
        <v>37813</v>
      </c>
      <c r="H1789" s="10" t="s">
        <v>671</v>
      </c>
      <c r="I1789" s="10" t="s">
        <v>66</v>
      </c>
      <c r="J1789" s="62">
        <v>77012</v>
      </c>
      <c r="K1789" s="10" t="s">
        <v>512</v>
      </c>
      <c r="L1789" s="10" t="s">
        <v>672</v>
      </c>
      <c r="M1789" s="1" t="s">
        <v>45992</v>
      </c>
      <c r="N1789" s="10" t="s">
        <v>20</v>
      </c>
      <c r="O1789" s="10" t="s">
        <v>37814</v>
      </c>
      <c r="P1789" s="10" t="s">
        <v>45771</v>
      </c>
      <c r="Q1789" s="33" t="s">
        <v>29986</v>
      </c>
      <c r="R1789" s="59" t="s">
        <v>37815</v>
      </c>
      <c r="S1789" s="10" t="s">
        <v>93</v>
      </c>
      <c r="T1789" s="60" t="s">
        <v>45897</v>
      </c>
      <c r="U1789" s="51" t="s">
        <v>49804</v>
      </c>
      <c r="V1789" s="51" t="s">
        <v>26484</v>
      </c>
      <c r="W1789" s="51" t="s">
        <v>26485</v>
      </c>
      <c r="X1789" s="51" t="s">
        <v>93</v>
      </c>
      <c r="Y1789" s="51">
        <v>4420</v>
      </c>
      <c r="AA1789" s="51" t="s">
        <v>42842</v>
      </c>
      <c r="AB1789" s="33">
        <v>6664</v>
      </c>
      <c r="AC1789" s="103">
        <v>25508</v>
      </c>
    </row>
    <row r="1790" spans="1:29" ht="13" customHeight="1" x14ac:dyDescent="0.2">
      <c r="A1790" s="10" t="s">
        <v>40363</v>
      </c>
      <c r="B1790" s="88">
        <v>27</v>
      </c>
      <c r="C1790" s="10" t="s">
        <v>13</v>
      </c>
      <c r="D1790" s="10" t="s">
        <v>78</v>
      </c>
      <c r="E1790" s="59" t="s">
        <v>40364</v>
      </c>
      <c r="F1790" s="94">
        <v>43493</v>
      </c>
      <c r="G1790" s="10" t="s">
        <v>40365</v>
      </c>
      <c r="H1790" s="10" t="s">
        <v>40366</v>
      </c>
      <c r="I1790" s="64" t="s">
        <v>249</v>
      </c>
      <c r="J1790" s="62">
        <v>89023</v>
      </c>
      <c r="K1790" s="10" t="s">
        <v>27329</v>
      </c>
      <c r="L1790" s="10" t="s">
        <v>27330</v>
      </c>
      <c r="M1790" s="1" t="s">
        <v>46148</v>
      </c>
      <c r="N1790" s="10" t="s">
        <v>20</v>
      </c>
      <c r="O1790" s="10" t="s">
        <v>40367</v>
      </c>
      <c r="P1790" s="10" t="s">
        <v>45771</v>
      </c>
      <c r="Q1790" s="33" t="s">
        <v>29986</v>
      </c>
      <c r="R1790" s="59" t="s">
        <v>40368</v>
      </c>
      <c r="S1790" s="10" t="s">
        <v>93</v>
      </c>
      <c r="T1790" s="60" t="s">
        <v>28</v>
      </c>
      <c r="U1790" s="51" t="s">
        <v>26488</v>
      </c>
      <c r="V1790" s="51" t="s">
        <v>26482</v>
      </c>
      <c r="W1790" s="51" t="s">
        <v>26483</v>
      </c>
      <c r="X1790" s="51" t="s">
        <v>93</v>
      </c>
      <c r="Y1790" s="51">
        <v>4426</v>
      </c>
      <c r="AA1790" s="33" t="s">
        <v>49699</v>
      </c>
      <c r="AB1790" s="33">
        <v>6665</v>
      </c>
      <c r="AC1790" s="103">
        <v>25506</v>
      </c>
    </row>
    <row r="1791" spans="1:29" ht="13" customHeight="1" x14ac:dyDescent="0.2">
      <c r="A1791" s="10" t="s">
        <v>40656</v>
      </c>
      <c r="B1791" s="88">
        <v>25</v>
      </c>
      <c r="C1791" s="10" t="s">
        <v>13</v>
      </c>
      <c r="D1791" s="10" t="s">
        <v>127</v>
      </c>
      <c r="E1791" s="10"/>
      <c r="F1791" s="94">
        <v>43492</v>
      </c>
      <c r="G1791" s="10" t="s">
        <v>40657</v>
      </c>
      <c r="H1791" s="10" t="s">
        <v>19743</v>
      </c>
      <c r="I1791" s="10" t="s">
        <v>131</v>
      </c>
      <c r="J1791" s="62">
        <v>57570</v>
      </c>
      <c r="K1791" s="10" t="s">
        <v>19745</v>
      </c>
      <c r="L1791" s="10" t="s">
        <v>32048</v>
      </c>
      <c r="M1791" s="1" t="s">
        <v>46834</v>
      </c>
      <c r="N1791" s="10" t="s">
        <v>20</v>
      </c>
      <c r="O1791" s="10" t="s">
        <v>40658</v>
      </c>
      <c r="P1791" s="10" t="s">
        <v>45771</v>
      </c>
      <c r="Q1791" s="33" t="s">
        <v>29986</v>
      </c>
      <c r="R1791" s="59" t="s">
        <v>40659</v>
      </c>
      <c r="S1791" s="10" t="s">
        <v>901</v>
      </c>
      <c r="T1791" s="60" t="s">
        <v>350</v>
      </c>
      <c r="U1791" s="51" t="s">
        <v>26775</v>
      </c>
      <c r="V1791" s="51" t="s">
        <v>26484</v>
      </c>
      <c r="W1791" s="51" t="s">
        <v>26483</v>
      </c>
      <c r="X1791" s="51" t="s">
        <v>93</v>
      </c>
      <c r="Y1791" s="51">
        <v>4429</v>
      </c>
      <c r="AA1791" s="51" t="s">
        <v>42843</v>
      </c>
      <c r="AB1791" s="33">
        <v>6656</v>
      </c>
      <c r="AC1791" s="103">
        <v>25498</v>
      </c>
    </row>
    <row r="1792" spans="1:29" ht="13" customHeight="1" x14ac:dyDescent="0.2">
      <c r="A1792" s="1" t="s">
        <v>41023</v>
      </c>
      <c r="B1792" s="87">
        <v>48</v>
      </c>
      <c r="C1792" s="10" t="s">
        <v>13</v>
      </c>
      <c r="D1792" s="1" t="s">
        <v>23</v>
      </c>
      <c r="E1792" s="10"/>
      <c r="F1792" s="94">
        <v>43490</v>
      </c>
      <c r="G1792" s="10" t="s">
        <v>41024</v>
      </c>
      <c r="H1792" s="10" t="s">
        <v>2320</v>
      </c>
      <c r="I1792" s="10" t="s">
        <v>66</v>
      </c>
      <c r="J1792" s="62">
        <v>75041</v>
      </c>
      <c r="K1792" s="10" t="s">
        <v>265</v>
      </c>
      <c r="L1792" s="10" t="s">
        <v>2321</v>
      </c>
      <c r="M1792" s="1" t="s">
        <v>46180</v>
      </c>
      <c r="N1792" s="10" t="s">
        <v>20</v>
      </c>
      <c r="O1792" s="10" t="s">
        <v>41025</v>
      </c>
      <c r="P1792" s="10" t="s">
        <v>45771</v>
      </c>
      <c r="Q1792" s="33" t="s">
        <v>29986</v>
      </c>
      <c r="R1792" s="61" t="s">
        <v>41026</v>
      </c>
      <c r="S1792" s="10" t="s">
        <v>509</v>
      </c>
      <c r="T1792" s="60" t="s">
        <v>21</v>
      </c>
      <c r="U1792" s="51" t="s">
        <v>26689</v>
      </c>
      <c r="V1792" s="51" t="s">
        <v>26484</v>
      </c>
      <c r="W1792" s="51" t="s">
        <v>26485</v>
      </c>
      <c r="X1792" s="51" t="s">
        <v>93</v>
      </c>
      <c r="Y1792" s="51">
        <v>4418</v>
      </c>
      <c r="AA1792" s="51" t="s">
        <v>42844</v>
      </c>
      <c r="AB1792" s="33">
        <v>6653</v>
      </c>
      <c r="AC1792" s="103">
        <v>25497</v>
      </c>
    </row>
    <row r="1793" spans="1:29" ht="13" customHeight="1" x14ac:dyDescent="0.2">
      <c r="A1793" s="1" t="s">
        <v>38734</v>
      </c>
      <c r="B1793" s="87">
        <v>60</v>
      </c>
      <c r="C1793" s="10" t="s">
        <v>13</v>
      </c>
      <c r="D1793" s="1" t="s">
        <v>30</v>
      </c>
      <c r="E1793" s="10"/>
      <c r="F1793" s="94">
        <v>43490</v>
      </c>
      <c r="G1793" s="10" t="s">
        <v>38735</v>
      </c>
      <c r="H1793" s="10" t="s">
        <v>38736</v>
      </c>
      <c r="I1793" s="10" t="s">
        <v>297</v>
      </c>
      <c r="J1793" s="62">
        <v>38024</v>
      </c>
      <c r="K1793" s="10" t="s">
        <v>28167</v>
      </c>
      <c r="L1793" s="10" t="s">
        <v>38737</v>
      </c>
      <c r="M1793" s="1" t="s">
        <v>46836</v>
      </c>
      <c r="N1793" s="10" t="s">
        <v>20</v>
      </c>
      <c r="O1793" s="10" t="s">
        <v>38738</v>
      </c>
      <c r="P1793" s="10" t="s">
        <v>45771</v>
      </c>
      <c r="Q1793" s="33" t="s">
        <v>29986</v>
      </c>
      <c r="R1793" s="61" t="s">
        <v>38739</v>
      </c>
      <c r="S1793" s="10" t="s">
        <v>93</v>
      </c>
      <c r="T1793" s="60" t="s">
        <v>21</v>
      </c>
      <c r="U1793" s="51" t="s">
        <v>26689</v>
      </c>
      <c r="V1793" s="51" t="s">
        <v>26484</v>
      </c>
      <c r="W1793" s="51" t="s">
        <v>26485</v>
      </c>
      <c r="X1793" s="51" t="s">
        <v>93</v>
      </c>
      <c r="Y1793" s="51">
        <v>4417</v>
      </c>
      <c r="AA1793" s="51" t="s">
        <v>42843</v>
      </c>
      <c r="AB1793" s="33">
        <v>6652</v>
      </c>
      <c r="AC1793" s="103">
        <v>25495</v>
      </c>
    </row>
    <row r="1794" spans="1:29" ht="13" customHeight="1" x14ac:dyDescent="0.2">
      <c r="A1794" s="1" t="s">
        <v>41027</v>
      </c>
      <c r="B1794" s="88">
        <v>69</v>
      </c>
      <c r="C1794" s="10" t="s">
        <v>13</v>
      </c>
      <c r="D1794" s="1" t="s">
        <v>23</v>
      </c>
      <c r="E1794" s="10"/>
      <c r="F1794" s="94">
        <v>43490</v>
      </c>
      <c r="G1794" s="10" t="s">
        <v>41028</v>
      </c>
      <c r="H1794" s="10" t="s">
        <v>41029</v>
      </c>
      <c r="I1794" s="10" t="s">
        <v>55</v>
      </c>
      <c r="J1794" s="62">
        <v>32535</v>
      </c>
      <c r="K1794" s="10" t="s">
        <v>4977</v>
      </c>
      <c r="L1794" s="10" t="s">
        <v>4978</v>
      </c>
      <c r="M1794" s="1" t="s">
        <v>46835</v>
      </c>
      <c r="N1794" s="10" t="s">
        <v>20</v>
      </c>
      <c r="O1794" s="10" t="s">
        <v>41030</v>
      </c>
      <c r="P1794" s="10" t="s">
        <v>45771</v>
      </c>
      <c r="Q1794" s="33" t="s">
        <v>29986</v>
      </c>
      <c r="R1794" s="61" t="s">
        <v>41031</v>
      </c>
      <c r="S1794" s="10" t="s">
        <v>509</v>
      </c>
      <c r="T1794" s="60" t="s">
        <v>21</v>
      </c>
      <c r="U1794" s="51" t="s">
        <v>26689</v>
      </c>
      <c r="V1794" s="51" t="s">
        <v>26484</v>
      </c>
      <c r="W1794" s="51" t="s">
        <v>26485</v>
      </c>
      <c r="X1794" s="51" t="s">
        <v>93</v>
      </c>
      <c r="Y1794" s="51">
        <v>4419</v>
      </c>
      <c r="AA1794" s="51" t="s">
        <v>42843</v>
      </c>
      <c r="AB1794" s="33">
        <v>6654</v>
      </c>
      <c r="AC1794" s="103">
        <v>25496</v>
      </c>
    </row>
    <row r="1795" spans="1:29" ht="13" customHeight="1" x14ac:dyDescent="0.2">
      <c r="A1795" s="10" t="s">
        <v>41885</v>
      </c>
      <c r="B1795" s="87">
        <v>30</v>
      </c>
      <c r="C1795" s="10" t="s">
        <v>13</v>
      </c>
      <c r="D1795" s="10" t="s">
        <v>30</v>
      </c>
      <c r="E1795" s="61" t="s">
        <v>41886</v>
      </c>
      <c r="F1795" s="94">
        <v>43490</v>
      </c>
      <c r="G1795" s="10" t="s">
        <v>41887</v>
      </c>
      <c r="H1795" s="10" t="s">
        <v>3027</v>
      </c>
      <c r="I1795" s="10" t="s">
        <v>618</v>
      </c>
      <c r="J1795" s="62">
        <v>39073</v>
      </c>
      <c r="K1795" s="10" t="s">
        <v>5262</v>
      </c>
      <c r="L1795" s="10" t="s">
        <v>40679</v>
      </c>
      <c r="M1795" s="1" t="s">
        <v>46531</v>
      </c>
      <c r="N1795" s="10" t="s">
        <v>20</v>
      </c>
      <c r="O1795" s="10" t="s">
        <v>41888</v>
      </c>
      <c r="P1795" s="10" t="s">
        <v>45771</v>
      </c>
      <c r="Q1795" s="33" t="s">
        <v>29986</v>
      </c>
      <c r="R1795" s="61" t="s">
        <v>41889</v>
      </c>
      <c r="S1795" s="10" t="s">
        <v>93</v>
      </c>
      <c r="T1795" s="60" t="s">
        <v>28</v>
      </c>
      <c r="U1795" s="34" t="s">
        <v>26487</v>
      </c>
      <c r="V1795" s="34"/>
      <c r="W1795" s="51"/>
      <c r="X1795" s="51"/>
      <c r="Y1795" s="51"/>
      <c r="AA1795" s="51" t="s">
        <v>42843</v>
      </c>
      <c r="AB1795" s="33">
        <v>6655</v>
      </c>
      <c r="AC1795" s="103">
        <v>25612</v>
      </c>
    </row>
    <row r="1796" spans="1:29" ht="13" customHeight="1" x14ac:dyDescent="0.2">
      <c r="A1796" s="10" t="s">
        <v>41992</v>
      </c>
      <c r="B1796" s="87">
        <v>34</v>
      </c>
      <c r="C1796" s="10" t="s">
        <v>13</v>
      </c>
      <c r="D1796" s="10" t="s">
        <v>41</v>
      </c>
      <c r="E1796" s="61" t="s">
        <v>41993</v>
      </c>
      <c r="F1796" s="94">
        <v>43489</v>
      </c>
      <c r="G1796" s="10" t="s">
        <v>41994</v>
      </c>
      <c r="H1796" s="10" t="s">
        <v>604</v>
      </c>
      <c r="I1796" s="10" t="s">
        <v>249</v>
      </c>
      <c r="J1796" s="62">
        <v>89123</v>
      </c>
      <c r="K1796" s="10" t="s">
        <v>524</v>
      </c>
      <c r="L1796" s="10" t="s">
        <v>525</v>
      </c>
      <c r="M1796" s="1" t="s">
        <v>48881</v>
      </c>
      <c r="N1796" s="10" t="s">
        <v>20</v>
      </c>
      <c r="O1796" s="10" t="s">
        <v>41995</v>
      </c>
      <c r="P1796" s="10" t="s">
        <v>45771</v>
      </c>
      <c r="Q1796" s="33" t="s">
        <v>29986</v>
      </c>
      <c r="R1796" s="61" t="s">
        <v>41996</v>
      </c>
      <c r="S1796" s="10" t="s">
        <v>93</v>
      </c>
      <c r="T1796" s="60" t="s">
        <v>21</v>
      </c>
      <c r="U1796" s="34" t="s">
        <v>26689</v>
      </c>
      <c r="V1796" s="34" t="s">
        <v>26484</v>
      </c>
      <c r="W1796" s="51"/>
      <c r="X1796" s="51"/>
      <c r="Y1796" s="51"/>
      <c r="AA1796" s="51" t="s">
        <v>42844</v>
      </c>
      <c r="AB1796" s="33">
        <v>6649</v>
      </c>
      <c r="AC1796" s="103">
        <v>25493</v>
      </c>
    </row>
    <row r="1797" spans="1:29" ht="13" customHeight="1" x14ac:dyDescent="0.2">
      <c r="A1797" s="33" t="s">
        <v>36974</v>
      </c>
      <c r="B1797" s="33">
        <v>24</v>
      </c>
      <c r="C1797" s="33" t="s">
        <v>102</v>
      </c>
      <c r="D1797" s="33" t="s">
        <v>30</v>
      </c>
      <c r="E1797" s="33" t="s">
        <v>36975</v>
      </c>
      <c r="F1797" s="94">
        <v>43489</v>
      </c>
      <c r="G1797" s="33" t="s">
        <v>36976</v>
      </c>
      <c r="H1797" s="33" t="s">
        <v>658</v>
      </c>
      <c r="I1797" s="33" t="s">
        <v>399</v>
      </c>
      <c r="J1797" s="62">
        <v>63111</v>
      </c>
      <c r="K1797" s="33" t="s">
        <v>36977</v>
      </c>
      <c r="L1797" s="33" t="s">
        <v>4149</v>
      </c>
      <c r="M1797" s="1" t="s">
        <v>46104</v>
      </c>
      <c r="N1797" s="33" t="s">
        <v>20</v>
      </c>
      <c r="O1797" s="33" t="s">
        <v>36978</v>
      </c>
      <c r="P1797" s="33" t="s">
        <v>36008</v>
      </c>
      <c r="Q1797" s="33" t="s">
        <v>1081</v>
      </c>
      <c r="R1797" s="33" t="s">
        <v>36979</v>
      </c>
      <c r="S1797" s="33" t="s">
        <v>93</v>
      </c>
      <c r="T1797" s="60" t="s">
        <v>45897</v>
      </c>
      <c r="U1797" s="51" t="s">
        <v>49804</v>
      </c>
      <c r="V1797" s="51" t="s">
        <v>26482</v>
      </c>
      <c r="W1797" s="51" t="s">
        <v>26485</v>
      </c>
      <c r="X1797" s="51" t="s">
        <v>93</v>
      </c>
      <c r="Y1797" s="51">
        <v>4409</v>
      </c>
      <c r="Z1797" s="33" t="s">
        <v>42353</v>
      </c>
      <c r="AA1797" s="33" t="s">
        <v>42842</v>
      </c>
      <c r="AB1797" s="33">
        <v>6650</v>
      </c>
      <c r="AC1797" s="103">
        <v>25494</v>
      </c>
    </row>
    <row r="1798" spans="1:29" ht="13" customHeight="1" x14ac:dyDescent="0.2">
      <c r="A1798" s="10" t="s">
        <v>40251</v>
      </c>
      <c r="B1798" s="87">
        <v>26</v>
      </c>
      <c r="C1798" s="10" t="s">
        <v>13</v>
      </c>
      <c r="D1798" s="10" t="s">
        <v>41</v>
      </c>
      <c r="E1798" s="61" t="s">
        <v>40252</v>
      </c>
      <c r="F1798" s="94">
        <v>43489</v>
      </c>
      <c r="G1798" s="10" t="s">
        <v>40253</v>
      </c>
      <c r="H1798" s="10" t="s">
        <v>3655</v>
      </c>
      <c r="I1798" s="10" t="s">
        <v>111</v>
      </c>
      <c r="J1798" s="62">
        <v>85334</v>
      </c>
      <c r="K1798" s="10" t="s">
        <v>3657</v>
      </c>
      <c r="L1798" s="10" t="s">
        <v>40254</v>
      </c>
      <c r="M1798" s="1" t="s">
        <v>46837</v>
      </c>
      <c r="N1798" s="10" t="s">
        <v>20</v>
      </c>
      <c r="O1798" s="10" t="s">
        <v>40255</v>
      </c>
      <c r="P1798" s="10" t="s">
        <v>45771</v>
      </c>
      <c r="Q1798" s="33" t="s">
        <v>29986</v>
      </c>
      <c r="R1798" s="61" t="s">
        <v>40256</v>
      </c>
      <c r="S1798" s="10" t="s">
        <v>93</v>
      </c>
      <c r="T1798" s="60" t="s">
        <v>28</v>
      </c>
      <c r="U1798" s="51" t="s">
        <v>26487</v>
      </c>
      <c r="V1798" s="51" t="s">
        <v>26482</v>
      </c>
      <c r="W1798" s="51" t="s">
        <v>26483</v>
      </c>
      <c r="X1798" s="51" t="s">
        <v>93</v>
      </c>
      <c r="Y1798" s="51">
        <v>4514</v>
      </c>
      <c r="AA1798" s="51" t="s">
        <v>42843</v>
      </c>
      <c r="AB1798" s="33">
        <v>6651</v>
      </c>
      <c r="AC1798" s="103">
        <v>25492</v>
      </c>
    </row>
    <row r="1799" spans="1:29" ht="13" customHeight="1" x14ac:dyDescent="0.2">
      <c r="A1799" s="10" t="s">
        <v>38450</v>
      </c>
      <c r="B1799" s="87">
        <v>20</v>
      </c>
      <c r="C1799" s="10" t="s">
        <v>13</v>
      </c>
      <c r="D1799" s="10" t="s">
        <v>41</v>
      </c>
      <c r="E1799" s="61" t="s">
        <v>38451</v>
      </c>
      <c r="F1799" s="94">
        <v>43488</v>
      </c>
      <c r="G1799" s="10" t="s">
        <v>38452</v>
      </c>
      <c r="H1799" s="10" t="s">
        <v>6265</v>
      </c>
      <c r="I1799" s="10" t="s">
        <v>111</v>
      </c>
      <c r="J1799" s="62">
        <v>86001</v>
      </c>
      <c r="K1799" s="10" t="s">
        <v>21568</v>
      </c>
      <c r="L1799" s="10" t="s">
        <v>10107</v>
      </c>
      <c r="M1799" s="1" t="s">
        <v>45998</v>
      </c>
      <c r="N1799" s="10" t="s">
        <v>20</v>
      </c>
      <c r="O1799" s="10" t="s">
        <v>38453</v>
      </c>
      <c r="P1799" s="10" t="s">
        <v>45771</v>
      </c>
      <c r="Q1799" s="33" t="s">
        <v>29986</v>
      </c>
      <c r="R1799" s="61" t="s">
        <v>38454</v>
      </c>
      <c r="S1799" s="10" t="s">
        <v>93</v>
      </c>
      <c r="T1799" s="60" t="s">
        <v>21</v>
      </c>
      <c r="U1799" s="51" t="s">
        <v>26689</v>
      </c>
      <c r="V1799" s="51" t="s">
        <v>26484</v>
      </c>
      <c r="W1799" s="51" t="s">
        <v>26486</v>
      </c>
      <c r="X1799" s="51" t="s">
        <v>93</v>
      </c>
      <c r="Y1799" s="51">
        <v>4414</v>
      </c>
      <c r="AA1799" s="51" t="s">
        <v>42844</v>
      </c>
      <c r="AB1799" s="33">
        <v>6644</v>
      </c>
      <c r="AC1799" s="103">
        <v>25488</v>
      </c>
    </row>
    <row r="1800" spans="1:29" ht="13" customHeight="1" x14ac:dyDescent="0.2">
      <c r="A1800" s="10" t="s">
        <v>39250</v>
      </c>
      <c r="B1800" s="87">
        <v>46</v>
      </c>
      <c r="C1800" s="10" t="s">
        <v>13</v>
      </c>
      <c r="D1800" s="10" t="s">
        <v>78</v>
      </c>
      <c r="E1800" s="61" t="s">
        <v>39251</v>
      </c>
      <c r="F1800" s="94">
        <v>43488</v>
      </c>
      <c r="G1800" s="10" t="s">
        <v>39252</v>
      </c>
      <c r="H1800" s="10" t="s">
        <v>779</v>
      </c>
      <c r="I1800" s="10" t="s">
        <v>281</v>
      </c>
      <c r="J1800" s="62">
        <v>99205</v>
      </c>
      <c r="K1800" s="10" t="s">
        <v>779</v>
      </c>
      <c r="L1800" s="10" t="s">
        <v>780</v>
      </c>
      <c r="M1800" s="1" t="s">
        <v>46447</v>
      </c>
      <c r="N1800" s="10" t="s">
        <v>20</v>
      </c>
      <c r="O1800" s="10" t="s">
        <v>39253</v>
      </c>
      <c r="P1800" s="10" t="s">
        <v>45771</v>
      </c>
      <c r="Q1800" s="33" t="s">
        <v>29986</v>
      </c>
      <c r="R1800" s="61" t="s">
        <v>39254</v>
      </c>
      <c r="S1800" s="10" t="s">
        <v>22</v>
      </c>
      <c r="T1800" s="60" t="s">
        <v>21</v>
      </c>
      <c r="U1800" s="51" t="s">
        <v>26682</v>
      </c>
      <c r="V1800" s="51" t="s">
        <v>26482</v>
      </c>
      <c r="W1800" s="51"/>
      <c r="X1800" s="51" t="s">
        <v>93</v>
      </c>
      <c r="Y1800" s="51">
        <v>4407</v>
      </c>
      <c r="AA1800" s="51" t="s">
        <v>42844</v>
      </c>
      <c r="AB1800" s="33">
        <v>6645</v>
      </c>
      <c r="AC1800" s="103">
        <v>25487</v>
      </c>
    </row>
    <row r="1801" spans="1:29" ht="13" customHeight="1" x14ac:dyDescent="0.2">
      <c r="A1801" s="10" t="s">
        <v>41236</v>
      </c>
      <c r="B1801" s="87">
        <v>46</v>
      </c>
      <c r="C1801" s="10" t="s">
        <v>13</v>
      </c>
      <c r="D1801" s="10" t="s">
        <v>30</v>
      </c>
      <c r="E1801" s="61" t="s">
        <v>41237</v>
      </c>
      <c r="F1801" s="94">
        <v>43488</v>
      </c>
      <c r="G1801" s="10" t="s">
        <v>41238</v>
      </c>
      <c r="H1801" s="10" t="s">
        <v>41239</v>
      </c>
      <c r="I1801" s="10" t="s">
        <v>197</v>
      </c>
      <c r="J1801" s="62">
        <v>46385</v>
      </c>
      <c r="K1801" s="10" t="s">
        <v>19145</v>
      </c>
      <c r="L1801" s="10" t="s">
        <v>41240</v>
      </c>
      <c r="M1801" s="1" t="s">
        <v>46838</v>
      </c>
      <c r="N1801" s="10" t="s">
        <v>20</v>
      </c>
      <c r="O1801" s="10" t="s">
        <v>41241</v>
      </c>
      <c r="P1801" s="10" t="s">
        <v>45771</v>
      </c>
      <c r="Q1801" s="33" t="s">
        <v>29986</v>
      </c>
      <c r="R1801" s="61" t="s">
        <v>41242</v>
      </c>
      <c r="S1801" s="10" t="s">
        <v>509</v>
      </c>
      <c r="T1801" s="60" t="s">
        <v>21</v>
      </c>
      <c r="U1801" s="51" t="s">
        <v>26682</v>
      </c>
      <c r="V1801" s="51" t="s">
        <v>26484</v>
      </c>
      <c r="W1801" s="51" t="s">
        <v>26485</v>
      </c>
      <c r="X1801" s="51" t="s">
        <v>509</v>
      </c>
      <c r="Y1801" s="51">
        <v>4406</v>
      </c>
      <c r="AA1801" s="51" t="s">
        <v>42844</v>
      </c>
      <c r="AB1801" s="33">
        <v>6646</v>
      </c>
      <c r="AC1801" s="103">
        <v>25611</v>
      </c>
    </row>
    <row r="1802" spans="1:29" ht="13" customHeight="1" x14ac:dyDescent="0.2">
      <c r="A1802" s="10" t="s">
        <v>39973</v>
      </c>
      <c r="B1802" s="87">
        <v>20</v>
      </c>
      <c r="C1802" s="10" t="s">
        <v>13</v>
      </c>
      <c r="D1802" s="10" t="s">
        <v>30</v>
      </c>
      <c r="E1802" s="61" t="s">
        <v>39974</v>
      </c>
      <c r="F1802" s="94">
        <v>43488</v>
      </c>
      <c r="G1802" s="10" t="s">
        <v>38452</v>
      </c>
      <c r="H1802" s="10" t="s">
        <v>6265</v>
      </c>
      <c r="I1802" s="10" t="s">
        <v>111</v>
      </c>
      <c r="J1802" s="62">
        <v>86001</v>
      </c>
      <c r="K1802" s="10" t="s">
        <v>21568</v>
      </c>
      <c r="L1802" s="10" t="s">
        <v>10107</v>
      </c>
      <c r="M1802" s="1" t="s">
        <v>45998</v>
      </c>
      <c r="N1802" s="10" t="s">
        <v>20</v>
      </c>
      <c r="O1802" s="10" t="s">
        <v>38453</v>
      </c>
      <c r="P1802" s="10" t="s">
        <v>45771</v>
      </c>
      <c r="Q1802" s="33" t="s">
        <v>29986</v>
      </c>
      <c r="R1802" s="61" t="s">
        <v>38454</v>
      </c>
      <c r="S1802" s="10" t="s">
        <v>93</v>
      </c>
      <c r="T1802" s="60" t="s">
        <v>45897</v>
      </c>
      <c r="U1802" s="51" t="s">
        <v>49804</v>
      </c>
      <c r="V1802" s="51" t="s">
        <v>26487</v>
      </c>
      <c r="W1802" s="51" t="s">
        <v>26486</v>
      </c>
      <c r="X1802" s="51" t="s">
        <v>93</v>
      </c>
      <c r="Y1802" s="51">
        <v>4405</v>
      </c>
      <c r="AA1802" s="51" t="s">
        <v>42844</v>
      </c>
      <c r="AB1802" s="33">
        <v>6647</v>
      </c>
      <c r="AC1802" s="103">
        <v>25491</v>
      </c>
    </row>
    <row r="1803" spans="1:29" ht="13" customHeight="1" x14ac:dyDescent="0.2">
      <c r="A1803" s="10" t="s">
        <v>2989</v>
      </c>
      <c r="B1803" s="33" t="s">
        <v>22</v>
      </c>
      <c r="C1803" s="10"/>
      <c r="D1803" s="51" t="s">
        <v>127</v>
      </c>
      <c r="E1803" s="10"/>
      <c r="F1803" s="94">
        <v>43488</v>
      </c>
      <c r="G1803" s="10" t="s">
        <v>40344</v>
      </c>
      <c r="H1803" s="10" t="s">
        <v>40345</v>
      </c>
      <c r="I1803" s="10" t="s">
        <v>177</v>
      </c>
      <c r="J1803" s="62">
        <v>87325</v>
      </c>
      <c r="K1803" s="10" t="s">
        <v>23342</v>
      </c>
      <c r="L1803" s="10" t="s">
        <v>25742</v>
      </c>
      <c r="M1803" s="1" t="s">
        <v>46839</v>
      </c>
      <c r="N1803" s="10" t="s">
        <v>20</v>
      </c>
      <c r="O1803" s="10" t="s">
        <v>40346</v>
      </c>
      <c r="P1803" s="10" t="s">
        <v>45771</v>
      </c>
      <c r="Q1803" s="33" t="s">
        <v>29986</v>
      </c>
      <c r="R1803" s="61" t="s">
        <v>40347</v>
      </c>
      <c r="S1803" s="10" t="s">
        <v>93</v>
      </c>
      <c r="T1803" s="60" t="s">
        <v>28</v>
      </c>
      <c r="U1803" s="51" t="s">
        <v>26487</v>
      </c>
      <c r="V1803" s="51" t="s">
        <v>26487</v>
      </c>
      <c r="W1803" s="51"/>
      <c r="X1803" s="51" t="s">
        <v>93</v>
      </c>
      <c r="Y1803" s="51">
        <v>4408</v>
      </c>
      <c r="AA1803" s="51" t="s">
        <v>42843</v>
      </c>
      <c r="AB1803" s="33">
        <v>6648</v>
      </c>
      <c r="AC1803" s="103">
        <v>25490</v>
      </c>
    </row>
    <row r="1804" spans="1:29" ht="13" customHeight="1" x14ac:dyDescent="0.2">
      <c r="A1804" s="10" t="s">
        <v>40117</v>
      </c>
      <c r="B1804" s="87">
        <v>21</v>
      </c>
      <c r="C1804" s="10" t="s">
        <v>13</v>
      </c>
      <c r="D1804" s="10" t="s">
        <v>78</v>
      </c>
      <c r="E1804" s="61" t="s">
        <v>40118</v>
      </c>
      <c r="F1804" s="94">
        <v>43487</v>
      </c>
      <c r="G1804" s="10" t="s">
        <v>40119</v>
      </c>
      <c r="H1804" s="10" t="s">
        <v>1780</v>
      </c>
      <c r="I1804" s="10" t="s">
        <v>159</v>
      </c>
      <c r="J1804" s="62">
        <v>30311</v>
      </c>
      <c r="K1804" s="10" t="s">
        <v>1450</v>
      </c>
      <c r="L1804" s="10" t="s">
        <v>2346</v>
      </c>
      <c r="M1804" s="1" t="s">
        <v>45940</v>
      </c>
      <c r="N1804" s="10" t="s">
        <v>20</v>
      </c>
      <c r="O1804" s="10" t="s">
        <v>40120</v>
      </c>
      <c r="P1804" s="10" t="s">
        <v>45771</v>
      </c>
      <c r="Q1804" s="33" t="s">
        <v>29986</v>
      </c>
      <c r="R1804" s="61" t="s">
        <v>40121</v>
      </c>
      <c r="S1804" s="10" t="s">
        <v>93</v>
      </c>
      <c r="T1804" s="60" t="s">
        <v>45897</v>
      </c>
      <c r="U1804" s="51" t="s">
        <v>49804</v>
      </c>
      <c r="V1804" s="51" t="s">
        <v>26487</v>
      </c>
      <c r="W1804" s="51" t="s">
        <v>26486</v>
      </c>
      <c r="X1804" s="51" t="s">
        <v>93</v>
      </c>
      <c r="Y1804" s="51">
        <v>4395</v>
      </c>
      <c r="AA1804" s="51" t="s">
        <v>42844</v>
      </c>
      <c r="AB1804" s="33">
        <v>6643</v>
      </c>
      <c r="AC1804" s="103">
        <v>25486</v>
      </c>
    </row>
    <row r="1805" spans="1:29" ht="13" customHeight="1" x14ac:dyDescent="0.2">
      <c r="A1805" s="10" t="s">
        <v>40246</v>
      </c>
      <c r="B1805" s="87">
        <v>37</v>
      </c>
      <c r="C1805" s="10" t="s">
        <v>13</v>
      </c>
      <c r="D1805" s="10" t="s">
        <v>41</v>
      </c>
      <c r="E1805" s="61" t="s">
        <v>40247</v>
      </c>
      <c r="F1805" s="94">
        <v>43486</v>
      </c>
      <c r="G1805" s="10" t="s">
        <v>40248</v>
      </c>
      <c r="H1805" s="10" t="s">
        <v>248</v>
      </c>
      <c r="I1805" s="10" t="s">
        <v>249</v>
      </c>
      <c r="J1805" s="62">
        <v>89030</v>
      </c>
      <c r="K1805" s="10" t="s">
        <v>524</v>
      </c>
      <c r="L1805" s="10" t="s">
        <v>250</v>
      </c>
      <c r="M1805" s="1" t="s">
        <v>46072</v>
      </c>
      <c r="N1805" s="10" t="s">
        <v>20</v>
      </c>
      <c r="O1805" s="10" t="s">
        <v>40249</v>
      </c>
      <c r="P1805" s="10" t="s">
        <v>45771</v>
      </c>
      <c r="Q1805" s="33" t="s">
        <v>29986</v>
      </c>
      <c r="R1805" s="61" t="s">
        <v>40250</v>
      </c>
      <c r="S1805" s="10" t="s">
        <v>93</v>
      </c>
      <c r="T1805" s="60" t="s">
        <v>28</v>
      </c>
      <c r="U1805" s="51" t="s">
        <v>26487</v>
      </c>
      <c r="V1805" s="51" t="s">
        <v>26482</v>
      </c>
      <c r="W1805" s="51" t="s">
        <v>26483</v>
      </c>
      <c r="X1805" s="51" t="s">
        <v>93</v>
      </c>
      <c r="Y1805" s="51">
        <v>4397</v>
      </c>
      <c r="AA1805" s="51" t="s">
        <v>42844</v>
      </c>
      <c r="AB1805" s="33">
        <v>6642</v>
      </c>
      <c r="AC1805" s="103">
        <v>25485</v>
      </c>
    </row>
    <row r="1806" spans="1:29" ht="13" customHeight="1" x14ac:dyDescent="0.2">
      <c r="A1806" s="1" t="s">
        <v>16515</v>
      </c>
      <c r="B1806" s="87">
        <v>56</v>
      </c>
      <c r="C1806" s="10" t="s">
        <v>13</v>
      </c>
      <c r="D1806" s="1" t="s">
        <v>23</v>
      </c>
      <c r="E1806" s="60"/>
      <c r="F1806" s="94">
        <v>43486</v>
      </c>
      <c r="G1806" s="10" t="s">
        <v>42262</v>
      </c>
      <c r="H1806" s="10" t="s">
        <v>42263</v>
      </c>
      <c r="I1806" s="10" t="s">
        <v>281</v>
      </c>
      <c r="J1806" s="62">
        <v>99350</v>
      </c>
      <c r="K1806" s="10" t="s">
        <v>2315</v>
      </c>
      <c r="L1806" s="10" t="s">
        <v>42264</v>
      </c>
      <c r="M1806" s="1" t="s">
        <v>46840</v>
      </c>
      <c r="N1806" s="10" t="s">
        <v>362</v>
      </c>
      <c r="O1806" s="10" t="s">
        <v>42265</v>
      </c>
      <c r="P1806" s="10" t="s">
        <v>45771</v>
      </c>
      <c r="Q1806" s="33" t="s">
        <v>29986</v>
      </c>
      <c r="R1806" s="61" t="s">
        <v>42266</v>
      </c>
      <c r="S1806" s="10" t="s">
        <v>93</v>
      </c>
      <c r="T1806" s="60" t="s">
        <v>28</v>
      </c>
      <c r="U1806" s="34" t="s">
        <v>26487</v>
      </c>
      <c r="V1806" s="34" t="s">
        <v>26487</v>
      </c>
      <c r="X1806" s="51"/>
      <c r="AA1806" s="51" t="s">
        <v>42843</v>
      </c>
      <c r="AB1806" s="33">
        <v>6641</v>
      </c>
      <c r="AC1806" s="103">
        <v>25547</v>
      </c>
    </row>
    <row r="1807" spans="1:29" ht="13" customHeight="1" x14ac:dyDescent="0.2">
      <c r="A1807" s="10" t="s">
        <v>37806</v>
      </c>
      <c r="B1807" s="87">
        <v>26</v>
      </c>
      <c r="C1807" s="10" t="s">
        <v>13</v>
      </c>
      <c r="D1807" s="10" t="s">
        <v>30</v>
      </c>
      <c r="E1807" s="61" t="s">
        <v>37807</v>
      </c>
      <c r="F1807" s="94">
        <v>43485</v>
      </c>
      <c r="G1807" s="10" t="s">
        <v>37808</v>
      </c>
      <c r="H1807" s="10" t="s">
        <v>4206</v>
      </c>
      <c r="I1807" s="10" t="s">
        <v>795</v>
      </c>
      <c r="J1807" s="62">
        <v>59101</v>
      </c>
      <c r="K1807" s="10" t="s">
        <v>4208</v>
      </c>
      <c r="L1807" s="10" t="s">
        <v>9470</v>
      </c>
      <c r="M1807" s="1" t="s">
        <v>46842</v>
      </c>
      <c r="N1807" s="10" t="s">
        <v>20</v>
      </c>
      <c r="O1807" s="10" t="s">
        <v>37809</v>
      </c>
      <c r="P1807" s="10" t="s">
        <v>45771</v>
      </c>
      <c r="Q1807" s="33" t="s">
        <v>29986</v>
      </c>
      <c r="R1807" s="61" t="s">
        <v>37810</v>
      </c>
      <c r="S1807" s="10" t="s">
        <v>93</v>
      </c>
      <c r="T1807" s="60" t="s">
        <v>21</v>
      </c>
      <c r="U1807" s="51" t="s">
        <v>26689</v>
      </c>
      <c r="V1807" s="51" t="s">
        <v>26484</v>
      </c>
      <c r="W1807" s="51" t="s">
        <v>26486</v>
      </c>
      <c r="X1807" s="51" t="s">
        <v>93</v>
      </c>
      <c r="Y1807" s="51">
        <v>4394</v>
      </c>
      <c r="AA1807" s="51" t="s">
        <v>42844</v>
      </c>
      <c r="AB1807" s="33">
        <v>6639</v>
      </c>
      <c r="AC1807" s="103">
        <v>25467</v>
      </c>
    </row>
    <row r="1808" spans="1:29" ht="13" customHeight="1" x14ac:dyDescent="0.2">
      <c r="A1808" s="10" t="s">
        <v>42008</v>
      </c>
      <c r="B1808" s="87">
        <v>48</v>
      </c>
      <c r="C1808" s="10" t="s">
        <v>13</v>
      </c>
      <c r="D1808" s="10" t="s">
        <v>41</v>
      </c>
      <c r="E1808" s="61" t="s">
        <v>42009</v>
      </c>
      <c r="F1808" s="94">
        <v>43485</v>
      </c>
      <c r="G1808" s="10" t="s">
        <v>42010</v>
      </c>
      <c r="H1808" s="10" t="s">
        <v>2391</v>
      </c>
      <c r="I1808" s="10" t="s">
        <v>281</v>
      </c>
      <c r="J1808" s="62">
        <v>99352</v>
      </c>
      <c r="K1808" s="10" t="s">
        <v>2315</v>
      </c>
      <c r="L1808" s="10" t="s">
        <v>42011</v>
      </c>
      <c r="M1808" s="1" t="s">
        <v>46841</v>
      </c>
      <c r="N1808" s="10" t="s">
        <v>2896</v>
      </c>
      <c r="O1808" s="10" t="s">
        <v>42012</v>
      </c>
      <c r="P1808" s="10" t="s">
        <v>45771</v>
      </c>
      <c r="Q1808" s="33" t="s">
        <v>29986</v>
      </c>
      <c r="R1808" s="61" t="s">
        <v>42013</v>
      </c>
      <c r="S1808" s="10" t="s">
        <v>901</v>
      </c>
      <c r="T1808" s="60" t="s">
        <v>21</v>
      </c>
      <c r="U1808" s="34" t="s">
        <v>26682</v>
      </c>
      <c r="V1808" s="34" t="s">
        <v>26484</v>
      </c>
      <c r="W1808" s="51"/>
      <c r="X1808" s="51"/>
      <c r="Y1808" s="51"/>
      <c r="AA1808" s="51" t="s">
        <v>42844</v>
      </c>
      <c r="AB1808" s="33">
        <v>6640</v>
      </c>
      <c r="AC1808" s="103">
        <v>25484</v>
      </c>
    </row>
    <row r="1809" spans="1:29" ht="13" customHeight="1" x14ac:dyDescent="0.2">
      <c r="A1809" s="10" t="s">
        <v>37070</v>
      </c>
      <c r="B1809" s="87">
        <v>42</v>
      </c>
      <c r="C1809" s="10" t="s">
        <v>13</v>
      </c>
      <c r="D1809" s="10" t="s">
        <v>30</v>
      </c>
      <c r="E1809" s="61" t="s">
        <v>37071</v>
      </c>
      <c r="F1809" s="94">
        <v>43484</v>
      </c>
      <c r="G1809" s="10" t="s">
        <v>37072</v>
      </c>
      <c r="H1809" s="10" t="s">
        <v>30158</v>
      </c>
      <c r="I1809" s="10" t="s">
        <v>105</v>
      </c>
      <c r="J1809" s="62">
        <v>97013</v>
      </c>
      <c r="K1809" s="10" t="s">
        <v>3906</v>
      </c>
      <c r="L1809" s="10" t="s">
        <v>3907</v>
      </c>
      <c r="M1809" s="1" t="s">
        <v>46101</v>
      </c>
      <c r="N1809" s="10" t="s">
        <v>20</v>
      </c>
      <c r="O1809" s="10" t="s">
        <v>37073</v>
      </c>
      <c r="P1809" s="10" t="s">
        <v>45771</v>
      </c>
      <c r="Q1809" s="33" t="s">
        <v>29986</v>
      </c>
      <c r="R1809" s="61" t="s">
        <v>37074</v>
      </c>
      <c r="S1809" s="10" t="s">
        <v>93</v>
      </c>
      <c r="T1809" s="60" t="s">
        <v>21</v>
      </c>
      <c r="U1809" s="51" t="s">
        <v>26928</v>
      </c>
      <c r="V1809" s="51" t="s">
        <v>26484</v>
      </c>
      <c r="W1809" s="51" t="s">
        <v>26485</v>
      </c>
      <c r="X1809" s="51" t="s">
        <v>93</v>
      </c>
      <c r="Y1809" s="51">
        <v>4398</v>
      </c>
      <c r="AA1809" s="51" t="s">
        <v>42844</v>
      </c>
      <c r="AB1809" s="33">
        <v>6636</v>
      </c>
      <c r="AC1809" s="103">
        <v>25463</v>
      </c>
    </row>
    <row r="1810" spans="1:29" ht="13" customHeight="1" x14ac:dyDescent="0.2">
      <c r="A1810" s="10" t="s">
        <v>41457</v>
      </c>
      <c r="B1810" s="87">
        <v>35</v>
      </c>
      <c r="C1810" s="10" t="s">
        <v>13</v>
      </c>
      <c r="D1810" s="10" t="s">
        <v>30</v>
      </c>
      <c r="E1810" s="60"/>
      <c r="F1810" s="94">
        <v>43484</v>
      </c>
      <c r="G1810" s="10" t="s">
        <v>41458</v>
      </c>
      <c r="H1810" s="10" t="s">
        <v>13832</v>
      </c>
      <c r="I1810" s="10" t="s">
        <v>121</v>
      </c>
      <c r="J1810" s="62">
        <v>55426</v>
      </c>
      <c r="K1810" s="10" t="s">
        <v>1006</v>
      </c>
      <c r="L1810" s="10" t="s">
        <v>17115</v>
      </c>
      <c r="M1810" s="1" t="s">
        <v>46843</v>
      </c>
      <c r="N1810" s="10" t="s">
        <v>20</v>
      </c>
      <c r="O1810" s="10" t="s">
        <v>41459</v>
      </c>
      <c r="P1810" s="10" t="s">
        <v>37002</v>
      </c>
      <c r="Q1810" s="33" t="s">
        <v>29986</v>
      </c>
      <c r="R1810" s="61" t="s">
        <v>41460</v>
      </c>
      <c r="S1810" s="10" t="s">
        <v>509</v>
      </c>
      <c r="T1810" s="60" t="s">
        <v>45897</v>
      </c>
      <c r="U1810" s="51" t="s">
        <v>49804</v>
      </c>
      <c r="V1810" s="51" t="s">
        <v>26487</v>
      </c>
      <c r="W1810" s="51" t="s">
        <v>26485</v>
      </c>
      <c r="X1810" s="51" t="s">
        <v>93</v>
      </c>
      <c r="Y1810" s="51">
        <v>4396</v>
      </c>
      <c r="AA1810" s="51" t="s">
        <v>42844</v>
      </c>
      <c r="AB1810" s="33">
        <v>6637</v>
      </c>
      <c r="AC1810" s="103">
        <v>25464</v>
      </c>
    </row>
    <row r="1811" spans="1:29" ht="13" customHeight="1" x14ac:dyDescent="0.2">
      <c r="A1811" s="10" t="s">
        <v>40524</v>
      </c>
      <c r="B1811" s="87">
        <v>30</v>
      </c>
      <c r="C1811" s="10" t="s">
        <v>13</v>
      </c>
      <c r="D1811" s="10" t="s">
        <v>30</v>
      </c>
      <c r="E1811" s="61" t="s">
        <v>40525</v>
      </c>
      <c r="F1811" s="94">
        <v>43484</v>
      </c>
      <c r="G1811" s="10" t="s">
        <v>40526</v>
      </c>
      <c r="H1811" s="10" t="s">
        <v>358</v>
      </c>
      <c r="I1811" s="10" t="s">
        <v>297</v>
      </c>
      <c r="J1811" s="62">
        <v>37912</v>
      </c>
      <c r="K1811" s="10" t="s">
        <v>2464</v>
      </c>
      <c r="L1811" s="10" t="s">
        <v>7134</v>
      </c>
      <c r="M1811" s="1" t="s">
        <v>46541</v>
      </c>
      <c r="N1811" s="10" t="s">
        <v>20</v>
      </c>
      <c r="O1811" s="10" t="s">
        <v>40527</v>
      </c>
      <c r="P1811" s="10" t="s">
        <v>45771</v>
      </c>
      <c r="Q1811" s="33" t="s">
        <v>29986</v>
      </c>
      <c r="R1811" s="61" t="s">
        <v>40528</v>
      </c>
      <c r="S1811" s="10" t="s">
        <v>93</v>
      </c>
      <c r="T1811" s="60" t="s">
        <v>350</v>
      </c>
      <c r="U1811" s="51" t="s">
        <v>26775</v>
      </c>
      <c r="V1811" s="51" t="s">
        <v>26482</v>
      </c>
      <c r="W1811" s="51" t="s">
        <v>26483</v>
      </c>
      <c r="X1811" s="51" t="s">
        <v>93</v>
      </c>
      <c r="Y1811" s="51">
        <v>4399</v>
      </c>
      <c r="AA1811" s="51" t="s">
        <v>42844</v>
      </c>
      <c r="AB1811" s="33">
        <v>6638</v>
      </c>
      <c r="AC1811" s="103">
        <v>25462</v>
      </c>
    </row>
    <row r="1812" spans="1:29" ht="13" customHeight="1" x14ac:dyDescent="0.2">
      <c r="A1812" s="10" t="s">
        <v>41135</v>
      </c>
      <c r="B1812" s="87">
        <v>64</v>
      </c>
      <c r="C1812" s="10" t="s">
        <v>13</v>
      </c>
      <c r="D1812" s="51" t="s">
        <v>30</v>
      </c>
      <c r="E1812" s="60"/>
      <c r="F1812" s="94">
        <v>43483</v>
      </c>
      <c r="G1812" s="10" t="s">
        <v>41136</v>
      </c>
      <c r="H1812" s="10" t="s">
        <v>10333</v>
      </c>
      <c r="I1812" s="10" t="s">
        <v>399</v>
      </c>
      <c r="J1812" s="62">
        <v>63366</v>
      </c>
      <c r="K1812" s="10" t="s">
        <v>9457</v>
      </c>
      <c r="L1812" s="10" t="s">
        <v>41137</v>
      </c>
      <c r="M1812" s="1" t="s">
        <v>46844</v>
      </c>
      <c r="N1812" s="10" t="s">
        <v>20</v>
      </c>
      <c r="O1812" s="10" t="s">
        <v>41138</v>
      </c>
      <c r="P1812" s="10" t="s">
        <v>45771</v>
      </c>
      <c r="Q1812" s="33" t="s">
        <v>29986</v>
      </c>
      <c r="R1812" s="61" t="s">
        <v>41139</v>
      </c>
      <c r="S1812" s="10" t="s">
        <v>509</v>
      </c>
      <c r="T1812" s="60" t="s">
        <v>21</v>
      </c>
      <c r="U1812" s="51" t="s">
        <v>26689</v>
      </c>
      <c r="V1812" s="51" t="s">
        <v>26484</v>
      </c>
      <c r="W1812" s="51" t="s">
        <v>26485</v>
      </c>
      <c r="X1812" s="51" t="s">
        <v>93</v>
      </c>
      <c r="Y1812" s="51">
        <v>4400</v>
      </c>
      <c r="AA1812" s="51" t="s">
        <v>42844</v>
      </c>
      <c r="AB1812" s="33">
        <v>6635</v>
      </c>
      <c r="AC1812" s="103">
        <v>25460</v>
      </c>
    </row>
    <row r="1813" spans="1:29" ht="13" customHeight="1" x14ac:dyDescent="0.2">
      <c r="A1813" s="10" t="s">
        <v>37197</v>
      </c>
      <c r="B1813" s="87">
        <v>31</v>
      </c>
      <c r="C1813" s="10" t="s">
        <v>13</v>
      </c>
      <c r="D1813" s="10" t="s">
        <v>78</v>
      </c>
      <c r="E1813" s="61" t="s">
        <v>37198</v>
      </c>
      <c r="F1813" s="94">
        <v>43481</v>
      </c>
      <c r="G1813" s="10" t="s">
        <v>37199</v>
      </c>
      <c r="H1813" s="10" t="s">
        <v>2180</v>
      </c>
      <c r="I1813" s="10" t="s">
        <v>45</v>
      </c>
      <c r="J1813" s="62">
        <v>20910</v>
      </c>
      <c r="K1813" s="10" t="s">
        <v>992</v>
      </c>
      <c r="L1813" s="10" t="s">
        <v>2182</v>
      </c>
      <c r="M1813" s="1" t="s">
        <v>46035</v>
      </c>
      <c r="N1813" s="10" t="s">
        <v>20</v>
      </c>
      <c r="O1813" s="10" t="s">
        <v>37200</v>
      </c>
      <c r="P1813" s="10" t="s">
        <v>45771</v>
      </c>
      <c r="Q1813" s="33" t="s">
        <v>29986</v>
      </c>
      <c r="R1813" s="61" t="s">
        <v>37201</v>
      </c>
      <c r="S1813" s="10" t="s">
        <v>93</v>
      </c>
      <c r="T1813" s="60" t="s">
        <v>21</v>
      </c>
      <c r="U1813" s="51" t="s">
        <v>26689</v>
      </c>
      <c r="V1813" s="51" t="s">
        <v>26482</v>
      </c>
      <c r="W1813" s="51" t="s">
        <v>26486</v>
      </c>
      <c r="X1813" s="51" t="s">
        <v>93</v>
      </c>
      <c r="Y1813" s="51">
        <v>4502</v>
      </c>
      <c r="AA1813" s="51" t="s">
        <v>42842</v>
      </c>
      <c r="AB1813" s="33">
        <v>6628</v>
      </c>
      <c r="AC1813" s="103">
        <v>25455</v>
      </c>
    </row>
    <row r="1814" spans="1:29" ht="13" customHeight="1" x14ac:dyDescent="0.2">
      <c r="A1814" s="10" t="s">
        <v>39353</v>
      </c>
      <c r="B1814" s="87">
        <v>32</v>
      </c>
      <c r="C1814" s="10" t="s">
        <v>13</v>
      </c>
      <c r="D1814" s="10" t="s">
        <v>30</v>
      </c>
      <c r="E1814" s="61" t="s">
        <v>39354</v>
      </c>
      <c r="F1814" s="94">
        <v>43481</v>
      </c>
      <c r="G1814" s="10" t="s">
        <v>39355</v>
      </c>
      <c r="H1814" s="10" t="s">
        <v>3842</v>
      </c>
      <c r="I1814" s="10" t="s">
        <v>337</v>
      </c>
      <c r="J1814" s="62">
        <v>28208</v>
      </c>
      <c r="K1814" s="10" t="s">
        <v>3844</v>
      </c>
      <c r="L1814" s="10" t="s">
        <v>3845</v>
      </c>
      <c r="M1814" s="1" t="s">
        <v>49719</v>
      </c>
      <c r="N1814" s="10" t="s">
        <v>20</v>
      </c>
      <c r="O1814" s="10" t="s">
        <v>39356</v>
      </c>
      <c r="P1814" s="10" t="s">
        <v>45771</v>
      </c>
      <c r="Q1814" s="33" t="s">
        <v>29986</v>
      </c>
      <c r="R1814" s="61" t="s">
        <v>39357</v>
      </c>
      <c r="S1814" s="10" t="s">
        <v>93</v>
      </c>
      <c r="T1814" s="60" t="s">
        <v>21</v>
      </c>
      <c r="U1814" s="51" t="s">
        <v>26682</v>
      </c>
      <c r="V1814" s="51" t="s">
        <v>26482</v>
      </c>
      <c r="W1814" s="51" t="s">
        <v>26486</v>
      </c>
      <c r="X1814" s="51" t="s">
        <v>93</v>
      </c>
      <c r="Y1814" s="51">
        <v>4401</v>
      </c>
      <c r="AA1814" s="51" t="s">
        <v>42844</v>
      </c>
      <c r="AB1814" s="33">
        <v>6630</v>
      </c>
      <c r="AC1814" s="103">
        <v>25454</v>
      </c>
    </row>
    <row r="1815" spans="1:29" ht="13" customHeight="1" x14ac:dyDescent="0.2">
      <c r="A1815" s="10" t="s">
        <v>37060</v>
      </c>
      <c r="B1815" s="87">
        <v>41</v>
      </c>
      <c r="C1815" s="10" t="s">
        <v>13</v>
      </c>
      <c r="D1815" s="10" t="s">
        <v>30</v>
      </c>
      <c r="E1815" s="61" t="s">
        <v>37061</v>
      </c>
      <c r="F1815" s="94">
        <v>43481</v>
      </c>
      <c r="G1815" s="10" t="s">
        <v>37062</v>
      </c>
      <c r="H1815" s="10" t="s">
        <v>4697</v>
      </c>
      <c r="I1815" s="10" t="s">
        <v>191</v>
      </c>
      <c r="J1815" s="62">
        <v>80620</v>
      </c>
      <c r="K1815" s="10" t="s">
        <v>1590</v>
      </c>
      <c r="L1815" s="10" t="s">
        <v>37063</v>
      </c>
      <c r="M1815" s="1" t="s">
        <v>46825</v>
      </c>
      <c r="N1815" s="10" t="s">
        <v>20</v>
      </c>
      <c r="O1815" s="10" t="s">
        <v>37064</v>
      </c>
      <c r="P1815" s="10" t="s">
        <v>31864</v>
      </c>
      <c r="Q1815" s="33" t="s">
        <v>29986</v>
      </c>
      <c r="R1815" s="61" t="s">
        <v>37065</v>
      </c>
      <c r="S1815" s="10" t="s">
        <v>93</v>
      </c>
      <c r="T1815" s="60" t="s">
        <v>21</v>
      </c>
      <c r="U1815" s="51" t="s">
        <v>26689</v>
      </c>
      <c r="V1815" s="51"/>
      <c r="W1815" s="51"/>
      <c r="X1815" s="51"/>
      <c r="Y1815" s="51"/>
      <c r="Z1815" s="33" t="s">
        <v>42353</v>
      </c>
      <c r="AA1815" s="51" t="s">
        <v>42844</v>
      </c>
      <c r="AB1815" s="33">
        <v>6627</v>
      </c>
      <c r="AC1815" s="103">
        <v>25452</v>
      </c>
    </row>
    <row r="1816" spans="1:29" ht="13" customHeight="1" x14ac:dyDescent="0.2">
      <c r="A1816" s="10" t="s">
        <v>40821</v>
      </c>
      <c r="B1816" s="87">
        <v>57</v>
      </c>
      <c r="C1816" s="10" t="s">
        <v>13</v>
      </c>
      <c r="D1816" s="10" t="s">
        <v>30</v>
      </c>
      <c r="E1816" s="60"/>
      <c r="F1816" s="94">
        <v>43481</v>
      </c>
      <c r="G1816" s="10" t="s">
        <v>40822</v>
      </c>
      <c r="H1816" s="10" t="s">
        <v>40823</v>
      </c>
      <c r="I1816" s="10" t="s">
        <v>366</v>
      </c>
      <c r="J1816" s="62">
        <v>74073</v>
      </c>
      <c r="K1816" s="10" t="s">
        <v>2297</v>
      </c>
      <c r="L1816" s="10" t="s">
        <v>2862</v>
      </c>
      <c r="M1816" s="1" t="s">
        <v>46845</v>
      </c>
      <c r="N1816" s="10" t="s">
        <v>20</v>
      </c>
      <c r="O1816" s="10" t="s">
        <v>40824</v>
      </c>
      <c r="P1816" s="10" t="s">
        <v>45771</v>
      </c>
      <c r="Q1816" s="33" t="s">
        <v>29986</v>
      </c>
      <c r="R1816" s="61" t="s">
        <v>40825</v>
      </c>
      <c r="S1816" s="10" t="s">
        <v>509</v>
      </c>
      <c r="T1816" s="60" t="s">
        <v>21</v>
      </c>
      <c r="U1816" s="51" t="s">
        <v>26689</v>
      </c>
      <c r="V1816" s="51" t="s">
        <v>26482</v>
      </c>
      <c r="W1816" s="51" t="s">
        <v>26486</v>
      </c>
      <c r="X1816" s="51" t="s">
        <v>509</v>
      </c>
      <c r="Y1816" s="51">
        <v>4393</v>
      </c>
      <c r="AA1816" s="51" t="s">
        <v>42843</v>
      </c>
      <c r="AB1816" s="33">
        <v>6629</v>
      </c>
      <c r="AC1816" s="103">
        <v>25458</v>
      </c>
    </row>
    <row r="1817" spans="1:29" ht="13" customHeight="1" x14ac:dyDescent="0.2">
      <c r="A1817" s="10" t="s">
        <v>40156</v>
      </c>
      <c r="B1817" s="87">
        <v>46</v>
      </c>
      <c r="C1817" s="10" t="s">
        <v>13</v>
      </c>
      <c r="D1817" s="10" t="s">
        <v>30</v>
      </c>
      <c r="E1817" s="60"/>
      <c r="F1817" s="94">
        <v>43481</v>
      </c>
      <c r="G1817" s="10" t="s">
        <v>40157</v>
      </c>
      <c r="H1817" s="10" t="s">
        <v>40158</v>
      </c>
      <c r="I1817" s="10" t="s">
        <v>191</v>
      </c>
      <c r="J1817" s="62">
        <v>80621</v>
      </c>
      <c r="K1817" s="10" t="s">
        <v>1590</v>
      </c>
      <c r="L1817" s="10" t="s">
        <v>40159</v>
      </c>
      <c r="M1817" s="1" t="s">
        <v>46846</v>
      </c>
      <c r="N1817" s="10" t="s">
        <v>20</v>
      </c>
      <c r="O1817" s="10" t="s">
        <v>40160</v>
      </c>
      <c r="P1817" s="10" t="s">
        <v>26661</v>
      </c>
      <c r="Q1817" s="33" t="s">
        <v>18502</v>
      </c>
      <c r="R1817" s="61" t="s">
        <v>40161</v>
      </c>
      <c r="S1817" s="10" t="s">
        <v>93</v>
      </c>
      <c r="T1817" s="60" t="s">
        <v>28</v>
      </c>
      <c r="U1817" s="51" t="s">
        <v>26487</v>
      </c>
      <c r="V1817" s="51" t="s">
        <v>26487</v>
      </c>
      <c r="W1817" s="51" t="s">
        <v>26483</v>
      </c>
      <c r="X1817" s="51" t="s">
        <v>93</v>
      </c>
      <c r="Y1817" s="51">
        <v>4389</v>
      </c>
      <c r="AA1817" s="51" t="s">
        <v>42843</v>
      </c>
      <c r="AB1817" s="33">
        <v>6631</v>
      </c>
      <c r="AC1817" s="103">
        <v>25457</v>
      </c>
    </row>
    <row r="1818" spans="1:29" ht="13" customHeight="1" x14ac:dyDescent="0.2">
      <c r="A1818" s="10" t="s">
        <v>40452</v>
      </c>
      <c r="B1818" s="87">
        <v>30</v>
      </c>
      <c r="C1818" s="10" t="s">
        <v>13</v>
      </c>
      <c r="D1818" s="10" t="s">
        <v>78</v>
      </c>
      <c r="E1818" s="61" t="s">
        <v>40453</v>
      </c>
      <c r="F1818" s="94">
        <v>43481</v>
      </c>
      <c r="G1818" s="10" t="s">
        <v>40454</v>
      </c>
      <c r="H1818" s="10" t="s">
        <v>22605</v>
      </c>
      <c r="I1818" s="10" t="s">
        <v>915</v>
      </c>
      <c r="J1818" s="62">
        <v>72301</v>
      </c>
      <c r="K1818" s="10" t="s">
        <v>5219</v>
      </c>
      <c r="L1818" s="10" t="s">
        <v>26700</v>
      </c>
      <c r="M1818" s="1" t="s">
        <v>46847</v>
      </c>
      <c r="N1818" s="10" t="s">
        <v>20</v>
      </c>
      <c r="O1818" s="10" t="s">
        <v>40455</v>
      </c>
      <c r="P1818" s="10" t="s">
        <v>45771</v>
      </c>
      <c r="Q1818" s="33" t="s">
        <v>29986</v>
      </c>
      <c r="R1818" s="61" t="s">
        <v>40456</v>
      </c>
      <c r="S1818" s="10" t="s">
        <v>93</v>
      </c>
      <c r="T1818" s="60" t="s">
        <v>350</v>
      </c>
      <c r="U1818" s="51" t="s">
        <v>26775</v>
      </c>
      <c r="V1818" s="51" t="s">
        <v>26482</v>
      </c>
      <c r="W1818" s="51" t="s">
        <v>26483</v>
      </c>
      <c r="X1818" s="51" t="s">
        <v>93</v>
      </c>
      <c r="Y1818" s="51">
        <v>4391</v>
      </c>
      <c r="AA1818" s="51" t="s">
        <v>42844</v>
      </c>
      <c r="AB1818" s="33">
        <v>6632</v>
      </c>
      <c r="AC1818" s="103">
        <v>25451</v>
      </c>
    </row>
    <row r="1819" spans="1:29" ht="13" customHeight="1" x14ac:dyDescent="0.2">
      <c r="A1819" s="10" t="s">
        <v>40522</v>
      </c>
      <c r="B1819" s="87">
        <v>32</v>
      </c>
      <c r="C1819" s="10" t="s">
        <v>102</v>
      </c>
      <c r="D1819" s="10" t="s">
        <v>30</v>
      </c>
      <c r="E1819" s="61" t="s">
        <v>40523</v>
      </c>
      <c r="F1819" s="94">
        <v>43481</v>
      </c>
      <c r="G1819" s="10" t="s">
        <v>40454</v>
      </c>
      <c r="H1819" s="10" t="s">
        <v>22605</v>
      </c>
      <c r="I1819" s="10" t="s">
        <v>915</v>
      </c>
      <c r="J1819" s="62">
        <v>72301</v>
      </c>
      <c r="K1819" s="10" t="s">
        <v>5219</v>
      </c>
      <c r="L1819" s="10" t="s">
        <v>26700</v>
      </c>
      <c r="M1819" s="1" t="s">
        <v>46847</v>
      </c>
      <c r="N1819" s="10" t="s">
        <v>20</v>
      </c>
      <c r="O1819" s="10" t="s">
        <v>40455</v>
      </c>
      <c r="P1819" s="10" t="s">
        <v>45771</v>
      </c>
      <c r="Q1819" s="33" t="s">
        <v>29986</v>
      </c>
      <c r="R1819" s="61" t="s">
        <v>40456</v>
      </c>
      <c r="S1819" s="10" t="s">
        <v>93</v>
      </c>
      <c r="T1819" s="60" t="s">
        <v>350</v>
      </c>
      <c r="U1819" s="51" t="s">
        <v>26775</v>
      </c>
      <c r="V1819" s="51" t="s">
        <v>26482</v>
      </c>
      <c r="W1819" s="51" t="s">
        <v>26483</v>
      </c>
      <c r="X1819" s="51" t="s">
        <v>93</v>
      </c>
      <c r="Y1819" s="51">
        <v>4392</v>
      </c>
      <c r="AA1819" s="51" t="s">
        <v>42844</v>
      </c>
      <c r="AB1819" s="33">
        <v>6633</v>
      </c>
      <c r="AC1819" s="103">
        <v>25453</v>
      </c>
    </row>
    <row r="1820" spans="1:29" ht="13" customHeight="1" x14ac:dyDescent="0.2">
      <c r="A1820" s="1" t="s">
        <v>31778</v>
      </c>
      <c r="B1820" s="33" t="s">
        <v>22</v>
      </c>
      <c r="D1820" s="1" t="s">
        <v>23</v>
      </c>
      <c r="F1820" s="94">
        <v>43481</v>
      </c>
      <c r="H1820" s="33" t="s">
        <v>41549</v>
      </c>
      <c r="I1820" s="33" t="s">
        <v>341</v>
      </c>
      <c r="K1820" s="10" t="s">
        <v>41550</v>
      </c>
      <c r="L1820" s="10" t="s">
        <v>41551</v>
      </c>
      <c r="M1820" s="1" t="s">
        <v>46848</v>
      </c>
      <c r="N1820" s="10" t="s">
        <v>20</v>
      </c>
      <c r="O1820" s="33" t="s">
        <v>41552</v>
      </c>
      <c r="P1820" s="10" t="s">
        <v>45771</v>
      </c>
      <c r="Q1820" s="33" t="s">
        <v>29986</v>
      </c>
      <c r="R1820" s="95" t="s">
        <v>41553</v>
      </c>
      <c r="S1820" s="10" t="s">
        <v>509</v>
      </c>
      <c r="T1820" s="60" t="s">
        <v>350</v>
      </c>
      <c r="U1820" s="51" t="s">
        <v>26775</v>
      </c>
      <c r="V1820" s="51" t="s">
        <v>26484</v>
      </c>
      <c r="W1820" s="51" t="s">
        <v>26483</v>
      </c>
      <c r="X1820" s="51" t="s">
        <v>93</v>
      </c>
      <c r="Y1820" s="51">
        <v>4515</v>
      </c>
      <c r="AA1820" s="33" t="s">
        <v>49699</v>
      </c>
      <c r="AB1820" s="33">
        <v>6634</v>
      </c>
      <c r="AC1820" s="103"/>
    </row>
    <row r="1821" spans="1:29" ht="13" customHeight="1" x14ac:dyDescent="0.2">
      <c r="A1821" s="10" t="s">
        <v>37202</v>
      </c>
      <c r="B1821" s="87">
        <v>22</v>
      </c>
      <c r="C1821" s="10" t="s">
        <v>13</v>
      </c>
      <c r="D1821" s="10" t="s">
        <v>78</v>
      </c>
      <c r="E1821" s="61" t="s">
        <v>37203</v>
      </c>
      <c r="F1821" s="94">
        <v>43480</v>
      </c>
      <c r="G1821" s="10" t="s">
        <v>37204</v>
      </c>
      <c r="H1821" s="10" t="s">
        <v>658</v>
      </c>
      <c r="I1821" s="10" t="s">
        <v>399</v>
      </c>
      <c r="J1821" s="62">
        <v>63115</v>
      </c>
      <c r="K1821" s="10" t="s">
        <v>29421</v>
      </c>
      <c r="L1821" s="10" t="s">
        <v>4149</v>
      </c>
      <c r="M1821" s="1" t="s">
        <v>46104</v>
      </c>
      <c r="N1821" s="10" t="s">
        <v>20</v>
      </c>
      <c r="O1821" s="10" t="s">
        <v>37205</v>
      </c>
      <c r="P1821" s="10" t="s">
        <v>45771</v>
      </c>
      <c r="Q1821" s="33" t="s">
        <v>29986</v>
      </c>
      <c r="R1821" s="61" t="s">
        <v>37206</v>
      </c>
      <c r="S1821" s="10" t="s">
        <v>93</v>
      </c>
      <c r="T1821" s="60" t="s">
        <v>21</v>
      </c>
      <c r="U1821" s="51" t="s">
        <v>26689</v>
      </c>
      <c r="V1821" s="51" t="s">
        <v>26484</v>
      </c>
      <c r="W1821" s="51" t="s">
        <v>26486</v>
      </c>
      <c r="X1821" s="51" t="s">
        <v>93</v>
      </c>
      <c r="Y1821" s="51">
        <v>4516</v>
      </c>
      <c r="AA1821" s="51" t="s">
        <v>42842</v>
      </c>
      <c r="AB1821" s="33">
        <v>6622</v>
      </c>
      <c r="AC1821" s="103">
        <v>25449</v>
      </c>
    </row>
    <row r="1822" spans="1:29" ht="13" customHeight="1" x14ac:dyDescent="0.2">
      <c r="A1822" s="10" t="s">
        <v>41667</v>
      </c>
      <c r="B1822" s="87">
        <v>42</v>
      </c>
      <c r="C1822" s="10" t="s">
        <v>13</v>
      </c>
      <c r="D1822" s="10" t="s">
        <v>78</v>
      </c>
      <c r="E1822" s="61" t="s">
        <v>41668</v>
      </c>
      <c r="F1822" s="94">
        <v>43480</v>
      </c>
      <c r="G1822" s="10" t="s">
        <v>41669</v>
      </c>
      <c r="H1822" s="10" t="s">
        <v>3495</v>
      </c>
      <c r="I1822" s="64" t="s">
        <v>191</v>
      </c>
      <c r="J1822" s="62">
        <v>80012</v>
      </c>
      <c r="K1822" s="10" t="s">
        <v>3497</v>
      </c>
      <c r="L1822" s="10" t="s">
        <v>3498</v>
      </c>
      <c r="M1822" s="1" t="s">
        <v>46491</v>
      </c>
      <c r="N1822" s="10" t="s">
        <v>20</v>
      </c>
      <c r="O1822" s="10" t="s">
        <v>41670</v>
      </c>
      <c r="P1822" s="10" t="s">
        <v>45771</v>
      </c>
      <c r="Q1822" s="33" t="s">
        <v>29986</v>
      </c>
      <c r="R1822" s="61" t="s">
        <v>41671</v>
      </c>
      <c r="S1822" s="10" t="s">
        <v>93</v>
      </c>
      <c r="T1822" s="60" t="s">
        <v>21</v>
      </c>
      <c r="U1822" s="34" t="s">
        <v>26689</v>
      </c>
      <c r="V1822" s="34" t="s">
        <v>26484</v>
      </c>
      <c r="W1822" s="51"/>
      <c r="X1822" s="51"/>
      <c r="Y1822" s="51"/>
      <c r="AA1822" s="51" t="s">
        <v>42842</v>
      </c>
      <c r="AB1822" s="33">
        <v>6624</v>
      </c>
      <c r="AC1822" s="103">
        <v>25447</v>
      </c>
    </row>
    <row r="1823" spans="1:29" ht="13" customHeight="1" x14ac:dyDescent="0.2">
      <c r="A1823" s="10" t="s">
        <v>37801</v>
      </c>
      <c r="B1823" s="87">
        <v>48</v>
      </c>
      <c r="C1823" s="10" t="s">
        <v>13</v>
      </c>
      <c r="D1823" s="10" t="s">
        <v>30</v>
      </c>
      <c r="E1823" s="61" t="s">
        <v>37802</v>
      </c>
      <c r="F1823" s="94">
        <v>43480</v>
      </c>
      <c r="G1823" s="10" t="s">
        <v>37803</v>
      </c>
      <c r="H1823" s="10" t="s">
        <v>20452</v>
      </c>
      <c r="I1823" s="10" t="s">
        <v>38</v>
      </c>
      <c r="J1823" s="62">
        <v>95661</v>
      </c>
      <c r="K1823" s="10" t="s">
        <v>1000</v>
      </c>
      <c r="L1823" s="10" t="s">
        <v>1001</v>
      </c>
      <c r="M1823" s="1" t="s">
        <v>46849</v>
      </c>
      <c r="N1823" s="10" t="s">
        <v>20</v>
      </c>
      <c r="O1823" s="10" t="s">
        <v>37804</v>
      </c>
      <c r="P1823" s="10" t="s">
        <v>45771</v>
      </c>
      <c r="Q1823" s="33" t="s">
        <v>29986</v>
      </c>
      <c r="R1823" s="61" t="s">
        <v>37805</v>
      </c>
      <c r="S1823" s="10" t="s">
        <v>93</v>
      </c>
      <c r="T1823" s="60" t="s">
        <v>21</v>
      </c>
      <c r="U1823" s="51" t="s">
        <v>26689</v>
      </c>
      <c r="V1823" s="51" t="s">
        <v>26484</v>
      </c>
      <c r="W1823" s="51" t="s">
        <v>26483</v>
      </c>
      <c r="X1823" s="51" t="s">
        <v>93</v>
      </c>
      <c r="Y1823" s="51">
        <v>4383</v>
      </c>
      <c r="AA1823" s="51" t="s">
        <v>42842</v>
      </c>
      <c r="AB1823" s="33">
        <v>6623</v>
      </c>
      <c r="AC1823" s="103">
        <v>25450</v>
      </c>
    </row>
    <row r="1824" spans="1:29" ht="13" customHeight="1" x14ac:dyDescent="0.2">
      <c r="A1824" s="10" t="s">
        <v>39892</v>
      </c>
      <c r="B1824" s="87">
        <v>14</v>
      </c>
      <c r="C1824" s="10" t="s">
        <v>13</v>
      </c>
      <c r="D1824" s="10" t="s">
        <v>41</v>
      </c>
      <c r="E1824" s="61" t="s">
        <v>39893</v>
      </c>
      <c r="F1824" s="94">
        <v>43480</v>
      </c>
      <c r="G1824" s="10" t="s">
        <v>39894</v>
      </c>
      <c r="H1824" s="10" t="s">
        <v>3572</v>
      </c>
      <c r="I1824" s="10" t="s">
        <v>111</v>
      </c>
      <c r="J1824" s="62">
        <v>85282</v>
      </c>
      <c r="K1824" s="10" t="s">
        <v>582</v>
      </c>
      <c r="L1824" s="10" t="s">
        <v>3574</v>
      </c>
      <c r="M1824" s="1" t="s">
        <v>46282</v>
      </c>
      <c r="N1824" s="10" t="s">
        <v>20</v>
      </c>
      <c r="O1824" s="10" t="s">
        <v>39895</v>
      </c>
      <c r="P1824" s="10" t="s">
        <v>37002</v>
      </c>
      <c r="Q1824" s="33" t="s">
        <v>29986</v>
      </c>
      <c r="R1824" s="61" t="s">
        <v>39896</v>
      </c>
      <c r="S1824" s="10" t="s">
        <v>93</v>
      </c>
      <c r="T1824" s="60" t="s">
        <v>45897</v>
      </c>
      <c r="U1824" s="51" t="s">
        <v>39851</v>
      </c>
      <c r="V1824" s="51" t="s">
        <v>26482</v>
      </c>
      <c r="W1824" s="51" t="s">
        <v>26486</v>
      </c>
      <c r="X1824" s="51" t="s">
        <v>509</v>
      </c>
      <c r="Y1824" s="51">
        <v>4386</v>
      </c>
      <c r="AA1824" s="51" t="s">
        <v>42844</v>
      </c>
      <c r="AB1824" s="33">
        <v>6625</v>
      </c>
      <c r="AC1824" s="103">
        <v>25444</v>
      </c>
    </row>
    <row r="1825" spans="1:29" ht="13" customHeight="1" x14ac:dyDescent="0.2">
      <c r="A1825" s="10" t="s">
        <v>39920</v>
      </c>
      <c r="B1825" s="87">
        <v>18</v>
      </c>
      <c r="C1825" s="10" t="s">
        <v>13</v>
      </c>
      <c r="D1825" s="10" t="s">
        <v>78</v>
      </c>
      <c r="E1825" s="61" t="s">
        <v>39921</v>
      </c>
      <c r="F1825" s="94">
        <v>43480</v>
      </c>
      <c r="G1825" s="10" t="s">
        <v>39922</v>
      </c>
      <c r="H1825" s="10" t="s">
        <v>1780</v>
      </c>
      <c r="I1825" s="64" t="s">
        <v>159</v>
      </c>
      <c r="J1825" s="62">
        <v>30303</v>
      </c>
      <c r="K1825" s="10" t="s">
        <v>1450</v>
      </c>
      <c r="L1825" s="10" t="s">
        <v>2346</v>
      </c>
      <c r="M1825" s="1" t="s">
        <v>45940</v>
      </c>
      <c r="N1825" s="10" t="s">
        <v>20</v>
      </c>
      <c r="O1825" s="10" t="s">
        <v>39923</v>
      </c>
      <c r="P1825" s="10" t="s">
        <v>45771</v>
      </c>
      <c r="Q1825" s="33" t="s">
        <v>29986</v>
      </c>
      <c r="R1825" s="61" t="s">
        <v>39924</v>
      </c>
      <c r="S1825" s="10" t="s">
        <v>93</v>
      </c>
      <c r="T1825" s="60" t="s">
        <v>45897</v>
      </c>
      <c r="U1825" s="51" t="s">
        <v>49804</v>
      </c>
      <c r="V1825" s="51" t="s">
        <v>26482</v>
      </c>
      <c r="W1825" s="51" t="s">
        <v>26485</v>
      </c>
      <c r="X1825" s="51" t="s">
        <v>93</v>
      </c>
      <c r="Y1825" s="51">
        <v>4402</v>
      </c>
      <c r="AA1825" s="51" t="s">
        <v>42842</v>
      </c>
      <c r="AB1825" s="33">
        <v>6626</v>
      </c>
      <c r="AC1825" s="103">
        <v>25445</v>
      </c>
    </row>
    <row r="1826" spans="1:29" ht="13" customHeight="1" x14ac:dyDescent="0.2">
      <c r="A1826" s="10" t="s">
        <v>38445</v>
      </c>
      <c r="B1826" s="87">
        <v>25</v>
      </c>
      <c r="C1826" s="10" t="s">
        <v>13</v>
      </c>
      <c r="D1826" s="10" t="s">
        <v>41</v>
      </c>
      <c r="E1826" s="61" t="s">
        <v>38446</v>
      </c>
      <c r="F1826" s="94">
        <v>43479</v>
      </c>
      <c r="G1826" s="10" t="s">
        <v>38447</v>
      </c>
      <c r="H1826" s="10" t="s">
        <v>798</v>
      </c>
      <c r="I1826" s="10" t="s">
        <v>66</v>
      </c>
      <c r="J1826" s="62">
        <v>79936</v>
      </c>
      <c r="K1826" s="10" t="s">
        <v>798</v>
      </c>
      <c r="L1826" s="10" t="s">
        <v>799</v>
      </c>
      <c r="M1826" s="1" t="s">
        <v>46451</v>
      </c>
      <c r="N1826" s="10" t="s">
        <v>20</v>
      </c>
      <c r="O1826" s="10" t="s">
        <v>38448</v>
      </c>
      <c r="P1826" s="10" t="s">
        <v>45771</v>
      </c>
      <c r="Q1826" s="33" t="s">
        <v>29986</v>
      </c>
      <c r="R1826" s="61" t="s">
        <v>38449</v>
      </c>
      <c r="S1826" s="10" t="s">
        <v>93</v>
      </c>
      <c r="T1826" s="60" t="s">
        <v>21</v>
      </c>
      <c r="U1826" s="51" t="s">
        <v>26689</v>
      </c>
      <c r="V1826" s="51" t="s">
        <v>26482</v>
      </c>
      <c r="W1826" s="51" t="s">
        <v>26486</v>
      </c>
      <c r="X1826" s="51" t="s">
        <v>93</v>
      </c>
      <c r="Y1826" s="51">
        <v>4387</v>
      </c>
      <c r="AA1826" s="51" t="s">
        <v>42844</v>
      </c>
      <c r="AB1826" s="33">
        <v>6618</v>
      </c>
      <c r="AC1826" s="103">
        <v>25442</v>
      </c>
    </row>
    <row r="1827" spans="1:29" ht="13" customHeight="1" x14ac:dyDescent="0.2">
      <c r="A1827" s="10" t="s">
        <v>37898</v>
      </c>
      <c r="B1827" s="87">
        <v>33</v>
      </c>
      <c r="C1827" s="10" t="s">
        <v>13</v>
      </c>
      <c r="D1827" s="10" t="s">
        <v>30</v>
      </c>
      <c r="E1827" s="61" t="s">
        <v>37899</v>
      </c>
      <c r="F1827" s="94">
        <v>43479</v>
      </c>
      <c r="G1827" s="10" t="s">
        <v>37900</v>
      </c>
      <c r="H1827" s="10" t="s">
        <v>736</v>
      </c>
      <c r="I1827" s="10" t="s">
        <v>66</v>
      </c>
      <c r="J1827" s="62">
        <v>79764</v>
      </c>
      <c r="K1827" s="10" t="s">
        <v>737</v>
      </c>
      <c r="L1827" s="10" t="s">
        <v>16964</v>
      </c>
      <c r="M1827" s="1" t="s">
        <v>46430</v>
      </c>
      <c r="N1827" s="10" t="s">
        <v>20</v>
      </c>
      <c r="O1827" s="10" t="s">
        <v>37901</v>
      </c>
      <c r="P1827" s="10" t="s">
        <v>45771</v>
      </c>
      <c r="Q1827" s="33" t="s">
        <v>29986</v>
      </c>
      <c r="R1827" s="61" t="s">
        <v>37902</v>
      </c>
      <c r="S1827" s="10" t="s">
        <v>93</v>
      </c>
      <c r="T1827" s="60" t="s">
        <v>21</v>
      </c>
      <c r="U1827" s="51" t="s">
        <v>26689</v>
      </c>
      <c r="V1827" s="51" t="s">
        <v>26484</v>
      </c>
      <c r="W1827" s="51" t="s">
        <v>26485</v>
      </c>
      <c r="X1827" s="51" t="s">
        <v>93</v>
      </c>
      <c r="Y1827" s="51">
        <v>4518</v>
      </c>
      <c r="AA1827" s="51" t="s">
        <v>42844</v>
      </c>
      <c r="AB1827" s="33">
        <v>6617</v>
      </c>
      <c r="AC1827" s="103">
        <v>25440</v>
      </c>
    </row>
    <row r="1828" spans="1:29" ht="13" customHeight="1" x14ac:dyDescent="0.2">
      <c r="A1828" s="10" t="s">
        <v>39261</v>
      </c>
      <c r="B1828" s="87">
        <v>38</v>
      </c>
      <c r="C1828" s="10" t="s">
        <v>13</v>
      </c>
      <c r="D1828" s="10" t="s">
        <v>78</v>
      </c>
      <c r="E1828" s="61" t="s">
        <v>39262</v>
      </c>
      <c r="F1828" s="94">
        <v>43479</v>
      </c>
      <c r="G1828" s="10" t="s">
        <v>39263</v>
      </c>
      <c r="H1828" s="10" t="s">
        <v>13792</v>
      </c>
      <c r="I1828" s="10" t="s">
        <v>38</v>
      </c>
      <c r="J1828" s="62">
        <v>95688</v>
      </c>
      <c r="K1828" s="10" t="s">
        <v>3132</v>
      </c>
      <c r="L1828" s="10" t="s">
        <v>13794</v>
      </c>
      <c r="M1828" s="1" t="s">
        <v>46852</v>
      </c>
      <c r="N1828" s="10" t="s">
        <v>20</v>
      </c>
      <c r="O1828" s="10" t="s">
        <v>39264</v>
      </c>
      <c r="P1828" s="10" t="s">
        <v>45771</v>
      </c>
      <c r="Q1828" s="33" t="s">
        <v>29986</v>
      </c>
      <c r="R1828" s="61" t="s">
        <v>39265</v>
      </c>
      <c r="S1828" s="10" t="s">
        <v>93</v>
      </c>
      <c r="T1828" s="60" t="s">
        <v>21</v>
      </c>
      <c r="U1828" s="51" t="s">
        <v>26682</v>
      </c>
      <c r="V1828" s="51" t="s">
        <v>26484</v>
      </c>
      <c r="W1828" s="51" t="s">
        <v>26486</v>
      </c>
      <c r="X1828" s="51" t="s">
        <v>93</v>
      </c>
      <c r="Y1828" s="51">
        <v>4517</v>
      </c>
      <c r="AA1828" s="51" t="s">
        <v>42844</v>
      </c>
      <c r="AB1828" s="33">
        <v>6620</v>
      </c>
      <c r="AC1828" s="103">
        <v>25443</v>
      </c>
    </row>
    <row r="1829" spans="1:29" ht="13" customHeight="1" x14ac:dyDescent="0.2">
      <c r="A1829" s="10" t="s">
        <v>37207</v>
      </c>
      <c r="B1829" s="87">
        <v>39</v>
      </c>
      <c r="C1829" s="10" t="s">
        <v>13</v>
      </c>
      <c r="D1829" s="10" t="s">
        <v>78</v>
      </c>
      <c r="E1829" s="61" t="s">
        <v>37208</v>
      </c>
      <c r="F1829" s="94">
        <v>43479</v>
      </c>
      <c r="G1829" s="10" t="s">
        <v>37209</v>
      </c>
      <c r="H1829" s="10" t="s">
        <v>37210</v>
      </c>
      <c r="I1829" s="10" t="s">
        <v>74</v>
      </c>
      <c r="J1829" s="62">
        <v>8085</v>
      </c>
      <c r="K1829" s="10" t="s">
        <v>16768</v>
      </c>
      <c r="L1829" s="10" t="s">
        <v>37211</v>
      </c>
      <c r="M1829" s="1" t="s">
        <v>46851</v>
      </c>
      <c r="N1829" s="10" t="s">
        <v>20</v>
      </c>
      <c r="O1829" s="10" t="s">
        <v>37212</v>
      </c>
      <c r="P1829" s="10" t="s">
        <v>45771</v>
      </c>
      <c r="Q1829" s="33" t="s">
        <v>29986</v>
      </c>
      <c r="R1829" s="61" t="s">
        <v>37213</v>
      </c>
      <c r="S1829" s="10" t="s">
        <v>93</v>
      </c>
      <c r="T1829" s="60" t="s">
        <v>21</v>
      </c>
      <c r="U1829" s="51" t="s">
        <v>26689</v>
      </c>
      <c r="V1829" s="51" t="s">
        <v>26484</v>
      </c>
      <c r="W1829" s="51" t="s">
        <v>26485</v>
      </c>
      <c r="X1829" s="51" t="s">
        <v>93</v>
      </c>
      <c r="Y1829" s="51">
        <v>4519</v>
      </c>
      <c r="AA1829" s="51" t="s">
        <v>42844</v>
      </c>
      <c r="AB1829" s="33">
        <v>6616</v>
      </c>
      <c r="AC1829" s="103">
        <v>25437</v>
      </c>
    </row>
    <row r="1830" spans="1:29" ht="13" customHeight="1" x14ac:dyDescent="0.2">
      <c r="A1830" s="10" t="s">
        <v>37156</v>
      </c>
      <c r="B1830" s="87">
        <v>45</v>
      </c>
      <c r="C1830" s="10" t="s">
        <v>13</v>
      </c>
      <c r="D1830" s="10" t="s">
        <v>78</v>
      </c>
      <c r="E1830" s="61" t="s">
        <v>37157</v>
      </c>
      <c r="F1830" s="94">
        <v>43479</v>
      </c>
      <c r="G1830" s="10" t="s">
        <v>37158</v>
      </c>
      <c r="H1830" s="10" t="s">
        <v>280</v>
      </c>
      <c r="I1830" s="10" t="s">
        <v>38</v>
      </c>
      <c r="J1830" s="62">
        <v>95901</v>
      </c>
      <c r="K1830" s="10" t="s">
        <v>1242</v>
      </c>
      <c r="L1830" s="10" t="s">
        <v>1243</v>
      </c>
      <c r="M1830" s="1" t="s">
        <v>46850</v>
      </c>
      <c r="N1830" s="10" t="s">
        <v>20</v>
      </c>
      <c r="O1830" s="10" t="s">
        <v>37159</v>
      </c>
      <c r="P1830" s="10" t="s">
        <v>45771</v>
      </c>
      <c r="Q1830" s="33" t="s">
        <v>29986</v>
      </c>
      <c r="R1830" s="61" t="s">
        <v>37160</v>
      </c>
      <c r="S1830" s="10" t="s">
        <v>93</v>
      </c>
      <c r="T1830" s="60" t="s">
        <v>21</v>
      </c>
      <c r="U1830" s="51" t="s">
        <v>26689</v>
      </c>
      <c r="V1830" s="51" t="s">
        <v>26484</v>
      </c>
      <c r="W1830" s="51" t="s">
        <v>26485</v>
      </c>
      <c r="X1830" s="51" t="s">
        <v>93</v>
      </c>
      <c r="Y1830" s="51">
        <v>4370</v>
      </c>
      <c r="AA1830" s="51" t="s">
        <v>42844</v>
      </c>
      <c r="AB1830" s="33">
        <v>6615</v>
      </c>
      <c r="AC1830" s="103">
        <v>25441</v>
      </c>
    </row>
    <row r="1831" spans="1:29" ht="13" customHeight="1" x14ac:dyDescent="0.2">
      <c r="A1831" s="1" t="s">
        <v>38730</v>
      </c>
      <c r="B1831" s="87">
        <v>62</v>
      </c>
      <c r="C1831" s="10" t="s">
        <v>13</v>
      </c>
      <c r="D1831" s="1" t="s">
        <v>23</v>
      </c>
      <c r="E1831" s="10"/>
      <c r="F1831" s="94">
        <v>43479</v>
      </c>
      <c r="G1831" s="10" t="s">
        <v>38731</v>
      </c>
      <c r="H1831" s="10" t="s">
        <v>10301</v>
      </c>
      <c r="I1831" s="10" t="s">
        <v>159</v>
      </c>
      <c r="J1831" s="62">
        <v>30501</v>
      </c>
      <c r="K1831" s="10" t="s">
        <v>18907</v>
      </c>
      <c r="L1831" s="10" t="s">
        <v>10303</v>
      </c>
      <c r="M1831" s="1" t="s">
        <v>48929</v>
      </c>
      <c r="N1831" s="10" t="s">
        <v>20</v>
      </c>
      <c r="O1831" s="10" t="s">
        <v>38732</v>
      </c>
      <c r="P1831" s="10" t="s">
        <v>45771</v>
      </c>
      <c r="Q1831" s="33" t="s">
        <v>29986</v>
      </c>
      <c r="R1831" s="61" t="s">
        <v>38733</v>
      </c>
      <c r="S1831" s="10" t="s">
        <v>93</v>
      </c>
      <c r="T1831" s="60" t="s">
        <v>21</v>
      </c>
      <c r="U1831" s="51" t="s">
        <v>26689</v>
      </c>
      <c r="V1831" s="51" t="s">
        <v>26482</v>
      </c>
      <c r="W1831" s="51" t="s">
        <v>26485</v>
      </c>
      <c r="X1831" s="51" t="s">
        <v>93</v>
      </c>
      <c r="Y1831" s="51">
        <v>4371</v>
      </c>
      <c r="AA1831" s="51" t="s">
        <v>42844</v>
      </c>
      <c r="AB1831" s="33">
        <v>6619</v>
      </c>
      <c r="AC1831" s="103">
        <v>25436</v>
      </c>
    </row>
    <row r="1832" spans="1:29" ht="13" customHeight="1" x14ac:dyDescent="0.2">
      <c r="A1832" s="10" t="s">
        <v>40019</v>
      </c>
      <c r="B1832" s="87">
        <v>18</v>
      </c>
      <c r="C1832" s="10" t="s">
        <v>13</v>
      </c>
      <c r="D1832" s="10" t="s">
        <v>41</v>
      </c>
      <c r="E1832" s="61" t="s">
        <v>40020</v>
      </c>
      <c r="F1832" s="94">
        <v>43479</v>
      </c>
      <c r="G1832" s="10" t="s">
        <v>40021</v>
      </c>
      <c r="H1832" s="10" t="s">
        <v>4294</v>
      </c>
      <c r="I1832" s="10" t="s">
        <v>191</v>
      </c>
      <c r="J1832" s="62">
        <v>81007</v>
      </c>
      <c r="K1832" s="10" t="s">
        <v>4294</v>
      </c>
      <c r="L1832" s="10" t="s">
        <v>28044</v>
      </c>
      <c r="M1832" s="1" t="s">
        <v>46177</v>
      </c>
      <c r="N1832" s="10" t="s">
        <v>20</v>
      </c>
      <c r="O1832" s="10" t="s">
        <v>40022</v>
      </c>
      <c r="P1832" s="10" t="s">
        <v>31864</v>
      </c>
      <c r="Q1832" s="33" t="s">
        <v>29986</v>
      </c>
      <c r="R1832" s="61" t="s">
        <v>40023</v>
      </c>
      <c r="S1832" s="10" t="s">
        <v>93</v>
      </c>
      <c r="T1832" s="60" t="s">
        <v>45897</v>
      </c>
      <c r="U1832" s="51" t="s">
        <v>49804</v>
      </c>
      <c r="V1832" s="51" t="s">
        <v>26482</v>
      </c>
      <c r="W1832" s="51" t="s">
        <v>26483</v>
      </c>
      <c r="X1832" s="51" t="s">
        <v>93</v>
      </c>
      <c r="Y1832" s="51">
        <v>4372</v>
      </c>
      <c r="AA1832" s="51" t="s">
        <v>42844</v>
      </c>
      <c r="AB1832" s="33">
        <v>6621</v>
      </c>
      <c r="AC1832" s="103">
        <v>25856</v>
      </c>
    </row>
    <row r="1833" spans="1:29" ht="13" customHeight="1" x14ac:dyDescent="0.2">
      <c r="A1833" s="33" t="s">
        <v>37016</v>
      </c>
      <c r="B1833" s="33">
        <v>23</v>
      </c>
      <c r="C1833" s="33" t="s">
        <v>102</v>
      </c>
      <c r="D1833" s="33" t="s">
        <v>41</v>
      </c>
      <c r="F1833" s="94">
        <v>43478</v>
      </c>
      <c r="G1833" s="33" t="s">
        <v>37017</v>
      </c>
      <c r="H1833" s="33" t="s">
        <v>16904</v>
      </c>
      <c r="I1833" s="33" t="s">
        <v>38</v>
      </c>
      <c r="J1833" s="62">
        <v>92234</v>
      </c>
      <c r="K1833" s="33" t="s">
        <v>725</v>
      </c>
      <c r="L1833" s="33" t="s">
        <v>16905</v>
      </c>
      <c r="M1833" s="1" t="s">
        <v>46853</v>
      </c>
      <c r="N1833" s="33" t="s">
        <v>20</v>
      </c>
      <c r="O1833" s="33" t="s">
        <v>37018</v>
      </c>
      <c r="P1833" s="33" t="s">
        <v>45771</v>
      </c>
      <c r="Q1833" s="33" t="s">
        <v>29986</v>
      </c>
      <c r="R1833" s="33" t="s">
        <v>37019</v>
      </c>
      <c r="S1833" s="33" t="s">
        <v>93</v>
      </c>
      <c r="T1833" s="33" t="s">
        <v>21</v>
      </c>
      <c r="U1833" s="51" t="s">
        <v>26689</v>
      </c>
      <c r="V1833" s="51"/>
      <c r="W1833" s="51"/>
      <c r="X1833" s="51"/>
      <c r="Y1833" s="51"/>
      <c r="AA1833" s="33" t="s">
        <v>42844</v>
      </c>
      <c r="AB1833" s="33">
        <v>6610</v>
      </c>
      <c r="AC1833" s="103">
        <v>25434</v>
      </c>
    </row>
    <row r="1834" spans="1:29" ht="13" customHeight="1" x14ac:dyDescent="0.2">
      <c r="A1834" s="10" t="s">
        <v>38439</v>
      </c>
      <c r="B1834" s="88">
        <v>28</v>
      </c>
      <c r="C1834" s="10" t="s">
        <v>13</v>
      </c>
      <c r="D1834" s="10" t="s">
        <v>41</v>
      </c>
      <c r="E1834" s="10"/>
      <c r="F1834" s="94">
        <v>43478</v>
      </c>
      <c r="G1834" s="10" t="s">
        <v>37017</v>
      </c>
      <c r="H1834" s="10" t="s">
        <v>16904</v>
      </c>
      <c r="I1834" s="10" t="s">
        <v>38</v>
      </c>
      <c r="J1834" s="62">
        <v>92234</v>
      </c>
      <c r="K1834" s="10" t="s">
        <v>725</v>
      </c>
      <c r="L1834" s="10" t="s">
        <v>16905</v>
      </c>
      <c r="M1834" s="1" t="s">
        <v>46853</v>
      </c>
      <c r="N1834" s="10" t="s">
        <v>20</v>
      </c>
      <c r="O1834" s="10" t="s">
        <v>37018</v>
      </c>
      <c r="P1834" s="10" t="s">
        <v>45771</v>
      </c>
      <c r="Q1834" s="33" t="s">
        <v>29986</v>
      </c>
      <c r="R1834" s="61" t="s">
        <v>37019</v>
      </c>
      <c r="S1834" s="10" t="s">
        <v>93</v>
      </c>
      <c r="T1834" s="60" t="s">
        <v>21</v>
      </c>
      <c r="U1834" s="51" t="s">
        <v>26689</v>
      </c>
      <c r="V1834" s="51" t="s">
        <v>26484</v>
      </c>
      <c r="W1834" s="51" t="s">
        <v>26485</v>
      </c>
      <c r="X1834" s="51" t="s">
        <v>93</v>
      </c>
      <c r="Y1834" s="51">
        <v>4376</v>
      </c>
      <c r="AA1834" s="51" t="s">
        <v>42844</v>
      </c>
      <c r="AB1834" s="33">
        <v>6611</v>
      </c>
      <c r="AC1834" s="103">
        <v>25433</v>
      </c>
    </row>
    <row r="1835" spans="1:29" ht="13" customHeight="1" x14ac:dyDescent="0.2">
      <c r="A1835" s="1" t="s">
        <v>41314</v>
      </c>
      <c r="B1835" s="87">
        <v>43</v>
      </c>
      <c r="C1835" s="10" t="s">
        <v>13</v>
      </c>
      <c r="D1835" s="1" t="s">
        <v>23</v>
      </c>
      <c r="E1835" s="10"/>
      <c r="F1835" s="94">
        <v>43478</v>
      </c>
      <c r="G1835" s="10" t="s">
        <v>41315</v>
      </c>
      <c r="H1835" s="10" t="s">
        <v>1338</v>
      </c>
      <c r="I1835" s="10" t="s">
        <v>281</v>
      </c>
      <c r="J1835" s="62">
        <v>98499</v>
      </c>
      <c r="K1835" s="10" t="s">
        <v>824</v>
      </c>
      <c r="L1835" s="10" t="s">
        <v>2518</v>
      </c>
      <c r="M1835" s="1" t="s">
        <v>46053</v>
      </c>
      <c r="N1835" s="10" t="s">
        <v>20</v>
      </c>
      <c r="O1835" s="10" t="s">
        <v>41316</v>
      </c>
      <c r="P1835" s="10" t="s">
        <v>45771</v>
      </c>
      <c r="Q1835" s="33" t="s">
        <v>29986</v>
      </c>
      <c r="R1835" s="61" t="s">
        <v>41317</v>
      </c>
      <c r="S1835" s="10" t="s">
        <v>509</v>
      </c>
      <c r="T1835" s="60" t="s">
        <v>21</v>
      </c>
      <c r="U1835" s="51" t="s">
        <v>26682</v>
      </c>
      <c r="V1835" s="51" t="s">
        <v>26484</v>
      </c>
      <c r="W1835" s="51" t="s">
        <v>26485</v>
      </c>
      <c r="X1835" s="51" t="s">
        <v>93</v>
      </c>
      <c r="Y1835" s="51">
        <v>4403</v>
      </c>
      <c r="AA1835" s="51" t="s">
        <v>42844</v>
      </c>
      <c r="AB1835" s="33">
        <v>6612</v>
      </c>
      <c r="AC1835" s="103">
        <v>25432</v>
      </c>
    </row>
    <row r="1836" spans="1:29" ht="13" customHeight="1" x14ac:dyDescent="0.2">
      <c r="A1836" s="33" t="s">
        <v>36985</v>
      </c>
      <c r="B1836" s="33">
        <v>62</v>
      </c>
      <c r="C1836" s="33" t="s">
        <v>13</v>
      </c>
      <c r="D1836" s="33" t="s">
        <v>78</v>
      </c>
      <c r="F1836" s="94">
        <v>43478</v>
      </c>
      <c r="G1836" s="33" t="s">
        <v>36986</v>
      </c>
      <c r="H1836" s="33" t="s">
        <v>401</v>
      </c>
      <c r="I1836" s="33" t="s">
        <v>618</v>
      </c>
      <c r="J1836" s="62">
        <v>39204</v>
      </c>
      <c r="K1836" s="33" t="s">
        <v>9126</v>
      </c>
      <c r="L1836" s="33" t="s">
        <v>5703</v>
      </c>
      <c r="M1836" s="1" t="s">
        <v>46096</v>
      </c>
      <c r="N1836" s="33" t="s">
        <v>2896</v>
      </c>
      <c r="O1836" s="33" t="s">
        <v>36988</v>
      </c>
      <c r="P1836" s="33" t="s">
        <v>45350</v>
      </c>
      <c r="Q1836" s="33" t="s">
        <v>29986</v>
      </c>
      <c r="R1836" s="33" t="s">
        <v>36989</v>
      </c>
      <c r="S1836" s="33" t="s">
        <v>93</v>
      </c>
      <c r="T1836" s="33" t="s">
        <v>45897</v>
      </c>
      <c r="U1836" s="51" t="s">
        <v>49804</v>
      </c>
      <c r="V1836" s="51"/>
      <c r="W1836" s="51"/>
      <c r="X1836" s="51"/>
      <c r="Y1836" s="51"/>
      <c r="AA1836" s="33" t="s">
        <v>42844</v>
      </c>
      <c r="AB1836" s="33">
        <v>6613</v>
      </c>
      <c r="AC1836" s="103">
        <v>25658</v>
      </c>
    </row>
    <row r="1837" spans="1:29" ht="13" customHeight="1" x14ac:dyDescent="0.2">
      <c r="A1837" s="10" t="s">
        <v>40175</v>
      </c>
      <c r="B1837" s="87">
        <v>34</v>
      </c>
      <c r="C1837" s="10" t="s">
        <v>13</v>
      </c>
      <c r="D1837" s="10" t="s">
        <v>30</v>
      </c>
      <c r="E1837" s="61" t="s">
        <v>40176</v>
      </c>
      <c r="F1837" s="94">
        <v>43478</v>
      </c>
      <c r="G1837" s="10" t="s">
        <v>40177</v>
      </c>
      <c r="H1837" s="10" t="s">
        <v>40178</v>
      </c>
      <c r="I1837" s="64" t="s">
        <v>131</v>
      </c>
      <c r="J1837" s="62">
        <v>57383</v>
      </c>
      <c r="K1837" s="10" t="s">
        <v>3495</v>
      </c>
      <c r="L1837" s="10" t="s">
        <v>5147</v>
      </c>
      <c r="M1837" s="1" t="s">
        <v>48899</v>
      </c>
      <c r="N1837" s="10" t="s">
        <v>20</v>
      </c>
      <c r="O1837" s="10" t="s">
        <v>40179</v>
      </c>
      <c r="P1837" s="10" t="s">
        <v>45771</v>
      </c>
      <c r="Q1837" s="33" t="s">
        <v>29986</v>
      </c>
      <c r="R1837" s="61" t="s">
        <v>40180</v>
      </c>
      <c r="S1837" s="10" t="s">
        <v>93</v>
      </c>
      <c r="T1837" s="60" t="s">
        <v>28</v>
      </c>
      <c r="U1837" s="51" t="s">
        <v>26487</v>
      </c>
      <c r="V1837" s="51" t="s">
        <v>26487</v>
      </c>
      <c r="W1837" s="51"/>
      <c r="X1837" s="51" t="s">
        <v>93</v>
      </c>
      <c r="Y1837" s="51">
        <v>4385</v>
      </c>
      <c r="AA1837" s="51" t="s">
        <v>42843</v>
      </c>
      <c r="AB1837" s="33">
        <v>6614</v>
      </c>
      <c r="AC1837" s="103">
        <v>25439</v>
      </c>
    </row>
    <row r="1838" spans="1:29" ht="13" customHeight="1" x14ac:dyDescent="0.2">
      <c r="A1838" s="10" t="s">
        <v>39235</v>
      </c>
      <c r="B1838" s="88">
        <v>48</v>
      </c>
      <c r="C1838" s="10" t="s">
        <v>13</v>
      </c>
      <c r="D1838" s="10" t="s">
        <v>30</v>
      </c>
      <c r="E1838" s="59" t="s">
        <v>39236</v>
      </c>
      <c r="F1838" s="94">
        <v>43477</v>
      </c>
      <c r="G1838" s="10" t="s">
        <v>39237</v>
      </c>
      <c r="H1838" s="10" t="s">
        <v>18140</v>
      </c>
      <c r="I1838" s="10" t="s">
        <v>191</v>
      </c>
      <c r="J1838" s="62">
        <v>80905</v>
      </c>
      <c r="K1838" s="10" t="s">
        <v>798</v>
      </c>
      <c r="L1838" s="10" t="s">
        <v>18142</v>
      </c>
      <c r="M1838" s="1" t="s">
        <v>46000</v>
      </c>
      <c r="N1838" s="10" t="s">
        <v>20</v>
      </c>
      <c r="O1838" s="10" t="s">
        <v>39238</v>
      </c>
      <c r="P1838" s="10" t="s">
        <v>31864</v>
      </c>
      <c r="Q1838" s="33" t="s">
        <v>29986</v>
      </c>
      <c r="R1838" s="61" t="s">
        <v>39239</v>
      </c>
      <c r="S1838" s="10" t="s">
        <v>93</v>
      </c>
      <c r="T1838" s="60" t="s">
        <v>21</v>
      </c>
      <c r="U1838" s="51" t="s">
        <v>26497</v>
      </c>
      <c r="V1838" s="51" t="s">
        <v>26482</v>
      </c>
      <c r="W1838" s="51" t="s">
        <v>26485</v>
      </c>
      <c r="X1838" s="51" t="s">
        <v>93</v>
      </c>
      <c r="Y1838" s="51">
        <v>4378</v>
      </c>
      <c r="AA1838" s="51" t="s">
        <v>42842</v>
      </c>
      <c r="AB1838" s="33">
        <v>6607</v>
      </c>
      <c r="AC1838" s="103">
        <v>25429</v>
      </c>
    </row>
    <row r="1839" spans="1:29" ht="13" customHeight="1" x14ac:dyDescent="0.2">
      <c r="A1839" s="10" t="s">
        <v>40049</v>
      </c>
      <c r="B1839" s="87">
        <v>43</v>
      </c>
      <c r="C1839" s="10" t="s">
        <v>13</v>
      </c>
      <c r="D1839" s="51" t="s">
        <v>41</v>
      </c>
      <c r="E1839" s="10"/>
      <c r="F1839" s="94">
        <v>43477</v>
      </c>
      <c r="G1839" s="10" t="s">
        <v>40050</v>
      </c>
      <c r="H1839" s="10" t="s">
        <v>40051</v>
      </c>
      <c r="I1839" s="10" t="s">
        <v>38</v>
      </c>
      <c r="J1839" s="62">
        <v>91302</v>
      </c>
      <c r="K1839" s="10" t="s">
        <v>91</v>
      </c>
      <c r="L1839" s="10" t="s">
        <v>40052</v>
      </c>
      <c r="M1839" s="1" t="s">
        <v>46854</v>
      </c>
      <c r="N1839" s="10" t="s">
        <v>20</v>
      </c>
      <c r="O1839" s="10" t="s">
        <v>40053</v>
      </c>
      <c r="P1839" s="10" t="s">
        <v>31864</v>
      </c>
      <c r="Q1839" s="33" t="s">
        <v>29986</v>
      </c>
      <c r="R1839" s="61" t="s">
        <v>40054</v>
      </c>
      <c r="S1839" s="10" t="s">
        <v>93</v>
      </c>
      <c r="T1839" s="60" t="s">
        <v>45897</v>
      </c>
      <c r="U1839" s="51" t="s">
        <v>49804</v>
      </c>
      <c r="V1839" s="51" t="s">
        <v>26482</v>
      </c>
      <c r="W1839" s="51" t="s">
        <v>26483</v>
      </c>
      <c r="X1839" s="51" t="s">
        <v>93</v>
      </c>
      <c r="Y1839" s="51">
        <v>4375</v>
      </c>
      <c r="AA1839" s="51" t="s">
        <v>42844</v>
      </c>
      <c r="AB1839" s="33">
        <v>6609</v>
      </c>
      <c r="AC1839" s="103">
        <v>25428</v>
      </c>
    </row>
    <row r="1840" spans="1:29" ht="13" customHeight="1" x14ac:dyDescent="0.2">
      <c r="A1840" s="10" t="s">
        <v>41441</v>
      </c>
      <c r="B1840" s="87">
        <v>58</v>
      </c>
      <c r="C1840" s="10" t="s">
        <v>13</v>
      </c>
      <c r="D1840" s="51" t="s">
        <v>30</v>
      </c>
      <c r="E1840" s="10"/>
      <c r="F1840" s="94">
        <v>43477</v>
      </c>
      <c r="G1840" s="10" t="s">
        <v>41442</v>
      </c>
      <c r="H1840" s="10" t="s">
        <v>41443</v>
      </c>
      <c r="I1840" s="10" t="s">
        <v>197</v>
      </c>
      <c r="J1840" s="62">
        <v>47041</v>
      </c>
      <c r="K1840" s="10" t="s">
        <v>41444</v>
      </c>
      <c r="L1840" s="10" t="s">
        <v>41445</v>
      </c>
      <c r="M1840" s="1" t="s">
        <v>46855</v>
      </c>
      <c r="N1840" s="10" t="s">
        <v>20</v>
      </c>
      <c r="O1840" s="10" t="s">
        <v>41446</v>
      </c>
      <c r="P1840" s="10" t="s">
        <v>49744</v>
      </c>
      <c r="Q1840" s="33" t="s">
        <v>29986</v>
      </c>
      <c r="R1840" s="61" t="s">
        <v>41447</v>
      </c>
      <c r="S1840" s="10" t="s">
        <v>509</v>
      </c>
      <c r="T1840" s="60" t="s">
        <v>45897</v>
      </c>
      <c r="U1840" s="51" t="s">
        <v>39851</v>
      </c>
      <c r="V1840" s="51" t="s">
        <v>26484</v>
      </c>
      <c r="W1840" s="51" t="s">
        <v>26485</v>
      </c>
      <c r="X1840" s="51" t="s">
        <v>93</v>
      </c>
      <c r="Y1840" s="51">
        <v>4382</v>
      </c>
      <c r="AA1840" s="51" t="s">
        <v>42843</v>
      </c>
      <c r="AB1840" s="33">
        <v>6608</v>
      </c>
      <c r="AC1840" s="103">
        <v>25427</v>
      </c>
    </row>
    <row r="1841" spans="1:29" ht="13" customHeight="1" x14ac:dyDescent="0.2">
      <c r="A1841" s="10" t="s">
        <v>39003</v>
      </c>
      <c r="B1841" s="87">
        <v>19</v>
      </c>
      <c r="C1841" s="10" t="s">
        <v>13</v>
      </c>
      <c r="D1841" s="51" t="s">
        <v>78</v>
      </c>
      <c r="E1841" s="10"/>
      <c r="F1841" s="94">
        <v>43476</v>
      </c>
      <c r="G1841" s="10" t="s">
        <v>39004</v>
      </c>
      <c r="H1841" s="10" t="s">
        <v>581</v>
      </c>
      <c r="I1841" s="10" t="s">
        <v>111</v>
      </c>
      <c r="J1841" s="62">
        <v>85037</v>
      </c>
      <c r="K1841" s="10" t="s">
        <v>582</v>
      </c>
      <c r="L1841" s="10" t="s">
        <v>583</v>
      </c>
      <c r="M1841" s="1" t="s">
        <v>45935</v>
      </c>
      <c r="N1841" s="10" t="s">
        <v>20</v>
      </c>
      <c r="O1841" s="10" t="s">
        <v>39005</v>
      </c>
      <c r="P1841" s="10" t="s">
        <v>45771</v>
      </c>
      <c r="Q1841" s="33" t="s">
        <v>29986</v>
      </c>
      <c r="R1841" s="61" t="s">
        <v>39006</v>
      </c>
      <c r="S1841" s="10" t="s">
        <v>93</v>
      </c>
      <c r="T1841" s="60" t="s">
        <v>21</v>
      </c>
      <c r="U1841" s="51" t="s">
        <v>26689</v>
      </c>
      <c r="V1841" s="51" t="s">
        <v>26482</v>
      </c>
      <c r="W1841" s="51" t="s">
        <v>26485</v>
      </c>
      <c r="X1841" s="51" t="s">
        <v>93</v>
      </c>
      <c r="Y1841" s="51">
        <v>4390</v>
      </c>
      <c r="AA1841" s="51" t="s">
        <v>42844</v>
      </c>
      <c r="AB1841" s="33">
        <v>6606</v>
      </c>
      <c r="AC1841" s="103">
        <v>25423</v>
      </c>
    </row>
    <row r="1842" spans="1:29" ht="13" customHeight="1" x14ac:dyDescent="0.2">
      <c r="A1842" s="10" t="s">
        <v>37161</v>
      </c>
      <c r="B1842" s="87">
        <v>20</v>
      </c>
      <c r="C1842" s="10" t="s">
        <v>13</v>
      </c>
      <c r="D1842" s="10" t="s">
        <v>78</v>
      </c>
      <c r="E1842" s="10"/>
      <c r="F1842" s="94">
        <v>43476</v>
      </c>
      <c r="G1842" s="10" t="s">
        <v>37162</v>
      </c>
      <c r="H1842" s="10" t="s">
        <v>784</v>
      </c>
      <c r="I1842" s="10" t="s">
        <v>66</v>
      </c>
      <c r="J1842" s="62">
        <v>76012</v>
      </c>
      <c r="K1842" s="10" t="s">
        <v>67</v>
      </c>
      <c r="L1842" s="10" t="s">
        <v>785</v>
      </c>
      <c r="M1842" s="1" t="s">
        <v>46506</v>
      </c>
      <c r="N1842" s="10" t="s">
        <v>20</v>
      </c>
      <c r="O1842" s="10" t="s">
        <v>37163</v>
      </c>
      <c r="P1842" s="10" t="s">
        <v>45771</v>
      </c>
      <c r="Q1842" s="33" t="s">
        <v>29986</v>
      </c>
      <c r="R1842" s="61" t="s">
        <v>37164</v>
      </c>
      <c r="S1842" s="10" t="s">
        <v>93</v>
      </c>
      <c r="T1842" s="60" t="s">
        <v>21</v>
      </c>
      <c r="U1842" s="51" t="s">
        <v>26689</v>
      </c>
      <c r="V1842" s="51" t="s">
        <v>26484</v>
      </c>
      <c r="W1842" s="51" t="s">
        <v>26486</v>
      </c>
      <c r="X1842" s="51" t="s">
        <v>93</v>
      </c>
      <c r="Y1842" s="51">
        <v>4379</v>
      </c>
      <c r="AA1842" s="51" t="s">
        <v>42844</v>
      </c>
      <c r="AB1842" s="33">
        <v>6604</v>
      </c>
      <c r="AC1842" s="103">
        <v>25426</v>
      </c>
    </row>
    <row r="1843" spans="1:29" ht="13" customHeight="1" x14ac:dyDescent="0.2">
      <c r="A1843" s="10" t="s">
        <v>37146</v>
      </c>
      <c r="B1843" s="87">
        <v>26</v>
      </c>
      <c r="C1843" s="10" t="s">
        <v>13</v>
      </c>
      <c r="D1843" s="10" t="s">
        <v>78</v>
      </c>
      <c r="E1843" s="10"/>
      <c r="F1843" s="94">
        <v>43476</v>
      </c>
      <c r="G1843" s="10" t="s">
        <v>37147</v>
      </c>
      <c r="H1843" s="10" t="s">
        <v>17</v>
      </c>
      <c r="I1843" s="10" t="s">
        <v>18</v>
      </c>
      <c r="J1843" s="62">
        <v>70601</v>
      </c>
      <c r="K1843" s="10" t="s">
        <v>37148</v>
      </c>
      <c r="L1843" s="10" t="s">
        <v>19</v>
      </c>
      <c r="M1843" s="1" t="s">
        <v>46856</v>
      </c>
      <c r="N1843" s="10" t="s">
        <v>20</v>
      </c>
      <c r="O1843" s="10" t="s">
        <v>37149</v>
      </c>
      <c r="P1843" s="10" t="s">
        <v>45771</v>
      </c>
      <c r="Q1843" s="33" t="s">
        <v>29986</v>
      </c>
      <c r="R1843" s="61" t="s">
        <v>37150</v>
      </c>
      <c r="S1843" s="10" t="s">
        <v>93</v>
      </c>
      <c r="T1843" s="60" t="s">
        <v>21</v>
      </c>
      <c r="U1843" s="51" t="s">
        <v>26689</v>
      </c>
      <c r="V1843" s="51" t="s">
        <v>26482</v>
      </c>
      <c r="W1843" s="51" t="s">
        <v>19153</v>
      </c>
      <c r="X1843" s="51" t="s">
        <v>93</v>
      </c>
      <c r="Y1843" s="51">
        <v>4366</v>
      </c>
      <c r="AA1843" s="51" t="s">
        <v>42842</v>
      </c>
      <c r="AB1843" s="33">
        <v>6603</v>
      </c>
      <c r="AC1843" s="103">
        <v>25424</v>
      </c>
    </row>
    <row r="1844" spans="1:29" ht="13" customHeight="1" x14ac:dyDescent="0.2">
      <c r="A1844" s="10" t="s">
        <v>38440</v>
      </c>
      <c r="B1844" s="87">
        <v>30</v>
      </c>
      <c r="C1844" s="10" t="s">
        <v>13</v>
      </c>
      <c r="D1844" s="10" t="s">
        <v>41</v>
      </c>
      <c r="E1844" s="61" t="s">
        <v>38441</v>
      </c>
      <c r="F1844" s="94">
        <v>43476</v>
      </c>
      <c r="G1844" s="10" t="s">
        <v>38442</v>
      </c>
      <c r="H1844" s="10" t="s">
        <v>2931</v>
      </c>
      <c r="I1844" s="10" t="s">
        <v>105</v>
      </c>
      <c r="J1844" s="62">
        <v>97402</v>
      </c>
      <c r="K1844" s="10" t="s">
        <v>2933</v>
      </c>
      <c r="L1844" s="10" t="s">
        <v>2934</v>
      </c>
      <c r="M1844" s="1" t="s">
        <v>46389</v>
      </c>
      <c r="N1844" s="10" t="s">
        <v>20</v>
      </c>
      <c r="O1844" s="10" t="s">
        <v>38443</v>
      </c>
      <c r="P1844" s="10" t="s">
        <v>31864</v>
      </c>
      <c r="Q1844" s="33" t="s">
        <v>29986</v>
      </c>
      <c r="R1844" s="61" t="s">
        <v>38444</v>
      </c>
      <c r="S1844" s="10" t="s">
        <v>93</v>
      </c>
      <c r="T1844" s="60" t="s">
        <v>21</v>
      </c>
      <c r="U1844" s="51" t="s">
        <v>26689</v>
      </c>
      <c r="V1844" s="51" t="s">
        <v>26484</v>
      </c>
      <c r="W1844" s="51" t="s">
        <v>26485</v>
      </c>
      <c r="X1844" s="51" t="s">
        <v>509</v>
      </c>
      <c r="Y1844" s="51">
        <v>4381</v>
      </c>
      <c r="AA1844" s="51" t="s">
        <v>42844</v>
      </c>
      <c r="AB1844" s="33">
        <v>6605</v>
      </c>
      <c r="AC1844" s="103">
        <v>25422</v>
      </c>
    </row>
    <row r="1845" spans="1:29" ht="13" customHeight="1" x14ac:dyDescent="0.2">
      <c r="A1845" s="1" t="s">
        <v>2989</v>
      </c>
      <c r="B1845" s="33" t="s">
        <v>22</v>
      </c>
      <c r="C1845" s="10" t="s">
        <v>13</v>
      </c>
      <c r="D1845" s="1" t="s">
        <v>23</v>
      </c>
      <c r="E1845" s="10"/>
      <c r="F1845" s="94">
        <v>43476</v>
      </c>
      <c r="G1845" s="10" t="s">
        <v>37088</v>
      </c>
      <c r="H1845" s="10" t="s">
        <v>2003</v>
      </c>
      <c r="I1845" s="10" t="s">
        <v>66</v>
      </c>
      <c r="J1845" s="62">
        <v>77340</v>
      </c>
      <c r="K1845" s="10" t="s">
        <v>160</v>
      </c>
      <c r="L1845" s="10" t="s">
        <v>2006</v>
      </c>
      <c r="M1845" s="1" t="s">
        <v>46857</v>
      </c>
      <c r="N1845" s="10" t="s">
        <v>20</v>
      </c>
      <c r="O1845" s="10" t="s">
        <v>37089</v>
      </c>
      <c r="P1845" s="10" t="s">
        <v>45771</v>
      </c>
      <c r="Q1845" s="33" t="s">
        <v>29986</v>
      </c>
      <c r="R1845" s="61" t="s">
        <v>37090</v>
      </c>
      <c r="S1845" s="10" t="s">
        <v>93</v>
      </c>
      <c r="T1845" s="60" t="s">
        <v>21</v>
      </c>
      <c r="U1845" s="51" t="s">
        <v>26928</v>
      </c>
      <c r="V1845" s="51" t="s">
        <v>26482</v>
      </c>
      <c r="W1845" s="51" t="s">
        <v>26485</v>
      </c>
      <c r="X1845" s="51" t="s">
        <v>93</v>
      </c>
      <c r="Y1845" s="51">
        <v>4522</v>
      </c>
      <c r="AA1845" s="51" t="s">
        <v>42844</v>
      </c>
      <c r="AB1845" s="33">
        <v>6602</v>
      </c>
      <c r="AC1845" s="103">
        <v>25425</v>
      </c>
    </row>
    <row r="1846" spans="1:29" ht="13" customHeight="1" x14ac:dyDescent="0.2">
      <c r="A1846" s="1" t="s">
        <v>35166</v>
      </c>
      <c r="B1846" s="87">
        <v>26</v>
      </c>
      <c r="C1846" s="10" t="s">
        <v>13</v>
      </c>
      <c r="D1846" s="1" t="s">
        <v>23</v>
      </c>
      <c r="E1846" s="10"/>
      <c r="F1846" s="94">
        <v>43475</v>
      </c>
      <c r="G1846" s="10" t="s">
        <v>42244</v>
      </c>
      <c r="H1846" s="10" t="s">
        <v>35169</v>
      </c>
      <c r="I1846" s="10" t="s">
        <v>1017</v>
      </c>
      <c r="J1846" s="62">
        <v>82501</v>
      </c>
      <c r="K1846" s="10" t="s">
        <v>1063</v>
      </c>
      <c r="L1846" s="10" t="s">
        <v>42063</v>
      </c>
      <c r="M1846" s="1" t="s">
        <v>46091</v>
      </c>
      <c r="N1846" s="10" t="s">
        <v>20</v>
      </c>
      <c r="O1846" s="10" t="s">
        <v>42245</v>
      </c>
      <c r="P1846" s="10" t="s">
        <v>37002</v>
      </c>
      <c r="Q1846" s="33" t="s">
        <v>29986</v>
      </c>
      <c r="R1846" s="61" t="s">
        <v>42246</v>
      </c>
      <c r="S1846" s="10" t="s">
        <v>93</v>
      </c>
      <c r="T1846" s="60" t="s">
        <v>21</v>
      </c>
      <c r="U1846" s="34" t="s">
        <v>26689</v>
      </c>
      <c r="V1846" s="34" t="s">
        <v>26484</v>
      </c>
      <c r="W1846" s="51"/>
      <c r="X1846" s="51"/>
      <c r="Y1846" s="51"/>
      <c r="AA1846" s="51" t="s">
        <v>42843</v>
      </c>
      <c r="AB1846" s="33">
        <v>6600</v>
      </c>
      <c r="AC1846" s="103">
        <v>28249</v>
      </c>
    </row>
    <row r="1847" spans="1:29" ht="13" customHeight="1" x14ac:dyDescent="0.2">
      <c r="A1847" s="10" t="s">
        <v>39213</v>
      </c>
      <c r="B1847" s="87">
        <v>29</v>
      </c>
      <c r="C1847" s="10" t="s">
        <v>13</v>
      </c>
      <c r="D1847" s="10" t="s">
        <v>30</v>
      </c>
      <c r="E1847" s="61" t="s">
        <v>39214</v>
      </c>
      <c r="F1847" s="94">
        <v>43475</v>
      </c>
      <c r="G1847" s="10" t="s">
        <v>39215</v>
      </c>
      <c r="H1847" s="10" t="s">
        <v>632</v>
      </c>
      <c r="I1847" s="10" t="s">
        <v>336</v>
      </c>
      <c r="J1847" s="62">
        <v>67203</v>
      </c>
      <c r="K1847" s="10" t="s">
        <v>633</v>
      </c>
      <c r="L1847" s="10" t="s">
        <v>634</v>
      </c>
      <c r="M1847" s="1" t="s">
        <v>46680</v>
      </c>
      <c r="N1847" s="10" t="s">
        <v>20</v>
      </c>
      <c r="O1847" s="10" t="s">
        <v>39216</v>
      </c>
      <c r="P1847" s="10" t="s">
        <v>45771</v>
      </c>
      <c r="Q1847" s="33" t="s">
        <v>29986</v>
      </c>
      <c r="R1847" s="61" t="s">
        <v>39217</v>
      </c>
      <c r="S1847" s="10" t="s">
        <v>93</v>
      </c>
      <c r="T1847" s="60" t="s">
        <v>21</v>
      </c>
      <c r="U1847" s="51" t="s">
        <v>34113</v>
      </c>
      <c r="V1847" s="51" t="s">
        <v>26484</v>
      </c>
      <c r="W1847" s="51" t="s">
        <v>26483</v>
      </c>
      <c r="X1847" s="51" t="s">
        <v>93</v>
      </c>
      <c r="Y1847" s="51">
        <v>4374</v>
      </c>
      <c r="AA1847" s="51" t="s">
        <v>42842</v>
      </c>
      <c r="AB1847" s="33">
        <v>6601</v>
      </c>
      <c r="AC1847" s="103">
        <v>25476</v>
      </c>
    </row>
    <row r="1848" spans="1:29" ht="13" customHeight="1" x14ac:dyDescent="0.2">
      <c r="A1848" s="10" t="s">
        <v>37151</v>
      </c>
      <c r="B1848" s="87">
        <v>71</v>
      </c>
      <c r="C1848" s="10" t="s">
        <v>13</v>
      </c>
      <c r="D1848" s="10" t="s">
        <v>78</v>
      </c>
      <c r="E1848" s="10"/>
      <c r="F1848" s="94">
        <v>43475</v>
      </c>
      <c r="G1848" s="10" t="s">
        <v>37152</v>
      </c>
      <c r="H1848" s="10" t="s">
        <v>37153</v>
      </c>
      <c r="I1848" s="64" t="s">
        <v>87</v>
      </c>
      <c r="J1848" s="62">
        <v>36024</v>
      </c>
      <c r="K1848" s="10" t="s">
        <v>3723</v>
      </c>
      <c r="L1848" s="10" t="s">
        <v>23181</v>
      </c>
      <c r="M1848" s="1" t="s">
        <v>46858</v>
      </c>
      <c r="N1848" s="10" t="s">
        <v>20</v>
      </c>
      <c r="O1848" s="10" t="s">
        <v>37154</v>
      </c>
      <c r="P1848" s="10" t="s">
        <v>42395</v>
      </c>
      <c r="Q1848" s="33" t="s">
        <v>29986</v>
      </c>
      <c r="R1848" s="61" t="s">
        <v>37155</v>
      </c>
      <c r="S1848" s="10" t="s">
        <v>93</v>
      </c>
      <c r="T1848" s="60" t="s">
        <v>21</v>
      </c>
      <c r="U1848" s="51" t="s">
        <v>26689</v>
      </c>
      <c r="V1848" s="51" t="s">
        <v>26482</v>
      </c>
      <c r="W1848" s="51" t="s">
        <v>26485</v>
      </c>
      <c r="X1848" s="51" t="s">
        <v>93</v>
      </c>
      <c r="Y1848" s="51">
        <v>4368</v>
      </c>
      <c r="AA1848" s="51" t="s">
        <v>42843</v>
      </c>
      <c r="AB1848" s="33">
        <v>6599</v>
      </c>
      <c r="AC1848" s="103">
        <v>25420</v>
      </c>
    </row>
    <row r="1849" spans="1:29" ht="13" customHeight="1" x14ac:dyDescent="0.2">
      <c r="A1849" s="1" t="s">
        <v>37110</v>
      </c>
      <c r="B1849" s="87">
        <v>33</v>
      </c>
      <c r="C1849" s="10" t="s">
        <v>13</v>
      </c>
      <c r="D1849" s="1" t="s">
        <v>23</v>
      </c>
      <c r="E1849" s="10"/>
      <c r="F1849" s="94">
        <v>43473</v>
      </c>
      <c r="G1849" s="10" t="s">
        <v>37111</v>
      </c>
      <c r="H1849" s="10" t="s">
        <v>1801</v>
      </c>
      <c r="I1849" s="10" t="s">
        <v>66</v>
      </c>
      <c r="J1849" s="62">
        <v>79706</v>
      </c>
      <c r="K1849" s="10" t="s">
        <v>1801</v>
      </c>
      <c r="L1849" s="10" t="s">
        <v>36366</v>
      </c>
      <c r="M1849" s="1" t="s">
        <v>46831</v>
      </c>
      <c r="N1849" s="10" t="s">
        <v>20</v>
      </c>
      <c r="O1849" s="10" t="s">
        <v>37112</v>
      </c>
      <c r="P1849" s="10" t="s">
        <v>45771</v>
      </c>
      <c r="Q1849" s="33" t="s">
        <v>29986</v>
      </c>
      <c r="R1849" s="61" t="s">
        <v>37113</v>
      </c>
      <c r="S1849" s="10" t="s">
        <v>22</v>
      </c>
      <c r="T1849" s="60" t="s">
        <v>21</v>
      </c>
      <c r="U1849" s="51" t="s">
        <v>26495</v>
      </c>
      <c r="V1849" s="51" t="s">
        <v>26484</v>
      </c>
      <c r="W1849" s="51" t="s">
        <v>26485</v>
      </c>
      <c r="X1849" s="51" t="s">
        <v>93</v>
      </c>
      <c r="Y1849" s="51">
        <v>4520</v>
      </c>
      <c r="AA1849" s="51" t="s">
        <v>42843</v>
      </c>
      <c r="AB1849" s="33">
        <v>6597</v>
      </c>
      <c r="AC1849" s="103">
        <v>25474</v>
      </c>
    </row>
    <row r="1850" spans="1:29" ht="13" customHeight="1" x14ac:dyDescent="0.2">
      <c r="A1850" s="1" t="s">
        <v>38725</v>
      </c>
      <c r="B1850" s="87">
        <v>53</v>
      </c>
      <c r="C1850" s="10" t="s">
        <v>13</v>
      </c>
      <c r="D1850" s="1" t="s">
        <v>23</v>
      </c>
      <c r="E1850" s="10"/>
      <c r="F1850" s="94">
        <v>43473</v>
      </c>
      <c r="G1850" s="10"/>
      <c r="H1850" s="10" t="s">
        <v>38726</v>
      </c>
      <c r="I1850" s="10" t="s">
        <v>399</v>
      </c>
      <c r="J1850" s="62">
        <v>63653</v>
      </c>
      <c r="K1850" s="10" t="s">
        <v>38727</v>
      </c>
      <c r="L1850" s="10" t="s">
        <v>8983</v>
      </c>
      <c r="M1850" s="1" t="s">
        <v>46298</v>
      </c>
      <c r="N1850" s="10" t="s">
        <v>20</v>
      </c>
      <c r="O1850" s="10" t="s">
        <v>38728</v>
      </c>
      <c r="P1850" s="10" t="s">
        <v>45771</v>
      </c>
      <c r="Q1850" s="33" t="s">
        <v>29986</v>
      </c>
      <c r="R1850" s="61" t="s">
        <v>38729</v>
      </c>
      <c r="S1850" s="10" t="s">
        <v>93</v>
      </c>
      <c r="T1850" s="60" t="s">
        <v>21</v>
      </c>
      <c r="U1850" s="51" t="s">
        <v>26689</v>
      </c>
      <c r="V1850" s="51" t="s">
        <v>26484</v>
      </c>
      <c r="W1850" s="51" t="s">
        <v>26485</v>
      </c>
      <c r="X1850" s="51" t="s">
        <v>93</v>
      </c>
      <c r="Y1850" s="51">
        <v>4364</v>
      </c>
      <c r="AA1850" s="51" t="s">
        <v>42844</v>
      </c>
      <c r="AB1850" s="33">
        <v>6598</v>
      </c>
      <c r="AC1850" s="103">
        <v>25416</v>
      </c>
    </row>
    <row r="1851" spans="1:29" ht="13" customHeight="1" x14ac:dyDescent="0.2">
      <c r="A1851" s="10" t="s">
        <v>37055</v>
      </c>
      <c r="B1851" s="88">
        <v>26</v>
      </c>
      <c r="C1851" s="10" t="s">
        <v>13</v>
      </c>
      <c r="D1851" s="10" t="s">
        <v>78</v>
      </c>
      <c r="E1851" s="10"/>
      <c r="F1851" s="94">
        <v>43472</v>
      </c>
      <c r="G1851" s="10" t="s">
        <v>37056</v>
      </c>
      <c r="H1851" s="10" t="s">
        <v>971</v>
      </c>
      <c r="I1851" s="10" t="s">
        <v>159</v>
      </c>
      <c r="J1851" s="62">
        <v>30032</v>
      </c>
      <c r="K1851" s="10" t="s">
        <v>802</v>
      </c>
      <c r="L1851" s="10" t="s">
        <v>37057</v>
      </c>
      <c r="M1851" s="1" t="s">
        <v>46859</v>
      </c>
      <c r="N1851" s="10" t="s">
        <v>20</v>
      </c>
      <c r="O1851" s="10" t="s">
        <v>37058</v>
      </c>
      <c r="P1851" s="10" t="s">
        <v>45771</v>
      </c>
      <c r="Q1851" s="33" t="s">
        <v>29986</v>
      </c>
      <c r="R1851" s="61" t="s">
        <v>37059</v>
      </c>
      <c r="S1851" s="10" t="s">
        <v>93</v>
      </c>
      <c r="T1851" s="60" t="s">
        <v>21</v>
      </c>
      <c r="U1851" s="51" t="s">
        <v>26689</v>
      </c>
      <c r="V1851" s="51"/>
      <c r="W1851" s="51"/>
      <c r="X1851" s="51"/>
      <c r="Y1851" s="51"/>
      <c r="Z1851" s="33" t="s">
        <v>42353</v>
      </c>
      <c r="AA1851" s="51" t="s">
        <v>42844</v>
      </c>
      <c r="AB1851" s="33">
        <v>6592</v>
      </c>
      <c r="AC1851" s="103">
        <v>25407</v>
      </c>
    </row>
    <row r="1852" spans="1:29" ht="13" customHeight="1" x14ac:dyDescent="0.2">
      <c r="A1852" s="1" t="s">
        <v>42247</v>
      </c>
      <c r="B1852" s="87">
        <v>35</v>
      </c>
      <c r="C1852" s="10" t="s">
        <v>13</v>
      </c>
      <c r="D1852" s="1" t="s">
        <v>23</v>
      </c>
      <c r="E1852" s="10"/>
      <c r="F1852" s="94">
        <v>43472</v>
      </c>
      <c r="G1852" s="10" t="s">
        <v>42248</v>
      </c>
      <c r="H1852" s="10" t="s">
        <v>32117</v>
      </c>
      <c r="I1852" s="10" t="s">
        <v>392</v>
      </c>
      <c r="J1852" s="62">
        <v>13502</v>
      </c>
      <c r="K1852" s="10" t="s">
        <v>27256</v>
      </c>
      <c r="L1852" s="10" t="s">
        <v>22639</v>
      </c>
      <c r="M1852" s="1" t="s">
        <v>46861</v>
      </c>
      <c r="N1852" s="10" t="s">
        <v>20</v>
      </c>
      <c r="O1852" s="10" t="s">
        <v>42249</v>
      </c>
      <c r="P1852" s="10" t="s">
        <v>35508</v>
      </c>
      <c r="Q1852" s="33" t="s">
        <v>29986</v>
      </c>
      <c r="R1852" s="61" t="s">
        <v>42250</v>
      </c>
      <c r="S1852" s="10" t="s">
        <v>93</v>
      </c>
      <c r="T1852" s="60" t="s">
        <v>21</v>
      </c>
      <c r="U1852" s="34" t="s">
        <v>26682</v>
      </c>
      <c r="V1852" s="34" t="s">
        <v>26484</v>
      </c>
      <c r="W1852" s="51"/>
      <c r="X1852" s="51"/>
      <c r="Y1852" s="51"/>
      <c r="Z1852" s="33" t="s">
        <v>42353</v>
      </c>
      <c r="AA1852" s="51" t="s">
        <v>42842</v>
      </c>
      <c r="AB1852" s="33">
        <v>6595</v>
      </c>
      <c r="AC1852" s="103">
        <v>25408</v>
      </c>
    </row>
    <row r="1853" spans="1:29" ht="13" customHeight="1" x14ac:dyDescent="0.2">
      <c r="A1853" s="10" t="s">
        <v>37091</v>
      </c>
      <c r="B1853" s="87">
        <v>35</v>
      </c>
      <c r="C1853" s="10" t="s">
        <v>13</v>
      </c>
      <c r="D1853" s="10" t="s">
        <v>30</v>
      </c>
      <c r="E1853" s="10"/>
      <c r="F1853" s="94">
        <v>43472</v>
      </c>
      <c r="G1853" s="10" t="s">
        <v>37092</v>
      </c>
      <c r="H1853" s="10" t="s">
        <v>779</v>
      </c>
      <c r="I1853" s="10" t="s">
        <v>281</v>
      </c>
      <c r="J1853" s="62">
        <v>99205</v>
      </c>
      <c r="K1853" s="10" t="s">
        <v>779</v>
      </c>
      <c r="L1853" s="10" t="s">
        <v>780</v>
      </c>
      <c r="M1853" s="1" t="s">
        <v>46447</v>
      </c>
      <c r="N1853" s="10" t="s">
        <v>20</v>
      </c>
      <c r="O1853" s="10" t="s">
        <v>37093</v>
      </c>
      <c r="P1853" s="10" t="s">
        <v>36923</v>
      </c>
      <c r="Q1853" s="33" t="s">
        <v>29986</v>
      </c>
      <c r="R1853" s="61" t="s">
        <v>37094</v>
      </c>
      <c r="S1853" s="10" t="s">
        <v>22</v>
      </c>
      <c r="T1853" s="60" t="s">
        <v>21</v>
      </c>
      <c r="U1853" s="51" t="s">
        <v>26492</v>
      </c>
      <c r="V1853" s="51" t="s">
        <v>26484</v>
      </c>
      <c r="W1853" s="51" t="s">
        <v>26485</v>
      </c>
      <c r="X1853" s="51" t="s">
        <v>509</v>
      </c>
      <c r="Y1853" s="51">
        <v>4362</v>
      </c>
      <c r="AA1853" s="51" t="s">
        <v>42844</v>
      </c>
      <c r="AB1853" s="33">
        <v>6591</v>
      </c>
      <c r="AC1853" s="103">
        <v>25413</v>
      </c>
    </row>
    <row r="1854" spans="1:29" ht="13" customHeight="1" x14ac:dyDescent="0.2">
      <c r="A1854" s="10" t="s">
        <v>38431</v>
      </c>
      <c r="B1854" s="87">
        <v>37</v>
      </c>
      <c r="C1854" s="10" t="s">
        <v>13</v>
      </c>
      <c r="D1854" s="10" t="s">
        <v>41</v>
      </c>
      <c r="E1854" s="10"/>
      <c r="F1854" s="94">
        <v>43472</v>
      </c>
      <c r="G1854" s="10" t="s">
        <v>38432</v>
      </c>
      <c r="H1854" s="10" t="s">
        <v>2340</v>
      </c>
      <c r="I1854" s="10" t="s">
        <v>281</v>
      </c>
      <c r="J1854" s="62">
        <v>98030</v>
      </c>
      <c r="K1854" s="10" t="s">
        <v>1130</v>
      </c>
      <c r="L1854" s="10" t="s">
        <v>3168</v>
      </c>
      <c r="M1854" s="1" t="s">
        <v>46860</v>
      </c>
      <c r="N1854" s="10" t="s">
        <v>20</v>
      </c>
      <c r="O1854" s="10" t="s">
        <v>38433</v>
      </c>
      <c r="P1854" s="10" t="s">
        <v>45771</v>
      </c>
      <c r="Q1854" s="33" t="s">
        <v>29986</v>
      </c>
      <c r="R1854" s="61" t="s">
        <v>38434</v>
      </c>
      <c r="S1854" s="10" t="s">
        <v>93</v>
      </c>
      <c r="T1854" s="60" t="s">
        <v>21</v>
      </c>
      <c r="U1854" s="51" t="s">
        <v>26689</v>
      </c>
      <c r="V1854" s="51" t="s">
        <v>26484</v>
      </c>
      <c r="W1854" s="51" t="s">
        <v>26483</v>
      </c>
      <c r="X1854" s="51" t="s">
        <v>93</v>
      </c>
      <c r="Y1854" s="51">
        <v>4351</v>
      </c>
      <c r="AA1854" s="51" t="s">
        <v>42844</v>
      </c>
      <c r="AB1854" s="33">
        <v>6593</v>
      </c>
      <c r="AC1854" s="103">
        <v>25406</v>
      </c>
    </row>
    <row r="1855" spans="1:29" ht="13" customHeight="1" x14ac:dyDescent="0.2">
      <c r="A1855" s="10" t="s">
        <v>39363</v>
      </c>
      <c r="B1855" s="87">
        <v>42</v>
      </c>
      <c r="C1855" s="10" t="s">
        <v>13</v>
      </c>
      <c r="D1855" s="10" t="s">
        <v>30</v>
      </c>
      <c r="E1855" s="10"/>
      <c r="F1855" s="94">
        <v>43472</v>
      </c>
      <c r="G1855" s="10" t="s">
        <v>39364</v>
      </c>
      <c r="H1855" s="10" t="s">
        <v>2297</v>
      </c>
      <c r="I1855" s="10" t="s">
        <v>366</v>
      </c>
      <c r="J1855" s="62">
        <v>74115</v>
      </c>
      <c r="K1855" s="10" t="s">
        <v>2297</v>
      </c>
      <c r="L1855" s="10" t="s">
        <v>5147</v>
      </c>
      <c r="M1855" s="1" t="s">
        <v>48899</v>
      </c>
      <c r="N1855" s="10" t="s">
        <v>20</v>
      </c>
      <c r="O1855" s="10" t="s">
        <v>39365</v>
      </c>
      <c r="P1855" s="10" t="s">
        <v>45771</v>
      </c>
      <c r="Q1855" s="33" t="s">
        <v>29986</v>
      </c>
      <c r="R1855" s="61" t="s">
        <v>39366</v>
      </c>
      <c r="S1855" s="10" t="s">
        <v>93</v>
      </c>
      <c r="T1855" s="60" t="s">
        <v>21</v>
      </c>
      <c r="U1855" s="51" t="s">
        <v>26682</v>
      </c>
      <c r="V1855" s="51" t="s">
        <v>26484</v>
      </c>
      <c r="W1855" s="51" t="s">
        <v>26485</v>
      </c>
      <c r="X1855" s="51" t="s">
        <v>93</v>
      </c>
      <c r="Y1855" s="51">
        <v>4510</v>
      </c>
      <c r="AA1855" s="51" t="s">
        <v>42842</v>
      </c>
      <c r="AB1855" s="33">
        <v>6594</v>
      </c>
      <c r="AC1855" s="103">
        <v>25414</v>
      </c>
    </row>
    <row r="1856" spans="1:29" ht="13" customHeight="1" x14ac:dyDescent="0.2">
      <c r="A1856" s="10" t="s">
        <v>42048</v>
      </c>
      <c r="B1856" s="87">
        <v>42</v>
      </c>
      <c r="C1856" s="10" t="s">
        <v>13</v>
      </c>
      <c r="D1856" s="10" t="s">
        <v>41</v>
      </c>
      <c r="E1856" s="60"/>
      <c r="F1856" s="94">
        <v>43472</v>
      </c>
      <c r="G1856" s="10" t="s">
        <v>42049</v>
      </c>
      <c r="H1856" s="10" t="s">
        <v>515</v>
      </c>
      <c r="I1856" s="10" t="s">
        <v>111</v>
      </c>
      <c r="J1856" s="62">
        <v>85756</v>
      </c>
      <c r="K1856" s="10" t="s">
        <v>516</v>
      </c>
      <c r="L1856" s="10" t="s">
        <v>11564</v>
      </c>
      <c r="M1856" s="1" t="s">
        <v>46169</v>
      </c>
      <c r="N1856" s="10" t="s">
        <v>362</v>
      </c>
      <c r="O1856" s="10" t="s">
        <v>42050</v>
      </c>
      <c r="P1856" s="10" t="s">
        <v>45771</v>
      </c>
      <c r="Q1856" s="33" t="s">
        <v>29986</v>
      </c>
      <c r="R1856" s="61" t="s">
        <v>42051</v>
      </c>
      <c r="S1856" s="10" t="s">
        <v>22</v>
      </c>
      <c r="T1856" s="60" t="s">
        <v>28</v>
      </c>
      <c r="U1856" s="34" t="s">
        <v>26487</v>
      </c>
      <c r="V1856" s="34" t="s">
        <v>26482</v>
      </c>
      <c r="X1856" s="51"/>
      <c r="AA1856" s="51" t="s">
        <v>42844</v>
      </c>
      <c r="AB1856" s="33">
        <v>6596</v>
      </c>
      <c r="AC1856" s="103">
        <v>25539</v>
      </c>
    </row>
    <row r="1857" spans="1:29" ht="13" customHeight="1" x14ac:dyDescent="0.2">
      <c r="A1857" s="60" t="s">
        <v>41700</v>
      </c>
      <c r="B1857" s="89">
        <v>32</v>
      </c>
      <c r="C1857" s="10" t="s">
        <v>13</v>
      </c>
      <c r="D1857" s="33" t="s">
        <v>14</v>
      </c>
      <c r="E1857" s="10"/>
      <c r="F1857" s="94">
        <v>43471</v>
      </c>
      <c r="G1857" s="10" t="s">
        <v>41701</v>
      </c>
      <c r="H1857" s="10" t="s">
        <v>671</v>
      </c>
      <c r="I1857" s="10" t="s">
        <v>66</v>
      </c>
      <c r="J1857" s="62">
        <v>77086</v>
      </c>
      <c r="K1857" s="10" t="s">
        <v>512</v>
      </c>
      <c r="L1857" s="10" t="s">
        <v>513</v>
      </c>
      <c r="M1857" s="1" t="s">
        <v>46076</v>
      </c>
      <c r="N1857" s="10" t="s">
        <v>20</v>
      </c>
      <c r="O1857" s="10" t="s">
        <v>41702</v>
      </c>
      <c r="P1857" s="10" t="s">
        <v>45771</v>
      </c>
      <c r="Q1857" s="33" t="s">
        <v>29986</v>
      </c>
      <c r="R1857" s="61" t="s">
        <v>41703</v>
      </c>
      <c r="S1857" s="10" t="s">
        <v>93</v>
      </c>
      <c r="T1857" s="60" t="s">
        <v>21</v>
      </c>
      <c r="U1857" s="34" t="s">
        <v>26689</v>
      </c>
      <c r="V1857" s="34" t="s">
        <v>26484</v>
      </c>
      <c r="W1857" s="51"/>
      <c r="X1857" s="51"/>
      <c r="Y1857" s="51"/>
      <c r="AA1857" s="51" t="s">
        <v>42844</v>
      </c>
      <c r="AB1857" s="33">
        <v>6589</v>
      </c>
      <c r="AC1857" s="103">
        <v>25403</v>
      </c>
    </row>
    <row r="1858" spans="1:29" ht="13" customHeight="1" x14ac:dyDescent="0.2">
      <c r="A1858" s="10" t="s">
        <v>41186</v>
      </c>
      <c r="B1858" s="87">
        <v>36</v>
      </c>
      <c r="C1858" s="10" t="s">
        <v>13</v>
      </c>
      <c r="D1858" s="10" t="s">
        <v>78</v>
      </c>
      <c r="E1858" s="61" t="s">
        <v>41187</v>
      </c>
      <c r="F1858" s="94">
        <v>43471</v>
      </c>
      <c r="G1858" s="10" t="s">
        <v>41188</v>
      </c>
      <c r="H1858" s="10" t="s">
        <v>1455</v>
      </c>
      <c r="I1858" s="10" t="s">
        <v>105</v>
      </c>
      <c r="J1858" s="62">
        <v>97216</v>
      </c>
      <c r="K1858" s="10" t="s">
        <v>1457</v>
      </c>
      <c r="L1858" s="10" t="s">
        <v>15980</v>
      </c>
      <c r="M1858" s="1" t="s">
        <v>46371</v>
      </c>
      <c r="N1858" s="10" t="s">
        <v>20</v>
      </c>
      <c r="O1858" s="10" t="s">
        <v>41189</v>
      </c>
      <c r="P1858" s="10" t="s">
        <v>42395</v>
      </c>
      <c r="Q1858" s="33" t="s">
        <v>29986</v>
      </c>
      <c r="R1858" s="61" t="s">
        <v>41190</v>
      </c>
      <c r="S1858" s="10" t="s">
        <v>509</v>
      </c>
      <c r="T1858" s="60" t="s">
        <v>21</v>
      </c>
      <c r="U1858" s="51" t="s">
        <v>26682</v>
      </c>
      <c r="V1858" s="51" t="s">
        <v>26482</v>
      </c>
      <c r="W1858" s="51" t="s">
        <v>26485</v>
      </c>
      <c r="X1858" s="51" t="s">
        <v>93</v>
      </c>
      <c r="Y1858" s="51">
        <v>4353</v>
      </c>
      <c r="AA1858" s="51" t="s">
        <v>42842</v>
      </c>
      <c r="AB1858" s="33">
        <v>6590</v>
      </c>
      <c r="AC1858" s="103">
        <v>25401</v>
      </c>
    </row>
    <row r="1859" spans="1:29" ht="13" customHeight="1" x14ac:dyDescent="0.2">
      <c r="A1859" s="1" t="s">
        <v>38710</v>
      </c>
      <c r="B1859" s="89">
        <v>42</v>
      </c>
      <c r="C1859" s="10" t="s">
        <v>13</v>
      </c>
      <c r="D1859" s="1" t="s">
        <v>78</v>
      </c>
      <c r="E1859" s="10"/>
      <c r="F1859" s="94">
        <v>43471</v>
      </c>
      <c r="G1859" s="10" t="s">
        <v>38711</v>
      </c>
      <c r="H1859" s="10" t="s">
        <v>38712</v>
      </c>
      <c r="I1859" s="10" t="s">
        <v>138</v>
      </c>
      <c r="J1859" s="62">
        <v>25526</v>
      </c>
      <c r="K1859" s="10" t="s">
        <v>1942</v>
      </c>
      <c r="L1859" s="10" t="s">
        <v>38713</v>
      </c>
      <c r="M1859" s="1" t="s">
        <v>46863</v>
      </c>
      <c r="N1859" s="10" t="s">
        <v>20</v>
      </c>
      <c r="O1859" s="10" t="s">
        <v>38714</v>
      </c>
      <c r="P1859" s="10" t="s">
        <v>45771</v>
      </c>
      <c r="Q1859" s="33" t="s">
        <v>29986</v>
      </c>
      <c r="R1859" s="61" t="s">
        <v>38715</v>
      </c>
      <c r="S1859" s="10" t="s">
        <v>93</v>
      </c>
      <c r="T1859" s="60" t="s">
        <v>21</v>
      </c>
      <c r="U1859" s="51" t="s">
        <v>26689</v>
      </c>
      <c r="V1859" s="51" t="s">
        <v>26484</v>
      </c>
      <c r="W1859" s="51" t="s">
        <v>26483</v>
      </c>
      <c r="X1859" s="51" t="s">
        <v>93</v>
      </c>
      <c r="Y1859" s="51">
        <v>4352</v>
      </c>
      <c r="AA1859" s="51" t="s">
        <v>42843</v>
      </c>
      <c r="AB1859" s="33">
        <v>6587</v>
      </c>
      <c r="AC1859" s="103">
        <v>25405</v>
      </c>
    </row>
    <row r="1860" spans="1:29" ht="13" customHeight="1" x14ac:dyDescent="0.2">
      <c r="A1860" s="1" t="s">
        <v>38720</v>
      </c>
      <c r="B1860" s="33" t="s">
        <v>22</v>
      </c>
      <c r="C1860" s="10" t="s">
        <v>13</v>
      </c>
      <c r="D1860" s="1" t="s">
        <v>23</v>
      </c>
      <c r="E1860" s="10"/>
      <c r="F1860" s="94">
        <v>43471</v>
      </c>
      <c r="G1860" s="10" t="s">
        <v>38721</v>
      </c>
      <c r="H1860" s="10" t="s">
        <v>928</v>
      </c>
      <c r="I1860" s="10" t="s">
        <v>366</v>
      </c>
      <c r="J1860" s="62">
        <v>73527</v>
      </c>
      <c r="K1860" s="10" t="s">
        <v>10027</v>
      </c>
      <c r="L1860" s="10" t="s">
        <v>38722</v>
      </c>
      <c r="M1860" s="1" t="s">
        <v>46862</v>
      </c>
      <c r="N1860" s="10" t="s">
        <v>20</v>
      </c>
      <c r="O1860" s="10" t="s">
        <v>38723</v>
      </c>
      <c r="P1860" s="10" t="s">
        <v>45771</v>
      </c>
      <c r="Q1860" s="33" t="s">
        <v>29986</v>
      </c>
      <c r="R1860" s="61" t="s">
        <v>38724</v>
      </c>
      <c r="S1860" s="10" t="s">
        <v>93</v>
      </c>
      <c r="T1860" s="60" t="s">
        <v>21</v>
      </c>
      <c r="U1860" s="51" t="s">
        <v>26689</v>
      </c>
      <c r="V1860" s="51" t="s">
        <v>26484</v>
      </c>
      <c r="W1860" s="51" t="s">
        <v>26485</v>
      </c>
      <c r="X1860" s="51" t="s">
        <v>93</v>
      </c>
      <c r="Y1860" s="51">
        <v>4359</v>
      </c>
      <c r="AA1860" s="51" t="s">
        <v>42843</v>
      </c>
      <c r="AB1860" s="33">
        <v>6588</v>
      </c>
      <c r="AC1860" s="103">
        <v>25404</v>
      </c>
    </row>
    <row r="1861" spans="1:29" ht="13" customHeight="1" x14ac:dyDescent="0.2">
      <c r="A1861" s="10" t="s">
        <v>38435</v>
      </c>
      <c r="B1861" s="88">
        <v>28</v>
      </c>
      <c r="C1861" s="10" t="s">
        <v>13</v>
      </c>
      <c r="D1861" s="10" t="s">
        <v>41</v>
      </c>
      <c r="E1861" s="10"/>
      <c r="F1861" s="94">
        <v>43470</v>
      </c>
      <c r="G1861" s="10" t="s">
        <v>38436</v>
      </c>
      <c r="H1861" s="10" t="s">
        <v>27369</v>
      </c>
      <c r="I1861" s="10" t="s">
        <v>38</v>
      </c>
      <c r="J1861" s="62">
        <v>91945</v>
      </c>
      <c r="K1861" s="10" t="s">
        <v>142</v>
      </c>
      <c r="L1861" s="10" t="s">
        <v>1962</v>
      </c>
      <c r="M1861" s="1" t="s">
        <v>46056</v>
      </c>
      <c r="N1861" s="10" t="s">
        <v>20</v>
      </c>
      <c r="O1861" s="10" t="s">
        <v>38437</v>
      </c>
      <c r="P1861" s="10" t="s">
        <v>31864</v>
      </c>
      <c r="Q1861" s="33" t="s">
        <v>29986</v>
      </c>
      <c r="R1861" s="61" t="s">
        <v>38438</v>
      </c>
      <c r="S1861" s="10" t="s">
        <v>93</v>
      </c>
      <c r="T1861" s="60" t="s">
        <v>21</v>
      </c>
      <c r="U1861" s="51" t="s">
        <v>26689</v>
      </c>
      <c r="V1861" s="51" t="s">
        <v>26482</v>
      </c>
      <c r="W1861" s="51" t="s">
        <v>26485</v>
      </c>
      <c r="X1861" s="51" t="s">
        <v>93</v>
      </c>
      <c r="Y1861" s="51">
        <v>4357</v>
      </c>
      <c r="AA1861" s="51" t="s">
        <v>42844</v>
      </c>
      <c r="AB1861" s="33">
        <v>6584</v>
      </c>
      <c r="AC1861" s="103">
        <v>25399</v>
      </c>
    </row>
    <row r="1862" spans="1:29" ht="13" customHeight="1" x14ac:dyDescent="0.2">
      <c r="A1862" s="10" t="s">
        <v>37084</v>
      </c>
      <c r="B1862" s="87">
        <v>29</v>
      </c>
      <c r="C1862" s="10" t="s">
        <v>13</v>
      </c>
      <c r="D1862" s="10" t="s">
        <v>41</v>
      </c>
      <c r="E1862" s="10"/>
      <c r="F1862" s="94">
        <v>43470</v>
      </c>
      <c r="G1862" s="10" t="s">
        <v>37085</v>
      </c>
      <c r="H1862" s="10" t="s">
        <v>182</v>
      </c>
      <c r="I1862" s="10" t="s">
        <v>38</v>
      </c>
      <c r="J1862" s="62">
        <v>93710</v>
      </c>
      <c r="K1862" s="10" t="s">
        <v>182</v>
      </c>
      <c r="L1862" s="10" t="s">
        <v>183</v>
      </c>
      <c r="M1862" s="1" t="s">
        <v>46155</v>
      </c>
      <c r="N1862" s="10" t="s">
        <v>20</v>
      </c>
      <c r="O1862" s="10" t="s">
        <v>37086</v>
      </c>
      <c r="P1862" s="10" t="s">
        <v>45771</v>
      </c>
      <c r="Q1862" s="33" t="s">
        <v>29986</v>
      </c>
      <c r="R1862" s="61" t="s">
        <v>37087</v>
      </c>
      <c r="S1862" s="10" t="s">
        <v>901</v>
      </c>
      <c r="T1862" s="60" t="s">
        <v>21</v>
      </c>
      <c r="U1862" s="51" t="s">
        <v>26928</v>
      </c>
      <c r="V1862" s="51" t="s">
        <v>26482</v>
      </c>
      <c r="W1862" s="51" t="s">
        <v>26485</v>
      </c>
      <c r="X1862" s="51" t="s">
        <v>93</v>
      </c>
      <c r="Y1862" s="51">
        <v>4355</v>
      </c>
      <c r="AA1862" s="51" t="s">
        <v>42844</v>
      </c>
      <c r="AB1862" s="33">
        <v>6581</v>
      </c>
      <c r="AC1862" s="103">
        <v>25400</v>
      </c>
    </row>
    <row r="1863" spans="1:29" ht="13" customHeight="1" x14ac:dyDescent="0.2">
      <c r="A1863" s="10" t="s">
        <v>37792</v>
      </c>
      <c r="B1863" s="87">
        <v>50</v>
      </c>
      <c r="C1863" s="10" t="s">
        <v>13</v>
      </c>
      <c r="D1863" s="10" t="s">
        <v>30</v>
      </c>
      <c r="E1863" s="61" t="s">
        <v>37793</v>
      </c>
      <c r="F1863" s="94">
        <v>43470</v>
      </c>
      <c r="G1863" s="10" t="s">
        <v>37794</v>
      </c>
      <c r="H1863" s="10" t="s">
        <v>19373</v>
      </c>
      <c r="I1863" s="10" t="s">
        <v>105</v>
      </c>
      <c r="J1863" s="62">
        <v>97267</v>
      </c>
      <c r="K1863" s="10" t="s">
        <v>3906</v>
      </c>
      <c r="L1863" s="10" t="s">
        <v>3907</v>
      </c>
      <c r="M1863" s="1" t="s">
        <v>46101</v>
      </c>
      <c r="N1863" s="10" t="s">
        <v>20</v>
      </c>
      <c r="O1863" s="10" t="s">
        <v>37795</v>
      </c>
      <c r="P1863" s="10" t="s">
        <v>45771</v>
      </c>
      <c r="Q1863" s="33" t="s">
        <v>29986</v>
      </c>
      <c r="R1863" s="61" t="s">
        <v>37796</v>
      </c>
      <c r="S1863" s="10" t="s">
        <v>93</v>
      </c>
      <c r="T1863" s="60" t="s">
        <v>21</v>
      </c>
      <c r="U1863" s="51" t="s">
        <v>26689</v>
      </c>
      <c r="V1863" s="51" t="s">
        <v>26484</v>
      </c>
      <c r="W1863" s="51" t="s">
        <v>26485</v>
      </c>
      <c r="X1863" s="51" t="s">
        <v>93</v>
      </c>
      <c r="Y1863" s="51">
        <v>4360</v>
      </c>
      <c r="AA1863" s="51" t="s">
        <v>42844</v>
      </c>
      <c r="AB1863" s="33">
        <v>6582</v>
      </c>
      <c r="AC1863" s="103">
        <v>25395</v>
      </c>
    </row>
    <row r="1864" spans="1:29" ht="13" customHeight="1" x14ac:dyDescent="0.2">
      <c r="A1864" s="60" t="s">
        <v>37797</v>
      </c>
      <c r="B1864" s="87">
        <v>55</v>
      </c>
      <c r="C1864" s="10" t="s">
        <v>13</v>
      </c>
      <c r="D1864" s="10" t="s">
        <v>30</v>
      </c>
      <c r="E1864" s="10"/>
      <c r="F1864" s="94">
        <v>43470</v>
      </c>
      <c r="G1864" s="10" t="s">
        <v>37798</v>
      </c>
      <c r="H1864" s="10" t="s">
        <v>558</v>
      </c>
      <c r="I1864" s="10" t="s">
        <v>38</v>
      </c>
      <c r="J1864" s="62">
        <v>95054</v>
      </c>
      <c r="K1864" s="10" t="s">
        <v>558</v>
      </c>
      <c r="L1864" s="10" t="s">
        <v>3084</v>
      </c>
      <c r="M1864" s="1" t="s">
        <v>46864</v>
      </c>
      <c r="N1864" s="10" t="s">
        <v>20</v>
      </c>
      <c r="O1864" s="10" t="s">
        <v>37799</v>
      </c>
      <c r="P1864" s="10" t="s">
        <v>45771</v>
      </c>
      <c r="Q1864" s="33" t="s">
        <v>29986</v>
      </c>
      <c r="R1864" s="61" t="s">
        <v>37800</v>
      </c>
      <c r="S1864" s="10" t="s">
        <v>93</v>
      </c>
      <c r="T1864" s="60" t="s">
        <v>21</v>
      </c>
      <c r="U1864" s="51" t="s">
        <v>26689</v>
      </c>
      <c r="V1864" s="51" t="s">
        <v>26484</v>
      </c>
      <c r="W1864" s="51" t="s">
        <v>26485</v>
      </c>
      <c r="X1864" s="51" t="s">
        <v>93</v>
      </c>
      <c r="Y1864" s="51">
        <v>4361</v>
      </c>
      <c r="AA1864" s="51" t="s">
        <v>42844</v>
      </c>
      <c r="AB1864" s="33">
        <v>6583</v>
      </c>
      <c r="AC1864" s="103">
        <v>25397</v>
      </c>
    </row>
    <row r="1865" spans="1:29" ht="13" customHeight="1" x14ac:dyDescent="0.2">
      <c r="A1865" s="1" t="s">
        <v>38716</v>
      </c>
      <c r="B1865" s="87">
        <v>81</v>
      </c>
      <c r="C1865" s="10" t="s">
        <v>13</v>
      </c>
      <c r="D1865" s="1" t="s">
        <v>23</v>
      </c>
      <c r="E1865" s="10"/>
      <c r="F1865" s="94">
        <v>43470</v>
      </c>
      <c r="G1865" s="10" t="s">
        <v>38717</v>
      </c>
      <c r="H1865" s="10" t="s">
        <v>619</v>
      </c>
      <c r="I1865" s="10" t="s">
        <v>25</v>
      </c>
      <c r="J1865" s="62">
        <v>29379</v>
      </c>
      <c r="K1865" s="10" t="s">
        <v>619</v>
      </c>
      <c r="L1865" s="10" t="s">
        <v>4597</v>
      </c>
      <c r="M1865" s="1" t="s">
        <v>46415</v>
      </c>
      <c r="N1865" s="10" t="s">
        <v>20</v>
      </c>
      <c r="O1865" s="10" t="s">
        <v>38718</v>
      </c>
      <c r="P1865" s="10" t="s">
        <v>45771</v>
      </c>
      <c r="Q1865" s="33" t="s">
        <v>29986</v>
      </c>
      <c r="R1865" s="61" t="s">
        <v>38719</v>
      </c>
      <c r="S1865" s="10" t="s">
        <v>93</v>
      </c>
      <c r="T1865" s="60" t="s">
        <v>21</v>
      </c>
      <c r="U1865" s="51" t="s">
        <v>26689</v>
      </c>
      <c r="V1865" s="51" t="s">
        <v>26484</v>
      </c>
      <c r="W1865" s="51" t="s">
        <v>26485</v>
      </c>
      <c r="X1865" s="51" t="s">
        <v>93</v>
      </c>
      <c r="Y1865" s="51">
        <v>4356</v>
      </c>
      <c r="AA1865" s="51" t="s">
        <v>42843</v>
      </c>
      <c r="AB1865" s="33">
        <v>6585</v>
      </c>
      <c r="AC1865" s="103">
        <v>25396</v>
      </c>
    </row>
    <row r="1866" spans="1:29" ht="13" customHeight="1" x14ac:dyDescent="0.2">
      <c r="A1866" s="1" t="s">
        <v>2989</v>
      </c>
      <c r="B1866" s="33" t="s">
        <v>22</v>
      </c>
      <c r="C1866" s="10" t="s">
        <v>13</v>
      </c>
      <c r="D1866" s="1" t="s">
        <v>23</v>
      </c>
      <c r="E1866" s="10"/>
      <c r="F1866" s="94">
        <v>43470</v>
      </c>
      <c r="G1866" s="10" t="s">
        <v>39594</v>
      </c>
      <c r="H1866" s="10" t="s">
        <v>725</v>
      </c>
      <c r="I1866" s="10" t="s">
        <v>38</v>
      </c>
      <c r="J1866" s="62">
        <v>92508</v>
      </c>
      <c r="K1866" s="10" t="s">
        <v>725</v>
      </c>
      <c r="L1866" s="10" t="s">
        <v>726</v>
      </c>
      <c r="M1866" s="1" t="s">
        <v>45926</v>
      </c>
      <c r="N1866" s="10" t="s">
        <v>20</v>
      </c>
      <c r="O1866" s="10" t="s">
        <v>39595</v>
      </c>
      <c r="P1866" s="10" t="s">
        <v>45771</v>
      </c>
      <c r="Q1866" s="33" t="s">
        <v>29986</v>
      </c>
      <c r="R1866" s="61" t="s">
        <v>39596</v>
      </c>
      <c r="S1866" s="10" t="s">
        <v>93</v>
      </c>
      <c r="T1866" s="60" t="s">
        <v>21</v>
      </c>
      <c r="U1866" s="51" t="s">
        <v>26682</v>
      </c>
      <c r="V1866" s="51" t="s">
        <v>26482</v>
      </c>
      <c r="W1866" s="51" t="s">
        <v>26485</v>
      </c>
      <c r="X1866" s="51" t="s">
        <v>93</v>
      </c>
      <c r="Y1866" s="51">
        <v>4358</v>
      </c>
      <c r="AA1866" s="51" t="s">
        <v>42844</v>
      </c>
      <c r="AB1866" s="33">
        <v>6586</v>
      </c>
      <c r="AC1866" s="103">
        <v>25398</v>
      </c>
    </row>
    <row r="1867" spans="1:29" ht="13" customHeight="1" x14ac:dyDescent="0.2">
      <c r="A1867" s="10" t="s">
        <v>40766</v>
      </c>
      <c r="B1867" s="87">
        <v>32</v>
      </c>
      <c r="C1867" s="10" t="s">
        <v>13</v>
      </c>
      <c r="D1867" s="10" t="s">
        <v>78</v>
      </c>
      <c r="E1867" s="59" t="s">
        <v>40767</v>
      </c>
      <c r="F1867" s="94">
        <v>43469</v>
      </c>
      <c r="G1867" s="10" t="s">
        <v>40768</v>
      </c>
      <c r="H1867" s="10" t="s">
        <v>671</v>
      </c>
      <c r="I1867" s="10" t="s">
        <v>66</v>
      </c>
      <c r="J1867" s="62">
        <v>77018</v>
      </c>
      <c r="K1867" s="10" t="s">
        <v>512</v>
      </c>
      <c r="L1867" s="10" t="s">
        <v>672</v>
      </c>
      <c r="M1867" s="1" t="s">
        <v>45992</v>
      </c>
      <c r="N1867" s="10" t="s">
        <v>20</v>
      </c>
      <c r="O1867" s="10" t="s">
        <v>40769</v>
      </c>
      <c r="P1867" s="10" t="s">
        <v>49741</v>
      </c>
      <c r="Q1867" s="33" t="s">
        <v>29986</v>
      </c>
      <c r="R1867" s="61" t="s">
        <v>40770</v>
      </c>
      <c r="S1867" s="10" t="s">
        <v>509</v>
      </c>
      <c r="T1867" s="60" t="s">
        <v>21</v>
      </c>
      <c r="U1867" s="51" t="s">
        <v>26689</v>
      </c>
      <c r="V1867" s="51" t="s">
        <v>26484</v>
      </c>
      <c r="W1867" s="51" t="s">
        <v>26485</v>
      </c>
      <c r="X1867" s="51" t="s">
        <v>93</v>
      </c>
      <c r="Y1867" s="51">
        <v>4508</v>
      </c>
      <c r="AA1867" s="51" t="s">
        <v>42844</v>
      </c>
      <c r="AB1867" s="33">
        <v>6578</v>
      </c>
      <c r="AC1867" s="103">
        <v>25392</v>
      </c>
    </row>
    <row r="1868" spans="1:29" ht="13" customHeight="1" x14ac:dyDescent="0.2">
      <c r="A1868" s="10" t="s">
        <v>40745</v>
      </c>
      <c r="B1868" s="87">
        <v>33</v>
      </c>
      <c r="C1868" s="10" t="s">
        <v>13</v>
      </c>
      <c r="D1868" s="10" t="s">
        <v>78</v>
      </c>
      <c r="E1868" s="61" t="s">
        <v>40746</v>
      </c>
      <c r="F1868" s="94">
        <v>43469</v>
      </c>
      <c r="G1868" s="10" t="s">
        <v>40747</v>
      </c>
      <c r="H1868" s="10" t="s">
        <v>976</v>
      </c>
      <c r="I1868" s="10" t="s">
        <v>18</v>
      </c>
      <c r="J1868" s="62">
        <v>70119</v>
      </c>
      <c r="K1868" s="10" t="s">
        <v>2382</v>
      </c>
      <c r="L1868" s="10" t="s">
        <v>977</v>
      </c>
      <c r="M1868" s="1" t="s">
        <v>46691</v>
      </c>
      <c r="N1868" s="10" t="s">
        <v>20</v>
      </c>
      <c r="O1868" s="10" t="s">
        <v>40748</v>
      </c>
      <c r="P1868" s="10" t="s">
        <v>45771</v>
      </c>
      <c r="Q1868" s="33" t="s">
        <v>29986</v>
      </c>
      <c r="R1868" s="61" t="s">
        <v>40749</v>
      </c>
      <c r="S1868" s="10" t="s">
        <v>509</v>
      </c>
      <c r="T1868" s="60" t="s">
        <v>21</v>
      </c>
      <c r="U1868" s="51" t="s">
        <v>26689</v>
      </c>
      <c r="V1868" s="51" t="s">
        <v>26484</v>
      </c>
      <c r="W1868" s="51" t="s">
        <v>26485</v>
      </c>
      <c r="X1868" s="51" t="s">
        <v>509</v>
      </c>
      <c r="Y1868" s="51">
        <v>4367</v>
      </c>
      <c r="AA1868" s="51" t="s">
        <v>42842</v>
      </c>
      <c r="AB1868" s="33">
        <v>6577</v>
      </c>
      <c r="AC1868" s="103">
        <v>25394</v>
      </c>
    </row>
    <row r="1869" spans="1:29" ht="13" customHeight="1" x14ac:dyDescent="0.2">
      <c r="A1869" s="10" t="s">
        <v>39866</v>
      </c>
      <c r="B1869" s="87">
        <v>27</v>
      </c>
      <c r="C1869" s="10" t="s">
        <v>13</v>
      </c>
      <c r="D1869" s="10" t="s">
        <v>30</v>
      </c>
      <c r="E1869" s="61" t="s">
        <v>39867</v>
      </c>
      <c r="F1869" s="94">
        <v>43469</v>
      </c>
      <c r="G1869" s="10" t="s">
        <v>39868</v>
      </c>
      <c r="H1869" s="10" t="s">
        <v>13121</v>
      </c>
      <c r="I1869" s="10" t="s">
        <v>66</v>
      </c>
      <c r="J1869" s="62">
        <v>78666</v>
      </c>
      <c r="K1869" s="10" t="s">
        <v>11596</v>
      </c>
      <c r="L1869" s="10" t="s">
        <v>39869</v>
      </c>
      <c r="M1869" s="1" t="s">
        <v>46865</v>
      </c>
      <c r="N1869" s="10" t="s">
        <v>20</v>
      </c>
      <c r="O1869" s="10" t="s">
        <v>39870</v>
      </c>
      <c r="P1869" s="10" t="s">
        <v>45771</v>
      </c>
      <c r="Q1869" s="33" t="s">
        <v>29986</v>
      </c>
      <c r="R1869" s="61" t="s">
        <v>39871</v>
      </c>
      <c r="S1869" s="10" t="s">
        <v>93</v>
      </c>
      <c r="T1869" s="60" t="s">
        <v>45897</v>
      </c>
      <c r="U1869" s="51" t="s">
        <v>39851</v>
      </c>
      <c r="V1869" s="51" t="s">
        <v>26482</v>
      </c>
      <c r="W1869" s="51" t="s">
        <v>26483</v>
      </c>
      <c r="X1869" s="51" t="s">
        <v>93</v>
      </c>
      <c r="Y1869" s="51">
        <v>4507</v>
      </c>
      <c r="AA1869" s="51" t="s">
        <v>42844</v>
      </c>
      <c r="AB1869" s="33">
        <v>6579</v>
      </c>
      <c r="AC1869" s="103">
        <v>25391</v>
      </c>
    </row>
    <row r="1870" spans="1:29" ht="13" customHeight="1" x14ac:dyDescent="0.2">
      <c r="A1870" s="10" t="s">
        <v>40707</v>
      </c>
      <c r="B1870" s="87">
        <v>39</v>
      </c>
      <c r="C1870" s="10" t="s">
        <v>13</v>
      </c>
      <c r="D1870" s="51" t="s">
        <v>30</v>
      </c>
      <c r="E1870" s="10"/>
      <c r="F1870" s="94">
        <v>43469</v>
      </c>
      <c r="G1870" s="10" t="s">
        <v>40708</v>
      </c>
      <c r="H1870" s="10" t="s">
        <v>115</v>
      </c>
      <c r="I1870" s="10" t="s">
        <v>66</v>
      </c>
      <c r="J1870" s="62">
        <v>79110</v>
      </c>
      <c r="K1870" s="10" t="s">
        <v>13975</v>
      </c>
      <c r="L1870" s="10" t="s">
        <v>13976</v>
      </c>
      <c r="M1870" s="1" t="s">
        <v>46243</v>
      </c>
      <c r="N1870" s="10" t="s">
        <v>20</v>
      </c>
      <c r="O1870" s="10" t="s">
        <v>40709</v>
      </c>
      <c r="P1870" s="10" t="s">
        <v>45771</v>
      </c>
      <c r="Q1870" s="33" t="s">
        <v>29986</v>
      </c>
      <c r="R1870" s="61" t="s">
        <v>40710</v>
      </c>
      <c r="S1870" s="10" t="s">
        <v>93</v>
      </c>
      <c r="T1870" s="60" t="s">
        <v>350</v>
      </c>
      <c r="U1870" s="51" t="s">
        <v>26775</v>
      </c>
      <c r="V1870" s="51" t="s">
        <v>26484</v>
      </c>
      <c r="W1870" s="51" t="s">
        <v>26483</v>
      </c>
      <c r="X1870" s="51" t="s">
        <v>93</v>
      </c>
      <c r="Y1870" s="51">
        <v>4506</v>
      </c>
      <c r="AA1870" s="51" t="s">
        <v>42844</v>
      </c>
      <c r="AB1870" s="33">
        <v>6580</v>
      </c>
      <c r="AC1870" s="103">
        <v>25390</v>
      </c>
    </row>
    <row r="1871" spans="1:29" ht="13" customHeight="1" x14ac:dyDescent="0.2">
      <c r="A1871" s="10" t="s">
        <v>41229</v>
      </c>
      <c r="B1871" s="87">
        <v>25</v>
      </c>
      <c r="C1871" s="10" t="s">
        <v>13</v>
      </c>
      <c r="D1871" s="10" t="s">
        <v>30</v>
      </c>
      <c r="E1871" s="10"/>
      <c r="F1871" s="94">
        <v>43468</v>
      </c>
      <c r="G1871" s="10" t="s">
        <v>41230</v>
      </c>
      <c r="H1871" s="10" t="s">
        <v>41231</v>
      </c>
      <c r="I1871" s="10" t="s">
        <v>121</v>
      </c>
      <c r="J1871" s="62">
        <v>56007</v>
      </c>
      <c r="K1871" s="10" t="s">
        <v>41232</v>
      </c>
      <c r="L1871" s="10" t="s">
        <v>41233</v>
      </c>
      <c r="M1871" s="1" t="s">
        <v>46870</v>
      </c>
      <c r="N1871" s="10" t="s">
        <v>20</v>
      </c>
      <c r="O1871" s="10" t="s">
        <v>41234</v>
      </c>
      <c r="P1871" s="10" t="s">
        <v>504</v>
      </c>
      <c r="Q1871" s="33" t="s">
        <v>29986</v>
      </c>
      <c r="R1871" s="61" t="s">
        <v>41235</v>
      </c>
      <c r="S1871" s="10" t="s">
        <v>509</v>
      </c>
      <c r="T1871" s="60" t="s">
        <v>21</v>
      </c>
      <c r="U1871" s="51" t="s">
        <v>26682</v>
      </c>
      <c r="V1871" s="51" t="s">
        <v>26484</v>
      </c>
      <c r="W1871" s="51"/>
      <c r="X1871" s="51" t="s">
        <v>93</v>
      </c>
      <c r="Y1871" s="51">
        <v>4348</v>
      </c>
      <c r="AA1871" s="51" t="s">
        <v>42844</v>
      </c>
      <c r="AB1871" s="33">
        <v>6576</v>
      </c>
      <c r="AC1871" s="103">
        <v>25386</v>
      </c>
    </row>
    <row r="1872" spans="1:29" ht="13" customHeight="1" x14ac:dyDescent="0.2">
      <c r="A1872" s="1" t="s">
        <v>38705</v>
      </c>
      <c r="B1872" s="87">
        <v>27</v>
      </c>
      <c r="C1872" s="10" t="s">
        <v>13</v>
      </c>
      <c r="D1872" s="1" t="s">
        <v>78</v>
      </c>
      <c r="E1872" s="10"/>
      <c r="F1872" s="94">
        <v>43468</v>
      </c>
      <c r="G1872" s="10" t="s">
        <v>38706</v>
      </c>
      <c r="H1872" s="10" t="s">
        <v>3721</v>
      </c>
      <c r="I1872" s="10" t="s">
        <v>87</v>
      </c>
      <c r="J1872" s="62">
        <v>36054</v>
      </c>
      <c r="K1872" s="10" t="s">
        <v>3723</v>
      </c>
      <c r="L1872" s="10" t="s">
        <v>38707</v>
      </c>
      <c r="M1872" s="1" t="s">
        <v>46867</v>
      </c>
      <c r="N1872" s="10" t="s">
        <v>20</v>
      </c>
      <c r="O1872" s="10" t="s">
        <v>38708</v>
      </c>
      <c r="P1872" s="10" t="s">
        <v>45771</v>
      </c>
      <c r="Q1872" s="33" t="s">
        <v>29986</v>
      </c>
      <c r="R1872" s="61" t="s">
        <v>38709</v>
      </c>
      <c r="S1872" s="10" t="s">
        <v>93</v>
      </c>
      <c r="T1872" s="60" t="s">
        <v>21</v>
      </c>
      <c r="U1872" s="51" t="s">
        <v>26689</v>
      </c>
      <c r="V1872" s="51" t="s">
        <v>26482</v>
      </c>
      <c r="W1872" s="51" t="s">
        <v>26483</v>
      </c>
      <c r="X1872" s="51" t="s">
        <v>93</v>
      </c>
      <c r="Y1872" s="51">
        <v>4350</v>
      </c>
      <c r="AA1872" s="51" t="s">
        <v>42844</v>
      </c>
      <c r="AB1872" s="33">
        <v>6572</v>
      </c>
      <c r="AC1872" s="103">
        <v>25385</v>
      </c>
    </row>
    <row r="1873" spans="1:44" ht="13" customHeight="1" x14ac:dyDescent="0.2">
      <c r="A1873" s="10" t="s">
        <v>39100</v>
      </c>
      <c r="B1873" s="87">
        <v>31</v>
      </c>
      <c r="C1873" s="10" t="s">
        <v>13</v>
      </c>
      <c r="D1873" s="51" t="s">
        <v>30</v>
      </c>
      <c r="E1873" s="10"/>
      <c r="F1873" s="94">
        <v>43468</v>
      </c>
      <c r="G1873" s="10" t="s">
        <v>39101</v>
      </c>
      <c r="H1873" s="10" t="s">
        <v>39102</v>
      </c>
      <c r="I1873" s="10" t="s">
        <v>795</v>
      </c>
      <c r="J1873" s="62">
        <v>59715</v>
      </c>
      <c r="K1873" s="10" t="s">
        <v>9554</v>
      </c>
      <c r="L1873" s="10" t="s">
        <v>39103</v>
      </c>
      <c r="M1873" s="1" t="s">
        <v>46869</v>
      </c>
      <c r="N1873" s="10" t="s">
        <v>20</v>
      </c>
      <c r="O1873" s="10" t="s">
        <v>39104</v>
      </c>
      <c r="P1873" s="10" t="s">
        <v>49741</v>
      </c>
      <c r="Q1873" s="33" t="s">
        <v>29986</v>
      </c>
      <c r="R1873" s="61" t="s">
        <v>39105</v>
      </c>
      <c r="S1873" s="10" t="s">
        <v>901</v>
      </c>
      <c r="T1873" s="60" t="s">
        <v>21</v>
      </c>
      <c r="U1873" s="51" t="s">
        <v>26689</v>
      </c>
      <c r="V1873" s="51" t="s">
        <v>26482</v>
      </c>
      <c r="W1873" s="51" t="s">
        <v>26485</v>
      </c>
      <c r="X1873" s="51" t="s">
        <v>93</v>
      </c>
      <c r="Y1873" s="51">
        <v>4505</v>
      </c>
      <c r="AA1873" s="51" t="s">
        <v>42844</v>
      </c>
      <c r="AB1873" s="33">
        <v>6573</v>
      </c>
      <c r="AC1873" s="103">
        <v>25384</v>
      </c>
    </row>
    <row r="1874" spans="1:44" ht="13" customHeight="1" x14ac:dyDescent="0.2">
      <c r="A1874" s="10" t="s">
        <v>40999</v>
      </c>
      <c r="B1874" s="87">
        <v>33</v>
      </c>
      <c r="C1874" s="10" t="s">
        <v>13</v>
      </c>
      <c r="D1874" s="10" t="s">
        <v>41</v>
      </c>
      <c r="E1874" s="61" t="s">
        <v>41000</v>
      </c>
      <c r="F1874" s="94">
        <v>43468</v>
      </c>
      <c r="G1874" s="10" t="s">
        <v>41001</v>
      </c>
      <c r="H1874" s="10" t="s">
        <v>1628</v>
      </c>
      <c r="I1874" s="10" t="s">
        <v>38</v>
      </c>
      <c r="J1874" s="62">
        <v>93291</v>
      </c>
      <c r="K1874" s="10" t="s">
        <v>1085</v>
      </c>
      <c r="L1874" s="10" t="s">
        <v>1630</v>
      </c>
      <c r="M1874" s="1" t="s">
        <v>46866</v>
      </c>
      <c r="N1874" s="10" t="s">
        <v>20</v>
      </c>
      <c r="O1874" s="10" t="s">
        <v>41002</v>
      </c>
      <c r="P1874" s="10" t="s">
        <v>45771</v>
      </c>
      <c r="Q1874" s="33" t="s">
        <v>29986</v>
      </c>
      <c r="R1874" s="61" t="s">
        <v>41003</v>
      </c>
      <c r="S1874" s="10" t="s">
        <v>509</v>
      </c>
      <c r="T1874" s="60" t="s">
        <v>21</v>
      </c>
      <c r="U1874" s="51" t="s">
        <v>26689</v>
      </c>
      <c r="V1874" s="51" t="s">
        <v>26484</v>
      </c>
      <c r="W1874" s="51" t="s">
        <v>26485</v>
      </c>
      <c r="X1874" s="51" t="s">
        <v>93</v>
      </c>
      <c r="Y1874" s="51">
        <v>4349</v>
      </c>
      <c r="AA1874" s="51" t="s">
        <v>42842</v>
      </c>
      <c r="AB1874" s="33">
        <v>6575</v>
      </c>
      <c r="AC1874" s="103">
        <v>25383</v>
      </c>
    </row>
    <row r="1875" spans="1:44" ht="13" customHeight="1" x14ac:dyDescent="0.2">
      <c r="A1875" s="10" t="s">
        <v>38426</v>
      </c>
      <c r="B1875" s="87">
        <v>39</v>
      </c>
      <c r="C1875" s="10" t="s">
        <v>13</v>
      </c>
      <c r="D1875" s="10" t="s">
        <v>41</v>
      </c>
      <c r="E1875" s="61" t="s">
        <v>38427</v>
      </c>
      <c r="F1875" s="94">
        <v>43468</v>
      </c>
      <c r="G1875" s="10" t="s">
        <v>38428</v>
      </c>
      <c r="H1875" s="10" t="s">
        <v>529</v>
      </c>
      <c r="I1875" s="64" t="s">
        <v>66</v>
      </c>
      <c r="J1875" s="62">
        <v>78221</v>
      </c>
      <c r="K1875" s="10" t="s">
        <v>530</v>
      </c>
      <c r="L1875" s="10" t="s">
        <v>531</v>
      </c>
      <c r="M1875" s="1" t="s">
        <v>46041</v>
      </c>
      <c r="N1875" s="10" t="s">
        <v>20</v>
      </c>
      <c r="O1875" s="10" t="s">
        <v>38429</v>
      </c>
      <c r="P1875" s="10" t="s">
        <v>45771</v>
      </c>
      <c r="Q1875" s="33" t="s">
        <v>29986</v>
      </c>
      <c r="R1875" s="61" t="s">
        <v>38430</v>
      </c>
      <c r="S1875" s="10" t="s">
        <v>22</v>
      </c>
      <c r="T1875" s="60" t="s">
        <v>21</v>
      </c>
      <c r="U1875" s="51" t="s">
        <v>26689</v>
      </c>
      <c r="V1875" s="51" t="s">
        <v>26484</v>
      </c>
      <c r="W1875" s="51"/>
      <c r="X1875" s="51" t="s">
        <v>93</v>
      </c>
      <c r="Y1875" s="51">
        <v>4344</v>
      </c>
      <c r="AA1875" s="51" t="s">
        <v>42844</v>
      </c>
      <c r="AB1875" s="33">
        <v>6571</v>
      </c>
      <c r="AC1875" s="103">
        <v>25388</v>
      </c>
    </row>
    <row r="1876" spans="1:44" ht="13" customHeight="1" x14ac:dyDescent="0.2">
      <c r="A1876" s="10" t="s">
        <v>40814</v>
      </c>
      <c r="B1876" s="87">
        <v>63</v>
      </c>
      <c r="C1876" s="10" t="s">
        <v>13</v>
      </c>
      <c r="D1876" s="10" t="s">
        <v>30</v>
      </c>
      <c r="E1876" s="61" t="s">
        <v>40815</v>
      </c>
      <c r="F1876" s="94">
        <v>43468</v>
      </c>
      <c r="G1876" s="10" t="s">
        <v>40816</v>
      </c>
      <c r="H1876" s="10" t="s">
        <v>40817</v>
      </c>
      <c r="I1876" s="10" t="s">
        <v>392</v>
      </c>
      <c r="J1876" s="62">
        <v>11971</v>
      </c>
      <c r="K1876" s="10" t="s">
        <v>1584</v>
      </c>
      <c r="L1876" s="10" t="s">
        <v>40818</v>
      </c>
      <c r="M1876" s="1" t="s">
        <v>46868</v>
      </c>
      <c r="N1876" s="10" t="s">
        <v>20</v>
      </c>
      <c r="O1876" s="10" t="s">
        <v>40819</v>
      </c>
      <c r="P1876" s="10" t="s">
        <v>45771</v>
      </c>
      <c r="Q1876" s="33" t="s">
        <v>29986</v>
      </c>
      <c r="R1876" s="61" t="s">
        <v>40820</v>
      </c>
      <c r="S1876" s="10" t="s">
        <v>509</v>
      </c>
      <c r="T1876" s="60" t="s">
        <v>21</v>
      </c>
      <c r="U1876" s="51" t="s">
        <v>26689</v>
      </c>
      <c r="V1876" s="51" t="s">
        <v>26484</v>
      </c>
      <c r="W1876" s="51" t="s">
        <v>26485</v>
      </c>
      <c r="X1876" s="51" t="s">
        <v>93</v>
      </c>
      <c r="Y1876" s="51">
        <v>4347</v>
      </c>
      <c r="AA1876" s="51" t="s">
        <v>42844</v>
      </c>
      <c r="AB1876" s="33">
        <v>6574</v>
      </c>
      <c r="AC1876" s="103">
        <v>25387</v>
      </c>
    </row>
    <row r="1877" spans="1:44" ht="13" customHeight="1" x14ac:dyDescent="0.2">
      <c r="A1877" s="10" t="s">
        <v>39245</v>
      </c>
      <c r="B1877" s="87">
        <v>20</v>
      </c>
      <c r="C1877" s="10" t="s">
        <v>13</v>
      </c>
      <c r="D1877" s="10" t="s">
        <v>78</v>
      </c>
      <c r="E1877" s="61" t="s">
        <v>39246</v>
      </c>
      <c r="F1877" s="94">
        <v>43467</v>
      </c>
      <c r="G1877" s="10" t="s">
        <v>39247</v>
      </c>
      <c r="H1877" s="10" t="s">
        <v>1113</v>
      </c>
      <c r="I1877" s="10" t="s">
        <v>297</v>
      </c>
      <c r="J1877" s="62">
        <v>38116</v>
      </c>
      <c r="K1877" s="10" t="s">
        <v>1114</v>
      </c>
      <c r="L1877" s="10" t="s">
        <v>1115</v>
      </c>
      <c r="M1877" s="1" t="s">
        <v>46341</v>
      </c>
      <c r="N1877" s="10" t="s">
        <v>20</v>
      </c>
      <c r="O1877" s="10" t="s">
        <v>39248</v>
      </c>
      <c r="P1877" s="10" t="s">
        <v>45771</v>
      </c>
      <c r="Q1877" s="33" t="s">
        <v>29986</v>
      </c>
      <c r="R1877" s="61" t="s">
        <v>39249</v>
      </c>
      <c r="S1877" s="10" t="s">
        <v>22</v>
      </c>
      <c r="T1877" s="60" t="s">
        <v>21</v>
      </c>
      <c r="U1877" s="51" t="s">
        <v>26682</v>
      </c>
      <c r="V1877" s="51" t="s">
        <v>26482</v>
      </c>
      <c r="W1877" s="51" t="s">
        <v>26485</v>
      </c>
      <c r="X1877" s="51" t="s">
        <v>509</v>
      </c>
      <c r="Y1877" s="51">
        <v>4343</v>
      </c>
      <c r="AA1877" s="51" t="s">
        <v>42844</v>
      </c>
      <c r="AB1877" s="33">
        <v>6568</v>
      </c>
      <c r="AC1877" s="103">
        <v>25380</v>
      </c>
    </row>
    <row r="1878" spans="1:44" ht="13" customHeight="1" x14ac:dyDescent="0.2">
      <c r="A1878" s="10" t="s">
        <v>39796</v>
      </c>
      <c r="B1878" s="87">
        <v>33</v>
      </c>
      <c r="C1878" s="10" t="s">
        <v>13</v>
      </c>
      <c r="D1878" s="10" t="s">
        <v>30</v>
      </c>
      <c r="E1878" s="61" t="s">
        <v>39797</v>
      </c>
      <c r="F1878" s="94">
        <v>43467</v>
      </c>
      <c r="G1878" s="10" t="s">
        <v>39798</v>
      </c>
      <c r="H1878" s="10" t="s">
        <v>529</v>
      </c>
      <c r="I1878" s="10" t="s">
        <v>66</v>
      </c>
      <c r="J1878" s="62">
        <v>78218</v>
      </c>
      <c r="K1878" s="10" t="s">
        <v>530</v>
      </c>
      <c r="L1878" s="10" t="s">
        <v>531</v>
      </c>
      <c r="M1878" s="1" t="s">
        <v>46041</v>
      </c>
      <c r="N1878" s="10" t="s">
        <v>20</v>
      </c>
      <c r="O1878" s="10" t="s">
        <v>39799</v>
      </c>
      <c r="P1878" s="10" t="s">
        <v>45771</v>
      </c>
      <c r="Q1878" s="33" t="s">
        <v>29986</v>
      </c>
      <c r="R1878" s="61" t="s">
        <v>39800</v>
      </c>
      <c r="S1878" s="10" t="s">
        <v>93</v>
      </c>
      <c r="T1878" s="60" t="s">
        <v>21</v>
      </c>
      <c r="U1878" s="51" t="s">
        <v>362</v>
      </c>
      <c r="V1878" s="51" t="s">
        <v>26484</v>
      </c>
      <c r="W1878" s="51" t="s">
        <v>19153</v>
      </c>
      <c r="X1878" s="51" t="s">
        <v>93</v>
      </c>
      <c r="Y1878" s="51">
        <v>4345</v>
      </c>
      <c r="AA1878" s="51" t="s">
        <v>42844</v>
      </c>
      <c r="AB1878" s="33">
        <v>6569</v>
      </c>
      <c r="AC1878" s="103">
        <v>25381</v>
      </c>
    </row>
    <row r="1879" spans="1:44" ht="13" customHeight="1" x14ac:dyDescent="0.2">
      <c r="A1879" s="10" t="s">
        <v>40447</v>
      </c>
      <c r="B1879" s="87">
        <v>35</v>
      </c>
      <c r="C1879" s="10" t="s">
        <v>13</v>
      </c>
      <c r="D1879" s="10" t="s">
        <v>78</v>
      </c>
      <c r="E1879" s="61" t="s">
        <v>40448</v>
      </c>
      <c r="F1879" s="94">
        <v>43467</v>
      </c>
      <c r="G1879" s="10" t="s">
        <v>40449</v>
      </c>
      <c r="H1879" s="10" t="s">
        <v>9168</v>
      </c>
      <c r="I1879" s="10" t="s">
        <v>62</v>
      </c>
      <c r="J1879" s="62">
        <v>44446</v>
      </c>
      <c r="K1879" s="10" t="s">
        <v>1182</v>
      </c>
      <c r="L1879" s="10" t="s">
        <v>9171</v>
      </c>
      <c r="M1879" s="1" t="s">
        <v>46871</v>
      </c>
      <c r="N1879" s="10" t="s">
        <v>20</v>
      </c>
      <c r="O1879" s="10" t="s">
        <v>40450</v>
      </c>
      <c r="P1879" s="10" t="s">
        <v>49742</v>
      </c>
      <c r="Q1879" s="33" t="s">
        <v>29986</v>
      </c>
      <c r="R1879" s="61" t="s">
        <v>40451</v>
      </c>
      <c r="S1879" s="10" t="s">
        <v>93</v>
      </c>
      <c r="T1879" s="60" t="s">
        <v>350</v>
      </c>
      <c r="U1879" s="51" t="s">
        <v>26775</v>
      </c>
      <c r="V1879" s="51" t="s">
        <v>26484</v>
      </c>
      <c r="W1879" s="51" t="s">
        <v>26486</v>
      </c>
      <c r="X1879" s="51" t="s">
        <v>93</v>
      </c>
      <c r="Y1879" s="51">
        <v>4342</v>
      </c>
      <c r="AA1879" s="51" t="s">
        <v>42844</v>
      </c>
      <c r="AB1879" s="33">
        <v>6570</v>
      </c>
      <c r="AC1879" s="103">
        <v>25382</v>
      </c>
    </row>
    <row r="1880" spans="1:44" ht="13" customHeight="1" x14ac:dyDescent="0.2">
      <c r="A1880" s="10" t="s">
        <v>37787</v>
      </c>
      <c r="B1880" s="87">
        <v>26</v>
      </c>
      <c r="C1880" s="10" t="s">
        <v>13</v>
      </c>
      <c r="D1880" s="10" t="s">
        <v>30</v>
      </c>
      <c r="E1880" s="61" t="s">
        <v>37788</v>
      </c>
      <c r="F1880" s="94">
        <v>43466</v>
      </c>
      <c r="G1880" s="10" t="s">
        <v>37789</v>
      </c>
      <c r="H1880" s="10" t="s">
        <v>11232</v>
      </c>
      <c r="I1880" s="64" t="s">
        <v>337</v>
      </c>
      <c r="J1880" s="62">
        <v>28127</v>
      </c>
      <c r="K1880" s="10" t="s">
        <v>24638</v>
      </c>
      <c r="L1880" s="10" t="s">
        <v>5883</v>
      </c>
      <c r="M1880" s="1" t="s">
        <v>46147</v>
      </c>
      <c r="N1880" s="10" t="s">
        <v>20</v>
      </c>
      <c r="O1880" s="10" t="s">
        <v>37790</v>
      </c>
      <c r="P1880" s="10" t="s">
        <v>45771</v>
      </c>
      <c r="Q1880" s="33" t="s">
        <v>29986</v>
      </c>
      <c r="R1880" s="61" t="s">
        <v>37791</v>
      </c>
      <c r="S1880" s="10" t="s">
        <v>93</v>
      </c>
      <c r="T1880" s="60" t="s">
        <v>21</v>
      </c>
      <c r="U1880" s="51" t="s">
        <v>26689</v>
      </c>
      <c r="V1880" s="51" t="s">
        <v>26484</v>
      </c>
      <c r="W1880" s="51" t="s">
        <v>26486</v>
      </c>
      <c r="X1880" s="51" t="s">
        <v>93</v>
      </c>
      <c r="Y1880" s="51">
        <v>4334</v>
      </c>
      <c r="AA1880" s="51" t="s">
        <v>42843</v>
      </c>
      <c r="AB1880" s="33">
        <v>6566</v>
      </c>
      <c r="AC1880" s="103">
        <v>25378</v>
      </c>
    </row>
    <row r="1881" spans="1:44" ht="13" customHeight="1" x14ac:dyDescent="0.2">
      <c r="A1881" s="10" t="s">
        <v>40463</v>
      </c>
      <c r="B1881" s="87">
        <v>28</v>
      </c>
      <c r="C1881" s="10" t="s">
        <v>13</v>
      </c>
      <c r="D1881" s="10" t="s">
        <v>78</v>
      </c>
      <c r="E1881" s="61" t="s">
        <v>40464</v>
      </c>
      <c r="F1881" s="94">
        <v>43466</v>
      </c>
      <c r="G1881" s="10" t="s">
        <v>40465</v>
      </c>
      <c r="H1881" s="10" t="s">
        <v>40466</v>
      </c>
      <c r="I1881" s="64" t="s">
        <v>337</v>
      </c>
      <c r="J1881" s="62">
        <v>28462</v>
      </c>
      <c r="K1881" s="10" t="s">
        <v>11068</v>
      </c>
      <c r="L1881" s="10" t="s">
        <v>14740</v>
      </c>
      <c r="M1881" s="1" t="s">
        <v>46625</v>
      </c>
      <c r="N1881" s="10" t="s">
        <v>20</v>
      </c>
      <c r="O1881" s="10" t="s">
        <v>40467</v>
      </c>
      <c r="P1881" s="10" t="s">
        <v>45392</v>
      </c>
      <c r="Q1881" s="33" t="s">
        <v>29986</v>
      </c>
      <c r="R1881" s="61" t="s">
        <v>40468</v>
      </c>
      <c r="S1881" s="10" t="s">
        <v>93</v>
      </c>
      <c r="T1881" s="60" t="s">
        <v>350</v>
      </c>
      <c r="U1881" s="51" t="s">
        <v>26775</v>
      </c>
      <c r="V1881" s="51" t="s">
        <v>26482</v>
      </c>
      <c r="W1881" s="51" t="s">
        <v>26483</v>
      </c>
      <c r="X1881" s="51" t="s">
        <v>93</v>
      </c>
      <c r="Y1881" s="51">
        <v>4504</v>
      </c>
      <c r="AA1881" s="51" t="s">
        <v>42843</v>
      </c>
      <c r="AB1881" s="33">
        <v>6567</v>
      </c>
      <c r="AC1881" s="103">
        <v>25379</v>
      </c>
    </row>
    <row r="1882" spans="1:44" ht="13" customHeight="1" x14ac:dyDescent="0.2">
      <c r="A1882" s="34" t="s">
        <v>36214</v>
      </c>
      <c r="B1882" s="34">
        <v>30</v>
      </c>
      <c r="C1882" s="34" t="s">
        <v>13</v>
      </c>
      <c r="D1882" s="34" t="s">
        <v>882</v>
      </c>
      <c r="E1882" s="34"/>
      <c r="F1882" s="94">
        <v>43465</v>
      </c>
      <c r="G1882" s="34" t="s">
        <v>36203</v>
      </c>
      <c r="H1882" s="34" t="s">
        <v>1129</v>
      </c>
      <c r="I1882" s="34" t="s">
        <v>281</v>
      </c>
      <c r="J1882" s="62">
        <v>98103</v>
      </c>
      <c r="K1882" s="34" t="s">
        <v>1130</v>
      </c>
      <c r="L1882" s="34" t="s">
        <v>1131</v>
      </c>
      <c r="M1882" s="1" t="s">
        <v>46009</v>
      </c>
      <c r="N1882" s="34" t="s">
        <v>20</v>
      </c>
      <c r="O1882" s="34" t="s">
        <v>36179</v>
      </c>
      <c r="P1882" s="34" t="s">
        <v>45771</v>
      </c>
      <c r="Q1882" s="34" t="s">
        <v>29986</v>
      </c>
      <c r="R1882" s="95" t="s">
        <v>36178</v>
      </c>
      <c r="S1882" s="34" t="s">
        <v>93</v>
      </c>
      <c r="T1882" s="34" t="s">
        <v>21</v>
      </c>
      <c r="U1882" s="35" t="s">
        <v>26689</v>
      </c>
      <c r="V1882" s="35" t="s">
        <v>26484</v>
      </c>
      <c r="W1882" s="35" t="s">
        <v>26486</v>
      </c>
      <c r="X1882" s="35" t="s">
        <v>93</v>
      </c>
      <c r="Y1882" s="33">
        <v>4332</v>
      </c>
      <c r="Z1882" s="34"/>
      <c r="AA1882" s="34" t="s">
        <v>42842</v>
      </c>
      <c r="AB1882" s="33">
        <v>6560</v>
      </c>
      <c r="AC1882" s="103">
        <v>25367</v>
      </c>
      <c r="AG1882" s="34"/>
      <c r="AK1882" s="34"/>
      <c r="AL1882" s="34"/>
      <c r="AM1882" s="34"/>
      <c r="AN1882" s="34"/>
      <c r="AO1882" s="34"/>
      <c r="AP1882" s="34"/>
      <c r="AQ1882" s="34"/>
      <c r="AR1882" s="34"/>
    </row>
    <row r="1883" spans="1:44" ht="13" customHeight="1" x14ac:dyDescent="0.2">
      <c r="A1883" s="34" t="s">
        <v>36217</v>
      </c>
      <c r="B1883" s="34">
        <v>45</v>
      </c>
      <c r="C1883" s="34" t="s">
        <v>13</v>
      </c>
      <c r="D1883" s="34" t="s">
        <v>30</v>
      </c>
      <c r="E1883" s="34"/>
      <c r="F1883" s="94">
        <v>43465</v>
      </c>
      <c r="G1883" s="34" t="s">
        <v>36187</v>
      </c>
      <c r="H1883" s="34" t="s">
        <v>991</v>
      </c>
      <c r="I1883" s="34" t="s">
        <v>341</v>
      </c>
      <c r="J1883" s="62">
        <v>50544</v>
      </c>
      <c r="K1883" s="34" t="s">
        <v>2998</v>
      </c>
      <c r="L1883" s="34" t="s">
        <v>36270</v>
      </c>
      <c r="M1883" s="1" t="s">
        <v>46873</v>
      </c>
      <c r="N1883" s="34" t="s">
        <v>20</v>
      </c>
      <c r="O1883" s="34" t="s">
        <v>36271</v>
      </c>
      <c r="P1883" s="34" t="s">
        <v>45771</v>
      </c>
      <c r="Q1883" s="34" t="s">
        <v>29986</v>
      </c>
      <c r="R1883" s="95" t="s">
        <v>36186</v>
      </c>
      <c r="S1883" s="34" t="s">
        <v>93</v>
      </c>
      <c r="T1883" s="34" t="s">
        <v>21</v>
      </c>
      <c r="U1883" s="35" t="s">
        <v>26689</v>
      </c>
      <c r="V1883" s="35" t="s">
        <v>26484</v>
      </c>
      <c r="W1883" s="35" t="s">
        <v>26483</v>
      </c>
      <c r="X1883" s="35" t="s">
        <v>93</v>
      </c>
      <c r="Y1883" s="35">
        <v>4335</v>
      </c>
      <c r="Z1883" s="34"/>
      <c r="AA1883" s="34" t="s">
        <v>42843</v>
      </c>
      <c r="AB1883" s="33">
        <v>6561</v>
      </c>
      <c r="AC1883" s="103">
        <v>25375</v>
      </c>
      <c r="AG1883" s="34"/>
      <c r="AK1883" s="34"/>
      <c r="AL1883" s="34"/>
      <c r="AM1883" s="34"/>
      <c r="AN1883" s="34"/>
      <c r="AO1883" s="34"/>
      <c r="AP1883" s="34"/>
      <c r="AQ1883" s="34"/>
      <c r="AR1883" s="34"/>
    </row>
    <row r="1884" spans="1:44" ht="13" customHeight="1" x14ac:dyDescent="0.2">
      <c r="A1884" s="1" t="s">
        <v>36185</v>
      </c>
      <c r="B1884" s="34">
        <v>62</v>
      </c>
      <c r="C1884" s="34" t="s">
        <v>13</v>
      </c>
      <c r="D1884" s="1" t="s">
        <v>23</v>
      </c>
      <c r="E1884" s="34"/>
      <c r="F1884" s="94">
        <v>43465</v>
      </c>
      <c r="G1884" s="34" t="s">
        <v>36184</v>
      </c>
      <c r="H1884" s="34" t="s">
        <v>36183</v>
      </c>
      <c r="I1884" s="34" t="s">
        <v>373</v>
      </c>
      <c r="J1884" s="62">
        <v>17776</v>
      </c>
      <c r="K1884" s="34" t="s">
        <v>36182</v>
      </c>
      <c r="L1884" s="34" t="s">
        <v>470</v>
      </c>
      <c r="M1884" s="1" t="s">
        <v>46170</v>
      </c>
      <c r="N1884" s="34" t="s">
        <v>20</v>
      </c>
      <c r="O1884" s="34" t="s">
        <v>36181</v>
      </c>
      <c r="P1884" s="34" t="s">
        <v>45771</v>
      </c>
      <c r="Q1884" s="34" t="s">
        <v>29986</v>
      </c>
      <c r="R1884" s="95" t="s">
        <v>36180</v>
      </c>
      <c r="S1884" s="34" t="s">
        <v>22</v>
      </c>
      <c r="T1884" s="34" t="s">
        <v>21</v>
      </c>
      <c r="U1884" s="35" t="s">
        <v>26689</v>
      </c>
      <c r="V1884" s="35" t="s">
        <v>26484</v>
      </c>
      <c r="W1884" s="35"/>
      <c r="X1884" s="35"/>
      <c r="Y1884" s="35"/>
      <c r="Z1884" s="34"/>
      <c r="AA1884" s="34" t="s">
        <v>42843</v>
      </c>
      <c r="AB1884" s="33">
        <v>6562</v>
      </c>
      <c r="AC1884" s="103">
        <v>25368</v>
      </c>
      <c r="AG1884" s="34"/>
      <c r="AK1884" s="34"/>
      <c r="AL1884" s="34"/>
      <c r="AM1884" s="34"/>
      <c r="AN1884" s="34"/>
      <c r="AO1884" s="34"/>
      <c r="AP1884" s="34"/>
      <c r="AQ1884" s="34"/>
      <c r="AR1884" s="34"/>
    </row>
    <row r="1885" spans="1:44" ht="13" customHeight="1" x14ac:dyDescent="0.2">
      <c r="A1885" s="33" t="s">
        <v>49956</v>
      </c>
      <c r="B1885" s="34" t="s">
        <v>22</v>
      </c>
      <c r="C1885" s="34" t="s">
        <v>13</v>
      </c>
      <c r="D1885" s="1" t="s">
        <v>23</v>
      </c>
      <c r="E1885" s="34"/>
      <c r="F1885" s="94">
        <v>43465</v>
      </c>
      <c r="G1885" s="34" t="s">
        <v>36202</v>
      </c>
      <c r="H1885" s="34" t="s">
        <v>5642</v>
      </c>
      <c r="I1885" s="34" t="s">
        <v>38</v>
      </c>
      <c r="J1885" s="62">
        <v>91405</v>
      </c>
      <c r="K1885" s="34" t="s">
        <v>91</v>
      </c>
      <c r="L1885" s="34" t="s">
        <v>92</v>
      </c>
      <c r="M1885" s="1" t="s">
        <v>45984</v>
      </c>
      <c r="N1885" s="34" t="s">
        <v>20</v>
      </c>
      <c r="O1885" s="34" t="s">
        <v>36196</v>
      </c>
      <c r="P1885" s="34" t="s">
        <v>45771</v>
      </c>
      <c r="Q1885" s="34" t="s">
        <v>29986</v>
      </c>
      <c r="R1885" s="95" t="s">
        <v>36195</v>
      </c>
      <c r="S1885" s="34" t="s">
        <v>93</v>
      </c>
      <c r="T1885" s="34" t="s">
        <v>21</v>
      </c>
      <c r="U1885" s="35" t="s">
        <v>26682</v>
      </c>
      <c r="V1885" s="35" t="s">
        <v>26482</v>
      </c>
      <c r="W1885" s="35" t="s">
        <v>26485</v>
      </c>
      <c r="X1885" s="35" t="s">
        <v>509</v>
      </c>
      <c r="Y1885" s="35">
        <v>4340</v>
      </c>
      <c r="Z1885" s="34"/>
      <c r="AA1885" s="34" t="s">
        <v>42842</v>
      </c>
      <c r="AB1885" s="33">
        <v>6564</v>
      </c>
      <c r="AC1885" s="103">
        <v>25369</v>
      </c>
      <c r="AG1885" s="34"/>
      <c r="AK1885" s="34"/>
      <c r="AL1885" s="34"/>
      <c r="AM1885" s="34"/>
      <c r="AN1885" s="34"/>
      <c r="AO1885" s="34"/>
      <c r="AP1885" s="34"/>
      <c r="AQ1885" s="34"/>
      <c r="AR1885" s="34"/>
    </row>
    <row r="1886" spans="1:44" ht="13" customHeight="1" x14ac:dyDescent="0.2">
      <c r="A1886" s="1" t="s">
        <v>2989</v>
      </c>
      <c r="B1886" s="34" t="s">
        <v>22</v>
      </c>
      <c r="C1886" s="34" t="s">
        <v>13</v>
      </c>
      <c r="D1886" s="1" t="s">
        <v>23</v>
      </c>
      <c r="E1886" s="34"/>
      <c r="F1886" s="94">
        <v>43465</v>
      </c>
      <c r="G1886" s="34" t="s">
        <v>36190</v>
      </c>
      <c r="H1886" s="34" t="s">
        <v>1214</v>
      </c>
      <c r="I1886" s="34" t="s">
        <v>159</v>
      </c>
      <c r="J1886" s="62">
        <v>30083</v>
      </c>
      <c r="K1886" s="34" t="s">
        <v>802</v>
      </c>
      <c r="L1886" s="34" t="s">
        <v>36189</v>
      </c>
      <c r="M1886" s="1" t="s">
        <v>46872</v>
      </c>
      <c r="N1886" s="34" t="s">
        <v>20</v>
      </c>
      <c r="O1886" s="34" t="s">
        <v>36272</v>
      </c>
      <c r="P1886" s="34" t="s">
        <v>45771</v>
      </c>
      <c r="Q1886" s="34" t="s">
        <v>29986</v>
      </c>
      <c r="R1886" s="95" t="s">
        <v>36188</v>
      </c>
      <c r="S1886" s="34" t="s">
        <v>93</v>
      </c>
      <c r="T1886" s="34" t="s">
        <v>21</v>
      </c>
      <c r="U1886" s="35" t="s">
        <v>26689</v>
      </c>
      <c r="V1886" s="35" t="s">
        <v>26484</v>
      </c>
      <c r="W1886" s="35"/>
      <c r="X1886" s="35"/>
      <c r="Y1886" s="35"/>
      <c r="Z1886" s="33" t="s">
        <v>42353</v>
      </c>
      <c r="AA1886" s="34" t="s">
        <v>42844</v>
      </c>
      <c r="AB1886" s="33">
        <v>6563</v>
      </c>
      <c r="AC1886" s="103">
        <v>25376</v>
      </c>
      <c r="AG1886" s="34"/>
      <c r="AK1886" s="34"/>
      <c r="AL1886" s="34"/>
      <c r="AM1886" s="34"/>
      <c r="AN1886" s="34"/>
      <c r="AO1886" s="34"/>
      <c r="AP1886" s="34"/>
      <c r="AQ1886" s="34"/>
      <c r="AR1886" s="34"/>
    </row>
    <row r="1887" spans="1:44" ht="13" customHeight="1" x14ac:dyDescent="0.2">
      <c r="A1887" s="34" t="s">
        <v>36877</v>
      </c>
      <c r="B1887" s="34">
        <v>34</v>
      </c>
      <c r="C1887" s="34" t="s">
        <v>13</v>
      </c>
      <c r="D1887" s="34" t="s">
        <v>41</v>
      </c>
      <c r="E1887" s="95" t="s">
        <v>36194</v>
      </c>
      <c r="F1887" s="94">
        <v>43465</v>
      </c>
      <c r="G1887" s="34" t="s">
        <v>36193</v>
      </c>
      <c r="H1887" s="34" t="s">
        <v>11238</v>
      </c>
      <c r="I1887" s="34" t="s">
        <v>191</v>
      </c>
      <c r="J1887" s="62">
        <v>80501</v>
      </c>
      <c r="K1887" s="34" t="s">
        <v>933</v>
      </c>
      <c r="L1887" s="34" t="s">
        <v>35576</v>
      </c>
      <c r="M1887" s="1" t="s">
        <v>46874</v>
      </c>
      <c r="N1887" s="34" t="s">
        <v>20</v>
      </c>
      <c r="O1887" s="34" t="s">
        <v>36192</v>
      </c>
      <c r="P1887" s="34" t="s">
        <v>45771</v>
      </c>
      <c r="Q1887" s="34" t="s">
        <v>29986</v>
      </c>
      <c r="R1887" s="95" t="s">
        <v>36191</v>
      </c>
      <c r="S1887" s="34" t="s">
        <v>93</v>
      </c>
      <c r="T1887" s="34" t="s">
        <v>28</v>
      </c>
      <c r="U1887" s="33" t="s">
        <v>26487</v>
      </c>
      <c r="V1887" s="35"/>
      <c r="W1887" s="35"/>
      <c r="X1887" s="35"/>
      <c r="Y1887" s="34">
        <v>4337</v>
      </c>
      <c r="Z1887" s="34"/>
      <c r="AA1887" s="34" t="s">
        <v>42844</v>
      </c>
      <c r="AB1887" s="33">
        <v>6565</v>
      </c>
      <c r="AC1887" s="103">
        <v>25366</v>
      </c>
      <c r="AG1887" s="34"/>
      <c r="AK1887" s="34"/>
      <c r="AL1887" s="34"/>
      <c r="AM1887" s="34"/>
      <c r="AN1887" s="34"/>
      <c r="AO1887" s="34"/>
      <c r="AP1887" s="34"/>
      <c r="AQ1887" s="34"/>
      <c r="AR1887" s="34"/>
    </row>
    <row r="1888" spans="1:44" ht="13" customHeight="1" x14ac:dyDescent="0.2">
      <c r="A1888" s="34" t="s">
        <v>36876</v>
      </c>
      <c r="B1888" s="34">
        <v>44</v>
      </c>
      <c r="C1888" s="34" t="s">
        <v>13</v>
      </c>
      <c r="D1888" s="34" t="s">
        <v>78</v>
      </c>
      <c r="E1888" s="34"/>
      <c r="F1888" s="94">
        <v>43464</v>
      </c>
      <c r="G1888" s="34" t="s">
        <v>36177</v>
      </c>
      <c r="H1888" s="34" t="s">
        <v>2162</v>
      </c>
      <c r="I1888" s="34" t="s">
        <v>37</v>
      </c>
      <c r="J1888" s="62">
        <v>61102</v>
      </c>
      <c r="K1888" s="34" t="s">
        <v>2164</v>
      </c>
      <c r="L1888" s="34" t="s">
        <v>2165</v>
      </c>
      <c r="M1888" s="1" t="s">
        <v>46875</v>
      </c>
      <c r="N1888" s="34" t="s">
        <v>20</v>
      </c>
      <c r="O1888" s="34" t="s">
        <v>36176</v>
      </c>
      <c r="P1888" s="34" t="s">
        <v>45771</v>
      </c>
      <c r="Q1888" s="34" t="s">
        <v>29986</v>
      </c>
      <c r="R1888" s="95" t="s">
        <v>36175</v>
      </c>
      <c r="S1888" s="34" t="s">
        <v>22</v>
      </c>
      <c r="T1888" s="34" t="s">
        <v>21</v>
      </c>
      <c r="U1888" s="35" t="s">
        <v>28142</v>
      </c>
      <c r="V1888" s="35" t="s">
        <v>26484</v>
      </c>
      <c r="W1888" s="35"/>
      <c r="X1888" s="35"/>
      <c r="Y1888" s="34">
        <v>4341</v>
      </c>
      <c r="Z1888" s="34"/>
      <c r="AA1888" s="34" t="s">
        <v>42842</v>
      </c>
      <c r="AB1888" s="33">
        <v>6559</v>
      </c>
      <c r="AC1888" s="103">
        <v>25365</v>
      </c>
      <c r="AG1888" s="34"/>
      <c r="AK1888" s="34"/>
      <c r="AL1888" s="34"/>
      <c r="AM1888" s="34"/>
      <c r="AN1888" s="34"/>
      <c r="AO1888" s="34"/>
      <c r="AP1888" s="34"/>
      <c r="AQ1888" s="34"/>
      <c r="AR1888" s="34"/>
    </row>
    <row r="1889" spans="1:44" ht="13" customHeight="1" x14ac:dyDescent="0.2">
      <c r="A1889" s="34" t="s">
        <v>36215</v>
      </c>
      <c r="B1889" s="34">
        <v>49</v>
      </c>
      <c r="C1889" s="34" t="s">
        <v>13</v>
      </c>
      <c r="D1889" s="34" t="s">
        <v>30</v>
      </c>
      <c r="E1889" s="34"/>
      <c r="F1889" s="94">
        <v>43464</v>
      </c>
      <c r="G1889" s="34" t="s">
        <v>36174</v>
      </c>
      <c r="H1889" s="34" t="s">
        <v>21082</v>
      </c>
      <c r="I1889" s="34" t="s">
        <v>66</v>
      </c>
      <c r="J1889" s="62">
        <v>78643</v>
      </c>
      <c r="K1889" s="34" t="s">
        <v>21082</v>
      </c>
      <c r="L1889" s="34" t="s">
        <v>261</v>
      </c>
      <c r="M1889" s="1" t="s">
        <v>46113</v>
      </c>
      <c r="N1889" s="34" t="s">
        <v>20</v>
      </c>
      <c r="O1889" s="34" t="s">
        <v>36173</v>
      </c>
      <c r="P1889" s="34" t="s">
        <v>45771</v>
      </c>
      <c r="Q1889" s="34" t="s">
        <v>29986</v>
      </c>
      <c r="R1889" s="95" t="s">
        <v>36172</v>
      </c>
      <c r="S1889" s="34" t="s">
        <v>93</v>
      </c>
      <c r="T1889" s="34" t="s">
        <v>21</v>
      </c>
      <c r="U1889" s="35" t="s">
        <v>26505</v>
      </c>
      <c r="V1889" s="35" t="s">
        <v>26482</v>
      </c>
      <c r="W1889" s="35" t="s">
        <v>26485</v>
      </c>
      <c r="X1889" s="35" t="s">
        <v>93</v>
      </c>
      <c r="Y1889" s="35">
        <v>4339</v>
      </c>
      <c r="Z1889" s="34"/>
      <c r="AA1889" s="34" t="s">
        <v>42843</v>
      </c>
      <c r="AB1889" s="33">
        <v>6558</v>
      </c>
      <c r="AC1889" s="103">
        <v>25361</v>
      </c>
      <c r="AG1889" s="34"/>
      <c r="AK1889" s="34"/>
      <c r="AL1889" s="34"/>
      <c r="AM1889" s="34"/>
      <c r="AN1889" s="34"/>
      <c r="AO1889" s="34"/>
      <c r="AP1889" s="34"/>
      <c r="AQ1889" s="34"/>
      <c r="AR1889" s="34"/>
    </row>
    <row r="1890" spans="1:44" ht="13" customHeight="1" x14ac:dyDescent="0.2">
      <c r="A1890" s="1" t="s">
        <v>36157</v>
      </c>
      <c r="B1890" s="34">
        <v>33</v>
      </c>
      <c r="C1890" s="34" t="s">
        <v>13</v>
      </c>
      <c r="D1890" s="1" t="s">
        <v>23</v>
      </c>
      <c r="E1890" s="34"/>
      <c r="F1890" s="94">
        <v>43463</v>
      </c>
      <c r="G1890" s="34" t="s">
        <v>36204</v>
      </c>
      <c r="H1890" s="34" t="s">
        <v>36156</v>
      </c>
      <c r="I1890" s="34" t="s">
        <v>105</v>
      </c>
      <c r="J1890" s="62">
        <v>97621</v>
      </c>
      <c r="K1890" s="34" t="s">
        <v>5506</v>
      </c>
      <c r="L1890" s="34" t="s">
        <v>17447</v>
      </c>
      <c r="M1890" s="1" t="s">
        <v>46876</v>
      </c>
      <c r="N1890" s="34" t="s">
        <v>20</v>
      </c>
      <c r="O1890" s="34" t="s">
        <v>36155</v>
      </c>
      <c r="P1890" s="34" t="s">
        <v>45771</v>
      </c>
      <c r="Q1890" s="34" t="s">
        <v>29986</v>
      </c>
      <c r="R1890" s="95" t="s">
        <v>36154</v>
      </c>
      <c r="S1890" s="34" t="s">
        <v>509</v>
      </c>
      <c r="T1890" s="34" t="s">
        <v>21</v>
      </c>
      <c r="U1890" s="33" t="s">
        <v>26488</v>
      </c>
      <c r="V1890" s="35"/>
      <c r="W1890" s="35"/>
      <c r="X1890" s="35"/>
      <c r="Y1890" s="35"/>
      <c r="Z1890" s="34"/>
      <c r="AA1890" s="34" t="s">
        <v>42843</v>
      </c>
      <c r="AB1890" s="33">
        <v>6557</v>
      </c>
      <c r="AC1890" s="103">
        <v>25359</v>
      </c>
      <c r="AG1890" s="34"/>
      <c r="AK1890" s="34"/>
      <c r="AL1890" s="34"/>
      <c r="AM1890" s="34"/>
      <c r="AN1890" s="34"/>
      <c r="AO1890" s="34"/>
      <c r="AP1890" s="34"/>
      <c r="AQ1890" s="34"/>
      <c r="AR1890" s="34"/>
    </row>
    <row r="1891" spans="1:44" ht="13" customHeight="1" x14ac:dyDescent="0.2">
      <c r="A1891" s="34" t="s">
        <v>36166</v>
      </c>
      <c r="B1891" s="34">
        <v>42</v>
      </c>
      <c r="C1891" s="34" t="s">
        <v>13</v>
      </c>
      <c r="D1891" s="34" t="s">
        <v>30</v>
      </c>
      <c r="E1891" s="34"/>
      <c r="F1891" s="94">
        <v>43463</v>
      </c>
      <c r="G1891" s="34" t="s">
        <v>36165</v>
      </c>
      <c r="H1891" s="34" t="s">
        <v>10117</v>
      </c>
      <c r="I1891" s="34" t="s">
        <v>399</v>
      </c>
      <c r="J1891" s="62">
        <v>64503</v>
      </c>
      <c r="K1891" s="34" t="s">
        <v>10119</v>
      </c>
      <c r="L1891" s="34" t="s">
        <v>10120</v>
      </c>
      <c r="M1891" s="1" t="s">
        <v>46877</v>
      </c>
      <c r="N1891" s="34" t="s">
        <v>20</v>
      </c>
      <c r="O1891" s="34" t="s">
        <v>36164</v>
      </c>
      <c r="P1891" s="34" t="s">
        <v>45771</v>
      </c>
      <c r="Q1891" s="34" t="s">
        <v>29986</v>
      </c>
      <c r="R1891" s="95" t="s">
        <v>36163</v>
      </c>
      <c r="S1891" s="34" t="s">
        <v>93</v>
      </c>
      <c r="T1891" s="34" t="s">
        <v>21</v>
      </c>
      <c r="U1891" s="35" t="s">
        <v>26689</v>
      </c>
      <c r="V1891" s="35" t="s">
        <v>26484</v>
      </c>
      <c r="W1891" s="35" t="s">
        <v>26485</v>
      </c>
      <c r="X1891" s="35" t="s">
        <v>93</v>
      </c>
      <c r="Y1891" s="35">
        <v>4412</v>
      </c>
      <c r="Z1891" s="34"/>
      <c r="AA1891" s="34" t="s">
        <v>42844</v>
      </c>
      <c r="AB1891" s="33">
        <v>6554</v>
      </c>
      <c r="AC1891" s="103">
        <v>25360</v>
      </c>
      <c r="AG1891" s="34"/>
      <c r="AK1891" s="34"/>
      <c r="AL1891" s="34"/>
      <c r="AM1891" s="34"/>
      <c r="AN1891" s="34"/>
      <c r="AO1891" s="34"/>
      <c r="AP1891" s="34"/>
      <c r="AQ1891" s="34"/>
      <c r="AR1891" s="34"/>
    </row>
    <row r="1892" spans="1:44" ht="13" customHeight="1" x14ac:dyDescent="0.2">
      <c r="A1892" s="34" t="s">
        <v>36216</v>
      </c>
      <c r="B1892" s="34">
        <v>45</v>
      </c>
      <c r="C1892" s="34" t="s">
        <v>13</v>
      </c>
      <c r="D1892" s="34" t="s">
        <v>30</v>
      </c>
      <c r="E1892" s="34"/>
      <c r="F1892" s="94">
        <v>43463</v>
      </c>
      <c r="G1892" s="34" t="s">
        <v>36171</v>
      </c>
      <c r="H1892" s="34" t="s">
        <v>36170</v>
      </c>
      <c r="I1892" s="34" t="s">
        <v>34</v>
      </c>
      <c r="J1892" s="62">
        <v>6810</v>
      </c>
      <c r="K1892" s="34" t="s">
        <v>4485</v>
      </c>
      <c r="L1892" s="34" t="s">
        <v>36169</v>
      </c>
      <c r="M1892" s="1" t="s">
        <v>46878</v>
      </c>
      <c r="N1892" s="34" t="s">
        <v>4952</v>
      </c>
      <c r="O1892" s="34" t="s">
        <v>36168</v>
      </c>
      <c r="P1892" s="34" t="s">
        <v>37679</v>
      </c>
      <c r="Q1892" s="34" t="s">
        <v>29986</v>
      </c>
      <c r="R1892" s="95" t="s">
        <v>36167</v>
      </c>
      <c r="S1892" s="34" t="s">
        <v>93</v>
      </c>
      <c r="T1892" s="34" t="s">
        <v>21</v>
      </c>
      <c r="U1892" s="35" t="s">
        <v>26682</v>
      </c>
      <c r="V1892" s="35" t="s">
        <v>26482</v>
      </c>
      <c r="W1892" s="35" t="s">
        <v>26485</v>
      </c>
      <c r="X1892" s="35" t="s">
        <v>93</v>
      </c>
      <c r="Y1892" s="35">
        <v>4411</v>
      </c>
      <c r="Z1892" s="34"/>
      <c r="AA1892" s="34" t="s">
        <v>42844</v>
      </c>
      <c r="AB1892" s="33">
        <v>6555</v>
      </c>
      <c r="AC1892" s="103">
        <v>25358</v>
      </c>
      <c r="AG1892" s="34"/>
      <c r="AK1892" s="34"/>
      <c r="AL1892" s="34"/>
      <c r="AM1892" s="34"/>
      <c r="AN1892" s="34"/>
      <c r="AO1892" s="34"/>
      <c r="AP1892" s="34"/>
      <c r="AQ1892" s="34"/>
      <c r="AR1892" s="34"/>
    </row>
    <row r="1893" spans="1:44" ht="13" customHeight="1" x14ac:dyDescent="0.2">
      <c r="A1893" s="1" t="s">
        <v>36162</v>
      </c>
      <c r="B1893" s="34" t="s">
        <v>22</v>
      </c>
      <c r="C1893" s="34" t="s">
        <v>13</v>
      </c>
      <c r="D1893" s="1" t="s">
        <v>23</v>
      </c>
      <c r="E1893" s="34"/>
      <c r="F1893" s="94">
        <v>43463</v>
      </c>
      <c r="G1893" s="34" t="s">
        <v>36161</v>
      </c>
      <c r="H1893" s="34" t="s">
        <v>29380</v>
      </c>
      <c r="I1893" s="34" t="s">
        <v>618</v>
      </c>
      <c r="J1893" s="62">
        <v>38847</v>
      </c>
      <c r="K1893" s="34" t="s">
        <v>36160</v>
      </c>
      <c r="L1893" s="34" t="s">
        <v>36273</v>
      </c>
      <c r="M1893" s="1" t="s">
        <v>48935</v>
      </c>
      <c r="N1893" s="34" t="s">
        <v>20</v>
      </c>
      <c r="O1893" s="34" t="s">
        <v>36159</v>
      </c>
      <c r="P1893" s="34" t="s">
        <v>45771</v>
      </c>
      <c r="Q1893" s="34" t="s">
        <v>29986</v>
      </c>
      <c r="R1893" s="95" t="s">
        <v>36158</v>
      </c>
      <c r="S1893" s="34" t="s">
        <v>93</v>
      </c>
      <c r="T1893" s="33" t="s">
        <v>28</v>
      </c>
      <c r="U1893" s="33" t="s">
        <v>26487</v>
      </c>
      <c r="V1893" s="35"/>
      <c r="W1893" s="35"/>
      <c r="X1893" s="35"/>
      <c r="Y1893" s="35"/>
      <c r="Z1893" s="34"/>
      <c r="AA1893" s="34" t="s">
        <v>42843</v>
      </c>
      <c r="AB1893" s="33">
        <v>6556</v>
      </c>
      <c r="AC1893" s="103">
        <v>25364</v>
      </c>
      <c r="AG1893" s="34"/>
      <c r="AK1893" s="34"/>
      <c r="AL1893" s="34"/>
      <c r="AM1893" s="34"/>
      <c r="AN1893" s="34"/>
      <c r="AO1893" s="34"/>
      <c r="AP1893" s="34"/>
      <c r="AQ1893" s="34"/>
      <c r="AR1893" s="34"/>
    </row>
    <row r="1894" spans="1:44" ht="13" customHeight="1" x14ac:dyDescent="0.2">
      <c r="A1894" s="34" t="s">
        <v>36136</v>
      </c>
      <c r="B1894" s="34">
        <v>34</v>
      </c>
      <c r="C1894" s="34" t="s">
        <v>13</v>
      </c>
      <c r="D1894" s="34" t="s">
        <v>30</v>
      </c>
      <c r="E1894" s="34"/>
      <c r="F1894" s="94">
        <v>43462</v>
      </c>
      <c r="G1894" s="34" t="s">
        <v>36135</v>
      </c>
      <c r="H1894" s="34" t="s">
        <v>36134</v>
      </c>
      <c r="I1894" s="34" t="s">
        <v>297</v>
      </c>
      <c r="J1894" s="62">
        <v>37388</v>
      </c>
      <c r="K1894" s="34" t="s">
        <v>4161</v>
      </c>
      <c r="L1894" s="34" t="s">
        <v>36133</v>
      </c>
      <c r="M1894" s="1" t="s">
        <v>46880</v>
      </c>
      <c r="N1894" s="34" t="s">
        <v>20</v>
      </c>
      <c r="O1894" s="34" t="s">
        <v>36132</v>
      </c>
      <c r="P1894" s="34" t="s">
        <v>45771</v>
      </c>
      <c r="Q1894" s="34" t="s">
        <v>29986</v>
      </c>
      <c r="R1894" s="95" t="s">
        <v>36131</v>
      </c>
      <c r="S1894" s="34" t="s">
        <v>93</v>
      </c>
      <c r="T1894" s="34" t="s">
        <v>21</v>
      </c>
      <c r="U1894" s="35" t="s">
        <v>26689</v>
      </c>
      <c r="V1894" s="35" t="s">
        <v>26484</v>
      </c>
      <c r="W1894" s="35" t="s">
        <v>26485</v>
      </c>
      <c r="X1894" s="35" t="s">
        <v>93</v>
      </c>
      <c r="Y1894" s="35">
        <v>4333</v>
      </c>
      <c r="Z1894" s="34"/>
      <c r="AA1894" s="34" t="s">
        <v>42844</v>
      </c>
      <c r="AB1894" s="33">
        <v>6549</v>
      </c>
      <c r="AC1894" s="103">
        <v>25355</v>
      </c>
      <c r="AG1894" s="34"/>
      <c r="AK1894" s="34"/>
      <c r="AL1894" s="34"/>
      <c r="AM1894" s="34"/>
      <c r="AN1894" s="34"/>
      <c r="AO1894" s="34"/>
      <c r="AP1894" s="34"/>
      <c r="AQ1894" s="34"/>
      <c r="AR1894" s="34"/>
    </row>
    <row r="1895" spans="1:44" ht="13" customHeight="1" x14ac:dyDescent="0.2">
      <c r="A1895" s="34" t="s">
        <v>36875</v>
      </c>
      <c r="B1895" s="34">
        <v>35</v>
      </c>
      <c r="C1895" s="34" t="s">
        <v>13</v>
      </c>
      <c r="D1895" s="34" t="s">
        <v>78</v>
      </c>
      <c r="E1895" s="34"/>
      <c r="F1895" s="94">
        <v>43462</v>
      </c>
      <c r="G1895" s="34" t="s">
        <v>36199</v>
      </c>
      <c r="H1895" s="34" t="s">
        <v>7219</v>
      </c>
      <c r="I1895" s="34" t="s">
        <v>66</v>
      </c>
      <c r="J1895" s="62">
        <v>77640</v>
      </c>
      <c r="K1895" s="34" t="s">
        <v>1655</v>
      </c>
      <c r="L1895" s="34" t="s">
        <v>7220</v>
      </c>
      <c r="M1895" s="1" t="s">
        <v>46879</v>
      </c>
      <c r="N1895" s="34" t="s">
        <v>20</v>
      </c>
      <c r="O1895" s="34" t="s">
        <v>36274</v>
      </c>
      <c r="P1895" s="34" t="s">
        <v>45771</v>
      </c>
      <c r="Q1895" s="34" t="s">
        <v>29986</v>
      </c>
      <c r="R1895" s="95" t="s">
        <v>36130</v>
      </c>
      <c r="S1895" s="34" t="s">
        <v>93</v>
      </c>
      <c r="T1895" s="34" t="s">
        <v>21</v>
      </c>
      <c r="U1895" s="33" t="s">
        <v>26488</v>
      </c>
      <c r="V1895" s="35"/>
      <c r="W1895" s="35"/>
      <c r="X1895" s="35"/>
      <c r="Y1895" s="34">
        <v>4338</v>
      </c>
      <c r="Z1895" s="34"/>
      <c r="AA1895" s="34" t="s">
        <v>42842</v>
      </c>
      <c r="AB1895" s="33">
        <v>6553</v>
      </c>
      <c r="AC1895" s="103">
        <v>25356</v>
      </c>
      <c r="AG1895" s="34"/>
      <c r="AK1895" s="34"/>
      <c r="AL1895" s="34"/>
      <c r="AM1895" s="34"/>
      <c r="AN1895" s="34"/>
      <c r="AO1895" s="34"/>
      <c r="AP1895" s="34"/>
      <c r="AQ1895" s="34"/>
      <c r="AR1895" s="34"/>
    </row>
    <row r="1896" spans="1:44" ht="13" customHeight="1" x14ac:dyDescent="0.2">
      <c r="A1896" s="34" t="s">
        <v>36148</v>
      </c>
      <c r="B1896" s="34">
        <v>43</v>
      </c>
      <c r="C1896" s="34" t="s">
        <v>13</v>
      </c>
      <c r="D1896" s="34" t="s">
        <v>30</v>
      </c>
      <c r="E1896" s="95" t="s">
        <v>36147</v>
      </c>
      <c r="F1896" s="94">
        <v>43462</v>
      </c>
      <c r="G1896" s="34" t="s">
        <v>36211</v>
      </c>
      <c r="H1896" s="34" t="s">
        <v>36146</v>
      </c>
      <c r="I1896" s="34" t="s">
        <v>38</v>
      </c>
      <c r="J1896" s="62">
        <v>93455</v>
      </c>
      <c r="K1896" s="34" t="s">
        <v>1813</v>
      </c>
      <c r="L1896" s="34" t="s">
        <v>36145</v>
      </c>
      <c r="M1896" s="1" t="s">
        <v>46461</v>
      </c>
      <c r="N1896" s="34" t="s">
        <v>20</v>
      </c>
      <c r="O1896" s="34" t="s">
        <v>36144</v>
      </c>
      <c r="P1896" s="34" t="s">
        <v>31864</v>
      </c>
      <c r="Q1896" s="34" t="s">
        <v>29986</v>
      </c>
      <c r="R1896" s="95" t="s">
        <v>36143</v>
      </c>
      <c r="S1896" s="34" t="s">
        <v>22</v>
      </c>
      <c r="T1896" s="34" t="s">
        <v>21</v>
      </c>
      <c r="U1896" s="35" t="s">
        <v>26689</v>
      </c>
      <c r="V1896" s="35"/>
      <c r="W1896" s="35"/>
      <c r="X1896" s="35"/>
      <c r="Y1896" s="35"/>
      <c r="Z1896" s="34"/>
      <c r="AA1896" s="34" t="s">
        <v>42844</v>
      </c>
      <c r="AB1896" s="33">
        <v>6552</v>
      </c>
      <c r="AC1896" s="103">
        <v>25353</v>
      </c>
      <c r="AG1896" s="34"/>
      <c r="AK1896" s="34"/>
      <c r="AL1896" s="34"/>
      <c r="AM1896" s="34"/>
      <c r="AN1896" s="34"/>
      <c r="AO1896" s="34"/>
      <c r="AP1896" s="34"/>
      <c r="AQ1896" s="34"/>
      <c r="AR1896" s="34"/>
    </row>
    <row r="1897" spans="1:44" ht="13" customHeight="1" x14ac:dyDescent="0.2">
      <c r="A1897" s="34" t="s">
        <v>36153</v>
      </c>
      <c r="B1897" s="34">
        <v>46</v>
      </c>
      <c r="C1897" s="34" t="s">
        <v>13</v>
      </c>
      <c r="D1897" s="34" t="s">
        <v>30</v>
      </c>
      <c r="E1897" s="95" t="s">
        <v>36152</v>
      </c>
      <c r="F1897" s="94">
        <v>43462</v>
      </c>
      <c r="G1897" s="34" t="s">
        <v>36151</v>
      </c>
      <c r="H1897" s="34" t="s">
        <v>581</v>
      </c>
      <c r="I1897" s="34" t="s">
        <v>111</v>
      </c>
      <c r="J1897" s="62">
        <v>85254</v>
      </c>
      <c r="K1897" s="34" t="s">
        <v>582</v>
      </c>
      <c r="L1897" s="34" t="s">
        <v>583</v>
      </c>
      <c r="M1897" s="1" t="s">
        <v>45935</v>
      </c>
      <c r="N1897" s="34" t="s">
        <v>20</v>
      </c>
      <c r="O1897" s="34" t="s">
        <v>36150</v>
      </c>
      <c r="P1897" s="34" t="s">
        <v>45771</v>
      </c>
      <c r="Q1897" s="34" t="s">
        <v>29986</v>
      </c>
      <c r="R1897" s="95" t="s">
        <v>36149</v>
      </c>
      <c r="S1897" s="34" t="s">
        <v>93</v>
      </c>
      <c r="T1897" s="34" t="s">
        <v>21</v>
      </c>
      <c r="U1897" s="35" t="s">
        <v>26689</v>
      </c>
      <c r="V1897" s="35"/>
      <c r="W1897" s="35"/>
      <c r="X1897" s="35"/>
      <c r="Y1897" s="33">
        <v>4346</v>
      </c>
      <c r="Z1897" s="34"/>
      <c r="AA1897" s="34" t="s">
        <v>42844</v>
      </c>
      <c r="AB1897" s="33">
        <v>6551</v>
      </c>
      <c r="AC1897" s="103">
        <v>25352</v>
      </c>
      <c r="AG1897" s="34"/>
      <c r="AK1897" s="34"/>
      <c r="AL1897" s="34"/>
      <c r="AM1897" s="34"/>
      <c r="AN1897" s="34"/>
      <c r="AO1897" s="34"/>
      <c r="AP1897" s="34"/>
      <c r="AQ1897" s="34"/>
      <c r="AR1897" s="34"/>
    </row>
    <row r="1898" spans="1:44" ht="13" customHeight="1" x14ac:dyDescent="0.2">
      <c r="A1898" s="34" t="s">
        <v>36142</v>
      </c>
      <c r="B1898" s="34">
        <v>56</v>
      </c>
      <c r="C1898" s="34" t="s">
        <v>13</v>
      </c>
      <c r="D1898" s="34" t="s">
        <v>30</v>
      </c>
      <c r="E1898" s="95" t="s">
        <v>36141</v>
      </c>
      <c r="F1898" s="94">
        <v>43462</v>
      </c>
      <c r="G1898" s="34" t="s">
        <v>36140</v>
      </c>
      <c r="H1898" s="34" t="s">
        <v>36139</v>
      </c>
      <c r="I1898" s="34" t="s">
        <v>197</v>
      </c>
      <c r="J1898" s="62">
        <v>47933</v>
      </c>
      <c r="K1898" s="34" t="s">
        <v>992</v>
      </c>
      <c r="L1898" s="34" t="s">
        <v>18045</v>
      </c>
      <c r="M1898" s="1" t="s">
        <v>45939</v>
      </c>
      <c r="N1898" s="34" t="s">
        <v>20</v>
      </c>
      <c r="O1898" s="34" t="s">
        <v>36138</v>
      </c>
      <c r="P1898" s="34" t="s">
        <v>45771</v>
      </c>
      <c r="Q1898" s="34" t="s">
        <v>29986</v>
      </c>
      <c r="R1898" s="95" t="s">
        <v>36137</v>
      </c>
      <c r="S1898" s="34" t="s">
        <v>93</v>
      </c>
      <c r="T1898" s="34" t="s">
        <v>21</v>
      </c>
      <c r="U1898" s="35" t="s">
        <v>26689</v>
      </c>
      <c r="V1898" s="35"/>
      <c r="W1898" s="35"/>
      <c r="X1898" s="35"/>
      <c r="Y1898" s="33">
        <v>4336</v>
      </c>
      <c r="Z1898" s="34"/>
      <c r="AA1898" s="34" t="s">
        <v>42843</v>
      </c>
      <c r="AB1898" s="33">
        <v>6550</v>
      </c>
      <c r="AC1898" s="103">
        <v>25354</v>
      </c>
      <c r="AG1898" s="34"/>
      <c r="AK1898" s="34"/>
      <c r="AL1898" s="34"/>
      <c r="AM1898" s="34"/>
      <c r="AN1898" s="34"/>
      <c r="AO1898" s="34"/>
      <c r="AP1898" s="34"/>
      <c r="AQ1898" s="34"/>
      <c r="AR1898" s="34"/>
    </row>
    <row r="1899" spans="1:44" ht="13" customHeight="1" x14ac:dyDescent="0.2">
      <c r="A1899" s="34" t="s">
        <v>36129</v>
      </c>
      <c r="B1899" s="34">
        <v>25</v>
      </c>
      <c r="C1899" s="34" t="s">
        <v>13</v>
      </c>
      <c r="D1899" s="34" t="s">
        <v>30</v>
      </c>
      <c r="E1899" s="95" t="s">
        <v>36128</v>
      </c>
      <c r="F1899" s="94">
        <v>43461</v>
      </c>
      <c r="G1899" s="34" t="s">
        <v>36127</v>
      </c>
      <c r="H1899" s="34" t="s">
        <v>622</v>
      </c>
      <c r="I1899" s="34" t="s">
        <v>39</v>
      </c>
      <c r="J1899" s="62">
        <v>2025</v>
      </c>
      <c r="K1899" s="34" t="s">
        <v>3047</v>
      </c>
      <c r="L1899" s="34" t="s">
        <v>36126</v>
      </c>
      <c r="M1899" s="1" t="s">
        <v>46881</v>
      </c>
      <c r="N1899" s="34" t="s">
        <v>362</v>
      </c>
      <c r="O1899" s="34" t="s">
        <v>36125</v>
      </c>
      <c r="P1899" s="34" t="s">
        <v>45771</v>
      </c>
      <c r="Q1899" s="34" t="s">
        <v>29986</v>
      </c>
      <c r="R1899" s="95" t="s">
        <v>36124</v>
      </c>
      <c r="S1899" s="34" t="s">
        <v>93</v>
      </c>
      <c r="T1899" s="34" t="s">
        <v>21</v>
      </c>
      <c r="U1899" s="35" t="s">
        <v>26682</v>
      </c>
      <c r="Z1899" s="34"/>
      <c r="AA1899" s="34" t="s">
        <v>42844</v>
      </c>
      <c r="AB1899" s="33">
        <v>6548</v>
      </c>
      <c r="AC1899" s="103">
        <v>25349</v>
      </c>
      <c r="AG1899" s="34"/>
      <c r="AK1899" s="34"/>
      <c r="AL1899" s="34"/>
      <c r="AM1899" s="34"/>
      <c r="AN1899" s="34"/>
      <c r="AO1899" s="34"/>
      <c r="AP1899" s="34"/>
      <c r="AQ1899" s="34"/>
      <c r="AR1899" s="34"/>
    </row>
    <row r="1900" spans="1:44" ht="13" customHeight="1" x14ac:dyDescent="0.2">
      <c r="A1900" s="34" t="s">
        <v>36123</v>
      </c>
      <c r="B1900" s="34">
        <v>21</v>
      </c>
      <c r="C1900" s="34" t="s">
        <v>13</v>
      </c>
      <c r="D1900" s="34" t="s">
        <v>30</v>
      </c>
      <c r="E1900" s="34"/>
      <c r="F1900" s="94">
        <v>43460</v>
      </c>
      <c r="G1900" s="34" t="s">
        <v>36122</v>
      </c>
      <c r="H1900" s="34" t="s">
        <v>23806</v>
      </c>
      <c r="I1900" s="34" t="s">
        <v>915</v>
      </c>
      <c r="J1900" s="62">
        <v>72461</v>
      </c>
      <c r="K1900" s="34" t="s">
        <v>3104</v>
      </c>
      <c r="L1900" s="34" t="s">
        <v>36121</v>
      </c>
      <c r="M1900" s="1" t="s">
        <v>46882</v>
      </c>
      <c r="N1900" s="34" t="s">
        <v>20</v>
      </c>
      <c r="O1900" s="34" t="s">
        <v>36120</v>
      </c>
      <c r="P1900" s="34" t="s">
        <v>45771</v>
      </c>
      <c r="Q1900" s="34" t="s">
        <v>29986</v>
      </c>
      <c r="R1900" s="95" t="s">
        <v>36119</v>
      </c>
      <c r="S1900" s="34" t="s">
        <v>22</v>
      </c>
      <c r="T1900" s="34" t="s">
        <v>21</v>
      </c>
      <c r="U1900" s="35" t="s">
        <v>26689</v>
      </c>
      <c r="V1900" s="35" t="s">
        <v>26484</v>
      </c>
      <c r="W1900" s="35" t="s">
        <v>26485</v>
      </c>
      <c r="X1900" s="35" t="s">
        <v>93</v>
      </c>
      <c r="Y1900" s="35">
        <v>4323</v>
      </c>
      <c r="Z1900" s="34"/>
      <c r="AA1900" s="34" t="s">
        <v>42843</v>
      </c>
      <c r="AB1900" s="33">
        <v>6545</v>
      </c>
      <c r="AC1900" s="103">
        <v>25345</v>
      </c>
      <c r="AG1900" s="34"/>
      <c r="AK1900" s="34"/>
      <c r="AL1900" s="34"/>
      <c r="AM1900" s="34"/>
      <c r="AN1900" s="34"/>
      <c r="AO1900" s="34"/>
      <c r="AP1900" s="34"/>
      <c r="AQ1900" s="34"/>
      <c r="AR1900" s="34"/>
    </row>
    <row r="1901" spans="1:44" ht="13" customHeight="1" x14ac:dyDescent="0.2">
      <c r="A1901" s="34" t="s">
        <v>36114</v>
      </c>
      <c r="B1901" s="34">
        <v>35</v>
      </c>
      <c r="C1901" s="34" t="s">
        <v>13</v>
      </c>
      <c r="D1901" s="34" t="s">
        <v>78</v>
      </c>
      <c r="E1901" s="95" t="s">
        <v>36113</v>
      </c>
      <c r="F1901" s="94">
        <v>43460</v>
      </c>
      <c r="G1901" s="34" t="s">
        <v>36112</v>
      </c>
      <c r="H1901" s="34" t="s">
        <v>8914</v>
      </c>
      <c r="I1901" s="34" t="s">
        <v>55</v>
      </c>
      <c r="J1901" s="62">
        <v>33755</v>
      </c>
      <c r="K1901" s="34" t="s">
        <v>2143</v>
      </c>
      <c r="L1901" s="34" t="s">
        <v>12162</v>
      </c>
      <c r="M1901" s="1" t="s">
        <v>46659</v>
      </c>
      <c r="N1901" s="34" t="s">
        <v>20</v>
      </c>
      <c r="O1901" s="34" t="s">
        <v>36111</v>
      </c>
      <c r="P1901" s="34" t="s">
        <v>45771</v>
      </c>
      <c r="Q1901" s="34" t="s">
        <v>29986</v>
      </c>
      <c r="R1901" s="95" t="s">
        <v>36110</v>
      </c>
      <c r="S1901" s="34" t="s">
        <v>509</v>
      </c>
      <c r="T1901" s="34" t="s">
        <v>21</v>
      </c>
      <c r="U1901" s="35" t="s">
        <v>26689</v>
      </c>
      <c r="V1901" s="35" t="s">
        <v>26484</v>
      </c>
      <c r="W1901" s="35" t="s">
        <v>26485</v>
      </c>
      <c r="X1901" s="35" t="s">
        <v>93</v>
      </c>
      <c r="Y1901" s="35">
        <v>4328</v>
      </c>
      <c r="Z1901" s="34"/>
      <c r="AA1901" s="34" t="s">
        <v>42844</v>
      </c>
      <c r="AB1901" s="33">
        <v>6546</v>
      </c>
      <c r="AC1901" s="103">
        <v>25347</v>
      </c>
      <c r="AG1901" s="34"/>
      <c r="AK1901" s="34"/>
      <c r="AL1901" s="34"/>
      <c r="AM1901" s="34"/>
      <c r="AN1901" s="34"/>
      <c r="AO1901" s="34"/>
      <c r="AP1901" s="34"/>
      <c r="AQ1901" s="34"/>
      <c r="AR1901" s="34"/>
    </row>
    <row r="1902" spans="1:44" ht="13" customHeight="1" x14ac:dyDescent="0.2">
      <c r="A1902" s="34" t="s">
        <v>36118</v>
      </c>
      <c r="B1902" s="34">
        <v>17</v>
      </c>
      <c r="C1902" s="34" t="s">
        <v>13</v>
      </c>
      <c r="D1902" s="34" t="s">
        <v>78</v>
      </c>
      <c r="E1902" s="95" t="s">
        <v>36117</v>
      </c>
      <c r="F1902" s="94">
        <v>43460</v>
      </c>
      <c r="G1902" s="34" t="s">
        <v>36116</v>
      </c>
      <c r="H1902" s="34" t="s">
        <v>3679</v>
      </c>
      <c r="I1902" s="34" t="s">
        <v>55</v>
      </c>
      <c r="J1902" s="62">
        <v>33801</v>
      </c>
      <c r="K1902" s="34" t="s">
        <v>1730</v>
      </c>
      <c r="L1902" s="34" t="s">
        <v>3681</v>
      </c>
      <c r="M1902" s="1" t="s">
        <v>46883</v>
      </c>
      <c r="N1902" s="34" t="s">
        <v>20</v>
      </c>
      <c r="O1902" s="34" t="s">
        <v>36275</v>
      </c>
      <c r="P1902" s="34" t="s">
        <v>45771</v>
      </c>
      <c r="Q1902" s="34" t="s">
        <v>29986</v>
      </c>
      <c r="R1902" s="95" t="s">
        <v>36115</v>
      </c>
      <c r="S1902" s="34" t="s">
        <v>93</v>
      </c>
      <c r="T1902" s="34" t="s">
        <v>350</v>
      </c>
      <c r="U1902" s="35" t="s">
        <v>26775</v>
      </c>
      <c r="V1902" s="35" t="s">
        <v>26484</v>
      </c>
      <c r="W1902" s="35" t="s">
        <v>26483</v>
      </c>
      <c r="X1902" s="35" t="s">
        <v>93</v>
      </c>
      <c r="Y1902" s="35">
        <v>4322</v>
      </c>
      <c r="Z1902" s="34"/>
      <c r="AA1902" s="34" t="s">
        <v>42844</v>
      </c>
      <c r="AB1902" s="33">
        <v>6547</v>
      </c>
      <c r="AC1902" s="103">
        <v>25346</v>
      </c>
      <c r="AG1902" s="34"/>
      <c r="AK1902" s="34"/>
      <c r="AL1902" s="34"/>
      <c r="AM1902" s="34"/>
      <c r="AN1902" s="34"/>
      <c r="AO1902" s="34"/>
      <c r="AP1902" s="34"/>
      <c r="AQ1902" s="34"/>
      <c r="AR1902" s="34"/>
    </row>
    <row r="1903" spans="1:44" ht="13" customHeight="1" x14ac:dyDescent="0.2">
      <c r="A1903" s="34" t="s">
        <v>36109</v>
      </c>
      <c r="B1903" s="34">
        <v>34</v>
      </c>
      <c r="C1903" s="34" t="s">
        <v>13</v>
      </c>
      <c r="D1903" s="34" t="s">
        <v>41</v>
      </c>
      <c r="E1903" s="34"/>
      <c r="F1903" s="94">
        <v>43459</v>
      </c>
      <c r="G1903" s="34" t="s">
        <v>36201</v>
      </c>
      <c r="H1903" s="34" t="s">
        <v>16556</v>
      </c>
      <c r="I1903" s="34" t="s">
        <v>111</v>
      </c>
      <c r="J1903" s="62">
        <v>85326</v>
      </c>
      <c r="K1903" s="34" t="s">
        <v>582</v>
      </c>
      <c r="L1903" s="34" t="s">
        <v>16557</v>
      </c>
      <c r="M1903" s="1" t="s">
        <v>46463</v>
      </c>
      <c r="N1903" s="34" t="s">
        <v>20</v>
      </c>
      <c r="O1903" s="34" t="s">
        <v>36108</v>
      </c>
      <c r="P1903" s="34" t="s">
        <v>45771</v>
      </c>
      <c r="Q1903" s="34" t="s">
        <v>29986</v>
      </c>
      <c r="R1903" s="95" t="s">
        <v>36107</v>
      </c>
      <c r="S1903" s="34" t="s">
        <v>93</v>
      </c>
      <c r="T1903" s="34" t="s">
        <v>21</v>
      </c>
      <c r="U1903" s="35" t="s">
        <v>26689</v>
      </c>
      <c r="V1903" s="35" t="s">
        <v>26484</v>
      </c>
      <c r="W1903" s="35" t="s">
        <v>26485</v>
      </c>
      <c r="X1903" s="35" t="s">
        <v>93</v>
      </c>
      <c r="Y1903" s="35">
        <v>4325</v>
      </c>
      <c r="Z1903" s="34"/>
      <c r="AA1903" s="34" t="s">
        <v>42844</v>
      </c>
      <c r="AB1903" s="33">
        <v>6543</v>
      </c>
      <c r="AC1903" s="103">
        <v>25343</v>
      </c>
      <c r="AG1903" s="34"/>
      <c r="AK1903" s="34"/>
      <c r="AL1903" s="34"/>
      <c r="AM1903" s="34"/>
      <c r="AN1903" s="34"/>
      <c r="AO1903" s="34"/>
      <c r="AP1903" s="34"/>
      <c r="AQ1903" s="34"/>
      <c r="AR1903" s="34"/>
    </row>
    <row r="1904" spans="1:44" ht="13" customHeight="1" x14ac:dyDescent="0.2">
      <c r="A1904" s="34" t="s">
        <v>36106</v>
      </c>
      <c r="B1904" s="34">
        <v>24</v>
      </c>
      <c r="C1904" s="34" t="s">
        <v>102</v>
      </c>
      <c r="D1904" s="34" t="s">
        <v>41</v>
      </c>
      <c r="E1904" s="95" t="s">
        <v>36105</v>
      </c>
      <c r="F1904" s="94">
        <v>43459</v>
      </c>
      <c r="G1904" s="34" t="s">
        <v>36104</v>
      </c>
      <c r="H1904" s="34" t="s">
        <v>557</v>
      </c>
      <c r="I1904" s="34" t="s">
        <v>38</v>
      </c>
      <c r="J1904" s="62">
        <v>95128</v>
      </c>
      <c r="K1904" s="34" t="s">
        <v>558</v>
      </c>
      <c r="L1904" s="34" t="s">
        <v>675</v>
      </c>
      <c r="M1904" s="1" t="s">
        <v>46046</v>
      </c>
      <c r="N1904" s="34" t="s">
        <v>20</v>
      </c>
      <c r="O1904" s="34" t="s">
        <v>36103</v>
      </c>
      <c r="P1904" s="34" t="s">
        <v>31864</v>
      </c>
      <c r="Q1904" s="34" t="s">
        <v>29986</v>
      </c>
      <c r="R1904" s="95" t="s">
        <v>36102</v>
      </c>
      <c r="S1904" s="34" t="s">
        <v>93</v>
      </c>
      <c r="T1904" s="34" t="s">
        <v>350</v>
      </c>
      <c r="U1904" s="35" t="s">
        <v>26775</v>
      </c>
      <c r="V1904" s="35" t="s">
        <v>26484</v>
      </c>
      <c r="W1904" s="35" t="s">
        <v>26483</v>
      </c>
      <c r="X1904" s="35" t="s">
        <v>93</v>
      </c>
      <c r="Y1904" s="35">
        <v>4324</v>
      </c>
      <c r="Z1904" s="34"/>
      <c r="AA1904" s="34" t="s">
        <v>42842</v>
      </c>
      <c r="AB1904" s="33">
        <v>6544</v>
      </c>
      <c r="AC1904" s="103">
        <v>25342</v>
      </c>
      <c r="AG1904" s="34"/>
      <c r="AK1904" s="34"/>
      <c r="AL1904" s="34"/>
      <c r="AM1904" s="34"/>
      <c r="AN1904" s="34"/>
      <c r="AO1904" s="34"/>
      <c r="AP1904" s="34"/>
      <c r="AQ1904" s="34"/>
      <c r="AR1904" s="34"/>
    </row>
    <row r="1905" spans="1:44" ht="13" customHeight="1" x14ac:dyDescent="0.2">
      <c r="A1905" s="34" t="s">
        <v>36101</v>
      </c>
      <c r="B1905" s="34">
        <v>35</v>
      </c>
      <c r="C1905" s="34" t="s">
        <v>13</v>
      </c>
      <c r="D1905" s="34" t="s">
        <v>41</v>
      </c>
      <c r="E1905" s="34"/>
      <c r="F1905" s="94">
        <v>43458</v>
      </c>
      <c r="G1905" s="34" t="s">
        <v>36100</v>
      </c>
      <c r="H1905" s="34" t="s">
        <v>863</v>
      </c>
      <c r="I1905" s="34" t="s">
        <v>177</v>
      </c>
      <c r="J1905" s="62">
        <v>87107</v>
      </c>
      <c r="K1905" s="34" t="s">
        <v>430</v>
      </c>
      <c r="L1905" s="34" t="s">
        <v>4548</v>
      </c>
      <c r="M1905" s="1" t="s">
        <v>46140</v>
      </c>
      <c r="N1905" s="34" t="s">
        <v>20</v>
      </c>
      <c r="O1905" s="34" t="s">
        <v>36099</v>
      </c>
      <c r="P1905" s="34" t="s">
        <v>45771</v>
      </c>
      <c r="Q1905" s="34" t="s">
        <v>29986</v>
      </c>
      <c r="R1905" s="95" t="s">
        <v>36098</v>
      </c>
      <c r="S1905" s="34" t="s">
        <v>93</v>
      </c>
      <c r="T1905" s="34" t="s">
        <v>21</v>
      </c>
      <c r="U1905" s="35" t="s">
        <v>26689</v>
      </c>
      <c r="V1905" s="35" t="s">
        <v>26484</v>
      </c>
      <c r="W1905" s="35" t="s">
        <v>26485</v>
      </c>
      <c r="X1905" s="35" t="s">
        <v>93</v>
      </c>
      <c r="Y1905" s="35">
        <v>4327</v>
      </c>
      <c r="Z1905" s="34"/>
      <c r="AA1905" s="34" t="s">
        <v>42844</v>
      </c>
      <c r="AB1905" s="33">
        <v>6542</v>
      </c>
      <c r="AC1905" s="103">
        <v>25331</v>
      </c>
      <c r="AG1905" s="34"/>
      <c r="AK1905" s="34"/>
      <c r="AL1905" s="34"/>
      <c r="AM1905" s="34"/>
      <c r="AN1905" s="34"/>
      <c r="AO1905" s="34"/>
      <c r="AP1905" s="34"/>
      <c r="AQ1905" s="34"/>
      <c r="AR1905" s="34"/>
    </row>
    <row r="1906" spans="1:44" ht="13" customHeight="1" x14ac:dyDescent="0.2">
      <c r="A1906" s="34" t="s">
        <v>36097</v>
      </c>
      <c r="B1906" s="34">
        <v>26</v>
      </c>
      <c r="C1906" s="34" t="s">
        <v>13</v>
      </c>
      <c r="D1906" s="34" t="s">
        <v>882</v>
      </c>
      <c r="E1906" s="95" t="s">
        <v>36096</v>
      </c>
      <c r="F1906" s="94">
        <v>43457</v>
      </c>
      <c r="G1906" s="34" t="s">
        <v>36095</v>
      </c>
      <c r="H1906" s="34" t="s">
        <v>36094</v>
      </c>
      <c r="I1906" s="34" t="s">
        <v>811</v>
      </c>
      <c r="J1906" s="62">
        <v>96793</v>
      </c>
      <c r="K1906" s="34" t="s">
        <v>812</v>
      </c>
      <c r="L1906" s="34" t="s">
        <v>813</v>
      </c>
      <c r="M1906" s="1" t="s">
        <v>46884</v>
      </c>
      <c r="N1906" s="34" t="s">
        <v>20</v>
      </c>
      <c r="O1906" s="34" t="s">
        <v>36093</v>
      </c>
      <c r="P1906" s="34" t="s">
        <v>45771</v>
      </c>
      <c r="Q1906" s="34" t="s">
        <v>29986</v>
      </c>
      <c r="R1906" s="95" t="s">
        <v>36092</v>
      </c>
      <c r="S1906" s="34" t="s">
        <v>93</v>
      </c>
      <c r="T1906" s="34" t="s">
        <v>21</v>
      </c>
      <c r="U1906" s="35" t="s">
        <v>26689</v>
      </c>
      <c r="V1906" s="35" t="s">
        <v>26484</v>
      </c>
      <c r="W1906" s="35" t="s">
        <v>26483</v>
      </c>
      <c r="X1906" s="35" t="s">
        <v>509</v>
      </c>
      <c r="Y1906" s="35">
        <v>4329</v>
      </c>
      <c r="Z1906" s="34"/>
      <c r="AA1906" s="34" t="s">
        <v>42844</v>
      </c>
      <c r="AB1906" s="33">
        <v>6541</v>
      </c>
      <c r="AC1906" s="103">
        <v>25329</v>
      </c>
      <c r="AG1906" s="34"/>
      <c r="AK1906" s="34"/>
      <c r="AL1906" s="34"/>
      <c r="AM1906" s="34"/>
      <c r="AN1906" s="34"/>
      <c r="AO1906" s="34"/>
      <c r="AP1906" s="34"/>
      <c r="AQ1906" s="34"/>
      <c r="AR1906" s="34"/>
    </row>
    <row r="1907" spans="1:44" ht="13" customHeight="1" x14ac:dyDescent="0.2">
      <c r="A1907" s="34" t="s">
        <v>36091</v>
      </c>
      <c r="B1907" s="34">
        <v>36</v>
      </c>
      <c r="C1907" s="34" t="s">
        <v>13</v>
      </c>
      <c r="D1907" s="34" t="s">
        <v>41</v>
      </c>
      <c r="E1907" s="34"/>
      <c r="F1907" s="94">
        <v>43457</v>
      </c>
      <c r="G1907" s="34" t="s">
        <v>36090</v>
      </c>
      <c r="H1907" s="34" t="s">
        <v>863</v>
      </c>
      <c r="I1907" s="34" t="s">
        <v>177</v>
      </c>
      <c r="J1907" s="62">
        <v>87108</v>
      </c>
      <c r="K1907" s="34" t="s">
        <v>430</v>
      </c>
      <c r="L1907" s="34" t="s">
        <v>4548</v>
      </c>
      <c r="M1907" s="1" t="s">
        <v>46140</v>
      </c>
      <c r="N1907" s="34" t="s">
        <v>20</v>
      </c>
      <c r="O1907" s="34" t="s">
        <v>36089</v>
      </c>
      <c r="P1907" s="34" t="s">
        <v>45771</v>
      </c>
      <c r="Q1907" s="34" t="s">
        <v>29986</v>
      </c>
      <c r="R1907" s="95" t="s">
        <v>36088</v>
      </c>
      <c r="S1907" s="34" t="s">
        <v>509</v>
      </c>
      <c r="T1907" s="34" t="s">
        <v>21</v>
      </c>
      <c r="U1907" s="35" t="s">
        <v>26689</v>
      </c>
      <c r="V1907" s="35" t="s">
        <v>26484</v>
      </c>
      <c r="W1907" s="35" t="s">
        <v>26485</v>
      </c>
      <c r="X1907" s="35" t="s">
        <v>93</v>
      </c>
      <c r="Y1907" s="35">
        <v>4326</v>
      </c>
      <c r="Z1907" s="34"/>
      <c r="AA1907" s="34" t="s">
        <v>42842</v>
      </c>
      <c r="AB1907" s="33">
        <v>6540</v>
      </c>
      <c r="AC1907" s="103">
        <v>25330</v>
      </c>
      <c r="AG1907" s="34"/>
      <c r="AK1907" s="34"/>
      <c r="AL1907" s="34"/>
      <c r="AM1907" s="34"/>
      <c r="AN1907" s="34"/>
      <c r="AO1907" s="34"/>
      <c r="AP1907" s="34"/>
      <c r="AQ1907" s="34"/>
      <c r="AR1907" s="34"/>
    </row>
    <row r="1908" spans="1:44" ht="13" customHeight="1" x14ac:dyDescent="0.2">
      <c r="A1908" s="1" t="s">
        <v>36083</v>
      </c>
      <c r="B1908" s="34">
        <v>55</v>
      </c>
      <c r="C1908" s="34" t="s">
        <v>13</v>
      </c>
      <c r="D1908" s="1" t="s">
        <v>23</v>
      </c>
      <c r="E1908" s="34"/>
      <c r="F1908" s="94">
        <v>43455</v>
      </c>
      <c r="G1908" s="34" t="s">
        <v>36205</v>
      </c>
      <c r="H1908" s="34" t="s">
        <v>944</v>
      </c>
      <c r="I1908" s="34" t="s">
        <v>25</v>
      </c>
      <c r="J1908" s="62">
        <v>29073</v>
      </c>
      <c r="K1908" s="34" t="s">
        <v>944</v>
      </c>
      <c r="L1908" s="34" t="s">
        <v>2502</v>
      </c>
      <c r="M1908" s="1" t="s">
        <v>46482</v>
      </c>
      <c r="N1908" s="34" t="s">
        <v>20</v>
      </c>
      <c r="O1908" s="34" t="s">
        <v>36082</v>
      </c>
      <c r="P1908" s="34" t="s">
        <v>45771</v>
      </c>
      <c r="Q1908" s="34" t="s">
        <v>29986</v>
      </c>
      <c r="R1908" s="95" t="s">
        <v>36081</v>
      </c>
      <c r="S1908" s="34" t="s">
        <v>509</v>
      </c>
      <c r="T1908" s="34" t="s">
        <v>21</v>
      </c>
      <c r="U1908" s="35" t="s">
        <v>26689</v>
      </c>
      <c r="V1908" s="35" t="s">
        <v>26484</v>
      </c>
      <c r="W1908" s="35" t="s">
        <v>26485</v>
      </c>
      <c r="X1908" s="35"/>
      <c r="Y1908" s="35"/>
      <c r="Z1908" s="34"/>
      <c r="AA1908" s="34" t="s">
        <v>42844</v>
      </c>
      <c r="AB1908" s="33">
        <v>6539</v>
      </c>
      <c r="AC1908" s="103">
        <v>25327</v>
      </c>
      <c r="AG1908" s="34"/>
      <c r="AK1908" s="34"/>
      <c r="AL1908" s="34"/>
      <c r="AM1908" s="34"/>
      <c r="AN1908" s="34"/>
      <c r="AO1908" s="34"/>
      <c r="AP1908" s="34"/>
      <c r="AQ1908" s="34"/>
      <c r="AR1908" s="34"/>
    </row>
    <row r="1909" spans="1:44" ht="13" customHeight="1" x14ac:dyDescent="0.2">
      <c r="A1909" s="34" t="s">
        <v>36087</v>
      </c>
      <c r="B1909" s="34">
        <v>57</v>
      </c>
      <c r="C1909" s="34" t="s">
        <v>13</v>
      </c>
      <c r="D1909" s="34" t="s">
        <v>41</v>
      </c>
      <c r="E1909" s="34"/>
      <c r="F1909" s="94">
        <v>43455</v>
      </c>
      <c r="G1909" s="34" t="s">
        <v>36086</v>
      </c>
      <c r="H1909" s="34" t="s">
        <v>1554</v>
      </c>
      <c r="I1909" s="34" t="s">
        <v>38</v>
      </c>
      <c r="J1909" s="62">
        <v>91702</v>
      </c>
      <c r="K1909" s="34" t="s">
        <v>91</v>
      </c>
      <c r="L1909" s="34" t="s">
        <v>1556</v>
      </c>
      <c r="M1909" s="1" t="s">
        <v>46885</v>
      </c>
      <c r="N1909" s="34" t="s">
        <v>20</v>
      </c>
      <c r="O1909" s="34" t="s">
        <v>36085</v>
      </c>
      <c r="P1909" s="34" t="s">
        <v>45771</v>
      </c>
      <c r="Q1909" s="34" t="s">
        <v>29986</v>
      </c>
      <c r="R1909" s="95" t="s">
        <v>36084</v>
      </c>
      <c r="S1909" s="34" t="s">
        <v>93</v>
      </c>
      <c r="T1909" s="34" t="s">
        <v>21</v>
      </c>
      <c r="U1909" s="35" t="s">
        <v>26689</v>
      </c>
      <c r="V1909" s="35" t="s">
        <v>26484</v>
      </c>
      <c r="W1909" s="35" t="s">
        <v>26485</v>
      </c>
      <c r="X1909" s="35" t="s">
        <v>93</v>
      </c>
      <c r="Y1909" s="35">
        <v>4330</v>
      </c>
      <c r="Z1909" s="34"/>
      <c r="AA1909" s="34" t="s">
        <v>42844</v>
      </c>
      <c r="AB1909" s="33">
        <v>6538</v>
      </c>
      <c r="AC1909" s="103">
        <v>25363</v>
      </c>
      <c r="AG1909" s="34"/>
      <c r="AK1909" s="34"/>
      <c r="AL1909" s="34"/>
      <c r="AM1909" s="34"/>
      <c r="AN1909" s="34"/>
      <c r="AO1909" s="34"/>
      <c r="AP1909" s="34"/>
      <c r="AQ1909" s="34"/>
      <c r="AR1909" s="34"/>
    </row>
    <row r="1910" spans="1:44" ht="13" customHeight="1" x14ac:dyDescent="0.2">
      <c r="A1910" s="34" t="s">
        <v>36073</v>
      </c>
      <c r="B1910" s="34">
        <v>23</v>
      </c>
      <c r="C1910" s="34" t="s">
        <v>13</v>
      </c>
      <c r="D1910" s="34" t="s">
        <v>30</v>
      </c>
      <c r="E1910" s="95" t="s">
        <v>36072</v>
      </c>
      <c r="F1910" s="94">
        <v>43454</v>
      </c>
      <c r="G1910" s="34" t="s">
        <v>36071</v>
      </c>
      <c r="H1910" s="34" t="s">
        <v>717</v>
      </c>
      <c r="I1910" s="34" t="s">
        <v>62</v>
      </c>
      <c r="J1910" s="62">
        <v>43604</v>
      </c>
      <c r="K1910" s="34" t="s">
        <v>718</v>
      </c>
      <c r="L1910" s="34" t="s">
        <v>719</v>
      </c>
      <c r="M1910" s="1" t="s">
        <v>46886</v>
      </c>
      <c r="N1910" s="34" t="s">
        <v>20</v>
      </c>
      <c r="O1910" s="34" t="s">
        <v>36276</v>
      </c>
      <c r="P1910" s="34" t="s">
        <v>45771</v>
      </c>
      <c r="Q1910" s="34" t="s">
        <v>29986</v>
      </c>
      <c r="R1910" s="95" t="s">
        <v>36070</v>
      </c>
      <c r="S1910" s="34" t="s">
        <v>93</v>
      </c>
      <c r="T1910" s="34" t="s">
        <v>21</v>
      </c>
      <c r="U1910" s="35" t="s">
        <v>362</v>
      </c>
      <c r="V1910" s="35" t="s">
        <v>26484</v>
      </c>
      <c r="W1910" s="35" t="s">
        <v>26485</v>
      </c>
      <c r="X1910" s="35" t="s">
        <v>93</v>
      </c>
      <c r="Y1910" s="35">
        <v>4320</v>
      </c>
      <c r="Z1910" s="34"/>
      <c r="AA1910" s="34" t="s">
        <v>42842</v>
      </c>
      <c r="AB1910" s="33">
        <v>6537</v>
      </c>
      <c r="AC1910" s="103">
        <v>25321</v>
      </c>
      <c r="AG1910" s="34"/>
      <c r="AK1910" s="34"/>
      <c r="AL1910" s="34"/>
      <c r="AM1910" s="34"/>
      <c r="AN1910" s="34"/>
      <c r="AO1910" s="34"/>
      <c r="AP1910" s="34"/>
      <c r="AQ1910" s="34"/>
      <c r="AR1910" s="34"/>
    </row>
    <row r="1911" spans="1:44" ht="13" customHeight="1" x14ac:dyDescent="0.2">
      <c r="A1911" s="34" t="s">
        <v>36077</v>
      </c>
      <c r="B1911" s="34">
        <v>56</v>
      </c>
      <c r="C1911" s="34" t="s">
        <v>13</v>
      </c>
      <c r="D1911" s="34" t="s">
        <v>30</v>
      </c>
      <c r="E1911" s="95" t="s">
        <v>36076</v>
      </c>
      <c r="F1911" s="94">
        <v>43454</v>
      </c>
      <c r="G1911" s="34" t="s">
        <v>36212</v>
      </c>
      <c r="H1911" s="34" t="s">
        <v>2583</v>
      </c>
      <c r="I1911" s="34" t="s">
        <v>55</v>
      </c>
      <c r="J1911" s="62">
        <v>32405</v>
      </c>
      <c r="K1911" s="34" t="s">
        <v>2585</v>
      </c>
      <c r="L1911" s="34" t="s">
        <v>3836</v>
      </c>
      <c r="M1911" s="1" t="s">
        <v>46630</v>
      </c>
      <c r="N1911" s="34" t="s">
        <v>20</v>
      </c>
      <c r="O1911" s="34" t="s">
        <v>36075</v>
      </c>
      <c r="P1911" s="34" t="s">
        <v>45771</v>
      </c>
      <c r="Q1911" s="34" t="s">
        <v>29986</v>
      </c>
      <c r="R1911" s="95" t="s">
        <v>36074</v>
      </c>
      <c r="S1911" s="34" t="s">
        <v>901</v>
      </c>
      <c r="T1911" s="34" t="s">
        <v>21</v>
      </c>
      <c r="U1911" s="35" t="s">
        <v>26682</v>
      </c>
      <c r="V1911" s="35"/>
      <c r="W1911" s="35"/>
      <c r="X1911" s="35"/>
      <c r="Y1911" s="33">
        <v>4410</v>
      </c>
      <c r="Z1911" s="34"/>
      <c r="AA1911" s="34" t="s">
        <v>42842</v>
      </c>
      <c r="AB1911" s="33">
        <v>6536</v>
      </c>
      <c r="AC1911" s="103">
        <v>25322</v>
      </c>
      <c r="AG1911" s="34"/>
      <c r="AK1911" s="34"/>
      <c r="AL1911" s="34"/>
      <c r="AM1911" s="34"/>
      <c r="AN1911" s="34"/>
      <c r="AO1911" s="34"/>
      <c r="AP1911" s="34"/>
      <c r="AQ1911" s="34"/>
      <c r="AR1911" s="34"/>
    </row>
    <row r="1912" spans="1:44" ht="13" customHeight="1" x14ac:dyDescent="0.2">
      <c r="A1912" s="1" t="s">
        <v>2989</v>
      </c>
      <c r="B1912" s="34" t="s">
        <v>22</v>
      </c>
      <c r="C1912" s="34" t="s">
        <v>13</v>
      </c>
      <c r="D1912" s="1" t="s">
        <v>23</v>
      </c>
      <c r="E1912" s="34"/>
      <c r="F1912" s="94">
        <v>43454</v>
      </c>
      <c r="G1912" s="34" t="s">
        <v>36080</v>
      </c>
      <c r="H1912" s="34" t="s">
        <v>10930</v>
      </c>
      <c r="I1912" s="34" t="s">
        <v>38</v>
      </c>
      <c r="J1912" s="62">
        <v>92530</v>
      </c>
      <c r="K1912" s="34" t="s">
        <v>725</v>
      </c>
      <c r="L1912" s="34" t="s">
        <v>726</v>
      </c>
      <c r="M1912" s="1" t="s">
        <v>45926</v>
      </c>
      <c r="N1912" s="34" t="s">
        <v>20</v>
      </c>
      <c r="O1912" s="34" t="s">
        <v>36079</v>
      </c>
      <c r="P1912" s="34" t="s">
        <v>45771</v>
      </c>
      <c r="Q1912" s="34" t="s">
        <v>29986</v>
      </c>
      <c r="R1912" s="95" t="s">
        <v>36078</v>
      </c>
      <c r="S1912" s="34" t="s">
        <v>93</v>
      </c>
      <c r="T1912" s="34" t="s">
        <v>21</v>
      </c>
      <c r="U1912" s="35" t="s">
        <v>26689</v>
      </c>
      <c r="V1912" s="35" t="s">
        <v>26484</v>
      </c>
      <c r="W1912" s="35" t="s">
        <v>26483</v>
      </c>
      <c r="X1912" s="35" t="s">
        <v>93</v>
      </c>
      <c r="Y1912" s="35">
        <v>4319</v>
      </c>
      <c r="Z1912" s="34"/>
      <c r="AA1912" s="34" t="s">
        <v>42844</v>
      </c>
      <c r="AB1912" s="33">
        <v>6535</v>
      </c>
      <c r="AC1912" s="103">
        <v>25325</v>
      </c>
      <c r="AG1912" s="34"/>
      <c r="AK1912" s="34"/>
      <c r="AL1912" s="34"/>
      <c r="AM1912" s="34"/>
      <c r="AN1912" s="34"/>
      <c r="AO1912" s="34"/>
      <c r="AP1912" s="34"/>
      <c r="AQ1912" s="34"/>
      <c r="AR1912" s="34"/>
    </row>
    <row r="1913" spans="1:44" ht="13" customHeight="1" x14ac:dyDescent="0.2">
      <c r="A1913" s="34" t="s">
        <v>36055</v>
      </c>
      <c r="B1913" s="34">
        <v>27</v>
      </c>
      <c r="C1913" s="34" t="s">
        <v>13</v>
      </c>
      <c r="D1913" s="34" t="s">
        <v>30</v>
      </c>
      <c r="E1913" s="95" t="s">
        <v>36054</v>
      </c>
      <c r="F1913" s="94">
        <v>43453</v>
      </c>
      <c r="G1913" s="34" t="s">
        <v>36053</v>
      </c>
      <c r="H1913" s="34" t="s">
        <v>12298</v>
      </c>
      <c r="I1913" s="34" t="s">
        <v>373</v>
      </c>
      <c r="J1913" s="62">
        <v>16438</v>
      </c>
      <c r="K1913" s="34" t="s">
        <v>10256</v>
      </c>
      <c r="L1913" s="34" t="s">
        <v>470</v>
      </c>
      <c r="M1913" s="1" t="s">
        <v>46170</v>
      </c>
      <c r="N1913" s="34" t="s">
        <v>20</v>
      </c>
      <c r="O1913" s="34" t="s">
        <v>36052</v>
      </c>
      <c r="P1913" s="34" t="s">
        <v>45771</v>
      </c>
      <c r="Q1913" s="34" t="s">
        <v>29986</v>
      </c>
      <c r="R1913" s="95" t="s">
        <v>36051</v>
      </c>
      <c r="S1913" s="34" t="s">
        <v>93</v>
      </c>
      <c r="T1913" s="34" t="s">
        <v>21</v>
      </c>
      <c r="U1913" s="35" t="s">
        <v>26689</v>
      </c>
      <c r="V1913" s="35" t="s">
        <v>26484</v>
      </c>
      <c r="W1913" s="35"/>
      <c r="X1913" s="35" t="s">
        <v>93</v>
      </c>
      <c r="Y1913" s="35">
        <v>4314</v>
      </c>
      <c r="Z1913" s="34"/>
      <c r="AA1913" s="34" t="s">
        <v>42843</v>
      </c>
      <c r="AB1913" s="33">
        <v>6530</v>
      </c>
      <c r="AC1913" s="103">
        <v>25315</v>
      </c>
      <c r="AG1913" s="34"/>
      <c r="AK1913" s="34"/>
      <c r="AL1913" s="34"/>
      <c r="AM1913" s="34"/>
      <c r="AN1913" s="34"/>
      <c r="AO1913" s="34"/>
      <c r="AP1913" s="34"/>
      <c r="AQ1913" s="34"/>
      <c r="AR1913" s="34"/>
    </row>
    <row r="1914" spans="1:44" ht="13" customHeight="1" x14ac:dyDescent="0.2">
      <c r="A1914" s="1" t="s">
        <v>36050</v>
      </c>
      <c r="B1914" s="34">
        <v>32</v>
      </c>
      <c r="C1914" s="34" t="s">
        <v>13</v>
      </c>
      <c r="D1914" s="1" t="s">
        <v>23</v>
      </c>
      <c r="E1914" s="34"/>
      <c r="F1914" s="94">
        <v>43453</v>
      </c>
      <c r="G1914" s="34" t="s">
        <v>36049</v>
      </c>
      <c r="H1914" s="34" t="s">
        <v>867</v>
      </c>
      <c r="I1914" s="34" t="s">
        <v>66</v>
      </c>
      <c r="J1914" s="62">
        <v>76110</v>
      </c>
      <c r="K1914" s="34" t="s">
        <v>67</v>
      </c>
      <c r="L1914" s="34" t="s">
        <v>868</v>
      </c>
      <c r="M1914" s="1" t="s">
        <v>46465</v>
      </c>
      <c r="N1914" s="34" t="s">
        <v>20</v>
      </c>
      <c r="O1914" s="34" t="s">
        <v>36048</v>
      </c>
      <c r="P1914" s="34" t="s">
        <v>45771</v>
      </c>
      <c r="Q1914" s="34" t="s">
        <v>29986</v>
      </c>
      <c r="R1914" s="95" t="s">
        <v>36047</v>
      </c>
      <c r="S1914" s="34" t="s">
        <v>509</v>
      </c>
      <c r="T1914" s="34" t="s">
        <v>21</v>
      </c>
      <c r="U1914" s="35" t="s">
        <v>26689</v>
      </c>
      <c r="V1914" s="35" t="s">
        <v>26484</v>
      </c>
      <c r="W1914" s="35" t="s">
        <v>26485</v>
      </c>
      <c r="X1914" s="35" t="s">
        <v>93</v>
      </c>
      <c r="Y1914" s="35">
        <v>4310</v>
      </c>
      <c r="Z1914" s="34"/>
      <c r="AA1914" s="34" t="s">
        <v>42842</v>
      </c>
      <c r="AB1914" s="33">
        <v>6529</v>
      </c>
      <c r="AC1914" s="103">
        <v>25312</v>
      </c>
      <c r="AG1914" s="34"/>
      <c r="AK1914" s="34"/>
      <c r="AL1914" s="34"/>
      <c r="AM1914" s="34"/>
      <c r="AN1914" s="34"/>
      <c r="AO1914" s="34"/>
      <c r="AP1914" s="34"/>
      <c r="AQ1914" s="34"/>
      <c r="AR1914" s="34"/>
    </row>
    <row r="1915" spans="1:44" ht="13" customHeight="1" x14ac:dyDescent="0.2">
      <c r="A1915" s="34" t="s">
        <v>36063</v>
      </c>
      <c r="B1915" s="34">
        <v>6</v>
      </c>
      <c r="C1915" s="34" t="s">
        <v>102</v>
      </c>
      <c r="D1915" s="34" t="s">
        <v>30</v>
      </c>
      <c r="E1915" s="95" t="s">
        <v>36062</v>
      </c>
      <c r="F1915" s="94">
        <v>43453</v>
      </c>
      <c r="G1915" s="34" t="s">
        <v>36059</v>
      </c>
      <c r="H1915" s="34" t="s">
        <v>36058</v>
      </c>
      <c r="I1915" s="34" t="s">
        <v>55</v>
      </c>
      <c r="J1915" s="62">
        <v>33594</v>
      </c>
      <c r="K1915" s="34" t="s">
        <v>587</v>
      </c>
      <c r="L1915" s="34" t="s">
        <v>588</v>
      </c>
      <c r="M1915" s="1" t="s">
        <v>46362</v>
      </c>
      <c r="N1915" s="34" t="s">
        <v>20</v>
      </c>
      <c r="O1915" s="34" t="s">
        <v>36057</v>
      </c>
      <c r="P1915" s="34" t="s">
        <v>23029</v>
      </c>
      <c r="Q1915" s="34" t="s">
        <v>29986</v>
      </c>
      <c r="R1915" s="95" t="s">
        <v>36056</v>
      </c>
      <c r="S1915" s="34" t="s">
        <v>93</v>
      </c>
      <c r="T1915" s="34" t="s">
        <v>45897</v>
      </c>
      <c r="U1915" s="35" t="s">
        <v>49804</v>
      </c>
      <c r="V1915" s="35" t="s">
        <v>26482</v>
      </c>
      <c r="W1915" s="35"/>
      <c r="X1915" s="35"/>
      <c r="Y1915" s="35"/>
      <c r="Z1915" s="33" t="s">
        <v>42353</v>
      </c>
      <c r="AA1915" s="34" t="s">
        <v>42844</v>
      </c>
      <c r="AB1915" s="33">
        <v>6532</v>
      </c>
      <c r="AC1915" s="103">
        <v>25316</v>
      </c>
      <c r="AG1915" s="34"/>
      <c r="AK1915" s="34"/>
      <c r="AL1915" s="34"/>
      <c r="AM1915" s="34"/>
      <c r="AN1915" s="34"/>
      <c r="AO1915" s="34"/>
      <c r="AP1915" s="34"/>
      <c r="AQ1915" s="34"/>
      <c r="AR1915" s="34"/>
    </row>
    <row r="1916" spans="1:44" ht="13" customHeight="1" x14ac:dyDescent="0.2">
      <c r="A1916" s="34" t="s">
        <v>36066</v>
      </c>
      <c r="B1916" s="34">
        <v>32</v>
      </c>
      <c r="C1916" s="34" t="s">
        <v>102</v>
      </c>
      <c r="D1916" s="34" t="s">
        <v>30</v>
      </c>
      <c r="E1916" s="95" t="s">
        <v>36065</v>
      </c>
      <c r="F1916" s="94">
        <v>43453</v>
      </c>
      <c r="G1916" s="34" t="s">
        <v>36064</v>
      </c>
      <c r="H1916" s="34" t="s">
        <v>5596</v>
      </c>
      <c r="I1916" s="34" t="s">
        <v>55</v>
      </c>
      <c r="J1916" s="62">
        <v>33563</v>
      </c>
      <c r="K1916" s="34" t="s">
        <v>587</v>
      </c>
      <c r="L1916" s="34" t="s">
        <v>588</v>
      </c>
      <c r="M1916" s="1" t="s">
        <v>46362</v>
      </c>
      <c r="N1916" s="34" t="s">
        <v>20</v>
      </c>
      <c r="O1916" s="34" t="s">
        <v>36057</v>
      </c>
      <c r="P1916" s="34" t="s">
        <v>23029</v>
      </c>
      <c r="Q1916" s="34" t="s">
        <v>29986</v>
      </c>
      <c r="R1916" s="95" t="s">
        <v>36056</v>
      </c>
      <c r="S1916" s="34" t="s">
        <v>93</v>
      </c>
      <c r="T1916" s="34" t="s">
        <v>45897</v>
      </c>
      <c r="U1916" s="35" t="s">
        <v>49804</v>
      </c>
      <c r="V1916" s="35" t="s">
        <v>26482</v>
      </c>
      <c r="W1916" s="35"/>
      <c r="X1916" s="35"/>
      <c r="Y1916" s="35"/>
      <c r="Z1916" s="33" t="s">
        <v>42353</v>
      </c>
      <c r="AA1916" s="34" t="s">
        <v>42844</v>
      </c>
      <c r="AB1916" s="33">
        <v>6531</v>
      </c>
      <c r="AC1916" s="103">
        <v>25311</v>
      </c>
      <c r="AG1916" s="34"/>
      <c r="AK1916" s="34"/>
      <c r="AL1916" s="34"/>
      <c r="AM1916" s="34"/>
      <c r="AN1916" s="34"/>
      <c r="AO1916" s="34"/>
      <c r="AP1916" s="34"/>
      <c r="AQ1916" s="34"/>
      <c r="AR1916" s="34"/>
    </row>
    <row r="1917" spans="1:44" ht="13" customHeight="1" x14ac:dyDescent="0.2">
      <c r="A1917" s="34" t="s">
        <v>36061</v>
      </c>
      <c r="B1917" s="34">
        <v>54</v>
      </c>
      <c r="C1917" s="34" t="s">
        <v>102</v>
      </c>
      <c r="D1917" s="34" t="s">
        <v>30</v>
      </c>
      <c r="E1917" s="95" t="s">
        <v>36060</v>
      </c>
      <c r="F1917" s="94">
        <v>43453</v>
      </c>
      <c r="G1917" s="34" t="s">
        <v>36059</v>
      </c>
      <c r="H1917" s="34" t="s">
        <v>36058</v>
      </c>
      <c r="I1917" s="34" t="s">
        <v>55</v>
      </c>
      <c r="J1917" s="62">
        <v>33594</v>
      </c>
      <c r="K1917" s="34" t="s">
        <v>587</v>
      </c>
      <c r="L1917" s="34" t="s">
        <v>588</v>
      </c>
      <c r="M1917" s="1" t="s">
        <v>46362</v>
      </c>
      <c r="N1917" s="34" t="s">
        <v>20</v>
      </c>
      <c r="O1917" s="34" t="s">
        <v>36057</v>
      </c>
      <c r="P1917" s="34" t="s">
        <v>23029</v>
      </c>
      <c r="Q1917" s="34" t="s">
        <v>29986</v>
      </c>
      <c r="R1917" s="95" t="s">
        <v>36056</v>
      </c>
      <c r="S1917" s="34" t="s">
        <v>93</v>
      </c>
      <c r="T1917" s="34" t="s">
        <v>45897</v>
      </c>
      <c r="U1917" s="35" t="s">
        <v>49804</v>
      </c>
      <c r="V1917" s="35" t="s">
        <v>26482</v>
      </c>
      <c r="W1917" s="35"/>
      <c r="X1917" s="35"/>
      <c r="Y1917" s="35"/>
      <c r="Z1917" s="33" t="s">
        <v>42353</v>
      </c>
      <c r="AA1917" s="34" t="s">
        <v>42844</v>
      </c>
      <c r="AB1917" s="33">
        <v>6533</v>
      </c>
      <c r="AC1917" s="103">
        <v>25320</v>
      </c>
      <c r="AG1917" s="34"/>
      <c r="AK1917" s="34"/>
      <c r="AL1917" s="34"/>
      <c r="AM1917" s="34"/>
      <c r="AN1917" s="34"/>
      <c r="AO1917" s="34"/>
      <c r="AP1917" s="34"/>
      <c r="AQ1917" s="34"/>
      <c r="AR1917" s="34"/>
    </row>
    <row r="1918" spans="1:44" ht="13" customHeight="1" x14ac:dyDescent="0.2">
      <c r="A1918" s="1" t="s">
        <v>2989</v>
      </c>
      <c r="B1918" s="34" t="s">
        <v>22</v>
      </c>
      <c r="C1918" s="34" t="s">
        <v>13</v>
      </c>
      <c r="D1918" s="1" t="s">
        <v>23</v>
      </c>
      <c r="E1918" s="34"/>
      <c r="F1918" s="94">
        <v>43453</v>
      </c>
      <c r="G1918" s="34" t="s">
        <v>36069</v>
      </c>
      <c r="H1918" s="34" t="s">
        <v>581</v>
      </c>
      <c r="I1918" s="34" t="s">
        <v>111</v>
      </c>
      <c r="J1918" s="62">
        <v>85008</v>
      </c>
      <c r="K1918" s="34" t="s">
        <v>582</v>
      </c>
      <c r="L1918" s="34" t="s">
        <v>583</v>
      </c>
      <c r="M1918" s="1" t="s">
        <v>45935</v>
      </c>
      <c r="N1918" s="34" t="s">
        <v>20</v>
      </c>
      <c r="O1918" s="34" t="s">
        <v>36068</v>
      </c>
      <c r="P1918" s="34" t="s">
        <v>45771</v>
      </c>
      <c r="Q1918" s="34" t="s">
        <v>29986</v>
      </c>
      <c r="R1918" s="95" t="s">
        <v>36067</v>
      </c>
      <c r="S1918" s="34" t="s">
        <v>22</v>
      </c>
      <c r="T1918" s="34" t="s">
        <v>28</v>
      </c>
      <c r="U1918" s="35" t="s">
        <v>26487</v>
      </c>
      <c r="V1918" s="35" t="s">
        <v>26484</v>
      </c>
      <c r="W1918" s="35" t="s">
        <v>26485</v>
      </c>
      <c r="X1918" s="35" t="s">
        <v>93</v>
      </c>
      <c r="Y1918" s="35">
        <v>4313</v>
      </c>
      <c r="Z1918" s="34"/>
      <c r="AA1918" s="34" t="s">
        <v>42844</v>
      </c>
      <c r="AB1918" s="33">
        <v>6534</v>
      </c>
      <c r="AC1918" s="103">
        <v>25318</v>
      </c>
      <c r="AG1918" s="34"/>
      <c r="AK1918" s="34"/>
      <c r="AL1918" s="34"/>
      <c r="AM1918" s="34"/>
      <c r="AN1918" s="34"/>
      <c r="AO1918" s="34"/>
      <c r="AP1918" s="34"/>
      <c r="AQ1918" s="34"/>
      <c r="AR1918" s="34"/>
    </row>
    <row r="1919" spans="1:44" ht="13" customHeight="1" x14ac:dyDescent="0.2">
      <c r="A1919" s="34" t="s">
        <v>36046</v>
      </c>
      <c r="B1919" s="34">
        <v>24</v>
      </c>
      <c r="C1919" s="34" t="s">
        <v>13</v>
      </c>
      <c r="D1919" s="34" t="s">
        <v>30</v>
      </c>
      <c r="E1919" s="95" t="s">
        <v>36045</v>
      </c>
      <c r="F1919" s="94">
        <v>43452</v>
      </c>
      <c r="G1919" s="34" t="s">
        <v>36044</v>
      </c>
      <c r="H1919" s="34" t="s">
        <v>3708</v>
      </c>
      <c r="I1919" s="34" t="s">
        <v>197</v>
      </c>
      <c r="J1919" s="62">
        <v>47807</v>
      </c>
      <c r="K1919" s="34" t="s">
        <v>3709</v>
      </c>
      <c r="L1919" s="34" t="s">
        <v>36043</v>
      </c>
      <c r="M1919" s="1" t="s">
        <v>46888</v>
      </c>
      <c r="N1919" s="34" t="s">
        <v>20</v>
      </c>
      <c r="O1919" s="34" t="s">
        <v>36042</v>
      </c>
      <c r="P1919" s="34" t="s">
        <v>45771</v>
      </c>
      <c r="Q1919" s="34" t="s">
        <v>29986</v>
      </c>
      <c r="R1919" s="95" t="s">
        <v>36041</v>
      </c>
      <c r="S1919" s="34" t="s">
        <v>93</v>
      </c>
      <c r="T1919" s="34" t="s">
        <v>21</v>
      </c>
      <c r="U1919" s="35" t="s">
        <v>26689</v>
      </c>
      <c r="V1919" s="35" t="s">
        <v>26484</v>
      </c>
      <c r="W1919" s="35" t="s">
        <v>26483</v>
      </c>
      <c r="X1919" s="35" t="s">
        <v>93</v>
      </c>
      <c r="Y1919" s="35">
        <v>4311</v>
      </c>
      <c r="Z1919" s="34"/>
      <c r="AA1919" s="34" t="s">
        <v>42842</v>
      </c>
      <c r="AB1919" s="33">
        <v>6526</v>
      </c>
      <c r="AC1919" s="103">
        <v>25308</v>
      </c>
      <c r="AG1919" s="34"/>
      <c r="AK1919" s="34"/>
      <c r="AL1919" s="34"/>
      <c r="AM1919" s="34"/>
      <c r="AN1919" s="34"/>
      <c r="AO1919" s="34"/>
      <c r="AP1919" s="34"/>
      <c r="AQ1919" s="34"/>
      <c r="AR1919" s="34"/>
    </row>
    <row r="1920" spans="1:44" ht="13" customHeight="1" x14ac:dyDescent="0.2">
      <c r="A1920" s="34" t="s">
        <v>36035</v>
      </c>
      <c r="B1920" s="34">
        <v>27</v>
      </c>
      <c r="C1920" s="34" t="s">
        <v>13</v>
      </c>
      <c r="D1920" s="34" t="s">
        <v>30</v>
      </c>
      <c r="E1920" s="95" t="s">
        <v>36034</v>
      </c>
      <c r="F1920" s="94">
        <v>43452</v>
      </c>
      <c r="G1920" s="34" t="s">
        <v>36033</v>
      </c>
      <c r="H1920" s="34" t="s">
        <v>842</v>
      </c>
      <c r="I1920" s="34" t="s">
        <v>373</v>
      </c>
      <c r="J1920" s="62">
        <v>17078</v>
      </c>
      <c r="K1920" s="34" t="s">
        <v>843</v>
      </c>
      <c r="L1920" s="34" t="s">
        <v>470</v>
      </c>
      <c r="M1920" s="1" t="s">
        <v>46170</v>
      </c>
      <c r="N1920" s="34" t="s">
        <v>20</v>
      </c>
      <c r="O1920" s="34" t="s">
        <v>36032</v>
      </c>
      <c r="P1920" s="34" t="s">
        <v>31864</v>
      </c>
      <c r="Q1920" s="34" t="s">
        <v>29986</v>
      </c>
      <c r="R1920" s="95" t="s">
        <v>36031</v>
      </c>
      <c r="S1920" s="34" t="s">
        <v>93</v>
      </c>
      <c r="T1920" s="34" t="s">
        <v>21</v>
      </c>
      <c r="U1920" s="35" t="s">
        <v>26682</v>
      </c>
      <c r="V1920" s="35"/>
      <c r="W1920" s="35"/>
      <c r="X1920" s="35"/>
      <c r="Y1920" s="35"/>
      <c r="Z1920" s="34"/>
      <c r="AA1920" s="34" t="s">
        <v>42844</v>
      </c>
      <c r="AB1920" s="33">
        <v>6527</v>
      </c>
      <c r="AC1920" s="103">
        <v>25310</v>
      </c>
      <c r="AG1920" s="34"/>
      <c r="AK1920" s="34"/>
      <c r="AL1920" s="34"/>
      <c r="AM1920" s="34"/>
      <c r="AN1920" s="34"/>
      <c r="AO1920" s="34"/>
      <c r="AP1920" s="34"/>
      <c r="AQ1920" s="34"/>
      <c r="AR1920" s="34"/>
    </row>
    <row r="1921" spans="1:44" ht="13" customHeight="1" x14ac:dyDescent="0.2">
      <c r="A1921" s="34" t="s">
        <v>36030</v>
      </c>
      <c r="B1921" s="34">
        <v>31</v>
      </c>
      <c r="C1921" s="34" t="s">
        <v>102</v>
      </c>
      <c r="D1921" s="34" t="s">
        <v>78</v>
      </c>
      <c r="E1921" s="95" t="s">
        <v>36029</v>
      </c>
      <c r="F1921" s="94">
        <v>43452</v>
      </c>
      <c r="G1921" s="34" t="s">
        <v>36200</v>
      </c>
      <c r="H1921" s="34" t="s">
        <v>6047</v>
      </c>
      <c r="I1921" s="34" t="s">
        <v>224</v>
      </c>
      <c r="J1921" s="62">
        <v>23860</v>
      </c>
      <c r="K1921" s="34" t="s">
        <v>20052</v>
      </c>
      <c r="L1921" s="34" t="s">
        <v>6049</v>
      </c>
      <c r="M1921" s="1" t="s">
        <v>46887</v>
      </c>
      <c r="N1921" s="34" t="s">
        <v>20</v>
      </c>
      <c r="O1921" s="34" t="s">
        <v>36028</v>
      </c>
      <c r="P1921" s="34" t="s">
        <v>45771</v>
      </c>
      <c r="Q1921" s="34" t="s">
        <v>29986</v>
      </c>
      <c r="R1921" s="95" t="s">
        <v>36027</v>
      </c>
      <c r="S1921" s="34" t="s">
        <v>93</v>
      </c>
      <c r="T1921" s="34" t="s">
        <v>21</v>
      </c>
      <c r="U1921" s="35" t="s">
        <v>26689</v>
      </c>
      <c r="V1921" s="35" t="s">
        <v>26484</v>
      </c>
      <c r="W1921" s="35" t="s">
        <v>26486</v>
      </c>
      <c r="X1921" s="35" t="s">
        <v>93</v>
      </c>
      <c r="Y1921" s="35">
        <v>4302</v>
      </c>
      <c r="Z1921" s="34"/>
      <c r="AA1921" s="34" t="s">
        <v>42844</v>
      </c>
      <c r="AB1921" s="33">
        <v>6525</v>
      </c>
      <c r="AC1921" s="103">
        <v>25306</v>
      </c>
      <c r="AG1921" s="34"/>
      <c r="AK1921" s="34"/>
      <c r="AL1921" s="34"/>
      <c r="AM1921" s="34"/>
      <c r="AN1921" s="34"/>
      <c r="AO1921" s="34"/>
      <c r="AP1921" s="34"/>
      <c r="AQ1921" s="34"/>
      <c r="AR1921" s="34"/>
    </row>
    <row r="1922" spans="1:44" ht="13" customHeight="1" x14ac:dyDescent="0.2">
      <c r="A1922" s="34" t="s">
        <v>36040</v>
      </c>
      <c r="B1922" s="34">
        <v>27</v>
      </c>
      <c r="C1922" s="34" t="s">
        <v>13</v>
      </c>
      <c r="D1922" s="34" t="s">
        <v>78</v>
      </c>
      <c r="E1922" s="34"/>
      <c r="F1922" s="94">
        <v>43452</v>
      </c>
      <c r="G1922" s="34" t="s">
        <v>36039</v>
      </c>
      <c r="H1922" s="34" t="s">
        <v>36038</v>
      </c>
      <c r="I1922" s="34" t="s">
        <v>373</v>
      </c>
      <c r="J1922" s="62">
        <v>18235</v>
      </c>
      <c r="K1922" s="34" t="s">
        <v>8977</v>
      </c>
      <c r="L1922" s="34"/>
      <c r="M1922" s="1" t="s">
        <v>48929</v>
      </c>
      <c r="N1922" s="34" t="s">
        <v>20</v>
      </c>
      <c r="O1922" s="34" t="s">
        <v>36037</v>
      </c>
      <c r="P1922" s="34" t="s">
        <v>49743</v>
      </c>
      <c r="Q1922" s="34" t="s">
        <v>29986</v>
      </c>
      <c r="R1922" s="95" t="s">
        <v>36036</v>
      </c>
      <c r="S1922" s="34" t="s">
        <v>93</v>
      </c>
      <c r="T1922" s="34" t="s">
        <v>28</v>
      </c>
      <c r="U1922" s="35" t="s">
        <v>26487</v>
      </c>
      <c r="V1922" s="35" t="s">
        <v>26484</v>
      </c>
      <c r="W1922" s="35" t="s">
        <v>26483</v>
      </c>
      <c r="X1922" s="35" t="s">
        <v>93</v>
      </c>
      <c r="Y1922" s="35">
        <v>4312</v>
      </c>
      <c r="Z1922" s="34"/>
      <c r="AA1922" s="34" t="s">
        <v>42843</v>
      </c>
      <c r="AB1922" s="33">
        <v>6528</v>
      </c>
      <c r="AC1922" s="103">
        <v>25307</v>
      </c>
      <c r="AG1922" s="34"/>
      <c r="AK1922" s="34"/>
      <c r="AL1922" s="34"/>
      <c r="AM1922" s="34"/>
      <c r="AN1922" s="34"/>
      <c r="AO1922" s="34"/>
      <c r="AP1922" s="34"/>
      <c r="AQ1922" s="34"/>
      <c r="AR1922" s="34"/>
    </row>
    <row r="1923" spans="1:44" ht="13" customHeight="1" x14ac:dyDescent="0.2">
      <c r="A1923" s="34" t="s">
        <v>36026</v>
      </c>
      <c r="B1923" s="34">
        <v>34</v>
      </c>
      <c r="C1923" s="34" t="s">
        <v>13</v>
      </c>
      <c r="D1923" s="34" t="s">
        <v>41</v>
      </c>
      <c r="E1923" s="34"/>
      <c r="F1923" s="94">
        <v>43451</v>
      </c>
      <c r="G1923" s="34" t="s">
        <v>36025</v>
      </c>
      <c r="H1923" s="34" t="s">
        <v>581</v>
      </c>
      <c r="I1923" s="34" t="s">
        <v>111</v>
      </c>
      <c r="J1923" s="62">
        <v>85019</v>
      </c>
      <c r="K1923" s="34" t="s">
        <v>582</v>
      </c>
      <c r="L1923" s="34" t="s">
        <v>583</v>
      </c>
      <c r="M1923" s="1" t="s">
        <v>45935</v>
      </c>
      <c r="N1923" s="34" t="s">
        <v>20</v>
      </c>
      <c r="O1923" s="34" t="s">
        <v>36024</v>
      </c>
      <c r="P1923" s="34" t="s">
        <v>45771</v>
      </c>
      <c r="Q1923" s="34" t="s">
        <v>29986</v>
      </c>
      <c r="R1923" s="95" t="s">
        <v>36023</v>
      </c>
      <c r="S1923" s="34" t="s">
        <v>93</v>
      </c>
      <c r="T1923" s="34" t="s">
        <v>21</v>
      </c>
      <c r="U1923" s="35" t="s">
        <v>26689</v>
      </c>
      <c r="V1923" s="35" t="s">
        <v>26484</v>
      </c>
      <c r="W1923" s="35" t="s">
        <v>26485</v>
      </c>
      <c r="X1923" s="35" t="s">
        <v>93</v>
      </c>
      <c r="Y1923" s="35">
        <v>4301</v>
      </c>
      <c r="Z1923" s="34"/>
      <c r="AA1923" s="34" t="s">
        <v>42844</v>
      </c>
      <c r="AB1923" s="33">
        <v>6522</v>
      </c>
      <c r="AC1923" s="103">
        <v>25362</v>
      </c>
      <c r="AG1923" s="34"/>
      <c r="AK1923" s="34"/>
      <c r="AL1923" s="34"/>
      <c r="AM1923" s="34"/>
      <c r="AN1923" s="34"/>
      <c r="AO1923" s="34"/>
      <c r="AP1923" s="34"/>
      <c r="AQ1923" s="34"/>
      <c r="AR1923" s="34"/>
    </row>
    <row r="1924" spans="1:44" ht="13" customHeight="1" x14ac:dyDescent="0.2">
      <c r="A1924" s="34" t="s">
        <v>36022</v>
      </c>
      <c r="B1924" s="34">
        <v>42</v>
      </c>
      <c r="C1924" s="34" t="s">
        <v>13</v>
      </c>
      <c r="D1924" s="34" t="s">
        <v>30</v>
      </c>
      <c r="E1924" s="34"/>
      <c r="F1924" s="94">
        <v>43451</v>
      </c>
      <c r="G1924" s="34" t="s">
        <v>35990</v>
      </c>
      <c r="H1924" s="34" t="s">
        <v>1533</v>
      </c>
      <c r="I1924" s="34" t="s">
        <v>38</v>
      </c>
      <c r="J1924" s="62">
        <v>95833</v>
      </c>
      <c r="K1924" s="34" t="s">
        <v>1533</v>
      </c>
      <c r="L1924" s="34" t="s">
        <v>21954</v>
      </c>
      <c r="M1924" s="1" t="s">
        <v>46436</v>
      </c>
      <c r="N1924" s="34" t="s">
        <v>20</v>
      </c>
      <c r="O1924" s="34" t="s">
        <v>35991</v>
      </c>
      <c r="P1924" s="34" t="s">
        <v>45771</v>
      </c>
      <c r="Q1924" s="34" t="s">
        <v>29986</v>
      </c>
      <c r="R1924" s="95" t="s">
        <v>35992</v>
      </c>
      <c r="S1924" s="34" t="s">
        <v>93</v>
      </c>
      <c r="T1924" s="34" t="s">
        <v>21</v>
      </c>
      <c r="U1924" s="35" t="s">
        <v>26689</v>
      </c>
      <c r="V1924" s="35" t="s">
        <v>26482</v>
      </c>
      <c r="W1924" s="35" t="s">
        <v>26485</v>
      </c>
      <c r="X1924" s="35" t="s">
        <v>93</v>
      </c>
      <c r="Y1924" s="35">
        <v>4303</v>
      </c>
      <c r="Z1924" s="34"/>
      <c r="AA1924" s="34" t="s">
        <v>42844</v>
      </c>
      <c r="AB1924" s="33">
        <v>6523</v>
      </c>
      <c r="AC1924" s="103">
        <v>25245</v>
      </c>
      <c r="AG1924" s="34"/>
      <c r="AK1924" s="34"/>
      <c r="AL1924" s="34"/>
      <c r="AM1924" s="34"/>
      <c r="AN1924" s="34"/>
      <c r="AO1924" s="34"/>
      <c r="AP1924" s="34"/>
      <c r="AQ1924" s="34"/>
      <c r="AR1924" s="34"/>
    </row>
    <row r="1925" spans="1:44" ht="13" customHeight="1" x14ac:dyDescent="0.2">
      <c r="A1925" s="34" t="s">
        <v>36021</v>
      </c>
      <c r="B1925" s="34">
        <v>32</v>
      </c>
      <c r="C1925" s="34" t="s">
        <v>13</v>
      </c>
      <c r="D1925" s="34" t="s">
        <v>78</v>
      </c>
      <c r="E1925" s="34"/>
      <c r="F1925" s="94">
        <v>43451</v>
      </c>
      <c r="G1925" s="34" t="s">
        <v>36020</v>
      </c>
      <c r="H1925" s="34" t="s">
        <v>3495</v>
      </c>
      <c r="I1925" s="34" t="s">
        <v>191</v>
      </c>
      <c r="J1925" s="62">
        <v>80012</v>
      </c>
      <c r="K1925" s="34" t="s">
        <v>3497</v>
      </c>
      <c r="L1925" s="34" t="s">
        <v>3498</v>
      </c>
      <c r="M1925" s="1" t="s">
        <v>46491</v>
      </c>
      <c r="N1925" s="34" t="s">
        <v>362</v>
      </c>
      <c r="O1925" s="34" t="s">
        <v>36019</v>
      </c>
      <c r="P1925" s="34" t="s">
        <v>45771</v>
      </c>
      <c r="Q1925" s="34" t="s">
        <v>29986</v>
      </c>
      <c r="R1925" s="95" t="s">
        <v>36018</v>
      </c>
      <c r="S1925" s="34" t="s">
        <v>93</v>
      </c>
      <c r="T1925" s="34" t="s">
        <v>28</v>
      </c>
      <c r="U1925" s="33" t="s">
        <v>26487</v>
      </c>
      <c r="V1925" s="35" t="s">
        <v>26484</v>
      </c>
      <c r="Z1925" s="34"/>
      <c r="AA1925" s="34" t="s">
        <v>42842</v>
      </c>
      <c r="AB1925" s="33">
        <v>6524</v>
      </c>
      <c r="AC1925" s="103">
        <v>25304</v>
      </c>
      <c r="AG1925" s="34"/>
      <c r="AK1925" s="34"/>
      <c r="AL1925" s="34"/>
      <c r="AM1925" s="34"/>
      <c r="AN1925" s="34"/>
      <c r="AO1925" s="34"/>
      <c r="AP1925" s="34"/>
      <c r="AQ1925" s="34"/>
      <c r="AR1925" s="34"/>
    </row>
    <row r="1926" spans="1:44" ht="13" customHeight="1" x14ac:dyDescent="0.2">
      <c r="A1926" s="34" t="s">
        <v>35985</v>
      </c>
      <c r="B1926" s="34">
        <v>35</v>
      </c>
      <c r="C1926" s="34" t="s">
        <v>13</v>
      </c>
      <c r="D1926" s="34" t="s">
        <v>30</v>
      </c>
      <c r="E1926" s="95" t="s">
        <v>35986</v>
      </c>
      <c r="F1926" s="94">
        <v>43450</v>
      </c>
      <c r="G1926" s="34" t="s">
        <v>35987</v>
      </c>
      <c r="H1926" s="34" t="s">
        <v>1024</v>
      </c>
      <c r="I1926" s="34" t="s">
        <v>366</v>
      </c>
      <c r="J1926" s="62">
        <v>73127</v>
      </c>
      <c r="K1926" s="34" t="s">
        <v>1025</v>
      </c>
      <c r="L1926" s="34" t="s">
        <v>1026</v>
      </c>
      <c r="M1926" s="1" t="s">
        <v>46313</v>
      </c>
      <c r="N1926" s="34" t="s">
        <v>20</v>
      </c>
      <c r="O1926" s="34" t="s">
        <v>35988</v>
      </c>
      <c r="P1926" s="34" t="s">
        <v>45771</v>
      </c>
      <c r="Q1926" s="34" t="s">
        <v>29986</v>
      </c>
      <c r="R1926" s="95" t="s">
        <v>35989</v>
      </c>
      <c r="S1926" s="34" t="s">
        <v>509</v>
      </c>
      <c r="T1926" s="34" t="s">
        <v>21</v>
      </c>
      <c r="U1926" s="35" t="s">
        <v>26682</v>
      </c>
      <c r="V1926" s="35" t="s">
        <v>26482</v>
      </c>
      <c r="W1926" s="35" t="s">
        <v>26485</v>
      </c>
      <c r="X1926" s="35" t="s">
        <v>93</v>
      </c>
      <c r="Y1926" s="35">
        <v>4307</v>
      </c>
      <c r="Z1926" s="34"/>
      <c r="AA1926" s="34" t="s">
        <v>42844</v>
      </c>
      <c r="AB1926" s="33">
        <v>6520</v>
      </c>
      <c r="AC1926" s="103">
        <v>25239</v>
      </c>
      <c r="AG1926" s="34"/>
      <c r="AK1926" s="34"/>
      <c r="AL1926" s="34"/>
      <c r="AM1926" s="34"/>
      <c r="AN1926" s="34"/>
      <c r="AO1926" s="34"/>
      <c r="AP1926" s="34"/>
      <c r="AQ1926" s="34"/>
      <c r="AR1926" s="34"/>
    </row>
    <row r="1927" spans="1:44" ht="13" customHeight="1" x14ac:dyDescent="0.2">
      <c r="A1927" s="1" t="s">
        <v>35977</v>
      </c>
      <c r="B1927" s="34">
        <v>46</v>
      </c>
      <c r="C1927" s="34" t="s">
        <v>13</v>
      </c>
      <c r="D1927" s="1" t="s">
        <v>23</v>
      </c>
      <c r="E1927" s="34"/>
      <c r="F1927" s="94">
        <v>43450</v>
      </c>
      <c r="G1927" s="34" t="s">
        <v>36207</v>
      </c>
      <c r="H1927" s="34" t="s">
        <v>398</v>
      </c>
      <c r="I1927" s="34" t="s">
        <v>336</v>
      </c>
      <c r="J1927" s="62">
        <v>66102</v>
      </c>
      <c r="K1927" s="34" t="s">
        <v>551</v>
      </c>
      <c r="L1927" s="34" t="s">
        <v>42343</v>
      </c>
      <c r="M1927" s="1" t="s">
        <v>46557</v>
      </c>
      <c r="N1927" s="34" t="s">
        <v>20</v>
      </c>
      <c r="O1927" s="34" t="s">
        <v>36277</v>
      </c>
      <c r="P1927" s="34" t="s">
        <v>45771</v>
      </c>
      <c r="Q1927" s="34" t="s">
        <v>29986</v>
      </c>
      <c r="R1927" s="95" t="s">
        <v>35978</v>
      </c>
      <c r="S1927" s="34" t="s">
        <v>93</v>
      </c>
      <c r="T1927" s="34" t="s">
        <v>21</v>
      </c>
      <c r="U1927" s="35" t="s">
        <v>26689</v>
      </c>
      <c r="V1927" s="35" t="s">
        <v>26484</v>
      </c>
      <c r="W1927" s="35" t="s">
        <v>26485</v>
      </c>
      <c r="X1927" s="35" t="s">
        <v>93</v>
      </c>
      <c r="Y1927" s="35">
        <v>4316</v>
      </c>
      <c r="Z1927" s="34"/>
      <c r="AA1927" s="34" t="s">
        <v>42842</v>
      </c>
      <c r="AB1927" s="33">
        <v>6519</v>
      </c>
      <c r="AC1927" s="103">
        <v>25243</v>
      </c>
      <c r="AG1927" s="34"/>
      <c r="AK1927" s="34"/>
      <c r="AL1927" s="34"/>
      <c r="AM1927" s="34"/>
      <c r="AN1927" s="34"/>
      <c r="AO1927" s="34"/>
      <c r="AP1927" s="34"/>
      <c r="AQ1927" s="34"/>
      <c r="AR1927" s="34"/>
    </row>
    <row r="1928" spans="1:44" ht="13" customHeight="1" x14ac:dyDescent="0.2">
      <c r="A1928" s="34" t="s">
        <v>36017</v>
      </c>
      <c r="B1928" s="34">
        <v>47</v>
      </c>
      <c r="C1928" s="34" t="s">
        <v>102</v>
      </c>
      <c r="D1928" s="34" t="s">
        <v>78</v>
      </c>
      <c r="E1928" s="34"/>
      <c r="F1928" s="94">
        <v>43450</v>
      </c>
      <c r="G1928" s="34" t="s">
        <v>36206</v>
      </c>
      <c r="H1928" s="34" t="s">
        <v>9731</v>
      </c>
      <c r="I1928" s="34" t="s">
        <v>25</v>
      </c>
      <c r="J1928" s="62">
        <v>29532</v>
      </c>
      <c r="K1928" s="34" t="s">
        <v>9731</v>
      </c>
      <c r="L1928" s="34" t="s">
        <v>9732</v>
      </c>
      <c r="M1928" s="1" t="s">
        <v>46486</v>
      </c>
      <c r="N1928" s="34" t="s">
        <v>20</v>
      </c>
      <c r="O1928" s="34" t="s">
        <v>35993</v>
      </c>
      <c r="P1928" s="34" t="s">
        <v>45771</v>
      </c>
      <c r="Q1928" s="34" t="s">
        <v>29986</v>
      </c>
      <c r="R1928" s="95" t="s">
        <v>35994</v>
      </c>
      <c r="S1928" s="34" t="s">
        <v>509</v>
      </c>
      <c r="T1928" s="34" t="s">
        <v>21</v>
      </c>
      <c r="U1928" s="35" t="s">
        <v>26682</v>
      </c>
      <c r="V1928" s="35" t="s">
        <v>26482</v>
      </c>
      <c r="W1928" s="35" t="s">
        <v>26485</v>
      </c>
      <c r="X1928" s="35" t="s">
        <v>93</v>
      </c>
      <c r="Y1928" s="35">
        <v>4321</v>
      </c>
      <c r="Z1928" s="34"/>
      <c r="AA1928" s="34" t="s">
        <v>42843</v>
      </c>
      <c r="AB1928" s="33">
        <v>6521</v>
      </c>
      <c r="AC1928" s="103">
        <v>25240</v>
      </c>
      <c r="AG1928" s="34"/>
      <c r="AK1928" s="34"/>
      <c r="AL1928" s="34"/>
      <c r="AM1928" s="34"/>
      <c r="AN1928" s="34"/>
      <c r="AO1928" s="34"/>
      <c r="AP1928" s="34"/>
      <c r="AQ1928" s="34"/>
      <c r="AR1928" s="34"/>
    </row>
    <row r="1929" spans="1:44" ht="13" customHeight="1" x14ac:dyDescent="0.2">
      <c r="A1929" s="34" t="s">
        <v>35973</v>
      </c>
      <c r="B1929" s="34">
        <v>50</v>
      </c>
      <c r="C1929" s="34" t="s">
        <v>13</v>
      </c>
      <c r="D1929" s="34" t="s">
        <v>30</v>
      </c>
      <c r="E1929" s="34"/>
      <c r="F1929" s="94">
        <v>43450</v>
      </c>
      <c r="G1929" s="34" t="s">
        <v>35974</v>
      </c>
      <c r="H1929" s="34" t="s">
        <v>1333</v>
      </c>
      <c r="I1929" s="34" t="s">
        <v>111</v>
      </c>
      <c r="J1929" s="62">
        <v>85207</v>
      </c>
      <c r="K1929" s="34" t="s">
        <v>582</v>
      </c>
      <c r="L1929" s="34" t="s">
        <v>1759</v>
      </c>
      <c r="M1929" s="1" t="s">
        <v>46707</v>
      </c>
      <c r="N1929" s="34" t="s">
        <v>20</v>
      </c>
      <c r="O1929" s="34" t="s">
        <v>35975</v>
      </c>
      <c r="P1929" s="34" t="s">
        <v>45771</v>
      </c>
      <c r="Q1929" s="34" t="s">
        <v>29986</v>
      </c>
      <c r="R1929" s="95" t="s">
        <v>35976</v>
      </c>
      <c r="S1929" s="34" t="s">
        <v>509</v>
      </c>
      <c r="T1929" s="34" t="s">
        <v>21</v>
      </c>
      <c r="U1929" s="35" t="s">
        <v>26689</v>
      </c>
      <c r="V1929" s="35" t="s">
        <v>26484</v>
      </c>
      <c r="W1929" s="35" t="s">
        <v>26485</v>
      </c>
      <c r="X1929" s="35" t="s">
        <v>93</v>
      </c>
      <c r="Y1929" s="35">
        <v>4304</v>
      </c>
      <c r="Z1929" s="34"/>
      <c r="AA1929" s="34" t="s">
        <v>42844</v>
      </c>
      <c r="AB1929" s="33">
        <v>6517</v>
      </c>
      <c r="AC1929" s="103">
        <v>25238</v>
      </c>
      <c r="AG1929" s="34"/>
      <c r="AK1929" s="34"/>
      <c r="AL1929" s="34"/>
      <c r="AM1929" s="34"/>
      <c r="AN1929" s="34"/>
      <c r="AO1929" s="34"/>
      <c r="AP1929" s="34"/>
      <c r="AQ1929" s="34"/>
      <c r="AR1929" s="34"/>
    </row>
    <row r="1930" spans="1:44" ht="13" customHeight="1" x14ac:dyDescent="0.2">
      <c r="A1930" s="34" t="s">
        <v>35979</v>
      </c>
      <c r="B1930" s="34">
        <v>60</v>
      </c>
      <c r="C1930" s="34" t="s">
        <v>13</v>
      </c>
      <c r="D1930" s="34" t="s">
        <v>30</v>
      </c>
      <c r="E1930" s="95" t="s">
        <v>35980</v>
      </c>
      <c r="F1930" s="94">
        <v>43450</v>
      </c>
      <c r="G1930" s="34" t="s">
        <v>35981</v>
      </c>
      <c r="H1930" s="34" t="s">
        <v>35982</v>
      </c>
      <c r="I1930" s="34" t="s">
        <v>62</v>
      </c>
      <c r="J1930" s="62">
        <v>44606</v>
      </c>
      <c r="K1930" s="34" t="s">
        <v>1054</v>
      </c>
      <c r="L1930" s="34" t="s">
        <v>29500</v>
      </c>
      <c r="M1930" s="1" t="s">
        <v>46889</v>
      </c>
      <c r="N1930" s="34" t="s">
        <v>20</v>
      </c>
      <c r="O1930" s="34" t="s">
        <v>35983</v>
      </c>
      <c r="P1930" s="34" t="s">
        <v>45771</v>
      </c>
      <c r="Q1930" s="34" t="s">
        <v>29986</v>
      </c>
      <c r="R1930" s="95" t="s">
        <v>35984</v>
      </c>
      <c r="S1930" s="34" t="s">
        <v>509</v>
      </c>
      <c r="T1930" s="34" t="s">
        <v>21</v>
      </c>
      <c r="U1930" s="35" t="s">
        <v>26689</v>
      </c>
      <c r="V1930" s="35" t="s">
        <v>26482</v>
      </c>
      <c r="W1930" s="35"/>
      <c r="X1930" s="35" t="s">
        <v>509</v>
      </c>
      <c r="Y1930" s="35">
        <v>4305</v>
      </c>
      <c r="Z1930" s="34"/>
      <c r="AA1930" s="34" t="s">
        <v>42843</v>
      </c>
      <c r="AB1930" s="33">
        <v>6518</v>
      </c>
      <c r="AC1930" s="103">
        <v>25244</v>
      </c>
      <c r="AG1930" s="34"/>
      <c r="AK1930" s="34"/>
      <c r="AL1930" s="34"/>
      <c r="AM1930" s="34"/>
      <c r="AN1930" s="34"/>
      <c r="AO1930" s="34"/>
      <c r="AP1930" s="34"/>
      <c r="AQ1930" s="34"/>
      <c r="AR1930" s="34"/>
    </row>
    <row r="1931" spans="1:44" ht="13" customHeight="1" x14ac:dyDescent="0.2">
      <c r="A1931" s="34" t="s">
        <v>35964</v>
      </c>
      <c r="B1931" s="34">
        <v>35</v>
      </c>
      <c r="C1931" s="34" t="s">
        <v>13</v>
      </c>
      <c r="D1931" s="34" t="s">
        <v>41</v>
      </c>
      <c r="E1931" s="95" t="s">
        <v>35965</v>
      </c>
      <c r="F1931" s="94">
        <v>43449</v>
      </c>
      <c r="G1931" s="34" t="s">
        <v>35966</v>
      </c>
      <c r="H1931" s="34" t="s">
        <v>2405</v>
      </c>
      <c r="I1931" s="34" t="s">
        <v>38</v>
      </c>
      <c r="J1931" s="62">
        <v>93230</v>
      </c>
      <c r="K1931" s="34" t="s">
        <v>1597</v>
      </c>
      <c r="L1931" s="34" t="s">
        <v>2407</v>
      </c>
      <c r="M1931" s="1" t="s">
        <v>46260</v>
      </c>
      <c r="N1931" s="34" t="s">
        <v>20</v>
      </c>
      <c r="O1931" s="34" t="s">
        <v>35967</v>
      </c>
      <c r="P1931" s="34" t="s">
        <v>45771</v>
      </c>
      <c r="Q1931" s="34" t="s">
        <v>29986</v>
      </c>
      <c r="R1931" s="95" t="s">
        <v>35968</v>
      </c>
      <c r="S1931" s="34" t="s">
        <v>93</v>
      </c>
      <c r="T1931" s="34" t="s">
        <v>21</v>
      </c>
      <c r="U1931" s="35" t="s">
        <v>26682</v>
      </c>
      <c r="V1931" s="35" t="s">
        <v>26484</v>
      </c>
      <c r="W1931" s="35" t="s">
        <v>26485</v>
      </c>
      <c r="X1931" s="35" t="s">
        <v>93</v>
      </c>
      <c r="Y1931" s="35">
        <v>4308</v>
      </c>
      <c r="Z1931" s="34"/>
      <c r="AA1931" s="34" t="s">
        <v>42844</v>
      </c>
      <c r="AB1931" s="33">
        <v>6516</v>
      </c>
      <c r="AC1931" s="103">
        <v>25236</v>
      </c>
      <c r="AG1931" s="34"/>
      <c r="AK1931" s="34"/>
      <c r="AL1931" s="34"/>
      <c r="AM1931" s="34"/>
      <c r="AN1931" s="34"/>
      <c r="AO1931" s="34"/>
      <c r="AP1931" s="34"/>
      <c r="AQ1931" s="34"/>
      <c r="AR1931" s="34"/>
    </row>
    <row r="1932" spans="1:44" ht="13" customHeight="1" x14ac:dyDescent="0.2">
      <c r="A1932" s="1" t="s">
        <v>35969</v>
      </c>
      <c r="B1932" s="34">
        <v>57</v>
      </c>
      <c r="C1932" s="34" t="s">
        <v>13</v>
      </c>
      <c r="D1932" s="1" t="s">
        <v>23</v>
      </c>
      <c r="E1932" s="34"/>
      <c r="F1932" s="94">
        <v>43449</v>
      </c>
      <c r="G1932" s="34" t="s">
        <v>35970</v>
      </c>
      <c r="H1932" s="34" t="s">
        <v>14135</v>
      </c>
      <c r="I1932" s="34" t="s">
        <v>392</v>
      </c>
      <c r="J1932" s="62">
        <v>11967</v>
      </c>
      <c r="K1932" s="34" t="s">
        <v>1584</v>
      </c>
      <c r="L1932" s="34" t="s">
        <v>3080</v>
      </c>
      <c r="M1932" s="1" t="s">
        <v>45951</v>
      </c>
      <c r="N1932" s="34" t="s">
        <v>20</v>
      </c>
      <c r="O1932" s="34" t="s">
        <v>35971</v>
      </c>
      <c r="P1932" s="34" t="s">
        <v>45771</v>
      </c>
      <c r="Q1932" s="34" t="s">
        <v>29986</v>
      </c>
      <c r="R1932" s="95" t="s">
        <v>35972</v>
      </c>
      <c r="S1932" s="34" t="s">
        <v>509</v>
      </c>
      <c r="T1932" s="34" t="s">
        <v>21</v>
      </c>
      <c r="U1932" s="35" t="s">
        <v>26682</v>
      </c>
      <c r="V1932" s="35" t="s">
        <v>26482</v>
      </c>
      <c r="W1932" s="35" t="s">
        <v>26485</v>
      </c>
      <c r="X1932" s="35" t="s">
        <v>93</v>
      </c>
      <c r="Y1932" s="35">
        <v>4306</v>
      </c>
      <c r="Z1932" s="34"/>
      <c r="AA1932" s="34" t="s">
        <v>42844</v>
      </c>
      <c r="AB1932" s="33">
        <v>6515</v>
      </c>
      <c r="AC1932" s="103">
        <v>25237</v>
      </c>
      <c r="AG1932" s="34"/>
      <c r="AK1932" s="34"/>
      <c r="AL1932" s="34"/>
      <c r="AM1932" s="34"/>
      <c r="AN1932" s="34"/>
      <c r="AO1932" s="34"/>
      <c r="AP1932" s="34"/>
      <c r="AQ1932" s="34"/>
      <c r="AR1932" s="34"/>
    </row>
    <row r="1933" spans="1:44" ht="13" customHeight="1" x14ac:dyDescent="0.2">
      <c r="A1933" s="1" t="s">
        <v>35960</v>
      </c>
      <c r="B1933" s="34">
        <v>54</v>
      </c>
      <c r="C1933" s="34" t="s">
        <v>13</v>
      </c>
      <c r="D1933" s="1" t="s">
        <v>23</v>
      </c>
      <c r="E1933" s="34"/>
      <c r="F1933" s="94">
        <v>43448</v>
      </c>
      <c r="G1933" s="34" t="s">
        <v>36208</v>
      </c>
      <c r="H1933" s="34" t="s">
        <v>482</v>
      </c>
      <c r="I1933" s="34" t="s">
        <v>74</v>
      </c>
      <c r="J1933" s="62">
        <v>7104</v>
      </c>
      <c r="K1933" s="34" t="s">
        <v>483</v>
      </c>
      <c r="L1933" s="34" t="s">
        <v>484</v>
      </c>
      <c r="M1933" s="1" t="s">
        <v>49721</v>
      </c>
      <c r="N1933" s="34" t="s">
        <v>20</v>
      </c>
      <c r="O1933" s="34" t="s">
        <v>36278</v>
      </c>
      <c r="P1933" s="34" t="s">
        <v>45771</v>
      </c>
      <c r="Q1933" s="34" t="s">
        <v>29986</v>
      </c>
      <c r="R1933" s="95" t="s">
        <v>35961</v>
      </c>
      <c r="S1933" s="34" t="s">
        <v>93</v>
      </c>
      <c r="T1933" s="34" t="s">
        <v>21</v>
      </c>
      <c r="U1933" s="35" t="s">
        <v>26689</v>
      </c>
      <c r="V1933" s="35" t="s">
        <v>26484</v>
      </c>
      <c r="W1933" s="35"/>
      <c r="X1933" s="35"/>
      <c r="Y1933" s="35"/>
      <c r="Z1933" s="34"/>
      <c r="AA1933" s="34" t="s">
        <v>42842</v>
      </c>
      <c r="AB1933" s="33">
        <v>6513</v>
      </c>
      <c r="AC1933" s="103">
        <v>25234</v>
      </c>
      <c r="AG1933" s="34"/>
      <c r="AK1933" s="34"/>
      <c r="AL1933" s="34"/>
      <c r="AM1933" s="34"/>
      <c r="AN1933" s="34"/>
      <c r="AO1933" s="34"/>
      <c r="AP1933" s="34"/>
      <c r="AQ1933" s="34"/>
      <c r="AR1933" s="34"/>
    </row>
    <row r="1934" spans="1:44" ht="13" customHeight="1" x14ac:dyDescent="0.2">
      <c r="A1934" s="1" t="s">
        <v>35962</v>
      </c>
      <c r="B1934" s="34">
        <v>66</v>
      </c>
      <c r="C1934" s="34" t="s">
        <v>13</v>
      </c>
      <c r="D1934" s="1" t="s">
        <v>23</v>
      </c>
      <c r="E1934" s="34"/>
      <c r="F1934" s="94">
        <v>43448</v>
      </c>
      <c r="G1934" s="34" t="s">
        <v>36209</v>
      </c>
      <c r="H1934" s="34" t="s">
        <v>5723</v>
      </c>
      <c r="I1934" s="34" t="s">
        <v>281</v>
      </c>
      <c r="J1934" s="62">
        <v>98908</v>
      </c>
      <c r="K1934" s="34" t="s">
        <v>5723</v>
      </c>
      <c r="L1934" s="34" t="s">
        <v>9540</v>
      </c>
      <c r="M1934" s="1" t="s">
        <v>46890</v>
      </c>
      <c r="N1934" s="34" t="s">
        <v>20</v>
      </c>
      <c r="O1934" s="34" t="s">
        <v>36279</v>
      </c>
      <c r="P1934" s="34" t="s">
        <v>45771</v>
      </c>
      <c r="Q1934" s="34" t="s">
        <v>29986</v>
      </c>
      <c r="R1934" s="95" t="s">
        <v>35963</v>
      </c>
      <c r="S1934" s="34" t="s">
        <v>22</v>
      </c>
      <c r="T1934" s="34" t="s">
        <v>350</v>
      </c>
      <c r="U1934" s="35" t="s">
        <v>26775</v>
      </c>
      <c r="Z1934" s="34"/>
      <c r="AA1934" s="34" t="s">
        <v>42844</v>
      </c>
      <c r="AB1934" s="33">
        <v>6514</v>
      </c>
      <c r="AC1934" s="103">
        <v>25235</v>
      </c>
      <c r="AG1934" s="34"/>
      <c r="AK1934" s="34"/>
      <c r="AL1934" s="34"/>
      <c r="AM1934" s="34"/>
      <c r="AN1934" s="34"/>
      <c r="AO1934" s="34"/>
      <c r="AP1934" s="34"/>
      <c r="AQ1934" s="34"/>
      <c r="AR1934" s="34"/>
    </row>
    <row r="1935" spans="1:44" ht="13" customHeight="1" x14ac:dyDescent="0.2">
      <c r="A1935" s="1" t="s">
        <v>35951</v>
      </c>
      <c r="B1935" s="34">
        <v>33</v>
      </c>
      <c r="C1935" s="34" t="s">
        <v>13</v>
      </c>
      <c r="D1935" s="1" t="s">
        <v>23</v>
      </c>
      <c r="E1935" s="34"/>
      <c r="F1935" s="94">
        <v>43447</v>
      </c>
      <c r="G1935" s="34" t="s">
        <v>35952</v>
      </c>
      <c r="H1935" s="34" t="s">
        <v>971</v>
      </c>
      <c r="I1935" s="34" t="s">
        <v>159</v>
      </c>
      <c r="J1935" s="62">
        <v>30032</v>
      </c>
      <c r="K1935" s="34" t="s">
        <v>802</v>
      </c>
      <c r="L1935" s="34" t="s">
        <v>803</v>
      </c>
      <c r="M1935" s="1" t="s">
        <v>46231</v>
      </c>
      <c r="N1935" s="34" t="s">
        <v>20</v>
      </c>
      <c r="O1935" s="34" t="s">
        <v>35953</v>
      </c>
      <c r="P1935" s="34" t="s">
        <v>45771</v>
      </c>
      <c r="Q1935" s="34" t="s">
        <v>29986</v>
      </c>
      <c r="R1935" s="95" t="s">
        <v>35954</v>
      </c>
      <c r="S1935" s="34" t="s">
        <v>93</v>
      </c>
      <c r="T1935" s="34" t="s">
        <v>21</v>
      </c>
      <c r="U1935" s="35" t="s">
        <v>26689</v>
      </c>
      <c r="V1935" s="35" t="s">
        <v>26484</v>
      </c>
      <c r="W1935" s="35"/>
      <c r="X1935" s="35"/>
      <c r="Y1935" s="35"/>
      <c r="Z1935" s="34"/>
      <c r="AA1935" s="34" t="s">
        <v>42844</v>
      </c>
      <c r="AB1935" s="33">
        <v>6509</v>
      </c>
      <c r="AC1935" s="103">
        <v>25229</v>
      </c>
      <c r="AG1935" s="34"/>
      <c r="AK1935" s="34"/>
      <c r="AL1935" s="34"/>
      <c r="AM1935" s="34"/>
      <c r="AN1935" s="34"/>
      <c r="AO1935" s="34"/>
      <c r="AP1935" s="34"/>
      <c r="AQ1935" s="34"/>
      <c r="AR1935" s="34"/>
    </row>
    <row r="1936" spans="1:44" ht="13" customHeight="1" x14ac:dyDescent="0.2">
      <c r="A1936" s="1" t="s">
        <v>23519</v>
      </c>
      <c r="B1936" s="34">
        <v>35</v>
      </c>
      <c r="C1936" s="34" t="s">
        <v>13</v>
      </c>
      <c r="D1936" s="1" t="s">
        <v>23</v>
      </c>
      <c r="E1936" s="34"/>
      <c r="F1936" s="94">
        <v>43447</v>
      </c>
      <c r="G1936" s="34" t="s">
        <v>36210</v>
      </c>
      <c r="H1936" s="34" t="s">
        <v>28299</v>
      </c>
      <c r="I1936" s="34" t="s">
        <v>38</v>
      </c>
      <c r="J1936" s="62">
        <v>95919</v>
      </c>
      <c r="K1936" s="34" t="s">
        <v>1242</v>
      </c>
      <c r="L1936" s="34" t="s">
        <v>1243</v>
      </c>
      <c r="M1936" s="1" t="s">
        <v>46850</v>
      </c>
      <c r="N1936" s="34" t="s">
        <v>20</v>
      </c>
      <c r="O1936" s="34" t="s">
        <v>35939</v>
      </c>
      <c r="P1936" s="34" t="s">
        <v>45771</v>
      </c>
      <c r="Q1936" s="34" t="s">
        <v>29986</v>
      </c>
      <c r="R1936" s="95" t="s">
        <v>35940</v>
      </c>
      <c r="S1936" s="34" t="s">
        <v>22</v>
      </c>
      <c r="T1936" s="34" t="s">
        <v>21</v>
      </c>
      <c r="U1936" s="35" t="s">
        <v>26689</v>
      </c>
      <c r="V1936" s="35" t="s">
        <v>26484</v>
      </c>
      <c r="W1936" s="35"/>
      <c r="X1936" s="35"/>
      <c r="Y1936" s="35"/>
      <c r="Z1936" s="34"/>
      <c r="AA1936" s="34" t="s">
        <v>42843</v>
      </c>
      <c r="AB1936" s="33">
        <v>6508</v>
      </c>
      <c r="AC1936" s="103">
        <v>25226</v>
      </c>
      <c r="AG1936" s="34"/>
      <c r="AK1936" s="34"/>
      <c r="AL1936" s="34"/>
      <c r="AM1936" s="34"/>
      <c r="AN1936" s="34"/>
      <c r="AO1936" s="34"/>
      <c r="AP1936" s="34"/>
      <c r="AQ1936" s="34"/>
      <c r="AR1936" s="34"/>
    </row>
    <row r="1937" spans="1:44" ht="13" customHeight="1" x14ac:dyDescent="0.2">
      <c r="A1937" s="1" t="s">
        <v>35946</v>
      </c>
      <c r="B1937" s="34">
        <v>70</v>
      </c>
      <c r="C1937" s="34" t="s">
        <v>13</v>
      </c>
      <c r="D1937" s="1" t="s">
        <v>23</v>
      </c>
      <c r="E1937" s="34"/>
      <c r="F1937" s="94">
        <v>43447</v>
      </c>
      <c r="G1937" s="34" t="s">
        <v>35947</v>
      </c>
      <c r="H1937" s="34" t="s">
        <v>35948</v>
      </c>
      <c r="I1937" s="34" t="s">
        <v>55</v>
      </c>
      <c r="J1937" s="62">
        <v>34785</v>
      </c>
      <c r="K1937" s="34" t="s">
        <v>24699</v>
      </c>
      <c r="L1937" s="34" t="s">
        <v>34734</v>
      </c>
      <c r="M1937" s="1" t="s">
        <v>46603</v>
      </c>
      <c r="N1937" s="34" t="s">
        <v>20</v>
      </c>
      <c r="O1937" s="34" t="s">
        <v>35949</v>
      </c>
      <c r="P1937" s="34" t="s">
        <v>45771</v>
      </c>
      <c r="Q1937" s="34" t="s">
        <v>29986</v>
      </c>
      <c r="R1937" s="95" t="s">
        <v>35950</v>
      </c>
      <c r="S1937" s="34" t="s">
        <v>93</v>
      </c>
      <c r="T1937" s="34" t="s">
        <v>21</v>
      </c>
      <c r="U1937" s="35" t="s">
        <v>26689</v>
      </c>
      <c r="V1937" s="35" t="s">
        <v>26484</v>
      </c>
      <c r="W1937" s="35"/>
      <c r="X1937" s="35"/>
      <c r="Y1937" s="35"/>
      <c r="Z1937" s="34"/>
      <c r="AA1937" s="34" t="s">
        <v>42843</v>
      </c>
      <c r="AB1937" s="33">
        <v>6510</v>
      </c>
      <c r="AC1937" s="103">
        <v>25233</v>
      </c>
      <c r="AG1937" s="34"/>
      <c r="AK1937" s="34"/>
      <c r="AL1937" s="34"/>
      <c r="AM1937" s="34"/>
      <c r="AN1937" s="34"/>
      <c r="AO1937" s="34"/>
      <c r="AP1937" s="34"/>
      <c r="AQ1937" s="34"/>
      <c r="AR1937" s="34"/>
    </row>
    <row r="1938" spans="1:44" ht="13" customHeight="1" x14ac:dyDescent="0.2">
      <c r="A1938" s="34" t="s">
        <v>35955</v>
      </c>
      <c r="B1938" s="34">
        <v>42</v>
      </c>
      <c r="C1938" s="34" t="s">
        <v>13</v>
      </c>
      <c r="D1938" s="34" t="s">
        <v>78</v>
      </c>
      <c r="E1938" s="95" t="s">
        <v>35956</v>
      </c>
      <c r="F1938" s="94">
        <v>43447</v>
      </c>
      <c r="G1938" s="34" t="s">
        <v>35957</v>
      </c>
      <c r="H1938" s="34" t="s">
        <v>1113</v>
      </c>
      <c r="I1938" s="34" t="s">
        <v>297</v>
      </c>
      <c r="J1938" s="62">
        <v>38128</v>
      </c>
      <c r="K1938" s="34" t="s">
        <v>1114</v>
      </c>
      <c r="L1938" s="34" t="s">
        <v>1115</v>
      </c>
      <c r="M1938" s="1" t="s">
        <v>46341</v>
      </c>
      <c r="N1938" s="34" t="s">
        <v>20</v>
      </c>
      <c r="O1938" s="34" t="s">
        <v>35958</v>
      </c>
      <c r="P1938" s="34" t="s">
        <v>45771</v>
      </c>
      <c r="Q1938" s="34" t="s">
        <v>29986</v>
      </c>
      <c r="R1938" s="95" t="s">
        <v>35959</v>
      </c>
      <c r="S1938" s="34" t="s">
        <v>22</v>
      </c>
      <c r="T1938" s="34" t="s">
        <v>45897</v>
      </c>
      <c r="U1938" s="51" t="s">
        <v>39851</v>
      </c>
      <c r="V1938" s="35" t="s">
        <v>26484</v>
      </c>
      <c r="W1938" s="35"/>
      <c r="X1938" s="35"/>
      <c r="Y1938" s="33">
        <v>4317</v>
      </c>
      <c r="Z1938" s="34"/>
      <c r="AA1938" s="34" t="s">
        <v>42844</v>
      </c>
      <c r="AB1938" s="33">
        <v>6511</v>
      </c>
      <c r="AC1938" s="103">
        <v>25227</v>
      </c>
      <c r="AG1938" s="34"/>
      <c r="AK1938" s="34"/>
      <c r="AL1938" s="34"/>
      <c r="AM1938" s="34"/>
      <c r="AN1938" s="34"/>
      <c r="AO1938" s="34"/>
      <c r="AP1938" s="34"/>
      <c r="AQ1938" s="34"/>
      <c r="AR1938" s="34"/>
    </row>
    <row r="1939" spans="1:44" ht="13" customHeight="1" x14ac:dyDescent="0.2">
      <c r="A1939" s="34" t="s">
        <v>2989</v>
      </c>
      <c r="B1939" s="34" t="s">
        <v>22</v>
      </c>
      <c r="C1939" s="34" t="s">
        <v>13</v>
      </c>
      <c r="D1939" s="34" t="s">
        <v>41</v>
      </c>
      <c r="E1939" s="34"/>
      <c r="F1939" s="94">
        <v>43447</v>
      </c>
      <c r="G1939" s="34" t="s">
        <v>35941</v>
      </c>
      <c r="H1939" s="34" t="s">
        <v>35942</v>
      </c>
      <c r="I1939" s="34" t="s">
        <v>38</v>
      </c>
      <c r="J1939" s="62">
        <v>91786</v>
      </c>
      <c r="K1939" s="34" t="s">
        <v>287</v>
      </c>
      <c r="L1939" s="34" t="s">
        <v>35943</v>
      </c>
      <c r="M1939" s="1" t="s">
        <v>46891</v>
      </c>
      <c r="N1939" s="34" t="s">
        <v>20</v>
      </c>
      <c r="O1939" s="34" t="s">
        <v>35944</v>
      </c>
      <c r="P1939" s="34" t="s">
        <v>45771</v>
      </c>
      <c r="Q1939" s="34" t="s">
        <v>29986</v>
      </c>
      <c r="R1939" s="95" t="s">
        <v>35945</v>
      </c>
      <c r="S1939" s="34" t="s">
        <v>93</v>
      </c>
      <c r="T1939" s="34" t="s">
        <v>45897</v>
      </c>
      <c r="U1939" s="51" t="s">
        <v>39851</v>
      </c>
      <c r="V1939" s="35" t="s">
        <v>26484</v>
      </c>
      <c r="W1939" s="35"/>
      <c r="X1939" s="35"/>
      <c r="Y1939" s="35"/>
      <c r="Z1939" s="34"/>
      <c r="AA1939" s="34" t="s">
        <v>42844</v>
      </c>
      <c r="AB1939" s="33">
        <v>6512</v>
      </c>
      <c r="AC1939" s="103">
        <v>25232</v>
      </c>
      <c r="AG1939" s="34"/>
      <c r="AK1939" s="34"/>
      <c r="AL1939" s="34"/>
      <c r="AM1939" s="34"/>
      <c r="AN1939" s="34"/>
      <c r="AO1939" s="34"/>
      <c r="AP1939" s="34"/>
      <c r="AQ1939" s="34"/>
      <c r="AR1939" s="34"/>
    </row>
    <row r="1940" spans="1:44" ht="13" customHeight="1" x14ac:dyDescent="0.2">
      <c r="A1940" s="34" t="s">
        <v>36218</v>
      </c>
      <c r="B1940" s="34">
        <v>19</v>
      </c>
      <c r="C1940" s="34" t="s">
        <v>13</v>
      </c>
      <c r="D1940" s="34" t="s">
        <v>41</v>
      </c>
      <c r="E1940" s="95"/>
      <c r="F1940" s="94">
        <v>43446</v>
      </c>
      <c r="G1940" s="34" t="s">
        <v>35936</v>
      </c>
      <c r="H1940" s="34" t="s">
        <v>863</v>
      </c>
      <c r="I1940" s="34" t="s">
        <v>177</v>
      </c>
      <c r="J1940" s="62">
        <v>87110</v>
      </c>
      <c r="K1940" s="34" t="s">
        <v>430</v>
      </c>
      <c r="L1940" s="34" t="s">
        <v>4548</v>
      </c>
      <c r="M1940" s="1" t="s">
        <v>46140</v>
      </c>
      <c r="N1940" s="34" t="s">
        <v>20</v>
      </c>
      <c r="O1940" s="34" t="s">
        <v>35937</v>
      </c>
      <c r="P1940" s="34" t="s">
        <v>45771</v>
      </c>
      <c r="Q1940" s="34" t="s">
        <v>29986</v>
      </c>
      <c r="R1940" s="95" t="s">
        <v>35938</v>
      </c>
      <c r="S1940" s="34" t="s">
        <v>93</v>
      </c>
      <c r="T1940" s="34" t="s">
        <v>21</v>
      </c>
      <c r="U1940" s="35" t="s">
        <v>26689</v>
      </c>
      <c r="V1940" s="35" t="s">
        <v>26484</v>
      </c>
      <c r="W1940" s="35" t="s">
        <v>26486</v>
      </c>
      <c r="X1940" s="35" t="s">
        <v>93</v>
      </c>
      <c r="Y1940" s="35">
        <v>4300</v>
      </c>
      <c r="AA1940" s="34" t="s">
        <v>42842</v>
      </c>
      <c r="AB1940" s="33">
        <v>6505</v>
      </c>
      <c r="AC1940" s="103">
        <v>25225</v>
      </c>
    </row>
    <row r="1941" spans="1:44" ht="13" customHeight="1" x14ac:dyDescent="0.2">
      <c r="A1941" s="34" t="s">
        <v>35927</v>
      </c>
      <c r="B1941" s="34">
        <v>43</v>
      </c>
      <c r="C1941" s="34" t="s">
        <v>13</v>
      </c>
      <c r="D1941" s="34" t="s">
        <v>30</v>
      </c>
      <c r="E1941" s="95" t="s">
        <v>35928</v>
      </c>
      <c r="F1941" s="94">
        <v>43446</v>
      </c>
      <c r="G1941" s="34" t="s">
        <v>35929</v>
      </c>
      <c r="H1941" s="34" t="s">
        <v>600</v>
      </c>
      <c r="I1941" s="34" t="s">
        <v>55</v>
      </c>
      <c r="J1941" s="62">
        <v>32218</v>
      </c>
      <c r="K1941" s="34" t="s">
        <v>601</v>
      </c>
      <c r="L1941" s="34" t="s">
        <v>602</v>
      </c>
      <c r="M1941" s="1" t="s">
        <v>49877</v>
      </c>
      <c r="N1941" s="34" t="s">
        <v>20</v>
      </c>
      <c r="O1941" s="34" t="s">
        <v>35930</v>
      </c>
      <c r="P1941" s="34" t="s">
        <v>45392</v>
      </c>
      <c r="Q1941" s="34" t="s">
        <v>29986</v>
      </c>
      <c r="R1941" s="95" t="s">
        <v>35931</v>
      </c>
      <c r="S1941" s="34" t="s">
        <v>93</v>
      </c>
      <c r="T1941" s="34" t="s">
        <v>21</v>
      </c>
      <c r="U1941" s="35" t="s">
        <v>26689</v>
      </c>
      <c r="V1941" s="35" t="s">
        <v>26484</v>
      </c>
      <c r="W1941" s="35" t="s">
        <v>26485</v>
      </c>
      <c r="X1941" s="35" t="s">
        <v>93</v>
      </c>
      <c r="Y1941" s="35">
        <v>4298</v>
      </c>
      <c r="AA1941" s="34" t="s">
        <v>42844</v>
      </c>
      <c r="AB1941" s="33">
        <v>6504</v>
      </c>
      <c r="AC1941" s="103">
        <v>25224</v>
      </c>
    </row>
    <row r="1942" spans="1:44" ht="13" customHeight="1" x14ac:dyDescent="0.2">
      <c r="A1942" s="34" t="s">
        <v>35922</v>
      </c>
      <c r="B1942" s="34">
        <v>18</v>
      </c>
      <c r="C1942" s="34" t="s">
        <v>13</v>
      </c>
      <c r="D1942" s="34" t="s">
        <v>30</v>
      </c>
      <c r="E1942" s="95" t="s">
        <v>35923</v>
      </c>
      <c r="F1942" s="94">
        <v>43446</v>
      </c>
      <c r="G1942" s="34" t="s">
        <v>35924</v>
      </c>
      <c r="H1942" s="34" t="s">
        <v>600</v>
      </c>
      <c r="I1942" s="34" t="s">
        <v>55</v>
      </c>
      <c r="J1942" s="62">
        <v>32257</v>
      </c>
      <c r="K1942" s="34" t="s">
        <v>601</v>
      </c>
      <c r="L1942" s="34" t="s">
        <v>602</v>
      </c>
      <c r="M1942" s="1" t="s">
        <v>49877</v>
      </c>
      <c r="N1942" s="34" t="s">
        <v>20</v>
      </c>
      <c r="O1942" s="34" t="s">
        <v>35925</v>
      </c>
      <c r="P1942" s="34" t="s">
        <v>45392</v>
      </c>
      <c r="Q1942" s="34" t="s">
        <v>29986</v>
      </c>
      <c r="R1942" s="95" t="s">
        <v>35926</v>
      </c>
      <c r="S1942" s="34" t="s">
        <v>93</v>
      </c>
      <c r="T1942" s="34" t="s">
        <v>45897</v>
      </c>
      <c r="U1942" s="35" t="s">
        <v>39851</v>
      </c>
      <c r="V1942" s="35" t="s">
        <v>26484</v>
      </c>
      <c r="W1942" s="35" t="s">
        <v>26485</v>
      </c>
      <c r="X1942" s="35" t="s">
        <v>93</v>
      </c>
      <c r="Y1942" s="35">
        <v>4299</v>
      </c>
      <c r="Z1942" s="33" t="s">
        <v>42353</v>
      </c>
      <c r="AA1942" s="34" t="s">
        <v>42842</v>
      </c>
      <c r="AB1942" s="33">
        <v>6506</v>
      </c>
      <c r="AC1942" s="103">
        <v>25223</v>
      </c>
    </row>
    <row r="1943" spans="1:44" ht="13" customHeight="1" x14ac:dyDescent="0.2">
      <c r="A1943" s="34" t="s">
        <v>35932</v>
      </c>
      <c r="B1943" s="34">
        <v>29</v>
      </c>
      <c r="C1943" s="34" t="s">
        <v>13</v>
      </c>
      <c r="D1943" s="34" t="s">
        <v>78</v>
      </c>
      <c r="E1943" s="95"/>
      <c r="F1943" s="94">
        <v>43446</v>
      </c>
      <c r="G1943" s="34" t="s">
        <v>35933</v>
      </c>
      <c r="H1943" s="34" t="s">
        <v>658</v>
      </c>
      <c r="I1943" s="34" t="s">
        <v>399</v>
      </c>
      <c r="J1943" s="62">
        <v>63136</v>
      </c>
      <c r="K1943" s="34" t="s">
        <v>658</v>
      </c>
      <c r="L1943" s="34" t="s">
        <v>4149</v>
      </c>
      <c r="M1943" s="1" t="s">
        <v>46104</v>
      </c>
      <c r="N1943" s="34" t="s">
        <v>20</v>
      </c>
      <c r="O1943" s="34" t="s">
        <v>35934</v>
      </c>
      <c r="P1943" s="34" t="s">
        <v>45771</v>
      </c>
      <c r="Q1943" s="34" t="s">
        <v>29986</v>
      </c>
      <c r="R1943" s="95" t="s">
        <v>35935</v>
      </c>
      <c r="S1943" s="34" t="s">
        <v>93</v>
      </c>
      <c r="T1943" s="34" t="s">
        <v>350</v>
      </c>
      <c r="U1943" s="35" t="s">
        <v>26775</v>
      </c>
      <c r="V1943" s="35" t="s">
        <v>26484</v>
      </c>
      <c r="W1943" s="35" t="s">
        <v>26483</v>
      </c>
      <c r="X1943" s="35" t="s">
        <v>93</v>
      </c>
      <c r="Y1943" s="35">
        <v>4297</v>
      </c>
      <c r="AA1943" s="34" t="s">
        <v>42844</v>
      </c>
      <c r="AB1943" s="33">
        <v>6507</v>
      </c>
      <c r="AC1943" s="103">
        <v>25221</v>
      </c>
    </row>
    <row r="1944" spans="1:44" ht="13" customHeight="1" x14ac:dyDescent="0.2">
      <c r="A1944" s="34" t="s">
        <v>35893</v>
      </c>
      <c r="B1944" s="34">
        <v>22</v>
      </c>
      <c r="C1944" s="34" t="s">
        <v>13</v>
      </c>
      <c r="D1944" s="34" t="s">
        <v>30</v>
      </c>
      <c r="E1944" s="95" t="s">
        <v>35894</v>
      </c>
      <c r="F1944" s="94">
        <v>43445</v>
      </c>
      <c r="G1944" s="34" t="s">
        <v>6767</v>
      </c>
      <c r="H1944" s="34" t="s">
        <v>35895</v>
      </c>
      <c r="I1944" s="34" t="s">
        <v>915</v>
      </c>
      <c r="J1944" s="62">
        <v>72823</v>
      </c>
      <c r="K1944" s="34" t="s">
        <v>29446</v>
      </c>
      <c r="L1944" s="34" t="s">
        <v>24826</v>
      </c>
      <c r="M1944" s="1" t="s">
        <v>46149</v>
      </c>
      <c r="N1944" s="34" t="s">
        <v>20</v>
      </c>
      <c r="O1944" s="34" t="s">
        <v>35896</v>
      </c>
      <c r="P1944" s="34" t="s">
        <v>45771</v>
      </c>
      <c r="Q1944" s="34" t="s">
        <v>29986</v>
      </c>
      <c r="R1944" s="95" t="s">
        <v>35897</v>
      </c>
      <c r="S1944" s="34" t="s">
        <v>93</v>
      </c>
      <c r="T1944" s="34" t="s">
        <v>21</v>
      </c>
      <c r="U1944" s="35" t="s">
        <v>26682</v>
      </c>
      <c r="V1944" s="35" t="s">
        <v>26482</v>
      </c>
      <c r="W1944" s="35" t="s">
        <v>26483</v>
      </c>
      <c r="X1944" s="35" t="s">
        <v>93</v>
      </c>
      <c r="Y1944" s="35">
        <v>4295</v>
      </c>
      <c r="AA1944" s="34" t="s">
        <v>42843</v>
      </c>
      <c r="AB1944" s="33">
        <v>6503</v>
      </c>
      <c r="AC1944" s="103">
        <v>25213</v>
      </c>
    </row>
    <row r="1945" spans="1:44" ht="13" customHeight="1" x14ac:dyDescent="0.2">
      <c r="A1945" s="34" t="s">
        <v>35902</v>
      </c>
      <c r="B1945" s="34">
        <v>25</v>
      </c>
      <c r="C1945" s="34" t="s">
        <v>102</v>
      </c>
      <c r="D1945" s="34" t="s">
        <v>30</v>
      </c>
      <c r="E1945" s="95"/>
      <c r="F1945" s="94">
        <v>43445</v>
      </c>
      <c r="G1945" s="34" t="s">
        <v>35903</v>
      </c>
      <c r="H1945" s="34" t="s">
        <v>27055</v>
      </c>
      <c r="I1945" s="34" t="s">
        <v>159</v>
      </c>
      <c r="J1945" s="62">
        <v>31052</v>
      </c>
      <c r="K1945" s="34" t="s">
        <v>23885</v>
      </c>
      <c r="L1945" s="34" t="s">
        <v>5147</v>
      </c>
      <c r="M1945" s="1" t="s">
        <v>48899</v>
      </c>
      <c r="N1945" s="34" t="s">
        <v>20</v>
      </c>
      <c r="O1945" s="34" t="s">
        <v>35904</v>
      </c>
      <c r="P1945" s="34" t="s">
        <v>45771</v>
      </c>
      <c r="Q1945" s="34" t="s">
        <v>29986</v>
      </c>
      <c r="R1945" s="95" t="s">
        <v>35905</v>
      </c>
      <c r="S1945" s="34" t="s">
        <v>93</v>
      </c>
      <c r="T1945" s="34" t="s">
        <v>21</v>
      </c>
      <c r="U1945" s="35" t="s">
        <v>26689</v>
      </c>
      <c r="V1945" s="35" t="s">
        <v>26484</v>
      </c>
      <c r="W1945" s="35" t="s">
        <v>26485</v>
      </c>
      <c r="X1945" s="35" t="s">
        <v>93</v>
      </c>
      <c r="Y1945" s="35">
        <v>4288</v>
      </c>
      <c r="AA1945" s="34" t="s">
        <v>42843</v>
      </c>
      <c r="AB1945" s="33">
        <v>6498</v>
      </c>
      <c r="AC1945" s="103">
        <v>25214</v>
      </c>
    </row>
    <row r="1946" spans="1:44" ht="13" customHeight="1" x14ac:dyDescent="0.2">
      <c r="A1946" s="34" t="s">
        <v>35906</v>
      </c>
      <c r="B1946" s="34">
        <v>27</v>
      </c>
      <c r="C1946" s="34" t="s">
        <v>102</v>
      </c>
      <c r="D1946" s="34" t="s">
        <v>78</v>
      </c>
      <c r="E1946" s="95" t="s">
        <v>35907</v>
      </c>
      <c r="F1946" s="94">
        <v>43445</v>
      </c>
      <c r="G1946" s="34" t="s">
        <v>35908</v>
      </c>
      <c r="H1946" s="34" t="s">
        <v>5605</v>
      </c>
      <c r="I1946" s="34" t="s">
        <v>159</v>
      </c>
      <c r="J1946" s="62">
        <v>30701</v>
      </c>
      <c r="K1946" s="34" t="s">
        <v>16549</v>
      </c>
      <c r="L1946" s="34" t="s">
        <v>16481</v>
      </c>
      <c r="M1946" s="1" t="s">
        <v>46892</v>
      </c>
      <c r="N1946" s="34" t="s">
        <v>20</v>
      </c>
      <c r="O1946" s="34" t="s">
        <v>35909</v>
      </c>
      <c r="P1946" s="34" t="s">
        <v>45771</v>
      </c>
      <c r="Q1946" s="34" t="s">
        <v>29986</v>
      </c>
      <c r="R1946" s="95" t="s">
        <v>35910</v>
      </c>
      <c r="S1946" s="34" t="s">
        <v>93</v>
      </c>
      <c r="T1946" s="34" t="s">
        <v>21</v>
      </c>
      <c r="U1946" s="35" t="s">
        <v>26689</v>
      </c>
      <c r="V1946" s="35" t="s">
        <v>26484</v>
      </c>
      <c r="W1946" s="35" t="s">
        <v>26485</v>
      </c>
      <c r="X1946" s="35" t="s">
        <v>93</v>
      </c>
      <c r="Y1946" s="35">
        <v>4296</v>
      </c>
      <c r="AA1946" s="34" t="s">
        <v>42843</v>
      </c>
      <c r="AB1946" s="33">
        <v>6500</v>
      </c>
      <c r="AC1946" s="103">
        <v>25217</v>
      </c>
    </row>
    <row r="1947" spans="1:44" ht="13" customHeight="1" x14ac:dyDescent="0.2">
      <c r="A1947" s="34" t="s">
        <v>35911</v>
      </c>
      <c r="B1947" s="34">
        <v>30</v>
      </c>
      <c r="C1947" s="34" t="s">
        <v>102</v>
      </c>
      <c r="D1947" s="34" t="s">
        <v>14</v>
      </c>
      <c r="E1947" s="95" t="s">
        <v>35912</v>
      </c>
      <c r="F1947" s="94">
        <v>43445</v>
      </c>
      <c r="G1947" s="34" t="s">
        <v>35913</v>
      </c>
      <c r="H1947" s="34" t="s">
        <v>35914</v>
      </c>
      <c r="I1947" s="34" t="s">
        <v>811</v>
      </c>
      <c r="J1947" s="62">
        <v>96778</v>
      </c>
      <c r="K1947" s="34" t="s">
        <v>3606</v>
      </c>
      <c r="L1947" s="34" t="s">
        <v>10668</v>
      </c>
      <c r="M1947" s="1" t="s">
        <v>46793</v>
      </c>
      <c r="N1947" s="34" t="s">
        <v>20</v>
      </c>
      <c r="O1947" s="34" t="s">
        <v>35915</v>
      </c>
      <c r="P1947" s="34" t="s">
        <v>45771</v>
      </c>
      <c r="Q1947" s="34" t="s">
        <v>29986</v>
      </c>
      <c r="R1947" s="95" t="s">
        <v>35916</v>
      </c>
      <c r="S1947" s="34" t="s">
        <v>93</v>
      </c>
      <c r="T1947" s="34" t="s">
        <v>21</v>
      </c>
      <c r="U1947" s="35" t="s">
        <v>26689</v>
      </c>
      <c r="V1947" s="35" t="s">
        <v>26484</v>
      </c>
      <c r="W1947" s="35" t="s">
        <v>26485</v>
      </c>
      <c r="X1947" s="35" t="s">
        <v>93</v>
      </c>
      <c r="Y1947" s="35">
        <v>4291</v>
      </c>
      <c r="AA1947" s="34" t="s">
        <v>42843</v>
      </c>
      <c r="AB1947" s="33">
        <v>6499</v>
      </c>
      <c r="AC1947" s="103">
        <v>25206</v>
      </c>
    </row>
    <row r="1948" spans="1:44" ht="13" customHeight="1" x14ac:dyDescent="0.2">
      <c r="A1948" s="34" t="s">
        <v>35917</v>
      </c>
      <c r="B1948" s="34">
        <v>47</v>
      </c>
      <c r="C1948" s="34" t="s">
        <v>13</v>
      </c>
      <c r="D1948" s="34" t="s">
        <v>78</v>
      </c>
      <c r="E1948" s="95" t="s">
        <v>35918</v>
      </c>
      <c r="F1948" s="94">
        <v>43445</v>
      </c>
      <c r="G1948" s="34" t="s">
        <v>35919</v>
      </c>
      <c r="H1948" s="34" t="s">
        <v>12042</v>
      </c>
      <c r="I1948" s="34" t="s">
        <v>392</v>
      </c>
      <c r="J1948" s="62">
        <v>14207</v>
      </c>
      <c r="K1948" s="34" t="s">
        <v>7949</v>
      </c>
      <c r="L1948" s="34" t="s">
        <v>19160</v>
      </c>
      <c r="M1948" s="1" t="s">
        <v>46893</v>
      </c>
      <c r="N1948" s="34" t="s">
        <v>20</v>
      </c>
      <c r="O1948" s="34" t="s">
        <v>35920</v>
      </c>
      <c r="P1948" s="34" t="s">
        <v>45771</v>
      </c>
      <c r="Q1948" s="34" t="s">
        <v>29986</v>
      </c>
      <c r="R1948" s="95" t="s">
        <v>35921</v>
      </c>
      <c r="S1948" s="34" t="s">
        <v>509</v>
      </c>
      <c r="T1948" s="34" t="s">
        <v>21</v>
      </c>
      <c r="U1948" s="35" t="s">
        <v>26682</v>
      </c>
      <c r="V1948" s="35" t="s">
        <v>26484</v>
      </c>
      <c r="W1948" s="35" t="s">
        <v>26486</v>
      </c>
      <c r="X1948" s="35" t="s">
        <v>93</v>
      </c>
      <c r="Y1948" s="35">
        <v>4293</v>
      </c>
      <c r="AA1948" s="34" t="s">
        <v>42842</v>
      </c>
      <c r="AB1948" s="33">
        <v>6502</v>
      </c>
      <c r="AC1948" s="103">
        <v>25215</v>
      </c>
    </row>
    <row r="1949" spans="1:44" ht="13" customHeight="1" x14ac:dyDescent="0.2">
      <c r="A1949" s="1" t="s">
        <v>35898</v>
      </c>
      <c r="B1949" s="34">
        <v>56</v>
      </c>
      <c r="C1949" s="34" t="s">
        <v>102</v>
      </c>
      <c r="D1949" s="1" t="s">
        <v>23</v>
      </c>
      <c r="E1949" s="95"/>
      <c r="F1949" s="94">
        <v>43445</v>
      </c>
      <c r="G1949" s="34" t="s">
        <v>35899</v>
      </c>
      <c r="H1949" s="34" t="s">
        <v>2647</v>
      </c>
      <c r="I1949" s="34" t="s">
        <v>915</v>
      </c>
      <c r="J1949" s="62">
        <v>72404</v>
      </c>
      <c r="K1949" s="34" t="s">
        <v>2648</v>
      </c>
      <c r="L1949" s="34" t="s">
        <v>2649</v>
      </c>
      <c r="M1949" s="1" t="s">
        <v>46664</v>
      </c>
      <c r="N1949" s="34" t="s">
        <v>20</v>
      </c>
      <c r="O1949" s="34" t="s">
        <v>35900</v>
      </c>
      <c r="P1949" s="34" t="s">
        <v>45771</v>
      </c>
      <c r="Q1949" s="34" t="s">
        <v>29986</v>
      </c>
      <c r="R1949" s="95" t="s">
        <v>35901</v>
      </c>
      <c r="S1949" s="34" t="s">
        <v>22</v>
      </c>
      <c r="T1949" s="34" t="s">
        <v>21</v>
      </c>
      <c r="U1949" s="35" t="s">
        <v>26689</v>
      </c>
      <c r="V1949" s="35" t="s">
        <v>26484</v>
      </c>
      <c r="W1949" s="35"/>
      <c r="X1949" s="35"/>
      <c r="Y1949" s="35"/>
      <c r="AA1949" s="34" t="s">
        <v>42844</v>
      </c>
      <c r="AB1949" s="33">
        <v>6501</v>
      </c>
      <c r="AC1949" s="103">
        <v>25216</v>
      </c>
    </row>
    <row r="1950" spans="1:44" ht="13" customHeight="1" x14ac:dyDescent="0.2">
      <c r="A1950" s="34" t="s">
        <v>36220</v>
      </c>
      <c r="B1950" s="34">
        <v>23</v>
      </c>
      <c r="C1950" s="34" t="s">
        <v>13</v>
      </c>
      <c r="D1950" s="34" t="s">
        <v>30</v>
      </c>
      <c r="E1950" s="95"/>
      <c r="F1950" s="94">
        <v>43444</v>
      </c>
      <c r="G1950" s="34" t="s">
        <v>35888</v>
      </c>
      <c r="H1950" s="34" t="s">
        <v>35889</v>
      </c>
      <c r="I1950" s="34" t="s">
        <v>392</v>
      </c>
      <c r="J1950" s="62">
        <v>14063</v>
      </c>
      <c r="K1950" s="34" t="s">
        <v>16179</v>
      </c>
      <c r="L1950" s="34" t="s">
        <v>35890</v>
      </c>
      <c r="M1950" s="1" t="s">
        <v>46895</v>
      </c>
      <c r="N1950" s="34" t="s">
        <v>20</v>
      </c>
      <c r="O1950" s="34" t="s">
        <v>35891</v>
      </c>
      <c r="P1950" s="34" t="s">
        <v>45771</v>
      </c>
      <c r="Q1950" s="34" t="s">
        <v>29986</v>
      </c>
      <c r="R1950" s="95" t="s">
        <v>35892</v>
      </c>
      <c r="S1950" s="34" t="s">
        <v>509</v>
      </c>
      <c r="T1950" s="34" t="s">
        <v>21</v>
      </c>
      <c r="U1950" s="35" t="s">
        <v>26682</v>
      </c>
      <c r="V1950" s="35" t="s">
        <v>26484</v>
      </c>
      <c r="W1950" s="35" t="s">
        <v>26485</v>
      </c>
      <c r="X1950" s="35" t="s">
        <v>93</v>
      </c>
      <c r="Y1950" s="35">
        <v>4289</v>
      </c>
      <c r="AA1950" s="34" t="s">
        <v>42844</v>
      </c>
      <c r="AB1950" s="33">
        <v>6495</v>
      </c>
      <c r="AC1950" s="103">
        <v>25189</v>
      </c>
    </row>
    <row r="1951" spans="1:44" ht="13" customHeight="1" x14ac:dyDescent="0.2">
      <c r="A1951" s="34" t="s">
        <v>35879</v>
      </c>
      <c r="B1951" s="34">
        <v>33</v>
      </c>
      <c r="C1951" s="34" t="s">
        <v>13</v>
      </c>
      <c r="D1951" s="34" t="s">
        <v>30</v>
      </c>
      <c r="E1951" s="95" t="s">
        <v>35880</v>
      </c>
      <c r="F1951" s="94">
        <v>43444</v>
      </c>
      <c r="G1951" s="34" t="s">
        <v>35881</v>
      </c>
      <c r="H1951" s="34" t="s">
        <v>26350</v>
      </c>
      <c r="I1951" s="34" t="s">
        <v>38</v>
      </c>
      <c r="J1951" s="62">
        <v>94061</v>
      </c>
      <c r="K1951" s="34" t="s">
        <v>4256</v>
      </c>
      <c r="L1951" s="34" t="s">
        <v>26351</v>
      </c>
      <c r="M1951" s="1" t="s">
        <v>46894</v>
      </c>
      <c r="N1951" s="34" t="s">
        <v>20</v>
      </c>
      <c r="O1951" s="34" t="s">
        <v>35882</v>
      </c>
      <c r="P1951" s="34" t="s">
        <v>45771</v>
      </c>
      <c r="Q1951" s="34" t="s">
        <v>29986</v>
      </c>
      <c r="R1951" s="95" t="s">
        <v>35883</v>
      </c>
      <c r="S1951" s="34" t="s">
        <v>509</v>
      </c>
      <c r="T1951" s="34" t="s">
        <v>21</v>
      </c>
      <c r="U1951" s="35" t="s">
        <v>26682</v>
      </c>
      <c r="V1951" s="35" t="s">
        <v>26482</v>
      </c>
      <c r="W1951" s="35" t="s">
        <v>26485</v>
      </c>
      <c r="X1951" s="35" t="s">
        <v>93</v>
      </c>
      <c r="Y1951" s="35">
        <v>4290</v>
      </c>
      <c r="AA1951" s="34" t="s">
        <v>42842</v>
      </c>
      <c r="AB1951" s="33">
        <v>6496</v>
      </c>
      <c r="AC1951" s="103">
        <v>25211</v>
      </c>
    </row>
    <row r="1952" spans="1:44" ht="13" customHeight="1" x14ac:dyDescent="0.2">
      <c r="A1952" s="1" t="s">
        <v>36219</v>
      </c>
      <c r="B1952" s="34">
        <v>58</v>
      </c>
      <c r="C1952" s="34" t="s">
        <v>13</v>
      </c>
      <c r="D1952" s="1" t="s">
        <v>30</v>
      </c>
      <c r="E1952" s="95"/>
      <c r="F1952" s="94">
        <v>43444</v>
      </c>
      <c r="G1952" s="34" t="s">
        <v>35884</v>
      </c>
      <c r="H1952" s="34" t="s">
        <v>35885</v>
      </c>
      <c r="I1952" s="34" t="s">
        <v>191</v>
      </c>
      <c r="J1952" s="62">
        <v>81648</v>
      </c>
      <c r="K1952" s="34" t="s">
        <v>35886</v>
      </c>
      <c r="L1952" s="34" t="s">
        <v>36280</v>
      </c>
      <c r="M1952" s="1" t="s">
        <v>46896</v>
      </c>
      <c r="N1952" s="34" t="s">
        <v>20</v>
      </c>
      <c r="O1952" s="34" t="s">
        <v>36281</v>
      </c>
      <c r="P1952" s="34" t="s">
        <v>45771</v>
      </c>
      <c r="Q1952" s="34" t="s">
        <v>29986</v>
      </c>
      <c r="R1952" s="95" t="s">
        <v>35887</v>
      </c>
      <c r="S1952" s="34" t="s">
        <v>93</v>
      </c>
      <c r="T1952" s="34" t="s">
        <v>28</v>
      </c>
      <c r="U1952" s="35" t="s">
        <v>26487</v>
      </c>
      <c r="V1952" s="35" t="s">
        <v>26487</v>
      </c>
      <c r="W1952" s="35" t="s">
        <v>26485</v>
      </c>
      <c r="X1952" s="35" t="s">
        <v>93</v>
      </c>
      <c r="Y1952" s="35">
        <v>4292</v>
      </c>
      <c r="AA1952" s="34" t="s">
        <v>42843</v>
      </c>
      <c r="AB1952" s="33">
        <v>6497</v>
      </c>
      <c r="AC1952" s="103">
        <v>25212</v>
      </c>
    </row>
    <row r="1953" spans="1:29" ht="13" customHeight="1" x14ac:dyDescent="0.2">
      <c r="A1953" s="34" t="s">
        <v>35852</v>
      </c>
      <c r="B1953" s="34">
        <v>23</v>
      </c>
      <c r="C1953" s="34" t="s">
        <v>13</v>
      </c>
      <c r="D1953" s="34" t="s">
        <v>78</v>
      </c>
      <c r="E1953" s="95"/>
      <c r="F1953" s="94">
        <v>43443</v>
      </c>
      <c r="G1953" s="34" t="s">
        <v>35853</v>
      </c>
      <c r="H1953" s="34" t="s">
        <v>11045</v>
      </c>
      <c r="I1953" s="34" t="s">
        <v>38</v>
      </c>
      <c r="J1953" s="62">
        <v>90501</v>
      </c>
      <c r="K1953" s="34" t="s">
        <v>91</v>
      </c>
      <c r="L1953" s="34" t="s">
        <v>11282</v>
      </c>
      <c r="M1953" s="1" t="s">
        <v>46188</v>
      </c>
      <c r="N1953" s="34" t="s">
        <v>20</v>
      </c>
      <c r="O1953" s="34" t="s">
        <v>35854</v>
      </c>
      <c r="P1953" s="34" t="s">
        <v>31864</v>
      </c>
      <c r="Q1953" s="34" t="s">
        <v>29986</v>
      </c>
      <c r="R1953" s="95" t="s">
        <v>35855</v>
      </c>
      <c r="S1953" s="34" t="s">
        <v>93</v>
      </c>
      <c r="T1953" s="34" t="s">
        <v>21</v>
      </c>
      <c r="U1953" s="35" t="s">
        <v>26689</v>
      </c>
      <c r="V1953" s="35" t="s">
        <v>26487</v>
      </c>
      <c r="W1953" s="35" t="s">
        <v>26485</v>
      </c>
      <c r="X1953" s="35" t="s">
        <v>93</v>
      </c>
      <c r="Y1953" s="35">
        <v>4283</v>
      </c>
      <c r="AA1953" s="34" t="s">
        <v>42842</v>
      </c>
      <c r="AB1953" s="33">
        <v>6489</v>
      </c>
      <c r="AC1953" s="103">
        <v>25183</v>
      </c>
    </row>
    <row r="1954" spans="1:29" ht="13" customHeight="1" x14ac:dyDescent="0.2">
      <c r="A1954" s="1" t="s">
        <v>35856</v>
      </c>
      <c r="B1954" s="34">
        <v>35</v>
      </c>
      <c r="C1954" s="34" t="s">
        <v>13</v>
      </c>
      <c r="D1954" s="1" t="s">
        <v>23</v>
      </c>
      <c r="E1954" s="95"/>
      <c r="F1954" s="94">
        <v>43443</v>
      </c>
      <c r="G1954" s="34" t="s">
        <v>35857</v>
      </c>
      <c r="H1954" s="34" t="s">
        <v>1085</v>
      </c>
      <c r="I1954" s="34" t="s">
        <v>38</v>
      </c>
      <c r="J1954" s="62">
        <v>93274</v>
      </c>
      <c r="K1954" s="34" t="s">
        <v>1085</v>
      </c>
      <c r="L1954" s="34" t="s">
        <v>16518</v>
      </c>
      <c r="M1954" s="1" t="s">
        <v>46897</v>
      </c>
      <c r="N1954" s="34" t="s">
        <v>20</v>
      </c>
      <c r="O1954" s="34" t="s">
        <v>35858</v>
      </c>
      <c r="P1954" s="34" t="s">
        <v>45771</v>
      </c>
      <c r="Q1954" s="34" t="s">
        <v>29986</v>
      </c>
      <c r="R1954" s="95" t="s">
        <v>35859</v>
      </c>
      <c r="S1954" s="34" t="s">
        <v>93</v>
      </c>
      <c r="T1954" s="34" t="s">
        <v>21</v>
      </c>
      <c r="U1954" s="35" t="s">
        <v>26689</v>
      </c>
      <c r="V1954" s="35" t="s">
        <v>26484</v>
      </c>
      <c r="W1954" s="35"/>
      <c r="X1954" s="35"/>
      <c r="Y1954" s="35"/>
      <c r="AA1954" s="34" t="s">
        <v>42844</v>
      </c>
      <c r="AB1954" s="33">
        <v>6492</v>
      </c>
      <c r="AC1954" s="103">
        <v>25186</v>
      </c>
    </row>
    <row r="1955" spans="1:29" ht="13" customHeight="1" x14ac:dyDescent="0.2">
      <c r="A1955" s="34" t="s">
        <v>35872</v>
      </c>
      <c r="B1955" s="34">
        <v>39</v>
      </c>
      <c r="C1955" s="34" t="s">
        <v>13</v>
      </c>
      <c r="D1955" s="34" t="s">
        <v>30</v>
      </c>
      <c r="E1955" s="95" t="s">
        <v>35873</v>
      </c>
      <c r="F1955" s="94">
        <v>43443</v>
      </c>
      <c r="G1955" s="34" t="s">
        <v>35874</v>
      </c>
      <c r="H1955" s="34" t="s">
        <v>2309</v>
      </c>
      <c r="I1955" s="34" t="s">
        <v>366</v>
      </c>
      <c r="J1955" s="62">
        <v>73077</v>
      </c>
      <c r="K1955" s="34" t="s">
        <v>35875</v>
      </c>
      <c r="L1955" s="34" t="s">
        <v>35876</v>
      </c>
      <c r="M1955" s="1" t="s">
        <v>46899</v>
      </c>
      <c r="N1955" s="34" t="s">
        <v>20</v>
      </c>
      <c r="O1955" s="34" t="s">
        <v>35877</v>
      </c>
      <c r="P1955" s="34" t="s">
        <v>45771</v>
      </c>
      <c r="Q1955" s="34" t="s">
        <v>29986</v>
      </c>
      <c r="R1955" s="95" t="s">
        <v>35878</v>
      </c>
      <c r="S1955" s="34" t="s">
        <v>93</v>
      </c>
      <c r="T1955" s="34" t="s">
        <v>21</v>
      </c>
      <c r="U1955" s="35" t="s">
        <v>26689</v>
      </c>
      <c r="V1955" s="35" t="s">
        <v>26484</v>
      </c>
      <c r="W1955" s="35" t="s">
        <v>26483</v>
      </c>
      <c r="X1955" s="35" t="s">
        <v>93</v>
      </c>
      <c r="Y1955" s="35">
        <v>4285</v>
      </c>
      <c r="AA1955" s="34" t="s">
        <v>42843</v>
      </c>
      <c r="AB1955" s="33">
        <v>6491</v>
      </c>
      <c r="AC1955" s="103">
        <v>25187</v>
      </c>
    </row>
    <row r="1956" spans="1:29" ht="13" customHeight="1" x14ac:dyDescent="0.2">
      <c r="A1956" s="1" t="s">
        <v>35867</v>
      </c>
      <c r="B1956" s="34">
        <v>50</v>
      </c>
      <c r="C1956" s="34" t="s">
        <v>13</v>
      </c>
      <c r="D1956" s="1" t="s">
        <v>23</v>
      </c>
      <c r="E1956" s="95"/>
      <c r="F1956" s="94">
        <v>43443</v>
      </c>
      <c r="G1956" s="34" t="s">
        <v>35868</v>
      </c>
      <c r="H1956" s="34" t="s">
        <v>35869</v>
      </c>
      <c r="I1956" s="34" t="s">
        <v>392</v>
      </c>
      <c r="J1956" s="62">
        <v>10305</v>
      </c>
      <c r="K1956" s="34" t="s">
        <v>815</v>
      </c>
      <c r="L1956" s="34" t="s">
        <v>536</v>
      </c>
      <c r="M1956" s="1" t="s">
        <v>45963</v>
      </c>
      <c r="N1956" s="34" t="s">
        <v>20</v>
      </c>
      <c r="O1956" s="34" t="s">
        <v>35870</v>
      </c>
      <c r="P1956" s="34" t="s">
        <v>31864</v>
      </c>
      <c r="Q1956" s="34" t="s">
        <v>29986</v>
      </c>
      <c r="R1956" s="95" t="s">
        <v>35871</v>
      </c>
      <c r="S1956" s="34" t="s">
        <v>901</v>
      </c>
      <c r="T1956" s="34" t="s">
        <v>21</v>
      </c>
      <c r="U1956" s="35" t="s">
        <v>26682</v>
      </c>
      <c r="V1956" s="35"/>
      <c r="W1956" s="35"/>
      <c r="X1956" s="35"/>
      <c r="Y1956" s="35"/>
      <c r="AA1956" s="34" t="s">
        <v>42842</v>
      </c>
      <c r="AB1956" s="33">
        <v>6493</v>
      </c>
      <c r="AC1956" s="103">
        <v>25184</v>
      </c>
    </row>
    <row r="1957" spans="1:29" ht="13" customHeight="1" x14ac:dyDescent="0.2">
      <c r="A1957" s="34" t="s">
        <v>35848</v>
      </c>
      <c r="B1957" s="34">
        <v>50</v>
      </c>
      <c r="C1957" s="34" t="s">
        <v>13</v>
      </c>
      <c r="D1957" s="34" t="s">
        <v>30</v>
      </c>
      <c r="E1957" s="95"/>
      <c r="F1957" s="94">
        <v>43443</v>
      </c>
      <c r="G1957" s="34" t="s">
        <v>35849</v>
      </c>
      <c r="H1957" s="34" t="s">
        <v>23839</v>
      </c>
      <c r="I1957" s="34" t="s">
        <v>915</v>
      </c>
      <c r="J1957" s="62">
        <v>72764</v>
      </c>
      <c r="K1957" s="34" t="s">
        <v>106</v>
      </c>
      <c r="L1957" s="34" t="s">
        <v>107</v>
      </c>
      <c r="M1957" s="1" t="s">
        <v>46898</v>
      </c>
      <c r="N1957" s="34" t="s">
        <v>20</v>
      </c>
      <c r="O1957" s="34" t="s">
        <v>35850</v>
      </c>
      <c r="P1957" s="34" t="s">
        <v>45771</v>
      </c>
      <c r="Q1957" s="34" t="s">
        <v>29986</v>
      </c>
      <c r="R1957" s="95" t="s">
        <v>35851</v>
      </c>
      <c r="S1957" s="34" t="s">
        <v>93</v>
      </c>
      <c r="T1957" s="34" t="s">
        <v>21</v>
      </c>
      <c r="U1957" s="35" t="s">
        <v>26689</v>
      </c>
      <c r="V1957" s="35" t="s">
        <v>26484</v>
      </c>
      <c r="W1957" s="35" t="s">
        <v>26485</v>
      </c>
      <c r="X1957" s="35" t="s">
        <v>93</v>
      </c>
      <c r="Y1957" s="35">
        <v>4284</v>
      </c>
      <c r="AA1957" s="34" t="s">
        <v>42842</v>
      </c>
      <c r="AB1957" s="33">
        <v>6490</v>
      </c>
      <c r="AC1957" s="103">
        <v>25188</v>
      </c>
    </row>
    <row r="1958" spans="1:29" ht="13" customHeight="1" x14ac:dyDescent="0.2">
      <c r="A1958" s="34" t="s">
        <v>35860</v>
      </c>
      <c r="B1958" s="34">
        <v>51</v>
      </c>
      <c r="C1958" s="34" t="s">
        <v>13</v>
      </c>
      <c r="D1958" s="34" t="s">
        <v>30</v>
      </c>
      <c r="E1958" s="95" t="s">
        <v>35861</v>
      </c>
      <c r="F1958" s="94">
        <v>43443</v>
      </c>
      <c r="G1958" s="34" t="s">
        <v>35862</v>
      </c>
      <c r="H1958" s="34" t="s">
        <v>35863</v>
      </c>
      <c r="I1958" s="34" t="s">
        <v>37</v>
      </c>
      <c r="J1958" s="62">
        <v>60067</v>
      </c>
      <c r="K1958" s="34" t="s">
        <v>81</v>
      </c>
      <c r="L1958" s="34" t="s">
        <v>35864</v>
      </c>
      <c r="M1958" s="1" t="s">
        <v>46900</v>
      </c>
      <c r="N1958" s="34" t="s">
        <v>20</v>
      </c>
      <c r="O1958" s="34" t="s">
        <v>35865</v>
      </c>
      <c r="P1958" s="34" t="s">
        <v>45771</v>
      </c>
      <c r="Q1958" s="34" t="s">
        <v>29986</v>
      </c>
      <c r="R1958" s="95" t="s">
        <v>35866</v>
      </c>
      <c r="S1958" s="34" t="s">
        <v>93</v>
      </c>
      <c r="T1958" s="34" t="s">
        <v>21</v>
      </c>
      <c r="U1958" s="35" t="s">
        <v>26775</v>
      </c>
      <c r="V1958" s="35" t="s">
        <v>26484</v>
      </c>
      <c r="W1958" s="35"/>
      <c r="X1958" s="35"/>
      <c r="Y1958" s="35"/>
      <c r="AA1958" s="34" t="s">
        <v>42844</v>
      </c>
      <c r="AB1958" s="33">
        <v>6494</v>
      </c>
      <c r="AC1958" s="103">
        <v>25185</v>
      </c>
    </row>
    <row r="1959" spans="1:29" ht="13" customHeight="1" x14ac:dyDescent="0.2">
      <c r="A1959" s="34" t="s">
        <v>35836</v>
      </c>
      <c r="B1959" s="34">
        <v>24</v>
      </c>
      <c r="C1959" s="34" t="s">
        <v>13</v>
      </c>
      <c r="D1959" s="34" t="s">
        <v>78</v>
      </c>
      <c r="E1959" s="95" t="s">
        <v>35837</v>
      </c>
      <c r="F1959" s="94">
        <v>43442</v>
      </c>
      <c r="G1959" s="34" t="s">
        <v>35838</v>
      </c>
      <c r="H1959" s="34" t="s">
        <v>4733</v>
      </c>
      <c r="I1959" s="34" t="s">
        <v>159</v>
      </c>
      <c r="J1959" s="62">
        <v>31405</v>
      </c>
      <c r="K1959" s="34" t="s">
        <v>3415</v>
      </c>
      <c r="L1959" s="34" t="s">
        <v>35839</v>
      </c>
      <c r="M1959" s="1" t="s">
        <v>46901</v>
      </c>
      <c r="N1959" s="34" t="s">
        <v>20</v>
      </c>
      <c r="O1959" s="34" t="s">
        <v>36282</v>
      </c>
      <c r="P1959" s="34" t="s">
        <v>45771</v>
      </c>
      <c r="Q1959" s="34" t="s">
        <v>29986</v>
      </c>
      <c r="R1959" s="95" t="s">
        <v>35840</v>
      </c>
      <c r="S1959" s="34" t="s">
        <v>93</v>
      </c>
      <c r="T1959" s="34" t="s">
        <v>21</v>
      </c>
      <c r="U1959" s="35" t="s">
        <v>26689</v>
      </c>
      <c r="V1959" s="35" t="s">
        <v>26484</v>
      </c>
      <c r="W1959" s="35" t="s">
        <v>26485</v>
      </c>
      <c r="X1959" s="35" t="s">
        <v>93</v>
      </c>
      <c r="Y1959" s="35">
        <v>4282</v>
      </c>
      <c r="AA1959" s="34" t="s">
        <v>42844</v>
      </c>
      <c r="AB1959" s="33">
        <v>6487</v>
      </c>
      <c r="AC1959" s="103">
        <v>25182</v>
      </c>
    </row>
    <row r="1960" spans="1:29" ht="13" customHeight="1" x14ac:dyDescent="0.2">
      <c r="A1960" s="34" t="s">
        <v>35841</v>
      </c>
      <c r="B1960" s="34">
        <v>41</v>
      </c>
      <c r="C1960" s="34" t="s">
        <v>13</v>
      </c>
      <c r="D1960" s="34" t="s">
        <v>30</v>
      </c>
      <c r="E1960" s="95" t="s">
        <v>35842</v>
      </c>
      <c r="F1960" s="94">
        <v>43442</v>
      </c>
      <c r="G1960" s="34" t="s">
        <v>35843</v>
      </c>
      <c r="H1960" s="34" t="s">
        <v>35844</v>
      </c>
      <c r="I1960" s="34" t="s">
        <v>249</v>
      </c>
      <c r="J1960" s="62">
        <v>89883</v>
      </c>
      <c r="K1960" s="34" t="s">
        <v>5232</v>
      </c>
      <c r="L1960" s="34" t="s">
        <v>35845</v>
      </c>
      <c r="M1960" s="1" t="s">
        <v>46902</v>
      </c>
      <c r="N1960" s="34" t="s">
        <v>20</v>
      </c>
      <c r="O1960" s="34" t="s">
        <v>35846</v>
      </c>
      <c r="P1960" s="34" t="s">
        <v>45771</v>
      </c>
      <c r="Q1960" s="34" t="s">
        <v>29986</v>
      </c>
      <c r="R1960" s="95" t="s">
        <v>35847</v>
      </c>
      <c r="S1960" s="34" t="s">
        <v>22</v>
      </c>
      <c r="T1960" s="34" t="s">
        <v>21</v>
      </c>
      <c r="U1960" s="35" t="s">
        <v>26682</v>
      </c>
      <c r="V1960" s="35" t="s">
        <v>26482</v>
      </c>
      <c r="W1960" s="35" t="s">
        <v>26483</v>
      </c>
      <c r="X1960" s="35" t="s">
        <v>93</v>
      </c>
      <c r="Y1960" s="35">
        <v>4286</v>
      </c>
      <c r="AA1960" s="34" t="s">
        <v>42843</v>
      </c>
      <c r="AB1960" s="33">
        <v>6488</v>
      </c>
      <c r="AC1960" s="103">
        <v>25181</v>
      </c>
    </row>
    <row r="1961" spans="1:29" ht="13" customHeight="1" x14ac:dyDescent="0.2">
      <c r="A1961" s="34" t="s">
        <v>35825</v>
      </c>
      <c r="B1961" s="34">
        <v>16</v>
      </c>
      <c r="C1961" s="34" t="s">
        <v>13</v>
      </c>
      <c r="D1961" s="34" t="s">
        <v>78</v>
      </c>
      <c r="E1961" s="95" t="s">
        <v>35826</v>
      </c>
      <c r="F1961" s="94">
        <v>43441</v>
      </c>
      <c r="G1961" s="34" t="s">
        <v>35827</v>
      </c>
      <c r="H1961" s="34" t="s">
        <v>1199</v>
      </c>
      <c r="I1961" s="34" t="s">
        <v>62</v>
      </c>
      <c r="J1961" s="62">
        <v>43203</v>
      </c>
      <c r="K1961" s="34" t="s">
        <v>1200</v>
      </c>
      <c r="L1961" s="34" t="s">
        <v>11422</v>
      </c>
      <c r="M1961" s="1" t="s">
        <v>45979</v>
      </c>
      <c r="N1961" s="34" t="s">
        <v>20</v>
      </c>
      <c r="O1961" s="34" t="s">
        <v>35828</v>
      </c>
      <c r="P1961" s="34" t="s">
        <v>45771</v>
      </c>
      <c r="Q1961" s="34" t="s">
        <v>29986</v>
      </c>
      <c r="R1961" s="95" t="s">
        <v>35829</v>
      </c>
      <c r="S1961" s="34" t="s">
        <v>93</v>
      </c>
      <c r="T1961" s="34" t="s">
        <v>21</v>
      </c>
      <c r="U1961" s="35" t="s">
        <v>26689</v>
      </c>
      <c r="V1961" s="35" t="s">
        <v>26484</v>
      </c>
      <c r="W1961" s="35" t="s">
        <v>26485</v>
      </c>
      <c r="X1961" s="35" t="s">
        <v>93</v>
      </c>
      <c r="Y1961" s="35">
        <v>4315</v>
      </c>
      <c r="AA1961" s="34" t="s">
        <v>42842</v>
      </c>
      <c r="AB1961" s="33">
        <v>6484</v>
      </c>
      <c r="AC1961" s="103">
        <v>25180</v>
      </c>
    </row>
    <row r="1962" spans="1:29" ht="13" customHeight="1" x14ac:dyDescent="0.2">
      <c r="A1962" s="34" t="s">
        <v>35830</v>
      </c>
      <c r="B1962" s="34">
        <v>21</v>
      </c>
      <c r="C1962" s="34" t="s">
        <v>13</v>
      </c>
      <c r="D1962" s="34" t="s">
        <v>41</v>
      </c>
      <c r="E1962" s="95" t="s">
        <v>35831</v>
      </c>
      <c r="F1962" s="94">
        <v>43441</v>
      </c>
      <c r="G1962" s="34" t="s">
        <v>35832</v>
      </c>
      <c r="H1962" s="34" t="s">
        <v>27524</v>
      </c>
      <c r="I1962" s="34" t="s">
        <v>66</v>
      </c>
      <c r="J1962" s="62">
        <v>78586</v>
      </c>
      <c r="K1962" s="34" t="s">
        <v>1120</v>
      </c>
      <c r="L1962" s="34" t="s">
        <v>35833</v>
      </c>
      <c r="M1962" s="1" t="s">
        <v>46903</v>
      </c>
      <c r="N1962" s="34" t="s">
        <v>20</v>
      </c>
      <c r="O1962" s="34" t="s">
        <v>35834</v>
      </c>
      <c r="P1962" s="34" t="s">
        <v>45771</v>
      </c>
      <c r="Q1962" s="34" t="s">
        <v>29986</v>
      </c>
      <c r="R1962" s="95" t="s">
        <v>35835</v>
      </c>
      <c r="S1962" s="34" t="s">
        <v>93</v>
      </c>
      <c r="T1962" s="34" t="s">
        <v>21</v>
      </c>
      <c r="U1962" s="35" t="s">
        <v>26775</v>
      </c>
      <c r="V1962" s="35" t="s">
        <v>26484</v>
      </c>
      <c r="W1962" s="35"/>
      <c r="X1962" s="35"/>
      <c r="Y1962" s="35"/>
      <c r="AA1962" s="34" t="s">
        <v>42844</v>
      </c>
      <c r="AB1962" s="33">
        <v>6486</v>
      </c>
      <c r="AC1962" s="103">
        <v>25210</v>
      </c>
    </row>
    <row r="1963" spans="1:29" ht="13" customHeight="1" x14ac:dyDescent="0.2">
      <c r="A1963" s="34" t="s">
        <v>35821</v>
      </c>
      <c r="B1963" s="34">
        <v>51</v>
      </c>
      <c r="C1963" s="34" t="s">
        <v>13</v>
      </c>
      <c r="D1963" s="34" t="s">
        <v>41</v>
      </c>
      <c r="E1963" s="95"/>
      <c r="F1963" s="94">
        <v>43441</v>
      </c>
      <c r="G1963" s="34" t="s">
        <v>35822</v>
      </c>
      <c r="H1963" s="34" t="s">
        <v>2978</v>
      </c>
      <c r="I1963" s="34" t="s">
        <v>55</v>
      </c>
      <c r="J1963" s="62">
        <v>34950</v>
      </c>
      <c r="K1963" s="34" t="s">
        <v>2980</v>
      </c>
      <c r="L1963" s="34" t="s">
        <v>17220</v>
      </c>
      <c r="M1963" s="1" t="s">
        <v>46904</v>
      </c>
      <c r="N1963" s="34" t="s">
        <v>20</v>
      </c>
      <c r="O1963" s="34" t="s">
        <v>35823</v>
      </c>
      <c r="P1963" s="34" t="s">
        <v>45771</v>
      </c>
      <c r="Q1963" s="34" t="s">
        <v>29986</v>
      </c>
      <c r="R1963" s="95" t="s">
        <v>35824</v>
      </c>
      <c r="S1963" s="34" t="s">
        <v>93</v>
      </c>
      <c r="T1963" s="34" t="s">
        <v>28</v>
      </c>
      <c r="U1963" s="35" t="s">
        <v>26488</v>
      </c>
      <c r="V1963" s="35" t="s">
        <v>26484</v>
      </c>
      <c r="W1963" s="35" t="s">
        <v>26485</v>
      </c>
      <c r="X1963" s="35" t="s">
        <v>93</v>
      </c>
      <c r="Y1963" s="35">
        <v>4281</v>
      </c>
      <c r="AA1963" s="34" t="s">
        <v>42844</v>
      </c>
      <c r="AB1963" s="33">
        <v>6485</v>
      </c>
      <c r="AC1963" s="103">
        <v>25179</v>
      </c>
    </row>
    <row r="1964" spans="1:29" ht="13" customHeight="1" x14ac:dyDescent="0.2">
      <c r="A1964" s="34" t="s">
        <v>35803</v>
      </c>
      <c r="B1964" s="34">
        <v>42</v>
      </c>
      <c r="C1964" s="34" t="s">
        <v>13</v>
      </c>
      <c r="D1964" s="34" t="s">
        <v>30</v>
      </c>
      <c r="E1964" s="95" t="s">
        <v>35804</v>
      </c>
      <c r="F1964" s="94">
        <v>43440</v>
      </c>
      <c r="G1964" s="34" t="s">
        <v>35805</v>
      </c>
      <c r="H1964" s="34" t="s">
        <v>35806</v>
      </c>
      <c r="I1964" s="34" t="s">
        <v>38</v>
      </c>
      <c r="J1964" s="62">
        <v>96002</v>
      </c>
      <c r="K1964" s="34" t="s">
        <v>6873</v>
      </c>
      <c r="L1964" s="34" t="s">
        <v>6874</v>
      </c>
      <c r="M1964" s="1" t="s">
        <v>45948</v>
      </c>
      <c r="N1964" s="34" t="s">
        <v>20</v>
      </c>
      <c r="O1964" s="34" t="s">
        <v>35807</v>
      </c>
      <c r="P1964" s="34" t="s">
        <v>45771</v>
      </c>
      <c r="Q1964" s="34" t="s">
        <v>29986</v>
      </c>
      <c r="R1964" s="95" t="s">
        <v>35808</v>
      </c>
      <c r="S1964" s="34" t="s">
        <v>93</v>
      </c>
      <c r="T1964" s="34" t="s">
        <v>21</v>
      </c>
      <c r="U1964" s="35" t="s">
        <v>26689</v>
      </c>
      <c r="V1964" s="35" t="s">
        <v>26484</v>
      </c>
      <c r="W1964" s="35" t="s">
        <v>26483</v>
      </c>
      <c r="X1964" s="35" t="s">
        <v>93</v>
      </c>
      <c r="Y1964" s="35">
        <v>4277</v>
      </c>
      <c r="AA1964" s="34" t="s">
        <v>42842</v>
      </c>
      <c r="AB1964" s="33">
        <v>6481</v>
      </c>
      <c r="AC1964" s="103">
        <v>25175</v>
      </c>
    </row>
    <row r="1965" spans="1:29" ht="13" customHeight="1" x14ac:dyDescent="0.2">
      <c r="A1965" s="34" t="s">
        <v>36283</v>
      </c>
      <c r="B1965" s="34">
        <v>46</v>
      </c>
      <c r="C1965" s="34" t="s">
        <v>13</v>
      </c>
      <c r="D1965" s="34" t="s">
        <v>30</v>
      </c>
      <c r="E1965" s="95" t="s">
        <v>35818</v>
      </c>
      <c r="F1965" s="94">
        <v>43440</v>
      </c>
      <c r="G1965" s="34" t="s">
        <v>35819</v>
      </c>
      <c r="H1965" s="34" t="s">
        <v>27328</v>
      </c>
      <c r="I1965" s="34" t="s">
        <v>249</v>
      </c>
      <c r="J1965" s="62">
        <v>89060</v>
      </c>
      <c r="K1965" s="34" t="s">
        <v>27329</v>
      </c>
      <c r="L1965" s="34" t="s">
        <v>27330</v>
      </c>
      <c r="M1965" s="1" t="s">
        <v>46148</v>
      </c>
      <c r="N1965" s="34" t="s">
        <v>20</v>
      </c>
      <c r="O1965" s="34" t="s">
        <v>36284</v>
      </c>
      <c r="P1965" s="34" t="s">
        <v>45771</v>
      </c>
      <c r="Q1965" s="34" t="s">
        <v>29986</v>
      </c>
      <c r="R1965" s="95" t="s">
        <v>35820</v>
      </c>
      <c r="S1965" s="34" t="s">
        <v>509</v>
      </c>
      <c r="T1965" s="34" t="s">
        <v>21</v>
      </c>
      <c r="U1965" s="35" t="s">
        <v>26689</v>
      </c>
      <c r="V1965" s="35" t="s">
        <v>26484</v>
      </c>
      <c r="W1965" s="35" t="s">
        <v>26485</v>
      </c>
      <c r="X1965" s="35" t="s">
        <v>509</v>
      </c>
      <c r="Y1965" s="35">
        <v>4287</v>
      </c>
      <c r="AA1965" s="34" t="s">
        <v>42844</v>
      </c>
      <c r="AB1965" s="33">
        <v>6482</v>
      </c>
      <c r="AC1965" s="103">
        <v>25177</v>
      </c>
    </row>
    <row r="1966" spans="1:29" ht="13" customHeight="1" x14ac:dyDescent="0.2">
      <c r="A1966" s="34" t="s">
        <v>35809</v>
      </c>
      <c r="B1966" s="34">
        <v>53</v>
      </c>
      <c r="C1966" s="34" t="s">
        <v>13</v>
      </c>
      <c r="D1966" s="34" t="s">
        <v>78</v>
      </c>
      <c r="E1966" s="95"/>
      <c r="F1966" s="94">
        <v>43440</v>
      </c>
      <c r="G1966" s="34" t="s">
        <v>35810</v>
      </c>
      <c r="H1966" s="34" t="s">
        <v>35811</v>
      </c>
      <c r="I1966" s="34" t="s">
        <v>159</v>
      </c>
      <c r="J1966" s="62">
        <v>30253</v>
      </c>
      <c r="K1966" s="34" t="s">
        <v>7609</v>
      </c>
      <c r="L1966" s="34" t="s">
        <v>7610</v>
      </c>
      <c r="M1966" s="1" t="s">
        <v>46905</v>
      </c>
      <c r="N1966" s="34" t="s">
        <v>20</v>
      </c>
      <c r="O1966" s="34" t="s">
        <v>35812</v>
      </c>
      <c r="P1966" s="34" t="s">
        <v>45771</v>
      </c>
      <c r="Q1966" s="34" t="s">
        <v>29986</v>
      </c>
      <c r="R1966" s="95" t="s">
        <v>35813</v>
      </c>
      <c r="S1966" s="34" t="s">
        <v>93</v>
      </c>
      <c r="T1966" s="34" t="s">
        <v>21</v>
      </c>
      <c r="U1966" s="35" t="s">
        <v>26689</v>
      </c>
      <c r="V1966" s="35" t="s">
        <v>26484</v>
      </c>
      <c r="W1966" s="35" t="s">
        <v>26485</v>
      </c>
      <c r="X1966" s="35" t="s">
        <v>93</v>
      </c>
      <c r="Y1966" s="35">
        <v>4275</v>
      </c>
      <c r="AA1966" s="34" t="s">
        <v>42844</v>
      </c>
      <c r="AB1966" s="33">
        <v>6480</v>
      </c>
      <c r="AC1966" s="103">
        <v>25176</v>
      </c>
    </row>
    <row r="1967" spans="1:29" ht="13" customHeight="1" x14ac:dyDescent="0.2">
      <c r="A1967" s="1" t="s">
        <v>2989</v>
      </c>
      <c r="B1967" s="33" t="s">
        <v>22</v>
      </c>
      <c r="C1967" s="34" t="s">
        <v>13</v>
      </c>
      <c r="D1967" s="1" t="s">
        <v>23</v>
      </c>
      <c r="E1967" s="95"/>
      <c r="F1967" s="94">
        <v>43440</v>
      </c>
      <c r="G1967" s="34"/>
      <c r="H1967" s="34" t="s">
        <v>35814</v>
      </c>
      <c r="I1967" s="34" t="s">
        <v>177</v>
      </c>
      <c r="J1967" s="62">
        <v>87005</v>
      </c>
      <c r="K1967" s="34" t="s">
        <v>22445</v>
      </c>
      <c r="L1967" s="34" t="s">
        <v>35815</v>
      </c>
      <c r="M1967" s="1" t="s">
        <v>46906</v>
      </c>
      <c r="N1967" s="34" t="s">
        <v>20</v>
      </c>
      <c r="O1967" s="34" t="s">
        <v>35816</v>
      </c>
      <c r="P1967" s="34" t="s">
        <v>45771</v>
      </c>
      <c r="Q1967" s="34" t="s">
        <v>29986</v>
      </c>
      <c r="R1967" s="95" t="s">
        <v>35817</v>
      </c>
      <c r="S1967" s="34" t="s">
        <v>93</v>
      </c>
      <c r="T1967" s="34" t="s">
        <v>28</v>
      </c>
      <c r="U1967" s="33" t="s">
        <v>26487</v>
      </c>
      <c r="V1967" s="35"/>
      <c r="W1967" s="35"/>
      <c r="X1967" s="35"/>
      <c r="Y1967" s="35"/>
      <c r="AA1967" s="34" t="s">
        <v>42843</v>
      </c>
      <c r="AB1967" s="33">
        <v>6483</v>
      </c>
      <c r="AC1967" s="103">
        <v>25178</v>
      </c>
    </row>
    <row r="1968" spans="1:29" ht="13" customHeight="1" x14ac:dyDescent="0.2">
      <c r="A1968" s="34" t="s">
        <v>35792</v>
      </c>
      <c r="B1968" s="34">
        <v>23</v>
      </c>
      <c r="C1968" s="34" t="s">
        <v>13</v>
      </c>
      <c r="D1968" s="34" t="s">
        <v>78</v>
      </c>
      <c r="E1968" s="95"/>
      <c r="F1968" s="94">
        <v>43439</v>
      </c>
      <c r="G1968" s="34" t="s">
        <v>35793</v>
      </c>
      <c r="H1968" s="34" t="s">
        <v>658</v>
      </c>
      <c r="I1968" s="34" t="s">
        <v>399</v>
      </c>
      <c r="J1968" s="62">
        <v>63121</v>
      </c>
      <c r="K1968" s="34" t="s">
        <v>29421</v>
      </c>
      <c r="L1968" s="34" t="s">
        <v>4149</v>
      </c>
      <c r="M1968" s="1" t="s">
        <v>46104</v>
      </c>
      <c r="N1968" s="34" t="s">
        <v>20</v>
      </c>
      <c r="O1968" s="34" t="s">
        <v>35794</v>
      </c>
      <c r="P1968" s="34" t="s">
        <v>45771</v>
      </c>
      <c r="Q1968" s="34" t="s">
        <v>29986</v>
      </c>
      <c r="R1968" s="95" t="s">
        <v>35795</v>
      </c>
      <c r="S1968" s="34" t="s">
        <v>93</v>
      </c>
      <c r="T1968" s="34" t="s">
        <v>21</v>
      </c>
      <c r="U1968" s="35" t="s">
        <v>26689</v>
      </c>
      <c r="V1968" s="35" t="s">
        <v>26484</v>
      </c>
      <c r="W1968" s="35"/>
      <c r="X1968" s="35"/>
      <c r="Y1968" s="35"/>
      <c r="AA1968" s="34" t="s">
        <v>42844</v>
      </c>
      <c r="AB1968" s="33">
        <v>6475</v>
      </c>
      <c r="AC1968" s="103">
        <v>25170</v>
      </c>
    </row>
    <row r="1969" spans="1:29" ht="13" customHeight="1" x14ac:dyDescent="0.2">
      <c r="A1969" s="34" t="s">
        <v>35777</v>
      </c>
      <c r="B1969" s="34">
        <v>26</v>
      </c>
      <c r="C1969" s="34" t="s">
        <v>13</v>
      </c>
      <c r="D1969" s="34" t="s">
        <v>41</v>
      </c>
      <c r="E1969" s="95"/>
      <c r="F1969" s="94">
        <v>43439</v>
      </c>
      <c r="G1969" s="34" t="s">
        <v>35778</v>
      </c>
      <c r="H1969" s="34" t="s">
        <v>35779</v>
      </c>
      <c r="I1969" s="34" t="s">
        <v>38</v>
      </c>
      <c r="J1969" s="62">
        <v>93203</v>
      </c>
      <c r="K1969" s="34" t="s">
        <v>629</v>
      </c>
      <c r="L1969" s="34" t="s">
        <v>35780</v>
      </c>
      <c r="M1969" s="1" t="s">
        <v>46909</v>
      </c>
      <c r="N1969" s="34" t="s">
        <v>20</v>
      </c>
      <c r="O1969" s="34" t="s">
        <v>35781</v>
      </c>
      <c r="P1969" s="34" t="s">
        <v>45771</v>
      </c>
      <c r="Q1969" s="34" t="s">
        <v>29986</v>
      </c>
      <c r="R1969" s="95" t="s">
        <v>35782</v>
      </c>
      <c r="S1969" s="34" t="s">
        <v>93</v>
      </c>
      <c r="T1969" s="34" t="s">
        <v>21</v>
      </c>
      <c r="U1969" s="35" t="s">
        <v>26682</v>
      </c>
      <c r="V1969" s="35"/>
      <c r="W1969" s="35"/>
      <c r="X1969" s="35"/>
      <c r="Y1969" s="35"/>
      <c r="AA1969" s="34" t="s">
        <v>42844</v>
      </c>
      <c r="AB1969" s="33">
        <v>6478</v>
      </c>
      <c r="AC1969" s="103">
        <v>25174</v>
      </c>
    </row>
    <row r="1970" spans="1:29" ht="13" customHeight="1" x14ac:dyDescent="0.2">
      <c r="A1970" s="34" t="s">
        <v>35783</v>
      </c>
      <c r="B1970" s="34">
        <v>27</v>
      </c>
      <c r="C1970" s="34" t="s">
        <v>13</v>
      </c>
      <c r="D1970" s="34" t="s">
        <v>41</v>
      </c>
      <c r="E1970" s="95"/>
      <c r="F1970" s="94">
        <v>43439</v>
      </c>
      <c r="G1970" s="34" t="s">
        <v>35784</v>
      </c>
      <c r="H1970" s="34" t="s">
        <v>3319</v>
      </c>
      <c r="I1970" s="34" t="s">
        <v>38</v>
      </c>
      <c r="J1970" s="62">
        <v>94558</v>
      </c>
      <c r="K1970" s="34" t="s">
        <v>3319</v>
      </c>
      <c r="L1970" s="34" t="s">
        <v>3321</v>
      </c>
      <c r="M1970" s="1" t="s">
        <v>46908</v>
      </c>
      <c r="N1970" s="34" t="s">
        <v>20</v>
      </c>
      <c r="O1970" s="34" t="s">
        <v>35785</v>
      </c>
      <c r="P1970" s="34" t="s">
        <v>45771</v>
      </c>
      <c r="Q1970" s="34" t="s">
        <v>29986</v>
      </c>
      <c r="R1970" s="95" t="s">
        <v>35786</v>
      </c>
      <c r="S1970" s="34" t="s">
        <v>93</v>
      </c>
      <c r="T1970" s="34" t="s">
        <v>21</v>
      </c>
      <c r="U1970" s="35" t="s">
        <v>26689</v>
      </c>
      <c r="V1970" s="35" t="s">
        <v>26484</v>
      </c>
      <c r="W1970" s="35" t="s">
        <v>26486</v>
      </c>
      <c r="X1970" s="35" t="s">
        <v>93</v>
      </c>
      <c r="Y1970" s="35">
        <v>4270</v>
      </c>
      <c r="AA1970" s="34" t="s">
        <v>42844</v>
      </c>
      <c r="AB1970" s="33">
        <v>6473</v>
      </c>
      <c r="AC1970" s="103">
        <v>25169</v>
      </c>
    </row>
    <row r="1971" spans="1:29" ht="13" customHeight="1" x14ac:dyDescent="0.2">
      <c r="A1971" s="34" t="s">
        <v>35799</v>
      </c>
      <c r="B1971" s="34">
        <v>33</v>
      </c>
      <c r="C1971" s="34" t="s">
        <v>13</v>
      </c>
      <c r="D1971" s="34" t="s">
        <v>78</v>
      </c>
      <c r="E1971" s="95"/>
      <c r="F1971" s="94">
        <v>43439</v>
      </c>
      <c r="G1971" s="34" t="s">
        <v>35800</v>
      </c>
      <c r="H1971" s="34" t="s">
        <v>815</v>
      </c>
      <c r="I1971" s="34" t="s">
        <v>224</v>
      </c>
      <c r="J1971" s="62">
        <v>23220</v>
      </c>
      <c r="K1971" s="34" t="s">
        <v>17123</v>
      </c>
      <c r="L1971" s="34" t="s">
        <v>816</v>
      </c>
      <c r="M1971" s="1" t="s">
        <v>46907</v>
      </c>
      <c r="N1971" s="34" t="s">
        <v>20</v>
      </c>
      <c r="O1971" s="34" t="s">
        <v>35801</v>
      </c>
      <c r="P1971" s="34" t="s">
        <v>45771</v>
      </c>
      <c r="Q1971" s="34" t="s">
        <v>29986</v>
      </c>
      <c r="R1971" s="95" t="s">
        <v>35802</v>
      </c>
      <c r="S1971" s="34" t="s">
        <v>93</v>
      </c>
      <c r="T1971" s="34" t="s">
        <v>21</v>
      </c>
      <c r="U1971" s="35" t="s">
        <v>26682</v>
      </c>
      <c r="V1971" s="35" t="s">
        <v>26484</v>
      </c>
      <c r="W1971" s="35" t="s">
        <v>26485</v>
      </c>
      <c r="X1971" s="35" t="s">
        <v>93</v>
      </c>
      <c r="Y1971" s="35">
        <v>4279</v>
      </c>
      <c r="AA1971" s="34" t="s">
        <v>42842</v>
      </c>
      <c r="AB1971" s="33">
        <v>6477</v>
      </c>
      <c r="AC1971" s="103">
        <v>25168</v>
      </c>
    </row>
    <row r="1972" spans="1:29" ht="13" customHeight="1" x14ac:dyDescent="0.2">
      <c r="A1972" s="34" t="s">
        <v>35796</v>
      </c>
      <c r="B1972" s="34">
        <v>41</v>
      </c>
      <c r="C1972" s="34" t="s">
        <v>13</v>
      </c>
      <c r="D1972" s="34" t="s">
        <v>30</v>
      </c>
      <c r="E1972" s="95"/>
      <c r="F1972" s="94">
        <v>43439</v>
      </c>
      <c r="G1972" s="34" t="s">
        <v>35797</v>
      </c>
      <c r="H1972" s="34" t="s">
        <v>1030</v>
      </c>
      <c r="I1972" s="34" t="s">
        <v>373</v>
      </c>
      <c r="J1972" s="62">
        <v>19134</v>
      </c>
      <c r="K1972" s="34" t="s">
        <v>1030</v>
      </c>
      <c r="L1972" s="34" t="s">
        <v>1031</v>
      </c>
      <c r="M1972" s="1" t="s">
        <v>45971</v>
      </c>
      <c r="N1972" s="34" t="s">
        <v>20</v>
      </c>
      <c r="O1972" s="34" t="s">
        <v>36285</v>
      </c>
      <c r="P1972" s="34" t="s">
        <v>45771</v>
      </c>
      <c r="Q1972" s="34" t="s">
        <v>29986</v>
      </c>
      <c r="R1972" s="95" t="s">
        <v>35798</v>
      </c>
      <c r="S1972" s="34" t="s">
        <v>22</v>
      </c>
      <c r="T1972" s="34" t="s">
        <v>21</v>
      </c>
      <c r="U1972" s="35" t="s">
        <v>26682</v>
      </c>
      <c r="V1972" s="35" t="s">
        <v>26484</v>
      </c>
      <c r="W1972" s="35" t="s">
        <v>26485</v>
      </c>
      <c r="X1972" s="35" t="s">
        <v>93</v>
      </c>
      <c r="Y1972" s="35">
        <v>4271</v>
      </c>
      <c r="AA1972" s="34" t="s">
        <v>42842</v>
      </c>
      <c r="AB1972" s="33">
        <v>6476</v>
      </c>
      <c r="AC1972" s="103">
        <v>25171</v>
      </c>
    </row>
    <row r="1973" spans="1:29" ht="13" customHeight="1" x14ac:dyDescent="0.2">
      <c r="A1973" s="34" t="s">
        <v>35787</v>
      </c>
      <c r="B1973" s="34">
        <v>41</v>
      </c>
      <c r="C1973" s="34" t="s">
        <v>13</v>
      </c>
      <c r="D1973" s="34" t="s">
        <v>30</v>
      </c>
      <c r="E1973" s="95"/>
      <c r="F1973" s="94">
        <v>43439</v>
      </c>
      <c r="G1973" s="34" t="s">
        <v>35788</v>
      </c>
      <c r="H1973" s="34" t="s">
        <v>35789</v>
      </c>
      <c r="I1973" s="34" t="s">
        <v>38</v>
      </c>
      <c r="J1973" s="62">
        <v>94553</v>
      </c>
      <c r="K1973" s="34" t="s">
        <v>4133</v>
      </c>
      <c r="L1973" s="34" t="s">
        <v>4134</v>
      </c>
      <c r="M1973" s="1" t="s">
        <v>46910</v>
      </c>
      <c r="N1973" s="34" t="s">
        <v>20</v>
      </c>
      <c r="O1973" s="34" t="s">
        <v>35790</v>
      </c>
      <c r="P1973" s="34" t="s">
        <v>45771</v>
      </c>
      <c r="Q1973" s="34" t="s">
        <v>29986</v>
      </c>
      <c r="R1973" s="95" t="s">
        <v>35791</v>
      </c>
      <c r="S1973" s="34" t="s">
        <v>93</v>
      </c>
      <c r="T1973" s="34" t="s">
        <v>21</v>
      </c>
      <c r="U1973" s="35" t="s">
        <v>26689</v>
      </c>
      <c r="V1973" s="35" t="s">
        <v>26484</v>
      </c>
      <c r="W1973" s="35" t="s">
        <v>26486</v>
      </c>
      <c r="X1973" s="35" t="s">
        <v>93</v>
      </c>
      <c r="Y1973" s="35">
        <v>4276</v>
      </c>
      <c r="AA1973" s="34" t="s">
        <v>42844</v>
      </c>
      <c r="AB1973" s="33">
        <v>6474</v>
      </c>
      <c r="AC1973" s="103">
        <v>25173</v>
      </c>
    </row>
    <row r="1974" spans="1:29" ht="13" customHeight="1" x14ac:dyDescent="0.2">
      <c r="A1974" s="1" t="s">
        <v>2989</v>
      </c>
      <c r="B1974" s="33" t="s">
        <v>22</v>
      </c>
      <c r="C1974" s="34" t="s">
        <v>13</v>
      </c>
      <c r="D1974" s="1" t="s">
        <v>23</v>
      </c>
      <c r="E1974" s="95"/>
      <c r="F1974" s="94">
        <v>43439</v>
      </c>
      <c r="G1974" s="34" t="s">
        <v>36000</v>
      </c>
      <c r="H1974" s="34" t="s">
        <v>265</v>
      </c>
      <c r="I1974" s="34" t="s">
        <v>66</v>
      </c>
      <c r="J1974" s="62">
        <v>75217</v>
      </c>
      <c r="K1974" s="34" t="s">
        <v>265</v>
      </c>
      <c r="L1974" s="34" t="s">
        <v>266</v>
      </c>
      <c r="M1974" s="1" t="s">
        <v>46483</v>
      </c>
      <c r="N1974" s="34" t="s">
        <v>362</v>
      </c>
      <c r="O1974" s="34" t="s">
        <v>36001</v>
      </c>
      <c r="P1974" s="34" t="s">
        <v>45771</v>
      </c>
      <c r="Q1974" s="34" t="s">
        <v>29986</v>
      </c>
      <c r="R1974" s="95" t="s">
        <v>36002</v>
      </c>
      <c r="S1974" s="34" t="s">
        <v>93</v>
      </c>
      <c r="T1974" s="34" t="s">
        <v>21</v>
      </c>
      <c r="U1974" s="35" t="s">
        <v>26505</v>
      </c>
      <c r="V1974" s="35"/>
      <c r="W1974" s="35"/>
      <c r="X1974" s="35"/>
      <c r="Y1974" s="35"/>
      <c r="AA1974" s="34" t="s">
        <v>42844</v>
      </c>
      <c r="AB1974" s="33">
        <v>6479</v>
      </c>
      <c r="AC1974" s="103">
        <v>25282</v>
      </c>
    </row>
    <row r="1975" spans="1:29" ht="13" customHeight="1" x14ac:dyDescent="0.2">
      <c r="A1975" s="34" t="s">
        <v>35772</v>
      </c>
      <c r="B1975" s="34">
        <v>18</v>
      </c>
      <c r="C1975" s="34" t="s">
        <v>13</v>
      </c>
      <c r="D1975" s="34" t="s">
        <v>41</v>
      </c>
      <c r="E1975" s="95" t="s">
        <v>35773</v>
      </c>
      <c r="F1975" s="94">
        <v>43438</v>
      </c>
      <c r="G1975" s="34" t="s">
        <v>35774</v>
      </c>
      <c r="H1975" s="34" t="s">
        <v>1351</v>
      </c>
      <c r="I1975" s="34" t="s">
        <v>220</v>
      </c>
      <c r="J1975" s="62">
        <v>84404</v>
      </c>
      <c r="K1975" s="34" t="s">
        <v>1352</v>
      </c>
      <c r="L1975" s="34" t="s">
        <v>6674</v>
      </c>
      <c r="M1975" s="1" t="s">
        <v>45977</v>
      </c>
      <c r="N1975" s="34" t="s">
        <v>20</v>
      </c>
      <c r="O1975" s="34" t="s">
        <v>35775</v>
      </c>
      <c r="P1975" s="34" t="s">
        <v>45771</v>
      </c>
      <c r="Q1975" s="34" t="s">
        <v>29986</v>
      </c>
      <c r="R1975" s="95" t="s">
        <v>35776</v>
      </c>
      <c r="S1975" s="34" t="s">
        <v>93</v>
      </c>
      <c r="T1975" s="34" t="s">
        <v>45897</v>
      </c>
      <c r="U1975" s="35" t="s">
        <v>39851</v>
      </c>
      <c r="V1975" s="35" t="s">
        <v>26484</v>
      </c>
      <c r="W1975" s="35" t="s">
        <v>26485</v>
      </c>
      <c r="X1975" s="35" t="s">
        <v>509</v>
      </c>
      <c r="Y1975" s="35">
        <v>4269</v>
      </c>
      <c r="AA1975" s="34" t="s">
        <v>42844</v>
      </c>
      <c r="AB1975" s="33">
        <v>6472</v>
      </c>
      <c r="AC1975" s="103">
        <v>25165</v>
      </c>
    </row>
    <row r="1976" spans="1:29" ht="13" customHeight="1" x14ac:dyDescent="0.2">
      <c r="A1976" s="34" t="s">
        <v>35765</v>
      </c>
      <c r="B1976" s="34">
        <v>28</v>
      </c>
      <c r="C1976" s="34" t="s">
        <v>13</v>
      </c>
      <c r="D1976" s="34" t="s">
        <v>41</v>
      </c>
      <c r="E1976" s="95" t="s">
        <v>35766</v>
      </c>
      <c r="F1976" s="94">
        <v>43436</v>
      </c>
      <c r="G1976" s="34"/>
      <c r="H1976" s="34" t="s">
        <v>9136</v>
      </c>
      <c r="I1976" s="34" t="s">
        <v>66</v>
      </c>
      <c r="J1976" s="62">
        <v>75935</v>
      </c>
      <c r="K1976" s="34" t="s">
        <v>1114</v>
      </c>
      <c r="L1976" s="34" t="s">
        <v>261</v>
      </c>
      <c r="M1976" s="1" t="s">
        <v>46113</v>
      </c>
      <c r="N1976" s="34" t="s">
        <v>20</v>
      </c>
      <c r="O1976" s="34" t="s">
        <v>35767</v>
      </c>
      <c r="P1976" s="34" t="s">
        <v>45771</v>
      </c>
      <c r="Q1976" s="34" t="s">
        <v>29986</v>
      </c>
      <c r="R1976" s="95" t="s">
        <v>35768</v>
      </c>
      <c r="S1976" s="34" t="s">
        <v>93</v>
      </c>
      <c r="T1976" s="34" t="s">
        <v>21</v>
      </c>
      <c r="U1976" s="35" t="s">
        <v>26689</v>
      </c>
      <c r="V1976" s="35" t="s">
        <v>26484</v>
      </c>
      <c r="W1976" s="35" t="s">
        <v>26485</v>
      </c>
      <c r="X1976" s="35"/>
      <c r="Y1976" s="35"/>
      <c r="AA1976" s="34" t="s">
        <v>42843</v>
      </c>
      <c r="AB1976" s="33">
        <v>6470</v>
      </c>
      <c r="AC1976" s="103">
        <v>25154</v>
      </c>
    </row>
    <row r="1977" spans="1:29" ht="13" customHeight="1" x14ac:dyDescent="0.2">
      <c r="A1977" s="1" t="s">
        <v>2989</v>
      </c>
      <c r="B1977" s="33" t="s">
        <v>22</v>
      </c>
      <c r="C1977" s="34" t="s">
        <v>13</v>
      </c>
      <c r="D1977" s="1" t="s">
        <v>23</v>
      </c>
      <c r="E1977" s="95"/>
      <c r="F1977" s="94">
        <v>43436</v>
      </c>
      <c r="G1977" s="34" t="s">
        <v>35769</v>
      </c>
      <c r="H1977" s="34" t="s">
        <v>265</v>
      </c>
      <c r="I1977" s="34" t="s">
        <v>66</v>
      </c>
      <c r="J1977" s="62">
        <v>75253</v>
      </c>
      <c r="K1977" s="34" t="s">
        <v>265</v>
      </c>
      <c r="L1977" s="34" t="s">
        <v>25808</v>
      </c>
      <c r="M1977" s="1" t="s">
        <v>46911</v>
      </c>
      <c r="N1977" s="34" t="s">
        <v>20</v>
      </c>
      <c r="O1977" s="34" t="s">
        <v>35770</v>
      </c>
      <c r="P1977" s="34" t="s">
        <v>45771</v>
      </c>
      <c r="Q1977" s="34" t="s">
        <v>29986</v>
      </c>
      <c r="R1977" s="95" t="s">
        <v>35771</v>
      </c>
      <c r="S1977" s="34" t="s">
        <v>93</v>
      </c>
      <c r="T1977" s="34" t="s">
        <v>21</v>
      </c>
      <c r="U1977" s="35" t="s">
        <v>26775</v>
      </c>
      <c r="V1977" s="35"/>
      <c r="W1977" s="35"/>
      <c r="X1977" s="35"/>
      <c r="Y1977" s="35"/>
      <c r="AA1977" s="34" t="s">
        <v>42844</v>
      </c>
      <c r="AB1977" s="33">
        <v>6471</v>
      </c>
      <c r="AC1977" s="103">
        <v>25155</v>
      </c>
    </row>
    <row r="1978" spans="1:29" ht="13" customHeight="1" x14ac:dyDescent="0.2">
      <c r="A1978" s="34" t="s">
        <v>35761</v>
      </c>
      <c r="B1978" s="34">
        <v>43</v>
      </c>
      <c r="C1978" s="34" t="s">
        <v>13</v>
      </c>
      <c r="D1978" s="34" t="s">
        <v>78</v>
      </c>
      <c r="E1978" s="95"/>
      <c r="F1978" s="94">
        <v>43435</v>
      </c>
      <c r="G1978" s="34" t="s">
        <v>35762</v>
      </c>
      <c r="H1978" s="34" t="s">
        <v>604</v>
      </c>
      <c r="I1978" s="34" t="s">
        <v>249</v>
      </c>
      <c r="J1978" s="62">
        <v>89101</v>
      </c>
      <c r="K1978" s="34" t="s">
        <v>524</v>
      </c>
      <c r="L1978" s="34" t="s">
        <v>525</v>
      </c>
      <c r="M1978" s="1" t="s">
        <v>48881</v>
      </c>
      <c r="N1978" s="34" t="s">
        <v>4952</v>
      </c>
      <c r="O1978" s="34" t="s">
        <v>35763</v>
      </c>
      <c r="P1978" s="34" t="s">
        <v>45771</v>
      </c>
      <c r="Q1978" s="34" t="s">
        <v>29986</v>
      </c>
      <c r="R1978" s="95" t="s">
        <v>35764</v>
      </c>
      <c r="S1978" s="34" t="s">
        <v>93</v>
      </c>
      <c r="T1978" s="34" t="s">
        <v>21</v>
      </c>
      <c r="U1978" s="35" t="s">
        <v>26682</v>
      </c>
      <c r="V1978" s="35" t="s">
        <v>26484</v>
      </c>
      <c r="W1978" s="35" t="s">
        <v>26485</v>
      </c>
      <c r="X1978" s="35" t="s">
        <v>509</v>
      </c>
      <c r="Y1978" s="35">
        <v>4239</v>
      </c>
      <c r="AA1978" s="34" t="s">
        <v>42842</v>
      </c>
      <c r="AB1978" s="33">
        <v>6467</v>
      </c>
      <c r="AC1978" s="103">
        <v>25150</v>
      </c>
    </row>
    <row r="1979" spans="1:29" ht="13" customHeight="1" x14ac:dyDescent="0.2">
      <c r="A1979" s="34" t="s">
        <v>35752</v>
      </c>
      <c r="B1979" s="34">
        <v>65</v>
      </c>
      <c r="C1979" s="34" t="s">
        <v>13</v>
      </c>
      <c r="D1979" s="34" t="s">
        <v>78</v>
      </c>
      <c r="E1979" s="95"/>
      <c r="F1979" s="94">
        <v>43435</v>
      </c>
      <c r="G1979" s="34" t="s">
        <v>35753</v>
      </c>
      <c r="H1979" s="34" t="s">
        <v>4976</v>
      </c>
      <c r="I1979" s="34" t="s">
        <v>55</v>
      </c>
      <c r="J1979" s="62">
        <v>32505</v>
      </c>
      <c r="K1979" s="34" t="s">
        <v>4977</v>
      </c>
      <c r="L1979" s="34" t="s">
        <v>4978</v>
      </c>
      <c r="M1979" s="1" t="s">
        <v>46835</v>
      </c>
      <c r="N1979" s="34" t="s">
        <v>20</v>
      </c>
      <c r="O1979" s="34" t="s">
        <v>35754</v>
      </c>
      <c r="P1979" s="34" t="s">
        <v>45771</v>
      </c>
      <c r="Q1979" s="34" t="s">
        <v>29986</v>
      </c>
      <c r="R1979" s="95" t="s">
        <v>35755</v>
      </c>
      <c r="S1979" s="34" t="s">
        <v>93</v>
      </c>
      <c r="T1979" s="34" t="s">
        <v>21</v>
      </c>
      <c r="U1979" s="35" t="s">
        <v>26518</v>
      </c>
      <c r="V1979" s="35" t="s">
        <v>26484</v>
      </c>
      <c r="W1979" s="35" t="s">
        <v>26485</v>
      </c>
      <c r="X1979" s="35" t="s">
        <v>93</v>
      </c>
      <c r="Y1979" s="35">
        <v>4240</v>
      </c>
      <c r="AA1979" s="34" t="s">
        <v>42844</v>
      </c>
      <c r="AB1979" s="33">
        <v>6468</v>
      </c>
      <c r="AC1979" s="103">
        <v>25152</v>
      </c>
    </row>
    <row r="1980" spans="1:29" ht="13" customHeight="1" x14ac:dyDescent="0.2">
      <c r="A1980" s="34" t="s">
        <v>35756</v>
      </c>
      <c r="B1980" s="33" t="s">
        <v>22</v>
      </c>
      <c r="C1980" s="34" t="s">
        <v>13</v>
      </c>
      <c r="D1980" s="34" t="s">
        <v>30</v>
      </c>
      <c r="E1980" s="95" t="s">
        <v>35757</v>
      </c>
      <c r="F1980" s="94">
        <v>43435</v>
      </c>
      <c r="G1980" s="34" t="s">
        <v>35758</v>
      </c>
      <c r="H1980" s="34" t="s">
        <v>27794</v>
      </c>
      <c r="I1980" s="34" t="s">
        <v>618</v>
      </c>
      <c r="J1980" s="62">
        <v>38965</v>
      </c>
      <c r="K1980" s="34" t="s">
        <v>12314</v>
      </c>
      <c r="L1980" s="34" t="s">
        <v>27793</v>
      </c>
      <c r="M1980" s="1" t="s">
        <v>46912</v>
      </c>
      <c r="N1980" s="34" t="s">
        <v>20</v>
      </c>
      <c r="O1980" s="34" t="s">
        <v>35759</v>
      </c>
      <c r="P1980" s="34" t="s">
        <v>45771</v>
      </c>
      <c r="Q1980" s="34" t="s">
        <v>29986</v>
      </c>
      <c r="R1980" s="95" t="s">
        <v>35760</v>
      </c>
      <c r="S1980" s="34" t="s">
        <v>93</v>
      </c>
      <c r="T1980" s="34" t="s">
        <v>21</v>
      </c>
      <c r="U1980" s="35" t="s">
        <v>26689</v>
      </c>
      <c r="V1980" s="35" t="s">
        <v>26484</v>
      </c>
      <c r="W1980" s="35" t="s">
        <v>26485</v>
      </c>
      <c r="X1980" s="35"/>
      <c r="Y1980" s="35"/>
      <c r="AA1980" s="34" t="s">
        <v>42843</v>
      </c>
      <c r="AB1980" s="33">
        <v>6466</v>
      </c>
      <c r="AC1980" s="103">
        <v>25153</v>
      </c>
    </row>
    <row r="1981" spans="1:29" ht="13" customHeight="1" x14ac:dyDescent="0.2">
      <c r="A1981" s="34" t="s">
        <v>35747</v>
      </c>
      <c r="B1981" s="34">
        <v>30</v>
      </c>
      <c r="C1981" s="34" t="s">
        <v>13</v>
      </c>
      <c r="D1981" s="34" t="s">
        <v>78</v>
      </c>
      <c r="E1981" s="95" t="s">
        <v>35748</v>
      </c>
      <c r="F1981" s="94">
        <v>43435</v>
      </c>
      <c r="G1981" s="34" t="s">
        <v>35749</v>
      </c>
      <c r="H1981" s="34" t="s">
        <v>16701</v>
      </c>
      <c r="I1981" s="34" t="s">
        <v>55</v>
      </c>
      <c r="J1981" s="62">
        <v>33321</v>
      </c>
      <c r="K1981" s="34" t="s">
        <v>1049</v>
      </c>
      <c r="L1981" s="34" t="s">
        <v>4032</v>
      </c>
      <c r="M1981" s="1" t="s">
        <v>46098</v>
      </c>
      <c r="N1981" s="34" t="s">
        <v>20</v>
      </c>
      <c r="O1981" s="34" t="s">
        <v>35750</v>
      </c>
      <c r="P1981" s="34" t="s">
        <v>45771</v>
      </c>
      <c r="Q1981" s="34" t="s">
        <v>29986</v>
      </c>
      <c r="R1981" s="95" t="s">
        <v>35751</v>
      </c>
      <c r="S1981" s="34" t="s">
        <v>509</v>
      </c>
      <c r="T1981" s="34" t="s">
        <v>28</v>
      </c>
      <c r="U1981" s="35" t="s">
        <v>26522</v>
      </c>
      <c r="V1981" s="35" t="s">
        <v>26484</v>
      </c>
      <c r="W1981" s="35" t="s">
        <v>26485</v>
      </c>
      <c r="X1981" s="35" t="s">
        <v>93</v>
      </c>
      <c r="Y1981" s="35">
        <v>4272</v>
      </c>
      <c r="AA1981" s="34" t="s">
        <v>42842</v>
      </c>
      <c r="AB1981" s="33">
        <v>6469</v>
      </c>
      <c r="AC1981" s="103">
        <v>25151</v>
      </c>
    </row>
    <row r="1982" spans="1:29" ht="13" customHeight="1" x14ac:dyDescent="0.2">
      <c r="A1982" s="1" t="s">
        <v>36874</v>
      </c>
      <c r="B1982" s="34">
        <v>18</v>
      </c>
      <c r="C1982" s="34" t="s">
        <v>13</v>
      </c>
      <c r="D1982" s="1" t="s">
        <v>23</v>
      </c>
      <c r="E1982" s="95"/>
      <c r="F1982" s="94">
        <v>43434</v>
      </c>
      <c r="G1982" s="34" t="s">
        <v>35738</v>
      </c>
      <c r="H1982" s="34" t="s">
        <v>35739</v>
      </c>
      <c r="I1982" s="34" t="s">
        <v>131</v>
      </c>
      <c r="J1982" s="62">
        <v>57761</v>
      </c>
      <c r="K1982" s="34" t="s">
        <v>132</v>
      </c>
      <c r="L1982" s="34" t="s">
        <v>4927</v>
      </c>
      <c r="M1982" s="1" t="s">
        <v>46913</v>
      </c>
      <c r="N1982" s="34" t="s">
        <v>20</v>
      </c>
      <c r="O1982" s="34" t="s">
        <v>35740</v>
      </c>
      <c r="P1982" s="34" t="s">
        <v>45771</v>
      </c>
      <c r="Q1982" s="34" t="s">
        <v>29986</v>
      </c>
      <c r="R1982" s="95" t="s">
        <v>35741</v>
      </c>
      <c r="S1982" s="34" t="s">
        <v>93</v>
      </c>
      <c r="T1982" s="34" t="s">
        <v>21</v>
      </c>
      <c r="U1982" s="35" t="s">
        <v>26689</v>
      </c>
      <c r="V1982" s="35" t="s">
        <v>26482</v>
      </c>
      <c r="W1982" s="35" t="s">
        <v>26483</v>
      </c>
      <c r="X1982" s="35"/>
      <c r="Y1982" s="34">
        <v>4331</v>
      </c>
      <c r="AA1982" s="34" t="s">
        <v>42843</v>
      </c>
      <c r="AB1982" s="33">
        <v>6465</v>
      </c>
      <c r="AC1982" s="103">
        <v>25145</v>
      </c>
    </row>
    <row r="1983" spans="1:29" ht="13" customHeight="1" x14ac:dyDescent="0.2">
      <c r="A1983" s="34" t="s">
        <v>35742</v>
      </c>
      <c r="B1983" s="34">
        <v>37</v>
      </c>
      <c r="C1983" s="34" t="s">
        <v>13</v>
      </c>
      <c r="D1983" s="34" t="s">
        <v>41</v>
      </c>
      <c r="E1983" s="95" t="s">
        <v>35743</v>
      </c>
      <c r="F1983" s="94">
        <v>43434</v>
      </c>
      <c r="G1983" s="34" t="s">
        <v>35744</v>
      </c>
      <c r="H1983" s="34" t="s">
        <v>1351</v>
      </c>
      <c r="I1983" s="34" t="s">
        <v>220</v>
      </c>
      <c r="J1983" s="62">
        <v>84401</v>
      </c>
      <c r="K1983" s="34" t="s">
        <v>1352</v>
      </c>
      <c r="L1983" s="34" t="s">
        <v>6674</v>
      </c>
      <c r="M1983" s="1" t="s">
        <v>45977</v>
      </c>
      <c r="N1983" s="34" t="s">
        <v>20</v>
      </c>
      <c r="O1983" s="34" t="s">
        <v>35745</v>
      </c>
      <c r="P1983" s="34" t="s">
        <v>45771</v>
      </c>
      <c r="Q1983" s="34" t="s">
        <v>29986</v>
      </c>
      <c r="R1983" s="95" t="s">
        <v>35746</v>
      </c>
      <c r="S1983" s="34" t="s">
        <v>93</v>
      </c>
      <c r="T1983" s="34" t="s">
        <v>21</v>
      </c>
      <c r="U1983" s="35" t="s">
        <v>26689</v>
      </c>
      <c r="V1983" s="35" t="s">
        <v>26484</v>
      </c>
      <c r="W1983" s="35" t="s">
        <v>26485</v>
      </c>
      <c r="X1983" s="35" t="s">
        <v>509</v>
      </c>
      <c r="Y1983" s="35">
        <v>4241</v>
      </c>
      <c r="AA1983" s="34" t="s">
        <v>42844</v>
      </c>
      <c r="AB1983" s="33">
        <v>6464</v>
      </c>
      <c r="AC1983" s="103">
        <v>25149</v>
      </c>
    </row>
    <row r="1984" spans="1:29" ht="13" customHeight="1" x14ac:dyDescent="0.2">
      <c r="A1984" s="34" t="s">
        <v>35731</v>
      </c>
      <c r="B1984" s="34">
        <v>46</v>
      </c>
      <c r="C1984" s="34" t="s">
        <v>13</v>
      </c>
      <c r="D1984" s="34" t="s">
        <v>41</v>
      </c>
      <c r="E1984" s="95"/>
      <c r="F1984" s="94">
        <v>43433</v>
      </c>
      <c r="G1984" s="34" t="s">
        <v>35732</v>
      </c>
      <c r="H1984" s="34" t="s">
        <v>581</v>
      </c>
      <c r="I1984" s="34" t="s">
        <v>111</v>
      </c>
      <c r="J1984" s="62">
        <v>85009</v>
      </c>
      <c r="K1984" s="34" t="s">
        <v>582</v>
      </c>
      <c r="L1984" s="34" t="s">
        <v>583</v>
      </c>
      <c r="M1984" s="1" t="s">
        <v>45935</v>
      </c>
      <c r="N1984" s="34" t="s">
        <v>20</v>
      </c>
      <c r="O1984" s="34" t="s">
        <v>35733</v>
      </c>
      <c r="P1984" s="34" t="s">
        <v>45771</v>
      </c>
      <c r="Q1984" s="34" t="s">
        <v>29986</v>
      </c>
      <c r="R1984" s="95" t="s">
        <v>35734</v>
      </c>
      <c r="S1984" s="34" t="s">
        <v>93</v>
      </c>
      <c r="T1984" s="34" t="s">
        <v>21</v>
      </c>
      <c r="U1984" s="35" t="s">
        <v>26689</v>
      </c>
      <c r="V1984" s="35" t="s">
        <v>26484</v>
      </c>
      <c r="W1984" s="35" t="s">
        <v>26485</v>
      </c>
      <c r="X1984" s="35" t="s">
        <v>93</v>
      </c>
      <c r="Y1984" s="35">
        <v>4227</v>
      </c>
      <c r="AA1984" s="34" t="s">
        <v>42842</v>
      </c>
      <c r="AB1984" s="33">
        <v>6459</v>
      </c>
      <c r="AC1984" s="103">
        <v>25209</v>
      </c>
    </row>
    <row r="1985" spans="1:29" ht="13" customHeight="1" x14ac:dyDescent="0.2">
      <c r="A1985" s="34" t="s">
        <v>34795</v>
      </c>
      <c r="B1985" s="34">
        <v>37</v>
      </c>
      <c r="C1985" s="34" t="s">
        <v>13</v>
      </c>
      <c r="D1985" s="34" t="s">
        <v>30</v>
      </c>
      <c r="E1985" s="95"/>
      <c r="F1985" s="94">
        <v>43433</v>
      </c>
      <c r="G1985" s="34" t="s">
        <v>35735</v>
      </c>
      <c r="H1985" s="34" t="s">
        <v>12499</v>
      </c>
      <c r="I1985" s="34" t="s">
        <v>4021</v>
      </c>
      <c r="J1985" s="62">
        <v>4468</v>
      </c>
      <c r="K1985" s="34" t="s">
        <v>6360</v>
      </c>
      <c r="L1985" s="34" t="s">
        <v>35736</v>
      </c>
      <c r="M1985" s="1" t="s">
        <v>46914</v>
      </c>
      <c r="N1985" s="34" t="s">
        <v>20</v>
      </c>
      <c r="O1985" s="34" t="s">
        <v>36286</v>
      </c>
      <c r="P1985" s="34" t="s">
        <v>45771</v>
      </c>
      <c r="Q1985" s="34" t="s">
        <v>29986</v>
      </c>
      <c r="R1985" s="95" t="s">
        <v>35737</v>
      </c>
      <c r="S1985" s="34" t="s">
        <v>93</v>
      </c>
      <c r="T1985" s="34" t="s">
        <v>28</v>
      </c>
      <c r="U1985" s="35" t="s">
        <v>26487</v>
      </c>
      <c r="V1985" s="35" t="s">
        <v>26487</v>
      </c>
      <c r="W1985" s="35" t="s">
        <v>26485</v>
      </c>
      <c r="X1985" s="35" t="s">
        <v>93</v>
      </c>
      <c r="Y1985" s="35">
        <v>4222</v>
      </c>
      <c r="AA1985" s="34" t="s">
        <v>42843</v>
      </c>
      <c r="AB1985" s="33">
        <v>6462</v>
      </c>
      <c r="AC1985" s="103">
        <v>25144</v>
      </c>
    </row>
    <row r="1986" spans="1:29" ht="13" customHeight="1" x14ac:dyDescent="0.2">
      <c r="A1986" s="34" t="s">
        <v>2989</v>
      </c>
      <c r="B1986" s="33" t="s">
        <v>22</v>
      </c>
      <c r="C1986" s="34" t="s">
        <v>102</v>
      </c>
      <c r="D1986" s="34" t="s">
        <v>41</v>
      </c>
      <c r="E1986" s="95"/>
      <c r="F1986" s="94">
        <v>43433</v>
      </c>
      <c r="G1986" s="34" t="s">
        <v>36003</v>
      </c>
      <c r="H1986" s="34" t="s">
        <v>36004</v>
      </c>
      <c r="I1986" s="34" t="s">
        <v>38</v>
      </c>
      <c r="J1986" s="62">
        <v>91905</v>
      </c>
      <c r="K1986" s="34" t="s">
        <v>142</v>
      </c>
      <c r="L1986" s="34" t="s">
        <v>4345</v>
      </c>
      <c r="M1986" s="1" t="s">
        <v>46425</v>
      </c>
      <c r="N1986" s="34" t="s">
        <v>350</v>
      </c>
      <c r="O1986" s="34" t="s">
        <v>36005</v>
      </c>
      <c r="P1986" s="34" t="s">
        <v>45771</v>
      </c>
      <c r="Q1986" s="34" t="s">
        <v>29986</v>
      </c>
      <c r="R1986" s="95" t="s">
        <v>36006</v>
      </c>
      <c r="S1986" s="34" t="s">
        <v>93</v>
      </c>
      <c r="T1986" s="33" t="s">
        <v>350</v>
      </c>
      <c r="U1986" s="35" t="s">
        <v>26775</v>
      </c>
      <c r="V1986" s="35"/>
      <c r="W1986" s="35"/>
      <c r="X1986" s="35"/>
      <c r="Y1986" s="35"/>
      <c r="AA1986" s="33" t="s">
        <v>42843</v>
      </c>
      <c r="AB1986" s="33">
        <v>6460</v>
      </c>
      <c r="AC1986" s="103">
        <v>25275</v>
      </c>
    </row>
    <row r="1987" spans="1:29" ht="13" customHeight="1" x14ac:dyDescent="0.2">
      <c r="A1987" s="34" t="s">
        <v>2989</v>
      </c>
      <c r="B1987" s="33" t="s">
        <v>22</v>
      </c>
      <c r="C1987" s="34" t="s">
        <v>13</v>
      </c>
      <c r="D1987" s="34" t="s">
        <v>41</v>
      </c>
      <c r="E1987" s="95"/>
      <c r="F1987" s="94">
        <v>43433</v>
      </c>
      <c r="G1987" s="34" t="s">
        <v>36003</v>
      </c>
      <c r="H1987" s="34" t="s">
        <v>36004</v>
      </c>
      <c r="I1987" s="34" t="s">
        <v>38</v>
      </c>
      <c r="J1987" s="62">
        <v>91905</v>
      </c>
      <c r="K1987" s="34" t="s">
        <v>142</v>
      </c>
      <c r="L1987" s="34" t="s">
        <v>4345</v>
      </c>
      <c r="M1987" s="1" t="s">
        <v>46425</v>
      </c>
      <c r="N1987" s="34" t="s">
        <v>350</v>
      </c>
      <c r="O1987" s="34" t="s">
        <v>36005</v>
      </c>
      <c r="P1987" s="34" t="s">
        <v>45771</v>
      </c>
      <c r="Q1987" s="34" t="s">
        <v>29986</v>
      </c>
      <c r="R1987" s="95" t="s">
        <v>36006</v>
      </c>
      <c r="S1987" s="34" t="s">
        <v>93</v>
      </c>
      <c r="T1987" s="33" t="s">
        <v>350</v>
      </c>
      <c r="U1987" s="35" t="s">
        <v>26775</v>
      </c>
      <c r="V1987" s="35"/>
      <c r="W1987" s="35"/>
      <c r="X1987" s="35"/>
      <c r="Y1987" s="35"/>
      <c r="AA1987" s="33" t="s">
        <v>42843</v>
      </c>
      <c r="AB1987" s="33">
        <v>6461</v>
      </c>
      <c r="AC1987" s="103">
        <v>25276</v>
      </c>
    </row>
    <row r="1988" spans="1:29" ht="13" customHeight="1" x14ac:dyDescent="0.2">
      <c r="A1988" s="34" t="s">
        <v>2989</v>
      </c>
      <c r="B1988" s="33" t="s">
        <v>22</v>
      </c>
      <c r="C1988" s="34" t="s">
        <v>13</v>
      </c>
      <c r="D1988" s="34" t="s">
        <v>41</v>
      </c>
      <c r="E1988" s="95"/>
      <c r="F1988" s="94">
        <v>43433</v>
      </c>
      <c r="G1988" s="34" t="s">
        <v>36003</v>
      </c>
      <c r="H1988" s="34" t="s">
        <v>36004</v>
      </c>
      <c r="I1988" s="34" t="s">
        <v>38</v>
      </c>
      <c r="J1988" s="62">
        <v>91905</v>
      </c>
      <c r="K1988" s="34" t="s">
        <v>142</v>
      </c>
      <c r="L1988" s="34" t="s">
        <v>4345</v>
      </c>
      <c r="M1988" s="1" t="s">
        <v>46425</v>
      </c>
      <c r="N1988" s="34" t="s">
        <v>350</v>
      </c>
      <c r="O1988" s="34" t="s">
        <v>36005</v>
      </c>
      <c r="P1988" s="34" t="s">
        <v>45771</v>
      </c>
      <c r="Q1988" s="34" t="s">
        <v>29986</v>
      </c>
      <c r="R1988" s="95" t="s">
        <v>36006</v>
      </c>
      <c r="S1988" s="34" t="s">
        <v>93</v>
      </c>
      <c r="T1988" s="33" t="s">
        <v>350</v>
      </c>
      <c r="U1988" s="35" t="s">
        <v>26775</v>
      </c>
      <c r="V1988" s="35"/>
      <c r="W1988" s="35"/>
      <c r="X1988" s="35"/>
      <c r="Y1988" s="35"/>
      <c r="AA1988" s="33" t="s">
        <v>42843</v>
      </c>
      <c r="AB1988" s="33">
        <v>6463</v>
      </c>
      <c r="AC1988" s="103">
        <v>25277</v>
      </c>
    </row>
    <row r="1989" spans="1:29" ht="13" customHeight="1" x14ac:dyDescent="0.2">
      <c r="A1989" s="1" t="s">
        <v>35724</v>
      </c>
      <c r="B1989" s="34">
        <v>30</v>
      </c>
      <c r="C1989" s="34" t="s">
        <v>13</v>
      </c>
      <c r="D1989" s="1" t="s">
        <v>23</v>
      </c>
      <c r="E1989" s="95"/>
      <c r="F1989" s="94">
        <v>43432</v>
      </c>
      <c r="G1989" s="34" t="s">
        <v>35725</v>
      </c>
      <c r="H1989" s="34" t="s">
        <v>671</v>
      </c>
      <c r="I1989" s="34" t="s">
        <v>66</v>
      </c>
      <c r="J1989" s="62">
        <v>77012</v>
      </c>
      <c r="K1989" s="34" t="s">
        <v>512</v>
      </c>
      <c r="L1989" s="34" t="s">
        <v>672</v>
      </c>
      <c r="M1989" s="1" t="s">
        <v>45992</v>
      </c>
      <c r="N1989" s="34" t="s">
        <v>20</v>
      </c>
      <c r="O1989" s="34" t="s">
        <v>35726</v>
      </c>
      <c r="P1989" s="34" t="s">
        <v>45771</v>
      </c>
      <c r="Q1989" s="34" t="s">
        <v>29986</v>
      </c>
      <c r="R1989" s="95" t="s">
        <v>35727</v>
      </c>
      <c r="S1989" s="34" t="s">
        <v>93</v>
      </c>
      <c r="T1989" s="34" t="s">
        <v>21</v>
      </c>
      <c r="U1989" s="35" t="s">
        <v>26689</v>
      </c>
      <c r="V1989" s="35" t="s">
        <v>26484</v>
      </c>
      <c r="W1989" s="35" t="s">
        <v>26485</v>
      </c>
      <c r="X1989" s="35"/>
      <c r="Y1989" s="35"/>
      <c r="AA1989" s="34" t="s">
        <v>42842</v>
      </c>
      <c r="AB1989" s="33">
        <v>6456</v>
      </c>
      <c r="AC1989" s="103">
        <v>25139</v>
      </c>
    </row>
    <row r="1990" spans="1:29" ht="13" customHeight="1" x14ac:dyDescent="0.2">
      <c r="A1990" s="34" t="s">
        <v>35721</v>
      </c>
      <c r="B1990" s="34">
        <v>32</v>
      </c>
      <c r="C1990" s="34" t="s">
        <v>13</v>
      </c>
      <c r="D1990" s="34" t="s">
        <v>127</v>
      </c>
      <c r="E1990" s="95"/>
      <c r="F1990" s="94">
        <v>43432</v>
      </c>
      <c r="G1990" s="34" t="s">
        <v>35722</v>
      </c>
      <c r="H1990" s="34" t="s">
        <v>34794</v>
      </c>
      <c r="I1990" s="34" t="s">
        <v>121</v>
      </c>
      <c r="J1990" s="62">
        <v>77012</v>
      </c>
      <c r="K1990" s="34" t="s">
        <v>512</v>
      </c>
      <c r="L1990" s="34" t="s">
        <v>36287</v>
      </c>
      <c r="M1990" s="1" t="s">
        <v>46915</v>
      </c>
      <c r="N1990" s="34" t="s">
        <v>20</v>
      </c>
      <c r="O1990" s="34" t="s">
        <v>36288</v>
      </c>
      <c r="P1990" s="34" t="s">
        <v>45771</v>
      </c>
      <c r="Q1990" s="34" t="s">
        <v>29986</v>
      </c>
      <c r="R1990" s="95" t="s">
        <v>35723</v>
      </c>
      <c r="S1990" s="34" t="s">
        <v>93</v>
      </c>
      <c r="T1990" s="34" t="s">
        <v>21</v>
      </c>
      <c r="U1990" s="35" t="s">
        <v>26689</v>
      </c>
      <c r="V1990" s="35" t="s">
        <v>26482</v>
      </c>
      <c r="W1990" s="35" t="s">
        <v>26485</v>
      </c>
      <c r="X1990" s="35" t="s">
        <v>509</v>
      </c>
      <c r="Y1990" s="35">
        <v>4218</v>
      </c>
      <c r="AA1990" s="34" t="s">
        <v>42842</v>
      </c>
      <c r="AB1990" s="33">
        <v>6454</v>
      </c>
      <c r="AC1990" s="103">
        <v>25143</v>
      </c>
    </row>
    <row r="1991" spans="1:29" ht="13" customHeight="1" x14ac:dyDescent="0.2">
      <c r="A1991" s="34" t="s">
        <v>35716</v>
      </c>
      <c r="B1991" s="34">
        <v>35</v>
      </c>
      <c r="C1991" s="34" t="s">
        <v>13</v>
      </c>
      <c r="D1991" s="34" t="s">
        <v>30</v>
      </c>
      <c r="E1991" s="95" t="s">
        <v>35717</v>
      </c>
      <c r="F1991" s="94">
        <v>43432</v>
      </c>
      <c r="G1991" s="34" t="s">
        <v>35718</v>
      </c>
      <c r="H1991" s="34" t="s">
        <v>831</v>
      </c>
      <c r="I1991" s="34" t="s">
        <v>293</v>
      </c>
      <c r="J1991" s="62">
        <v>40291</v>
      </c>
      <c r="K1991" s="34" t="s">
        <v>1655</v>
      </c>
      <c r="L1991" s="34" t="s">
        <v>832</v>
      </c>
      <c r="M1991" s="1" t="s">
        <v>46139</v>
      </c>
      <c r="N1991" s="34" t="s">
        <v>20</v>
      </c>
      <c r="O1991" s="34" t="s">
        <v>35719</v>
      </c>
      <c r="P1991" s="34" t="s">
        <v>45771</v>
      </c>
      <c r="Q1991" s="34" t="s">
        <v>29986</v>
      </c>
      <c r="R1991" s="95" t="s">
        <v>35720</v>
      </c>
      <c r="S1991" s="34" t="s">
        <v>93</v>
      </c>
      <c r="T1991" s="34" t="s">
        <v>21</v>
      </c>
      <c r="U1991" s="35" t="s">
        <v>26689</v>
      </c>
      <c r="V1991" s="35" t="s">
        <v>26484</v>
      </c>
      <c r="W1991" s="35"/>
      <c r="X1991" s="35" t="s">
        <v>509</v>
      </c>
      <c r="Y1991" s="35">
        <v>4219</v>
      </c>
      <c r="AA1991" s="34" t="s">
        <v>42844</v>
      </c>
      <c r="AB1991" s="33">
        <v>6455</v>
      </c>
      <c r="AC1991" s="103">
        <v>25138</v>
      </c>
    </row>
    <row r="1992" spans="1:29" ht="13" customHeight="1" x14ac:dyDescent="0.2">
      <c r="A1992" s="1" t="s">
        <v>35712</v>
      </c>
      <c r="B1992" s="34">
        <v>39</v>
      </c>
      <c r="C1992" s="34" t="s">
        <v>13</v>
      </c>
      <c r="D1992" s="1" t="s">
        <v>23</v>
      </c>
      <c r="E1992" s="95"/>
      <c r="F1992" s="94">
        <v>43432</v>
      </c>
      <c r="G1992" s="34" t="s">
        <v>35713</v>
      </c>
      <c r="H1992" s="34" t="s">
        <v>1338</v>
      </c>
      <c r="I1992" s="34" t="s">
        <v>191</v>
      </c>
      <c r="J1992" s="62">
        <v>80214</v>
      </c>
      <c r="K1992" s="34" t="s">
        <v>1655</v>
      </c>
      <c r="L1992" s="34" t="s">
        <v>2518</v>
      </c>
      <c r="M1992" s="1" t="s">
        <v>46301</v>
      </c>
      <c r="N1992" s="34" t="s">
        <v>20</v>
      </c>
      <c r="O1992" s="34" t="s">
        <v>35714</v>
      </c>
      <c r="P1992" s="34" t="s">
        <v>45771</v>
      </c>
      <c r="Q1992" s="34" t="s">
        <v>29986</v>
      </c>
      <c r="R1992" s="95" t="s">
        <v>35715</v>
      </c>
      <c r="S1992" s="34" t="s">
        <v>93</v>
      </c>
      <c r="T1992" s="34" t="s">
        <v>21</v>
      </c>
      <c r="U1992" s="35" t="s">
        <v>26689</v>
      </c>
      <c r="V1992" s="35" t="s">
        <v>26484</v>
      </c>
      <c r="W1992" s="35" t="s">
        <v>26486</v>
      </c>
      <c r="X1992" s="35" t="s">
        <v>93</v>
      </c>
      <c r="Y1992" s="35">
        <v>4217</v>
      </c>
      <c r="AA1992" s="34" t="s">
        <v>42842</v>
      </c>
      <c r="AB1992" s="33">
        <v>6453</v>
      </c>
      <c r="AC1992" s="103">
        <v>25142</v>
      </c>
    </row>
    <row r="1993" spans="1:29" ht="13" customHeight="1" x14ac:dyDescent="0.2">
      <c r="A1993" s="1" t="s">
        <v>35708</v>
      </c>
      <c r="B1993" s="34">
        <v>78</v>
      </c>
      <c r="C1993" s="34" t="s">
        <v>13</v>
      </c>
      <c r="D1993" s="1" t="s">
        <v>23</v>
      </c>
      <c r="E1993" s="95"/>
      <c r="F1993" s="94">
        <v>43432</v>
      </c>
      <c r="G1993" s="34" t="s">
        <v>35709</v>
      </c>
      <c r="H1993" s="34" t="s">
        <v>1513</v>
      </c>
      <c r="I1993" s="34" t="s">
        <v>111</v>
      </c>
      <c r="J1993" s="62">
        <v>85344</v>
      </c>
      <c r="K1993" s="34" t="s">
        <v>3657</v>
      </c>
      <c r="L1993" s="34" t="s">
        <v>36289</v>
      </c>
      <c r="M1993" s="1" t="s">
        <v>46916</v>
      </c>
      <c r="N1993" s="34" t="s">
        <v>4952</v>
      </c>
      <c r="O1993" s="34" t="s">
        <v>35710</v>
      </c>
      <c r="P1993" s="34" t="s">
        <v>45771</v>
      </c>
      <c r="Q1993" s="34" t="s">
        <v>29986</v>
      </c>
      <c r="R1993" s="95" t="s">
        <v>35711</v>
      </c>
      <c r="S1993" s="34" t="s">
        <v>509</v>
      </c>
      <c r="T1993" s="34" t="s">
        <v>21</v>
      </c>
      <c r="U1993" s="35" t="s">
        <v>26689</v>
      </c>
      <c r="V1993" s="35" t="s">
        <v>26484</v>
      </c>
      <c r="W1993" s="35" t="s">
        <v>26485</v>
      </c>
      <c r="X1993" s="35"/>
      <c r="Y1993" s="35"/>
      <c r="AA1993" s="34" t="s">
        <v>42843</v>
      </c>
      <c r="AB1993" s="33">
        <v>6457</v>
      </c>
      <c r="AC1993" s="103">
        <v>25272</v>
      </c>
    </row>
    <row r="1994" spans="1:29" ht="13" customHeight="1" x14ac:dyDescent="0.2">
      <c r="A1994" s="34" t="s">
        <v>34796</v>
      </c>
      <c r="B1994" s="34">
        <v>33</v>
      </c>
      <c r="C1994" s="34" t="s">
        <v>13</v>
      </c>
      <c r="D1994" s="34" t="s">
        <v>41</v>
      </c>
      <c r="E1994" s="95" t="s">
        <v>35728</v>
      </c>
      <c r="F1994" s="94">
        <v>43432</v>
      </c>
      <c r="G1994" s="34" t="s">
        <v>35729</v>
      </c>
      <c r="H1994" s="34" t="s">
        <v>3073</v>
      </c>
      <c r="I1994" s="34" t="s">
        <v>281</v>
      </c>
      <c r="J1994" s="62">
        <v>98662</v>
      </c>
      <c r="K1994" s="34" t="s">
        <v>524</v>
      </c>
      <c r="L1994" s="34" t="s">
        <v>3074</v>
      </c>
      <c r="M1994" s="1" t="s">
        <v>46917</v>
      </c>
      <c r="N1994" s="34" t="s">
        <v>20</v>
      </c>
      <c r="O1994" s="34" t="s">
        <v>36290</v>
      </c>
      <c r="P1994" s="34" t="s">
        <v>45771</v>
      </c>
      <c r="Q1994" s="34" t="s">
        <v>29986</v>
      </c>
      <c r="R1994" s="95" t="s">
        <v>35730</v>
      </c>
      <c r="S1994" s="34" t="s">
        <v>93</v>
      </c>
      <c r="T1994" s="34" t="s">
        <v>350</v>
      </c>
      <c r="U1994" s="35" t="s">
        <v>26775</v>
      </c>
      <c r="V1994" s="35" t="s">
        <v>26484</v>
      </c>
      <c r="W1994" s="35" t="s">
        <v>26483</v>
      </c>
      <c r="X1994" s="35" t="s">
        <v>93</v>
      </c>
      <c r="Y1994" s="35">
        <v>4221</v>
      </c>
      <c r="AA1994" s="34" t="s">
        <v>42844</v>
      </c>
      <c r="AB1994" s="33">
        <v>6458</v>
      </c>
      <c r="AC1994" s="103">
        <v>25140</v>
      </c>
    </row>
    <row r="1995" spans="1:29" ht="13" customHeight="1" x14ac:dyDescent="0.2">
      <c r="A1995" s="34" t="s">
        <v>34797</v>
      </c>
      <c r="B1995" s="34">
        <v>19</v>
      </c>
      <c r="C1995" s="34" t="s">
        <v>13</v>
      </c>
      <c r="D1995" s="34" t="s">
        <v>30</v>
      </c>
      <c r="E1995" s="95" t="s">
        <v>35691</v>
      </c>
      <c r="F1995" s="94">
        <v>43431</v>
      </c>
      <c r="G1995" s="34" t="s">
        <v>35692</v>
      </c>
      <c r="H1995" s="34" t="s">
        <v>27643</v>
      </c>
      <c r="I1995" s="34" t="s">
        <v>191</v>
      </c>
      <c r="J1995" s="62">
        <v>80112</v>
      </c>
      <c r="K1995" s="34" t="s">
        <v>3497</v>
      </c>
      <c r="L1995" s="34" t="s">
        <v>1520</v>
      </c>
      <c r="M1995" s="1" t="s">
        <v>46918</v>
      </c>
      <c r="N1995" s="34" t="s">
        <v>20</v>
      </c>
      <c r="O1995" s="34" t="s">
        <v>35693</v>
      </c>
      <c r="P1995" s="34" t="s">
        <v>45771</v>
      </c>
      <c r="Q1995" s="34" t="s">
        <v>29986</v>
      </c>
      <c r="R1995" s="95" t="s">
        <v>35694</v>
      </c>
      <c r="S1995" s="34" t="s">
        <v>93</v>
      </c>
      <c r="T1995" s="34" t="s">
        <v>21</v>
      </c>
      <c r="U1995" s="35" t="s">
        <v>26689</v>
      </c>
      <c r="V1995" s="35" t="s">
        <v>26484</v>
      </c>
      <c r="W1995" s="35" t="s">
        <v>26483</v>
      </c>
      <c r="X1995" s="35" t="s">
        <v>509</v>
      </c>
      <c r="Y1995" s="35">
        <v>4206</v>
      </c>
      <c r="AA1995" s="34" t="s">
        <v>42844</v>
      </c>
      <c r="AB1995" s="33">
        <v>6449</v>
      </c>
      <c r="AC1995" s="103">
        <v>25137</v>
      </c>
    </row>
    <row r="1996" spans="1:29" ht="13" customHeight="1" x14ac:dyDescent="0.2">
      <c r="A1996" s="34" t="s">
        <v>35704</v>
      </c>
      <c r="B1996" s="34">
        <v>41</v>
      </c>
      <c r="C1996" s="34" t="s">
        <v>13</v>
      </c>
      <c r="D1996" s="34" t="s">
        <v>30</v>
      </c>
      <c r="E1996" s="95"/>
      <c r="F1996" s="94">
        <v>43431</v>
      </c>
      <c r="G1996" s="34" t="s">
        <v>35705</v>
      </c>
      <c r="H1996" s="34" t="s">
        <v>18601</v>
      </c>
      <c r="I1996" s="34" t="s">
        <v>121</v>
      </c>
      <c r="J1996" s="62">
        <v>55792</v>
      </c>
      <c r="K1996" s="34" t="s">
        <v>658</v>
      </c>
      <c r="L1996" s="34" t="s">
        <v>36291</v>
      </c>
      <c r="M1996" s="1" t="s">
        <v>46919</v>
      </c>
      <c r="N1996" s="34" t="s">
        <v>20</v>
      </c>
      <c r="O1996" s="34" t="s">
        <v>35706</v>
      </c>
      <c r="P1996" s="34" t="s">
        <v>45771</v>
      </c>
      <c r="Q1996" s="34" t="s">
        <v>29986</v>
      </c>
      <c r="R1996" s="95" t="s">
        <v>35707</v>
      </c>
      <c r="S1996" s="34" t="s">
        <v>93</v>
      </c>
      <c r="T1996" s="34" t="s">
        <v>21</v>
      </c>
      <c r="U1996" s="35" t="s">
        <v>26682</v>
      </c>
      <c r="V1996" s="35" t="s">
        <v>26484</v>
      </c>
      <c r="W1996" s="35"/>
      <c r="X1996" s="35" t="s">
        <v>93</v>
      </c>
      <c r="Y1996" s="35">
        <v>4216</v>
      </c>
      <c r="AA1996" s="34" t="s">
        <v>42843</v>
      </c>
      <c r="AB1996" s="33">
        <v>6451</v>
      </c>
      <c r="AC1996" s="103">
        <v>25135</v>
      </c>
    </row>
    <row r="1997" spans="1:29" ht="13" customHeight="1" x14ac:dyDescent="0.2">
      <c r="A1997" s="34" t="s">
        <v>34798</v>
      </c>
      <c r="B1997" s="34">
        <v>42</v>
      </c>
      <c r="C1997" s="34" t="s">
        <v>13</v>
      </c>
      <c r="D1997" s="34" t="s">
        <v>882</v>
      </c>
      <c r="E1997" s="95" t="s">
        <v>35695</v>
      </c>
      <c r="F1997" s="94">
        <v>43431</v>
      </c>
      <c r="G1997" s="34" t="s">
        <v>35696</v>
      </c>
      <c r="H1997" s="34" t="s">
        <v>35697</v>
      </c>
      <c r="I1997" s="34" t="s">
        <v>811</v>
      </c>
      <c r="J1997" s="62">
        <v>96778</v>
      </c>
      <c r="K1997" s="34" t="s">
        <v>3606</v>
      </c>
      <c r="L1997" s="34" t="s">
        <v>3607</v>
      </c>
      <c r="M1997" s="1" t="s">
        <v>46793</v>
      </c>
      <c r="N1997" s="34" t="s">
        <v>20</v>
      </c>
      <c r="O1997" s="34" t="s">
        <v>35698</v>
      </c>
      <c r="P1997" s="34" t="s">
        <v>45771</v>
      </c>
      <c r="Q1997" s="34" t="s">
        <v>29986</v>
      </c>
      <c r="R1997" s="95" t="s">
        <v>35699</v>
      </c>
      <c r="S1997" s="34" t="s">
        <v>509</v>
      </c>
      <c r="T1997" s="34" t="s">
        <v>21</v>
      </c>
      <c r="U1997" s="35" t="s">
        <v>26689</v>
      </c>
      <c r="V1997" s="35" t="s">
        <v>26484</v>
      </c>
      <c r="W1997" s="35" t="s">
        <v>26485</v>
      </c>
      <c r="X1997" s="35" t="s">
        <v>93</v>
      </c>
      <c r="Y1997" s="35">
        <v>4220</v>
      </c>
      <c r="AA1997" s="34" t="s">
        <v>42843</v>
      </c>
      <c r="AB1997" s="33">
        <v>6450</v>
      </c>
      <c r="AC1997" s="103">
        <v>25133</v>
      </c>
    </row>
    <row r="1998" spans="1:29" ht="13" customHeight="1" x14ac:dyDescent="0.2">
      <c r="A1998" s="34" t="s">
        <v>35700</v>
      </c>
      <c r="B1998" s="34">
        <v>35</v>
      </c>
      <c r="C1998" s="34" t="s">
        <v>13</v>
      </c>
      <c r="D1998" s="34" t="s">
        <v>78</v>
      </c>
      <c r="E1998" s="95" t="s">
        <v>35701</v>
      </c>
      <c r="F1998" s="94">
        <v>43431</v>
      </c>
      <c r="G1998" s="34" t="s">
        <v>35702</v>
      </c>
      <c r="H1998" s="34" t="s">
        <v>2562</v>
      </c>
      <c r="I1998" s="34" t="s">
        <v>336</v>
      </c>
      <c r="J1998" s="62">
        <v>66608</v>
      </c>
      <c r="K1998" s="34" t="s">
        <v>2564</v>
      </c>
      <c r="L1998" s="34" t="s">
        <v>6815</v>
      </c>
      <c r="M1998" s="1" t="s">
        <v>46263</v>
      </c>
      <c r="N1998" s="34" t="s">
        <v>20</v>
      </c>
      <c r="O1998" s="34" t="s">
        <v>36292</v>
      </c>
      <c r="P1998" s="34" t="s">
        <v>45771</v>
      </c>
      <c r="Q1998" s="34" t="s">
        <v>29986</v>
      </c>
      <c r="R1998" s="95" t="s">
        <v>35703</v>
      </c>
      <c r="S1998" s="34" t="s">
        <v>93</v>
      </c>
      <c r="T1998" s="34" t="s">
        <v>350</v>
      </c>
      <c r="U1998" s="35" t="s">
        <v>26775</v>
      </c>
      <c r="V1998" s="35" t="s">
        <v>26484</v>
      </c>
      <c r="W1998" s="35" t="s">
        <v>26483</v>
      </c>
      <c r="X1998" s="35" t="s">
        <v>93</v>
      </c>
      <c r="Y1998" s="35">
        <v>4210</v>
      </c>
      <c r="AA1998" s="34" t="s">
        <v>42842</v>
      </c>
      <c r="AB1998" s="33">
        <v>6452</v>
      </c>
      <c r="AC1998" s="103">
        <v>25136</v>
      </c>
    </row>
    <row r="1999" spans="1:29" ht="13" customHeight="1" x14ac:dyDescent="0.2">
      <c r="A1999" s="1" t="s">
        <v>35687</v>
      </c>
      <c r="B1999" s="34">
        <v>23</v>
      </c>
      <c r="C1999" s="34" t="s">
        <v>102</v>
      </c>
      <c r="D1999" s="1" t="s">
        <v>23</v>
      </c>
      <c r="E1999" s="95"/>
      <c r="F1999" s="94">
        <v>43430</v>
      </c>
      <c r="G1999" s="34" t="s">
        <v>35688</v>
      </c>
      <c r="H1999" s="34" t="s">
        <v>358</v>
      </c>
      <c r="I1999" s="34" t="s">
        <v>297</v>
      </c>
      <c r="J1999" s="62">
        <v>37920</v>
      </c>
      <c r="K1999" s="34" t="s">
        <v>2464</v>
      </c>
      <c r="L1999" s="34" t="s">
        <v>7134</v>
      </c>
      <c r="M1999" s="1" t="s">
        <v>46541</v>
      </c>
      <c r="N1999" s="34" t="s">
        <v>20</v>
      </c>
      <c r="O1999" s="34" t="s">
        <v>35689</v>
      </c>
      <c r="P1999" s="34" t="s">
        <v>45771</v>
      </c>
      <c r="Q1999" s="34" t="s">
        <v>29986</v>
      </c>
      <c r="R1999" s="95" t="s">
        <v>35690</v>
      </c>
      <c r="S1999" s="34" t="s">
        <v>509</v>
      </c>
      <c r="T1999" s="34" t="s">
        <v>21</v>
      </c>
      <c r="U1999" s="35" t="s">
        <v>26682</v>
      </c>
      <c r="V1999" s="35" t="s">
        <v>26484</v>
      </c>
      <c r="W1999" s="35" t="s">
        <v>26485</v>
      </c>
      <c r="X1999" s="35" t="s">
        <v>93</v>
      </c>
      <c r="Y1999" s="35">
        <v>4223</v>
      </c>
      <c r="AA1999" s="34" t="s">
        <v>42844</v>
      </c>
      <c r="AB1999" s="33">
        <v>6447</v>
      </c>
      <c r="AC1999" s="103">
        <v>25132</v>
      </c>
    </row>
    <row r="2000" spans="1:29" ht="13" customHeight="1" x14ac:dyDescent="0.2">
      <c r="A2000" s="34" t="s">
        <v>35995</v>
      </c>
      <c r="B2000" s="34">
        <v>43</v>
      </c>
      <c r="C2000" s="34" t="s">
        <v>13</v>
      </c>
      <c r="D2000" s="34" t="s">
        <v>30</v>
      </c>
      <c r="E2000" s="95" t="s">
        <v>35996</v>
      </c>
      <c r="F2000" s="94">
        <v>43430</v>
      </c>
      <c r="G2000" s="34" t="s">
        <v>35997</v>
      </c>
      <c r="H2000" s="34" t="s">
        <v>617</v>
      </c>
      <c r="I2000" s="34" t="s">
        <v>618</v>
      </c>
      <c r="J2000" s="62">
        <v>38652</v>
      </c>
      <c r="K2000" s="34" t="s">
        <v>619</v>
      </c>
      <c r="L2000" s="34" t="s">
        <v>620</v>
      </c>
      <c r="M2000" s="1" t="s">
        <v>46920</v>
      </c>
      <c r="N2000" s="34" t="s">
        <v>362</v>
      </c>
      <c r="O2000" s="34" t="s">
        <v>35998</v>
      </c>
      <c r="P2000" s="34" t="s">
        <v>45771</v>
      </c>
      <c r="Q2000" s="34" t="s">
        <v>29986</v>
      </c>
      <c r="R2000" s="95" t="s">
        <v>35999</v>
      </c>
      <c r="S2000" s="34" t="s">
        <v>509</v>
      </c>
      <c r="T2000" s="34" t="s">
        <v>45897</v>
      </c>
      <c r="U2000" s="35" t="s">
        <v>49804</v>
      </c>
      <c r="V2000" s="35"/>
      <c r="W2000" s="35"/>
      <c r="X2000" s="35"/>
      <c r="Y2000" s="35"/>
      <c r="AA2000" s="34" t="s">
        <v>42843</v>
      </c>
      <c r="AB2000" s="33">
        <v>6448</v>
      </c>
      <c r="AC2000" s="103">
        <v>25528</v>
      </c>
    </row>
    <row r="2001" spans="1:29" ht="13" customHeight="1" x14ac:dyDescent="0.2">
      <c r="A2001" s="34" t="s">
        <v>34799</v>
      </c>
      <c r="B2001" s="34">
        <v>64</v>
      </c>
      <c r="C2001" s="34" t="s">
        <v>13</v>
      </c>
      <c r="D2001" s="34" t="s">
        <v>30</v>
      </c>
      <c r="E2001" s="95"/>
      <c r="F2001" s="94">
        <v>43429</v>
      </c>
      <c r="G2001" s="34" t="s">
        <v>34800</v>
      </c>
      <c r="H2001" s="34" t="s">
        <v>5822</v>
      </c>
      <c r="I2001" s="34" t="s">
        <v>220</v>
      </c>
      <c r="J2001" s="62">
        <v>84015</v>
      </c>
      <c r="K2001" s="34" t="s">
        <v>4588</v>
      </c>
      <c r="L2001" s="34" t="s">
        <v>19350</v>
      </c>
      <c r="M2001" s="1" t="s">
        <v>46921</v>
      </c>
      <c r="N2001" s="34" t="s">
        <v>20</v>
      </c>
      <c r="O2001" s="34" t="s">
        <v>34801</v>
      </c>
      <c r="P2001" s="34" t="s">
        <v>45771</v>
      </c>
      <c r="Q2001" s="34" t="s">
        <v>29986</v>
      </c>
      <c r="R2001" s="95" t="s">
        <v>34802</v>
      </c>
      <c r="S2001" s="34" t="s">
        <v>509</v>
      </c>
      <c r="T2001" s="34" t="s">
        <v>21</v>
      </c>
      <c r="U2001" s="35" t="s">
        <v>26689</v>
      </c>
      <c r="V2001" s="35" t="s">
        <v>26484</v>
      </c>
      <c r="W2001" s="35" t="s">
        <v>26485</v>
      </c>
      <c r="X2001" s="35" t="s">
        <v>93</v>
      </c>
      <c r="Y2001" s="35">
        <v>4209</v>
      </c>
      <c r="AA2001" s="34" t="s">
        <v>42844</v>
      </c>
      <c r="AB2001" s="33">
        <v>6446</v>
      </c>
      <c r="AC2001" s="103">
        <v>25130</v>
      </c>
    </row>
    <row r="2002" spans="1:29" ht="13" customHeight="1" x14ac:dyDescent="0.2">
      <c r="A2002" s="34" t="s">
        <v>34803</v>
      </c>
      <c r="B2002" s="34">
        <v>32</v>
      </c>
      <c r="C2002" s="34" t="s">
        <v>13</v>
      </c>
      <c r="D2002" s="34" t="s">
        <v>41</v>
      </c>
      <c r="E2002" s="95" t="s">
        <v>34804</v>
      </c>
      <c r="F2002" s="94">
        <v>43428</v>
      </c>
      <c r="G2002" s="34" t="s">
        <v>34805</v>
      </c>
      <c r="H2002" s="34" t="s">
        <v>219</v>
      </c>
      <c r="I2002" s="34" t="s">
        <v>220</v>
      </c>
      <c r="J2002" s="62">
        <v>84115</v>
      </c>
      <c r="K2002" s="34" t="s">
        <v>561</v>
      </c>
      <c r="L2002" s="34" t="s">
        <v>33420</v>
      </c>
      <c r="M2002" s="1" t="s">
        <v>46922</v>
      </c>
      <c r="N2002" s="34" t="s">
        <v>20</v>
      </c>
      <c r="O2002" s="34" t="s">
        <v>34806</v>
      </c>
      <c r="P2002" s="34" t="s">
        <v>45771</v>
      </c>
      <c r="Q2002" s="34" t="s">
        <v>29986</v>
      </c>
      <c r="R2002" s="95" t="s">
        <v>34807</v>
      </c>
      <c r="S2002" s="34" t="s">
        <v>93</v>
      </c>
      <c r="T2002" s="34" t="s">
        <v>350</v>
      </c>
      <c r="U2002" s="35" t="s">
        <v>26775</v>
      </c>
      <c r="V2002" s="35" t="s">
        <v>26484</v>
      </c>
      <c r="W2002" s="35" t="s">
        <v>26483</v>
      </c>
      <c r="X2002" s="35" t="s">
        <v>93</v>
      </c>
      <c r="Y2002" s="35">
        <v>4202</v>
      </c>
      <c r="AA2002" s="34" t="s">
        <v>42844</v>
      </c>
      <c r="AB2002" s="33">
        <v>6445</v>
      </c>
      <c r="AC2002" s="103">
        <v>25128</v>
      </c>
    </row>
    <row r="2003" spans="1:29" ht="13" customHeight="1" x14ac:dyDescent="0.2">
      <c r="A2003" s="34" t="s">
        <v>34808</v>
      </c>
      <c r="B2003" s="34">
        <v>46</v>
      </c>
      <c r="C2003" s="34" t="s">
        <v>13</v>
      </c>
      <c r="D2003" s="34" t="s">
        <v>30</v>
      </c>
      <c r="E2003" s="34"/>
      <c r="F2003" s="94">
        <v>43427</v>
      </c>
      <c r="G2003" s="34" t="s">
        <v>34809</v>
      </c>
      <c r="H2003" s="34" t="s">
        <v>34810</v>
      </c>
      <c r="I2003" s="34" t="s">
        <v>293</v>
      </c>
      <c r="J2003" s="62">
        <v>42330</v>
      </c>
      <c r="K2003" s="34" t="s">
        <v>34811</v>
      </c>
      <c r="L2003" s="34" t="s">
        <v>18184</v>
      </c>
      <c r="M2003" s="1" t="s">
        <v>46058</v>
      </c>
      <c r="N2003" s="34" t="s">
        <v>20</v>
      </c>
      <c r="O2003" s="34" t="s">
        <v>34812</v>
      </c>
      <c r="P2003" s="34" t="s">
        <v>45771</v>
      </c>
      <c r="Q2003" s="34" t="s">
        <v>29986</v>
      </c>
      <c r="R2003" s="95" t="s">
        <v>34813</v>
      </c>
      <c r="S2003" s="34" t="s">
        <v>93</v>
      </c>
      <c r="T2003" s="34" t="s">
        <v>21</v>
      </c>
      <c r="U2003" s="35" t="s">
        <v>26689</v>
      </c>
      <c r="V2003" s="35" t="s">
        <v>26484</v>
      </c>
      <c r="W2003" s="35" t="s">
        <v>26485</v>
      </c>
      <c r="X2003" s="35" t="s">
        <v>93</v>
      </c>
      <c r="Y2003" s="35">
        <v>4203</v>
      </c>
      <c r="AA2003" s="34" t="s">
        <v>42843</v>
      </c>
      <c r="AB2003" s="33">
        <v>6443</v>
      </c>
      <c r="AC2003" s="103">
        <v>25126</v>
      </c>
    </row>
    <row r="2004" spans="1:29" ht="13" customHeight="1" x14ac:dyDescent="0.2">
      <c r="A2004" s="34" t="s">
        <v>34814</v>
      </c>
      <c r="B2004" s="34">
        <v>23</v>
      </c>
      <c r="C2004" s="34" t="s">
        <v>13</v>
      </c>
      <c r="D2004" s="34" t="s">
        <v>78</v>
      </c>
      <c r="E2004" s="95" t="s">
        <v>34815</v>
      </c>
      <c r="F2004" s="94">
        <v>43427</v>
      </c>
      <c r="G2004" s="34" t="s">
        <v>34816</v>
      </c>
      <c r="H2004" s="34" t="s">
        <v>412</v>
      </c>
      <c r="I2004" s="34" t="s">
        <v>50</v>
      </c>
      <c r="J2004" s="62">
        <v>48211</v>
      </c>
      <c r="K2004" s="34" t="s">
        <v>1054</v>
      </c>
      <c r="L2004" s="34" t="s">
        <v>29500</v>
      </c>
      <c r="M2004" s="1" t="s">
        <v>46923</v>
      </c>
      <c r="N2004" s="34" t="s">
        <v>20</v>
      </c>
      <c r="O2004" s="34" t="s">
        <v>34817</v>
      </c>
      <c r="P2004" s="34" t="s">
        <v>45771</v>
      </c>
      <c r="Q2004" s="34" t="s">
        <v>29986</v>
      </c>
      <c r="R2004" s="95" t="s">
        <v>34818</v>
      </c>
      <c r="S2004" s="34" t="s">
        <v>93</v>
      </c>
      <c r="T2004" s="34" t="s">
        <v>28</v>
      </c>
      <c r="U2004" s="35" t="s">
        <v>26487</v>
      </c>
      <c r="V2004" s="35" t="s">
        <v>26487</v>
      </c>
      <c r="W2004" s="35" t="s">
        <v>26485</v>
      </c>
      <c r="X2004" s="35" t="s">
        <v>93</v>
      </c>
      <c r="Y2004" s="35">
        <v>4225</v>
      </c>
      <c r="AA2004" s="34" t="s">
        <v>42842</v>
      </c>
      <c r="AB2004" s="33">
        <v>6444</v>
      </c>
      <c r="AC2004" s="103">
        <v>25127</v>
      </c>
    </row>
    <row r="2005" spans="1:29" ht="13" customHeight="1" x14ac:dyDescent="0.2">
      <c r="A2005" s="1" t="s">
        <v>34835</v>
      </c>
      <c r="B2005" s="34">
        <v>16</v>
      </c>
      <c r="C2005" s="34" t="s">
        <v>13</v>
      </c>
      <c r="D2005" s="1" t="s">
        <v>23</v>
      </c>
      <c r="E2005" s="34"/>
      <c r="F2005" s="94">
        <v>43426</v>
      </c>
      <c r="G2005" s="34" t="s">
        <v>35641</v>
      </c>
      <c r="H2005" s="34" t="s">
        <v>80</v>
      </c>
      <c r="I2005" s="34" t="s">
        <v>37</v>
      </c>
      <c r="J2005" s="62">
        <v>60659</v>
      </c>
      <c r="K2005" s="34" t="s">
        <v>81</v>
      </c>
      <c r="L2005" s="34" t="s">
        <v>82</v>
      </c>
      <c r="M2005" s="1" t="s">
        <v>46250</v>
      </c>
      <c r="N2005" s="34" t="s">
        <v>20</v>
      </c>
      <c r="O2005" s="34" t="s">
        <v>34836</v>
      </c>
      <c r="P2005" s="34" t="s">
        <v>45771</v>
      </c>
      <c r="Q2005" s="34" t="s">
        <v>29986</v>
      </c>
      <c r="R2005" s="95" t="s">
        <v>34837</v>
      </c>
      <c r="S2005" s="34" t="s">
        <v>93</v>
      </c>
      <c r="T2005" s="34" t="s">
        <v>21</v>
      </c>
      <c r="U2005" s="35" t="s">
        <v>26689</v>
      </c>
      <c r="V2005" s="35" t="s">
        <v>26484</v>
      </c>
      <c r="W2005" s="35"/>
      <c r="X2005" s="35"/>
      <c r="Y2005" s="35"/>
      <c r="Z2005" s="33" t="s">
        <v>42353</v>
      </c>
      <c r="AA2005" s="34" t="s">
        <v>42842</v>
      </c>
      <c r="AB2005" s="33">
        <v>6441</v>
      </c>
      <c r="AC2005" s="103">
        <v>25125</v>
      </c>
    </row>
    <row r="2006" spans="1:29" ht="13" customHeight="1" x14ac:dyDescent="0.2">
      <c r="A2006" s="34" t="s">
        <v>34830</v>
      </c>
      <c r="B2006" s="34">
        <v>20</v>
      </c>
      <c r="C2006" s="34" t="s">
        <v>13</v>
      </c>
      <c r="D2006" s="34" t="s">
        <v>30</v>
      </c>
      <c r="E2006" s="95" t="s">
        <v>34831</v>
      </c>
      <c r="F2006" s="94">
        <v>43426</v>
      </c>
      <c r="G2006" s="34" t="s">
        <v>34832</v>
      </c>
      <c r="H2006" s="34" t="s">
        <v>21734</v>
      </c>
      <c r="I2006" s="34" t="s">
        <v>308</v>
      </c>
      <c r="J2006" s="62">
        <v>99645</v>
      </c>
      <c r="K2006" s="34" t="s">
        <v>19721</v>
      </c>
      <c r="L2006" s="34" t="s">
        <v>10171</v>
      </c>
      <c r="M2006" s="1" t="s">
        <v>46185</v>
      </c>
      <c r="N2006" s="34" t="s">
        <v>20</v>
      </c>
      <c r="O2006" s="34" t="s">
        <v>34833</v>
      </c>
      <c r="P2006" s="34" t="s">
        <v>45771</v>
      </c>
      <c r="Q2006" s="34" t="s">
        <v>29986</v>
      </c>
      <c r="R2006" s="95" t="s">
        <v>34834</v>
      </c>
      <c r="S2006" s="34" t="s">
        <v>93</v>
      </c>
      <c r="T2006" s="34" t="s">
        <v>21</v>
      </c>
      <c r="U2006" s="35" t="s">
        <v>26505</v>
      </c>
      <c r="V2006" s="35" t="s">
        <v>26482</v>
      </c>
      <c r="W2006" s="35" t="s">
        <v>26486</v>
      </c>
      <c r="X2006" s="35" t="s">
        <v>93</v>
      </c>
      <c r="Y2006" s="35">
        <v>4201</v>
      </c>
      <c r="AA2006" s="34" t="s">
        <v>42843</v>
      </c>
      <c r="AB2006" s="33">
        <v>6442</v>
      </c>
      <c r="AC2006" s="103">
        <v>25121</v>
      </c>
    </row>
    <row r="2007" spans="1:29" ht="13" customHeight="1" x14ac:dyDescent="0.2">
      <c r="A2007" s="34" t="s">
        <v>34819</v>
      </c>
      <c r="B2007" s="34">
        <v>21</v>
      </c>
      <c r="C2007" s="34" t="s">
        <v>13</v>
      </c>
      <c r="D2007" s="34" t="s">
        <v>78</v>
      </c>
      <c r="E2007" s="95" t="s">
        <v>34820</v>
      </c>
      <c r="F2007" s="94">
        <v>43426</v>
      </c>
      <c r="G2007" s="34" t="s">
        <v>34821</v>
      </c>
      <c r="H2007" s="34" t="s">
        <v>3796</v>
      </c>
      <c r="I2007" s="34" t="s">
        <v>87</v>
      </c>
      <c r="J2007" s="62">
        <v>35244</v>
      </c>
      <c r="K2007" s="34" t="s">
        <v>1655</v>
      </c>
      <c r="L2007" s="34" t="s">
        <v>3428</v>
      </c>
      <c r="M2007" s="1" t="s">
        <v>46924</v>
      </c>
      <c r="N2007" s="34" t="s">
        <v>20</v>
      </c>
      <c r="O2007" s="34" t="s">
        <v>34822</v>
      </c>
      <c r="P2007" s="34" t="s">
        <v>43587</v>
      </c>
      <c r="Q2007" s="34" t="s">
        <v>29986</v>
      </c>
      <c r="R2007" s="95" t="s">
        <v>34823</v>
      </c>
      <c r="S2007" s="34" t="s">
        <v>93</v>
      </c>
      <c r="T2007" s="34" t="s">
        <v>21</v>
      </c>
      <c r="U2007" s="35" t="s">
        <v>26689</v>
      </c>
      <c r="V2007" s="35" t="s">
        <v>26482</v>
      </c>
      <c r="W2007" s="35" t="s">
        <v>26485</v>
      </c>
      <c r="X2007" s="35" t="s">
        <v>93</v>
      </c>
      <c r="Y2007" s="35">
        <v>4199</v>
      </c>
      <c r="Z2007" s="33" t="s">
        <v>42353</v>
      </c>
      <c r="AA2007" s="34" t="s">
        <v>42844</v>
      </c>
      <c r="AB2007" s="33">
        <v>6439</v>
      </c>
      <c r="AC2007" s="103">
        <v>25122</v>
      </c>
    </row>
    <row r="2008" spans="1:29" ht="13" customHeight="1" x14ac:dyDescent="0.2">
      <c r="A2008" s="34" t="s">
        <v>34824</v>
      </c>
      <c r="B2008" s="34">
        <v>59</v>
      </c>
      <c r="C2008" s="34" t="s">
        <v>13</v>
      </c>
      <c r="D2008" s="34" t="s">
        <v>30</v>
      </c>
      <c r="E2008" s="34"/>
      <c r="F2008" s="94">
        <v>43426</v>
      </c>
      <c r="G2008" s="34" t="s">
        <v>34825</v>
      </c>
      <c r="H2008" s="34" t="s">
        <v>34826</v>
      </c>
      <c r="I2008" s="34" t="s">
        <v>191</v>
      </c>
      <c r="J2008" s="62">
        <v>81210</v>
      </c>
      <c r="K2008" s="34" t="s">
        <v>34827</v>
      </c>
      <c r="L2008" s="34" t="s">
        <v>9063</v>
      </c>
      <c r="M2008" s="1" t="s">
        <v>46030</v>
      </c>
      <c r="N2008" s="34" t="s">
        <v>20</v>
      </c>
      <c r="O2008" s="34" t="s">
        <v>34828</v>
      </c>
      <c r="P2008" s="34" t="s">
        <v>45771</v>
      </c>
      <c r="Q2008" s="34" t="s">
        <v>29986</v>
      </c>
      <c r="R2008" s="95" t="s">
        <v>34829</v>
      </c>
      <c r="S2008" s="34" t="s">
        <v>93</v>
      </c>
      <c r="T2008" s="34" t="s">
        <v>21</v>
      </c>
      <c r="U2008" s="35" t="s">
        <v>26689</v>
      </c>
      <c r="V2008" s="35" t="s">
        <v>26484</v>
      </c>
      <c r="W2008" s="35" t="s">
        <v>26485</v>
      </c>
      <c r="X2008" s="35" t="s">
        <v>93</v>
      </c>
      <c r="Y2008" s="35">
        <v>4205</v>
      </c>
      <c r="AA2008" s="34" t="s">
        <v>42843</v>
      </c>
      <c r="AB2008" s="33">
        <v>6440</v>
      </c>
      <c r="AC2008" s="103">
        <v>25124</v>
      </c>
    </row>
    <row r="2009" spans="1:29" ht="13" customHeight="1" x14ac:dyDescent="0.2">
      <c r="A2009" s="34" t="s">
        <v>34852</v>
      </c>
      <c r="B2009" s="34">
        <v>22</v>
      </c>
      <c r="C2009" s="34" t="s">
        <v>13</v>
      </c>
      <c r="D2009" s="34" t="s">
        <v>30</v>
      </c>
      <c r="E2009" s="95" t="s">
        <v>34853</v>
      </c>
      <c r="F2009" s="94">
        <v>43425</v>
      </c>
      <c r="G2009" s="34" t="s">
        <v>35644</v>
      </c>
      <c r="H2009" s="34" t="s">
        <v>4215</v>
      </c>
      <c r="I2009" s="34" t="s">
        <v>121</v>
      </c>
      <c r="J2009" s="62">
        <v>55082</v>
      </c>
      <c r="K2009" s="34" t="s">
        <v>106</v>
      </c>
      <c r="L2009" s="34" t="s">
        <v>4217</v>
      </c>
      <c r="M2009" s="1" t="s">
        <v>46926</v>
      </c>
      <c r="N2009" s="34" t="s">
        <v>20</v>
      </c>
      <c r="O2009" s="34" t="s">
        <v>34854</v>
      </c>
      <c r="P2009" s="34" t="s">
        <v>45771</v>
      </c>
      <c r="Q2009" s="34" t="s">
        <v>29986</v>
      </c>
      <c r="R2009" s="95" t="s">
        <v>34855</v>
      </c>
      <c r="S2009" s="34" t="s">
        <v>509</v>
      </c>
      <c r="T2009" s="34" t="s">
        <v>21</v>
      </c>
      <c r="U2009" s="35" t="s">
        <v>26682</v>
      </c>
      <c r="V2009" s="35" t="s">
        <v>26482</v>
      </c>
      <c r="W2009" s="35" t="s">
        <v>26485</v>
      </c>
      <c r="X2009" s="35" t="s">
        <v>509</v>
      </c>
      <c r="Y2009" s="35">
        <v>4193</v>
      </c>
      <c r="AA2009" s="34" t="s">
        <v>42844</v>
      </c>
      <c r="AB2009" s="33">
        <v>6434</v>
      </c>
      <c r="AC2009" s="103">
        <v>25116</v>
      </c>
    </row>
    <row r="2010" spans="1:29" ht="13" customHeight="1" x14ac:dyDescent="0.2">
      <c r="A2010" s="34" t="s">
        <v>34847</v>
      </c>
      <c r="B2010" s="34">
        <v>24</v>
      </c>
      <c r="C2010" s="34" t="s">
        <v>13</v>
      </c>
      <c r="D2010" s="34" t="s">
        <v>41</v>
      </c>
      <c r="E2010" s="34"/>
      <c r="F2010" s="94">
        <v>43425</v>
      </c>
      <c r="G2010" s="34" t="s">
        <v>35643</v>
      </c>
      <c r="H2010" s="34" t="s">
        <v>34848</v>
      </c>
      <c r="I2010" s="34" t="s">
        <v>38</v>
      </c>
      <c r="J2010" s="62">
        <v>90201</v>
      </c>
      <c r="K2010" s="34" t="s">
        <v>91</v>
      </c>
      <c r="L2010" s="34" t="s">
        <v>34849</v>
      </c>
      <c r="M2010" s="1" t="s">
        <v>46187</v>
      </c>
      <c r="N2010" s="34" t="s">
        <v>20</v>
      </c>
      <c r="O2010" s="34" t="s">
        <v>34850</v>
      </c>
      <c r="P2010" s="34" t="s">
        <v>45771</v>
      </c>
      <c r="Q2010" s="34" t="s">
        <v>29986</v>
      </c>
      <c r="R2010" s="95" t="s">
        <v>34851</v>
      </c>
      <c r="S2010" s="34" t="s">
        <v>93</v>
      </c>
      <c r="T2010" s="34" t="s">
        <v>21</v>
      </c>
      <c r="U2010" s="35" t="s">
        <v>26682</v>
      </c>
      <c r="V2010" s="35" t="s">
        <v>26484</v>
      </c>
      <c r="W2010" s="35" t="s">
        <v>26485</v>
      </c>
      <c r="X2010" s="35" t="s">
        <v>93</v>
      </c>
      <c r="Y2010" s="35">
        <v>4214</v>
      </c>
      <c r="AA2010" s="34" t="s">
        <v>42842</v>
      </c>
      <c r="AB2010" s="33">
        <v>6435</v>
      </c>
      <c r="AC2010" s="103">
        <v>25118</v>
      </c>
    </row>
    <row r="2011" spans="1:29" ht="13" customHeight="1" x14ac:dyDescent="0.2">
      <c r="A2011" s="34" t="s">
        <v>34838</v>
      </c>
      <c r="B2011" s="34">
        <v>48</v>
      </c>
      <c r="C2011" s="34" t="s">
        <v>13</v>
      </c>
      <c r="D2011" s="34" t="s">
        <v>78</v>
      </c>
      <c r="E2011" s="34"/>
      <c r="F2011" s="94">
        <v>43425</v>
      </c>
      <c r="G2011" s="34" t="s">
        <v>34839</v>
      </c>
      <c r="H2011" s="34" t="s">
        <v>18032</v>
      </c>
      <c r="I2011" s="34" t="s">
        <v>87</v>
      </c>
      <c r="J2011" s="62">
        <v>35160</v>
      </c>
      <c r="K2011" s="34" t="s">
        <v>18032</v>
      </c>
      <c r="L2011" s="34" t="s">
        <v>34840</v>
      </c>
      <c r="M2011" s="1" t="s">
        <v>46925</v>
      </c>
      <c r="N2011" s="34" t="s">
        <v>20</v>
      </c>
      <c r="O2011" s="34" t="s">
        <v>34841</v>
      </c>
      <c r="P2011" s="34" t="s">
        <v>45771</v>
      </c>
      <c r="Q2011" s="34" t="s">
        <v>29986</v>
      </c>
      <c r="R2011" s="95" t="s">
        <v>34842</v>
      </c>
      <c r="S2011" s="34" t="s">
        <v>93</v>
      </c>
      <c r="T2011" s="34" t="s">
        <v>21</v>
      </c>
      <c r="U2011" s="35" t="s">
        <v>26689</v>
      </c>
      <c r="V2011" s="35" t="s">
        <v>26484</v>
      </c>
      <c r="W2011" s="35" t="s">
        <v>26485</v>
      </c>
      <c r="X2011" s="35" t="s">
        <v>93</v>
      </c>
      <c r="Y2011" s="35">
        <v>4212</v>
      </c>
      <c r="AA2011" s="34" t="s">
        <v>42843</v>
      </c>
      <c r="AB2011" s="33">
        <v>6433</v>
      </c>
      <c r="AC2011" s="103">
        <v>25114</v>
      </c>
    </row>
    <row r="2012" spans="1:29" ht="13" customHeight="1" x14ac:dyDescent="0.2">
      <c r="A2012" s="34" t="s">
        <v>34843</v>
      </c>
      <c r="B2012" s="34">
        <v>52</v>
      </c>
      <c r="C2012" s="34" t="s">
        <v>13</v>
      </c>
      <c r="D2012" s="34" t="s">
        <v>30</v>
      </c>
      <c r="E2012" s="95" t="s">
        <v>34844</v>
      </c>
      <c r="F2012" s="94">
        <v>43425</v>
      </c>
      <c r="G2012" s="34" t="s">
        <v>35642</v>
      </c>
      <c r="H2012" s="34" t="s">
        <v>1199</v>
      </c>
      <c r="I2012" s="34" t="s">
        <v>62</v>
      </c>
      <c r="J2012" s="62">
        <v>43223</v>
      </c>
      <c r="K2012" s="34" t="s">
        <v>1200</v>
      </c>
      <c r="L2012" s="34" t="s">
        <v>11422</v>
      </c>
      <c r="M2012" s="1" t="s">
        <v>45979</v>
      </c>
      <c r="N2012" s="34" t="s">
        <v>20</v>
      </c>
      <c r="O2012" s="34" t="s">
        <v>34845</v>
      </c>
      <c r="P2012" s="34" t="s">
        <v>45771</v>
      </c>
      <c r="Q2012" s="34" t="s">
        <v>29986</v>
      </c>
      <c r="R2012" s="95" t="s">
        <v>34846</v>
      </c>
      <c r="S2012" s="34" t="s">
        <v>509</v>
      </c>
      <c r="T2012" s="34" t="s">
        <v>21</v>
      </c>
      <c r="U2012" s="35" t="s">
        <v>26689</v>
      </c>
      <c r="V2012" s="35" t="s">
        <v>26482</v>
      </c>
      <c r="W2012" s="35" t="s">
        <v>26485</v>
      </c>
      <c r="X2012" s="35" t="s">
        <v>93</v>
      </c>
      <c r="Y2012" s="35">
        <v>4194</v>
      </c>
      <c r="AA2012" s="34" t="s">
        <v>42842</v>
      </c>
      <c r="AB2012" s="33">
        <v>6432</v>
      </c>
      <c r="AC2012" s="103">
        <v>25112</v>
      </c>
    </row>
    <row r="2013" spans="1:29" ht="13" customHeight="1" x14ac:dyDescent="0.2">
      <c r="A2013" s="34" t="s">
        <v>34856</v>
      </c>
      <c r="B2013" s="34">
        <v>24</v>
      </c>
      <c r="C2013" s="34" t="s">
        <v>102</v>
      </c>
      <c r="D2013" s="34" t="s">
        <v>30</v>
      </c>
      <c r="E2013" s="95" t="s">
        <v>34857</v>
      </c>
      <c r="F2013" s="94">
        <v>43425</v>
      </c>
      <c r="G2013" s="34" t="s">
        <v>34839</v>
      </c>
      <c r="H2013" s="34" t="s">
        <v>18032</v>
      </c>
      <c r="I2013" s="34" t="s">
        <v>87</v>
      </c>
      <c r="J2013" s="62">
        <v>35160</v>
      </c>
      <c r="K2013" s="34" t="s">
        <v>18032</v>
      </c>
      <c r="L2013" s="34" t="s">
        <v>34840</v>
      </c>
      <c r="M2013" s="1" t="s">
        <v>46925</v>
      </c>
      <c r="N2013" s="34" t="s">
        <v>20</v>
      </c>
      <c r="O2013" s="34" t="s">
        <v>34841</v>
      </c>
      <c r="P2013" s="34" t="s">
        <v>45771</v>
      </c>
      <c r="Q2013" s="34" t="s">
        <v>29986</v>
      </c>
      <c r="R2013" s="95" t="s">
        <v>34842</v>
      </c>
      <c r="S2013" s="34" t="s">
        <v>93</v>
      </c>
      <c r="T2013" s="34" t="s">
        <v>28</v>
      </c>
      <c r="U2013" s="35" t="s">
        <v>26487</v>
      </c>
      <c r="V2013" s="35" t="s">
        <v>26487</v>
      </c>
      <c r="W2013" s="35" t="s">
        <v>26485</v>
      </c>
      <c r="X2013" s="35" t="s">
        <v>93</v>
      </c>
      <c r="Y2013" s="35">
        <v>4211</v>
      </c>
      <c r="AA2013" s="34" t="s">
        <v>42843</v>
      </c>
      <c r="AB2013" s="33">
        <v>6437</v>
      </c>
      <c r="AC2013" s="103">
        <v>25113</v>
      </c>
    </row>
    <row r="2014" spans="1:29" ht="13" customHeight="1" x14ac:dyDescent="0.2">
      <c r="A2014" s="34" t="s">
        <v>34858</v>
      </c>
      <c r="B2014" s="34">
        <v>42</v>
      </c>
      <c r="C2014" s="34" t="s">
        <v>13</v>
      </c>
      <c r="D2014" s="34" t="s">
        <v>30</v>
      </c>
      <c r="E2014" s="34"/>
      <c r="F2014" s="94">
        <v>43425</v>
      </c>
      <c r="G2014" s="34" t="s">
        <v>35645</v>
      </c>
      <c r="H2014" s="34" t="s">
        <v>3674</v>
      </c>
      <c r="I2014" s="34" t="s">
        <v>50</v>
      </c>
      <c r="J2014" s="62">
        <v>48625</v>
      </c>
      <c r="K2014" s="34" t="s">
        <v>34859</v>
      </c>
      <c r="L2014" s="34" t="s">
        <v>34860</v>
      </c>
      <c r="M2014" s="1" t="s">
        <v>46928</v>
      </c>
      <c r="N2014" s="34" t="s">
        <v>20</v>
      </c>
      <c r="O2014" s="34" t="s">
        <v>34861</v>
      </c>
      <c r="P2014" s="34" t="s">
        <v>45771</v>
      </c>
      <c r="Q2014" s="34" t="s">
        <v>29986</v>
      </c>
      <c r="R2014" s="95" t="s">
        <v>34862</v>
      </c>
      <c r="S2014" s="34" t="s">
        <v>93</v>
      </c>
      <c r="T2014" s="34" t="s">
        <v>28</v>
      </c>
      <c r="U2014" s="35" t="s">
        <v>26487</v>
      </c>
      <c r="V2014" s="35" t="s">
        <v>26487</v>
      </c>
      <c r="W2014" s="35" t="s">
        <v>26485</v>
      </c>
      <c r="X2014" s="35" t="s">
        <v>93</v>
      </c>
      <c r="Y2014" s="35">
        <v>4197</v>
      </c>
      <c r="AA2014" s="34" t="s">
        <v>42843</v>
      </c>
      <c r="AB2014" s="33">
        <v>6436</v>
      </c>
      <c r="AC2014" s="103">
        <v>25120</v>
      </c>
    </row>
    <row r="2015" spans="1:29" ht="13" customHeight="1" x14ac:dyDescent="0.2">
      <c r="A2015" s="1" t="s">
        <v>2989</v>
      </c>
      <c r="B2015" s="33" t="s">
        <v>22</v>
      </c>
      <c r="C2015" s="34" t="s">
        <v>13</v>
      </c>
      <c r="D2015" s="1" t="s">
        <v>23</v>
      </c>
      <c r="E2015" s="34"/>
      <c r="F2015" s="94">
        <v>43425</v>
      </c>
      <c r="G2015" s="34" t="s">
        <v>34863</v>
      </c>
      <c r="H2015" s="34" t="s">
        <v>15339</v>
      </c>
      <c r="I2015" s="34" t="s">
        <v>66</v>
      </c>
      <c r="J2015" s="62">
        <v>77503</v>
      </c>
      <c r="K2015" s="34" t="s">
        <v>512</v>
      </c>
      <c r="L2015" s="34" t="s">
        <v>23794</v>
      </c>
      <c r="M2015" s="1" t="s">
        <v>46927</v>
      </c>
      <c r="N2015" s="34" t="s">
        <v>20</v>
      </c>
      <c r="O2015" s="34" t="s">
        <v>34864</v>
      </c>
      <c r="P2015" s="34" t="s">
        <v>45771</v>
      </c>
      <c r="Q2015" s="34" t="s">
        <v>29986</v>
      </c>
      <c r="R2015" s="95" t="s">
        <v>34865</v>
      </c>
      <c r="S2015" s="34" t="s">
        <v>93</v>
      </c>
      <c r="T2015" s="34" t="s">
        <v>28</v>
      </c>
      <c r="U2015" s="35" t="s">
        <v>26487</v>
      </c>
      <c r="V2015" s="35" t="s">
        <v>26484</v>
      </c>
      <c r="W2015" s="35" t="s">
        <v>26486</v>
      </c>
      <c r="X2015" s="35" t="s">
        <v>93</v>
      </c>
      <c r="Y2015" s="35">
        <v>4238</v>
      </c>
      <c r="AA2015" s="34" t="s">
        <v>42844</v>
      </c>
      <c r="AB2015" s="33">
        <v>6438</v>
      </c>
      <c r="AC2015" s="103">
        <v>25119</v>
      </c>
    </row>
    <row r="2016" spans="1:29" ht="13" customHeight="1" x14ac:dyDescent="0.2">
      <c r="A2016" s="1" t="s">
        <v>34866</v>
      </c>
      <c r="B2016" s="34">
        <v>71</v>
      </c>
      <c r="C2016" s="34" t="s">
        <v>13</v>
      </c>
      <c r="D2016" s="1" t="s">
        <v>23</v>
      </c>
      <c r="E2016" s="34"/>
      <c r="F2016" s="94">
        <v>43424</v>
      </c>
      <c r="G2016" s="34" t="s">
        <v>34867</v>
      </c>
      <c r="H2016" s="34" t="s">
        <v>581</v>
      </c>
      <c r="I2016" s="34" t="s">
        <v>111</v>
      </c>
      <c r="J2016" s="62">
        <v>85020</v>
      </c>
      <c r="K2016" s="34" t="s">
        <v>582</v>
      </c>
      <c r="L2016" s="34" t="s">
        <v>5147</v>
      </c>
      <c r="M2016" s="1" t="s">
        <v>48899</v>
      </c>
      <c r="N2016" s="34" t="s">
        <v>20</v>
      </c>
      <c r="O2016" s="34" t="s">
        <v>34868</v>
      </c>
      <c r="P2016" s="34" t="s">
        <v>45771</v>
      </c>
      <c r="Q2016" s="34" t="s">
        <v>29986</v>
      </c>
      <c r="R2016" s="95" t="s">
        <v>34869</v>
      </c>
      <c r="S2016" s="34" t="s">
        <v>93</v>
      </c>
      <c r="T2016" s="34" t="s">
        <v>21</v>
      </c>
      <c r="U2016" s="35" t="s">
        <v>26689</v>
      </c>
      <c r="V2016" s="35" t="s">
        <v>26484</v>
      </c>
      <c r="W2016" s="35" t="s">
        <v>26485</v>
      </c>
      <c r="X2016" s="35" t="s">
        <v>93</v>
      </c>
      <c r="Y2016" s="35">
        <v>4236</v>
      </c>
      <c r="AA2016" s="34" t="s">
        <v>42844</v>
      </c>
      <c r="AB2016" s="33">
        <v>6430</v>
      </c>
      <c r="AC2016" s="103">
        <v>25109</v>
      </c>
    </row>
    <row r="2017" spans="1:29" ht="13" customHeight="1" x14ac:dyDescent="0.2">
      <c r="A2017" s="34" t="s">
        <v>36873</v>
      </c>
      <c r="B2017" s="34">
        <v>33</v>
      </c>
      <c r="C2017" s="34" t="s">
        <v>13</v>
      </c>
      <c r="D2017" s="34" t="s">
        <v>78</v>
      </c>
      <c r="E2017" s="34"/>
      <c r="F2017" s="94">
        <v>43424</v>
      </c>
      <c r="G2017" s="34" t="s">
        <v>34870</v>
      </c>
      <c r="H2017" s="34" t="s">
        <v>6430</v>
      </c>
      <c r="I2017" s="34" t="s">
        <v>915</v>
      </c>
      <c r="J2017" s="62">
        <v>71753</v>
      </c>
      <c r="K2017" s="34" t="s">
        <v>44</v>
      </c>
      <c r="L2017" s="34" t="s">
        <v>6981</v>
      </c>
      <c r="M2017" s="1" t="s">
        <v>46929</v>
      </c>
      <c r="N2017" s="34" t="s">
        <v>20</v>
      </c>
      <c r="O2017" s="34" t="s">
        <v>36293</v>
      </c>
      <c r="P2017" s="34" t="s">
        <v>45771</v>
      </c>
      <c r="Q2017" s="34" t="s">
        <v>29986</v>
      </c>
      <c r="R2017" s="95" t="s">
        <v>34871</v>
      </c>
      <c r="S2017" s="34" t="s">
        <v>93</v>
      </c>
      <c r="T2017" s="34" t="s">
        <v>350</v>
      </c>
      <c r="U2017" s="35" t="s">
        <v>26775</v>
      </c>
      <c r="V2017" s="35" t="s">
        <v>26484</v>
      </c>
      <c r="W2017" s="35" t="s">
        <v>26485</v>
      </c>
      <c r="X2017" s="35" t="s">
        <v>93</v>
      </c>
      <c r="Y2017" s="35">
        <v>4195</v>
      </c>
      <c r="AA2017" s="34" t="s">
        <v>42843</v>
      </c>
      <c r="AB2017" s="33">
        <v>6431</v>
      </c>
      <c r="AC2017" s="103">
        <v>25111</v>
      </c>
    </row>
    <row r="2018" spans="1:29" ht="13" customHeight="1" x14ac:dyDescent="0.2">
      <c r="A2018" s="34" t="s">
        <v>34872</v>
      </c>
      <c r="B2018" s="34">
        <v>65</v>
      </c>
      <c r="C2018" s="34" t="s">
        <v>13</v>
      </c>
      <c r="D2018" s="34" t="s">
        <v>30</v>
      </c>
      <c r="E2018" s="95" t="s">
        <v>34873</v>
      </c>
      <c r="F2018" s="94">
        <v>43423</v>
      </c>
      <c r="G2018" s="34" t="s">
        <v>34874</v>
      </c>
      <c r="H2018" s="34" t="s">
        <v>196</v>
      </c>
      <c r="I2018" s="34" t="s">
        <v>197</v>
      </c>
      <c r="J2018" s="62">
        <v>46217</v>
      </c>
      <c r="K2018" s="34" t="s">
        <v>389</v>
      </c>
      <c r="L2018" s="34" t="s">
        <v>198</v>
      </c>
      <c r="M2018" s="1" t="s">
        <v>46034</v>
      </c>
      <c r="N2018" s="34" t="s">
        <v>20</v>
      </c>
      <c r="O2018" s="34" t="s">
        <v>34875</v>
      </c>
      <c r="P2018" s="34" t="s">
        <v>45771</v>
      </c>
      <c r="Q2018" s="34" t="s">
        <v>29986</v>
      </c>
      <c r="R2018" s="95" t="s">
        <v>34876</v>
      </c>
      <c r="S2018" s="34" t="s">
        <v>93</v>
      </c>
      <c r="T2018" s="34" t="s">
        <v>21</v>
      </c>
      <c r="U2018" s="35" t="s">
        <v>26689</v>
      </c>
      <c r="V2018" s="35" t="s">
        <v>26484</v>
      </c>
      <c r="W2018" s="35" t="s">
        <v>26485</v>
      </c>
      <c r="X2018" s="35" t="s">
        <v>93</v>
      </c>
      <c r="Y2018" s="35">
        <v>4183</v>
      </c>
      <c r="AA2018" s="34" t="s">
        <v>42844</v>
      </c>
      <c r="AB2018" s="33">
        <v>6428</v>
      </c>
      <c r="AC2018" s="103">
        <v>25107</v>
      </c>
    </row>
    <row r="2019" spans="1:29" ht="13" customHeight="1" x14ac:dyDescent="0.2">
      <c r="A2019" s="34" t="s">
        <v>34877</v>
      </c>
      <c r="B2019" s="34">
        <v>41</v>
      </c>
      <c r="C2019" s="34" t="s">
        <v>13</v>
      </c>
      <c r="D2019" s="34" t="s">
        <v>30</v>
      </c>
      <c r="E2019" s="95" t="s">
        <v>34878</v>
      </c>
      <c r="F2019" s="94">
        <v>43423</v>
      </c>
      <c r="G2019" s="34" t="s">
        <v>34879</v>
      </c>
      <c r="H2019" s="34" t="s">
        <v>2524</v>
      </c>
      <c r="I2019" s="34" t="s">
        <v>732</v>
      </c>
      <c r="J2019" s="62">
        <v>83642</v>
      </c>
      <c r="K2019" s="34" t="s">
        <v>3890</v>
      </c>
      <c r="L2019" s="34" t="s">
        <v>14461</v>
      </c>
      <c r="M2019" s="1" t="s">
        <v>46930</v>
      </c>
      <c r="N2019" s="34" t="s">
        <v>20</v>
      </c>
      <c r="O2019" s="34" t="s">
        <v>34880</v>
      </c>
      <c r="P2019" s="34" t="s">
        <v>45771</v>
      </c>
      <c r="Q2019" s="34" t="s">
        <v>29986</v>
      </c>
      <c r="R2019" s="95" t="s">
        <v>34881</v>
      </c>
      <c r="S2019" s="34" t="s">
        <v>93</v>
      </c>
      <c r="T2019" s="34" t="s">
        <v>28</v>
      </c>
      <c r="U2019" s="35" t="s">
        <v>26487</v>
      </c>
      <c r="V2019" s="35" t="s">
        <v>26484</v>
      </c>
      <c r="W2019" s="35" t="s">
        <v>26483</v>
      </c>
      <c r="X2019" s="35" t="s">
        <v>93</v>
      </c>
      <c r="Y2019" s="35">
        <v>4192</v>
      </c>
      <c r="AA2019" s="34" t="s">
        <v>42844</v>
      </c>
      <c r="AB2019" s="33">
        <v>6429</v>
      </c>
      <c r="AC2019" s="103">
        <v>25106</v>
      </c>
    </row>
    <row r="2020" spans="1:29" ht="13" customHeight="1" x14ac:dyDescent="0.2">
      <c r="A2020" s="1" t="s">
        <v>34882</v>
      </c>
      <c r="B2020" s="34">
        <v>49</v>
      </c>
      <c r="C2020" s="34" t="s">
        <v>102</v>
      </c>
      <c r="D2020" s="1" t="s">
        <v>30</v>
      </c>
      <c r="E2020" s="34"/>
      <c r="F2020" s="94">
        <v>43422</v>
      </c>
      <c r="G2020" s="34" t="s">
        <v>34883</v>
      </c>
      <c r="H2020" s="34" t="s">
        <v>4757</v>
      </c>
      <c r="I2020" s="34" t="s">
        <v>795</v>
      </c>
      <c r="J2020" s="62">
        <v>59801</v>
      </c>
      <c r="K2020" s="34" t="s">
        <v>4757</v>
      </c>
      <c r="L2020" s="34" t="s">
        <v>34884</v>
      </c>
      <c r="M2020" s="1" t="s">
        <v>46294</v>
      </c>
      <c r="N2020" s="34" t="s">
        <v>20</v>
      </c>
      <c r="O2020" s="34" t="s">
        <v>34885</v>
      </c>
      <c r="P2020" s="34" t="s">
        <v>45771</v>
      </c>
      <c r="Q2020" s="34" t="s">
        <v>29986</v>
      </c>
      <c r="R2020" s="95" t="s">
        <v>34886</v>
      </c>
      <c r="S2020" s="34" t="s">
        <v>93</v>
      </c>
      <c r="T2020" s="34" t="s">
        <v>21</v>
      </c>
      <c r="U2020" s="35" t="s">
        <v>26689</v>
      </c>
      <c r="V2020" s="35" t="s">
        <v>26484</v>
      </c>
      <c r="W2020" s="35" t="s">
        <v>26485</v>
      </c>
      <c r="X2020" s="35" t="s">
        <v>93</v>
      </c>
      <c r="Y2020" s="35">
        <v>4182</v>
      </c>
      <c r="AA2020" s="34" t="s">
        <v>42842</v>
      </c>
      <c r="AB2020" s="33">
        <v>6427</v>
      </c>
      <c r="AC2020" s="103">
        <v>25104</v>
      </c>
    </row>
    <row r="2021" spans="1:29" ht="13" customHeight="1" x14ac:dyDescent="0.2">
      <c r="A2021" s="34" t="s">
        <v>34887</v>
      </c>
      <c r="B2021" s="34">
        <v>27</v>
      </c>
      <c r="C2021" s="34" t="s">
        <v>13</v>
      </c>
      <c r="D2021" s="34" t="s">
        <v>78</v>
      </c>
      <c r="E2021" s="95" t="s">
        <v>34888</v>
      </c>
      <c r="F2021" s="94">
        <v>43421</v>
      </c>
      <c r="G2021" s="34" t="s">
        <v>34889</v>
      </c>
      <c r="H2021" s="34" t="s">
        <v>2978</v>
      </c>
      <c r="I2021" s="34" t="s">
        <v>55</v>
      </c>
      <c r="J2021" s="62">
        <v>34945</v>
      </c>
      <c r="K2021" s="34" t="s">
        <v>2980</v>
      </c>
      <c r="L2021" s="34" t="s">
        <v>23647</v>
      </c>
      <c r="M2021" s="1" t="s">
        <v>46385</v>
      </c>
      <c r="N2021" s="34" t="s">
        <v>20</v>
      </c>
      <c r="O2021" s="34" t="s">
        <v>34890</v>
      </c>
      <c r="P2021" s="34" t="s">
        <v>45771</v>
      </c>
      <c r="Q2021" s="34" t="s">
        <v>29986</v>
      </c>
      <c r="R2021" s="95" t="s">
        <v>34891</v>
      </c>
      <c r="S2021" s="34" t="s">
        <v>93</v>
      </c>
      <c r="T2021" s="34" t="s">
        <v>350</v>
      </c>
      <c r="U2021" s="35" t="s">
        <v>26775</v>
      </c>
      <c r="V2021" s="35" t="s">
        <v>26484</v>
      </c>
      <c r="W2021" s="35" t="s">
        <v>26483</v>
      </c>
      <c r="X2021" s="35" t="s">
        <v>93</v>
      </c>
      <c r="Y2021" s="35">
        <v>4185</v>
      </c>
      <c r="AA2021" s="34" t="s">
        <v>42843</v>
      </c>
      <c r="AB2021" s="33">
        <v>6426</v>
      </c>
      <c r="AC2021" s="103">
        <v>25103</v>
      </c>
    </row>
    <row r="2022" spans="1:29" ht="13" customHeight="1" x14ac:dyDescent="0.2">
      <c r="A2022" s="1" t="s">
        <v>2989</v>
      </c>
      <c r="B2022" s="33" t="s">
        <v>22</v>
      </c>
      <c r="C2022" s="34" t="s">
        <v>13</v>
      </c>
      <c r="D2022" s="1" t="s">
        <v>23</v>
      </c>
      <c r="E2022" s="34"/>
      <c r="F2022" s="94">
        <v>43420</v>
      </c>
      <c r="G2022" s="34" t="s">
        <v>34892</v>
      </c>
      <c r="H2022" s="34" t="s">
        <v>671</v>
      </c>
      <c r="I2022" s="34" t="s">
        <v>66</v>
      </c>
      <c r="J2022" s="62">
        <v>77040</v>
      </c>
      <c r="K2022" s="34" t="s">
        <v>512</v>
      </c>
      <c r="L2022" s="34" t="s">
        <v>261</v>
      </c>
      <c r="M2022" s="1" t="s">
        <v>46113</v>
      </c>
      <c r="N2022" s="34" t="s">
        <v>20</v>
      </c>
      <c r="O2022" s="34" t="s">
        <v>34893</v>
      </c>
      <c r="P2022" s="34" t="s">
        <v>45771</v>
      </c>
      <c r="Q2022" s="34" t="s">
        <v>29986</v>
      </c>
      <c r="R2022" s="95" t="s">
        <v>34894</v>
      </c>
      <c r="S2022" s="34" t="s">
        <v>93</v>
      </c>
      <c r="T2022" s="34" t="s">
        <v>21</v>
      </c>
      <c r="U2022" s="35" t="s">
        <v>26689</v>
      </c>
      <c r="V2022" s="35" t="s">
        <v>26484</v>
      </c>
      <c r="W2022" s="35" t="s">
        <v>26485</v>
      </c>
      <c r="X2022" s="35" t="s">
        <v>93</v>
      </c>
      <c r="Y2022" s="35">
        <v>4191</v>
      </c>
      <c r="AA2022" s="34" t="s">
        <v>42844</v>
      </c>
      <c r="AB2022" s="33">
        <v>6425</v>
      </c>
      <c r="AC2022" s="103">
        <v>25101</v>
      </c>
    </row>
    <row r="2023" spans="1:29" ht="13" customHeight="1" x14ac:dyDescent="0.2">
      <c r="A2023" s="34" t="s">
        <v>34902</v>
      </c>
      <c r="B2023" s="34">
        <v>18</v>
      </c>
      <c r="C2023" s="34" t="s">
        <v>13</v>
      </c>
      <c r="D2023" s="34" t="s">
        <v>78</v>
      </c>
      <c r="E2023" s="34"/>
      <c r="F2023" s="94">
        <v>43419</v>
      </c>
      <c r="G2023" s="34" t="s">
        <v>34903</v>
      </c>
      <c r="H2023" s="34" t="s">
        <v>34904</v>
      </c>
      <c r="I2023" s="34" t="s">
        <v>191</v>
      </c>
      <c r="J2023" s="62">
        <v>80112</v>
      </c>
      <c r="K2023" s="34" t="s">
        <v>3497</v>
      </c>
      <c r="L2023" s="34" t="s">
        <v>1785</v>
      </c>
      <c r="M2023" s="1" t="s">
        <v>45980</v>
      </c>
      <c r="N2023" s="34" t="s">
        <v>20</v>
      </c>
      <c r="O2023" s="34" t="s">
        <v>34905</v>
      </c>
      <c r="P2023" s="34" t="s">
        <v>45771</v>
      </c>
      <c r="Q2023" s="34" t="s">
        <v>29986</v>
      </c>
      <c r="R2023" s="95" t="s">
        <v>34906</v>
      </c>
      <c r="S2023" s="34" t="s">
        <v>93</v>
      </c>
      <c r="T2023" s="34" t="s">
        <v>21</v>
      </c>
      <c r="U2023" s="35" t="s">
        <v>26689</v>
      </c>
      <c r="V2023" s="35" t="s">
        <v>26482</v>
      </c>
      <c r="W2023" s="35" t="s">
        <v>26485</v>
      </c>
      <c r="X2023" s="35" t="s">
        <v>93</v>
      </c>
      <c r="Y2023" s="35">
        <v>4186</v>
      </c>
      <c r="AA2023" s="34" t="s">
        <v>42844</v>
      </c>
      <c r="AB2023" s="33">
        <v>6420</v>
      </c>
      <c r="AC2023" s="103">
        <v>25097</v>
      </c>
    </row>
    <row r="2024" spans="1:29" ht="13" customHeight="1" x14ac:dyDescent="0.2">
      <c r="A2024" s="34" t="s">
        <v>34907</v>
      </c>
      <c r="B2024" s="34">
        <v>25</v>
      </c>
      <c r="C2024" s="34" t="s">
        <v>13</v>
      </c>
      <c r="D2024" s="34" t="s">
        <v>78</v>
      </c>
      <c r="E2024" s="95" t="s">
        <v>34908</v>
      </c>
      <c r="F2024" s="94">
        <v>43419</v>
      </c>
      <c r="G2024" s="34" t="s">
        <v>34909</v>
      </c>
      <c r="H2024" s="34" t="s">
        <v>1538</v>
      </c>
      <c r="I2024" s="34" t="s">
        <v>159</v>
      </c>
      <c r="J2024" s="62">
        <v>30909</v>
      </c>
      <c r="K2024" s="34" t="s">
        <v>815</v>
      </c>
      <c r="L2024" s="34" t="s">
        <v>1540</v>
      </c>
      <c r="M2024" s="1" t="s">
        <v>46089</v>
      </c>
      <c r="N2024" s="34" t="s">
        <v>20</v>
      </c>
      <c r="O2024" s="34" t="s">
        <v>34910</v>
      </c>
      <c r="P2024" s="34" t="s">
        <v>45771</v>
      </c>
      <c r="Q2024" s="34" t="s">
        <v>29986</v>
      </c>
      <c r="R2024" s="95" t="s">
        <v>34911</v>
      </c>
      <c r="S2024" s="34" t="s">
        <v>93</v>
      </c>
      <c r="T2024" s="34" t="s">
        <v>21</v>
      </c>
      <c r="U2024" s="35" t="s">
        <v>26682</v>
      </c>
      <c r="V2024" s="35" t="s">
        <v>26484</v>
      </c>
      <c r="W2024" s="35" t="s">
        <v>26485</v>
      </c>
      <c r="X2024" s="35" t="s">
        <v>93</v>
      </c>
      <c r="Y2024" s="35">
        <v>4189</v>
      </c>
      <c r="AA2024" s="34" t="s">
        <v>42842</v>
      </c>
      <c r="AB2024" s="33">
        <v>6422</v>
      </c>
      <c r="AC2024" s="103">
        <v>25099</v>
      </c>
    </row>
    <row r="2025" spans="1:29" ht="13" customHeight="1" x14ac:dyDescent="0.2">
      <c r="A2025" s="34" t="s">
        <v>34895</v>
      </c>
      <c r="B2025" s="35">
        <v>60</v>
      </c>
      <c r="C2025" s="34" t="s">
        <v>13</v>
      </c>
      <c r="D2025" s="34" t="s">
        <v>30</v>
      </c>
      <c r="E2025" s="34"/>
      <c r="F2025" s="94">
        <v>43419</v>
      </c>
      <c r="G2025" s="34" t="s">
        <v>34896</v>
      </c>
      <c r="H2025" s="34" t="s">
        <v>34897</v>
      </c>
      <c r="I2025" s="34" t="s">
        <v>87</v>
      </c>
      <c r="J2025" s="62">
        <v>36732</v>
      </c>
      <c r="K2025" s="34" t="s">
        <v>34898</v>
      </c>
      <c r="L2025" s="34" t="s">
        <v>34899</v>
      </c>
      <c r="M2025" s="1" t="s">
        <v>46931</v>
      </c>
      <c r="N2025" s="34" t="s">
        <v>20</v>
      </c>
      <c r="O2025" s="34" t="s">
        <v>34900</v>
      </c>
      <c r="P2025" s="34" t="s">
        <v>45771</v>
      </c>
      <c r="Q2025" s="34" t="s">
        <v>29986</v>
      </c>
      <c r="R2025" s="95" t="s">
        <v>34901</v>
      </c>
      <c r="S2025" s="34" t="s">
        <v>93</v>
      </c>
      <c r="T2025" s="34" t="s">
        <v>21</v>
      </c>
      <c r="U2025" s="35" t="s">
        <v>26689</v>
      </c>
      <c r="V2025" s="35" t="s">
        <v>26484</v>
      </c>
      <c r="W2025" s="35" t="s">
        <v>26485</v>
      </c>
      <c r="X2025" s="35" t="s">
        <v>93</v>
      </c>
      <c r="Y2025" s="35">
        <v>4235</v>
      </c>
      <c r="AA2025" s="34" t="s">
        <v>42843</v>
      </c>
      <c r="AB2025" s="33">
        <v>6421</v>
      </c>
      <c r="AC2025" s="103">
        <v>25100</v>
      </c>
    </row>
    <row r="2026" spans="1:29" ht="13" customHeight="1" x14ac:dyDescent="0.2">
      <c r="A2026" s="34" t="s">
        <v>34917</v>
      </c>
      <c r="B2026" s="34">
        <v>29</v>
      </c>
      <c r="C2026" s="34" t="s">
        <v>13</v>
      </c>
      <c r="D2026" s="34" t="s">
        <v>41</v>
      </c>
      <c r="E2026" s="95" t="s">
        <v>34918</v>
      </c>
      <c r="F2026" s="94">
        <v>43419</v>
      </c>
      <c r="G2026" s="34" t="s">
        <v>35646</v>
      </c>
      <c r="H2026" s="34" t="s">
        <v>7913</v>
      </c>
      <c r="I2026" s="34" t="s">
        <v>38</v>
      </c>
      <c r="J2026" s="62">
        <v>94544</v>
      </c>
      <c r="K2026" s="34" t="s">
        <v>555</v>
      </c>
      <c r="L2026" s="34" t="s">
        <v>7915</v>
      </c>
      <c r="M2026" s="1" t="s">
        <v>46932</v>
      </c>
      <c r="N2026" s="34" t="s">
        <v>20</v>
      </c>
      <c r="O2026" s="34" t="s">
        <v>34919</v>
      </c>
      <c r="P2026" s="34" t="s">
        <v>45771</v>
      </c>
      <c r="Q2026" s="34" t="s">
        <v>29986</v>
      </c>
      <c r="R2026" s="95" t="s">
        <v>34920</v>
      </c>
      <c r="S2026" s="34" t="s">
        <v>509</v>
      </c>
      <c r="T2026" s="34" t="s">
        <v>28</v>
      </c>
      <c r="U2026" s="35" t="s">
        <v>26522</v>
      </c>
      <c r="V2026" s="35" t="s">
        <v>26482</v>
      </c>
      <c r="W2026" s="35" t="s">
        <v>26485</v>
      </c>
      <c r="X2026" s="35" t="s">
        <v>93</v>
      </c>
      <c r="Y2026" s="35">
        <v>4187</v>
      </c>
      <c r="AA2026" s="34" t="s">
        <v>42844</v>
      </c>
      <c r="AB2026" s="33">
        <v>6424</v>
      </c>
      <c r="AC2026" s="103">
        <v>25096</v>
      </c>
    </row>
    <row r="2027" spans="1:29" ht="13" customHeight="1" x14ac:dyDescent="0.2">
      <c r="A2027" s="34" t="s">
        <v>34912</v>
      </c>
      <c r="B2027" s="34">
        <v>48</v>
      </c>
      <c r="C2027" s="34" t="s">
        <v>13</v>
      </c>
      <c r="D2027" s="34" t="s">
        <v>30</v>
      </c>
      <c r="E2027" s="95" t="s">
        <v>34913</v>
      </c>
      <c r="F2027" s="94">
        <v>43419</v>
      </c>
      <c r="G2027" s="34" t="s">
        <v>34914</v>
      </c>
      <c r="H2027" s="34" t="s">
        <v>8856</v>
      </c>
      <c r="I2027" s="34" t="s">
        <v>38</v>
      </c>
      <c r="J2027" s="62">
        <v>95965</v>
      </c>
      <c r="K2027" s="34" t="s">
        <v>4793</v>
      </c>
      <c r="L2027" s="34" t="s">
        <v>36294</v>
      </c>
      <c r="M2027" s="1" t="s">
        <v>48936</v>
      </c>
      <c r="N2027" s="34" t="s">
        <v>20</v>
      </c>
      <c r="O2027" s="34" t="s">
        <v>34915</v>
      </c>
      <c r="P2027" s="34" t="s">
        <v>45771</v>
      </c>
      <c r="Q2027" s="34" t="s">
        <v>29986</v>
      </c>
      <c r="R2027" s="95" t="s">
        <v>34916</v>
      </c>
      <c r="S2027" s="34" t="s">
        <v>509</v>
      </c>
      <c r="T2027" s="34" t="s">
        <v>28</v>
      </c>
      <c r="U2027" s="35" t="s">
        <v>26496</v>
      </c>
      <c r="V2027" s="35" t="s">
        <v>26482</v>
      </c>
      <c r="W2027" s="35" t="s">
        <v>26483</v>
      </c>
      <c r="X2027" s="35" t="s">
        <v>93</v>
      </c>
      <c r="Y2027" s="35">
        <v>4190</v>
      </c>
      <c r="AA2027" s="34" t="s">
        <v>42843</v>
      </c>
      <c r="AB2027" s="33">
        <v>6423</v>
      </c>
      <c r="AC2027" s="103">
        <v>25098</v>
      </c>
    </row>
    <row r="2028" spans="1:29" ht="13" customHeight="1" x14ac:dyDescent="0.2">
      <c r="A2028" s="34" t="s">
        <v>34924</v>
      </c>
      <c r="B2028" s="34">
        <v>22</v>
      </c>
      <c r="C2028" s="34" t="s">
        <v>13</v>
      </c>
      <c r="D2028" s="34" t="s">
        <v>78</v>
      </c>
      <c r="E2028" s="95" t="s">
        <v>34925</v>
      </c>
      <c r="F2028" s="94">
        <v>43418</v>
      </c>
      <c r="G2028" s="34" t="s">
        <v>34926</v>
      </c>
      <c r="H2028" s="34" t="s">
        <v>34927</v>
      </c>
      <c r="I2028" s="34" t="s">
        <v>224</v>
      </c>
      <c r="J2028" s="62">
        <v>24360</v>
      </c>
      <c r="K2028" s="34" t="s">
        <v>34928</v>
      </c>
      <c r="L2028" s="34" t="s">
        <v>34929</v>
      </c>
      <c r="M2028" s="1" t="s">
        <v>46933</v>
      </c>
      <c r="N2028" s="34" t="s">
        <v>20</v>
      </c>
      <c r="O2028" s="34" t="s">
        <v>34930</v>
      </c>
      <c r="P2028" s="34" t="s">
        <v>45771</v>
      </c>
      <c r="Q2028" s="34" t="s">
        <v>29986</v>
      </c>
      <c r="R2028" s="95" t="s">
        <v>34931</v>
      </c>
      <c r="S2028" s="34" t="s">
        <v>93</v>
      </c>
      <c r="T2028" s="34" t="s">
        <v>21</v>
      </c>
      <c r="U2028" s="35" t="s">
        <v>26689</v>
      </c>
      <c r="V2028" s="35" t="s">
        <v>26484</v>
      </c>
      <c r="W2028" s="35" t="s">
        <v>26485</v>
      </c>
      <c r="X2028" s="35" t="s">
        <v>93</v>
      </c>
      <c r="Y2028" s="35">
        <v>4174</v>
      </c>
      <c r="AA2028" s="34" t="s">
        <v>42843</v>
      </c>
      <c r="AB2028" s="33">
        <v>6416</v>
      </c>
      <c r="AC2028" s="103">
        <v>25095</v>
      </c>
    </row>
    <row r="2029" spans="1:29" ht="13" customHeight="1" x14ac:dyDescent="0.2">
      <c r="A2029" s="34" t="s">
        <v>34938</v>
      </c>
      <c r="B2029" s="34">
        <v>29</v>
      </c>
      <c r="C2029" s="34" t="s">
        <v>13</v>
      </c>
      <c r="D2029" s="34" t="s">
        <v>30</v>
      </c>
      <c r="E2029" s="95" t="s">
        <v>34939</v>
      </c>
      <c r="F2029" s="94">
        <v>43418</v>
      </c>
      <c r="G2029" s="34" t="s">
        <v>34940</v>
      </c>
      <c r="H2029" s="34" t="s">
        <v>2631</v>
      </c>
      <c r="I2029" s="34" t="s">
        <v>25</v>
      </c>
      <c r="J2029" s="62">
        <v>29301</v>
      </c>
      <c r="K2029" s="34" t="s">
        <v>2631</v>
      </c>
      <c r="L2029" s="34" t="s">
        <v>2633</v>
      </c>
      <c r="M2029" s="1" t="s">
        <v>46936</v>
      </c>
      <c r="N2029" s="34" t="s">
        <v>20</v>
      </c>
      <c r="O2029" s="34" t="s">
        <v>34941</v>
      </c>
      <c r="P2029" s="34" t="s">
        <v>45771</v>
      </c>
      <c r="Q2029" s="34" t="s">
        <v>29986</v>
      </c>
      <c r="R2029" s="95" t="s">
        <v>34942</v>
      </c>
      <c r="S2029" s="34" t="s">
        <v>93</v>
      </c>
      <c r="T2029" s="34" t="s">
        <v>21</v>
      </c>
      <c r="U2029" s="35" t="s">
        <v>26682</v>
      </c>
      <c r="V2029" s="35" t="s">
        <v>26484</v>
      </c>
      <c r="W2029" s="35" t="s">
        <v>26485</v>
      </c>
      <c r="X2029" s="35" t="s">
        <v>93</v>
      </c>
      <c r="Y2029" s="35">
        <v>4234</v>
      </c>
      <c r="AA2029" s="34" t="s">
        <v>42844</v>
      </c>
      <c r="AB2029" s="33">
        <v>6419</v>
      </c>
      <c r="AC2029" s="103">
        <v>25092</v>
      </c>
    </row>
    <row r="2030" spans="1:29" ht="13" customHeight="1" x14ac:dyDescent="0.2">
      <c r="A2030" s="1" t="s">
        <v>34932</v>
      </c>
      <c r="B2030" s="34">
        <v>55</v>
      </c>
      <c r="C2030" s="34" t="s">
        <v>13</v>
      </c>
      <c r="D2030" s="1" t="s">
        <v>23</v>
      </c>
      <c r="E2030" s="34"/>
      <c r="F2030" s="94">
        <v>43418</v>
      </c>
      <c r="G2030" s="34" t="s">
        <v>34933</v>
      </c>
      <c r="H2030" s="34" t="s">
        <v>34934</v>
      </c>
      <c r="I2030" s="34" t="s">
        <v>87</v>
      </c>
      <c r="J2030" s="62">
        <v>36040</v>
      </c>
      <c r="K2030" s="34" t="s">
        <v>2750</v>
      </c>
      <c r="L2030" s="34" t="s">
        <v>34935</v>
      </c>
      <c r="M2030" s="1" t="s">
        <v>46934</v>
      </c>
      <c r="N2030" s="34" t="s">
        <v>20</v>
      </c>
      <c r="O2030" s="34" t="s">
        <v>34936</v>
      </c>
      <c r="P2030" s="34" t="s">
        <v>45771</v>
      </c>
      <c r="Q2030" s="34" t="s">
        <v>29986</v>
      </c>
      <c r="R2030" s="95" t="s">
        <v>34937</v>
      </c>
      <c r="S2030" s="34" t="s">
        <v>93</v>
      </c>
      <c r="T2030" s="34" t="s">
        <v>21</v>
      </c>
      <c r="U2030" s="35" t="s">
        <v>26682</v>
      </c>
      <c r="V2030" s="35" t="s">
        <v>26484</v>
      </c>
      <c r="W2030" s="35" t="s">
        <v>26485</v>
      </c>
      <c r="X2030" s="35" t="s">
        <v>93</v>
      </c>
      <c r="Y2030" s="35">
        <v>4233</v>
      </c>
      <c r="AA2030" s="34" t="s">
        <v>42843</v>
      </c>
      <c r="AB2030" s="33">
        <v>6418</v>
      </c>
      <c r="AC2030" s="103">
        <v>25091</v>
      </c>
    </row>
    <row r="2031" spans="1:29" ht="13" customHeight="1" x14ac:dyDescent="0.2">
      <c r="A2031" s="34" t="s">
        <v>34921</v>
      </c>
      <c r="B2031" s="34">
        <v>59</v>
      </c>
      <c r="C2031" s="34" t="s">
        <v>13</v>
      </c>
      <c r="D2031" s="34" t="s">
        <v>30</v>
      </c>
      <c r="E2031" s="34"/>
      <c r="F2031" s="94">
        <v>43418</v>
      </c>
      <c r="G2031" s="34" t="s">
        <v>34922</v>
      </c>
      <c r="H2031" s="34" t="s">
        <v>4918</v>
      </c>
      <c r="I2031" s="34" t="s">
        <v>39</v>
      </c>
      <c r="J2031" s="62">
        <v>1501</v>
      </c>
      <c r="K2031" s="34" t="s">
        <v>887</v>
      </c>
      <c r="L2031" s="34" t="s">
        <v>10508</v>
      </c>
      <c r="M2031" s="1" t="s">
        <v>46935</v>
      </c>
      <c r="N2031" s="34" t="s">
        <v>20</v>
      </c>
      <c r="O2031" s="34" t="s">
        <v>36295</v>
      </c>
      <c r="P2031" s="34" t="s">
        <v>45771</v>
      </c>
      <c r="Q2031" s="34" t="s">
        <v>29986</v>
      </c>
      <c r="R2031" s="95" t="s">
        <v>34923</v>
      </c>
      <c r="S2031" s="34" t="s">
        <v>22</v>
      </c>
      <c r="T2031" s="34" t="s">
        <v>21</v>
      </c>
      <c r="U2031" s="35" t="s">
        <v>26689</v>
      </c>
      <c r="V2031" s="35" t="s">
        <v>26484</v>
      </c>
      <c r="W2031" s="35" t="s">
        <v>26485</v>
      </c>
      <c r="X2031" s="35" t="s">
        <v>93</v>
      </c>
      <c r="Y2031" s="35">
        <v>4213</v>
      </c>
      <c r="AA2031" s="34" t="s">
        <v>42844</v>
      </c>
      <c r="AB2031" s="33">
        <v>6417</v>
      </c>
      <c r="AC2031" s="103">
        <v>25093</v>
      </c>
    </row>
    <row r="2032" spans="1:29" ht="13" customHeight="1" x14ac:dyDescent="0.2">
      <c r="A2032" s="34" t="s">
        <v>2989</v>
      </c>
      <c r="B2032" s="33" t="s">
        <v>22</v>
      </c>
      <c r="C2032" s="34" t="s">
        <v>13</v>
      </c>
      <c r="D2032" s="34" t="s">
        <v>41</v>
      </c>
      <c r="E2032" s="34"/>
      <c r="F2032" s="94">
        <v>43418</v>
      </c>
      <c r="G2032" s="34" t="s">
        <v>35647</v>
      </c>
      <c r="H2032" s="34" t="s">
        <v>671</v>
      </c>
      <c r="I2032" s="34" t="s">
        <v>66</v>
      </c>
      <c r="J2032" s="62">
        <v>77074</v>
      </c>
      <c r="K2032" s="34" t="s">
        <v>512</v>
      </c>
      <c r="L2032" s="34" t="s">
        <v>672</v>
      </c>
      <c r="M2032" s="1" t="s">
        <v>45992</v>
      </c>
      <c r="N2032" s="34" t="s">
        <v>20</v>
      </c>
      <c r="O2032" s="34" t="s">
        <v>34943</v>
      </c>
      <c r="P2032" s="34" t="s">
        <v>45771</v>
      </c>
      <c r="Q2032" s="34" t="s">
        <v>29986</v>
      </c>
      <c r="R2032" s="95" t="s">
        <v>34944</v>
      </c>
      <c r="S2032" s="34" t="s">
        <v>93</v>
      </c>
      <c r="T2032" s="34" t="s">
        <v>21</v>
      </c>
      <c r="U2032" s="35" t="s">
        <v>36198</v>
      </c>
      <c r="V2032" s="35" t="s">
        <v>26484</v>
      </c>
      <c r="W2032" s="35" t="s">
        <v>26485</v>
      </c>
      <c r="X2032" s="35"/>
      <c r="Y2032" s="35"/>
      <c r="AA2032" s="34" t="s">
        <v>42842</v>
      </c>
      <c r="AB2032" s="33">
        <v>6415</v>
      </c>
      <c r="AC2032" s="103">
        <v>25094</v>
      </c>
    </row>
    <row r="2033" spans="1:29" ht="13" customHeight="1" x14ac:dyDescent="0.2">
      <c r="A2033" s="1" t="s">
        <v>34945</v>
      </c>
      <c r="B2033" s="34">
        <v>38</v>
      </c>
      <c r="C2033" s="34" t="s">
        <v>13</v>
      </c>
      <c r="D2033" s="1" t="s">
        <v>41</v>
      </c>
      <c r="E2033" s="95"/>
      <c r="F2033" s="94">
        <v>43417</v>
      </c>
      <c r="G2033" s="34"/>
      <c r="H2033" s="35" t="s">
        <v>34946</v>
      </c>
      <c r="I2033" s="35" t="s">
        <v>336</v>
      </c>
      <c r="K2033" s="34"/>
      <c r="L2033" s="34"/>
      <c r="M2033" s="1" t="s">
        <v>48929</v>
      </c>
      <c r="N2033" s="34" t="s">
        <v>20</v>
      </c>
      <c r="O2033" s="34"/>
      <c r="P2033" s="34" t="s">
        <v>45771</v>
      </c>
      <c r="Q2033" s="34" t="s">
        <v>29986</v>
      </c>
      <c r="R2033" s="95" t="s">
        <v>36197</v>
      </c>
      <c r="S2033" s="34" t="s">
        <v>509</v>
      </c>
      <c r="T2033" s="34" t="s">
        <v>21</v>
      </c>
      <c r="U2033" s="35" t="s">
        <v>26689</v>
      </c>
      <c r="V2033" s="35" t="s">
        <v>26484</v>
      </c>
      <c r="W2033" s="35" t="s">
        <v>26485</v>
      </c>
      <c r="X2033" s="35" t="s">
        <v>93</v>
      </c>
      <c r="Y2033" s="35">
        <v>4196</v>
      </c>
      <c r="AA2033" s="33" t="s">
        <v>49699</v>
      </c>
      <c r="AB2033" s="33">
        <v>6413</v>
      </c>
      <c r="AC2033" s="103">
        <v>25207</v>
      </c>
    </row>
    <row r="2034" spans="1:29" ht="13" customHeight="1" x14ac:dyDescent="0.2">
      <c r="A2034" s="34" t="s">
        <v>34947</v>
      </c>
      <c r="B2034" s="34">
        <v>24</v>
      </c>
      <c r="C2034" s="34" t="s">
        <v>13</v>
      </c>
      <c r="D2034" s="34" t="s">
        <v>78</v>
      </c>
      <c r="E2034" s="95" t="s">
        <v>34948</v>
      </c>
      <c r="F2034" s="94">
        <v>43417</v>
      </c>
      <c r="G2034" s="34" t="s">
        <v>34949</v>
      </c>
      <c r="H2034" s="34" t="s">
        <v>3054</v>
      </c>
      <c r="I2034" s="34" t="s">
        <v>111</v>
      </c>
      <c r="J2034" s="62">
        <v>85301</v>
      </c>
      <c r="K2034" s="34" t="s">
        <v>582</v>
      </c>
      <c r="L2034" s="34" t="s">
        <v>583</v>
      </c>
      <c r="M2034" s="1" t="s">
        <v>45935</v>
      </c>
      <c r="N2034" s="34" t="s">
        <v>20</v>
      </c>
      <c r="O2034" s="34" t="s">
        <v>34950</v>
      </c>
      <c r="P2034" s="34" t="s">
        <v>45771</v>
      </c>
      <c r="Q2034" s="34" t="s">
        <v>29986</v>
      </c>
      <c r="R2034" s="95" t="s">
        <v>34951</v>
      </c>
      <c r="S2034" s="34" t="s">
        <v>93</v>
      </c>
      <c r="T2034" s="34" t="s">
        <v>28</v>
      </c>
      <c r="U2034" s="35" t="s">
        <v>26488</v>
      </c>
      <c r="V2034" s="35" t="s">
        <v>26484</v>
      </c>
      <c r="W2034" s="35" t="s">
        <v>26483</v>
      </c>
      <c r="X2034" s="35" t="s">
        <v>93</v>
      </c>
      <c r="Y2034" s="35">
        <v>4175</v>
      </c>
      <c r="AA2034" s="34" t="s">
        <v>42844</v>
      </c>
      <c r="AB2034" s="33">
        <v>6414</v>
      </c>
      <c r="AC2034" s="103">
        <v>25086</v>
      </c>
    </row>
    <row r="2035" spans="1:29" ht="13" customHeight="1" x14ac:dyDescent="0.2">
      <c r="A2035" s="34" t="s">
        <v>34962</v>
      </c>
      <c r="B2035" s="34">
        <v>25</v>
      </c>
      <c r="C2035" s="34" t="s">
        <v>13</v>
      </c>
      <c r="D2035" s="34" t="s">
        <v>41</v>
      </c>
      <c r="E2035" s="95" t="s">
        <v>34963</v>
      </c>
      <c r="F2035" s="94">
        <v>43416</v>
      </c>
      <c r="G2035" s="34" t="s">
        <v>35648</v>
      </c>
      <c r="H2035" s="34" t="s">
        <v>1135</v>
      </c>
      <c r="I2035" s="34" t="s">
        <v>297</v>
      </c>
      <c r="J2035" s="62">
        <v>37407</v>
      </c>
      <c r="K2035" s="34" t="s">
        <v>502</v>
      </c>
      <c r="L2035" s="34" t="s">
        <v>1136</v>
      </c>
      <c r="M2035" s="1" t="s">
        <v>46579</v>
      </c>
      <c r="N2035" s="34" t="s">
        <v>20</v>
      </c>
      <c r="O2035" s="34" t="s">
        <v>34964</v>
      </c>
      <c r="P2035" s="34" t="s">
        <v>45771</v>
      </c>
      <c r="Q2035" s="34" t="s">
        <v>29986</v>
      </c>
      <c r="R2035" s="95" t="s">
        <v>34965</v>
      </c>
      <c r="S2035" s="34" t="s">
        <v>93</v>
      </c>
      <c r="T2035" s="34" t="s">
        <v>21</v>
      </c>
      <c r="U2035" s="35" t="s">
        <v>26689</v>
      </c>
      <c r="V2035" s="35" t="s">
        <v>26484</v>
      </c>
      <c r="W2035" s="35" t="s">
        <v>26485</v>
      </c>
      <c r="X2035" s="35" t="s">
        <v>93</v>
      </c>
      <c r="Y2035" s="35">
        <v>4224</v>
      </c>
      <c r="AA2035" s="34" t="s">
        <v>42842</v>
      </c>
      <c r="AB2035" s="33">
        <v>6409</v>
      </c>
      <c r="AC2035" s="103">
        <v>25080</v>
      </c>
    </row>
    <row r="2036" spans="1:29" ht="13" customHeight="1" x14ac:dyDescent="0.2">
      <c r="A2036" s="34" t="s">
        <v>34968</v>
      </c>
      <c r="B2036" s="34">
        <v>30</v>
      </c>
      <c r="C2036" s="34" t="s">
        <v>13</v>
      </c>
      <c r="D2036" s="34" t="s">
        <v>41</v>
      </c>
      <c r="E2036" s="95" t="s">
        <v>34969</v>
      </c>
      <c r="F2036" s="94">
        <v>43416</v>
      </c>
      <c r="G2036" s="34" t="s">
        <v>35650</v>
      </c>
      <c r="H2036" s="34" t="s">
        <v>1960</v>
      </c>
      <c r="I2036" s="34" t="s">
        <v>38</v>
      </c>
      <c r="J2036" s="62">
        <v>91901</v>
      </c>
      <c r="K2036" s="34" t="s">
        <v>142</v>
      </c>
      <c r="L2036" s="34" t="s">
        <v>1962</v>
      </c>
      <c r="M2036" s="1" t="s">
        <v>46056</v>
      </c>
      <c r="N2036" s="34" t="s">
        <v>20</v>
      </c>
      <c r="O2036" s="34" t="s">
        <v>34970</v>
      </c>
      <c r="P2036" s="34" t="s">
        <v>45771</v>
      </c>
      <c r="Q2036" s="34" t="s">
        <v>29986</v>
      </c>
      <c r="R2036" s="95" t="s">
        <v>34971</v>
      </c>
      <c r="S2036" s="34" t="s">
        <v>93</v>
      </c>
      <c r="T2036" s="34" t="s">
        <v>21</v>
      </c>
      <c r="U2036" s="35" t="s">
        <v>26682</v>
      </c>
      <c r="V2036" s="35" t="s">
        <v>26482</v>
      </c>
      <c r="W2036" s="35" t="s">
        <v>26485</v>
      </c>
      <c r="X2036" s="35" t="s">
        <v>93</v>
      </c>
      <c r="Y2036" s="35">
        <v>4181</v>
      </c>
      <c r="AA2036" s="34" t="s">
        <v>42843</v>
      </c>
      <c r="AB2036" s="33">
        <v>6411</v>
      </c>
      <c r="AC2036" s="103">
        <v>25081</v>
      </c>
    </row>
    <row r="2037" spans="1:29" ht="13" customHeight="1" x14ac:dyDescent="0.2">
      <c r="A2037" s="34" t="s">
        <v>34952</v>
      </c>
      <c r="B2037" s="34">
        <v>36</v>
      </c>
      <c r="C2037" s="34" t="s">
        <v>13</v>
      </c>
      <c r="D2037" s="34" t="s">
        <v>14</v>
      </c>
      <c r="E2037" s="95" t="s">
        <v>34953</v>
      </c>
      <c r="F2037" s="94">
        <v>43416</v>
      </c>
      <c r="G2037" s="34" t="s">
        <v>34954</v>
      </c>
      <c r="H2037" s="34" t="s">
        <v>2840</v>
      </c>
      <c r="I2037" s="34" t="s">
        <v>366</v>
      </c>
      <c r="J2037" s="62">
        <v>74401</v>
      </c>
      <c r="K2037" s="34" t="s">
        <v>2840</v>
      </c>
      <c r="L2037" s="34" t="s">
        <v>4422</v>
      </c>
      <c r="M2037" s="1" t="s">
        <v>46044</v>
      </c>
      <c r="N2037" s="34" t="s">
        <v>20</v>
      </c>
      <c r="O2037" s="34" t="s">
        <v>34955</v>
      </c>
      <c r="P2037" s="34" t="s">
        <v>45771</v>
      </c>
      <c r="Q2037" s="34" t="s">
        <v>29986</v>
      </c>
      <c r="R2037" s="95" t="s">
        <v>34956</v>
      </c>
      <c r="S2037" s="34" t="s">
        <v>93</v>
      </c>
      <c r="T2037" s="34" t="s">
        <v>21</v>
      </c>
      <c r="U2037" s="35" t="s">
        <v>26689</v>
      </c>
      <c r="V2037" s="35" t="s">
        <v>26482</v>
      </c>
      <c r="W2037" s="35" t="s">
        <v>26485</v>
      </c>
      <c r="X2037" s="35" t="s">
        <v>93</v>
      </c>
      <c r="Y2037" s="35">
        <v>4179</v>
      </c>
      <c r="AA2037" s="34" t="s">
        <v>42844</v>
      </c>
      <c r="AB2037" s="33">
        <v>6407</v>
      </c>
      <c r="AC2037" s="103">
        <v>25079</v>
      </c>
    </row>
    <row r="2038" spans="1:29" ht="13" customHeight="1" x14ac:dyDescent="0.2">
      <c r="A2038" s="34" t="s">
        <v>34972</v>
      </c>
      <c r="B2038" s="34">
        <v>39</v>
      </c>
      <c r="C2038" s="34" t="s">
        <v>13</v>
      </c>
      <c r="D2038" s="34" t="s">
        <v>30</v>
      </c>
      <c r="E2038" s="95" t="s">
        <v>34973</v>
      </c>
      <c r="F2038" s="94">
        <v>43416</v>
      </c>
      <c r="G2038" s="34" t="s">
        <v>34974</v>
      </c>
      <c r="H2038" s="34" t="s">
        <v>34975</v>
      </c>
      <c r="I2038" s="34" t="s">
        <v>74</v>
      </c>
      <c r="J2038" s="62">
        <v>8738</v>
      </c>
      <c r="K2038" s="34" t="s">
        <v>592</v>
      </c>
      <c r="L2038" s="34" t="s">
        <v>34976</v>
      </c>
      <c r="M2038" s="1" t="s">
        <v>46937</v>
      </c>
      <c r="N2038" s="34" t="s">
        <v>20</v>
      </c>
      <c r="O2038" s="34" t="s">
        <v>34977</v>
      </c>
      <c r="P2038" s="34" t="s">
        <v>39576</v>
      </c>
      <c r="Q2038" s="34" t="s">
        <v>29986</v>
      </c>
      <c r="R2038" s="95" t="s">
        <v>34978</v>
      </c>
      <c r="S2038" s="34" t="s">
        <v>93</v>
      </c>
      <c r="T2038" s="34" t="s">
        <v>21</v>
      </c>
      <c r="U2038" s="35" t="s">
        <v>26682</v>
      </c>
      <c r="V2038" s="35" t="s">
        <v>26484</v>
      </c>
      <c r="W2038" s="35" t="s">
        <v>26485</v>
      </c>
      <c r="X2038" s="35" t="s">
        <v>93</v>
      </c>
      <c r="Y2038" s="35">
        <v>4177</v>
      </c>
      <c r="AA2038" s="34" t="s">
        <v>42844</v>
      </c>
      <c r="AB2038" s="33">
        <v>6410</v>
      </c>
      <c r="AC2038" s="103">
        <v>25082</v>
      </c>
    </row>
    <row r="2039" spans="1:29" ht="13" customHeight="1" x14ac:dyDescent="0.2">
      <c r="A2039" s="34" t="s">
        <v>34957</v>
      </c>
      <c r="B2039" s="34">
        <v>47</v>
      </c>
      <c r="C2039" s="34" t="s">
        <v>13</v>
      </c>
      <c r="D2039" s="34" t="s">
        <v>78</v>
      </c>
      <c r="E2039" s="95" t="s">
        <v>34958</v>
      </c>
      <c r="F2039" s="94">
        <v>43416</v>
      </c>
      <c r="G2039" s="34" t="s">
        <v>34959</v>
      </c>
      <c r="H2039" s="34" t="s">
        <v>1024</v>
      </c>
      <c r="I2039" s="34" t="s">
        <v>366</v>
      </c>
      <c r="J2039" s="62">
        <v>73129</v>
      </c>
      <c r="K2039" s="34" t="s">
        <v>1025</v>
      </c>
      <c r="L2039" s="34" t="s">
        <v>1026</v>
      </c>
      <c r="M2039" s="1" t="s">
        <v>46313</v>
      </c>
      <c r="N2039" s="34" t="s">
        <v>20</v>
      </c>
      <c r="O2039" s="34" t="s">
        <v>34960</v>
      </c>
      <c r="P2039" s="34" t="s">
        <v>45771</v>
      </c>
      <c r="Q2039" s="34" t="s">
        <v>29986</v>
      </c>
      <c r="R2039" s="95" t="s">
        <v>34961</v>
      </c>
      <c r="S2039" s="34" t="s">
        <v>93</v>
      </c>
      <c r="T2039" s="34" t="s">
        <v>21</v>
      </c>
      <c r="U2039" s="35" t="s">
        <v>26689</v>
      </c>
      <c r="V2039" s="35" t="s">
        <v>26487</v>
      </c>
      <c r="W2039" s="35" t="s">
        <v>19153</v>
      </c>
      <c r="X2039" s="35" t="s">
        <v>93</v>
      </c>
      <c r="Y2039" s="35">
        <v>4180</v>
      </c>
      <c r="AA2039" s="34" t="s">
        <v>42842</v>
      </c>
      <c r="AB2039" s="33">
        <v>6408</v>
      </c>
      <c r="AC2039" s="103">
        <v>25084</v>
      </c>
    </row>
    <row r="2040" spans="1:29" ht="13" customHeight="1" x14ac:dyDescent="0.2">
      <c r="A2040" s="34" t="s">
        <v>34966</v>
      </c>
      <c r="B2040" s="34">
        <v>63</v>
      </c>
      <c r="C2040" s="34" t="s">
        <v>13</v>
      </c>
      <c r="D2040" s="34" t="s">
        <v>30</v>
      </c>
      <c r="E2040" s="34"/>
      <c r="F2040" s="94">
        <v>43416</v>
      </c>
      <c r="G2040" s="34" t="s">
        <v>35649</v>
      </c>
      <c r="H2040" s="34" t="s">
        <v>182</v>
      </c>
      <c r="I2040" s="34" t="s">
        <v>38</v>
      </c>
      <c r="J2040" s="62">
        <v>93720</v>
      </c>
      <c r="K2040" s="34" t="s">
        <v>182</v>
      </c>
      <c r="L2040" s="34" t="s">
        <v>183</v>
      </c>
      <c r="M2040" s="1" t="s">
        <v>46155</v>
      </c>
      <c r="N2040" s="34" t="s">
        <v>4952</v>
      </c>
      <c r="O2040" s="34" t="s">
        <v>36296</v>
      </c>
      <c r="P2040" s="34" t="s">
        <v>45771</v>
      </c>
      <c r="Q2040" s="34" t="s">
        <v>29986</v>
      </c>
      <c r="R2040" s="95" t="s">
        <v>34967</v>
      </c>
      <c r="S2040" s="34" t="s">
        <v>509</v>
      </c>
      <c r="T2040" s="34" t="s">
        <v>21</v>
      </c>
      <c r="U2040" s="35" t="s">
        <v>26682</v>
      </c>
      <c r="V2040" s="35" t="s">
        <v>26484</v>
      </c>
      <c r="W2040" s="35" t="s">
        <v>26485</v>
      </c>
      <c r="X2040" s="35" t="s">
        <v>509</v>
      </c>
      <c r="Y2040" s="35">
        <v>4178</v>
      </c>
      <c r="AA2040" s="34" t="s">
        <v>42844</v>
      </c>
      <c r="AB2040" s="33">
        <v>6412</v>
      </c>
      <c r="AC2040" s="103">
        <v>25083</v>
      </c>
    </row>
    <row r="2041" spans="1:29" ht="13" customHeight="1" x14ac:dyDescent="0.2">
      <c r="A2041" s="34" t="s">
        <v>34981</v>
      </c>
      <c r="B2041" s="34">
        <v>26</v>
      </c>
      <c r="C2041" s="34" t="s">
        <v>13</v>
      </c>
      <c r="D2041" s="34" t="s">
        <v>78</v>
      </c>
      <c r="E2041" s="34"/>
      <c r="F2041" s="94">
        <v>43415</v>
      </c>
      <c r="G2041" s="34" t="s">
        <v>34982</v>
      </c>
      <c r="H2041" s="34" t="s">
        <v>34983</v>
      </c>
      <c r="I2041" s="34" t="s">
        <v>37</v>
      </c>
      <c r="J2041" s="62">
        <v>60472</v>
      </c>
      <c r="K2041" s="34" t="s">
        <v>81</v>
      </c>
      <c r="L2041" s="34" t="s">
        <v>26184</v>
      </c>
      <c r="M2041" s="1" t="s">
        <v>46938</v>
      </c>
      <c r="N2041" s="34" t="s">
        <v>20</v>
      </c>
      <c r="O2041" s="34" t="s">
        <v>36297</v>
      </c>
      <c r="P2041" s="34" t="s">
        <v>45771</v>
      </c>
      <c r="Q2041" s="34" t="s">
        <v>29986</v>
      </c>
      <c r="R2041" s="95" t="s">
        <v>34984</v>
      </c>
      <c r="S2041" s="34" t="s">
        <v>93</v>
      </c>
      <c r="T2041" s="34" t="s">
        <v>21</v>
      </c>
      <c r="U2041" s="35" t="s">
        <v>26689</v>
      </c>
      <c r="V2041" s="35" t="s">
        <v>26482</v>
      </c>
      <c r="W2041" s="35" t="s">
        <v>26485</v>
      </c>
      <c r="X2041" s="35" t="s">
        <v>93</v>
      </c>
      <c r="Y2041" s="35">
        <v>4172</v>
      </c>
      <c r="AA2041" s="34" t="s">
        <v>42844</v>
      </c>
      <c r="AB2041" s="33">
        <v>6404</v>
      </c>
      <c r="AC2041" s="103">
        <v>25077</v>
      </c>
    </row>
    <row r="2042" spans="1:29" ht="13" customHeight="1" x14ac:dyDescent="0.2">
      <c r="A2042" s="34" t="s">
        <v>2989</v>
      </c>
      <c r="B2042" s="33" t="s">
        <v>22</v>
      </c>
      <c r="C2042" s="34" t="s">
        <v>13</v>
      </c>
      <c r="D2042" s="34" t="s">
        <v>41</v>
      </c>
      <c r="E2042" s="34"/>
      <c r="F2042" s="94">
        <v>43415</v>
      </c>
      <c r="G2042" s="34" t="s">
        <v>35651</v>
      </c>
      <c r="H2042" s="34" t="s">
        <v>724</v>
      </c>
      <c r="I2042" s="34" t="s">
        <v>38</v>
      </c>
      <c r="J2042" s="62">
        <v>92544</v>
      </c>
      <c r="K2042" s="34" t="s">
        <v>725</v>
      </c>
      <c r="L2042" s="34" t="s">
        <v>18522</v>
      </c>
      <c r="M2042" s="1" t="s">
        <v>46939</v>
      </c>
      <c r="N2042" s="34" t="s">
        <v>20</v>
      </c>
      <c r="O2042" s="34" t="s">
        <v>34979</v>
      </c>
      <c r="P2042" s="34" t="s">
        <v>45771</v>
      </c>
      <c r="Q2042" s="34" t="s">
        <v>29986</v>
      </c>
      <c r="R2042" s="95" t="s">
        <v>34980</v>
      </c>
      <c r="S2042" s="34" t="s">
        <v>93</v>
      </c>
      <c r="T2042" s="34" t="s">
        <v>21</v>
      </c>
      <c r="U2042" s="35" t="s">
        <v>26689</v>
      </c>
      <c r="V2042" s="35" t="s">
        <v>26484</v>
      </c>
      <c r="W2042" s="35" t="s">
        <v>26486</v>
      </c>
      <c r="X2042" s="35" t="s">
        <v>93</v>
      </c>
      <c r="Y2042" s="35">
        <v>4232</v>
      </c>
      <c r="AA2042" s="34" t="s">
        <v>42844</v>
      </c>
      <c r="AB2042" s="33">
        <v>6405</v>
      </c>
      <c r="AC2042" s="103">
        <v>25078</v>
      </c>
    </row>
    <row r="2043" spans="1:29" ht="13" customHeight="1" x14ac:dyDescent="0.2">
      <c r="A2043" s="34" t="s">
        <v>34985</v>
      </c>
      <c r="B2043" s="34">
        <v>52</v>
      </c>
      <c r="C2043" s="34" t="s">
        <v>13</v>
      </c>
      <c r="D2043" s="34" t="s">
        <v>30</v>
      </c>
      <c r="E2043" s="34"/>
      <c r="F2043" s="94">
        <v>43415</v>
      </c>
      <c r="G2043" s="34" t="s">
        <v>34986</v>
      </c>
      <c r="H2043" s="34" t="s">
        <v>21800</v>
      </c>
      <c r="I2043" s="34" t="s">
        <v>366</v>
      </c>
      <c r="J2043" s="62">
        <v>74467</v>
      </c>
      <c r="K2043" s="34" t="s">
        <v>21800</v>
      </c>
      <c r="L2043" s="34" t="s">
        <v>21801</v>
      </c>
      <c r="M2043" s="1" t="s">
        <v>46940</v>
      </c>
      <c r="N2043" s="34" t="s">
        <v>20</v>
      </c>
      <c r="O2043" s="34" t="s">
        <v>34987</v>
      </c>
      <c r="P2043" s="34" t="s">
        <v>45771</v>
      </c>
      <c r="Q2043" s="34" t="s">
        <v>29986</v>
      </c>
      <c r="R2043" s="95" t="s">
        <v>34988</v>
      </c>
      <c r="S2043" s="34" t="s">
        <v>22</v>
      </c>
      <c r="T2043" s="34" t="s">
        <v>45897</v>
      </c>
      <c r="U2043" s="35" t="s">
        <v>49804</v>
      </c>
      <c r="V2043" s="35" t="s">
        <v>26482</v>
      </c>
      <c r="W2043" s="35" t="s">
        <v>26485</v>
      </c>
      <c r="X2043" s="35" t="s">
        <v>93</v>
      </c>
      <c r="Y2043" s="35">
        <v>4169</v>
      </c>
      <c r="AA2043" s="34" t="s">
        <v>42843</v>
      </c>
      <c r="AB2043" s="33">
        <v>6406</v>
      </c>
      <c r="AC2043" s="103">
        <v>25076</v>
      </c>
    </row>
    <row r="2044" spans="1:29" ht="13" customHeight="1" x14ac:dyDescent="0.2">
      <c r="A2044" s="34" t="s">
        <v>34989</v>
      </c>
      <c r="B2044" s="34">
        <v>39</v>
      </c>
      <c r="C2044" s="34" t="s">
        <v>13</v>
      </c>
      <c r="D2044" s="34" t="s">
        <v>78</v>
      </c>
      <c r="E2044" s="95" t="s">
        <v>34990</v>
      </c>
      <c r="F2044" s="94">
        <v>43414</v>
      </c>
      <c r="G2044" s="34" t="s">
        <v>35652</v>
      </c>
      <c r="H2044" s="34" t="s">
        <v>28644</v>
      </c>
      <c r="I2044" s="34" t="s">
        <v>618</v>
      </c>
      <c r="J2044" s="62">
        <v>38614</v>
      </c>
      <c r="K2044" s="34" t="s">
        <v>28645</v>
      </c>
      <c r="L2044" s="34" t="s">
        <v>28646</v>
      </c>
      <c r="M2044" s="1" t="s">
        <v>46941</v>
      </c>
      <c r="N2044" s="34" t="s">
        <v>20</v>
      </c>
      <c r="O2044" s="34" t="s">
        <v>34991</v>
      </c>
      <c r="P2044" s="34" t="s">
        <v>45771</v>
      </c>
      <c r="Q2044" s="34" t="s">
        <v>29986</v>
      </c>
      <c r="R2044" s="95" t="s">
        <v>34992</v>
      </c>
      <c r="S2044" s="34" t="s">
        <v>93</v>
      </c>
      <c r="T2044" s="34" t="s">
        <v>21</v>
      </c>
      <c r="U2044" s="35" t="s">
        <v>26689</v>
      </c>
      <c r="V2044" s="35" t="s">
        <v>26484</v>
      </c>
      <c r="W2044" s="35" t="s">
        <v>26485</v>
      </c>
      <c r="X2044" s="35" t="s">
        <v>93</v>
      </c>
      <c r="Y2044" s="35">
        <v>4167</v>
      </c>
      <c r="AA2044" s="34" t="s">
        <v>42844</v>
      </c>
      <c r="AB2044" s="33">
        <v>6403</v>
      </c>
      <c r="AC2044" s="103">
        <v>25075</v>
      </c>
    </row>
    <row r="2045" spans="1:29" ht="13" customHeight="1" x14ac:dyDescent="0.2">
      <c r="A2045" s="34" t="s">
        <v>34993</v>
      </c>
      <c r="B2045" s="34">
        <v>61</v>
      </c>
      <c r="C2045" s="34" t="s">
        <v>13</v>
      </c>
      <c r="D2045" s="34" t="s">
        <v>30</v>
      </c>
      <c r="E2045" s="95" t="s">
        <v>34994</v>
      </c>
      <c r="F2045" s="94">
        <v>43413</v>
      </c>
      <c r="G2045" s="34" t="s">
        <v>35653</v>
      </c>
      <c r="H2045" s="34" t="s">
        <v>34995</v>
      </c>
      <c r="I2045" s="34" t="s">
        <v>121</v>
      </c>
      <c r="J2045" s="62">
        <v>55379</v>
      </c>
      <c r="K2045" s="34" t="s">
        <v>6426</v>
      </c>
      <c r="L2045" s="34" t="s">
        <v>34996</v>
      </c>
      <c r="M2045" s="1" t="s">
        <v>46942</v>
      </c>
      <c r="N2045" s="34" t="s">
        <v>20</v>
      </c>
      <c r="O2045" s="34" t="s">
        <v>34997</v>
      </c>
      <c r="P2045" s="34" t="s">
        <v>45771</v>
      </c>
      <c r="Q2045" s="34" t="s">
        <v>29986</v>
      </c>
      <c r="R2045" s="95" t="s">
        <v>34998</v>
      </c>
      <c r="S2045" s="34" t="s">
        <v>93</v>
      </c>
      <c r="T2045" s="34" t="s">
        <v>21</v>
      </c>
      <c r="U2045" s="35" t="s">
        <v>26689</v>
      </c>
      <c r="V2045" s="35" t="s">
        <v>26484</v>
      </c>
      <c r="W2045" s="35" t="s">
        <v>26485</v>
      </c>
      <c r="X2045" s="35" t="s">
        <v>93</v>
      </c>
      <c r="Y2045" s="35">
        <v>4173</v>
      </c>
      <c r="AA2045" s="34" t="s">
        <v>42844</v>
      </c>
      <c r="AB2045" s="33">
        <v>6399</v>
      </c>
      <c r="AC2045" s="103">
        <v>25073</v>
      </c>
    </row>
    <row r="2046" spans="1:29" ht="13" customHeight="1" x14ac:dyDescent="0.2">
      <c r="A2046" s="34" t="s">
        <v>35003</v>
      </c>
      <c r="B2046" s="34">
        <v>30</v>
      </c>
      <c r="C2046" s="34" t="s">
        <v>13</v>
      </c>
      <c r="D2046" s="34" t="s">
        <v>30</v>
      </c>
      <c r="E2046" s="95" t="s">
        <v>35004</v>
      </c>
      <c r="F2046" s="94">
        <v>43413</v>
      </c>
      <c r="G2046" s="34" t="s">
        <v>35005</v>
      </c>
      <c r="H2046" s="34" t="s">
        <v>219</v>
      </c>
      <c r="I2046" s="34" t="s">
        <v>220</v>
      </c>
      <c r="J2046" s="62">
        <v>84116</v>
      </c>
      <c r="K2046" s="34" t="s">
        <v>561</v>
      </c>
      <c r="L2046" s="34" t="s">
        <v>221</v>
      </c>
      <c r="M2046" s="1" t="s">
        <v>46001</v>
      </c>
      <c r="N2046" s="34" t="s">
        <v>20</v>
      </c>
      <c r="O2046" s="34" t="s">
        <v>35006</v>
      </c>
      <c r="P2046" s="34" t="s">
        <v>45771</v>
      </c>
      <c r="Q2046" s="34" t="s">
        <v>29986</v>
      </c>
      <c r="R2046" s="95" t="s">
        <v>35002</v>
      </c>
      <c r="S2046" s="34" t="s">
        <v>93</v>
      </c>
      <c r="T2046" s="34" t="s">
        <v>28</v>
      </c>
      <c r="U2046" s="35" t="s">
        <v>26487</v>
      </c>
      <c r="V2046" s="35" t="s">
        <v>26487</v>
      </c>
      <c r="W2046" s="35" t="s">
        <v>26485</v>
      </c>
      <c r="X2046" s="35" t="s">
        <v>509</v>
      </c>
      <c r="Y2046" s="35">
        <v>4171</v>
      </c>
      <c r="AA2046" s="34" t="s">
        <v>42844</v>
      </c>
      <c r="AB2046" s="33">
        <v>6401</v>
      </c>
      <c r="AC2046" s="103">
        <v>25072</v>
      </c>
    </row>
    <row r="2047" spans="1:29" ht="13" customHeight="1" x14ac:dyDescent="0.2">
      <c r="A2047" s="34" t="s">
        <v>34999</v>
      </c>
      <c r="B2047" s="34">
        <v>33</v>
      </c>
      <c r="C2047" s="34" t="s">
        <v>13</v>
      </c>
      <c r="D2047" s="34" t="s">
        <v>30</v>
      </c>
      <c r="E2047" s="34"/>
      <c r="F2047" s="94">
        <v>43413</v>
      </c>
      <c r="G2047" s="34" t="s">
        <v>35000</v>
      </c>
      <c r="H2047" s="34" t="s">
        <v>1351</v>
      </c>
      <c r="I2047" s="34" t="s">
        <v>220</v>
      </c>
      <c r="J2047" s="62">
        <v>84401</v>
      </c>
      <c r="K2047" s="34" t="s">
        <v>1352</v>
      </c>
      <c r="L2047" s="34" t="s">
        <v>6674</v>
      </c>
      <c r="M2047" s="1" t="s">
        <v>45977</v>
      </c>
      <c r="N2047" s="34" t="s">
        <v>20</v>
      </c>
      <c r="O2047" s="34" t="s">
        <v>35001</v>
      </c>
      <c r="P2047" s="34" t="s">
        <v>45771</v>
      </c>
      <c r="Q2047" s="34" t="s">
        <v>29986</v>
      </c>
      <c r="R2047" s="95" t="s">
        <v>35002</v>
      </c>
      <c r="S2047" s="34" t="s">
        <v>93</v>
      </c>
      <c r="T2047" s="34" t="s">
        <v>28</v>
      </c>
      <c r="U2047" s="35" t="s">
        <v>26502</v>
      </c>
      <c r="V2047" s="35" t="s">
        <v>26484</v>
      </c>
      <c r="W2047" s="35" t="s">
        <v>26483</v>
      </c>
      <c r="X2047" s="35" t="s">
        <v>93</v>
      </c>
      <c r="Y2047" s="35">
        <v>4170</v>
      </c>
      <c r="AA2047" s="34" t="s">
        <v>42844</v>
      </c>
      <c r="AB2047" s="33">
        <v>6400</v>
      </c>
      <c r="AC2047" s="103">
        <v>25071</v>
      </c>
    </row>
    <row r="2048" spans="1:29" ht="13" customHeight="1" x14ac:dyDescent="0.2">
      <c r="A2048" s="34" t="s">
        <v>35007</v>
      </c>
      <c r="B2048" s="34">
        <v>36</v>
      </c>
      <c r="C2048" s="34" t="s">
        <v>13</v>
      </c>
      <c r="D2048" s="34" t="s">
        <v>78</v>
      </c>
      <c r="E2048" s="95" t="s">
        <v>35008</v>
      </c>
      <c r="F2048" s="94">
        <v>43413</v>
      </c>
      <c r="G2048" s="34" t="s">
        <v>35654</v>
      </c>
      <c r="H2048" s="34" t="s">
        <v>3276</v>
      </c>
      <c r="I2048" s="34" t="s">
        <v>121</v>
      </c>
      <c r="J2048" s="62">
        <v>55412</v>
      </c>
      <c r="K2048" s="34" t="s">
        <v>1006</v>
      </c>
      <c r="L2048" s="34" t="s">
        <v>15108</v>
      </c>
      <c r="M2048" s="1" t="s">
        <v>45996</v>
      </c>
      <c r="N2048" s="34" t="s">
        <v>20</v>
      </c>
      <c r="O2048" s="34" t="s">
        <v>35009</v>
      </c>
      <c r="P2048" s="34" t="s">
        <v>45771</v>
      </c>
      <c r="Q2048" s="34" t="s">
        <v>29986</v>
      </c>
      <c r="R2048" s="95" t="s">
        <v>35010</v>
      </c>
      <c r="S2048" s="34" t="s">
        <v>509</v>
      </c>
      <c r="T2048" s="34" t="s">
        <v>28</v>
      </c>
      <c r="U2048" s="35" t="s">
        <v>26488</v>
      </c>
      <c r="V2048" s="35" t="s">
        <v>26487</v>
      </c>
      <c r="W2048" s="35" t="s">
        <v>26485</v>
      </c>
      <c r="X2048" s="35" t="s">
        <v>509</v>
      </c>
      <c r="Y2048" s="35">
        <v>4168</v>
      </c>
      <c r="AA2048" s="34" t="s">
        <v>42842</v>
      </c>
      <c r="AB2048" s="33">
        <v>6402</v>
      </c>
      <c r="AC2048" s="103">
        <v>25074</v>
      </c>
    </row>
    <row r="2049" spans="1:29" ht="13" customHeight="1" x14ac:dyDescent="0.2">
      <c r="A2049" s="34" t="s">
        <v>35011</v>
      </c>
      <c r="B2049" s="34">
        <v>34</v>
      </c>
      <c r="C2049" s="34" t="s">
        <v>13</v>
      </c>
      <c r="D2049" s="34" t="s">
        <v>41</v>
      </c>
      <c r="E2049" s="95" t="s">
        <v>35012</v>
      </c>
      <c r="F2049" s="94">
        <v>43412</v>
      </c>
      <c r="G2049" s="34" t="s">
        <v>35013</v>
      </c>
      <c r="H2049" s="34" t="s">
        <v>35014</v>
      </c>
      <c r="I2049" s="34" t="s">
        <v>38</v>
      </c>
      <c r="J2049" s="62">
        <v>89061</v>
      </c>
      <c r="K2049" s="34" t="s">
        <v>35015</v>
      </c>
      <c r="L2049" s="34" t="s">
        <v>36298</v>
      </c>
      <c r="M2049" s="1" t="s">
        <v>48906</v>
      </c>
      <c r="N2049" s="34" t="s">
        <v>20</v>
      </c>
      <c r="O2049" s="34" t="s">
        <v>35016</v>
      </c>
      <c r="P2049" s="34" t="s">
        <v>45771</v>
      </c>
      <c r="Q2049" s="34" t="s">
        <v>29986</v>
      </c>
      <c r="R2049" s="95" t="s">
        <v>35017</v>
      </c>
      <c r="S2049" s="34" t="s">
        <v>93</v>
      </c>
      <c r="T2049" s="34" t="s">
        <v>21</v>
      </c>
      <c r="U2049" s="35" t="s">
        <v>26689</v>
      </c>
      <c r="V2049" s="35" t="s">
        <v>26484</v>
      </c>
      <c r="W2049" s="35" t="s">
        <v>26486</v>
      </c>
      <c r="X2049" s="35" t="s">
        <v>93</v>
      </c>
      <c r="Y2049" s="35">
        <v>4231</v>
      </c>
      <c r="AA2049" s="34" t="s">
        <v>42844</v>
      </c>
      <c r="AB2049" s="33">
        <v>6398</v>
      </c>
      <c r="AC2049" s="103">
        <v>25068</v>
      </c>
    </row>
    <row r="2050" spans="1:29" ht="13" customHeight="1" x14ac:dyDescent="0.2">
      <c r="A2050" s="1" t="s">
        <v>2989</v>
      </c>
      <c r="B2050" s="33" t="s">
        <v>22</v>
      </c>
      <c r="C2050" s="34" t="s">
        <v>13</v>
      </c>
      <c r="D2050" s="1" t="s">
        <v>23</v>
      </c>
      <c r="E2050" s="34"/>
      <c r="F2050" s="94">
        <v>43411</v>
      </c>
      <c r="G2050" s="34" t="s">
        <v>35018</v>
      </c>
      <c r="H2050" s="34" t="s">
        <v>529</v>
      </c>
      <c r="I2050" s="34" t="s">
        <v>66</v>
      </c>
      <c r="J2050" s="62">
        <v>78205</v>
      </c>
      <c r="K2050" s="34" t="s">
        <v>530</v>
      </c>
      <c r="L2050" s="34" t="s">
        <v>32801</v>
      </c>
      <c r="M2050" s="1" t="s">
        <v>46943</v>
      </c>
      <c r="N2050" s="34" t="s">
        <v>4952</v>
      </c>
      <c r="O2050" s="34" t="s">
        <v>35019</v>
      </c>
      <c r="P2050" s="34" t="s">
        <v>45771</v>
      </c>
      <c r="Q2050" s="34" t="s">
        <v>29986</v>
      </c>
      <c r="R2050" s="95" t="s">
        <v>35020</v>
      </c>
      <c r="S2050" s="34" t="s">
        <v>93</v>
      </c>
      <c r="T2050" s="34" t="s">
        <v>21</v>
      </c>
      <c r="U2050" s="35" t="s">
        <v>26689</v>
      </c>
      <c r="V2050" s="35" t="s">
        <v>26484</v>
      </c>
      <c r="W2050" s="35" t="s">
        <v>26485</v>
      </c>
      <c r="X2050" s="35" t="s">
        <v>93</v>
      </c>
      <c r="Y2050" s="35">
        <v>4166</v>
      </c>
      <c r="AA2050" s="34" t="s">
        <v>42842</v>
      </c>
      <c r="AB2050" s="33">
        <v>6397</v>
      </c>
      <c r="AC2050" s="103">
        <v>25067</v>
      </c>
    </row>
    <row r="2051" spans="1:29" ht="13" customHeight="1" x14ac:dyDescent="0.2">
      <c r="A2051" s="1" t="s">
        <v>2989</v>
      </c>
      <c r="B2051" s="33" t="s">
        <v>22</v>
      </c>
      <c r="C2051" s="34" t="s">
        <v>13</v>
      </c>
      <c r="D2051" s="1" t="s">
        <v>23</v>
      </c>
      <c r="E2051" s="34"/>
      <c r="F2051" s="94">
        <v>43410</v>
      </c>
      <c r="G2051" s="34" t="s">
        <v>35655</v>
      </c>
      <c r="H2051" s="34" t="s">
        <v>35021</v>
      </c>
      <c r="I2051" s="34" t="s">
        <v>38</v>
      </c>
      <c r="J2051" s="62">
        <v>92879</v>
      </c>
      <c r="K2051" s="34" t="s">
        <v>725</v>
      </c>
      <c r="L2051" s="34" t="s">
        <v>4126</v>
      </c>
      <c r="M2051" s="1" t="s">
        <v>46944</v>
      </c>
      <c r="N2051" s="34" t="s">
        <v>20</v>
      </c>
      <c r="O2051" s="34" t="s">
        <v>35022</v>
      </c>
      <c r="P2051" s="34" t="s">
        <v>45771</v>
      </c>
      <c r="Q2051" s="34" t="s">
        <v>29986</v>
      </c>
      <c r="R2051" s="95" t="s">
        <v>35023</v>
      </c>
      <c r="S2051" s="34" t="s">
        <v>93</v>
      </c>
      <c r="T2051" s="34" t="s">
        <v>21</v>
      </c>
      <c r="U2051" s="35" t="s">
        <v>26689</v>
      </c>
      <c r="V2051" s="35" t="s">
        <v>26484</v>
      </c>
      <c r="W2051" s="35" t="s">
        <v>26485</v>
      </c>
      <c r="X2051" s="35" t="s">
        <v>93</v>
      </c>
      <c r="Y2051" s="35">
        <v>4165</v>
      </c>
      <c r="AA2051" s="34" t="s">
        <v>42844</v>
      </c>
      <c r="AB2051" s="33">
        <v>6395</v>
      </c>
      <c r="AC2051" s="103">
        <v>25065</v>
      </c>
    </row>
    <row r="2052" spans="1:29" ht="13" customHeight="1" x14ac:dyDescent="0.2">
      <c r="A2052" s="1" t="s">
        <v>2989</v>
      </c>
      <c r="B2052" s="33" t="s">
        <v>22</v>
      </c>
      <c r="C2052" s="34" t="s">
        <v>13</v>
      </c>
      <c r="D2052" s="1" t="s">
        <v>23</v>
      </c>
      <c r="E2052" s="34"/>
      <c r="F2052" s="94">
        <v>43410</v>
      </c>
      <c r="G2052" s="34" t="s">
        <v>35024</v>
      </c>
      <c r="H2052" s="34" t="s">
        <v>23028</v>
      </c>
      <c r="I2052" s="34" t="s">
        <v>55</v>
      </c>
      <c r="J2052" s="62">
        <v>34744</v>
      </c>
      <c r="K2052" s="34" t="s">
        <v>1172</v>
      </c>
      <c r="L2052" s="34" t="s">
        <v>27344</v>
      </c>
      <c r="M2052" s="1" t="s">
        <v>46945</v>
      </c>
      <c r="N2052" s="34" t="s">
        <v>20</v>
      </c>
      <c r="O2052" s="34" t="s">
        <v>35025</v>
      </c>
      <c r="P2052" s="34" t="s">
        <v>45771</v>
      </c>
      <c r="Q2052" s="34" t="s">
        <v>29986</v>
      </c>
      <c r="R2052" s="95" t="s">
        <v>35026</v>
      </c>
      <c r="S2052" s="34" t="s">
        <v>509</v>
      </c>
      <c r="T2052" s="34" t="s">
        <v>21</v>
      </c>
      <c r="U2052" s="35" t="s">
        <v>26689</v>
      </c>
      <c r="V2052" s="35" t="s">
        <v>26484</v>
      </c>
      <c r="W2052" s="35" t="s">
        <v>26485</v>
      </c>
      <c r="X2052" s="35" t="s">
        <v>93</v>
      </c>
      <c r="Y2052" s="35">
        <v>4230</v>
      </c>
      <c r="AA2052" s="34" t="s">
        <v>42844</v>
      </c>
      <c r="AB2052" s="33">
        <v>6396</v>
      </c>
      <c r="AC2052" s="103">
        <v>25066</v>
      </c>
    </row>
    <row r="2053" spans="1:29" ht="13" customHeight="1" x14ac:dyDescent="0.2">
      <c r="A2053" s="34" t="s">
        <v>35040</v>
      </c>
      <c r="B2053" s="34">
        <v>37</v>
      </c>
      <c r="C2053" s="34" t="s">
        <v>13</v>
      </c>
      <c r="D2053" s="34" t="s">
        <v>30</v>
      </c>
      <c r="E2053" s="95" t="s">
        <v>35041</v>
      </c>
      <c r="F2053" s="94">
        <v>43409</v>
      </c>
      <c r="G2053" s="34" t="s">
        <v>35042</v>
      </c>
      <c r="H2053" s="34" t="s">
        <v>21892</v>
      </c>
      <c r="I2053" s="34" t="s">
        <v>297</v>
      </c>
      <c r="J2053" s="62">
        <v>37821</v>
      </c>
      <c r="K2053" s="34" t="s">
        <v>28134</v>
      </c>
      <c r="L2053" s="34" t="s">
        <v>28135</v>
      </c>
      <c r="M2053" s="1" t="s">
        <v>46946</v>
      </c>
      <c r="N2053" s="34" t="s">
        <v>20</v>
      </c>
      <c r="O2053" s="34" t="s">
        <v>35043</v>
      </c>
      <c r="P2053" s="34" t="s">
        <v>45771</v>
      </c>
      <c r="Q2053" s="34" t="s">
        <v>29986</v>
      </c>
      <c r="R2053" s="95" t="s">
        <v>35044</v>
      </c>
      <c r="S2053" s="34" t="s">
        <v>509</v>
      </c>
      <c r="T2053" s="34" t="s">
        <v>21</v>
      </c>
      <c r="U2053" s="35" t="s">
        <v>26689</v>
      </c>
      <c r="V2053" s="35" t="s">
        <v>26484</v>
      </c>
      <c r="W2053" s="35" t="s">
        <v>26485</v>
      </c>
      <c r="X2053" s="35" t="s">
        <v>93</v>
      </c>
      <c r="Y2053" s="35">
        <v>4152</v>
      </c>
      <c r="AA2053" s="34" t="s">
        <v>42843</v>
      </c>
      <c r="AB2053" s="33">
        <v>6393</v>
      </c>
      <c r="AC2053" s="103">
        <v>25062</v>
      </c>
    </row>
    <row r="2054" spans="1:29" ht="13" customHeight="1" x14ac:dyDescent="0.2">
      <c r="A2054" s="34" t="s">
        <v>35027</v>
      </c>
      <c r="B2054" s="34">
        <v>48</v>
      </c>
      <c r="C2054" s="34" t="s">
        <v>13</v>
      </c>
      <c r="D2054" s="34" t="s">
        <v>14</v>
      </c>
      <c r="E2054" s="95" t="s">
        <v>35028</v>
      </c>
      <c r="F2054" s="94">
        <v>43409</v>
      </c>
      <c r="G2054" s="34" t="s">
        <v>35656</v>
      </c>
      <c r="H2054" s="34" t="s">
        <v>2631</v>
      </c>
      <c r="I2054" s="34" t="s">
        <v>25</v>
      </c>
      <c r="J2054" s="62">
        <v>29302</v>
      </c>
      <c r="K2054" s="34" t="s">
        <v>2631</v>
      </c>
      <c r="L2054" s="34" t="s">
        <v>2743</v>
      </c>
      <c r="M2054" s="1" t="s">
        <v>46684</v>
      </c>
      <c r="N2054" s="34" t="s">
        <v>20</v>
      </c>
      <c r="O2054" s="34" t="s">
        <v>35029</v>
      </c>
      <c r="P2054" s="34" t="s">
        <v>45771</v>
      </c>
      <c r="Q2054" s="34" t="s">
        <v>29986</v>
      </c>
      <c r="R2054" s="95" t="s">
        <v>35030</v>
      </c>
      <c r="S2054" s="34" t="s">
        <v>509</v>
      </c>
      <c r="T2054" s="34" t="s">
        <v>21</v>
      </c>
      <c r="U2054" s="35" t="s">
        <v>26928</v>
      </c>
      <c r="V2054" s="35" t="s">
        <v>26484</v>
      </c>
      <c r="W2054" s="35" t="s">
        <v>26485</v>
      </c>
      <c r="X2054" s="35" t="s">
        <v>93</v>
      </c>
      <c r="Y2054" s="35">
        <v>4163</v>
      </c>
      <c r="AA2054" s="34" t="s">
        <v>42844</v>
      </c>
      <c r="AB2054" s="33">
        <v>6391</v>
      </c>
      <c r="AC2054" s="103">
        <v>25059</v>
      </c>
    </row>
    <row r="2055" spans="1:29" ht="13" customHeight="1" x14ac:dyDescent="0.2">
      <c r="A2055" s="34" t="s">
        <v>35036</v>
      </c>
      <c r="B2055" s="34">
        <v>61</v>
      </c>
      <c r="C2055" s="34" t="s">
        <v>13</v>
      </c>
      <c r="D2055" s="34" t="s">
        <v>30</v>
      </c>
      <c r="E2055" s="34"/>
      <c r="F2055" s="94">
        <v>43409</v>
      </c>
      <c r="G2055" s="34" t="s">
        <v>35037</v>
      </c>
      <c r="H2055" s="34" t="s">
        <v>8453</v>
      </c>
      <c r="I2055" s="34" t="s">
        <v>45</v>
      </c>
      <c r="J2055" s="62">
        <v>21061</v>
      </c>
      <c r="K2055" s="34" t="s">
        <v>2924</v>
      </c>
      <c r="L2055" s="34" t="s">
        <v>8454</v>
      </c>
      <c r="M2055" s="1" t="s">
        <v>46571</v>
      </c>
      <c r="N2055" s="34" t="s">
        <v>20</v>
      </c>
      <c r="O2055" s="34" t="s">
        <v>35038</v>
      </c>
      <c r="P2055" s="34" t="s">
        <v>45771</v>
      </c>
      <c r="Q2055" s="34" t="s">
        <v>29986</v>
      </c>
      <c r="R2055" s="95" t="s">
        <v>35039</v>
      </c>
      <c r="S2055" s="34" t="s">
        <v>93</v>
      </c>
      <c r="T2055" s="34" t="s">
        <v>21</v>
      </c>
      <c r="U2055" s="35" t="s">
        <v>26689</v>
      </c>
      <c r="V2055" s="35" t="s">
        <v>26484</v>
      </c>
      <c r="W2055" s="35" t="s">
        <v>26485</v>
      </c>
      <c r="X2055" s="35" t="s">
        <v>93</v>
      </c>
      <c r="Y2055" s="35">
        <v>4149</v>
      </c>
      <c r="AA2055" s="34" t="s">
        <v>42844</v>
      </c>
      <c r="AB2055" s="33">
        <v>6392</v>
      </c>
      <c r="AC2055" s="103">
        <v>25060</v>
      </c>
    </row>
    <row r="2056" spans="1:29" ht="13" customHeight="1" x14ac:dyDescent="0.2">
      <c r="A2056" s="34" t="s">
        <v>35031</v>
      </c>
      <c r="B2056" s="34">
        <v>72</v>
      </c>
      <c r="C2056" s="34" t="s">
        <v>13</v>
      </c>
      <c r="D2056" s="34" t="s">
        <v>30</v>
      </c>
      <c r="E2056" s="95" t="s">
        <v>35032</v>
      </c>
      <c r="F2056" s="94">
        <v>43409</v>
      </c>
      <c r="G2056" s="34" t="s">
        <v>35033</v>
      </c>
      <c r="H2056" s="34" t="s">
        <v>35034</v>
      </c>
      <c r="I2056" s="34" t="s">
        <v>55</v>
      </c>
      <c r="J2056" s="62">
        <v>33980</v>
      </c>
      <c r="K2056" s="34" t="s">
        <v>3842</v>
      </c>
      <c r="L2056" s="34" t="s">
        <v>36299</v>
      </c>
      <c r="M2056" s="1" t="s">
        <v>46258</v>
      </c>
      <c r="N2056" s="34" t="s">
        <v>20</v>
      </c>
      <c r="O2056" s="34" t="s">
        <v>36300</v>
      </c>
      <c r="P2056" s="34" t="s">
        <v>45771</v>
      </c>
      <c r="Q2056" s="34" t="s">
        <v>29986</v>
      </c>
      <c r="R2056" s="95" t="s">
        <v>35035</v>
      </c>
      <c r="S2056" s="34" t="s">
        <v>509</v>
      </c>
      <c r="T2056" s="34" t="s">
        <v>21</v>
      </c>
      <c r="U2056" s="35" t="s">
        <v>26689</v>
      </c>
      <c r="V2056" s="35" t="s">
        <v>26484</v>
      </c>
      <c r="W2056" s="35" t="s">
        <v>26485</v>
      </c>
      <c r="X2056" s="35" t="s">
        <v>93</v>
      </c>
      <c r="Y2056" s="35">
        <v>4155</v>
      </c>
      <c r="AA2056" s="34" t="s">
        <v>42844</v>
      </c>
      <c r="AB2056" s="33">
        <v>6394</v>
      </c>
      <c r="AC2056" s="103">
        <v>25061</v>
      </c>
    </row>
    <row r="2057" spans="1:29" ht="13" customHeight="1" x14ac:dyDescent="0.2">
      <c r="A2057" s="34" t="s">
        <v>35052</v>
      </c>
      <c r="B2057" s="34">
        <v>18</v>
      </c>
      <c r="C2057" s="34" t="s">
        <v>13</v>
      </c>
      <c r="D2057" s="34" t="s">
        <v>41</v>
      </c>
      <c r="E2057" s="34"/>
      <c r="F2057" s="94">
        <v>43408</v>
      </c>
      <c r="G2057" s="34" t="s">
        <v>35053</v>
      </c>
      <c r="H2057" s="34" t="s">
        <v>863</v>
      </c>
      <c r="I2057" s="34" t="s">
        <v>177</v>
      </c>
      <c r="J2057" s="62">
        <v>87108</v>
      </c>
      <c r="K2057" s="34" t="s">
        <v>430</v>
      </c>
      <c r="L2057" s="34" t="s">
        <v>4548</v>
      </c>
      <c r="M2057" s="1" t="s">
        <v>46140</v>
      </c>
      <c r="N2057" s="34" t="s">
        <v>20</v>
      </c>
      <c r="O2057" s="34" t="s">
        <v>35054</v>
      </c>
      <c r="P2057" s="34" t="s">
        <v>45771</v>
      </c>
      <c r="Q2057" s="34" t="s">
        <v>29986</v>
      </c>
      <c r="R2057" s="95" t="s">
        <v>35055</v>
      </c>
      <c r="S2057" s="34" t="s">
        <v>93</v>
      </c>
      <c r="T2057" s="34" t="s">
        <v>21</v>
      </c>
      <c r="U2057" s="35" t="s">
        <v>26689</v>
      </c>
      <c r="V2057" s="35" t="s">
        <v>26482</v>
      </c>
      <c r="W2057" s="35" t="s">
        <v>26485</v>
      </c>
      <c r="X2057" s="35" t="s">
        <v>93</v>
      </c>
      <c r="Y2057" s="35">
        <v>4154</v>
      </c>
      <c r="AA2057" s="34" t="s">
        <v>42842</v>
      </c>
      <c r="AB2057" s="33">
        <v>6388</v>
      </c>
      <c r="AC2057" s="103">
        <v>25055</v>
      </c>
    </row>
    <row r="2058" spans="1:29" ht="13" customHeight="1" x14ac:dyDescent="0.2">
      <c r="A2058" s="34" t="s">
        <v>35045</v>
      </c>
      <c r="B2058" s="34">
        <v>29</v>
      </c>
      <c r="C2058" s="34" t="s">
        <v>13</v>
      </c>
      <c r="D2058" s="34" t="s">
        <v>78</v>
      </c>
      <c r="E2058" s="95" t="s">
        <v>35046</v>
      </c>
      <c r="F2058" s="94">
        <v>43408</v>
      </c>
      <c r="G2058" s="34" t="s">
        <v>35047</v>
      </c>
      <c r="H2058" s="34" t="s">
        <v>35048</v>
      </c>
      <c r="I2058" s="34" t="s">
        <v>50</v>
      </c>
      <c r="J2058" s="62">
        <v>48081</v>
      </c>
      <c r="K2058" s="34" t="s">
        <v>1038</v>
      </c>
      <c r="L2058" s="34" t="s">
        <v>35049</v>
      </c>
      <c r="M2058" s="1" t="s">
        <v>46947</v>
      </c>
      <c r="N2058" s="34" t="s">
        <v>20</v>
      </c>
      <c r="O2058" s="34" t="s">
        <v>35050</v>
      </c>
      <c r="P2058" s="34" t="s">
        <v>43587</v>
      </c>
      <c r="Q2058" s="34" t="s">
        <v>29986</v>
      </c>
      <c r="R2058" s="95" t="s">
        <v>35051</v>
      </c>
      <c r="S2058" s="34" t="s">
        <v>93</v>
      </c>
      <c r="T2058" s="34" t="s">
        <v>21</v>
      </c>
      <c r="U2058" s="35" t="s">
        <v>26689</v>
      </c>
      <c r="V2058" s="35" t="s">
        <v>26484</v>
      </c>
      <c r="W2058" s="35" t="s">
        <v>26486</v>
      </c>
      <c r="X2058" s="35" t="s">
        <v>93</v>
      </c>
      <c r="Y2058" s="35">
        <v>4148</v>
      </c>
      <c r="AA2058" s="34" t="s">
        <v>42842</v>
      </c>
      <c r="AB2058" s="33">
        <v>6387</v>
      </c>
      <c r="AC2058" s="103">
        <v>25058</v>
      </c>
    </row>
    <row r="2059" spans="1:29" ht="13" customHeight="1" x14ac:dyDescent="0.2">
      <c r="A2059" s="34" t="s">
        <v>35056</v>
      </c>
      <c r="B2059" s="34">
        <v>39</v>
      </c>
      <c r="C2059" s="34" t="s">
        <v>13</v>
      </c>
      <c r="D2059" s="34" t="s">
        <v>41</v>
      </c>
      <c r="E2059" s="34"/>
      <c r="F2059" s="94">
        <v>43408</v>
      </c>
      <c r="G2059" s="34" t="s">
        <v>35657</v>
      </c>
      <c r="H2059" s="34" t="s">
        <v>1155</v>
      </c>
      <c r="I2059" s="34" t="s">
        <v>1017</v>
      </c>
      <c r="J2059" s="62">
        <v>82070</v>
      </c>
      <c r="K2059" s="34" t="s">
        <v>2857</v>
      </c>
      <c r="L2059" s="34" t="s">
        <v>18402</v>
      </c>
      <c r="M2059" s="1" t="s">
        <v>46948</v>
      </c>
      <c r="N2059" s="34" t="s">
        <v>20</v>
      </c>
      <c r="O2059" s="34" t="s">
        <v>35057</v>
      </c>
      <c r="P2059" s="34" t="s">
        <v>45771</v>
      </c>
      <c r="Q2059" s="34" t="s">
        <v>29986</v>
      </c>
      <c r="R2059" s="95" t="s">
        <v>35058</v>
      </c>
      <c r="S2059" s="34" t="s">
        <v>93</v>
      </c>
      <c r="T2059" s="34" t="s">
        <v>45897</v>
      </c>
      <c r="U2059" s="35" t="s">
        <v>49804</v>
      </c>
      <c r="V2059" s="35" t="s">
        <v>26487</v>
      </c>
      <c r="W2059" s="35" t="s">
        <v>26486</v>
      </c>
      <c r="X2059" s="35" t="s">
        <v>93</v>
      </c>
      <c r="Y2059" s="35">
        <v>4229</v>
      </c>
      <c r="AA2059" s="34" t="s">
        <v>42844</v>
      </c>
      <c r="AB2059" s="33">
        <v>6389</v>
      </c>
      <c r="AC2059" s="103">
        <v>25056</v>
      </c>
    </row>
    <row r="2060" spans="1:29" ht="13" customHeight="1" x14ac:dyDescent="0.2">
      <c r="A2060" s="34" t="s">
        <v>35059</v>
      </c>
      <c r="B2060" s="34">
        <v>19</v>
      </c>
      <c r="C2060" s="34" t="s">
        <v>13</v>
      </c>
      <c r="D2060" s="34" t="s">
        <v>30</v>
      </c>
      <c r="E2060" s="95" t="s">
        <v>35060</v>
      </c>
      <c r="F2060" s="94">
        <v>43408</v>
      </c>
      <c r="G2060" s="34" t="s">
        <v>35061</v>
      </c>
      <c r="H2060" s="34" t="s">
        <v>29380</v>
      </c>
      <c r="I2060" s="34" t="s">
        <v>191</v>
      </c>
      <c r="J2060" s="62">
        <v>80401</v>
      </c>
      <c r="K2060" s="34" t="s">
        <v>1655</v>
      </c>
      <c r="L2060" s="34" t="s">
        <v>35062</v>
      </c>
      <c r="M2060" s="1" t="s">
        <v>46949</v>
      </c>
      <c r="N2060" s="34" t="s">
        <v>20</v>
      </c>
      <c r="O2060" s="34" t="s">
        <v>35063</v>
      </c>
      <c r="P2060" s="34" t="s">
        <v>45771</v>
      </c>
      <c r="Q2060" s="34" t="s">
        <v>29986</v>
      </c>
      <c r="R2060" s="95" t="s">
        <v>35064</v>
      </c>
      <c r="S2060" s="34" t="s">
        <v>93</v>
      </c>
      <c r="T2060" s="34" t="s">
        <v>350</v>
      </c>
      <c r="U2060" s="35" t="s">
        <v>26775</v>
      </c>
      <c r="V2060" s="35" t="s">
        <v>26484</v>
      </c>
      <c r="W2060" s="35" t="s">
        <v>26483</v>
      </c>
      <c r="X2060" s="35" t="s">
        <v>93</v>
      </c>
      <c r="Y2060" s="35">
        <v>4164</v>
      </c>
      <c r="AA2060" s="34" t="s">
        <v>42844</v>
      </c>
      <c r="AB2060" s="33">
        <v>6390</v>
      </c>
      <c r="AC2060" s="103">
        <v>25057</v>
      </c>
    </row>
    <row r="2061" spans="1:29" ht="13" customHeight="1" x14ac:dyDescent="0.2">
      <c r="A2061" s="1" t="s">
        <v>35065</v>
      </c>
      <c r="B2061" s="34">
        <v>65</v>
      </c>
      <c r="C2061" s="34" t="s">
        <v>13</v>
      </c>
      <c r="D2061" s="1" t="s">
        <v>23</v>
      </c>
      <c r="E2061" s="34"/>
      <c r="F2061" s="94">
        <v>43407</v>
      </c>
      <c r="G2061" s="34" t="s">
        <v>35066</v>
      </c>
      <c r="H2061" s="34" t="s">
        <v>35067</v>
      </c>
      <c r="I2061" s="34" t="s">
        <v>105</v>
      </c>
      <c r="J2061" s="62">
        <v>97411</v>
      </c>
      <c r="K2061" s="34" t="s">
        <v>33329</v>
      </c>
      <c r="L2061" s="34" t="s">
        <v>35068</v>
      </c>
      <c r="M2061" s="1" t="s">
        <v>46950</v>
      </c>
      <c r="N2061" s="34" t="s">
        <v>20</v>
      </c>
      <c r="O2061" s="34" t="s">
        <v>35069</v>
      </c>
      <c r="P2061" s="34" t="s">
        <v>45771</v>
      </c>
      <c r="Q2061" s="34" t="s">
        <v>29986</v>
      </c>
      <c r="R2061" s="95" t="s">
        <v>35070</v>
      </c>
      <c r="S2061" s="34" t="s">
        <v>509</v>
      </c>
      <c r="T2061" s="34" t="s">
        <v>21</v>
      </c>
      <c r="U2061" s="35" t="s">
        <v>26689</v>
      </c>
      <c r="V2061" s="35" t="s">
        <v>26484</v>
      </c>
      <c r="W2061" s="35" t="s">
        <v>26485</v>
      </c>
      <c r="X2061" s="35" t="s">
        <v>93</v>
      </c>
      <c r="Y2061" s="35">
        <v>4147</v>
      </c>
      <c r="AA2061" s="34" t="s">
        <v>42843</v>
      </c>
      <c r="AB2061" s="33">
        <v>6384</v>
      </c>
      <c r="AC2061" s="103">
        <v>25054</v>
      </c>
    </row>
    <row r="2062" spans="1:29" ht="13" customHeight="1" x14ac:dyDescent="0.2">
      <c r="A2062" s="34" t="s">
        <v>35075</v>
      </c>
      <c r="B2062" s="34">
        <v>25</v>
      </c>
      <c r="C2062" s="34" t="s">
        <v>13</v>
      </c>
      <c r="D2062" s="34" t="s">
        <v>14</v>
      </c>
      <c r="E2062" s="95" t="s">
        <v>35076</v>
      </c>
      <c r="F2062" s="94">
        <v>43407</v>
      </c>
      <c r="G2062" s="34" t="s">
        <v>35077</v>
      </c>
      <c r="H2062" s="34" t="s">
        <v>32772</v>
      </c>
      <c r="I2062" s="34" t="s">
        <v>50</v>
      </c>
      <c r="J2062" s="62">
        <v>48317</v>
      </c>
      <c r="K2062" s="34" t="s">
        <v>1038</v>
      </c>
      <c r="L2062" s="34" t="s">
        <v>32773</v>
      </c>
      <c r="M2062" s="1" t="s">
        <v>46951</v>
      </c>
      <c r="N2062" s="34" t="s">
        <v>20</v>
      </c>
      <c r="O2062" s="34" t="s">
        <v>35078</v>
      </c>
      <c r="P2062" s="34" t="s">
        <v>45771</v>
      </c>
      <c r="Q2062" s="34" t="s">
        <v>29986</v>
      </c>
      <c r="R2062" s="95" t="s">
        <v>35079</v>
      </c>
      <c r="S2062" s="34" t="s">
        <v>93</v>
      </c>
      <c r="T2062" s="34" t="s">
        <v>28</v>
      </c>
      <c r="U2062" s="33" t="s">
        <v>26487</v>
      </c>
      <c r="V2062" s="35" t="s">
        <v>26482</v>
      </c>
      <c r="W2062" s="35" t="s">
        <v>26485</v>
      </c>
      <c r="X2062" s="35" t="s">
        <v>93</v>
      </c>
      <c r="Y2062" s="35">
        <v>4228</v>
      </c>
      <c r="AA2062" s="34" t="s">
        <v>42844</v>
      </c>
      <c r="AB2062" s="33">
        <v>6385</v>
      </c>
      <c r="AC2062" s="103">
        <v>25052</v>
      </c>
    </row>
    <row r="2063" spans="1:29" ht="13" customHeight="1" x14ac:dyDescent="0.2">
      <c r="A2063" s="34" t="s">
        <v>35071</v>
      </c>
      <c r="B2063" s="34">
        <v>33</v>
      </c>
      <c r="C2063" s="34" t="s">
        <v>13</v>
      </c>
      <c r="D2063" s="34" t="s">
        <v>78</v>
      </c>
      <c r="E2063" s="34"/>
      <c r="F2063" s="94">
        <v>43407</v>
      </c>
      <c r="G2063" s="34" t="s">
        <v>35072</v>
      </c>
      <c r="H2063" s="34" t="s">
        <v>10377</v>
      </c>
      <c r="I2063" s="34" t="s">
        <v>38</v>
      </c>
      <c r="J2063" s="62">
        <v>94526</v>
      </c>
      <c r="K2063" s="34" t="s">
        <v>4133</v>
      </c>
      <c r="L2063" s="34" t="s">
        <v>4134</v>
      </c>
      <c r="M2063" s="1" t="s">
        <v>46910</v>
      </c>
      <c r="N2063" s="34" t="s">
        <v>20</v>
      </c>
      <c r="O2063" s="34" t="s">
        <v>35073</v>
      </c>
      <c r="P2063" s="34" t="s">
        <v>45771</v>
      </c>
      <c r="Q2063" s="34" t="s">
        <v>29986</v>
      </c>
      <c r="R2063" s="95" t="s">
        <v>35074</v>
      </c>
      <c r="S2063" s="34" t="s">
        <v>509</v>
      </c>
      <c r="T2063" s="34" t="s">
        <v>350</v>
      </c>
      <c r="U2063" s="35" t="s">
        <v>26775</v>
      </c>
      <c r="V2063" s="35" t="s">
        <v>26482</v>
      </c>
      <c r="W2063" s="35" t="s">
        <v>26485</v>
      </c>
      <c r="X2063" s="35" t="s">
        <v>93</v>
      </c>
      <c r="Y2063" s="35">
        <v>4150</v>
      </c>
      <c r="AA2063" s="34" t="s">
        <v>42844</v>
      </c>
      <c r="AB2063" s="33">
        <v>6386</v>
      </c>
      <c r="AC2063" s="103">
        <v>25053</v>
      </c>
    </row>
    <row r="2064" spans="1:29" ht="13" customHeight="1" x14ac:dyDescent="0.2">
      <c r="A2064" s="34" t="s">
        <v>35080</v>
      </c>
      <c r="B2064" s="34">
        <v>25</v>
      </c>
      <c r="C2064" s="34" t="s">
        <v>13</v>
      </c>
      <c r="D2064" s="34" t="s">
        <v>30</v>
      </c>
      <c r="E2064" s="95" t="s">
        <v>35081</v>
      </c>
      <c r="F2064" s="94">
        <v>43406</v>
      </c>
      <c r="G2064" s="34" t="s">
        <v>35658</v>
      </c>
      <c r="H2064" s="34" t="s">
        <v>2055</v>
      </c>
      <c r="I2064" s="34" t="s">
        <v>138</v>
      </c>
      <c r="J2064" s="62">
        <v>25387</v>
      </c>
      <c r="K2064" s="34" t="s">
        <v>856</v>
      </c>
      <c r="L2064" s="34" t="s">
        <v>8180</v>
      </c>
      <c r="M2064" s="1" t="s">
        <v>46952</v>
      </c>
      <c r="N2064" s="34" t="s">
        <v>20</v>
      </c>
      <c r="O2064" s="34" t="s">
        <v>36301</v>
      </c>
      <c r="P2064" s="34" t="s">
        <v>45771</v>
      </c>
      <c r="Q2064" s="34" t="s">
        <v>29986</v>
      </c>
      <c r="R2064" s="95" t="s">
        <v>35082</v>
      </c>
      <c r="S2064" s="34" t="s">
        <v>93</v>
      </c>
      <c r="T2064" s="34" t="s">
        <v>21</v>
      </c>
      <c r="U2064" s="35" t="s">
        <v>26682</v>
      </c>
      <c r="V2064" s="35" t="s">
        <v>26484</v>
      </c>
      <c r="W2064" s="35" t="s">
        <v>26485</v>
      </c>
      <c r="X2064" s="35" t="s">
        <v>93</v>
      </c>
      <c r="Y2064" s="35">
        <v>4159</v>
      </c>
      <c r="AA2064" s="33" t="s">
        <v>49699</v>
      </c>
      <c r="AB2064" s="33">
        <v>6382</v>
      </c>
      <c r="AC2064" s="103">
        <v>25050</v>
      </c>
    </row>
    <row r="2065" spans="1:29" ht="13" customHeight="1" x14ac:dyDescent="0.2">
      <c r="A2065" s="34" t="s">
        <v>35083</v>
      </c>
      <c r="B2065" s="34">
        <v>35</v>
      </c>
      <c r="C2065" s="34" t="s">
        <v>13</v>
      </c>
      <c r="D2065" s="34" t="s">
        <v>78</v>
      </c>
      <c r="E2065" s="95" t="s">
        <v>35084</v>
      </c>
      <c r="F2065" s="94">
        <v>43406</v>
      </c>
      <c r="G2065" s="34" t="s">
        <v>35085</v>
      </c>
      <c r="H2065" s="34" t="s">
        <v>20897</v>
      </c>
      <c r="I2065" s="34" t="s">
        <v>732</v>
      </c>
      <c r="J2065" s="62">
        <v>83401</v>
      </c>
      <c r="K2065" s="34" t="s">
        <v>31681</v>
      </c>
      <c r="L2065" s="34" t="s">
        <v>14461</v>
      </c>
      <c r="M2065" s="1" t="s">
        <v>46930</v>
      </c>
      <c r="N2065" s="34" t="s">
        <v>20</v>
      </c>
      <c r="O2065" s="34" t="s">
        <v>36302</v>
      </c>
      <c r="P2065" s="34" t="s">
        <v>45771</v>
      </c>
      <c r="Q2065" s="34" t="s">
        <v>29986</v>
      </c>
      <c r="R2065" s="95" t="s">
        <v>35086</v>
      </c>
      <c r="S2065" s="34" t="s">
        <v>93</v>
      </c>
      <c r="T2065" s="34" t="s">
        <v>45897</v>
      </c>
      <c r="U2065" s="35" t="s">
        <v>49804</v>
      </c>
      <c r="V2065" s="35" t="s">
        <v>26484</v>
      </c>
      <c r="W2065" s="35" t="s">
        <v>26486</v>
      </c>
      <c r="X2065" s="35" t="s">
        <v>93</v>
      </c>
      <c r="Y2065" s="35">
        <v>4158</v>
      </c>
      <c r="AA2065" s="34" t="s">
        <v>42844</v>
      </c>
      <c r="AB2065" s="33">
        <v>6383</v>
      </c>
      <c r="AC2065" s="103">
        <v>25051</v>
      </c>
    </row>
    <row r="2066" spans="1:29" ht="13" customHeight="1" x14ac:dyDescent="0.2">
      <c r="A2066" s="34" t="s">
        <v>35087</v>
      </c>
      <c r="B2066" s="34">
        <v>24</v>
      </c>
      <c r="C2066" s="34" t="s">
        <v>13</v>
      </c>
      <c r="D2066" s="34" t="s">
        <v>78</v>
      </c>
      <c r="E2066" s="95" t="s">
        <v>35088</v>
      </c>
      <c r="F2066" s="94">
        <v>43405</v>
      </c>
      <c r="G2066" s="34" t="s">
        <v>35089</v>
      </c>
      <c r="H2066" s="34" t="s">
        <v>600</v>
      </c>
      <c r="I2066" s="34" t="s">
        <v>55</v>
      </c>
      <c r="J2066" s="62">
        <v>32208</v>
      </c>
      <c r="K2066" s="34" t="s">
        <v>601</v>
      </c>
      <c r="L2066" s="34" t="s">
        <v>602</v>
      </c>
      <c r="M2066" s="1" t="s">
        <v>49877</v>
      </c>
      <c r="N2066" s="34" t="s">
        <v>20</v>
      </c>
      <c r="O2066" s="34" t="s">
        <v>35090</v>
      </c>
      <c r="P2066" s="34" t="s">
        <v>45771</v>
      </c>
      <c r="Q2066" s="34" t="s">
        <v>29986</v>
      </c>
      <c r="R2066" s="95" t="s">
        <v>35091</v>
      </c>
      <c r="S2066" s="34" t="s">
        <v>93</v>
      </c>
      <c r="T2066" s="34" t="s">
        <v>21</v>
      </c>
      <c r="U2066" s="35" t="s">
        <v>26689</v>
      </c>
      <c r="V2066" s="35" t="s">
        <v>26482</v>
      </c>
      <c r="W2066" s="35" t="s">
        <v>26486</v>
      </c>
      <c r="X2066" s="35" t="s">
        <v>93</v>
      </c>
      <c r="Y2066" s="35">
        <v>4144</v>
      </c>
      <c r="AA2066" s="34" t="s">
        <v>42842</v>
      </c>
      <c r="AB2066" s="33">
        <v>6381</v>
      </c>
      <c r="AC2066" s="103">
        <v>25049</v>
      </c>
    </row>
    <row r="2067" spans="1:29" ht="13" customHeight="1" x14ac:dyDescent="0.2">
      <c r="A2067" s="34" t="s">
        <v>35092</v>
      </c>
      <c r="B2067" s="34">
        <v>32</v>
      </c>
      <c r="C2067" s="34" t="s">
        <v>13</v>
      </c>
      <c r="D2067" s="34" t="s">
        <v>30</v>
      </c>
      <c r="E2067" s="95" t="s">
        <v>35093</v>
      </c>
      <c r="F2067" s="94">
        <v>43404</v>
      </c>
      <c r="G2067" s="34" t="s">
        <v>35094</v>
      </c>
      <c r="H2067" s="34" t="s">
        <v>4920</v>
      </c>
      <c r="I2067" s="34" t="s">
        <v>55</v>
      </c>
      <c r="J2067" s="62">
        <v>32128</v>
      </c>
      <c r="K2067" s="34" t="s">
        <v>3558</v>
      </c>
      <c r="L2067" s="34" t="s">
        <v>241</v>
      </c>
      <c r="M2067" s="1" t="s">
        <v>46026</v>
      </c>
      <c r="N2067" s="34" t="s">
        <v>20</v>
      </c>
      <c r="O2067" s="34" t="s">
        <v>35095</v>
      </c>
      <c r="P2067" s="34" t="s">
        <v>45771</v>
      </c>
      <c r="Q2067" s="34" t="s">
        <v>29986</v>
      </c>
      <c r="R2067" s="95" t="s">
        <v>35096</v>
      </c>
      <c r="S2067" s="34" t="s">
        <v>93</v>
      </c>
      <c r="T2067" s="34" t="s">
        <v>21</v>
      </c>
      <c r="U2067" s="35" t="s">
        <v>26689</v>
      </c>
      <c r="V2067" s="35" t="s">
        <v>26484</v>
      </c>
      <c r="W2067" s="35" t="s">
        <v>26485</v>
      </c>
      <c r="X2067" s="35" t="s">
        <v>509</v>
      </c>
      <c r="Y2067" s="35">
        <v>4143</v>
      </c>
      <c r="AA2067" s="34" t="s">
        <v>42844</v>
      </c>
      <c r="AB2067" s="33">
        <v>6378</v>
      </c>
      <c r="AC2067" s="103">
        <v>25046</v>
      </c>
    </row>
    <row r="2068" spans="1:29" ht="13" customHeight="1" x14ac:dyDescent="0.2">
      <c r="A2068" s="34" t="s">
        <v>35097</v>
      </c>
      <c r="B2068" s="34">
        <v>17</v>
      </c>
      <c r="C2068" s="34" t="s">
        <v>13</v>
      </c>
      <c r="D2068" s="34" t="s">
        <v>41</v>
      </c>
      <c r="E2068" s="34"/>
      <c r="F2068" s="94">
        <v>43404</v>
      </c>
      <c r="G2068" s="34" t="s">
        <v>35098</v>
      </c>
      <c r="H2068" s="34" t="s">
        <v>671</v>
      </c>
      <c r="I2068" s="34" t="s">
        <v>66</v>
      </c>
      <c r="J2068" s="62">
        <v>77069</v>
      </c>
      <c r="K2068" s="34" t="s">
        <v>512</v>
      </c>
      <c r="L2068" s="34" t="s">
        <v>513</v>
      </c>
      <c r="M2068" s="1" t="s">
        <v>46076</v>
      </c>
      <c r="N2068" s="34" t="s">
        <v>20</v>
      </c>
      <c r="O2068" s="34" t="s">
        <v>35099</v>
      </c>
      <c r="P2068" s="34" t="s">
        <v>45771</v>
      </c>
      <c r="Q2068" s="34" t="s">
        <v>29986</v>
      </c>
      <c r="R2068" s="95" t="s">
        <v>35100</v>
      </c>
      <c r="S2068" s="34" t="s">
        <v>93</v>
      </c>
      <c r="T2068" s="34" t="s">
        <v>45897</v>
      </c>
      <c r="U2068" s="35" t="s">
        <v>39851</v>
      </c>
      <c r="V2068" s="35" t="s">
        <v>26484</v>
      </c>
      <c r="W2068" s="35" t="s">
        <v>26483</v>
      </c>
      <c r="X2068" s="35" t="s">
        <v>509</v>
      </c>
      <c r="Y2068" s="35">
        <v>4145</v>
      </c>
      <c r="AA2068" s="34" t="s">
        <v>42844</v>
      </c>
      <c r="AB2068" s="33">
        <v>6379</v>
      </c>
      <c r="AC2068" s="103">
        <v>25047</v>
      </c>
    </row>
    <row r="2069" spans="1:29" ht="13" customHeight="1" x14ac:dyDescent="0.2">
      <c r="A2069" s="34" t="s">
        <v>35101</v>
      </c>
      <c r="B2069" s="34">
        <v>26</v>
      </c>
      <c r="C2069" s="34" t="s">
        <v>13</v>
      </c>
      <c r="D2069" s="34" t="s">
        <v>41</v>
      </c>
      <c r="E2069" s="95" t="s">
        <v>35102</v>
      </c>
      <c r="F2069" s="94">
        <v>43404</v>
      </c>
      <c r="G2069" s="34" t="s">
        <v>35103</v>
      </c>
      <c r="H2069" s="34" t="s">
        <v>248</v>
      </c>
      <c r="I2069" s="34" t="s">
        <v>249</v>
      </c>
      <c r="J2069" s="62">
        <v>89030</v>
      </c>
      <c r="K2069" s="34" t="s">
        <v>524</v>
      </c>
      <c r="L2069" s="34" t="s">
        <v>250</v>
      </c>
      <c r="M2069" s="1" t="s">
        <v>46072</v>
      </c>
      <c r="N2069" s="34" t="s">
        <v>20</v>
      </c>
      <c r="O2069" s="34" t="s">
        <v>35104</v>
      </c>
      <c r="P2069" s="34" t="s">
        <v>45771</v>
      </c>
      <c r="Q2069" s="34" t="s">
        <v>29986</v>
      </c>
      <c r="R2069" s="95" t="s">
        <v>35105</v>
      </c>
      <c r="S2069" s="34" t="s">
        <v>93</v>
      </c>
      <c r="T2069" s="34" t="s">
        <v>350</v>
      </c>
      <c r="U2069" s="35" t="s">
        <v>26775</v>
      </c>
      <c r="V2069" s="35" t="s">
        <v>26484</v>
      </c>
      <c r="W2069" s="35" t="s">
        <v>26483</v>
      </c>
      <c r="X2069" s="35" t="s">
        <v>93</v>
      </c>
      <c r="Y2069" s="35">
        <v>4146</v>
      </c>
      <c r="AA2069" s="34" t="s">
        <v>42844</v>
      </c>
      <c r="AB2069" s="33">
        <v>6380</v>
      </c>
      <c r="AC2069" s="103">
        <v>25045</v>
      </c>
    </row>
    <row r="2070" spans="1:29" ht="13" customHeight="1" x14ac:dyDescent="0.2">
      <c r="A2070" s="34" t="s">
        <v>35106</v>
      </c>
      <c r="B2070" s="34">
        <v>27</v>
      </c>
      <c r="C2070" s="34" t="s">
        <v>13</v>
      </c>
      <c r="D2070" s="34" t="s">
        <v>41</v>
      </c>
      <c r="E2070" s="95" t="s">
        <v>35107</v>
      </c>
      <c r="F2070" s="94">
        <v>43402</v>
      </c>
      <c r="G2070" s="34" t="s">
        <v>35108</v>
      </c>
      <c r="H2070" s="34" t="s">
        <v>581</v>
      </c>
      <c r="I2070" s="34" t="s">
        <v>111</v>
      </c>
      <c r="J2070" s="62">
        <v>85007</v>
      </c>
      <c r="K2070" s="34" t="s">
        <v>582</v>
      </c>
      <c r="L2070" s="34" t="s">
        <v>35109</v>
      </c>
      <c r="M2070" s="1" t="s">
        <v>46953</v>
      </c>
      <c r="N2070" s="34" t="s">
        <v>20</v>
      </c>
      <c r="O2070" s="34" t="s">
        <v>35110</v>
      </c>
      <c r="P2070" s="34" t="s">
        <v>45771</v>
      </c>
      <c r="Q2070" s="34" t="s">
        <v>29986</v>
      </c>
      <c r="R2070" s="95" t="s">
        <v>35111</v>
      </c>
      <c r="S2070" s="34" t="s">
        <v>93</v>
      </c>
      <c r="T2070" s="34" t="s">
        <v>21</v>
      </c>
      <c r="U2070" s="35" t="s">
        <v>26689</v>
      </c>
      <c r="V2070" s="35" t="s">
        <v>26484</v>
      </c>
      <c r="W2070" s="35" t="s">
        <v>26483</v>
      </c>
      <c r="X2070" s="35" t="s">
        <v>93</v>
      </c>
      <c r="Y2070" s="35">
        <v>4137</v>
      </c>
      <c r="AA2070" s="34" t="s">
        <v>42842</v>
      </c>
      <c r="AB2070" s="33">
        <v>6373</v>
      </c>
      <c r="AC2070" s="103">
        <v>25026</v>
      </c>
    </row>
    <row r="2071" spans="1:29" ht="13" customHeight="1" x14ac:dyDescent="0.2">
      <c r="A2071" s="34" t="s">
        <v>49957</v>
      </c>
      <c r="B2071" s="34">
        <v>30</v>
      </c>
      <c r="C2071" s="34" t="s">
        <v>13</v>
      </c>
      <c r="D2071" s="34" t="s">
        <v>78</v>
      </c>
      <c r="E2071" s="34"/>
      <c r="F2071" s="94">
        <v>43402</v>
      </c>
      <c r="G2071" s="34" t="s">
        <v>35116</v>
      </c>
      <c r="H2071" s="34" t="s">
        <v>91</v>
      </c>
      <c r="I2071" s="34" t="s">
        <v>38</v>
      </c>
      <c r="J2071" s="62">
        <v>90028</v>
      </c>
      <c r="K2071" s="34" t="s">
        <v>91</v>
      </c>
      <c r="L2071" s="34" t="s">
        <v>92</v>
      </c>
      <c r="M2071" s="1" t="s">
        <v>45984</v>
      </c>
      <c r="N2071" s="34" t="s">
        <v>20</v>
      </c>
      <c r="O2071" s="34" t="s">
        <v>35117</v>
      </c>
      <c r="P2071" s="34" t="s">
        <v>45771</v>
      </c>
      <c r="Q2071" s="34" t="s">
        <v>29986</v>
      </c>
      <c r="R2071" s="95" t="s">
        <v>35118</v>
      </c>
      <c r="S2071" s="34" t="s">
        <v>93</v>
      </c>
      <c r="T2071" s="34" t="s">
        <v>21</v>
      </c>
      <c r="U2071" s="35" t="s">
        <v>362</v>
      </c>
      <c r="V2071" s="35" t="s">
        <v>26482</v>
      </c>
      <c r="W2071" s="35" t="s">
        <v>26485</v>
      </c>
      <c r="X2071" s="35" t="s">
        <v>93</v>
      </c>
      <c r="Y2071" s="35">
        <v>4134</v>
      </c>
      <c r="AA2071" s="34" t="s">
        <v>42842</v>
      </c>
      <c r="AB2071" s="33">
        <v>6375</v>
      </c>
      <c r="AC2071" s="103">
        <v>25030</v>
      </c>
    </row>
    <row r="2072" spans="1:29" ht="13" customHeight="1" x14ac:dyDescent="0.2">
      <c r="A2072" s="34" t="s">
        <v>35112</v>
      </c>
      <c r="B2072" s="34">
        <v>34</v>
      </c>
      <c r="C2072" s="34" t="s">
        <v>13</v>
      </c>
      <c r="D2072" s="34" t="s">
        <v>30</v>
      </c>
      <c r="E2072" s="95" t="s">
        <v>35113</v>
      </c>
      <c r="F2072" s="94">
        <v>43402</v>
      </c>
      <c r="G2072" s="34" t="s">
        <v>35114</v>
      </c>
      <c r="H2072" s="34" t="s">
        <v>1634</v>
      </c>
      <c r="I2072" s="34" t="s">
        <v>38</v>
      </c>
      <c r="J2072" s="62">
        <v>96150</v>
      </c>
      <c r="K2072" s="34" t="s">
        <v>1636</v>
      </c>
      <c r="L2072" s="34" t="s">
        <v>36304</v>
      </c>
      <c r="M2072" s="1" t="s">
        <v>46954</v>
      </c>
      <c r="N2072" s="34" t="s">
        <v>20</v>
      </c>
      <c r="O2072" s="34" t="s">
        <v>36305</v>
      </c>
      <c r="P2072" s="34" t="s">
        <v>45771</v>
      </c>
      <c r="Q2072" s="34" t="s">
        <v>29986</v>
      </c>
      <c r="R2072" s="95" t="s">
        <v>35115</v>
      </c>
      <c r="S2072" s="34" t="s">
        <v>93</v>
      </c>
      <c r="T2072" s="34" t="s">
        <v>21</v>
      </c>
      <c r="U2072" s="35" t="s">
        <v>26689</v>
      </c>
      <c r="V2072" s="35" t="s">
        <v>26484</v>
      </c>
      <c r="W2072" s="35" t="s">
        <v>26483</v>
      </c>
      <c r="X2072" s="35" t="s">
        <v>93</v>
      </c>
      <c r="Y2072" s="35">
        <v>4136</v>
      </c>
      <c r="AA2072" s="34" t="s">
        <v>42844</v>
      </c>
      <c r="AB2072" s="33">
        <v>6372</v>
      </c>
      <c r="AC2072" s="103">
        <v>25027</v>
      </c>
    </row>
    <row r="2073" spans="1:29" ht="13" customHeight="1" x14ac:dyDescent="0.2">
      <c r="A2073" s="1" t="s">
        <v>2989</v>
      </c>
      <c r="B2073" s="33" t="s">
        <v>22</v>
      </c>
      <c r="C2073" s="34" t="s">
        <v>13</v>
      </c>
      <c r="D2073" s="1" t="s">
        <v>23</v>
      </c>
      <c r="E2073" s="34"/>
      <c r="F2073" s="94">
        <v>43402</v>
      </c>
      <c r="G2073" s="34" t="s">
        <v>35127</v>
      </c>
      <c r="H2073" s="34" t="s">
        <v>3572</v>
      </c>
      <c r="I2073" s="34" t="s">
        <v>111</v>
      </c>
      <c r="J2073" s="62">
        <v>85283</v>
      </c>
      <c r="K2073" s="34" t="s">
        <v>582</v>
      </c>
      <c r="L2073" s="34" t="s">
        <v>3574</v>
      </c>
      <c r="M2073" s="1" t="s">
        <v>46282</v>
      </c>
      <c r="N2073" s="34" t="s">
        <v>20</v>
      </c>
      <c r="O2073" s="34" t="s">
        <v>35128</v>
      </c>
      <c r="P2073" s="34" t="s">
        <v>45771</v>
      </c>
      <c r="Q2073" s="34" t="s">
        <v>29986</v>
      </c>
      <c r="R2073" s="95" t="s">
        <v>35129</v>
      </c>
      <c r="S2073" s="34" t="s">
        <v>93</v>
      </c>
      <c r="T2073" s="34" t="s">
        <v>21</v>
      </c>
      <c r="U2073" s="35" t="s">
        <v>26689</v>
      </c>
      <c r="V2073" s="35" t="s">
        <v>26484</v>
      </c>
      <c r="W2073" s="35" t="s">
        <v>26485</v>
      </c>
      <c r="X2073" s="35"/>
      <c r="Y2073" s="35"/>
      <c r="AA2073" s="34" t="s">
        <v>42842</v>
      </c>
      <c r="AB2073" s="33">
        <v>6374</v>
      </c>
      <c r="AC2073" s="103">
        <v>25029</v>
      </c>
    </row>
    <row r="2074" spans="1:29" ht="13" customHeight="1" x14ac:dyDescent="0.2">
      <c r="A2074" s="34" t="s">
        <v>35119</v>
      </c>
      <c r="B2074" s="34">
        <v>42</v>
      </c>
      <c r="C2074" s="34" t="s">
        <v>102</v>
      </c>
      <c r="D2074" s="34" t="s">
        <v>30</v>
      </c>
      <c r="E2074" s="95" t="s">
        <v>35120</v>
      </c>
      <c r="F2074" s="94">
        <v>43402</v>
      </c>
      <c r="G2074" s="34" t="s">
        <v>35121</v>
      </c>
      <c r="H2074" s="34" t="s">
        <v>8897</v>
      </c>
      <c r="I2074" s="34" t="s">
        <v>159</v>
      </c>
      <c r="J2074" s="62">
        <v>30204</v>
      </c>
      <c r="K2074" s="34" t="s">
        <v>6382</v>
      </c>
      <c r="L2074" s="34" t="s">
        <v>4738</v>
      </c>
      <c r="M2074" s="1" t="s">
        <v>46955</v>
      </c>
      <c r="N2074" s="34" t="s">
        <v>20</v>
      </c>
      <c r="O2074" s="34" t="s">
        <v>36303</v>
      </c>
      <c r="P2074" s="34" t="s">
        <v>45771</v>
      </c>
      <c r="Q2074" s="34" t="s">
        <v>29986</v>
      </c>
      <c r="R2074" s="95" t="s">
        <v>35122</v>
      </c>
      <c r="S2074" s="34" t="s">
        <v>509</v>
      </c>
      <c r="T2074" s="34" t="s">
        <v>45897</v>
      </c>
      <c r="U2074" s="35" t="s">
        <v>39851</v>
      </c>
      <c r="V2074" s="35" t="s">
        <v>26484</v>
      </c>
      <c r="W2074" s="35" t="s">
        <v>26485</v>
      </c>
      <c r="X2074" s="35" t="s">
        <v>93</v>
      </c>
      <c r="Y2074" s="35">
        <v>4139</v>
      </c>
      <c r="AA2074" s="34" t="s">
        <v>42843</v>
      </c>
      <c r="AB2074" s="33">
        <v>6376</v>
      </c>
      <c r="AC2074" s="103">
        <v>25028</v>
      </c>
    </row>
    <row r="2075" spans="1:29" ht="13" customHeight="1" x14ac:dyDescent="0.2">
      <c r="A2075" s="34" t="s">
        <v>35123</v>
      </c>
      <c r="B2075" s="34">
        <v>28</v>
      </c>
      <c r="C2075" s="34" t="s">
        <v>13</v>
      </c>
      <c r="D2075" s="34" t="s">
        <v>78</v>
      </c>
      <c r="E2075" s="95" t="s">
        <v>35124</v>
      </c>
      <c r="F2075" s="94">
        <v>43402</v>
      </c>
      <c r="G2075" s="34" t="s">
        <v>35125</v>
      </c>
      <c r="H2075" s="34" t="s">
        <v>9994</v>
      </c>
      <c r="I2075" s="34" t="s">
        <v>45</v>
      </c>
      <c r="J2075" s="62">
        <v>21234</v>
      </c>
      <c r="K2075" s="34" t="s">
        <v>1483</v>
      </c>
      <c r="L2075" s="34" t="s">
        <v>211</v>
      </c>
      <c r="M2075" s="1" t="s">
        <v>46017</v>
      </c>
      <c r="N2075" s="34" t="s">
        <v>20</v>
      </c>
      <c r="O2075" s="34" t="s">
        <v>36306</v>
      </c>
      <c r="P2075" s="34" t="s">
        <v>45771</v>
      </c>
      <c r="Q2075" s="34" t="s">
        <v>29986</v>
      </c>
      <c r="R2075" s="95" t="s">
        <v>35126</v>
      </c>
      <c r="S2075" s="34" t="s">
        <v>93</v>
      </c>
      <c r="T2075" s="34" t="s">
        <v>350</v>
      </c>
      <c r="U2075" s="35" t="s">
        <v>26775</v>
      </c>
      <c r="V2075" s="35" t="s">
        <v>26484</v>
      </c>
      <c r="W2075" s="35" t="s">
        <v>26483</v>
      </c>
      <c r="X2075" s="35" t="s">
        <v>93</v>
      </c>
      <c r="Y2075" s="35">
        <v>4138</v>
      </c>
      <c r="Z2075" s="33" t="s">
        <v>42353</v>
      </c>
      <c r="AA2075" s="34" t="s">
        <v>42842</v>
      </c>
      <c r="AB2075" s="33">
        <v>6377</v>
      </c>
      <c r="AC2075" s="103">
        <v>25042</v>
      </c>
    </row>
    <row r="2076" spans="1:29" ht="13" customHeight="1" x14ac:dyDescent="0.2">
      <c r="A2076" s="34" t="s">
        <v>35130</v>
      </c>
      <c r="B2076" s="34">
        <v>30</v>
      </c>
      <c r="C2076" s="34" t="s">
        <v>13</v>
      </c>
      <c r="D2076" s="34" t="s">
        <v>78</v>
      </c>
      <c r="E2076" s="34"/>
      <c r="F2076" s="94">
        <v>43400</v>
      </c>
      <c r="G2076" s="34" t="s">
        <v>35131</v>
      </c>
      <c r="H2076" s="34" t="s">
        <v>29517</v>
      </c>
      <c r="I2076" s="34" t="s">
        <v>66</v>
      </c>
      <c r="J2076" s="62">
        <v>77345</v>
      </c>
      <c r="K2076" s="34" t="s">
        <v>512</v>
      </c>
      <c r="L2076" s="34" t="s">
        <v>672</v>
      </c>
      <c r="M2076" s="1" t="s">
        <v>45992</v>
      </c>
      <c r="N2076" s="34" t="s">
        <v>20</v>
      </c>
      <c r="O2076" s="34" t="s">
        <v>35132</v>
      </c>
      <c r="P2076" s="34" t="s">
        <v>45771</v>
      </c>
      <c r="Q2076" s="34" t="s">
        <v>29986</v>
      </c>
      <c r="R2076" s="95" t="s">
        <v>35133</v>
      </c>
      <c r="S2076" s="34" t="s">
        <v>93</v>
      </c>
      <c r="T2076" s="34" t="s">
        <v>21</v>
      </c>
      <c r="U2076" s="35" t="s">
        <v>26689</v>
      </c>
      <c r="V2076" s="35" t="s">
        <v>26484</v>
      </c>
      <c r="W2076" s="35" t="s">
        <v>26485</v>
      </c>
      <c r="X2076" s="35" t="s">
        <v>93</v>
      </c>
      <c r="Y2076" s="35">
        <v>4140</v>
      </c>
      <c r="AA2076" s="34" t="s">
        <v>42844</v>
      </c>
      <c r="AB2076" s="33">
        <v>6370</v>
      </c>
      <c r="AC2076" s="103">
        <v>25024</v>
      </c>
    </row>
    <row r="2077" spans="1:29" ht="13" customHeight="1" x14ac:dyDescent="0.2">
      <c r="A2077" s="34" t="s">
        <v>35134</v>
      </c>
      <c r="B2077" s="34">
        <v>44</v>
      </c>
      <c r="C2077" s="34" t="s">
        <v>13</v>
      </c>
      <c r="D2077" s="34" t="s">
        <v>127</v>
      </c>
      <c r="E2077" s="95" t="s">
        <v>35135</v>
      </c>
      <c r="F2077" s="94">
        <v>43400</v>
      </c>
      <c r="G2077" s="34" t="s">
        <v>35659</v>
      </c>
      <c r="H2077" s="34" t="s">
        <v>604</v>
      </c>
      <c r="I2077" s="34" t="s">
        <v>249</v>
      </c>
      <c r="J2077" s="62">
        <v>89139</v>
      </c>
      <c r="K2077" s="34" t="s">
        <v>524</v>
      </c>
      <c r="L2077" s="34" t="s">
        <v>525</v>
      </c>
      <c r="M2077" s="1" t="s">
        <v>48881</v>
      </c>
      <c r="N2077" s="34" t="s">
        <v>20</v>
      </c>
      <c r="O2077" s="34" t="s">
        <v>35136</v>
      </c>
      <c r="P2077" s="34" t="s">
        <v>45771</v>
      </c>
      <c r="Q2077" s="34" t="s">
        <v>29986</v>
      </c>
      <c r="R2077" s="95" t="s">
        <v>35137</v>
      </c>
      <c r="S2077" s="34" t="s">
        <v>509</v>
      </c>
      <c r="T2077" s="34" t="s">
        <v>28</v>
      </c>
      <c r="U2077" s="35" t="s">
        <v>26488</v>
      </c>
      <c r="V2077" s="35" t="s">
        <v>26482</v>
      </c>
      <c r="W2077" s="35" t="s">
        <v>26485</v>
      </c>
      <c r="X2077" s="35" t="s">
        <v>509</v>
      </c>
      <c r="Y2077" s="35">
        <v>4135</v>
      </c>
      <c r="AA2077" s="34" t="s">
        <v>42844</v>
      </c>
      <c r="AB2077" s="33">
        <v>6371</v>
      </c>
      <c r="AC2077" s="103">
        <v>25025</v>
      </c>
    </row>
    <row r="2078" spans="1:29" ht="13" customHeight="1" x14ac:dyDescent="0.2">
      <c r="A2078" s="34" t="s">
        <v>35138</v>
      </c>
      <c r="B2078" s="34">
        <v>28</v>
      </c>
      <c r="C2078" s="34" t="s">
        <v>13</v>
      </c>
      <c r="D2078" s="34" t="s">
        <v>78</v>
      </c>
      <c r="E2078" s="95" t="s">
        <v>35139</v>
      </c>
      <c r="F2078" s="94">
        <v>43398</v>
      </c>
      <c r="G2078" s="34" t="s">
        <v>35660</v>
      </c>
      <c r="H2078" s="34" t="s">
        <v>658</v>
      </c>
      <c r="I2078" s="34" t="s">
        <v>399</v>
      </c>
      <c r="J2078" s="62">
        <v>63138</v>
      </c>
      <c r="K2078" s="34" t="s">
        <v>658</v>
      </c>
      <c r="L2078" s="34" t="s">
        <v>6521</v>
      </c>
      <c r="M2078" s="1" t="s">
        <v>46649</v>
      </c>
      <c r="N2078" s="34" t="s">
        <v>20</v>
      </c>
      <c r="O2078" s="34" t="s">
        <v>35140</v>
      </c>
      <c r="P2078" s="34" t="s">
        <v>45771</v>
      </c>
      <c r="Q2078" s="34" t="s">
        <v>29986</v>
      </c>
      <c r="R2078" s="95" t="s">
        <v>35141</v>
      </c>
      <c r="S2078" s="34" t="s">
        <v>93</v>
      </c>
      <c r="T2078" s="34" t="s">
        <v>21</v>
      </c>
      <c r="U2078" s="35" t="s">
        <v>35142</v>
      </c>
      <c r="V2078" s="35" t="s">
        <v>26484</v>
      </c>
      <c r="W2078" s="35" t="s">
        <v>26485</v>
      </c>
      <c r="X2078" s="35" t="s">
        <v>93</v>
      </c>
      <c r="Y2078" s="35">
        <v>4141</v>
      </c>
      <c r="AA2078" s="34" t="s">
        <v>42844</v>
      </c>
      <c r="AB2078" s="33">
        <v>6369</v>
      </c>
      <c r="AC2078" s="103">
        <v>25023</v>
      </c>
    </row>
    <row r="2079" spans="1:29" ht="13" customHeight="1" x14ac:dyDescent="0.2">
      <c r="A2079" s="1" t="s">
        <v>2989</v>
      </c>
      <c r="B2079" s="34">
        <v>45</v>
      </c>
      <c r="C2079" s="34" t="s">
        <v>13</v>
      </c>
      <c r="D2079" s="1" t="s">
        <v>23</v>
      </c>
      <c r="E2079" s="34"/>
      <c r="F2079" s="94">
        <v>43397</v>
      </c>
      <c r="G2079" s="34" t="s">
        <v>35661</v>
      </c>
      <c r="H2079" s="34" t="s">
        <v>412</v>
      </c>
      <c r="I2079" s="34" t="s">
        <v>50</v>
      </c>
      <c r="J2079" s="62">
        <v>48228</v>
      </c>
      <c r="K2079" s="34" t="s">
        <v>1054</v>
      </c>
      <c r="L2079" s="34" t="s">
        <v>2021</v>
      </c>
      <c r="M2079" s="1" t="s">
        <v>46361</v>
      </c>
      <c r="N2079" s="34" t="s">
        <v>20</v>
      </c>
      <c r="O2079" s="34" t="s">
        <v>35143</v>
      </c>
      <c r="P2079" s="34" t="s">
        <v>45771</v>
      </c>
      <c r="Q2079" s="34" t="s">
        <v>29986</v>
      </c>
      <c r="R2079" s="95" t="s">
        <v>35144</v>
      </c>
      <c r="S2079" s="34" t="s">
        <v>901</v>
      </c>
      <c r="T2079" s="34" t="s">
        <v>21</v>
      </c>
      <c r="U2079" s="35" t="s">
        <v>29318</v>
      </c>
      <c r="V2079" s="35" t="s">
        <v>26482</v>
      </c>
      <c r="W2079" s="35" t="s">
        <v>26485</v>
      </c>
      <c r="X2079" s="35" t="s">
        <v>509</v>
      </c>
      <c r="Y2079" s="35">
        <v>4142</v>
      </c>
      <c r="AA2079" s="34" t="s">
        <v>42842</v>
      </c>
      <c r="AB2079" s="33">
        <v>6367</v>
      </c>
      <c r="AC2079" s="103">
        <v>25022</v>
      </c>
    </row>
    <row r="2080" spans="1:29" ht="13" customHeight="1" x14ac:dyDescent="0.2">
      <c r="A2080" s="34" t="s">
        <v>35145</v>
      </c>
      <c r="B2080" s="34">
        <v>28</v>
      </c>
      <c r="C2080" s="34" t="s">
        <v>13</v>
      </c>
      <c r="D2080" s="34" t="s">
        <v>30</v>
      </c>
      <c r="E2080" s="95" t="s">
        <v>35146</v>
      </c>
      <c r="F2080" s="94">
        <v>43397</v>
      </c>
      <c r="G2080" s="34" t="s">
        <v>35147</v>
      </c>
      <c r="H2080" s="34" t="s">
        <v>12420</v>
      </c>
      <c r="I2080" s="34" t="s">
        <v>131</v>
      </c>
      <c r="J2080" s="62">
        <v>57107</v>
      </c>
      <c r="K2080" s="34" t="s">
        <v>12422</v>
      </c>
      <c r="L2080" s="34" t="s">
        <v>12423</v>
      </c>
      <c r="M2080" s="1" t="s">
        <v>46956</v>
      </c>
      <c r="N2080" s="34" t="s">
        <v>362</v>
      </c>
      <c r="O2080" s="34" t="s">
        <v>35148</v>
      </c>
      <c r="P2080" s="34" t="s">
        <v>45771</v>
      </c>
      <c r="Q2080" s="34" t="s">
        <v>29986</v>
      </c>
      <c r="R2080" s="95" t="s">
        <v>35149</v>
      </c>
      <c r="S2080" s="34" t="s">
        <v>22</v>
      </c>
      <c r="T2080" s="34" t="s">
        <v>45897</v>
      </c>
      <c r="U2080" s="34" t="s">
        <v>49804</v>
      </c>
      <c r="V2080" s="34"/>
      <c r="W2080" s="34"/>
      <c r="X2080" s="34"/>
      <c r="Y2080" s="34"/>
      <c r="AA2080" s="34" t="s">
        <v>42844</v>
      </c>
      <c r="AB2080" s="33">
        <v>6368</v>
      </c>
      <c r="AC2080" s="103">
        <v>25031</v>
      </c>
    </row>
    <row r="2081" spans="1:29" ht="13" customHeight="1" x14ac:dyDescent="0.2">
      <c r="A2081" s="34" t="s">
        <v>35150</v>
      </c>
      <c r="B2081" s="34">
        <v>37</v>
      </c>
      <c r="C2081" s="34" t="s">
        <v>13</v>
      </c>
      <c r="D2081" s="34" t="s">
        <v>30</v>
      </c>
      <c r="E2081" s="95" t="s">
        <v>35151</v>
      </c>
      <c r="F2081" s="94">
        <v>43396</v>
      </c>
      <c r="G2081" s="34" t="s">
        <v>35152</v>
      </c>
      <c r="H2081" s="34" t="s">
        <v>2297</v>
      </c>
      <c r="I2081" s="34" t="s">
        <v>366</v>
      </c>
      <c r="J2081" s="62">
        <v>74112</v>
      </c>
      <c r="K2081" s="34" t="s">
        <v>2297</v>
      </c>
      <c r="L2081" s="34" t="s">
        <v>3095</v>
      </c>
      <c r="M2081" s="1" t="s">
        <v>46198</v>
      </c>
      <c r="N2081" s="34" t="s">
        <v>20</v>
      </c>
      <c r="O2081" s="34" t="s">
        <v>35153</v>
      </c>
      <c r="P2081" s="34" t="s">
        <v>45771</v>
      </c>
      <c r="Q2081" s="34" t="s">
        <v>29986</v>
      </c>
      <c r="R2081" s="95" t="s">
        <v>35154</v>
      </c>
      <c r="S2081" s="34" t="s">
        <v>93</v>
      </c>
      <c r="T2081" s="34" t="s">
        <v>21</v>
      </c>
      <c r="U2081" s="35" t="s">
        <v>26689</v>
      </c>
      <c r="V2081" s="35" t="s">
        <v>26484</v>
      </c>
      <c r="W2081" s="35" t="s">
        <v>26485</v>
      </c>
      <c r="X2081" s="35" t="s">
        <v>93</v>
      </c>
      <c r="Y2081" s="35">
        <v>4127</v>
      </c>
      <c r="AA2081" s="34" t="s">
        <v>42842</v>
      </c>
      <c r="AB2081" s="33">
        <v>6364</v>
      </c>
      <c r="AC2081" s="103">
        <v>25020</v>
      </c>
    </row>
    <row r="2082" spans="1:29" ht="13" customHeight="1" x14ac:dyDescent="0.2">
      <c r="A2082" s="34" t="s">
        <v>35159</v>
      </c>
      <c r="B2082" s="34">
        <v>24</v>
      </c>
      <c r="C2082" s="34" t="s">
        <v>13</v>
      </c>
      <c r="D2082" s="34" t="s">
        <v>30</v>
      </c>
      <c r="E2082" s="34"/>
      <c r="F2082" s="94">
        <v>43396</v>
      </c>
      <c r="G2082" s="34" t="s">
        <v>35160</v>
      </c>
      <c r="H2082" s="34" t="s">
        <v>35161</v>
      </c>
      <c r="I2082" s="34" t="s">
        <v>281</v>
      </c>
      <c r="J2082" s="62">
        <v>98036</v>
      </c>
      <c r="K2082" s="34" t="s">
        <v>1996</v>
      </c>
      <c r="L2082" s="34" t="s">
        <v>1998</v>
      </c>
      <c r="M2082" s="1" t="s">
        <v>46414</v>
      </c>
      <c r="N2082" s="34" t="s">
        <v>20</v>
      </c>
      <c r="O2082" s="34" t="s">
        <v>36307</v>
      </c>
      <c r="P2082" s="34" t="s">
        <v>39576</v>
      </c>
      <c r="Q2082" s="34" t="s">
        <v>29986</v>
      </c>
      <c r="R2082" s="95" t="s">
        <v>35162</v>
      </c>
      <c r="S2082" s="34" t="s">
        <v>93</v>
      </c>
      <c r="T2082" s="34" t="s">
        <v>28</v>
      </c>
      <c r="U2082" s="35" t="s">
        <v>26487</v>
      </c>
      <c r="V2082" s="35" t="s">
        <v>26484</v>
      </c>
      <c r="W2082" s="35" t="s">
        <v>26483</v>
      </c>
      <c r="X2082" s="35" t="s">
        <v>93</v>
      </c>
      <c r="Y2082" s="35">
        <v>4133</v>
      </c>
      <c r="AA2082" s="34" t="s">
        <v>42844</v>
      </c>
      <c r="AB2082" s="33">
        <v>6366</v>
      </c>
      <c r="AC2082" s="103">
        <v>25018</v>
      </c>
    </row>
    <row r="2083" spans="1:29" ht="13" customHeight="1" x14ac:dyDescent="0.2">
      <c r="A2083" s="34" t="s">
        <v>35155</v>
      </c>
      <c r="B2083" s="34">
        <v>27</v>
      </c>
      <c r="C2083" s="34" t="s">
        <v>13</v>
      </c>
      <c r="D2083" s="34" t="s">
        <v>30</v>
      </c>
      <c r="E2083" s="95" t="s">
        <v>35156</v>
      </c>
      <c r="F2083" s="94">
        <v>43396</v>
      </c>
      <c r="G2083" s="34" t="s">
        <v>35662</v>
      </c>
      <c r="H2083" s="34" t="s">
        <v>6424</v>
      </c>
      <c r="I2083" s="34" t="s">
        <v>341</v>
      </c>
      <c r="J2083" s="62">
        <v>52806</v>
      </c>
      <c r="K2083" s="34" t="s">
        <v>6426</v>
      </c>
      <c r="L2083" s="34" t="s">
        <v>27443</v>
      </c>
      <c r="M2083" s="1" t="s">
        <v>46957</v>
      </c>
      <c r="N2083" s="34" t="s">
        <v>20</v>
      </c>
      <c r="O2083" s="34" t="s">
        <v>35157</v>
      </c>
      <c r="P2083" s="34" t="s">
        <v>45771</v>
      </c>
      <c r="Q2083" s="34" t="s">
        <v>29986</v>
      </c>
      <c r="R2083" s="95" t="s">
        <v>35158</v>
      </c>
      <c r="S2083" s="34" t="s">
        <v>93</v>
      </c>
      <c r="T2083" s="34" t="s">
        <v>28</v>
      </c>
      <c r="U2083" s="35" t="s">
        <v>26487</v>
      </c>
      <c r="V2083" s="35" t="s">
        <v>26487</v>
      </c>
      <c r="W2083" s="35" t="s">
        <v>26483</v>
      </c>
      <c r="X2083" s="35" t="s">
        <v>93</v>
      </c>
      <c r="Y2083" s="35">
        <v>4131</v>
      </c>
      <c r="AA2083" s="34" t="s">
        <v>42844</v>
      </c>
      <c r="AB2083" s="33">
        <v>6365</v>
      </c>
      <c r="AC2083" s="103">
        <v>25019</v>
      </c>
    </row>
    <row r="2084" spans="1:29" ht="13" customHeight="1" x14ac:dyDescent="0.2">
      <c r="A2084" s="34" t="s">
        <v>35172</v>
      </c>
      <c r="B2084" s="34">
        <v>18</v>
      </c>
      <c r="C2084" s="34" t="s">
        <v>13</v>
      </c>
      <c r="D2084" s="34" t="s">
        <v>78</v>
      </c>
      <c r="E2084" s="95" t="s">
        <v>35173</v>
      </c>
      <c r="F2084" s="94">
        <v>43395</v>
      </c>
      <c r="G2084" s="34" t="s">
        <v>35174</v>
      </c>
      <c r="H2084" s="34" t="s">
        <v>35175</v>
      </c>
      <c r="I2084" s="34" t="s">
        <v>159</v>
      </c>
      <c r="J2084" s="62">
        <v>30039</v>
      </c>
      <c r="K2084" s="34" t="s">
        <v>1236</v>
      </c>
      <c r="L2084" s="34" t="s">
        <v>1237</v>
      </c>
      <c r="M2084" s="1" t="s">
        <v>46829</v>
      </c>
      <c r="N2084" s="34" t="s">
        <v>4952</v>
      </c>
      <c r="O2084" s="34" t="s">
        <v>35176</v>
      </c>
      <c r="P2084" s="34" t="s">
        <v>45771</v>
      </c>
      <c r="Q2084" s="34" t="s">
        <v>29986</v>
      </c>
      <c r="R2084" s="95" t="s">
        <v>35177</v>
      </c>
      <c r="S2084" s="34" t="s">
        <v>93</v>
      </c>
      <c r="T2084" s="34" t="s">
        <v>21</v>
      </c>
      <c r="U2084" s="35" t="s">
        <v>26531</v>
      </c>
      <c r="V2084" s="35" t="s">
        <v>26482</v>
      </c>
      <c r="W2084" s="35" t="s">
        <v>26485</v>
      </c>
      <c r="X2084" s="35" t="s">
        <v>93</v>
      </c>
      <c r="Y2084" s="35">
        <v>4120</v>
      </c>
      <c r="AA2084" s="34" t="s">
        <v>42844</v>
      </c>
      <c r="AB2084" s="33">
        <v>6362</v>
      </c>
      <c r="AC2084" s="103">
        <v>25010</v>
      </c>
    </row>
    <row r="2085" spans="1:29" ht="13" customHeight="1" x14ac:dyDescent="0.2">
      <c r="A2085" s="34" t="s">
        <v>35166</v>
      </c>
      <c r="B2085" s="34">
        <v>26</v>
      </c>
      <c r="C2085" s="34" t="s">
        <v>13</v>
      </c>
      <c r="D2085" s="34" t="s">
        <v>30</v>
      </c>
      <c r="E2085" s="95" t="s">
        <v>35167</v>
      </c>
      <c r="F2085" s="94">
        <v>43395</v>
      </c>
      <c r="G2085" s="34" t="s">
        <v>35168</v>
      </c>
      <c r="H2085" s="34" t="s">
        <v>35169</v>
      </c>
      <c r="I2085" s="34" t="s">
        <v>220</v>
      </c>
      <c r="J2085" s="62">
        <v>84065</v>
      </c>
      <c r="K2085" s="34" t="s">
        <v>561</v>
      </c>
      <c r="L2085" s="34" t="s">
        <v>32898</v>
      </c>
      <c r="M2085" s="1" t="s">
        <v>46157</v>
      </c>
      <c r="N2085" s="34" t="s">
        <v>20</v>
      </c>
      <c r="O2085" s="34" t="s">
        <v>35170</v>
      </c>
      <c r="P2085" s="34" t="s">
        <v>45771</v>
      </c>
      <c r="Q2085" s="34" t="s">
        <v>29986</v>
      </c>
      <c r="R2085" s="95" t="s">
        <v>35171</v>
      </c>
      <c r="S2085" s="34" t="s">
        <v>93</v>
      </c>
      <c r="T2085" s="34" t="s">
        <v>21</v>
      </c>
      <c r="U2085" s="35" t="s">
        <v>26682</v>
      </c>
      <c r="V2085" s="35" t="s">
        <v>26484</v>
      </c>
      <c r="W2085" s="35" t="s">
        <v>26485</v>
      </c>
      <c r="X2085" s="35" t="s">
        <v>93</v>
      </c>
      <c r="Y2085" s="35">
        <v>4121</v>
      </c>
      <c r="AA2085" s="34" t="s">
        <v>42844</v>
      </c>
      <c r="AB2085" s="33">
        <v>6361</v>
      </c>
      <c r="AC2085" s="103">
        <v>25011</v>
      </c>
    </row>
    <row r="2086" spans="1:29" ht="13" customHeight="1" x14ac:dyDescent="0.2">
      <c r="A2086" s="34" t="s">
        <v>35163</v>
      </c>
      <c r="B2086" s="34">
        <v>37</v>
      </c>
      <c r="C2086" s="34" t="s">
        <v>13</v>
      </c>
      <c r="D2086" s="34" t="s">
        <v>41</v>
      </c>
      <c r="E2086" s="34"/>
      <c r="F2086" s="94">
        <v>43395</v>
      </c>
      <c r="G2086" s="34" t="s">
        <v>35663</v>
      </c>
      <c r="H2086" s="34" t="s">
        <v>12865</v>
      </c>
      <c r="I2086" s="34" t="s">
        <v>38</v>
      </c>
      <c r="J2086" s="62">
        <v>94565</v>
      </c>
      <c r="K2086" s="34" t="s">
        <v>4133</v>
      </c>
      <c r="L2086" s="34" t="s">
        <v>23314</v>
      </c>
      <c r="M2086" s="1" t="s">
        <v>46958</v>
      </c>
      <c r="N2086" s="34" t="s">
        <v>20</v>
      </c>
      <c r="O2086" s="34" t="s">
        <v>35164</v>
      </c>
      <c r="P2086" s="34" t="s">
        <v>45771</v>
      </c>
      <c r="Q2086" s="34" t="s">
        <v>29986</v>
      </c>
      <c r="R2086" s="95" t="s">
        <v>35165</v>
      </c>
      <c r="S2086" s="34" t="s">
        <v>93</v>
      </c>
      <c r="T2086" s="34" t="s">
        <v>21</v>
      </c>
      <c r="U2086" s="35" t="s">
        <v>26689</v>
      </c>
      <c r="V2086" s="35" t="s">
        <v>26484</v>
      </c>
      <c r="W2086" s="35" t="s">
        <v>26483</v>
      </c>
      <c r="X2086" s="35" t="s">
        <v>509</v>
      </c>
      <c r="Y2086" s="35">
        <v>4162</v>
      </c>
      <c r="AA2086" s="34" t="s">
        <v>42844</v>
      </c>
      <c r="AB2086" s="33">
        <v>6360</v>
      </c>
      <c r="AC2086" s="103">
        <v>25016</v>
      </c>
    </row>
    <row r="2087" spans="1:29" ht="13" customHeight="1" x14ac:dyDescent="0.2">
      <c r="A2087" s="34" t="s">
        <v>35178</v>
      </c>
      <c r="B2087" s="34">
        <v>61</v>
      </c>
      <c r="C2087" s="34" t="s">
        <v>13</v>
      </c>
      <c r="D2087" s="34" t="s">
        <v>30</v>
      </c>
      <c r="E2087" s="95" t="s">
        <v>35179</v>
      </c>
      <c r="F2087" s="94">
        <v>43395</v>
      </c>
      <c r="G2087" s="34" t="s">
        <v>35664</v>
      </c>
      <c r="H2087" s="34" t="s">
        <v>21892</v>
      </c>
      <c r="I2087" s="34" t="s">
        <v>297</v>
      </c>
      <c r="J2087" s="62">
        <v>37821</v>
      </c>
      <c r="K2087" s="34" t="s">
        <v>28134</v>
      </c>
      <c r="L2087" s="34" t="s">
        <v>35180</v>
      </c>
      <c r="M2087" s="1" t="s">
        <v>46959</v>
      </c>
      <c r="N2087" s="34" t="s">
        <v>20</v>
      </c>
      <c r="O2087" s="34" t="s">
        <v>35181</v>
      </c>
      <c r="P2087" s="34" t="s">
        <v>45771</v>
      </c>
      <c r="Q2087" s="34" t="s">
        <v>29986</v>
      </c>
      <c r="R2087" s="95" t="s">
        <v>35182</v>
      </c>
      <c r="S2087" s="34" t="s">
        <v>93</v>
      </c>
      <c r="T2087" s="34" t="s">
        <v>28</v>
      </c>
      <c r="U2087" s="35" t="s">
        <v>26488</v>
      </c>
      <c r="V2087" s="35" t="s">
        <v>26484</v>
      </c>
      <c r="W2087" s="35" t="s">
        <v>26485</v>
      </c>
      <c r="X2087" s="35" t="s">
        <v>93</v>
      </c>
      <c r="Y2087" s="35">
        <v>4123</v>
      </c>
      <c r="AA2087" s="34" t="s">
        <v>42843</v>
      </c>
      <c r="AB2087" s="33">
        <v>6363</v>
      </c>
      <c r="AC2087" s="103">
        <v>25017</v>
      </c>
    </row>
    <row r="2088" spans="1:29" ht="13" customHeight="1" x14ac:dyDescent="0.2">
      <c r="A2088" s="34" t="s">
        <v>35183</v>
      </c>
      <c r="B2088" s="34">
        <v>27</v>
      </c>
      <c r="C2088" s="34" t="s">
        <v>13</v>
      </c>
      <c r="D2088" s="34" t="s">
        <v>78</v>
      </c>
      <c r="E2088" s="95" t="s">
        <v>35184</v>
      </c>
      <c r="F2088" s="94">
        <v>43394</v>
      </c>
      <c r="G2088" s="34" t="s">
        <v>35185</v>
      </c>
      <c r="H2088" s="34" t="s">
        <v>106</v>
      </c>
      <c r="I2088" s="34" t="s">
        <v>337</v>
      </c>
      <c r="J2088" s="62">
        <v>27889</v>
      </c>
      <c r="K2088" s="34" t="s">
        <v>12001</v>
      </c>
      <c r="L2088" s="34" t="s">
        <v>35186</v>
      </c>
      <c r="M2088" s="1" t="s">
        <v>46960</v>
      </c>
      <c r="N2088" s="34" t="s">
        <v>20</v>
      </c>
      <c r="O2088" s="34" t="s">
        <v>35187</v>
      </c>
      <c r="P2088" s="34" t="s">
        <v>45771</v>
      </c>
      <c r="Q2088" s="34" t="s">
        <v>29986</v>
      </c>
      <c r="R2088" s="95" t="s">
        <v>35188</v>
      </c>
      <c r="S2088" s="34" t="s">
        <v>93</v>
      </c>
      <c r="T2088" s="34" t="s">
        <v>21</v>
      </c>
      <c r="U2088" s="35" t="s">
        <v>26689</v>
      </c>
      <c r="V2088" s="35" t="s">
        <v>26482</v>
      </c>
      <c r="W2088" s="35" t="s">
        <v>26485</v>
      </c>
      <c r="X2088" s="35" t="s">
        <v>509</v>
      </c>
      <c r="Y2088" s="35">
        <v>4118</v>
      </c>
      <c r="AA2088" s="34" t="s">
        <v>42843</v>
      </c>
      <c r="AB2088" s="33">
        <v>6358</v>
      </c>
      <c r="AC2088" s="103">
        <v>25009</v>
      </c>
    </row>
    <row r="2089" spans="1:29" ht="13" customHeight="1" x14ac:dyDescent="0.2">
      <c r="A2089" s="1" t="s">
        <v>2989</v>
      </c>
      <c r="B2089" s="33" t="s">
        <v>22</v>
      </c>
      <c r="C2089" s="34" t="s">
        <v>13</v>
      </c>
      <c r="D2089" s="1" t="s">
        <v>23</v>
      </c>
      <c r="E2089" s="95"/>
      <c r="F2089" s="94">
        <v>43394</v>
      </c>
      <c r="G2089" s="34"/>
      <c r="H2089" s="35" t="s">
        <v>32542</v>
      </c>
      <c r="I2089" s="35" t="s">
        <v>55</v>
      </c>
      <c r="K2089" s="34"/>
      <c r="L2089" s="34"/>
      <c r="M2089" s="1" t="s">
        <v>48929</v>
      </c>
      <c r="N2089" s="34" t="s">
        <v>20</v>
      </c>
      <c r="O2089" s="34"/>
      <c r="P2089" s="34" t="s">
        <v>45771</v>
      </c>
      <c r="Q2089" s="34" t="s">
        <v>29986</v>
      </c>
      <c r="R2089" s="95"/>
      <c r="S2089" s="34"/>
      <c r="T2089" s="34" t="s">
        <v>28</v>
      </c>
      <c r="U2089" s="35" t="s">
        <v>26487</v>
      </c>
      <c r="V2089" s="35" t="s">
        <v>26487</v>
      </c>
      <c r="W2089" s="35" t="s">
        <v>26483</v>
      </c>
      <c r="X2089" s="35" t="s">
        <v>93</v>
      </c>
      <c r="Y2089" s="35">
        <v>4119</v>
      </c>
      <c r="AA2089" s="33" t="s">
        <v>49699</v>
      </c>
      <c r="AB2089" s="33">
        <v>6359</v>
      </c>
      <c r="AC2089" s="103">
        <v>25285</v>
      </c>
    </row>
    <row r="2090" spans="1:29" ht="13" customHeight="1" x14ac:dyDescent="0.2">
      <c r="A2090" s="34" t="s">
        <v>35189</v>
      </c>
      <c r="B2090" s="34">
        <v>34</v>
      </c>
      <c r="C2090" s="34" t="s">
        <v>102</v>
      </c>
      <c r="D2090" s="34" t="s">
        <v>30</v>
      </c>
      <c r="E2090" s="34"/>
      <c r="F2090" s="94">
        <v>43393</v>
      </c>
      <c r="G2090" s="34" t="s">
        <v>35190</v>
      </c>
      <c r="H2090" s="34" t="s">
        <v>35191</v>
      </c>
      <c r="I2090" s="34" t="s">
        <v>25</v>
      </c>
      <c r="J2090" s="62">
        <v>29101</v>
      </c>
      <c r="K2090" s="34" t="s">
        <v>10800</v>
      </c>
      <c r="L2090" s="34" t="s">
        <v>9732</v>
      </c>
      <c r="M2090" s="1" t="s">
        <v>46486</v>
      </c>
      <c r="N2090" s="34" t="s">
        <v>20</v>
      </c>
      <c r="O2090" s="34" t="s">
        <v>35192</v>
      </c>
      <c r="P2090" s="34" t="s">
        <v>45771</v>
      </c>
      <c r="Q2090" s="34" t="s">
        <v>29986</v>
      </c>
      <c r="R2090" s="95" t="s">
        <v>35193</v>
      </c>
      <c r="S2090" s="34" t="s">
        <v>93</v>
      </c>
      <c r="T2090" s="34" t="s">
        <v>21</v>
      </c>
      <c r="U2090" s="35" t="s">
        <v>26689</v>
      </c>
      <c r="V2090" s="35" t="s">
        <v>26484</v>
      </c>
      <c r="W2090" s="35" t="s">
        <v>26485</v>
      </c>
      <c r="X2090" s="35" t="s">
        <v>93</v>
      </c>
      <c r="Y2090" s="35">
        <v>4132</v>
      </c>
      <c r="AA2090" s="34" t="s">
        <v>42843</v>
      </c>
      <c r="AB2090" s="33">
        <v>6357</v>
      </c>
      <c r="AC2090" s="103">
        <v>25006</v>
      </c>
    </row>
    <row r="2091" spans="1:29" ht="13" customHeight="1" x14ac:dyDescent="0.2">
      <c r="A2091" s="34" t="s">
        <v>35194</v>
      </c>
      <c r="B2091" s="34">
        <v>35</v>
      </c>
      <c r="C2091" s="34" t="s">
        <v>13</v>
      </c>
      <c r="D2091" s="34" t="s">
        <v>30</v>
      </c>
      <c r="E2091" s="95" t="s">
        <v>35195</v>
      </c>
      <c r="F2091" s="94">
        <v>43393</v>
      </c>
      <c r="G2091" s="34" t="s">
        <v>35196</v>
      </c>
      <c r="H2091" s="34" t="s">
        <v>260</v>
      </c>
      <c r="I2091" s="34" t="s">
        <v>66</v>
      </c>
      <c r="J2091" s="62">
        <v>75460</v>
      </c>
      <c r="K2091" s="34" t="s">
        <v>6382</v>
      </c>
      <c r="L2091" s="34" t="s">
        <v>18798</v>
      </c>
      <c r="M2091" s="1" t="s">
        <v>46281</v>
      </c>
      <c r="N2091" s="34" t="s">
        <v>20</v>
      </c>
      <c r="O2091" s="34" t="s">
        <v>35197</v>
      </c>
      <c r="P2091" s="34" t="s">
        <v>45771</v>
      </c>
      <c r="Q2091" s="34" t="s">
        <v>29986</v>
      </c>
      <c r="R2091" s="95" t="s">
        <v>35198</v>
      </c>
      <c r="S2091" s="34" t="s">
        <v>93</v>
      </c>
      <c r="T2091" s="34" t="s">
        <v>21</v>
      </c>
      <c r="U2091" s="35" t="s">
        <v>26689</v>
      </c>
      <c r="V2091" s="35" t="s">
        <v>26484</v>
      </c>
      <c r="W2091" s="35" t="s">
        <v>26485</v>
      </c>
      <c r="X2091" s="35" t="s">
        <v>93</v>
      </c>
      <c r="Y2091" s="35">
        <v>4122</v>
      </c>
      <c r="AA2091" s="34" t="s">
        <v>42844</v>
      </c>
      <c r="AB2091" s="33">
        <v>6355</v>
      </c>
      <c r="AC2091" s="103">
        <v>25015</v>
      </c>
    </row>
    <row r="2092" spans="1:29" ht="13" customHeight="1" x14ac:dyDescent="0.2">
      <c r="A2092" s="34" t="s">
        <v>35199</v>
      </c>
      <c r="B2092" s="34">
        <v>50</v>
      </c>
      <c r="C2092" s="34" t="s">
        <v>13</v>
      </c>
      <c r="D2092" s="34" t="s">
        <v>30</v>
      </c>
      <c r="E2092" s="95" t="s">
        <v>35200</v>
      </c>
      <c r="F2092" s="94">
        <v>43393</v>
      </c>
      <c r="G2092" s="34" t="s">
        <v>35665</v>
      </c>
      <c r="H2092" s="34" t="s">
        <v>10686</v>
      </c>
      <c r="I2092" s="34" t="s">
        <v>281</v>
      </c>
      <c r="J2092" s="62">
        <v>98387</v>
      </c>
      <c r="K2092" s="34" t="s">
        <v>824</v>
      </c>
      <c r="L2092" s="34" t="s">
        <v>19755</v>
      </c>
      <c r="M2092" s="1" t="s">
        <v>46115</v>
      </c>
      <c r="N2092" s="34" t="s">
        <v>20</v>
      </c>
      <c r="O2092" s="34" t="s">
        <v>35201</v>
      </c>
      <c r="P2092" s="34" t="s">
        <v>45771</v>
      </c>
      <c r="Q2092" s="34" t="s">
        <v>29986</v>
      </c>
      <c r="R2092" s="95" t="s">
        <v>35202</v>
      </c>
      <c r="S2092" s="34" t="s">
        <v>93</v>
      </c>
      <c r="T2092" s="34" t="s">
        <v>21</v>
      </c>
      <c r="U2092" s="35" t="s">
        <v>26689</v>
      </c>
      <c r="V2092" s="35" t="s">
        <v>26482</v>
      </c>
      <c r="W2092" s="35" t="s">
        <v>26485</v>
      </c>
      <c r="X2092" s="35" t="s">
        <v>93</v>
      </c>
      <c r="Y2092" s="35">
        <v>4126</v>
      </c>
      <c r="AA2092" s="34" t="s">
        <v>42844</v>
      </c>
      <c r="AB2092" s="33">
        <v>6356</v>
      </c>
      <c r="AC2092" s="103">
        <v>25008</v>
      </c>
    </row>
    <row r="2093" spans="1:29" ht="13" customHeight="1" x14ac:dyDescent="0.2">
      <c r="A2093" s="34" t="s">
        <v>35203</v>
      </c>
      <c r="B2093" s="34">
        <v>25</v>
      </c>
      <c r="C2093" s="34" t="s">
        <v>13</v>
      </c>
      <c r="D2093" s="34" t="s">
        <v>30</v>
      </c>
      <c r="E2093" s="34"/>
      <c r="F2093" s="94">
        <v>43392</v>
      </c>
      <c r="G2093" s="34" t="s">
        <v>35204</v>
      </c>
      <c r="H2093" s="34" t="s">
        <v>1419</v>
      </c>
      <c r="I2093" s="34" t="s">
        <v>39</v>
      </c>
      <c r="J2093" s="62">
        <v>2302</v>
      </c>
      <c r="K2093" s="34" t="s">
        <v>1005</v>
      </c>
      <c r="L2093" s="34" t="s">
        <v>1420</v>
      </c>
      <c r="M2093" s="1" t="s">
        <v>46961</v>
      </c>
      <c r="N2093" s="34" t="s">
        <v>20</v>
      </c>
      <c r="O2093" s="34" t="s">
        <v>35205</v>
      </c>
      <c r="P2093" s="34" t="s">
        <v>45771</v>
      </c>
      <c r="Q2093" s="34" t="s">
        <v>29986</v>
      </c>
      <c r="R2093" s="95" t="s">
        <v>35206</v>
      </c>
      <c r="S2093" s="34" t="s">
        <v>509</v>
      </c>
      <c r="T2093" s="34" t="s">
        <v>21</v>
      </c>
      <c r="U2093" s="35" t="s">
        <v>26682</v>
      </c>
      <c r="V2093" s="35" t="s">
        <v>26482</v>
      </c>
      <c r="W2093" s="35" t="s">
        <v>26485</v>
      </c>
      <c r="X2093" s="35" t="s">
        <v>93</v>
      </c>
      <c r="Y2093" s="35">
        <v>4124</v>
      </c>
      <c r="AA2093" s="34" t="s">
        <v>42844</v>
      </c>
      <c r="AB2093" s="33">
        <v>6352</v>
      </c>
      <c r="AC2093" s="103">
        <v>25003</v>
      </c>
    </row>
    <row r="2094" spans="1:29" ht="13" customHeight="1" x14ac:dyDescent="0.2">
      <c r="A2094" s="34" t="s">
        <v>35212</v>
      </c>
      <c r="B2094" s="34">
        <v>26</v>
      </c>
      <c r="C2094" s="34" t="s">
        <v>13</v>
      </c>
      <c r="D2094" s="34" t="s">
        <v>127</v>
      </c>
      <c r="E2094" s="95" t="s">
        <v>35213</v>
      </c>
      <c r="F2094" s="94">
        <v>43392</v>
      </c>
      <c r="G2094" s="34" t="s">
        <v>35214</v>
      </c>
      <c r="H2094" s="34" t="s">
        <v>405</v>
      </c>
      <c r="I2094" s="34" t="s">
        <v>406</v>
      </c>
      <c r="J2094" s="62">
        <v>54311</v>
      </c>
      <c r="K2094" s="34" t="s">
        <v>3715</v>
      </c>
      <c r="L2094" s="34" t="s">
        <v>3716</v>
      </c>
      <c r="M2094" s="1" t="s">
        <v>46027</v>
      </c>
      <c r="N2094" s="34" t="s">
        <v>20</v>
      </c>
      <c r="O2094" s="34" t="s">
        <v>35215</v>
      </c>
      <c r="P2094" s="34" t="s">
        <v>45771</v>
      </c>
      <c r="Q2094" s="34" t="s">
        <v>29986</v>
      </c>
      <c r="R2094" s="95" t="s">
        <v>35216</v>
      </c>
      <c r="S2094" s="34" t="s">
        <v>93</v>
      </c>
      <c r="T2094" s="34" t="s">
        <v>28</v>
      </c>
      <c r="U2094" s="33" t="s">
        <v>26487</v>
      </c>
      <c r="V2094" s="34"/>
      <c r="W2094" s="34"/>
      <c r="X2094" s="34"/>
      <c r="Y2094" s="34"/>
      <c r="AA2094" s="34" t="s">
        <v>42844</v>
      </c>
      <c r="AB2094" s="33">
        <v>6353</v>
      </c>
      <c r="AC2094" s="103">
        <v>25004</v>
      </c>
    </row>
    <row r="2095" spans="1:29" ht="13" customHeight="1" x14ac:dyDescent="0.2">
      <c r="A2095" s="34" t="s">
        <v>35207</v>
      </c>
      <c r="B2095" s="34">
        <v>21</v>
      </c>
      <c r="C2095" s="34" t="s">
        <v>13</v>
      </c>
      <c r="D2095" s="34" t="s">
        <v>78</v>
      </c>
      <c r="E2095" s="95" t="s">
        <v>35208</v>
      </c>
      <c r="F2095" s="94">
        <v>43392</v>
      </c>
      <c r="G2095" s="34" t="s">
        <v>35209</v>
      </c>
      <c r="H2095" s="34" t="s">
        <v>3897</v>
      </c>
      <c r="I2095" s="34" t="s">
        <v>55</v>
      </c>
      <c r="J2095" s="62">
        <v>33169</v>
      </c>
      <c r="K2095" s="34" t="s">
        <v>147</v>
      </c>
      <c r="L2095" s="34" t="s">
        <v>3899</v>
      </c>
      <c r="M2095" s="1" t="s">
        <v>46962</v>
      </c>
      <c r="N2095" s="34" t="s">
        <v>20</v>
      </c>
      <c r="O2095" s="34" t="s">
        <v>35210</v>
      </c>
      <c r="P2095" s="34" t="s">
        <v>45771</v>
      </c>
      <c r="Q2095" s="34" t="s">
        <v>29986</v>
      </c>
      <c r="R2095" s="95" t="s">
        <v>35211</v>
      </c>
      <c r="S2095" s="34" t="s">
        <v>93</v>
      </c>
      <c r="T2095" s="34" t="s">
        <v>350</v>
      </c>
      <c r="U2095" s="35" t="s">
        <v>26775</v>
      </c>
      <c r="V2095" s="35" t="s">
        <v>26484</v>
      </c>
      <c r="W2095" s="35" t="s">
        <v>26483</v>
      </c>
      <c r="X2095" s="35" t="s">
        <v>93</v>
      </c>
      <c r="Y2095" s="35">
        <v>4116</v>
      </c>
      <c r="AA2095" s="34" t="s">
        <v>42844</v>
      </c>
      <c r="AB2095" s="33">
        <v>6354</v>
      </c>
      <c r="AC2095" s="103">
        <v>25005</v>
      </c>
    </row>
    <row r="2096" spans="1:29" ht="13" customHeight="1" x14ac:dyDescent="0.2">
      <c r="A2096" s="34" t="s">
        <v>35217</v>
      </c>
      <c r="B2096" s="34">
        <v>63</v>
      </c>
      <c r="C2096" s="34" t="s">
        <v>13</v>
      </c>
      <c r="D2096" s="34" t="s">
        <v>78</v>
      </c>
      <c r="E2096" s="34"/>
      <c r="F2096" s="94">
        <v>43391</v>
      </c>
      <c r="G2096" s="34" t="s">
        <v>35666</v>
      </c>
      <c r="H2096" s="34" t="s">
        <v>1034</v>
      </c>
      <c r="I2096" s="34" t="s">
        <v>159</v>
      </c>
      <c r="J2096" s="62">
        <v>30655</v>
      </c>
      <c r="K2096" s="34" t="s">
        <v>24197</v>
      </c>
      <c r="L2096" s="34" t="s">
        <v>35218</v>
      </c>
      <c r="M2096" s="1" t="s">
        <v>46963</v>
      </c>
      <c r="N2096" s="34" t="s">
        <v>20</v>
      </c>
      <c r="O2096" s="34" t="s">
        <v>35219</v>
      </c>
      <c r="P2096" s="34" t="s">
        <v>45771</v>
      </c>
      <c r="Q2096" s="34" t="s">
        <v>29986</v>
      </c>
      <c r="R2096" s="95" t="s">
        <v>35220</v>
      </c>
      <c r="S2096" s="34" t="s">
        <v>509</v>
      </c>
      <c r="T2096" s="34" t="s">
        <v>45897</v>
      </c>
      <c r="U2096" s="35" t="s">
        <v>39851</v>
      </c>
      <c r="V2096" s="35" t="s">
        <v>26484</v>
      </c>
      <c r="W2096" s="35" t="s">
        <v>26485</v>
      </c>
      <c r="X2096" s="35" t="s">
        <v>93</v>
      </c>
      <c r="Y2096" s="35">
        <v>4161</v>
      </c>
      <c r="AA2096" s="34" t="s">
        <v>42843</v>
      </c>
      <c r="AB2096" s="33">
        <v>6346</v>
      </c>
      <c r="AC2096" s="103">
        <v>25000</v>
      </c>
    </row>
    <row r="2097" spans="1:29" ht="13" customHeight="1" x14ac:dyDescent="0.2">
      <c r="A2097" s="34" t="s">
        <v>35221</v>
      </c>
      <c r="B2097" s="34">
        <v>18</v>
      </c>
      <c r="C2097" s="34" t="s">
        <v>13</v>
      </c>
      <c r="D2097" s="34" t="s">
        <v>30</v>
      </c>
      <c r="E2097" s="34"/>
      <c r="F2097" s="94">
        <v>43391</v>
      </c>
      <c r="G2097" s="34" t="s">
        <v>35222</v>
      </c>
      <c r="H2097" s="34" t="s">
        <v>35223</v>
      </c>
      <c r="I2097" s="34" t="s">
        <v>191</v>
      </c>
      <c r="J2097" s="62">
        <v>80033</v>
      </c>
      <c r="K2097" s="34" t="s">
        <v>1655</v>
      </c>
      <c r="L2097" s="34" t="s">
        <v>10660</v>
      </c>
      <c r="M2097" s="1" t="s">
        <v>46228</v>
      </c>
      <c r="N2097" s="34" t="s">
        <v>20</v>
      </c>
      <c r="O2097" s="34" t="s">
        <v>35224</v>
      </c>
      <c r="P2097" s="34" t="s">
        <v>45771</v>
      </c>
      <c r="Q2097" s="34" t="s">
        <v>29986</v>
      </c>
      <c r="R2097" s="95" t="s">
        <v>35225</v>
      </c>
      <c r="S2097" s="34" t="s">
        <v>93</v>
      </c>
      <c r="T2097" s="34" t="s">
        <v>28</v>
      </c>
      <c r="U2097" s="35" t="s">
        <v>26487</v>
      </c>
      <c r="V2097" s="35" t="s">
        <v>26484</v>
      </c>
      <c r="W2097" s="35" t="s">
        <v>19153</v>
      </c>
      <c r="X2097" s="35" t="s">
        <v>93</v>
      </c>
      <c r="Y2097" s="35">
        <v>4113</v>
      </c>
      <c r="AA2097" s="34" t="s">
        <v>42844</v>
      </c>
      <c r="AB2097" s="33">
        <v>6348</v>
      </c>
      <c r="AC2097" s="103">
        <v>24996</v>
      </c>
    </row>
    <row r="2098" spans="1:29" ht="13" customHeight="1" x14ac:dyDescent="0.2">
      <c r="A2098" s="34" t="s">
        <v>35226</v>
      </c>
      <c r="B2098" s="34">
        <v>19</v>
      </c>
      <c r="C2098" s="34" t="s">
        <v>13</v>
      </c>
      <c r="D2098" s="34" t="s">
        <v>78</v>
      </c>
      <c r="E2098" s="95" t="s">
        <v>35227</v>
      </c>
      <c r="F2098" s="94">
        <v>43391</v>
      </c>
      <c r="G2098" s="34" t="s">
        <v>35228</v>
      </c>
      <c r="H2098" s="34" t="s">
        <v>2892</v>
      </c>
      <c r="I2098" s="34" t="s">
        <v>74</v>
      </c>
      <c r="J2098" s="62">
        <v>8360</v>
      </c>
      <c r="K2098" s="34" t="s">
        <v>2894</v>
      </c>
      <c r="L2098" s="34" t="s">
        <v>36308</v>
      </c>
      <c r="M2098" s="1" t="s">
        <v>46964</v>
      </c>
      <c r="N2098" s="34" t="s">
        <v>20</v>
      </c>
      <c r="O2098" s="34" t="s">
        <v>35229</v>
      </c>
      <c r="P2098" s="34" t="s">
        <v>45771</v>
      </c>
      <c r="Q2098" s="34" t="s">
        <v>29986</v>
      </c>
      <c r="R2098" s="95" t="s">
        <v>35230</v>
      </c>
      <c r="S2098" s="34" t="s">
        <v>93</v>
      </c>
      <c r="T2098" s="34" t="s">
        <v>28</v>
      </c>
      <c r="U2098" s="35" t="s">
        <v>26487</v>
      </c>
      <c r="V2098" s="35" t="s">
        <v>26482</v>
      </c>
      <c r="W2098" s="35" t="s">
        <v>26485</v>
      </c>
      <c r="X2098" s="35" t="s">
        <v>93</v>
      </c>
      <c r="Y2098" s="35">
        <v>4117</v>
      </c>
      <c r="AA2098" s="34" t="s">
        <v>42844</v>
      </c>
      <c r="AB2098" s="33">
        <v>6350</v>
      </c>
      <c r="AC2098" s="103">
        <v>24998</v>
      </c>
    </row>
    <row r="2099" spans="1:29" ht="13" customHeight="1" x14ac:dyDescent="0.2">
      <c r="A2099" s="34" t="s">
        <v>35231</v>
      </c>
      <c r="B2099" s="34">
        <v>23</v>
      </c>
      <c r="C2099" s="34" t="s">
        <v>13</v>
      </c>
      <c r="D2099" s="34" t="s">
        <v>30</v>
      </c>
      <c r="E2099" s="95" t="s">
        <v>35232</v>
      </c>
      <c r="F2099" s="94">
        <v>43391</v>
      </c>
      <c r="G2099" s="34" t="s">
        <v>35233</v>
      </c>
      <c r="H2099" s="34" t="s">
        <v>219</v>
      </c>
      <c r="I2099" s="34" t="s">
        <v>220</v>
      </c>
      <c r="J2099" s="62">
        <v>84111</v>
      </c>
      <c r="K2099" s="34" t="s">
        <v>561</v>
      </c>
      <c r="L2099" s="34" t="s">
        <v>35234</v>
      </c>
      <c r="M2099" s="1" t="s">
        <v>46965</v>
      </c>
      <c r="N2099" s="34" t="s">
        <v>20</v>
      </c>
      <c r="O2099" s="34" t="s">
        <v>35235</v>
      </c>
      <c r="P2099" s="34" t="s">
        <v>45771</v>
      </c>
      <c r="Q2099" s="34" t="s">
        <v>29986</v>
      </c>
      <c r="R2099" s="95" t="s">
        <v>35236</v>
      </c>
      <c r="S2099" s="34" t="s">
        <v>93</v>
      </c>
      <c r="T2099" s="34" t="s">
        <v>28</v>
      </c>
      <c r="U2099" s="35" t="s">
        <v>26487</v>
      </c>
      <c r="V2099" s="35" t="s">
        <v>26482</v>
      </c>
      <c r="W2099" s="35" t="s">
        <v>26483</v>
      </c>
      <c r="X2099" s="35" t="s">
        <v>93</v>
      </c>
      <c r="Y2099" s="35">
        <v>4114</v>
      </c>
      <c r="AA2099" s="34" t="s">
        <v>42842</v>
      </c>
      <c r="AB2099" s="33">
        <v>6349</v>
      </c>
      <c r="AC2099" s="103">
        <v>24995</v>
      </c>
    </row>
    <row r="2100" spans="1:29" ht="13" customHeight="1" x14ac:dyDescent="0.2">
      <c r="A2100" s="1" t="s">
        <v>35241</v>
      </c>
      <c r="B2100" s="34">
        <v>27</v>
      </c>
      <c r="C2100" s="34" t="s">
        <v>13</v>
      </c>
      <c r="D2100" s="1" t="s">
        <v>23</v>
      </c>
      <c r="E2100" s="34"/>
      <c r="F2100" s="94">
        <v>43391</v>
      </c>
      <c r="G2100" s="34" t="s">
        <v>35242</v>
      </c>
      <c r="H2100" s="34" t="s">
        <v>22312</v>
      </c>
      <c r="I2100" s="34" t="s">
        <v>159</v>
      </c>
      <c r="J2100" s="62">
        <v>30121</v>
      </c>
      <c r="K2100" s="34" t="s">
        <v>1043</v>
      </c>
      <c r="L2100" s="34" t="s">
        <v>17911</v>
      </c>
      <c r="M2100" s="1" t="s">
        <v>45942</v>
      </c>
      <c r="N2100" s="34" t="s">
        <v>20</v>
      </c>
      <c r="O2100" s="34" t="s">
        <v>35243</v>
      </c>
      <c r="P2100" s="34" t="s">
        <v>45771</v>
      </c>
      <c r="Q2100" s="34" t="s">
        <v>29986</v>
      </c>
      <c r="R2100" s="95" t="s">
        <v>35244</v>
      </c>
      <c r="S2100" s="34" t="s">
        <v>93</v>
      </c>
      <c r="T2100" s="34" t="s">
        <v>28</v>
      </c>
      <c r="U2100" s="33" t="s">
        <v>26487</v>
      </c>
      <c r="V2100" s="35"/>
      <c r="W2100" s="35"/>
      <c r="X2100" s="35"/>
      <c r="Y2100" s="35"/>
      <c r="AA2100" s="34" t="s">
        <v>42844</v>
      </c>
      <c r="AB2100" s="33">
        <v>6347</v>
      </c>
      <c r="AC2100" s="103">
        <v>24999</v>
      </c>
    </row>
    <row r="2101" spans="1:29" ht="13" customHeight="1" x14ac:dyDescent="0.2">
      <c r="A2101" s="34" t="s">
        <v>35237</v>
      </c>
      <c r="B2101" s="34">
        <v>38</v>
      </c>
      <c r="C2101" s="34" t="s">
        <v>13</v>
      </c>
      <c r="D2101" s="34" t="s">
        <v>30</v>
      </c>
      <c r="E2101" s="34"/>
      <c r="F2101" s="94">
        <v>43391</v>
      </c>
      <c r="G2101" s="34" t="s">
        <v>35238</v>
      </c>
      <c r="H2101" s="34" t="s">
        <v>14442</v>
      </c>
      <c r="I2101" s="34" t="s">
        <v>406</v>
      </c>
      <c r="J2101" s="62">
        <v>53121</v>
      </c>
      <c r="K2101" s="34" t="s">
        <v>14444</v>
      </c>
      <c r="L2101" s="34" t="s">
        <v>14445</v>
      </c>
      <c r="M2101" s="1" t="s">
        <v>46966</v>
      </c>
      <c r="N2101" s="34" t="s">
        <v>20</v>
      </c>
      <c r="O2101" s="34" t="s">
        <v>35239</v>
      </c>
      <c r="P2101" s="34" t="s">
        <v>45771</v>
      </c>
      <c r="Q2101" s="34" t="s">
        <v>29986</v>
      </c>
      <c r="R2101" s="95" t="s">
        <v>35240</v>
      </c>
      <c r="S2101" s="34" t="s">
        <v>93</v>
      </c>
      <c r="T2101" s="34" t="s">
        <v>350</v>
      </c>
      <c r="U2101" s="35" t="s">
        <v>26775</v>
      </c>
      <c r="V2101" s="35" t="s">
        <v>26484</v>
      </c>
      <c r="W2101" s="35" t="s">
        <v>26483</v>
      </c>
      <c r="X2101" s="35" t="s">
        <v>93</v>
      </c>
      <c r="Y2101" s="35">
        <v>4115</v>
      </c>
      <c r="AA2101" s="34" t="s">
        <v>42843</v>
      </c>
      <c r="AB2101" s="33">
        <v>6351</v>
      </c>
      <c r="AC2101" s="103">
        <v>25001</v>
      </c>
    </row>
    <row r="2102" spans="1:29" ht="13" customHeight="1" x14ac:dyDescent="0.2">
      <c r="A2102" s="34" t="s">
        <v>35245</v>
      </c>
      <c r="B2102" s="34">
        <v>19</v>
      </c>
      <c r="C2102" s="34" t="s">
        <v>13</v>
      </c>
      <c r="D2102" s="34" t="s">
        <v>78</v>
      </c>
      <c r="E2102" s="95" t="s">
        <v>35246</v>
      </c>
      <c r="F2102" s="94">
        <v>43390</v>
      </c>
      <c r="G2102" s="34" t="s">
        <v>35247</v>
      </c>
      <c r="H2102" s="34" t="s">
        <v>1113</v>
      </c>
      <c r="I2102" s="34" t="s">
        <v>297</v>
      </c>
      <c r="J2102" s="62">
        <v>38115</v>
      </c>
      <c r="K2102" s="34" t="s">
        <v>1114</v>
      </c>
      <c r="L2102" s="34" t="s">
        <v>22388</v>
      </c>
      <c r="M2102" s="1" t="s">
        <v>46570</v>
      </c>
      <c r="N2102" s="34" t="s">
        <v>20</v>
      </c>
      <c r="O2102" s="34" t="s">
        <v>35248</v>
      </c>
      <c r="P2102" s="34" t="s">
        <v>45771</v>
      </c>
      <c r="Q2102" s="34" t="s">
        <v>29986</v>
      </c>
      <c r="R2102" s="95" t="s">
        <v>35249</v>
      </c>
      <c r="S2102" s="34" t="s">
        <v>93</v>
      </c>
      <c r="T2102" s="34" t="s">
        <v>21</v>
      </c>
      <c r="U2102" s="35" t="s">
        <v>26689</v>
      </c>
      <c r="V2102" s="35" t="s">
        <v>26484</v>
      </c>
      <c r="W2102" s="35" t="s">
        <v>26486</v>
      </c>
      <c r="X2102" s="35" t="s">
        <v>93</v>
      </c>
      <c r="Y2102" s="35">
        <v>4105</v>
      </c>
      <c r="AA2102" s="34" t="s">
        <v>42844</v>
      </c>
      <c r="AB2102" s="33">
        <v>6342</v>
      </c>
      <c r="AC2102" s="103">
        <v>24992</v>
      </c>
    </row>
    <row r="2103" spans="1:29" ht="13" customHeight="1" x14ac:dyDescent="0.2">
      <c r="A2103" s="34" t="s">
        <v>35250</v>
      </c>
      <c r="B2103" s="34">
        <v>29</v>
      </c>
      <c r="C2103" s="34" t="s">
        <v>13</v>
      </c>
      <c r="D2103" s="34" t="s">
        <v>30</v>
      </c>
      <c r="E2103" s="34"/>
      <c r="F2103" s="94">
        <v>43390</v>
      </c>
      <c r="G2103" s="34" t="s">
        <v>35251</v>
      </c>
      <c r="H2103" s="34" t="s">
        <v>547</v>
      </c>
      <c r="I2103" s="34" t="s">
        <v>281</v>
      </c>
      <c r="J2103" s="62">
        <v>98632</v>
      </c>
      <c r="K2103" s="34" t="s">
        <v>1774</v>
      </c>
      <c r="L2103" s="34" t="s">
        <v>35252</v>
      </c>
      <c r="M2103" s="1" t="s">
        <v>46967</v>
      </c>
      <c r="N2103" s="34" t="s">
        <v>20</v>
      </c>
      <c r="O2103" s="34" t="s">
        <v>35253</v>
      </c>
      <c r="P2103" s="34" t="s">
        <v>45771</v>
      </c>
      <c r="Q2103" s="34" t="s">
        <v>29986</v>
      </c>
      <c r="R2103" s="95" t="s">
        <v>35254</v>
      </c>
      <c r="S2103" s="34" t="s">
        <v>93</v>
      </c>
      <c r="T2103" s="34" t="s">
        <v>21</v>
      </c>
      <c r="U2103" s="35" t="s">
        <v>26689</v>
      </c>
      <c r="V2103" s="35" t="s">
        <v>26484</v>
      </c>
      <c r="W2103" s="35" t="s">
        <v>26486</v>
      </c>
      <c r="X2103" s="35" t="s">
        <v>93</v>
      </c>
      <c r="Y2103" s="35">
        <v>4104</v>
      </c>
      <c r="AA2103" s="34" t="s">
        <v>42844</v>
      </c>
      <c r="AB2103" s="33">
        <v>6341</v>
      </c>
      <c r="AC2103" s="103">
        <v>24994</v>
      </c>
    </row>
    <row r="2104" spans="1:29" ht="13" customHeight="1" x14ac:dyDescent="0.2">
      <c r="A2104" s="34" t="s">
        <v>35256</v>
      </c>
      <c r="B2104" s="34">
        <v>61</v>
      </c>
      <c r="C2104" s="34" t="s">
        <v>13</v>
      </c>
      <c r="D2104" s="34" t="s">
        <v>30</v>
      </c>
      <c r="E2104" s="95" t="s">
        <v>35257</v>
      </c>
      <c r="F2104" s="94">
        <v>43390</v>
      </c>
      <c r="G2104" s="34" t="s">
        <v>35258</v>
      </c>
      <c r="H2104" s="34" t="s">
        <v>35259</v>
      </c>
      <c r="I2104" s="34" t="s">
        <v>220</v>
      </c>
      <c r="J2104" s="62">
        <v>84118</v>
      </c>
      <c r="K2104" s="34" t="s">
        <v>561</v>
      </c>
      <c r="L2104" s="34" t="s">
        <v>32898</v>
      </c>
      <c r="M2104" s="1" t="s">
        <v>46157</v>
      </c>
      <c r="N2104" s="34" t="s">
        <v>4952</v>
      </c>
      <c r="O2104" s="34" t="s">
        <v>35260</v>
      </c>
      <c r="P2104" s="34" t="s">
        <v>45771</v>
      </c>
      <c r="Q2104" s="34" t="s">
        <v>29986</v>
      </c>
      <c r="R2104" s="95" t="s">
        <v>35261</v>
      </c>
      <c r="S2104" s="34" t="s">
        <v>93</v>
      </c>
      <c r="T2104" s="34" t="s">
        <v>21</v>
      </c>
      <c r="U2104" s="35" t="s">
        <v>26682</v>
      </c>
      <c r="V2104" s="35" t="s">
        <v>26482</v>
      </c>
      <c r="W2104" s="35"/>
      <c r="X2104" s="35" t="s">
        <v>93</v>
      </c>
      <c r="Y2104" s="35">
        <v>4129</v>
      </c>
      <c r="AA2104" s="34" t="s">
        <v>42844</v>
      </c>
      <c r="AB2104" s="33">
        <v>6344</v>
      </c>
      <c r="AC2104" s="103">
        <v>25013</v>
      </c>
    </row>
    <row r="2105" spans="1:29" ht="13" customHeight="1" x14ac:dyDescent="0.2">
      <c r="A2105" s="1" t="s">
        <v>2989</v>
      </c>
      <c r="B2105" s="33" t="s">
        <v>22</v>
      </c>
      <c r="C2105" s="34" t="s">
        <v>13</v>
      </c>
      <c r="D2105" s="1" t="s">
        <v>23</v>
      </c>
      <c r="E2105" s="34"/>
      <c r="F2105" s="94">
        <v>43390</v>
      </c>
      <c r="G2105" s="34"/>
      <c r="H2105" s="35" t="s">
        <v>35255</v>
      </c>
      <c r="I2105" s="35" t="s">
        <v>66</v>
      </c>
      <c r="K2105" s="34"/>
      <c r="L2105" s="34"/>
      <c r="M2105" s="1" t="s">
        <v>48929</v>
      </c>
      <c r="N2105" s="34" t="s">
        <v>20</v>
      </c>
      <c r="O2105" s="34"/>
      <c r="P2105" s="34" t="s">
        <v>45771</v>
      </c>
      <c r="Q2105" s="34" t="s">
        <v>29986</v>
      </c>
      <c r="R2105" s="95"/>
      <c r="S2105" s="34"/>
      <c r="T2105" s="34" t="s">
        <v>21</v>
      </c>
      <c r="U2105" s="35" t="s">
        <v>26682</v>
      </c>
      <c r="V2105" s="35" t="s">
        <v>26482</v>
      </c>
      <c r="W2105" s="35" t="s">
        <v>26485</v>
      </c>
      <c r="X2105" s="35" t="s">
        <v>93</v>
      </c>
      <c r="Y2105" s="35">
        <v>4112</v>
      </c>
      <c r="AA2105" s="33" t="s">
        <v>49699</v>
      </c>
      <c r="AB2105" s="33">
        <v>6343</v>
      </c>
      <c r="AC2105" s="103">
        <v>25412</v>
      </c>
    </row>
    <row r="2106" spans="1:29" ht="13" customHeight="1" x14ac:dyDescent="0.2">
      <c r="A2106" s="34" t="s">
        <v>35262</v>
      </c>
      <c r="B2106" s="34">
        <v>18</v>
      </c>
      <c r="C2106" s="34" t="s">
        <v>13</v>
      </c>
      <c r="D2106" s="34" t="s">
        <v>78</v>
      </c>
      <c r="E2106" s="34"/>
      <c r="F2106" s="94">
        <v>43390</v>
      </c>
      <c r="G2106" s="34" t="s">
        <v>35263</v>
      </c>
      <c r="H2106" s="34" t="s">
        <v>529</v>
      </c>
      <c r="I2106" s="34" t="s">
        <v>66</v>
      </c>
      <c r="J2106" s="62">
        <v>78207</v>
      </c>
      <c r="K2106" s="34" t="s">
        <v>530</v>
      </c>
      <c r="L2106" s="34" t="s">
        <v>531</v>
      </c>
      <c r="M2106" s="1" t="s">
        <v>46041</v>
      </c>
      <c r="N2106" s="34" t="s">
        <v>20</v>
      </c>
      <c r="O2106" s="34" t="s">
        <v>35264</v>
      </c>
      <c r="P2106" s="34" t="s">
        <v>45771</v>
      </c>
      <c r="Q2106" s="34" t="s">
        <v>29986</v>
      </c>
      <c r="R2106" s="95" t="s">
        <v>35265</v>
      </c>
      <c r="S2106" s="34" t="s">
        <v>93</v>
      </c>
      <c r="T2106" s="34" t="s">
        <v>45897</v>
      </c>
      <c r="U2106" s="35" t="s">
        <v>49804</v>
      </c>
      <c r="V2106" s="35" t="s">
        <v>26482</v>
      </c>
      <c r="W2106" s="35" t="s">
        <v>26485</v>
      </c>
      <c r="X2106" s="35" t="s">
        <v>93</v>
      </c>
      <c r="Y2106" s="35">
        <v>4106</v>
      </c>
      <c r="AA2106" s="34" t="s">
        <v>42842</v>
      </c>
      <c r="AB2106" s="33">
        <v>6345</v>
      </c>
      <c r="AC2106" s="103">
        <v>24990</v>
      </c>
    </row>
    <row r="2107" spans="1:29" ht="13" customHeight="1" x14ac:dyDescent="0.2">
      <c r="A2107" s="1" t="s">
        <v>35266</v>
      </c>
      <c r="B2107" s="34">
        <v>45</v>
      </c>
      <c r="C2107" s="34" t="s">
        <v>13</v>
      </c>
      <c r="D2107" s="1" t="s">
        <v>23</v>
      </c>
      <c r="E2107" s="34"/>
      <c r="F2107" s="94">
        <v>43389</v>
      </c>
      <c r="G2107" s="34" t="s">
        <v>35267</v>
      </c>
      <c r="H2107" s="34" t="s">
        <v>823</v>
      </c>
      <c r="I2107" s="34" t="s">
        <v>281</v>
      </c>
      <c r="J2107" s="62">
        <v>98404</v>
      </c>
      <c r="K2107" s="34" t="s">
        <v>824</v>
      </c>
      <c r="L2107" s="34" t="s">
        <v>35268</v>
      </c>
      <c r="M2107" s="1" t="s">
        <v>46968</v>
      </c>
      <c r="N2107" s="34" t="s">
        <v>20</v>
      </c>
      <c r="O2107" s="34" t="s">
        <v>35269</v>
      </c>
      <c r="P2107" s="34" t="s">
        <v>45771</v>
      </c>
      <c r="Q2107" s="34" t="s">
        <v>29986</v>
      </c>
      <c r="R2107" s="95" t="s">
        <v>35270</v>
      </c>
      <c r="S2107" s="34" t="s">
        <v>93</v>
      </c>
      <c r="T2107" s="34" t="s">
        <v>350</v>
      </c>
      <c r="U2107" s="35" t="s">
        <v>26775</v>
      </c>
      <c r="V2107" s="35" t="s">
        <v>26484</v>
      </c>
      <c r="W2107" s="35" t="s">
        <v>26485</v>
      </c>
      <c r="X2107" s="35" t="s">
        <v>93</v>
      </c>
      <c r="Y2107" s="35">
        <v>4107</v>
      </c>
      <c r="AA2107" s="34" t="s">
        <v>42844</v>
      </c>
      <c r="AB2107" s="33">
        <v>6340</v>
      </c>
      <c r="AC2107" s="103">
        <v>16051</v>
      </c>
    </row>
    <row r="2108" spans="1:29" ht="13" customHeight="1" x14ac:dyDescent="0.2">
      <c r="A2108" s="34" t="s">
        <v>35271</v>
      </c>
      <c r="B2108" s="34">
        <v>58</v>
      </c>
      <c r="C2108" s="34" t="s">
        <v>13</v>
      </c>
      <c r="D2108" s="34" t="s">
        <v>41</v>
      </c>
      <c r="E2108" s="95" t="s">
        <v>35272</v>
      </c>
      <c r="F2108" s="94">
        <v>43388</v>
      </c>
      <c r="G2108" s="34" t="s">
        <v>35273</v>
      </c>
      <c r="H2108" s="34" t="s">
        <v>1199</v>
      </c>
      <c r="I2108" s="34" t="s">
        <v>62</v>
      </c>
      <c r="J2108" s="62">
        <v>43204</v>
      </c>
      <c r="K2108" s="34" t="s">
        <v>1200</v>
      </c>
      <c r="L2108" s="34" t="s">
        <v>1201</v>
      </c>
      <c r="M2108" s="1" t="s">
        <v>46640</v>
      </c>
      <c r="N2108" s="34" t="s">
        <v>20</v>
      </c>
      <c r="O2108" s="34" t="s">
        <v>35274</v>
      </c>
      <c r="P2108" s="34" t="s">
        <v>45771</v>
      </c>
      <c r="Q2108" s="34" t="s">
        <v>29986</v>
      </c>
      <c r="R2108" s="95" t="s">
        <v>35275</v>
      </c>
      <c r="S2108" s="34" t="s">
        <v>93</v>
      </c>
      <c r="T2108" s="34" t="s">
        <v>21</v>
      </c>
      <c r="U2108" s="35" t="s">
        <v>26689</v>
      </c>
      <c r="V2108" s="35" t="s">
        <v>26484</v>
      </c>
      <c r="W2108" s="35"/>
      <c r="X2108" s="35" t="s">
        <v>93</v>
      </c>
      <c r="Y2108" s="35">
        <v>4108</v>
      </c>
      <c r="AA2108" s="34" t="s">
        <v>42844</v>
      </c>
      <c r="AB2108" s="33">
        <v>6339</v>
      </c>
      <c r="AC2108" s="103">
        <v>15923</v>
      </c>
    </row>
    <row r="2109" spans="1:29" ht="13" customHeight="1" x14ac:dyDescent="0.2">
      <c r="A2109" s="34" t="s">
        <v>35289</v>
      </c>
      <c r="B2109" s="34">
        <v>17</v>
      </c>
      <c r="C2109" s="34" t="s">
        <v>13</v>
      </c>
      <c r="D2109" s="34" t="s">
        <v>41</v>
      </c>
      <c r="E2109" s="95" t="s">
        <v>35290</v>
      </c>
      <c r="F2109" s="94">
        <v>43387</v>
      </c>
      <c r="G2109" s="34" t="s">
        <v>35291</v>
      </c>
      <c r="H2109" s="34" t="s">
        <v>18866</v>
      </c>
      <c r="I2109" s="34" t="s">
        <v>38</v>
      </c>
      <c r="J2109" s="62">
        <v>93257</v>
      </c>
      <c r="K2109" s="34" t="s">
        <v>1085</v>
      </c>
      <c r="L2109" s="34" t="s">
        <v>18192</v>
      </c>
      <c r="M2109" s="1" t="s">
        <v>46437</v>
      </c>
      <c r="N2109" s="34" t="s">
        <v>20</v>
      </c>
      <c r="O2109" s="34" t="s">
        <v>35292</v>
      </c>
      <c r="P2109" s="34" t="s">
        <v>45771</v>
      </c>
      <c r="Q2109" s="34" t="s">
        <v>29986</v>
      </c>
      <c r="R2109" s="95" t="s">
        <v>35293</v>
      </c>
      <c r="S2109" s="34" t="s">
        <v>509</v>
      </c>
      <c r="T2109" s="34" t="s">
        <v>21</v>
      </c>
      <c r="U2109" s="35" t="s">
        <v>26682</v>
      </c>
      <c r="V2109" s="35" t="s">
        <v>26484</v>
      </c>
      <c r="W2109" s="35" t="s">
        <v>26485</v>
      </c>
      <c r="X2109" s="35" t="s">
        <v>93</v>
      </c>
      <c r="Y2109" s="35">
        <v>4091</v>
      </c>
      <c r="AA2109" s="34" t="s">
        <v>42844</v>
      </c>
      <c r="AB2109" s="33">
        <v>6337</v>
      </c>
      <c r="AC2109" s="103">
        <v>15922</v>
      </c>
    </row>
    <row r="2110" spans="1:29" ht="13" customHeight="1" x14ac:dyDescent="0.2">
      <c r="A2110" s="34" t="s">
        <v>35284</v>
      </c>
      <c r="B2110" s="34">
        <v>22</v>
      </c>
      <c r="C2110" s="34" t="s">
        <v>13</v>
      </c>
      <c r="D2110" s="34" t="s">
        <v>78</v>
      </c>
      <c r="E2110" s="34"/>
      <c r="F2110" s="94">
        <v>43387</v>
      </c>
      <c r="G2110" s="34" t="s">
        <v>35285</v>
      </c>
      <c r="H2110" s="34" t="s">
        <v>35286</v>
      </c>
      <c r="I2110" s="34" t="s">
        <v>62</v>
      </c>
      <c r="J2110" s="62">
        <v>43128</v>
      </c>
      <c r="K2110" s="34" t="s">
        <v>1411</v>
      </c>
      <c r="L2110" s="34" t="s">
        <v>34087</v>
      </c>
      <c r="M2110" s="1" t="s">
        <v>46969</v>
      </c>
      <c r="N2110" s="34" t="s">
        <v>20</v>
      </c>
      <c r="O2110" s="34" t="s">
        <v>35287</v>
      </c>
      <c r="P2110" s="34" t="s">
        <v>45771</v>
      </c>
      <c r="Q2110" s="34" t="s">
        <v>29986</v>
      </c>
      <c r="R2110" s="95" t="s">
        <v>35288</v>
      </c>
      <c r="S2110" s="34" t="s">
        <v>93</v>
      </c>
      <c r="T2110" s="34" t="s">
        <v>21</v>
      </c>
      <c r="U2110" s="35" t="s">
        <v>26689</v>
      </c>
      <c r="V2110" s="35" t="s">
        <v>26484</v>
      </c>
      <c r="W2110" s="35" t="s">
        <v>26485</v>
      </c>
      <c r="X2110" s="35" t="s">
        <v>93</v>
      </c>
      <c r="Y2110" s="35">
        <v>4101</v>
      </c>
      <c r="AA2110" s="34" t="s">
        <v>42843</v>
      </c>
      <c r="AB2110" s="33">
        <v>6335</v>
      </c>
      <c r="AC2110" s="103">
        <v>24989</v>
      </c>
    </row>
    <row r="2111" spans="1:29" ht="13" customHeight="1" x14ac:dyDescent="0.2">
      <c r="A2111" s="34" t="s">
        <v>35276</v>
      </c>
      <c r="B2111" s="34">
        <v>41</v>
      </c>
      <c r="C2111" s="34" t="s">
        <v>13</v>
      </c>
      <c r="D2111" s="34" t="s">
        <v>30</v>
      </c>
      <c r="E2111" s="34"/>
      <c r="F2111" s="94">
        <v>43387</v>
      </c>
      <c r="G2111" s="34" t="s">
        <v>35277</v>
      </c>
      <c r="H2111" s="34" t="s">
        <v>10301</v>
      </c>
      <c r="I2111" s="34" t="s">
        <v>159</v>
      </c>
      <c r="J2111" s="62">
        <v>30507</v>
      </c>
      <c r="K2111" s="34" t="s">
        <v>18907</v>
      </c>
      <c r="L2111" s="34" t="s">
        <v>33462</v>
      </c>
      <c r="M2111" s="1" t="s">
        <v>46970</v>
      </c>
      <c r="N2111" s="34" t="s">
        <v>20</v>
      </c>
      <c r="O2111" s="34" t="s">
        <v>35278</v>
      </c>
      <c r="P2111" s="34" t="s">
        <v>45771</v>
      </c>
      <c r="Q2111" s="34" t="s">
        <v>29986</v>
      </c>
      <c r="R2111" s="95" t="s">
        <v>35279</v>
      </c>
      <c r="S2111" s="34" t="s">
        <v>22</v>
      </c>
      <c r="T2111" s="34" t="s">
        <v>21</v>
      </c>
      <c r="U2111" s="35" t="s">
        <v>26689</v>
      </c>
      <c r="V2111" s="35" t="s">
        <v>26484</v>
      </c>
      <c r="W2111" s="35" t="s">
        <v>26485</v>
      </c>
      <c r="X2111" s="35" t="s">
        <v>93</v>
      </c>
      <c r="Y2111" s="35">
        <v>4102</v>
      </c>
      <c r="AA2111" s="34" t="s">
        <v>42844</v>
      </c>
      <c r="AB2111" s="33">
        <v>6336</v>
      </c>
      <c r="AC2111" s="103">
        <v>24987</v>
      </c>
    </row>
    <row r="2112" spans="1:29" ht="13" customHeight="1" x14ac:dyDescent="0.2">
      <c r="A2112" s="1" t="s">
        <v>35280</v>
      </c>
      <c r="B2112" s="34">
        <v>55</v>
      </c>
      <c r="C2112" s="34" t="s">
        <v>13</v>
      </c>
      <c r="D2112" s="1" t="s">
        <v>23</v>
      </c>
      <c r="E2112" s="34"/>
      <c r="F2112" s="94">
        <v>43387</v>
      </c>
      <c r="G2112" s="34" t="s">
        <v>35281</v>
      </c>
      <c r="H2112" s="34" t="s">
        <v>22711</v>
      </c>
      <c r="I2112" s="34" t="s">
        <v>177</v>
      </c>
      <c r="J2112" s="62">
        <v>88310</v>
      </c>
      <c r="K2112" s="34" t="s">
        <v>6133</v>
      </c>
      <c r="L2112" s="34" t="s">
        <v>2834</v>
      </c>
      <c r="M2112" s="1" t="s">
        <v>45954</v>
      </c>
      <c r="N2112" s="34" t="s">
        <v>20</v>
      </c>
      <c r="O2112" s="34" t="s">
        <v>35282</v>
      </c>
      <c r="P2112" s="34" t="s">
        <v>45771</v>
      </c>
      <c r="Q2112" s="34" t="s">
        <v>29986</v>
      </c>
      <c r="R2112" s="95" t="s">
        <v>35283</v>
      </c>
      <c r="S2112" s="34" t="s">
        <v>93</v>
      </c>
      <c r="T2112" s="34" t="s">
        <v>21</v>
      </c>
      <c r="U2112" s="35" t="s">
        <v>26689</v>
      </c>
      <c r="V2112" s="35" t="s">
        <v>26482</v>
      </c>
      <c r="W2112" s="35" t="s">
        <v>26485</v>
      </c>
      <c r="X2112" s="35" t="s">
        <v>93</v>
      </c>
      <c r="Y2112" s="35">
        <v>4093</v>
      </c>
      <c r="AA2112" s="34" t="s">
        <v>42844</v>
      </c>
      <c r="AB2112" s="33">
        <v>6334</v>
      </c>
      <c r="AC2112" s="103">
        <v>15924</v>
      </c>
    </row>
    <row r="2113" spans="1:67" ht="13" customHeight="1" x14ac:dyDescent="0.2">
      <c r="A2113" s="1" t="s">
        <v>2989</v>
      </c>
      <c r="B2113" s="33" t="s">
        <v>22</v>
      </c>
      <c r="C2113" s="34" t="s">
        <v>13</v>
      </c>
      <c r="D2113" s="1" t="s">
        <v>23</v>
      </c>
      <c r="E2113" s="34"/>
      <c r="F2113" s="94">
        <v>43387</v>
      </c>
      <c r="G2113" s="34" t="s">
        <v>35294</v>
      </c>
      <c r="H2113" s="34" t="s">
        <v>2583</v>
      </c>
      <c r="I2113" s="34" t="s">
        <v>55</v>
      </c>
      <c r="J2113" s="62">
        <v>32404</v>
      </c>
      <c r="K2113" s="34" t="s">
        <v>2585</v>
      </c>
      <c r="L2113" s="34" t="s">
        <v>35295</v>
      </c>
      <c r="M2113" s="1" t="s">
        <v>48929</v>
      </c>
      <c r="N2113" s="34" t="s">
        <v>20</v>
      </c>
      <c r="O2113" s="34" t="s">
        <v>35296</v>
      </c>
      <c r="P2113" s="34" t="s">
        <v>45771</v>
      </c>
      <c r="Q2113" s="34" t="s">
        <v>29986</v>
      </c>
      <c r="R2113" s="95" t="s">
        <v>35297</v>
      </c>
      <c r="S2113" s="34" t="s">
        <v>93</v>
      </c>
      <c r="T2113" s="34" t="s">
        <v>45897</v>
      </c>
      <c r="U2113" s="35" t="s">
        <v>49804</v>
      </c>
      <c r="V2113" s="35" t="s">
        <v>26482</v>
      </c>
      <c r="W2113" s="35"/>
      <c r="X2113" s="35"/>
      <c r="Y2113" s="35"/>
      <c r="AA2113" s="34" t="s">
        <v>42844</v>
      </c>
      <c r="AB2113" s="33">
        <v>6338</v>
      </c>
      <c r="AC2113" s="103">
        <v>24988</v>
      </c>
    </row>
    <row r="2114" spans="1:67" ht="13" customHeight="1" x14ac:dyDescent="0.2">
      <c r="A2114" s="34" t="s">
        <v>35298</v>
      </c>
      <c r="B2114" s="34">
        <v>27</v>
      </c>
      <c r="C2114" s="34" t="s">
        <v>13</v>
      </c>
      <c r="D2114" s="34" t="s">
        <v>78</v>
      </c>
      <c r="E2114" s="34"/>
      <c r="F2114" s="94">
        <v>43386</v>
      </c>
      <c r="G2114" s="34" t="s">
        <v>35299</v>
      </c>
      <c r="H2114" s="34" t="s">
        <v>7314</v>
      </c>
      <c r="I2114" s="34" t="s">
        <v>915</v>
      </c>
      <c r="J2114" s="62">
        <v>72904</v>
      </c>
      <c r="K2114" s="34" t="s">
        <v>7316</v>
      </c>
      <c r="L2114" s="34" t="s">
        <v>35300</v>
      </c>
      <c r="M2114" s="1" t="s">
        <v>46971</v>
      </c>
      <c r="N2114" s="34" t="s">
        <v>20</v>
      </c>
      <c r="O2114" s="34" t="s">
        <v>35301</v>
      </c>
      <c r="P2114" s="34" t="s">
        <v>45771</v>
      </c>
      <c r="Q2114" s="34" t="s">
        <v>29986</v>
      </c>
      <c r="R2114" s="95" t="s">
        <v>35302</v>
      </c>
      <c r="S2114" s="34" t="s">
        <v>93</v>
      </c>
      <c r="T2114" s="34" t="s">
        <v>21</v>
      </c>
      <c r="U2114" s="35" t="s">
        <v>26682</v>
      </c>
      <c r="V2114" s="35" t="s">
        <v>26482</v>
      </c>
      <c r="W2114" s="35" t="s">
        <v>26485</v>
      </c>
      <c r="X2114" s="35" t="s">
        <v>93</v>
      </c>
      <c r="Y2114" s="35">
        <v>4098</v>
      </c>
      <c r="AA2114" s="34" t="s">
        <v>42842</v>
      </c>
      <c r="AB2114" s="33">
        <v>6333</v>
      </c>
      <c r="AC2114" s="103">
        <v>24986</v>
      </c>
    </row>
    <row r="2115" spans="1:67" ht="13" customHeight="1" x14ac:dyDescent="0.2">
      <c r="A2115" s="35" t="s">
        <v>35316</v>
      </c>
      <c r="B2115" s="34">
        <v>17</v>
      </c>
      <c r="C2115" s="34" t="s">
        <v>13</v>
      </c>
      <c r="D2115" s="34" t="s">
        <v>30</v>
      </c>
      <c r="E2115" s="95"/>
      <c r="F2115" s="94">
        <v>43385</v>
      </c>
      <c r="G2115" s="34"/>
      <c r="H2115" s="35" t="s">
        <v>35317</v>
      </c>
      <c r="I2115" s="35" t="s">
        <v>105</v>
      </c>
      <c r="K2115" s="34"/>
      <c r="L2115" s="34"/>
      <c r="M2115" s="1" t="s">
        <v>48929</v>
      </c>
      <c r="N2115" s="34" t="s">
        <v>4952</v>
      </c>
      <c r="O2115" s="34"/>
      <c r="P2115" s="34" t="s">
        <v>45771</v>
      </c>
      <c r="Q2115" s="34" t="s">
        <v>29986</v>
      </c>
      <c r="R2115" s="95"/>
      <c r="S2115" s="34" t="s">
        <v>93</v>
      </c>
      <c r="T2115" s="34" t="s">
        <v>21</v>
      </c>
      <c r="U2115" s="35" t="s">
        <v>26682</v>
      </c>
      <c r="V2115" s="35" t="s">
        <v>26482</v>
      </c>
      <c r="W2115" s="35" t="s">
        <v>26485</v>
      </c>
      <c r="X2115" s="35" t="s">
        <v>93</v>
      </c>
      <c r="Y2115" s="35">
        <v>4096</v>
      </c>
      <c r="AA2115" s="33" t="s">
        <v>49699</v>
      </c>
      <c r="AB2115" s="33">
        <v>6331</v>
      </c>
      <c r="AC2115" s="103">
        <v>24985</v>
      </c>
      <c r="BO2115" s="1"/>
    </row>
    <row r="2116" spans="1:67" ht="13" customHeight="1" x14ac:dyDescent="0.2">
      <c r="A2116" s="1" t="s">
        <v>35307</v>
      </c>
      <c r="B2116" s="34">
        <v>34</v>
      </c>
      <c r="C2116" s="34" t="s">
        <v>13</v>
      </c>
      <c r="D2116" s="1" t="s">
        <v>23</v>
      </c>
      <c r="E2116" s="34"/>
      <c r="F2116" s="94">
        <v>43385</v>
      </c>
      <c r="G2116" s="34" t="s">
        <v>35308</v>
      </c>
      <c r="H2116" s="34" t="s">
        <v>1780</v>
      </c>
      <c r="I2116" s="34" t="s">
        <v>159</v>
      </c>
      <c r="J2116" s="62">
        <v>30339</v>
      </c>
      <c r="K2116" s="34" t="s">
        <v>3039</v>
      </c>
      <c r="L2116" s="34" t="s">
        <v>3040</v>
      </c>
      <c r="M2116" s="1" t="s">
        <v>45915</v>
      </c>
      <c r="N2116" s="34" t="s">
        <v>20</v>
      </c>
      <c r="O2116" s="34" t="s">
        <v>35309</v>
      </c>
      <c r="P2116" s="34" t="s">
        <v>45771</v>
      </c>
      <c r="Q2116" s="34" t="s">
        <v>29986</v>
      </c>
      <c r="R2116" s="95" t="s">
        <v>35310</v>
      </c>
      <c r="S2116" s="34" t="s">
        <v>93</v>
      </c>
      <c r="T2116" s="34" t="s">
        <v>21</v>
      </c>
      <c r="U2116" s="35" t="s">
        <v>26689</v>
      </c>
      <c r="V2116" s="35" t="s">
        <v>26484</v>
      </c>
      <c r="W2116" s="35"/>
      <c r="X2116" s="35" t="s">
        <v>93</v>
      </c>
      <c r="Y2116" s="35">
        <v>4088</v>
      </c>
      <c r="AA2116" s="34" t="s">
        <v>42844</v>
      </c>
      <c r="AB2116" s="33">
        <v>6327</v>
      </c>
      <c r="AC2116" s="103">
        <v>24983</v>
      </c>
    </row>
    <row r="2117" spans="1:67" ht="13" customHeight="1" x14ac:dyDescent="0.2">
      <c r="A2117" s="34" t="s">
        <v>35311</v>
      </c>
      <c r="B2117" s="34">
        <v>43</v>
      </c>
      <c r="C2117" s="34" t="s">
        <v>13</v>
      </c>
      <c r="D2117" s="34" t="s">
        <v>127</v>
      </c>
      <c r="E2117" s="34"/>
      <c r="F2117" s="94">
        <v>43385</v>
      </c>
      <c r="G2117" s="34" t="s">
        <v>35312</v>
      </c>
      <c r="H2117" s="34" t="s">
        <v>35313</v>
      </c>
      <c r="I2117" s="34" t="s">
        <v>111</v>
      </c>
      <c r="J2117" s="62">
        <v>86503</v>
      </c>
      <c r="K2117" s="34" t="s">
        <v>2016</v>
      </c>
      <c r="L2117" s="34" t="s">
        <v>28057</v>
      </c>
      <c r="M2117" s="1" t="s">
        <v>46972</v>
      </c>
      <c r="N2117" s="34" t="s">
        <v>20</v>
      </c>
      <c r="O2117" s="34" t="s">
        <v>35314</v>
      </c>
      <c r="P2117" s="34" t="s">
        <v>45771</v>
      </c>
      <c r="Q2117" s="34" t="s">
        <v>29986</v>
      </c>
      <c r="R2117" s="95" t="s">
        <v>35315</v>
      </c>
      <c r="S2117" s="34" t="s">
        <v>93</v>
      </c>
      <c r="T2117" s="34" t="s">
        <v>21</v>
      </c>
      <c r="U2117" s="35" t="s">
        <v>26682</v>
      </c>
      <c r="V2117" s="35" t="s">
        <v>26482</v>
      </c>
      <c r="W2117" s="35" t="s">
        <v>26485</v>
      </c>
      <c r="X2117" s="35" t="s">
        <v>93</v>
      </c>
      <c r="Y2117" s="35">
        <v>4160</v>
      </c>
      <c r="AA2117" s="34" t="s">
        <v>42843</v>
      </c>
      <c r="AB2117" s="33">
        <v>6329</v>
      </c>
      <c r="AC2117" s="103">
        <v>24981</v>
      </c>
    </row>
    <row r="2118" spans="1:67" ht="13" customHeight="1" x14ac:dyDescent="0.2">
      <c r="A2118" s="34" t="s">
        <v>35303</v>
      </c>
      <c r="B2118" s="34">
        <v>84</v>
      </c>
      <c r="C2118" s="34" t="s">
        <v>13</v>
      </c>
      <c r="D2118" s="34" t="s">
        <v>30</v>
      </c>
      <c r="E2118" s="34"/>
      <c r="F2118" s="94">
        <v>43385</v>
      </c>
      <c r="G2118" s="34" t="s">
        <v>35304</v>
      </c>
      <c r="H2118" s="34" t="s">
        <v>4689</v>
      </c>
      <c r="I2118" s="34" t="s">
        <v>111</v>
      </c>
      <c r="J2118" s="62">
        <v>85225</v>
      </c>
      <c r="K2118" s="34" t="s">
        <v>582</v>
      </c>
      <c r="L2118" s="34" t="s">
        <v>4691</v>
      </c>
      <c r="M2118" s="1" t="s">
        <v>46183</v>
      </c>
      <c r="N2118" s="34" t="s">
        <v>20</v>
      </c>
      <c r="O2118" s="34" t="s">
        <v>35305</v>
      </c>
      <c r="P2118" s="34" t="s">
        <v>45771</v>
      </c>
      <c r="Q2118" s="34" t="s">
        <v>29986</v>
      </c>
      <c r="R2118" s="95" t="s">
        <v>35306</v>
      </c>
      <c r="S2118" s="34" t="s">
        <v>509</v>
      </c>
      <c r="T2118" s="34" t="s">
        <v>21</v>
      </c>
      <c r="U2118" s="35" t="s">
        <v>26689</v>
      </c>
      <c r="V2118" s="35" t="s">
        <v>26484</v>
      </c>
      <c r="W2118" s="35" t="s">
        <v>26485</v>
      </c>
      <c r="X2118" s="35" t="s">
        <v>93</v>
      </c>
      <c r="Y2118" s="35">
        <v>4100</v>
      </c>
      <c r="AA2118" s="34" t="s">
        <v>42844</v>
      </c>
      <c r="AB2118" s="33">
        <v>6328</v>
      </c>
      <c r="AC2118" s="103">
        <v>24982</v>
      </c>
    </row>
    <row r="2119" spans="1:67" ht="13" customHeight="1" x14ac:dyDescent="0.2">
      <c r="A2119" s="34" t="s">
        <v>35318</v>
      </c>
      <c r="B2119" s="34">
        <v>26</v>
      </c>
      <c r="C2119" s="34" t="s">
        <v>102</v>
      </c>
      <c r="D2119" s="34" t="s">
        <v>882</v>
      </c>
      <c r="E2119" s="95" t="s">
        <v>35319</v>
      </c>
      <c r="F2119" s="94">
        <v>43385</v>
      </c>
      <c r="G2119" s="34" t="s">
        <v>35320</v>
      </c>
      <c r="H2119" s="34" t="s">
        <v>35321</v>
      </c>
      <c r="I2119" s="34" t="s">
        <v>811</v>
      </c>
      <c r="J2119" s="62">
        <v>96749</v>
      </c>
      <c r="K2119" s="34" t="s">
        <v>3606</v>
      </c>
      <c r="L2119" s="34" t="s">
        <v>3607</v>
      </c>
      <c r="M2119" s="1" t="s">
        <v>46793</v>
      </c>
      <c r="N2119" s="34" t="s">
        <v>20</v>
      </c>
      <c r="O2119" s="34" t="s">
        <v>35322</v>
      </c>
      <c r="P2119" s="34" t="s">
        <v>45771</v>
      </c>
      <c r="Q2119" s="34" t="s">
        <v>29986</v>
      </c>
      <c r="R2119" s="95" t="s">
        <v>35323</v>
      </c>
      <c r="S2119" s="34" t="s">
        <v>93</v>
      </c>
      <c r="T2119" s="34" t="s">
        <v>350</v>
      </c>
      <c r="U2119" s="35" t="s">
        <v>26775</v>
      </c>
      <c r="V2119" s="35" t="s">
        <v>26484</v>
      </c>
      <c r="W2119" s="35" t="s">
        <v>26485</v>
      </c>
      <c r="X2119" s="35" t="s">
        <v>93</v>
      </c>
      <c r="Y2119" s="35">
        <v>4099</v>
      </c>
      <c r="AA2119" s="34" t="s">
        <v>42843</v>
      </c>
      <c r="AB2119" s="33">
        <v>6332</v>
      </c>
      <c r="AC2119" s="103">
        <v>24984</v>
      </c>
    </row>
    <row r="2120" spans="1:67" ht="13" customHeight="1" x14ac:dyDescent="0.2">
      <c r="A2120" s="34" t="s">
        <v>35327</v>
      </c>
      <c r="B2120" s="34">
        <v>22</v>
      </c>
      <c r="C2120" s="34" t="s">
        <v>13</v>
      </c>
      <c r="D2120" s="34" t="s">
        <v>78</v>
      </c>
      <c r="E2120" s="34"/>
      <c r="F2120" s="94">
        <v>43384</v>
      </c>
      <c r="G2120" s="34" t="s">
        <v>35328</v>
      </c>
      <c r="H2120" s="34" t="s">
        <v>560</v>
      </c>
      <c r="I2120" s="34" t="s">
        <v>220</v>
      </c>
      <c r="J2120" s="62">
        <v>84084</v>
      </c>
      <c r="K2120" s="34" t="s">
        <v>561</v>
      </c>
      <c r="L2120" s="34" t="s">
        <v>562</v>
      </c>
      <c r="M2120" s="1" t="s">
        <v>46973</v>
      </c>
      <c r="N2120" s="34" t="s">
        <v>20</v>
      </c>
      <c r="O2120" s="34" t="s">
        <v>35329</v>
      </c>
      <c r="P2120" s="34" t="s">
        <v>45771</v>
      </c>
      <c r="Q2120" s="34" t="s">
        <v>29986</v>
      </c>
      <c r="R2120" s="95" t="s">
        <v>35330</v>
      </c>
      <c r="S2120" s="34" t="s">
        <v>93</v>
      </c>
      <c r="T2120" s="34" t="s">
        <v>21</v>
      </c>
      <c r="U2120" s="35" t="s">
        <v>26682</v>
      </c>
      <c r="V2120" s="35" t="s">
        <v>26482</v>
      </c>
      <c r="W2120" s="35"/>
      <c r="X2120" s="35" t="s">
        <v>93</v>
      </c>
      <c r="Y2120" s="35">
        <v>4089</v>
      </c>
      <c r="AA2120" s="34" t="s">
        <v>42844</v>
      </c>
      <c r="AB2120" s="33">
        <v>6326</v>
      </c>
      <c r="AC2120" s="103">
        <v>24980</v>
      </c>
    </row>
    <row r="2121" spans="1:67" ht="13" customHeight="1" x14ac:dyDescent="0.2">
      <c r="A2121" s="1" t="s">
        <v>2989</v>
      </c>
      <c r="B2121" s="33" t="s">
        <v>22</v>
      </c>
      <c r="C2121" s="34" t="s">
        <v>13</v>
      </c>
      <c r="D2121" s="1" t="s">
        <v>23</v>
      </c>
      <c r="E2121" s="34"/>
      <c r="F2121" s="94">
        <v>43384</v>
      </c>
      <c r="G2121" s="34" t="s">
        <v>35324</v>
      </c>
      <c r="H2121" s="34" t="s">
        <v>5928</v>
      </c>
      <c r="I2121" s="34" t="s">
        <v>38</v>
      </c>
      <c r="J2121" s="62">
        <v>92648</v>
      </c>
      <c r="K2121" s="34" t="s">
        <v>995</v>
      </c>
      <c r="L2121" s="34" t="s">
        <v>5930</v>
      </c>
      <c r="M2121" s="1" t="s">
        <v>46974</v>
      </c>
      <c r="N2121" s="34" t="s">
        <v>20</v>
      </c>
      <c r="O2121" s="34" t="s">
        <v>35325</v>
      </c>
      <c r="P2121" s="34" t="s">
        <v>45771</v>
      </c>
      <c r="Q2121" s="34" t="s">
        <v>29986</v>
      </c>
      <c r="R2121" s="95" t="s">
        <v>35326</v>
      </c>
      <c r="S2121" s="34" t="s">
        <v>93</v>
      </c>
      <c r="T2121" s="34" t="s">
        <v>21</v>
      </c>
      <c r="U2121" s="35" t="s">
        <v>26689</v>
      </c>
      <c r="V2121" s="35" t="s">
        <v>26482</v>
      </c>
      <c r="W2121" s="35" t="s">
        <v>26483</v>
      </c>
      <c r="X2121" s="35" t="s">
        <v>93</v>
      </c>
      <c r="Y2121" s="35">
        <v>4084</v>
      </c>
      <c r="AA2121" s="34" t="s">
        <v>42842</v>
      </c>
      <c r="AB2121" s="33">
        <v>6325</v>
      </c>
      <c r="AC2121" s="103">
        <v>24979</v>
      </c>
    </row>
    <row r="2122" spans="1:67" ht="13" customHeight="1" x14ac:dyDescent="0.2">
      <c r="A2122" s="1" t="s">
        <v>35359</v>
      </c>
      <c r="B2122" s="34">
        <v>15</v>
      </c>
      <c r="C2122" s="34" t="s">
        <v>13</v>
      </c>
      <c r="D2122" s="1" t="s">
        <v>23</v>
      </c>
      <c r="E2122" s="34"/>
      <c r="F2122" s="94">
        <v>43383</v>
      </c>
      <c r="G2122" s="34" t="s">
        <v>35360</v>
      </c>
      <c r="H2122" s="34" t="s">
        <v>1084</v>
      </c>
      <c r="I2122" s="34" t="s">
        <v>66</v>
      </c>
      <c r="J2122" s="62">
        <v>75442</v>
      </c>
      <c r="K2122" s="34" t="s">
        <v>17935</v>
      </c>
      <c r="L2122" s="34" t="s">
        <v>35361</v>
      </c>
      <c r="M2122" s="1" t="s">
        <v>46977</v>
      </c>
      <c r="N2122" s="34" t="s">
        <v>350</v>
      </c>
      <c r="O2122" s="34" t="s">
        <v>35362</v>
      </c>
      <c r="P2122" s="34" t="s">
        <v>947</v>
      </c>
      <c r="Q2122" s="34" t="s">
        <v>29986</v>
      </c>
      <c r="R2122" s="95" t="s">
        <v>35363</v>
      </c>
      <c r="S2122" s="34" t="s">
        <v>93</v>
      </c>
      <c r="T2122" s="33" t="s">
        <v>21</v>
      </c>
      <c r="U2122" s="34" t="s">
        <v>26775</v>
      </c>
      <c r="V2122" s="34" t="s">
        <v>26482</v>
      </c>
      <c r="W2122" s="34"/>
      <c r="X2122" s="34"/>
      <c r="Y2122" s="34"/>
      <c r="AA2122" s="33" t="s">
        <v>42843</v>
      </c>
      <c r="AB2122" s="33">
        <v>6324</v>
      </c>
      <c r="AC2122" s="103">
        <v>20810</v>
      </c>
    </row>
    <row r="2123" spans="1:67" ht="13" customHeight="1" x14ac:dyDescent="0.2">
      <c r="A2123" s="34" t="s">
        <v>35335</v>
      </c>
      <c r="B2123" s="34">
        <v>21</v>
      </c>
      <c r="C2123" s="34" t="s">
        <v>13</v>
      </c>
      <c r="D2123" s="34" t="s">
        <v>30</v>
      </c>
      <c r="E2123" s="95" t="s">
        <v>35336</v>
      </c>
      <c r="F2123" s="94">
        <v>43383</v>
      </c>
      <c r="G2123" s="34" t="s">
        <v>35337</v>
      </c>
      <c r="H2123" s="34" t="s">
        <v>35338</v>
      </c>
      <c r="I2123" s="34" t="s">
        <v>249</v>
      </c>
      <c r="J2123" s="62">
        <v>89139</v>
      </c>
      <c r="K2123" s="34" t="s">
        <v>524</v>
      </c>
      <c r="L2123" s="34" t="s">
        <v>525</v>
      </c>
      <c r="M2123" s="1" t="s">
        <v>48881</v>
      </c>
      <c r="N2123" s="34" t="s">
        <v>20</v>
      </c>
      <c r="O2123" s="34" t="s">
        <v>35339</v>
      </c>
      <c r="P2123" s="34" t="s">
        <v>45771</v>
      </c>
      <c r="Q2123" s="34" t="s">
        <v>29986</v>
      </c>
      <c r="R2123" s="95" t="s">
        <v>35340</v>
      </c>
      <c r="S2123" s="34" t="s">
        <v>509</v>
      </c>
      <c r="T2123" s="34" t="s">
        <v>21</v>
      </c>
      <c r="U2123" s="35" t="s">
        <v>26689</v>
      </c>
      <c r="V2123" s="35" t="s">
        <v>26484</v>
      </c>
      <c r="W2123" s="35" t="s">
        <v>26486</v>
      </c>
      <c r="X2123" s="35" t="s">
        <v>509</v>
      </c>
      <c r="Y2123" s="35">
        <v>4092</v>
      </c>
      <c r="AA2123" s="34" t="s">
        <v>42844</v>
      </c>
      <c r="AB2123" s="33">
        <v>6320</v>
      </c>
      <c r="AC2123" s="103">
        <v>24975</v>
      </c>
    </row>
    <row r="2124" spans="1:67" ht="13" customHeight="1" x14ac:dyDescent="0.2">
      <c r="A2124" s="1" t="s">
        <v>21719</v>
      </c>
      <c r="B2124" s="34">
        <v>26</v>
      </c>
      <c r="C2124" s="34" t="s">
        <v>13</v>
      </c>
      <c r="D2124" s="1" t="s">
        <v>23</v>
      </c>
      <c r="E2124" s="34"/>
      <c r="F2124" s="94">
        <v>43383</v>
      </c>
      <c r="G2124" s="34" t="s">
        <v>35350</v>
      </c>
      <c r="H2124" s="34" t="s">
        <v>35351</v>
      </c>
      <c r="I2124" s="34" t="s">
        <v>38</v>
      </c>
      <c r="J2124" s="62">
        <v>91362</v>
      </c>
      <c r="K2124" s="34" t="s">
        <v>2972</v>
      </c>
      <c r="L2124" s="34" t="s">
        <v>12898</v>
      </c>
      <c r="M2124" s="1" t="s">
        <v>46976</v>
      </c>
      <c r="N2124" s="34" t="s">
        <v>20</v>
      </c>
      <c r="O2124" s="34" t="s">
        <v>35352</v>
      </c>
      <c r="P2124" s="34" t="s">
        <v>45771</v>
      </c>
      <c r="Q2124" s="34" t="s">
        <v>29986</v>
      </c>
      <c r="R2124" s="95" t="s">
        <v>35353</v>
      </c>
      <c r="S2124" s="34" t="s">
        <v>509</v>
      </c>
      <c r="T2124" s="34" t="s">
        <v>21</v>
      </c>
      <c r="U2124" s="35" t="s">
        <v>26682</v>
      </c>
      <c r="V2124" s="35" t="s">
        <v>26482</v>
      </c>
      <c r="W2124" s="35" t="s">
        <v>26485</v>
      </c>
      <c r="X2124" s="35" t="s">
        <v>509</v>
      </c>
      <c r="Y2124" s="35">
        <v>4087</v>
      </c>
      <c r="AA2124" s="34" t="s">
        <v>42844</v>
      </c>
      <c r="AB2124" s="33">
        <v>6323</v>
      </c>
      <c r="AC2124" s="103">
        <v>24973</v>
      </c>
    </row>
    <row r="2125" spans="1:67" ht="13" customHeight="1" x14ac:dyDescent="0.2">
      <c r="A2125" s="34" t="s">
        <v>35354</v>
      </c>
      <c r="B2125" s="34">
        <v>30</v>
      </c>
      <c r="C2125" s="34" t="s">
        <v>13</v>
      </c>
      <c r="D2125" s="34" t="s">
        <v>30</v>
      </c>
      <c r="E2125" s="95" t="s">
        <v>35355</v>
      </c>
      <c r="F2125" s="94">
        <v>43383</v>
      </c>
      <c r="G2125" s="34" t="s">
        <v>35356</v>
      </c>
      <c r="H2125" s="34" t="s">
        <v>1455</v>
      </c>
      <c r="I2125" s="34" t="s">
        <v>105</v>
      </c>
      <c r="J2125" s="62">
        <v>97266</v>
      </c>
      <c r="K2125" s="34" t="s">
        <v>1457</v>
      </c>
      <c r="L2125" s="34" t="s">
        <v>15980</v>
      </c>
      <c r="M2125" s="1" t="s">
        <v>46371</v>
      </c>
      <c r="N2125" s="34" t="s">
        <v>20</v>
      </c>
      <c r="O2125" s="34" t="s">
        <v>35357</v>
      </c>
      <c r="P2125" s="34" t="s">
        <v>45771</v>
      </c>
      <c r="Q2125" s="34" t="s">
        <v>29986</v>
      </c>
      <c r="R2125" s="95" t="s">
        <v>35358</v>
      </c>
      <c r="S2125" s="34" t="s">
        <v>93</v>
      </c>
      <c r="T2125" s="34" t="s">
        <v>21</v>
      </c>
      <c r="U2125" s="35" t="s">
        <v>26682</v>
      </c>
      <c r="V2125" s="35" t="s">
        <v>26482</v>
      </c>
      <c r="W2125" s="35" t="s">
        <v>26485</v>
      </c>
      <c r="X2125" s="35" t="s">
        <v>93</v>
      </c>
      <c r="Y2125" s="35">
        <v>4083</v>
      </c>
      <c r="AA2125" s="34" t="s">
        <v>42844</v>
      </c>
      <c r="AB2125" s="33">
        <v>6322</v>
      </c>
      <c r="AC2125" s="103">
        <v>24977</v>
      </c>
    </row>
    <row r="2126" spans="1:67" ht="13" customHeight="1" x14ac:dyDescent="0.2">
      <c r="A2126" s="35" t="s">
        <v>35349</v>
      </c>
      <c r="B2126" s="34">
        <v>31</v>
      </c>
      <c r="C2126" s="34" t="s">
        <v>13</v>
      </c>
      <c r="D2126" s="34" t="s">
        <v>78</v>
      </c>
      <c r="E2126" s="34"/>
      <c r="F2126" s="94">
        <v>43383</v>
      </c>
      <c r="G2126" s="34" t="s">
        <v>45770</v>
      </c>
      <c r="H2126" s="35" t="s">
        <v>828</v>
      </c>
      <c r="I2126" s="35" t="s">
        <v>406</v>
      </c>
      <c r="J2126" s="62">
        <v>53225</v>
      </c>
      <c r="K2126" s="34" t="s">
        <v>828</v>
      </c>
      <c r="L2126" s="34" t="s">
        <v>3532</v>
      </c>
      <c r="M2126" s="1" t="s">
        <v>46081</v>
      </c>
      <c r="N2126" s="34" t="s">
        <v>20</v>
      </c>
      <c r="O2126" s="34" t="s">
        <v>45769</v>
      </c>
      <c r="P2126" s="34" t="s">
        <v>45771</v>
      </c>
      <c r="Q2126" s="34" t="s">
        <v>29986</v>
      </c>
      <c r="R2126" s="40" t="s">
        <v>45768</v>
      </c>
      <c r="S2126" s="34" t="s">
        <v>93</v>
      </c>
      <c r="T2126" s="34" t="s">
        <v>21</v>
      </c>
      <c r="U2126" s="35" t="s">
        <v>26689</v>
      </c>
      <c r="V2126" s="35" t="s">
        <v>26484</v>
      </c>
      <c r="W2126" s="35" t="s">
        <v>26485</v>
      </c>
      <c r="X2126" s="35" t="s">
        <v>509</v>
      </c>
      <c r="Y2126" s="35">
        <v>4125</v>
      </c>
      <c r="AA2126" s="33" t="s">
        <v>49699</v>
      </c>
      <c r="AB2126" s="33">
        <v>6321</v>
      </c>
      <c r="AC2126" s="103">
        <v>25204</v>
      </c>
    </row>
    <row r="2127" spans="1:67" ht="13" customHeight="1" x14ac:dyDescent="0.2">
      <c r="A2127" s="34" t="s">
        <v>35341</v>
      </c>
      <c r="B2127" s="34">
        <v>47</v>
      </c>
      <c r="C2127" s="34" t="s">
        <v>13</v>
      </c>
      <c r="D2127" s="34" t="s">
        <v>78</v>
      </c>
      <c r="E2127" s="34"/>
      <c r="F2127" s="94">
        <v>43383</v>
      </c>
      <c r="G2127" s="34" t="s">
        <v>35342</v>
      </c>
      <c r="H2127" s="34" t="s">
        <v>1857</v>
      </c>
      <c r="I2127" s="34" t="s">
        <v>392</v>
      </c>
      <c r="J2127" s="62">
        <v>14610</v>
      </c>
      <c r="K2127" s="34" t="s">
        <v>1034</v>
      </c>
      <c r="L2127" s="34" t="s">
        <v>1870</v>
      </c>
      <c r="M2127" s="1" t="s">
        <v>46975</v>
      </c>
      <c r="N2127" s="34" t="s">
        <v>20</v>
      </c>
      <c r="O2127" s="34" t="s">
        <v>35343</v>
      </c>
      <c r="P2127" s="34" t="s">
        <v>45771</v>
      </c>
      <c r="Q2127" s="34" t="s">
        <v>29986</v>
      </c>
      <c r="R2127" s="95" t="s">
        <v>35344</v>
      </c>
      <c r="S2127" s="34" t="s">
        <v>93</v>
      </c>
      <c r="T2127" s="34" t="s">
        <v>21</v>
      </c>
      <c r="U2127" s="35" t="s">
        <v>26689</v>
      </c>
      <c r="V2127" s="35" t="s">
        <v>26484</v>
      </c>
      <c r="W2127" s="35" t="s">
        <v>26483</v>
      </c>
      <c r="X2127" s="35" t="s">
        <v>93</v>
      </c>
      <c r="Y2127" s="35">
        <v>4086</v>
      </c>
      <c r="AA2127" s="34" t="s">
        <v>42844</v>
      </c>
      <c r="AB2127" s="33">
        <v>6318</v>
      </c>
      <c r="AC2127" s="103">
        <v>24976</v>
      </c>
    </row>
    <row r="2128" spans="1:67" ht="13" customHeight="1" x14ac:dyDescent="0.2">
      <c r="A2128" s="34" t="s">
        <v>35331</v>
      </c>
      <c r="B2128" s="34">
        <v>49</v>
      </c>
      <c r="C2128" s="34" t="s">
        <v>102</v>
      </c>
      <c r="D2128" s="34" t="s">
        <v>30</v>
      </c>
      <c r="E2128" s="34"/>
      <c r="F2128" s="94">
        <v>43383</v>
      </c>
      <c r="G2128" s="34" t="s">
        <v>35332</v>
      </c>
      <c r="H2128" s="34" t="s">
        <v>2666</v>
      </c>
      <c r="I2128" s="34" t="s">
        <v>197</v>
      </c>
      <c r="J2128" s="62">
        <v>47882</v>
      </c>
      <c r="K2128" s="34" t="s">
        <v>2666</v>
      </c>
      <c r="L2128" s="34" t="s">
        <v>18045</v>
      </c>
      <c r="M2128" s="1" t="s">
        <v>45939</v>
      </c>
      <c r="N2128" s="34" t="s">
        <v>20</v>
      </c>
      <c r="O2128" s="34" t="s">
        <v>35333</v>
      </c>
      <c r="P2128" s="34" t="s">
        <v>45771</v>
      </c>
      <c r="Q2128" s="34" t="s">
        <v>29986</v>
      </c>
      <c r="R2128" s="95" t="s">
        <v>35334</v>
      </c>
      <c r="S2128" s="34" t="s">
        <v>93</v>
      </c>
      <c r="T2128" s="34" t="s">
        <v>21</v>
      </c>
      <c r="U2128" s="35" t="s">
        <v>26689</v>
      </c>
      <c r="V2128" s="35" t="s">
        <v>26484</v>
      </c>
      <c r="W2128" s="35" t="s">
        <v>26485</v>
      </c>
      <c r="X2128" s="35" t="s">
        <v>93</v>
      </c>
      <c r="Y2128" s="35">
        <v>4090</v>
      </c>
      <c r="AA2128" s="34" t="s">
        <v>42843</v>
      </c>
      <c r="AB2128" s="33">
        <v>6319</v>
      </c>
      <c r="AC2128" s="103">
        <v>24974</v>
      </c>
    </row>
    <row r="2129" spans="1:67" ht="13" customHeight="1" x14ac:dyDescent="0.2">
      <c r="A2129" s="34" t="s">
        <v>35345</v>
      </c>
      <c r="B2129" s="34">
        <v>76</v>
      </c>
      <c r="C2129" s="34" t="s">
        <v>13</v>
      </c>
      <c r="D2129" s="34" t="s">
        <v>30</v>
      </c>
      <c r="E2129" s="34"/>
      <c r="F2129" s="94">
        <v>43383</v>
      </c>
      <c r="G2129" s="34" t="s">
        <v>35346</v>
      </c>
      <c r="H2129" s="34" t="s">
        <v>798</v>
      </c>
      <c r="I2129" s="34" t="s">
        <v>66</v>
      </c>
      <c r="J2129" s="62">
        <v>79935</v>
      </c>
      <c r="K2129" s="34" t="s">
        <v>798</v>
      </c>
      <c r="L2129" s="34" t="s">
        <v>799</v>
      </c>
      <c r="M2129" s="1" t="s">
        <v>46451</v>
      </c>
      <c r="N2129" s="34" t="s">
        <v>20</v>
      </c>
      <c r="O2129" s="34" t="s">
        <v>35347</v>
      </c>
      <c r="P2129" s="34" t="s">
        <v>45771</v>
      </c>
      <c r="Q2129" s="34" t="s">
        <v>29986</v>
      </c>
      <c r="R2129" s="95" t="s">
        <v>35348</v>
      </c>
      <c r="S2129" s="34" t="s">
        <v>93</v>
      </c>
      <c r="T2129" s="34" t="s">
        <v>21</v>
      </c>
      <c r="U2129" s="35" t="s">
        <v>26689</v>
      </c>
      <c r="V2129" s="35" t="s">
        <v>26484</v>
      </c>
      <c r="W2129" s="35" t="s">
        <v>26485</v>
      </c>
      <c r="X2129" s="35" t="s">
        <v>93</v>
      </c>
      <c r="Y2129" s="35">
        <v>4085</v>
      </c>
      <c r="AA2129" s="34" t="s">
        <v>42844</v>
      </c>
      <c r="AB2129" s="33">
        <v>6317</v>
      </c>
      <c r="AC2129" s="103">
        <v>24978</v>
      </c>
    </row>
    <row r="2130" spans="1:67" ht="13" customHeight="1" x14ac:dyDescent="0.2">
      <c r="A2130" s="34" t="s">
        <v>35368</v>
      </c>
      <c r="B2130" s="34">
        <v>22</v>
      </c>
      <c r="C2130" s="34" t="s">
        <v>13</v>
      </c>
      <c r="D2130" s="34" t="s">
        <v>41</v>
      </c>
      <c r="E2130" s="34"/>
      <c r="F2130" s="94">
        <v>43381</v>
      </c>
      <c r="G2130" s="34" t="s">
        <v>35667</v>
      </c>
      <c r="H2130" s="34" t="s">
        <v>9605</v>
      </c>
      <c r="I2130" s="34" t="s">
        <v>177</v>
      </c>
      <c r="J2130" s="62">
        <v>88101</v>
      </c>
      <c r="K2130" s="34" t="s">
        <v>35369</v>
      </c>
      <c r="L2130" s="34" t="s">
        <v>23521</v>
      </c>
      <c r="M2130" s="1" t="s">
        <v>46978</v>
      </c>
      <c r="N2130" s="34" t="s">
        <v>20</v>
      </c>
      <c r="O2130" s="34" t="s">
        <v>35370</v>
      </c>
      <c r="P2130" s="34" t="s">
        <v>45771</v>
      </c>
      <c r="Q2130" s="34" t="s">
        <v>29986</v>
      </c>
      <c r="R2130" s="95" t="s">
        <v>35371</v>
      </c>
      <c r="S2130" s="34" t="s">
        <v>93</v>
      </c>
      <c r="T2130" s="34" t="s">
        <v>21</v>
      </c>
      <c r="U2130" s="35" t="s">
        <v>26682</v>
      </c>
      <c r="V2130" s="35" t="s">
        <v>26482</v>
      </c>
      <c r="W2130" s="35" t="s">
        <v>26486</v>
      </c>
      <c r="X2130" s="35" t="s">
        <v>93</v>
      </c>
      <c r="Y2130" s="35">
        <v>4075</v>
      </c>
      <c r="AA2130" s="34" t="s">
        <v>42844</v>
      </c>
      <c r="AB2130" s="33">
        <v>6314</v>
      </c>
      <c r="AC2130" s="103">
        <v>23018</v>
      </c>
    </row>
    <row r="2131" spans="1:67" ht="13" customHeight="1" x14ac:dyDescent="0.2">
      <c r="A2131" s="34" t="s">
        <v>35364</v>
      </c>
      <c r="B2131" s="34">
        <v>25</v>
      </c>
      <c r="C2131" s="34" t="s">
        <v>13</v>
      </c>
      <c r="D2131" s="34" t="s">
        <v>30</v>
      </c>
      <c r="E2131" s="34"/>
      <c r="F2131" s="94">
        <v>43381</v>
      </c>
      <c r="G2131" s="34" t="s">
        <v>35365</v>
      </c>
      <c r="H2131" s="34" t="s">
        <v>22391</v>
      </c>
      <c r="I2131" s="34" t="s">
        <v>191</v>
      </c>
      <c r="J2131" s="62">
        <v>80549</v>
      </c>
      <c r="K2131" s="34" t="s">
        <v>507</v>
      </c>
      <c r="L2131" s="34" t="s">
        <v>19699</v>
      </c>
      <c r="M2131" s="1" t="s">
        <v>46979</v>
      </c>
      <c r="N2131" s="34" t="s">
        <v>20</v>
      </c>
      <c r="O2131" s="34" t="s">
        <v>35366</v>
      </c>
      <c r="P2131" s="34" t="s">
        <v>45771</v>
      </c>
      <c r="Q2131" s="34" t="s">
        <v>29986</v>
      </c>
      <c r="R2131" s="95" t="s">
        <v>35367</v>
      </c>
      <c r="S2131" s="34" t="s">
        <v>93</v>
      </c>
      <c r="T2131" s="34" t="s">
        <v>21</v>
      </c>
      <c r="U2131" s="35" t="s">
        <v>26689</v>
      </c>
      <c r="V2131" s="35" t="s">
        <v>26482</v>
      </c>
      <c r="W2131" s="35" t="s">
        <v>26483</v>
      </c>
      <c r="X2131" s="35" t="s">
        <v>93</v>
      </c>
      <c r="Y2131" s="35">
        <v>4097</v>
      </c>
      <c r="AA2131" s="34" t="s">
        <v>42843</v>
      </c>
      <c r="AB2131" s="33">
        <v>6313</v>
      </c>
      <c r="AC2131" s="103">
        <v>24970</v>
      </c>
    </row>
    <row r="2132" spans="1:67" ht="13" customHeight="1" x14ac:dyDescent="0.2">
      <c r="A2132" s="34" t="s">
        <v>35372</v>
      </c>
      <c r="B2132" s="34">
        <v>24</v>
      </c>
      <c r="C2132" s="34" t="s">
        <v>13</v>
      </c>
      <c r="D2132" s="34" t="s">
        <v>30</v>
      </c>
      <c r="E2132" s="34"/>
      <c r="F2132" s="94">
        <v>43381</v>
      </c>
      <c r="G2132" s="34" t="s">
        <v>35373</v>
      </c>
      <c r="H2132" s="34" t="s">
        <v>35374</v>
      </c>
      <c r="I2132" s="34" t="s">
        <v>366</v>
      </c>
      <c r="J2132" s="62">
        <v>73762</v>
      </c>
      <c r="K2132" s="34" t="s">
        <v>35375</v>
      </c>
      <c r="L2132" s="34" t="s">
        <v>35376</v>
      </c>
      <c r="M2132" s="1" t="s">
        <v>46980</v>
      </c>
      <c r="N2132" s="34" t="s">
        <v>20</v>
      </c>
      <c r="O2132" s="34" t="s">
        <v>35377</v>
      </c>
      <c r="P2132" s="34" t="s">
        <v>45771</v>
      </c>
      <c r="Q2132" s="34" t="s">
        <v>29986</v>
      </c>
      <c r="R2132" s="95" t="s">
        <v>35378</v>
      </c>
      <c r="S2132" s="34" t="s">
        <v>93</v>
      </c>
      <c r="T2132" s="34" t="s">
        <v>350</v>
      </c>
      <c r="U2132" s="35" t="s">
        <v>26775</v>
      </c>
      <c r="V2132" s="35" t="s">
        <v>26484</v>
      </c>
      <c r="W2132" s="35" t="s">
        <v>26483</v>
      </c>
      <c r="X2132" s="35" t="s">
        <v>93</v>
      </c>
      <c r="Y2132" s="35">
        <v>4079</v>
      </c>
      <c r="AA2132" s="34" t="s">
        <v>42843</v>
      </c>
      <c r="AB2132" s="33">
        <v>6315</v>
      </c>
      <c r="AC2132" s="103">
        <v>24969</v>
      </c>
    </row>
    <row r="2133" spans="1:67" ht="13" customHeight="1" x14ac:dyDescent="0.2">
      <c r="A2133" s="34" t="s">
        <v>35379</v>
      </c>
      <c r="B2133" s="34">
        <v>36</v>
      </c>
      <c r="C2133" s="34" t="s">
        <v>13</v>
      </c>
      <c r="D2133" s="34" t="s">
        <v>30</v>
      </c>
      <c r="E2133" s="95" t="s">
        <v>35380</v>
      </c>
      <c r="F2133" s="94">
        <v>43381</v>
      </c>
      <c r="G2133" s="34" t="s">
        <v>35381</v>
      </c>
      <c r="H2133" s="34" t="s">
        <v>35382</v>
      </c>
      <c r="I2133" s="34" t="s">
        <v>297</v>
      </c>
      <c r="J2133" s="62">
        <v>37830</v>
      </c>
      <c r="K2133" s="34" t="s">
        <v>232</v>
      </c>
      <c r="L2133" s="34" t="s">
        <v>35383</v>
      </c>
      <c r="M2133" s="1" t="s">
        <v>46981</v>
      </c>
      <c r="N2133" s="34" t="s">
        <v>20</v>
      </c>
      <c r="O2133" s="34" t="s">
        <v>35384</v>
      </c>
      <c r="P2133" s="34" t="s">
        <v>31864</v>
      </c>
      <c r="Q2133" s="34" t="s">
        <v>29986</v>
      </c>
      <c r="R2133" s="95" t="s">
        <v>35385</v>
      </c>
      <c r="S2133" s="34" t="s">
        <v>93</v>
      </c>
      <c r="T2133" s="34" t="s">
        <v>350</v>
      </c>
      <c r="U2133" s="35" t="s">
        <v>26775</v>
      </c>
      <c r="V2133" s="35" t="s">
        <v>26484</v>
      </c>
      <c r="W2133" s="35" t="s">
        <v>26483</v>
      </c>
      <c r="X2133" s="35" t="s">
        <v>93</v>
      </c>
      <c r="Y2133" s="35">
        <v>4081</v>
      </c>
      <c r="AA2133" s="34" t="s">
        <v>42844</v>
      </c>
      <c r="AB2133" s="33">
        <v>6316</v>
      </c>
      <c r="AC2133" s="103">
        <v>24971</v>
      </c>
    </row>
    <row r="2134" spans="1:67" ht="13" customHeight="1" x14ac:dyDescent="0.2">
      <c r="A2134" s="1" t="s">
        <v>35393</v>
      </c>
      <c r="B2134" s="34">
        <v>39</v>
      </c>
      <c r="C2134" s="34" t="s">
        <v>13</v>
      </c>
      <c r="D2134" s="1" t="s">
        <v>23</v>
      </c>
      <c r="E2134" s="34"/>
      <c r="F2134" s="94">
        <v>43380</v>
      </c>
      <c r="G2134" s="34" t="s">
        <v>35394</v>
      </c>
      <c r="H2134" s="34" t="s">
        <v>2187</v>
      </c>
      <c r="I2134" s="34" t="s">
        <v>811</v>
      </c>
      <c r="J2134" s="62">
        <v>96813</v>
      </c>
      <c r="K2134" s="34" t="s">
        <v>2187</v>
      </c>
      <c r="L2134" s="34" t="s">
        <v>3268</v>
      </c>
      <c r="M2134" s="1" t="s">
        <v>45934</v>
      </c>
      <c r="N2134" s="34" t="s">
        <v>20</v>
      </c>
      <c r="O2134" s="34" t="s">
        <v>35395</v>
      </c>
      <c r="P2134" s="34" t="s">
        <v>45771</v>
      </c>
      <c r="Q2134" s="34" t="s">
        <v>29986</v>
      </c>
      <c r="R2134" s="95" t="s">
        <v>35396</v>
      </c>
      <c r="S2134" s="34" t="s">
        <v>93</v>
      </c>
      <c r="T2134" s="34" t="s">
        <v>21</v>
      </c>
      <c r="U2134" s="35" t="s">
        <v>26505</v>
      </c>
      <c r="V2134" s="35" t="s">
        <v>26484</v>
      </c>
      <c r="W2134" s="35" t="s">
        <v>26485</v>
      </c>
      <c r="X2134" s="35" t="s">
        <v>509</v>
      </c>
      <c r="Y2134" s="35">
        <v>4076</v>
      </c>
      <c r="AA2134" s="34" t="s">
        <v>42842</v>
      </c>
      <c r="AB2134" s="33">
        <v>6311</v>
      </c>
      <c r="AC2134" s="103">
        <v>14284</v>
      </c>
    </row>
    <row r="2135" spans="1:67" ht="13" customHeight="1" x14ac:dyDescent="0.2">
      <c r="A2135" s="34" t="s">
        <v>35386</v>
      </c>
      <c r="B2135" s="34">
        <v>39</v>
      </c>
      <c r="C2135" s="34" t="s">
        <v>13</v>
      </c>
      <c r="D2135" s="34" t="s">
        <v>30</v>
      </c>
      <c r="E2135" s="95" t="s">
        <v>35387</v>
      </c>
      <c r="F2135" s="94">
        <v>43380</v>
      </c>
      <c r="G2135" s="34" t="s">
        <v>35388</v>
      </c>
      <c r="H2135" s="34" t="s">
        <v>35389</v>
      </c>
      <c r="I2135" s="34" t="s">
        <v>55</v>
      </c>
      <c r="J2135" s="62">
        <v>32058</v>
      </c>
      <c r="K2135" s="34" t="s">
        <v>34649</v>
      </c>
      <c r="L2135" s="34" t="s">
        <v>35390</v>
      </c>
      <c r="M2135" s="1" t="s">
        <v>46982</v>
      </c>
      <c r="N2135" s="34" t="s">
        <v>20</v>
      </c>
      <c r="O2135" s="34" t="s">
        <v>35391</v>
      </c>
      <c r="P2135" s="34" t="s">
        <v>45771</v>
      </c>
      <c r="Q2135" s="34" t="s">
        <v>29986</v>
      </c>
      <c r="R2135" s="95" t="s">
        <v>35392</v>
      </c>
      <c r="S2135" s="34" t="s">
        <v>509</v>
      </c>
      <c r="T2135" s="34" t="s">
        <v>21</v>
      </c>
      <c r="U2135" s="35" t="s">
        <v>26689</v>
      </c>
      <c r="V2135" s="35" t="s">
        <v>26484</v>
      </c>
      <c r="W2135" s="35" t="s">
        <v>26485</v>
      </c>
      <c r="X2135" s="35" t="s">
        <v>93</v>
      </c>
      <c r="Y2135" s="35">
        <v>4078</v>
      </c>
      <c r="AA2135" s="34" t="s">
        <v>42843</v>
      </c>
      <c r="AB2135" s="33">
        <v>6310</v>
      </c>
      <c r="AC2135" s="103">
        <v>23843</v>
      </c>
    </row>
    <row r="2136" spans="1:67" ht="13" customHeight="1" x14ac:dyDescent="0.2">
      <c r="A2136" s="34" t="s">
        <v>35397</v>
      </c>
      <c r="B2136" s="34">
        <v>36</v>
      </c>
      <c r="C2136" s="34" t="s">
        <v>13</v>
      </c>
      <c r="D2136" s="34" t="s">
        <v>30</v>
      </c>
      <c r="E2136" s="34"/>
      <c r="F2136" s="94">
        <v>43380</v>
      </c>
      <c r="G2136" s="34" t="s">
        <v>35398</v>
      </c>
      <c r="H2136" s="34" t="s">
        <v>4918</v>
      </c>
      <c r="I2136" s="34" t="s">
        <v>38</v>
      </c>
      <c r="J2136" s="62">
        <v>95603</v>
      </c>
      <c r="K2136" s="34" t="s">
        <v>1000</v>
      </c>
      <c r="L2136" s="34" t="s">
        <v>1001</v>
      </c>
      <c r="M2136" s="1" t="s">
        <v>46849</v>
      </c>
      <c r="N2136" s="34" t="s">
        <v>20</v>
      </c>
      <c r="O2136" s="34" t="s">
        <v>35399</v>
      </c>
      <c r="P2136" s="34" t="s">
        <v>45771</v>
      </c>
      <c r="Q2136" s="34" t="s">
        <v>29986</v>
      </c>
      <c r="R2136" s="95" t="s">
        <v>35400</v>
      </c>
      <c r="S2136" s="34" t="s">
        <v>509</v>
      </c>
      <c r="T2136" s="34" t="s">
        <v>45897</v>
      </c>
      <c r="U2136" s="35" t="s">
        <v>39851</v>
      </c>
      <c r="V2136" s="35" t="s">
        <v>26484</v>
      </c>
      <c r="W2136" s="35" t="s">
        <v>26485</v>
      </c>
      <c r="X2136" s="35" t="s">
        <v>93</v>
      </c>
      <c r="Y2136" s="35">
        <v>4077</v>
      </c>
      <c r="AA2136" s="34" t="s">
        <v>42844</v>
      </c>
      <c r="AB2136" s="33">
        <v>6312</v>
      </c>
      <c r="AC2136" s="103">
        <v>5359</v>
      </c>
      <c r="BO2136" s="51"/>
    </row>
    <row r="2137" spans="1:67" ht="13" customHeight="1" x14ac:dyDescent="0.2">
      <c r="A2137" s="34" t="s">
        <v>35407</v>
      </c>
      <c r="B2137" s="34">
        <v>31</v>
      </c>
      <c r="C2137" s="34" t="s">
        <v>13</v>
      </c>
      <c r="D2137" s="34" t="s">
        <v>78</v>
      </c>
      <c r="E2137" s="95" t="s">
        <v>35408</v>
      </c>
      <c r="F2137" s="94">
        <v>43378</v>
      </c>
      <c r="G2137" s="34" t="s">
        <v>35409</v>
      </c>
      <c r="H2137" s="34" t="s">
        <v>1882</v>
      </c>
      <c r="I2137" s="34" t="s">
        <v>297</v>
      </c>
      <c r="J2137" s="62">
        <v>37218</v>
      </c>
      <c r="K2137" s="34" t="s">
        <v>820</v>
      </c>
      <c r="L2137" s="34" t="s">
        <v>821</v>
      </c>
      <c r="M2137" s="1" t="s">
        <v>46007</v>
      </c>
      <c r="N2137" s="34" t="s">
        <v>20</v>
      </c>
      <c r="O2137" s="34" t="s">
        <v>35410</v>
      </c>
      <c r="P2137" s="34" t="s">
        <v>45771</v>
      </c>
      <c r="Q2137" s="34" t="s">
        <v>29986</v>
      </c>
      <c r="R2137" s="95" t="s">
        <v>35411</v>
      </c>
      <c r="S2137" s="34" t="s">
        <v>93</v>
      </c>
      <c r="T2137" s="34" t="s">
        <v>21</v>
      </c>
      <c r="U2137" s="35" t="s">
        <v>26689</v>
      </c>
      <c r="V2137" s="35" t="s">
        <v>26484</v>
      </c>
      <c r="W2137" s="35" t="s">
        <v>26485</v>
      </c>
      <c r="X2137" s="35" t="s">
        <v>93</v>
      </c>
      <c r="Y2137" s="35">
        <v>4156</v>
      </c>
      <c r="AA2137" s="34" t="s">
        <v>42844</v>
      </c>
      <c r="AB2137" s="33">
        <v>6308</v>
      </c>
      <c r="AC2137" s="103">
        <v>10997</v>
      </c>
      <c r="BO2137" s="51"/>
    </row>
    <row r="2138" spans="1:67" ht="13" customHeight="1" x14ac:dyDescent="0.2">
      <c r="A2138" s="34" t="s">
        <v>35402</v>
      </c>
      <c r="B2138" s="34">
        <v>48</v>
      </c>
      <c r="C2138" s="34" t="s">
        <v>13</v>
      </c>
      <c r="D2138" s="34" t="s">
        <v>30</v>
      </c>
      <c r="E2138" s="34"/>
      <c r="F2138" s="94">
        <v>43378</v>
      </c>
      <c r="G2138" s="34" t="s">
        <v>35403</v>
      </c>
      <c r="H2138" s="34" t="s">
        <v>35404</v>
      </c>
      <c r="I2138" s="34" t="s">
        <v>105</v>
      </c>
      <c r="J2138" s="62">
        <v>97624</v>
      </c>
      <c r="K2138" s="34" t="s">
        <v>5506</v>
      </c>
      <c r="L2138" s="34" t="s">
        <v>13218</v>
      </c>
      <c r="M2138" s="1" t="s">
        <v>46983</v>
      </c>
      <c r="N2138" s="34" t="s">
        <v>20</v>
      </c>
      <c r="O2138" s="34" t="s">
        <v>35405</v>
      </c>
      <c r="P2138" s="34" t="s">
        <v>45771</v>
      </c>
      <c r="Q2138" s="34" t="s">
        <v>29986</v>
      </c>
      <c r="R2138" s="95" t="s">
        <v>35406</v>
      </c>
      <c r="S2138" s="34" t="s">
        <v>93</v>
      </c>
      <c r="T2138" s="34" t="s">
        <v>21</v>
      </c>
      <c r="U2138" s="35" t="s">
        <v>26689</v>
      </c>
      <c r="V2138" s="35" t="s">
        <v>26484</v>
      </c>
      <c r="W2138" s="35" t="s">
        <v>26486</v>
      </c>
      <c r="X2138" s="35" t="s">
        <v>93</v>
      </c>
      <c r="Y2138" s="35">
        <v>4157</v>
      </c>
      <c r="AA2138" s="34" t="s">
        <v>42843</v>
      </c>
      <c r="AB2138" s="33">
        <v>6309</v>
      </c>
      <c r="AC2138" s="103">
        <v>11466</v>
      </c>
      <c r="BO2138" s="51"/>
    </row>
    <row r="2139" spans="1:67" ht="13" customHeight="1" x14ac:dyDescent="0.2">
      <c r="A2139" s="1" t="s">
        <v>2989</v>
      </c>
      <c r="B2139" s="33" t="s">
        <v>22</v>
      </c>
      <c r="C2139" s="34" t="s">
        <v>13</v>
      </c>
      <c r="D2139" s="1" t="s">
        <v>23</v>
      </c>
      <c r="E2139" s="95"/>
      <c r="F2139" s="94">
        <v>43378</v>
      </c>
      <c r="G2139" s="34"/>
      <c r="H2139" s="35" t="s">
        <v>35401</v>
      </c>
      <c r="I2139" s="35" t="s">
        <v>399</v>
      </c>
      <c r="K2139" s="34"/>
      <c r="L2139" s="34"/>
      <c r="M2139" s="1" t="s">
        <v>48929</v>
      </c>
      <c r="N2139" s="34" t="s">
        <v>20</v>
      </c>
      <c r="O2139" s="34"/>
      <c r="P2139" s="34" t="s">
        <v>45771</v>
      </c>
      <c r="Q2139" s="34" t="s">
        <v>29986</v>
      </c>
      <c r="R2139" s="95"/>
      <c r="S2139" s="34" t="s">
        <v>93</v>
      </c>
      <c r="T2139" s="34" t="s">
        <v>21</v>
      </c>
      <c r="U2139" s="35" t="s">
        <v>26689</v>
      </c>
      <c r="V2139" s="35" t="s">
        <v>26484</v>
      </c>
      <c r="W2139" s="35" t="s">
        <v>26485</v>
      </c>
      <c r="X2139" s="35" t="s">
        <v>93</v>
      </c>
      <c r="Y2139" s="35">
        <v>4080</v>
      </c>
      <c r="AA2139" s="33" t="s">
        <v>49699</v>
      </c>
      <c r="AB2139" s="33">
        <v>6307</v>
      </c>
      <c r="AC2139" s="103">
        <v>25284</v>
      </c>
    </row>
    <row r="2140" spans="1:67" ht="13" customHeight="1" x14ac:dyDescent="0.2">
      <c r="A2140" s="34" t="s">
        <v>35412</v>
      </c>
      <c r="B2140" s="34">
        <v>45</v>
      </c>
      <c r="C2140" s="34" t="s">
        <v>13</v>
      </c>
      <c r="D2140" s="34" t="s">
        <v>78</v>
      </c>
      <c r="E2140" s="95" t="s">
        <v>35413</v>
      </c>
      <c r="F2140" s="94">
        <v>43377</v>
      </c>
      <c r="G2140" s="34" t="s">
        <v>35414</v>
      </c>
      <c r="H2140" s="34" t="s">
        <v>35415</v>
      </c>
      <c r="I2140" s="34" t="s">
        <v>138</v>
      </c>
      <c r="J2140" s="62">
        <v>25917</v>
      </c>
      <c r="K2140" s="34" t="s">
        <v>1411</v>
      </c>
      <c r="L2140" s="34" t="s">
        <v>35416</v>
      </c>
      <c r="M2140" s="1" t="s">
        <v>46984</v>
      </c>
      <c r="N2140" s="34" t="s">
        <v>20</v>
      </c>
      <c r="O2140" s="34" t="s">
        <v>36309</v>
      </c>
      <c r="P2140" s="34" t="s">
        <v>45771</v>
      </c>
      <c r="Q2140" s="34" t="s">
        <v>29986</v>
      </c>
      <c r="R2140" s="95" t="s">
        <v>35417</v>
      </c>
      <c r="S2140" s="34" t="s">
        <v>93</v>
      </c>
      <c r="T2140" s="34" t="s">
        <v>21</v>
      </c>
      <c r="U2140" s="35" t="s">
        <v>26689</v>
      </c>
      <c r="V2140" s="35" t="s">
        <v>26484</v>
      </c>
      <c r="W2140" s="35" t="s">
        <v>26485</v>
      </c>
      <c r="X2140" s="35" t="s">
        <v>93</v>
      </c>
      <c r="Y2140" s="35">
        <v>4153</v>
      </c>
      <c r="AA2140" s="34" t="s">
        <v>42843</v>
      </c>
      <c r="AB2140" s="33">
        <v>6306</v>
      </c>
      <c r="AC2140" s="103">
        <v>21561</v>
      </c>
    </row>
    <row r="2141" spans="1:67" ht="13" customHeight="1" x14ac:dyDescent="0.2">
      <c r="A2141" s="34" t="s">
        <v>35422</v>
      </c>
      <c r="B2141" s="34">
        <v>25</v>
      </c>
      <c r="C2141" s="34" t="s">
        <v>13</v>
      </c>
      <c r="D2141" s="34" t="s">
        <v>30</v>
      </c>
      <c r="E2141" s="34"/>
      <c r="F2141" s="94">
        <v>43376</v>
      </c>
      <c r="G2141" s="34" t="s">
        <v>35669</v>
      </c>
      <c r="H2141" s="34" t="s">
        <v>26</v>
      </c>
      <c r="I2141" s="34" t="s">
        <v>618</v>
      </c>
      <c r="J2141" s="62">
        <v>38701</v>
      </c>
      <c r="K2141" s="34" t="s">
        <v>106</v>
      </c>
      <c r="L2141" s="34" t="s">
        <v>768</v>
      </c>
      <c r="M2141" s="1" t="s">
        <v>46986</v>
      </c>
      <c r="N2141" s="34" t="s">
        <v>20</v>
      </c>
      <c r="O2141" s="34" t="s">
        <v>35423</v>
      </c>
      <c r="P2141" s="34" t="s">
        <v>45771</v>
      </c>
      <c r="Q2141" s="34" t="s">
        <v>29986</v>
      </c>
      <c r="R2141" s="95" t="s">
        <v>35424</v>
      </c>
      <c r="S2141" s="34" t="s">
        <v>93</v>
      </c>
      <c r="T2141" s="34" t="s">
        <v>21</v>
      </c>
      <c r="U2141" s="35" t="s">
        <v>26682</v>
      </c>
      <c r="V2141" s="35" t="s">
        <v>26484</v>
      </c>
      <c r="W2141" s="35"/>
      <c r="X2141" s="35" t="s">
        <v>93</v>
      </c>
      <c r="Y2141" s="35">
        <v>4151</v>
      </c>
      <c r="AA2141" s="34" t="s">
        <v>42844</v>
      </c>
      <c r="AB2141" s="33">
        <v>6304</v>
      </c>
      <c r="AC2141" s="103">
        <v>22832</v>
      </c>
    </row>
    <row r="2142" spans="1:67" ht="13" customHeight="1" x14ac:dyDescent="0.2">
      <c r="A2142" s="34" t="s">
        <v>35418</v>
      </c>
      <c r="B2142" s="34">
        <v>38</v>
      </c>
      <c r="C2142" s="34" t="s">
        <v>13</v>
      </c>
      <c r="D2142" s="34" t="s">
        <v>78</v>
      </c>
      <c r="E2142" s="34"/>
      <c r="F2142" s="94">
        <v>43376</v>
      </c>
      <c r="G2142" s="34" t="s">
        <v>35668</v>
      </c>
      <c r="H2142" s="34" t="s">
        <v>1113</v>
      </c>
      <c r="I2142" s="34" t="s">
        <v>297</v>
      </c>
      <c r="J2142" s="62">
        <v>38134</v>
      </c>
      <c r="K2142" s="34" t="s">
        <v>1114</v>
      </c>
      <c r="L2142" s="34" t="s">
        <v>35419</v>
      </c>
      <c r="M2142" s="1" t="s">
        <v>46985</v>
      </c>
      <c r="N2142" s="34" t="s">
        <v>20</v>
      </c>
      <c r="O2142" s="34" t="s">
        <v>35420</v>
      </c>
      <c r="P2142" s="34" t="s">
        <v>45771</v>
      </c>
      <c r="Q2142" s="34" t="s">
        <v>29986</v>
      </c>
      <c r="R2142" s="95" t="s">
        <v>35421</v>
      </c>
      <c r="S2142" s="34" t="s">
        <v>509</v>
      </c>
      <c r="T2142" s="34" t="s">
        <v>21</v>
      </c>
      <c r="U2142" s="35" t="s">
        <v>26689</v>
      </c>
      <c r="V2142" s="35" t="s">
        <v>26484</v>
      </c>
      <c r="W2142" s="35" t="s">
        <v>26485</v>
      </c>
      <c r="X2142" s="35" t="s">
        <v>93</v>
      </c>
      <c r="Y2142" s="35">
        <v>4071</v>
      </c>
      <c r="AA2142" s="34" t="s">
        <v>42842</v>
      </c>
      <c r="AB2142" s="33">
        <v>6303</v>
      </c>
      <c r="AC2142" s="103">
        <v>24715</v>
      </c>
    </row>
    <row r="2143" spans="1:67" ht="13" customHeight="1" x14ac:dyDescent="0.2">
      <c r="A2143" s="34" t="s">
        <v>35425</v>
      </c>
      <c r="B2143" s="34">
        <v>36</v>
      </c>
      <c r="C2143" s="34" t="s">
        <v>13</v>
      </c>
      <c r="D2143" s="34" t="s">
        <v>78</v>
      </c>
      <c r="E2143" s="34"/>
      <c r="F2143" s="94">
        <v>43376</v>
      </c>
      <c r="G2143" s="34" t="s">
        <v>35670</v>
      </c>
      <c r="H2143" s="34" t="s">
        <v>35426</v>
      </c>
      <c r="I2143" s="34" t="s">
        <v>38</v>
      </c>
      <c r="J2143" s="62">
        <v>94030</v>
      </c>
      <c r="K2143" s="34" t="s">
        <v>4256</v>
      </c>
      <c r="L2143" s="34" t="s">
        <v>35427</v>
      </c>
      <c r="M2143" s="1" t="s">
        <v>46042</v>
      </c>
      <c r="N2143" s="34" t="s">
        <v>362</v>
      </c>
      <c r="O2143" s="34" t="s">
        <v>35428</v>
      </c>
      <c r="P2143" s="34" t="s">
        <v>45771</v>
      </c>
      <c r="Q2143" s="34" t="s">
        <v>29986</v>
      </c>
      <c r="R2143" s="95" t="s">
        <v>35429</v>
      </c>
      <c r="S2143" s="34" t="s">
        <v>22</v>
      </c>
      <c r="T2143" s="34" t="s">
        <v>45897</v>
      </c>
      <c r="U2143" s="34" t="s">
        <v>49804</v>
      </c>
      <c r="V2143" s="34"/>
      <c r="W2143" s="34"/>
      <c r="X2143" s="34"/>
      <c r="Y2143" s="34"/>
      <c r="AA2143" s="34" t="s">
        <v>42842</v>
      </c>
      <c r="AB2143" s="33">
        <v>6305</v>
      </c>
      <c r="AC2143" s="103">
        <v>14283</v>
      </c>
    </row>
    <row r="2144" spans="1:67" ht="13" customHeight="1" x14ac:dyDescent="0.2">
      <c r="A2144" s="34" t="s">
        <v>35430</v>
      </c>
      <c r="B2144" s="34">
        <v>26</v>
      </c>
      <c r="C2144" s="34" t="s">
        <v>13</v>
      </c>
      <c r="D2144" s="34" t="s">
        <v>30</v>
      </c>
      <c r="E2144" s="95" t="s">
        <v>35431</v>
      </c>
      <c r="F2144" s="94">
        <v>43375</v>
      </c>
      <c r="G2144" s="34" t="s">
        <v>35432</v>
      </c>
      <c r="H2144" s="34" t="s">
        <v>11657</v>
      </c>
      <c r="I2144" s="34" t="s">
        <v>159</v>
      </c>
      <c r="J2144" s="62">
        <v>30126</v>
      </c>
      <c r="K2144" s="34" t="s">
        <v>3039</v>
      </c>
      <c r="L2144" s="34" t="s">
        <v>3040</v>
      </c>
      <c r="M2144" s="1" t="s">
        <v>45915</v>
      </c>
      <c r="N2144" s="34" t="s">
        <v>20</v>
      </c>
      <c r="O2144" s="34" t="s">
        <v>35433</v>
      </c>
      <c r="P2144" s="34" t="s">
        <v>45771</v>
      </c>
      <c r="Q2144" s="34" t="s">
        <v>29986</v>
      </c>
      <c r="R2144" s="95" t="s">
        <v>35434</v>
      </c>
      <c r="S2144" s="34" t="s">
        <v>509</v>
      </c>
      <c r="T2144" s="34" t="s">
        <v>21</v>
      </c>
      <c r="U2144" s="35" t="s">
        <v>26689</v>
      </c>
      <c r="V2144" s="35" t="s">
        <v>26484</v>
      </c>
      <c r="W2144" s="35" t="s">
        <v>26485</v>
      </c>
      <c r="X2144" s="35" t="s">
        <v>93</v>
      </c>
      <c r="Y2144" s="35">
        <v>4072</v>
      </c>
      <c r="AA2144" s="34" t="s">
        <v>42844</v>
      </c>
      <c r="AB2144" s="33">
        <v>6301</v>
      </c>
      <c r="AC2144" s="103">
        <v>19856</v>
      </c>
    </row>
    <row r="2145" spans="1:29" ht="13" customHeight="1" x14ac:dyDescent="0.2">
      <c r="A2145" s="34" t="s">
        <v>35435</v>
      </c>
      <c r="B2145" s="34">
        <v>36</v>
      </c>
      <c r="C2145" s="34" t="s">
        <v>102</v>
      </c>
      <c r="D2145" s="34" t="s">
        <v>78</v>
      </c>
      <c r="E2145" s="95" t="s">
        <v>35436</v>
      </c>
      <c r="F2145" s="94">
        <v>43375</v>
      </c>
      <c r="G2145" s="34" t="s">
        <v>35437</v>
      </c>
      <c r="H2145" s="34" t="s">
        <v>7191</v>
      </c>
      <c r="I2145" s="34" t="s">
        <v>38</v>
      </c>
      <c r="J2145" s="62">
        <v>92395</v>
      </c>
      <c r="K2145" s="34" t="s">
        <v>287</v>
      </c>
      <c r="L2145" s="34" t="s">
        <v>32107</v>
      </c>
      <c r="M2145" s="1" t="s">
        <v>45919</v>
      </c>
      <c r="N2145" s="34" t="s">
        <v>20</v>
      </c>
      <c r="O2145" s="34" t="s">
        <v>35438</v>
      </c>
      <c r="P2145" s="34" t="s">
        <v>45771</v>
      </c>
      <c r="Q2145" s="34" t="s">
        <v>29986</v>
      </c>
      <c r="R2145" s="95" t="s">
        <v>35439</v>
      </c>
      <c r="S2145" s="34" t="s">
        <v>93</v>
      </c>
      <c r="T2145" s="34" t="s">
        <v>350</v>
      </c>
      <c r="U2145" s="35" t="s">
        <v>26775</v>
      </c>
      <c r="V2145" s="35" t="s">
        <v>26484</v>
      </c>
      <c r="W2145" s="35" t="s">
        <v>26485</v>
      </c>
      <c r="X2145" s="35" t="s">
        <v>93</v>
      </c>
      <c r="Y2145" s="35">
        <v>4074</v>
      </c>
      <c r="AA2145" s="34" t="s">
        <v>42844</v>
      </c>
      <c r="AB2145" s="33">
        <v>6302</v>
      </c>
      <c r="AC2145" s="103">
        <v>21584</v>
      </c>
    </row>
    <row r="2146" spans="1:29" ht="13" customHeight="1" x14ac:dyDescent="0.2">
      <c r="A2146" s="34" t="s">
        <v>35440</v>
      </c>
      <c r="B2146" s="34">
        <v>23</v>
      </c>
      <c r="C2146" s="34" t="s">
        <v>13</v>
      </c>
      <c r="D2146" s="34" t="s">
        <v>30</v>
      </c>
      <c r="E2146" s="95" t="s">
        <v>35441</v>
      </c>
      <c r="F2146" s="94">
        <v>43374</v>
      </c>
      <c r="G2146" s="34" t="s">
        <v>35671</v>
      </c>
      <c r="H2146" s="34" t="s">
        <v>35442</v>
      </c>
      <c r="I2146" s="34" t="s">
        <v>121</v>
      </c>
      <c r="J2146" s="62">
        <v>55033</v>
      </c>
      <c r="K2146" s="34" t="s">
        <v>19249</v>
      </c>
      <c r="L2146" s="34" t="s">
        <v>35443</v>
      </c>
      <c r="M2146" s="1" t="s">
        <v>46987</v>
      </c>
      <c r="N2146" s="34" t="s">
        <v>20</v>
      </c>
      <c r="O2146" s="34" t="s">
        <v>35444</v>
      </c>
      <c r="P2146" s="34" t="s">
        <v>45771</v>
      </c>
      <c r="Q2146" s="34" t="s">
        <v>29986</v>
      </c>
      <c r="R2146" s="95" t="s">
        <v>35445</v>
      </c>
      <c r="S2146" s="34" t="s">
        <v>509</v>
      </c>
      <c r="T2146" s="34" t="s">
        <v>21</v>
      </c>
      <c r="U2146" s="35" t="s">
        <v>26682</v>
      </c>
      <c r="V2146" s="35" t="s">
        <v>26484</v>
      </c>
      <c r="W2146" s="35" t="s">
        <v>26486</v>
      </c>
      <c r="X2146" s="35" t="s">
        <v>509</v>
      </c>
      <c r="Y2146" s="35">
        <v>4070</v>
      </c>
      <c r="AA2146" s="34" t="s">
        <v>42844</v>
      </c>
      <c r="AB2146" s="33">
        <v>6298</v>
      </c>
      <c r="AC2146" s="103">
        <v>17062</v>
      </c>
    </row>
    <row r="2147" spans="1:29" ht="13" customHeight="1" x14ac:dyDescent="0.2">
      <c r="A2147" s="1" t="s">
        <v>2989</v>
      </c>
      <c r="B2147" s="34">
        <v>29</v>
      </c>
      <c r="C2147" s="34" t="s">
        <v>13</v>
      </c>
      <c r="D2147" s="1" t="s">
        <v>23</v>
      </c>
      <c r="E2147" s="34"/>
      <c r="F2147" s="94">
        <v>43374</v>
      </c>
      <c r="G2147" s="34" t="s">
        <v>35451</v>
      </c>
      <c r="H2147" s="34" t="s">
        <v>671</v>
      </c>
      <c r="I2147" s="34" t="s">
        <v>66</v>
      </c>
      <c r="J2147" s="62">
        <v>77008</v>
      </c>
      <c r="K2147" s="34" t="s">
        <v>512</v>
      </c>
      <c r="L2147" s="34" t="s">
        <v>513</v>
      </c>
      <c r="M2147" s="1" t="s">
        <v>46076</v>
      </c>
      <c r="N2147" s="34" t="s">
        <v>20</v>
      </c>
      <c r="O2147" s="34" t="s">
        <v>35452</v>
      </c>
      <c r="P2147" s="34" t="s">
        <v>45771</v>
      </c>
      <c r="Q2147" s="34" t="s">
        <v>29986</v>
      </c>
      <c r="R2147" s="95" t="s">
        <v>35453</v>
      </c>
      <c r="S2147" s="34" t="s">
        <v>93</v>
      </c>
      <c r="T2147" s="34" t="s">
        <v>21</v>
      </c>
      <c r="U2147" s="33" t="s">
        <v>26488</v>
      </c>
      <c r="V2147" s="35"/>
      <c r="W2147" s="35"/>
      <c r="X2147" s="35"/>
      <c r="Y2147" s="35"/>
      <c r="AA2147" s="34" t="s">
        <v>42842</v>
      </c>
      <c r="AB2147" s="33">
        <v>6300</v>
      </c>
      <c r="AC2147" s="103">
        <v>24930</v>
      </c>
    </row>
    <row r="2148" spans="1:29" ht="13" customHeight="1" x14ac:dyDescent="0.2">
      <c r="A2148" s="34" t="s">
        <v>35446</v>
      </c>
      <c r="B2148" s="34">
        <v>33</v>
      </c>
      <c r="C2148" s="34" t="s">
        <v>13</v>
      </c>
      <c r="D2148" s="34" t="s">
        <v>30</v>
      </c>
      <c r="E2148" s="95" t="s">
        <v>35447</v>
      </c>
      <c r="F2148" s="94">
        <v>43374</v>
      </c>
      <c r="G2148" s="34" t="s">
        <v>35448</v>
      </c>
      <c r="H2148" s="34" t="s">
        <v>994</v>
      </c>
      <c r="I2148" s="34" t="s">
        <v>55</v>
      </c>
      <c r="J2148" s="62">
        <v>32806</v>
      </c>
      <c r="K2148" s="34" t="s">
        <v>995</v>
      </c>
      <c r="L2148" s="34" t="s">
        <v>996</v>
      </c>
      <c r="M2148" s="1" t="s">
        <v>46233</v>
      </c>
      <c r="N2148" s="34" t="s">
        <v>20</v>
      </c>
      <c r="O2148" s="34" t="s">
        <v>35449</v>
      </c>
      <c r="P2148" s="34" t="s">
        <v>45771</v>
      </c>
      <c r="Q2148" s="34" t="s">
        <v>29986</v>
      </c>
      <c r="R2148" s="95" t="s">
        <v>35450</v>
      </c>
      <c r="S2148" s="34" t="s">
        <v>509</v>
      </c>
      <c r="T2148" s="34" t="s">
        <v>45897</v>
      </c>
      <c r="U2148" s="35" t="s">
        <v>49804</v>
      </c>
      <c r="V2148" s="35" t="s">
        <v>26482</v>
      </c>
      <c r="W2148" s="35" t="s">
        <v>26485</v>
      </c>
      <c r="X2148" s="35" t="s">
        <v>93</v>
      </c>
      <c r="Y2148" s="35">
        <v>4073</v>
      </c>
      <c r="AA2148" s="34" t="s">
        <v>42844</v>
      </c>
      <c r="AB2148" s="33">
        <v>6299</v>
      </c>
      <c r="AC2148" s="103">
        <v>24929</v>
      </c>
    </row>
    <row r="2149" spans="1:29" ht="13" customHeight="1" x14ac:dyDescent="0.2">
      <c r="A2149" s="34" t="s">
        <v>35456</v>
      </c>
      <c r="B2149" s="34">
        <v>27</v>
      </c>
      <c r="C2149" s="34" t="s">
        <v>13</v>
      </c>
      <c r="D2149" s="34" t="s">
        <v>78</v>
      </c>
      <c r="E2149" s="95" t="s">
        <v>35457</v>
      </c>
      <c r="F2149" s="94">
        <v>43373</v>
      </c>
      <c r="G2149" s="34" t="s">
        <v>35458</v>
      </c>
      <c r="H2149" s="34" t="s">
        <v>1455</v>
      </c>
      <c r="I2149" s="34" t="s">
        <v>105</v>
      </c>
      <c r="J2149" s="62">
        <v>97204</v>
      </c>
      <c r="K2149" s="34" t="s">
        <v>1457</v>
      </c>
      <c r="L2149" s="34" t="s">
        <v>15980</v>
      </c>
      <c r="M2149" s="1" t="s">
        <v>46371</v>
      </c>
      <c r="N2149" s="34" t="s">
        <v>20</v>
      </c>
      <c r="O2149" s="34" t="s">
        <v>35459</v>
      </c>
      <c r="P2149" s="34" t="s">
        <v>45771</v>
      </c>
      <c r="Q2149" s="34" t="s">
        <v>29986</v>
      </c>
      <c r="R2149" s="95" t="s">
        <v>35460</v>
      </c>
      <c r="S2149" s="34" t="s">
        <v>93</v>
      </c>
      <c r="T2149" s="34" t="s">
        <v>21</v>
      </c>
      <c r="U2149" s="35" t="s">
        <v>26689</v>
      </c>
      <c r="V2149" s="35" t="s">
        <v>26484</v>
      </c>
      <c r="W2149" s="35"/>
      <c r="X2149" s="35" t="s">
        <v>93</v>
      </c>
      <c r="Y2149" s="35">
        <v>4058</v>
      </c>
      <c r="AA2149" s="34" t="s">
        <v>42842</v>
      </c>
      <c r="AB2149" s="33">
        <v>6297</v>
      </c>
      <c r="AC2149" s="103">
        <v>24928</v>
      </c>
    </row>
    <row r="2150" spans="1:29" ht="13" customHeight="1" x14ac:dyDescent="0.2">
      <c r="A2150" s="35" t="s">
        <v>35454</v>
      </c>
      <c r="B2150" s="34">
        <v>40</v>
      </c>
      <c r="C2150" s="34" t="s">
        <v>13</v>
      </c>
      <c r="D2150" s="34" t="s">
        <v>30</v>
      </c>
      <c r="E2150" s="95"/>
      <c r="F2150" s="94">
        <v>43373</v>
      </c>
      <c r="G2150" s="34"/>
      <c r="H2150" s="35" t="s">
        <v>35455</v>
      </c>
      <c r="I2150" s="35" t="s">
        <v>297</v>
      </c>
      <c r="K2150" s="34"/>
      <c r="L2150" s="34"/>
      <c r="M2150" s="1" t="s">
        <v>48929</v>
      </c>
      <c r="N2150" s="34" t="s">
        <v>20</v>
      </c>
      <c r="O2150" s="34"/>
      <c r="P2150" s="34" t="s">
        <v>45771</v>
      </c>
      <c r="Q2150" s="34" t="s">
        <v>29986</v>
      </c>
      <c r="R2150" s="95"/>
      <c r="S2150" s="34" t="s">
        <v>509</v>
      </c>
      <c r="T2150" s="34" t="s">
        <v>21</v>
      </c>
      <c r="U2150" s="35" t="s">
        <v>26928</v>
      </c>
      <c r="V2150" s="35" t="s">
        <v>26482</v>
      </c>
      <c r="W2150" s="35" t="s">
        <v>26485</v>
      </c>
      <c r="X2150" s="35" t="s">
        <v>93</v>
      </c>
      <c r="Y2150" s="35">
        <v>4103</v>
      </c>
      <c r="AA2150" s="33" t="s">
        <v>49699</v>
      </c>
      <c r="AB2150" s="33">
        <v>6296</v>
      </c>
      <c r="AC2150" s="103">
        <v>25203</v>
      </c>
    </row>
    <row r="2151" spans="1:29" ht="13" customHeight="1" x14ac:dyDescent="0.2">
      <c r="A2151" s="34" t="s">
        <v>35464</v>
      </c>
      <c r="B2151" s="34">
        <v>40</v>
      </c>
      <c r="C2151" s="34" t="s">
        <v>13</v>
      </c>
      <c r="D2151" s="34" t="s">
        <v>30</v>
      </c>
      <c r="E2151" s="95" t="s">
        <v>35465</v>
      </c>
      <c r="F2151" s="94">
        <v>43372</v>
      </c>
      <c r="G2151" s="34" t="s">
        <v>35466</v>
      </c>
      <c r="H2151" s="34" t="s">
        <v>35467</v>
      </c>
      <c r="I2151" s="34" t="s">
        <v>465</v>
      </c>
      <c r="J2151" s="62">
        <v>3042</v>
      </c>
      <c r="K2151" s="34" t="s">
        <v>4372</v>
      </c>
      <c r="L2151" s="34" t="s">
        <v>12601</v>
      </c>
      <c r="M2151" s="1" t="s">
        <v>46648</v>
      </c>
      <c r="N2151" s="34" t="s">
        <v>20</v>
      </c>
      <c r="O2151" s="34" t="s">
        <v>35468</v>
      </c>
      <c r="P2151" s="34" t="s">
        <v>45771</v>
      </c>
      <c r="Q2151" s="34" t="s">
        <v>29986</v>
      </c>
      <c r="R2151" s="95" t="s">
        <v>35469</v>
      </c>
      <c r="S2151" s="34" t="s">
        <v>93</v>
      </c>
      <c r="T2151" s="34" t="s">
        <v>21</v>
      </c>
      <c r="U2151" s="35" t="s">
        <v>26689</v>
      </c>
      <c r="V2151" s="35" t="s">
        <v>26487</v>
      </c>
      <c r="W2151" s="35" t="s">
        <v>26485</v>
      </c>
      <c r="X2151" s="35" t="s">
        <v>93</v>
      </c>
      <c r="Y2151" s="35">
        <v>4062</v>
      </c>
      <c r="AA2151" s="34" t="s">
        <v>42843</v>
      </c>
      <c r="AB2151" s="33">
        <v>6294</v>
      </c>
      <c r="AC2151" s="103">
        <v>24927</v>
      </c>
    </row>
    <row r="2152" spans="1:29" ht="13" customHeight="1" x14ac:dyDescent="0.2">
      <c r="A2152" s="34" t="s">
        <v>35461</v>
      </c>
      <c r="B2152" s="34">
        <v>58</v>
      </c>
      <c r="C2152" s="34" t="s">
        <v>13</v>
      </c>
      <c r="D2152" s="34" t="s">
        <v>30</v>
      </c>
      <c r="E2152" s="34"/>
      <c r="F2152" s="94">
        <v>43372</v>
      </c>
      <c r="G2152" s="34" t="s">
        <v>35672</v>
      </c>
      <c r="H2152" s="34" t="s">
        <v>31384</v>
      </c>
      <c r="I2152" s="34" t="s">
        <v>732</v>
      </c>
      <c r="J2152" s="62">
        <v>83651</v>
      </c>
      <c r="K2152" s="34" t="s">
        <v>3210</v>
      </c>
      <c r="L2152" s="34" t="s">
        <v>32074</v>
      </c>
      <c r="M2152" s="1" t="s">
        <v>46988</v>
      </c>
      <c r="N2152" s="34" t="s">
        <v>20</v>
      </c>
      <c r="O2152" s="34" t="s">
        <v>35462</v>
      </c>
      <c r="P2152" s="34" t="s">
        <v>45771</v>
      </c>
      <c r="Q2152" s="34" t="s">
        <v>29986</v>
      </c>
      <c r="R2152" s="95" t="s">
        <v>35463</v>
      </c>
      <c r="S2152" s="34" t="s">
        <v>93</v>
      </c>
      <c r="T2152" s="34" t="s">
        <v>21</v>
      </c>
      <c r="U2152" s="35" t="s">
        <v>26499</v>
      </c>
      <c r="V2152" s="35" t="s">
        <v>26484</v>
      </c>
      <c r="W2152" s="35"/>
      <c r="X2152" s="35" t="s">
        <v>93</v>
      </c>
      <c r="Y2152" s="35">
        <v>4060</v>
      </c>
      <c r="AA2152" s="34" t="s">
        <v>42844</v>
      </c>
      <c r="AB2152" s="33">
        <v>6293</v>
      </c>
      <c r="AC2152" s="103">
        <v>24926</v>
      </c>
    </row>
    <row r="2153" spans="1:29" ht="13" customHeight="1" x14ac:dyDescent="0.2">
      <c r="A2153" s="34" t="s">
        <v>35470</v>
      </c>
      <c r="B2153" s="34">
        <v>54</v>
      </c>
      <c r="C2153" s="34" t="s">
        <v>13</v>
      </c>
      <c r="D2153" s="34" t="s">
        <v>30</v>
      </c>
      <c r="E2153" s="95" t="s">
        <v>35471</v>
      </c>
      <c r="F2153" s="94">
        <v>43372</v>
      </c>
      <c r="G2153" s="34" t="s">
        <v>35472</v>
      </c>
      <c r="H2153" s="34" t="s">
        <v>6770</v>
      </c>
      <c r="I2153" s="34" t="s">
        <v>366</v>
      </c>
      <c r="J2153" s="62">
        <v>74447</v>
      </c>
      <c r="K2153" s="34" t="s">
        <v>6770</v>
      </c>
      <c r="L2153" s="34" t="s">
        <v>20244</v>
      </c>
      <c r="M2153" s="1" t="s">
        <v>46989</v>
      </c>
      <c r="N2153" s="34" t="s">
        <v>20</v>
      </c>
      <c r="O2153" s="34" t="s">
        <v>35473</v>
      </c>
      <c r="P2153" s="34" t="s">
        <v>45771</v>
      </c>
      <c r="Q2153" s="34" t="s">
        <v>29986</v>
      </c>
      <c r="R2153" s="95" t="s">
        <v>35474</v>
      </c>
      <c r="S2153" s="34" t="s">
        <v>93</v>
      </c>
      <c r="T2153" s="34" t="s">
        <v>28</v>
      </c>
      <c r="U2153" s="35" t="s">
        <v>26487</v>
      </c>
      <c r="V2153" s="35" t="s">
        <v>26487</v>
      </c>
      <c r="W2153" s="35" t="s">
        <v>26483</v>
      </c>
      <c r="X2153" s="35" t="s">
        <v>93</v>
      </c>
      <c r="Y2153" s="35">
        <v>4059</v>
      </c>
      <c r="AA2153" s="34" t="s">
        <v>42843</v>
      </c>
      <c r="AB2153" s="33">
        <v>6295</v>
      </c>
      <c r="AC2153" s="103">
        <v>24924</v>
      </c>
    </row>
    <row r="2154" spans="1:29" ht="13" customHeight="1" x14ac:dyDescent="0.2">
      <c r="A2154" s="34" t="s">
        <v>35479</v>
      </c>
      <c r="B2154" s="34">
        <v>23</v>
      </c>
      <c r="C2154" s="34" t="s">
        <v>13</v>
      </c>
      <c r="D2154" s="34" t="s">
        <v>78</v>
      </c>
      <c r="E2154" s="34"/>
      <c r="F2154" s="94">
        <v>43371</v>
      </c>
      <c r="G2154" s="34" t="s">
        <v>35480</v>
      </c>
      <c r="H2154" s="34" t="s">
        <v>671</v>
      </c>
      <c r="I2154" s="34" t="s">
        <v>66</v>
      </c>
      <c r="J2154" s="62">
        <v>77057</v>
      </c>
      <c r="K2154" s="34" t="s">
        <v>512</v>
      </c>
      <c r="L2154" s="34" t="s">
        <v>672</v>
      </c>
      <c r="M2154" s="1" t="s">
        <v>45992</v>
      </c>
      <c r="N2154" s="34" t="s">
        <v>20</v>
      </c>
      <c r="O2154" s="34" t="s">
        <v>35481</v>
      </c>
      <c r="P2154" s="34" t="s">
        <v>45771</v>
      </c>
      <c r="Q2154" s="34" t="s">
        <v>29986</v>
      </c>
      <c r="R2154" s="95" t="s">
        <v>35482</v>
      </c>
      <c r="S2154" s="34" t="s">
        <v>93</v>
      </c>
      <c r="T2154" s="34" t="s">
        <v>21</v>
      </c>
      <c r="U2154" s="35" t="s">
        <v>26689</v>
      </c>
      <c r="V2154" s="35" t="s">
        <v>26484</v>
      </c>
      <c r="W2154" s="35"/>
      <c r="X2154" s="35"/>
      <c r="Y2154" s="35"/>
      <c r="AA2154" s="34" t="s">
        <v>42842</v>
      </c>
      <c r="AB2154" s="33">
        <v>6292</v>
      </c>
      <c r="AC2154" s="103">
        <v>24923</v>
      </c>
    </row>
    <row r="2155" spans="1:29" ht="13" customHeight="1" x14ac:dyDescent="0.2">
      <c r="A2155" s="34" t="s">
        <v>35475</v>
      </c>
      <c r="B2155" s="34">
        <v>24</v>
      </c>
      <c r="C2155" s="34" t="s">
        <v>13</v>
      </c>
      <c r="D2155" s="34" t="s">
        <v>30</v>
      </c>
      <c r="E2155" s="34"/>
      <c r="F2155" s="94">
        <v>43371</v>
      </c>
      <c r="G2155" s="34" t="s">
        <v>35673</v>
      </c>
      <c r="H2155" s="34" t="s">
        <v>35476</v>
      </c>
      <c r="I2155" s="34" t="s">
        <v>25</v>
      </c>
      <c r="J2155" s="62">
        <v>29455</v>
      </c>
      <c r="K2155" s="34" t="s">
        <v>2055</v>
      </c>
      <c r="L2155" s="34" t="s">
        <v>6699</v>
      </c>
      <c r="M2155" s="1" t="s">
        <v>46990</v>
      </c>
      <c r="N2155" s="34" t="s">
        <v>20</v>
      </c>
      <c r="O2155" s="34" t="s">
        <v>35477</v>
      </c>
      <c r="P2155" s="34" t="s">
        <v>45771</v>
      </c>
      <c r="Q2155" s="34" t="s">
        <v>29986</v>
      </c>
      <c r="R2155" s="95" t="s">
        <v>35478</v>
      </c>
      <c r="S2155" s="34" t="s">
        <v>93</v>
      </c>
      <c r="T2155" s="34" t="s">
        <v>21</v>
      </c>
      <c r="U2155" s="35" t="s">
        <v>26689</v>
      </c>
      <c r="V2155" s="35" t="s">
        <v>26484</v>
      </c>
      <c r="W2155" s="35" t="s">
        <v>26485</v>
      </c>
      <c r="X2155" s="35" t="s">
        <v>93</v>
      </c>
      <c r="Y2155" s="35">
        <v>4067</v>
      </c>
      <c r="AA2155" s="34" t="s">
        <v>42843</v>
      </c>
      <c r="AB2155" s="33">
        <v>6291</v>
      </c>
      <c r="AC2155" s="103">
        <v>24921</v>
      </c>
    </row>
    <row r="2156" spans="1:29" ht="13" customHeight="1" x14ac:dyDescent="0.2">
      <c r="A2156" s="34" t="s">
        <v>35493</v>
      </c>
      <c r="B2156" s="34">
        <v>19</v>
      </c>
      <c r="C2156" s="34" t="s">
        <v>13</v>
      </c>
      <c r="D2156" s="34" t="s">
        <v>30</v>
      </c>
      <c r="E2156" s="34"/>
      <c r="F2156" s="94">
        <v>43370</v>
      </c>
      <c r="G2156" s="34" t="s">
        <v>35494</v>
      </c>
      <c r="H2156" s="34" t="s">
        <v>24168</v>
      </c>
      <c r="I2156" s="34" t="s">
        <v>366</v>
      </c>
      <c r="J2156" s="62">
        <v>73701</v>
      </c>
      <c r="K2156" s="34" t="s">
        <v>4013</v>
      </c>
      <c r="L2156" s="34" t="s">
        <v>24169</v>
      </c>
      <c r="M2156" s="1" t="s">
        <v>46992</v>
      </c>
      <c r="N2156" s="34" t="s">
        <v>20</v>
      </c>
      <c r="O2156" s="34" t="s">
        <v>35495</v>
      </c>
      <c r="P2156" s="34" t="s">
        <v>45771</v>
      </c>
      <c r="Q2156" s="34" t="s">
        <v>29986</v>
      </c>
      <c r="R2156" s="95" t="s">
        <v>35496</v>
      </c>
      <c r="S2156" s="34" t="s">
        <v>93</v>
      </c>
      <c r="T2156" s="34" t="s">
        <v>21</v>
      </c>
      <c r="U2156" s="35" t="s">
        <v>29318</v>
      </c>
      <c r="V2156" s="35" t="s">
        <v>26484</v>
      </c>
      <c r="W2156" s="35" t="s">
        <v>26483</v>
      </c>
      <c r="X2156" s="35" t="s">
        <v>93</v>
      </c>
      <c r="Y2156" s="35">
        <v>4063</v>
      </c>
      <c r="AA2156" s="34" t="s">
        <v>42844</v>
      </c>
      <c r="AB2156" s="33">
        <v>6287</v>
      </c>
      <c r="AC2156" s="103">
        <v>24919</v>
      </c>
    </row>
    <row r="2157" spans="1:29" ht="13" customHeight="1" x14ac:dyDescent="0.2">
      <c r="A2157" s="34" t="s">
        <v>35488</v>
      </c>
      <c r="B2157" s="34">
        <v>32</v>
      </c>
      <c r="C2157" s="34" t="s">
        <v>13</v>
      </c>
      <c r="D2157" s="34" t="s">
        <v>41</v>
      </c>
      <c r="E2157" s="95" t="s">
        <v>35489</v>
      </c>
      <c r="F2157" s="94">
        <v>43370</v>
      </c>
      <c r="G2157" s="34" t="s">
        <v>35490</v>
      </c>
      <c r="H2157" s="34" t="s">
        <v>908</v>
      </c>
      <c r="I2157" s="34" t="s">
        <v>177</v>
      </c>
      <c r="J2157" s="62">
        <v>88001</v>
      </c>
      <c r="K2157" s="34" t="s">
        <v>909</v>
      </c>
      <c r="L2157" s="34" t="s">
        <v>6498</v>
      </c>
      <c r="M2157" s="1" t="s">
        <v>45949</v>
      </c>
      <c r="N2157" s="34" t="s">
        <v>20</v>
      </c>
      <c r="O2157" s="34" t="s">
        <v>35491</v>
      </c>
      <c r="P2157" s="34" t="s">
        <v>45771</v>
      </c>
      <c r="Q2157" s="34" t="s">
        <v>29986</v>
      </c>
      <c r="R2157" s="95" t="s">
        <v>35492</v>
      </c>
      <c r="S2157" s="34" t="s">
        <v>93</v>
      </c>
      <c r="T2157" s="34" t="s">
        <v>21</v>
      </c>
      <c r="U2157" s="35" t="s">
        <v>26689</v>
      </c>
      <c r="V2157" s="35" t="s">
        <v>26482</v>
      </c>
      <c r="W2157" s="35" t="s">
        <v>26486</v>
      </c>
      <c r="X2157" s="35" t="s">
        <v>93</v>
      </c>
      <c r="Y2157" s="35">
        <v>4066</v>
      </c>
      <c r="AA2157" s="34" t="s">
        <v>42844</v>
      </c>
      <c r="AB2157" s="33">
        <v>6285</v>
      </c>
      <c r="AC2157" s="103">
        <v>24967</v>
      </c>
    </row>
    <row r="2158" spans="1:29" ht="13" customHeight="1" x14ac:dyDescent="0.2">
      <c r="A2158" s="34" t="s">
        <v>35497</v>
      </c>
      <c r="B2158" s="34">
        <v>37</v>
      </c>
      <c r="C2158" s="34" t="s">
        <v>13</v>
      </c>
      <c r="D2158" s="34" t="s">
        <v>41</v>
      </c>
      <c r="E2158" s="34"/>
      <c r="F2158" s="94">
        <v>43370</v>
      </c>
      <c r="G2158" s="34" t="s">
        <v>35498</v>
      </c>
      <c r="H2158" s="34" t="s">
        <v>2187</v>
      </c>
      <c r="I2158" s="34" t="s">
        <v>811</v>
      </c>
      <c r="J2158" s="62">
        <v>96817</v>
      </c>
      <c r="K2158" s="34" t="s">
        <v>2187</v>
      </c>
      <c r="L2158" s="34" t="s">
        <v>3268</v>
      </c>
      <c r="M2158" s="1" t="s">
        <v>45934</v>
      </c>
      <c r="N2158" s="34" t="s">
        <v>4952</v>
      </c>
      <c r="O2158" s="34" t="s">
        <v>35499</v>
      </c>
      <c r="P2158" s="34" t="s">
        <v>45771</v>
      </c>
      <c r="Q2158" s="34" t="s">
        <v>29986</v>
      </c>
      <c r="R2158" s="95" t="s">
        <v>35500</v>
      </c>
      <c r="S2158" s="34" t="s">
        <v>93</v>
      </c>
      <c r="T2158" s="34" t="s">
        <v>21</v>
      </c>
      <c r="U2158" s="35" t="s">
        <v>26682</v>
      </c>
      <c r="V2158" s="35" t="s">
        <v>26482</v>
      </c>
      <c r="W2158" s="35" t="s">
        <v>26485</v>
      </c>
      <c r="X2158" s="35" t="s">
        <v>93</v>
      </c>
      <c r="Y2158" s="35">
        <v>4064</v>
      </c>
      <c r="AA2158" s="34" t="s">
        <v>42844</v>
      </c>
      <c r="AB2158" s="33">
        <v>6288</v>
      </c>
      <c r="AC2158" s="103">
        <v>24920</v>
      </c>
    </row>
    <row r="2159" spans="1:29" ht="13" customHeight="1" x14ac:dyDescent="0.2">
      <c r="A2159" s="34" t="s">
        <v>35483</v>
      </c>
      <c r="B2159" s="34">
        <v>41</v>
      </c>
      <c r="C2159" s="34" t="s">
        <v>13</v>
      </c>
      <c r="D2159" s="34" t="s">
        <v>78</v>
      </c>
      <c r="E2159" s="95" t="s">
        <v>35484</v>
      </c>
      <c r="F2159" s="94">
        <v>43370</v>
      </c>
      <c r="G2159" s="34" t="s">
        <v>35485</v>
      </c>
      <c r="H2159" s="34" t="s">
        <v>3097</v>
      </c>
      <c r="I2159" s="34" t="s">
        <v>55</v>
      </c>
      <c r="J2159" s="62">
        <v>32177</v>
      </c>
      <c r="K2159" s="34" t="s">
        <v>1942</v>
      </c>
      <c r="L2159" s="34" t="s">
        <v>29154</v>
      </c>
      <c r="M2159" s="1" t="s">
        <v>46991</v>
      </c>
      <c r="N2159" s="34" t="s">
        <v>20</v>
      </c>
      <c r="O2159" s="34" t="s">
        <v>35486</v>
      </c>
      <c r="P2159" s="34" t="s">
        <v>45771</v>
      </c>
      <c r="Q2159" s="34" t="s">
        <v>29986</v>
      </c>
      <c r="R2159" s="95" t="s">
        <v>35487</v>
      </c>
      <c r="S2159" s="34" t="s">
        <v>93</v>
      </c>
      <c r="T2159" s="34" t="s">
        <v>21</v>
      </c>
      <c r="U2159" s="35" t="s">
        <v>26689</v>
      </c>
      <c r="V2159" s="35" t="s">
        <v>26482</v>
      </c>
      <c r="W2159" s="35" t="s">
        <v>26485</v>
      </c>
      <c r="X2159" s="35" t="s">
        <v>93</v>
      </c>
      <c r="Y2159" s="35">
        <v>4069</v>
      </c>
      <c r="AA2159" s="34" t="s">
        <v>42843</v>
      </c>
      <c r="AB2159" s="33">
        <v>6286</v>
      </c>
      <c r="AC2159" s="103">
        <v>24918</v>
      </c>
    </row>
    <row r="2160" spans="1:29" ht="13" customHeight="1" x14ac:dyDescent="0.2">
      <c r="A2160" s="1" t="s">
        <v>35506</v>
      </c>
      <c r="B2160" s="34">
        <v>27</v>
      </c>
      <c r="C2160" s="34" t="s">
        <v>13</v>
      </c>
      <c r="D2160" s="1" t="s">
        <v>23</v>
      </c>
      <c r="E2160" s="34"/>
      <c r="F2160" s="94">
        <v>43370</v>
      </c>
      <c r="G2160" s="34" t="s">
        <v>35507</v>
      </c>
      <c r="H2160" s="34" t="s">
        <v>2314</v>
      </c>
      <c r="I2160" s="34" t="s">
        <v>281</v>
      </c>
      <c r="J2160" s="62">
        <v>99336</v>
      </c>
      <c r="K2160" s="34" t="s">
        <v>2315</v>
      </c>
      <c r="L2160" s="34" t="s">
        <v>8054</v>
      </c>
      <c r="M2160" s="1" t="s">
        <v>46251</v>
      </c>
      <c r="N2160" s="34" t="s">
        <v>362</v>
      </c>
      <c r="O2160" s="34" t="s">
        <v>36310</v>
      </c>
      <c r="P2160" s="34" t="s">
        <v>35508</v>
      </c>
      <c r="Q2160" s="34" t="s">
        <v>29986</v>
      </c>
      <c r="R2160" s="95" t="s">
        <v>35509</v>
      </c>
      <c r="S2160" s="34" t="s">
        <v>509</v>
      </c>
      <c r="T2160" s="34" t="s">
        <v>45897</v>
      </c>
      <c r="U2160" s="34" t="s">
        <v>49804</v>
      </c>
      <c r="V2160" s="34"/>
      <c r="W2160" s="34"/>
      <c r="X2160" s="34"/>
      <c r="Y2160" s="34"/>
      <c r="AA2160" s="34" t="s">
        <v>42844</v>
      </c>
      <c r="AB2160" s="33">
        <v>6289</v>
      </c>
      <c r="AC2160" s="103">
        <v>26472</v>
      </c>
    </row>
    <row r="2161" spans="1:29" ht="13" customHeight="1" x14ac:dyDescent="0.2">
      <c r="A2161" s="34" t="s">
        <v>35501</v>
      </c>
      <c r="B2161" s="34">
        <v>23</v>
      </c>
      <c r="C2161" s="34" t="s">
        <v>13</v>
      </c>
      <c r="D2161" s="34" t="s">
        <v>30</v>
      </c>
      <c r="E2161" s="95" t="s">
        <v>35502</v>
      </c>
      <c r="F2161" s="94">
        <v>43370</v>
      </c>
      <c r="G2161" s="34" t="s">
        <v>35503</v>
      </c>
      <c r="H2161" s="34" t="s">
        <v>6913</v>
      </c>
      <c r="I2161" s="34" t="s">
        <v>18</v>
      </c>
      <c r="J2161" s="62">
        <v>70401</v>
      </c>
      <c r="K2161" s="34" t="s">
        <v>9464</v>
      </c>
      <c r="L2161" s="34" t="s">
        <v>13358</v>
      </c>
      <c r="M2161" s="1" t="s">
        <v>46993</v>
      </c>
      <c r="N2161" s="34" t="s">
        <v>20</v>
      </c>
      <c r="O2161" s="34" t="s">
        <v>35504</v>
      </c>
      <c r="P2161" s="34" t="s">
        <v>45771</v>
      </c>
      <c r="Q2161" s="34" t="s">
        <v>29986</v>
      </c>
      <c r="R2161" s="95" t="s">
        <v>35505</v>
      </c>
      <c r="S2161" s="34" t="s">
        <v>93</v>
      </c>
      <c r="T2161" s="34" t="s">
        <v>28</v>
      </c>
      <c r="U2161" s="35" t="s">
        <v>26487</v>
      </c>
      <c r="V2161" s="35" t="s">
        <v>26487</v>
      </c>
      <c r="W2161" s="35" t="s">
        <v>26485</v>
      </c>
      <c r="X2161" s="35" t="s">
        <v>93</v>
      </c>
      <c r="Y2161" s="35">
        <v>4068</v>
      </c>
      <c r="AA2161" s="34" t="s">
        <v>42844</v>
      </c>
      <c r="AB2161" s="33">
        <v>6290</v>
      </c>
      <c r="AC2161" s="103">
        <v>24917</v>
      </c>
    </row>
    <row r="2162" spans="1:29" ht="13" customHeight="1" x14ac:dyDescent="0.2">
      <c r="A2162" s="34" t="s">
        <v>35510</v>
      </c>
      <c r="B2162" s="34">
        <v>29</v>
      </c>
      <c r="C2162" s="34" t="s">
        <v>13</v>
      </c>
      <c r="D2162" s="34" t="s">
        <v>78</v>
      </c>
      <c r="E2162" s="95" t="s">
        <v>35511</v>
      </c>
      <c r="F2162" s="94">
        <v>43369</v>
      </c>
      <c r="G2162" s="34" t="s">
        <v>35512</v>
      </c>
      <c r="H2162" s="34" t="s">
        <v>482</v>
      </c>
      <c r="I2162" s="34" t="s">
        <v>74</v>
      </c>
      <c r="J2162" s="62">
        <v>7112</v>
      </c>
      <c r="K2162" s="34" t="s">
        <v>483</v>
      </c>
      <c r="L2162" s="34" t="s">
        <v>36311</v>
      </c>
      <c r="M2162" s="1" t="s">
        <v>49722</v>
      </c>
      <c r="N2162" s="34" t="s">
        <v>20</v>
      </c>
      <c r="O2162" s="34" t="s">
        <v>35513</v>
      </c>
      <c r="P2162" s="34" t="s">
        <v>45771</v>
      </c>
      <c r="Q2162" s="34" t="s">
        <v>29986</v>
      </c>
      <c r="R2162" s="95" t="s">
        <v>35514</v>
      </c>
      <c r="S2162" s="34" t="s">
        <v>93</v>
      </c>
      <c r="T2162" s="34" t="s">
        <v>350</v>
      </c>
      <c r="U2162" s="35" t="s">
        <v>26775</v>
      </c>
      <c r="V2162" s="35" t="s">
        <v>26484</v>
      </c>
      <c r="W2162" s="35" t="s">
        <v>26483</v>
      </c>
      <c r="X2162" s="35" t="s">
        <v>93</v>
      </c>
      <c r="Y2162" s="35">
        <v>4065</v>
      </c>
      <c r="AA2162" s="34" t="s">
        <v>42842</v>
      </c>
      <c r="AB2162" s="33">
        <v>6284</v>
      </c>
      <c r="AC2162" s="103">
        <v>24916</v>
      </c>
    </row>
    <row r="2163" spans="1:29" ht="13" customHeight="1" x14ac:dyDescent="0.2">
      <c r="A2163" s="34" t="s">
        <v>35515</v>
      </c>
      <c r="B2163" s="34">
        <v>34</v>
      </c>
      <c r="C2163" s="34" t="s">
        <v>13</v>
      </c>
      <c r="D2163" s="34" t="s">
        <v>78</v>
      </c>
      <c r="E2163" s="95" t="s">
        <v>35516</v>
      </c>
      <c r="F2163" s="94">
        <v>43368</v>
      </c>
      <c r="G2163" s="34" t="s">
        <v>35517</v>
      </c>
      <c r="H2163" s="34" t="s">
        <v>994</v>
      </c>
      <c r="I2163" s="34" t="s">
        <v>55</v>
      </c>
      <c r="J2163" s="62">
        <v>32839</v>
      </c>
      <c r="K2163" s="34" t="s">
        <v>995</v>
      </c>
      <c r="L2163" s="34" t="s">
        <v>996</v>
      </c>
      <c r="M2163" s="1" t="s">
        <v>46233</v>
      </c>
      <c r="N2163" s="34" t="s">
        <v>20</v>
      </c>
      <c r="O2163" s="34" t="s">
        <v>35518</v>
      </c>
      <c r="P2163" s="34" t="s">
        <v>45771</v>
      </c>
      <c r="Q2163" s="34" t="s">
        <v>29986</v>
      </c>
      <c r="R2163" s="95" t="s">
        <v>35519</v>
      </c>
      <c r="S2163" s="34" t="s">
        <v>93</v>
      </c>
      <c r="T2163" s="34" t="s">
        <v>21</v>
      </c>
      <c r="U2163" s="35" t="s">
        <v>26689</v>
      </c>
      <c r="V2163" s="35" t="s">
        <v>26482</v>
      </c>
      <c r="W2163" s="35" t="s">
        <v>26485</v>
      </c>
      <c r="X2163" s="35" t="s">
        <v>93</v>
      </c>
      <c r="Y2163" s="35">
        <v>4055</v>
      </c>
      <c r="AA2163" s="34" t="s">
        <v>42844</v>
      </c>
      <c r="AB2163" s="33">
        <v>6281</v>
      </c>
      <c r="AC2163" s="103">
        <v>24913</v>
      </c>
    </row>
    <row r="2164" spans="1:29" ht="13" customHeight="1" x14ac:dyDescent="0.2">
      <c r="A2164" s="34" t="s">
        <v>35525</v>
      </c>
      <c r="B2164" s="34">
        <v>37</v>
      </c>
      <c r="C2164" s="34" t="s">
        <v>13</v>
      </c>
      <c r="D2164" s="34" t="s">
        <v>78</v>
      </c>
      <c r="E2164" s="95" t="s">
        <v>35526</v>
      </c>
      <c r="F2164" s="94">
        <v>43368</v>
      </c>
      <c r="G2164" s="34" t="s">
        <v>35527</v>
      </c>
      <c r="H2164" s="34" t="s">
        <v>482</v>
      </c>
      <c r="I2164" s="34" t="s">
        <v>74</v>
      </c>
      <c r="J2164" s="62">
        <v>7107</v>
      </c>
      <c r="K2164" s="34" t="s">
        <v>483</v>
      </c>
      <c r="L2164" s="34" t="s">
        <v>16592</v>
      </c>
      <c r="M2164" s="1" t="s">
        <v>46994</v>
      </c>
      <c r="N2164" s="34" t="s">
        <v>20</v>
      </c>
      <c r="O2164" s="34" t="s">
        <v>35528</v>
      </c>
      <c r="P2164" s="34" t="s">
        <v>45771</v>
      </c>
      <c r="Q2164" s="34" t="s">
        <v>29986</v>
      </c>
      <c r="R2164" s="95" t="s">
        <v>35529</v>
      </c>
      <c r="S2164" s="34" t="s">
        <v>93</v>
      </c>
      <c r="T2164" s="34" t="s">
        <v>21</v>
      </c>
      <c r="U2164" s="35" t="s">
        <v>26689</v>
      </c>
      <c r="V2164" s="35" t="s">
        <v>26484</v>
      </c>
      <c r="W2164" s="35"/>
      <c r="X2164" s="35"/>
      <c r="Y2164" s="35"/>
      <c r="AA2164" s="34" t="s">
        <v>42842</v>
      </c>
      <c r="AB2164" s="33">
        <v>6282</v>
      </c>
      <c r="AC2164" s="103">
        <v>24912</v>
      </c>
    </row>
    <row r="2165" spans="1:29" ht="13" customHeight="1" x14ac:dyDescent="0.2">
      <c r="A2165" s="34" t="s">
        <v>35520</v>
      </c>
      <c r="B2165" s="34">
        <v>41</v>
      </c>
      <c r="C2165" s="34" t="s">
        <v>13</v>
      </c>
      <c r="D2165" s="34" t="s">
        <v>41</v>
      </c>
      <c r="E2165" s="34"/>
      <c r="F2165" s="94">
        <v>43368</v>
      </c>
      <c r="G2165" s="34" t="s">
        <v>35521</v>
      </c>
      <c r="H2165" s="34" t="s">
        <v>35522</v>
      </c>
      <c r="I2165" s="34" t="s">
        <v>392</v>
      </c>
      <c r="J2165" s="62">
        <v>12581</v>
      </c>
      <c r="K2165" s="34" t="s">
        <v>2281</v>
      </c>
      <c r="L2165" s="34" t="s">
        <v>20747</v>
      </c>
      <c r="M2165" s="1" t="s">
        <v>45929</v>
      </c>
      <c r="N2165" s="34" t="s">
        <v>20</v>
      </c>
      <c r="O2165" s="34" t="s">
        <v>35523</v>
      </c>
      <c r="P2165" s="34" t="s">
        <v>45771</v>
      </c>
      <c r="Q2165" s="34" t="s">
        <v>29986</v>
      </c>
      <c r="R2165" s="95" t="s">
        <v>35524</v>
      </c>
      <c r="S2165" s="34" t="s">
        <v>93</v>
      </c>
      <c r="T2165" s="34" t="s">
        <v>21</v>
      </c>
      <c r="U2165" s="35" t="s">
        <v>26682</v>
      </c>
      <c r="V2165" s="35" t="s">
        <v>26482</v>
      </c>
      <c r="W2165" s="35" t="s">
        <v>26485</v>
      </c>
      <c r="X2165" s="35" t="s">
        <v>93</v>
      </c>
      <c r="Y2165" s="35">
        <v>4056</v>
      </c>
      <c r="AA2165" s="34" t="s">
        <v>42843</v>
      </c>
      <c r="AB2165" s="33">
        <v>6283</v>
      </c>
      <c r="AC2165" s="103">
        <v>24914</v>
      </c>
    </row>
    <row r="2166" spans="1:29" ht="13" customHeight="1" x14ac:dyDescent="0.2">
      <c r="A2166" s="34" t="s">
        <v>35535</v>
      </c>
      <c r="B2166" s="34">
        <v>20</v>
      </c>
      <c r="C2166" s="34" t="s">
        <v>13</v>
      </c>
      <c r="D2166" s="34" t="s">
        <v>30</v>
      </c>
      <c r="E2166" s="95" t="s">
        <v>35536</v>
      </c>
      <c r="F2166" s="94">
        <v>43367</v>
      </c>
      <c r="G2166" s="34" t="s">
        <v>35537</v>
      </c>
      <c r="H2166" s="34" t="s">
        <v>3217</v>
      </c>
      <c r="I2166" s="34" t="s">
        <v>111</v>
      </c>
      <c r="J2166" s="62">
        <v>85345</v>
      </c>
      <c r="K2166" s="34" t="s">
        <v>582</v>
      </c>
      <c r="L2166" s="34" t="s">
        <v>29289</v>
      </c>
      <c r="M2166" s="1" t="s">
        <v>46995</v>
      </c>
      <c r="N2166" s="34" t="s">
        <v>20</v>
      </c>
      <c r="O2166" s="34" t="s">
        <v>36312</v>
      </c>
      <c r="P2166" s="34" t="s">
        <v>45771</v>
      </c>
      <c r="Q2166" s="34" t="s">
        <v>29986</v>
      </c>
      <c r="R2166" s="95" t="s">
        <v>35538</v>
      </c>
      <c r="S2166" s="34" t="s">
        <v>93</v>
      </c>
      <c r="T2166" s="34" t="s">
        <v>21</v>
      </c>
      <c r="U2166" s="35" t="s">
        <v>26689</v>
      </c>
      <c r="V2166" s="35" t="s">
        <v>26484</v>
      </c>
      <c r="W2166" s="35" t="s">
        <v>26485</v>
      </c>
      <c r="X2166" s="35" t="s">
        <v>93</v>
      </c>
      <c r="Y2166" s="35">
        <v>4082</v>
      </c>
      <c r="AA2166" s="34" t="s">
        <v>42844</v>
      </c>
      <c r="AB2166" s="33">
        <v>6280</v>
      </c>
      <c r="AC2166" s="103">
        <v>24911</v>
      </c>
    </row>
    <row r="2167" spans="1:29" ht="13" customHeight="1" x14ac:dyDescent="0.2">
      <c r="A2167" s="34" t="s">
        <v>35530</v>
      </c>
      <c r="B2167" s="34">
        <v>29</v>
      </c>
      <c r="C2167" s="34" t="s">
        <v>13</v>
      </c>
      <c r="D2167" s="34" t="s">
        <v>30</v>
      </c>
      <c r="E2167" s="34"/>
      <c r="F2167" s="94">
        <v>43367</v>
      </c>
      <c r="G2167" s="34" t="s">
        <v>35531</v>
      </c>
      <c r="H2167" s="34" t="s">
        <v>3087</v>
      </c>
      <c r="I2167" s="34" t="s">
        <v>293</v>
      </c>
      <c r="J2167" s="62">
        <v>40769</v>
      </c>
      <c r="K2167" s="34" t="s">
        <v>35532</v>
      </c>
      <c r="L2167" s="34" t="s">
        <v>18184</v>
      </c>
      <c r="M2167" s="1" t="s">
        <v>46058</v>
      </c>
      <c r="N2167" s="34" t="s">
        <v>20</v>
      </c>
      <c r="O2167" s="34" t="s">
        <v>35533</v>
      </c>
      <c r="P2167" s="34" t="s">
        <v>45771</v>
      </c>
      <c r="Q2167" s="34" t="s">
        <v>29986</v>
      </c>
      <c r="R2167" s="95" t="s">
        <v>35534</v>
      </c>
      <c r="S2167" s="34" t="s">
        <v>93</v>
      </c>
      <c r="T2167" s="34" t="s">
        <v>21</v>
      </c>
      <c r="U2167" s="35" t="s">
        <v>26524</v>
      </c>
      <c r="V2167" s="35" t="s">
        <v>26484</v>
      </c>
      <c r="W2167" s="35" t="s">
        <v>26485</v>
      </c>
      <c r="X2167" s="35" t="s">
        <v>93</v>
      </c>
      <c r="Y2167" s="35">
        <v>4047</v>
      </c>
      <c r="AA2167" s="34" t="s">
        <v>42843</v>
      </c>
      <c r="AB2167" s="33">
        <v>6278</v>
      </c>
      <c r="AC2167" s="103">
        <v>24908</v>
      </c>
    </row>
    <row r="2168" spans="1:29" ht="13" customHeight="1" x14ac:dyDescent="0.2">
      <c r="A2168" s="34" t="s">
        <v>35539</v>
      </c>
      <c r="B2168" s="34">
        <v>42</v>
      </c>
      <c r="C2168" s="34" t="s">
        <v>13</v>
      </c>
      <c r="D2168" s="34" t="s">
        <v>41</v>
      </c>
      <c r="E2168" s="34"/>
      <c r="F2168" s="94">
        <v>43367</v>
      </c>
      <c r="G2168" s="34" t="s">
        <v>35674</v>
      </c>
      <c r="H2168" s="34" t="s">
        <v>91</v>
      </c>
      <c r="I2168" s="34" t="s">
        <v>38</v>
      </c>
      <c r="J2168" s="62">
        <v>90063</v>
      </c>
      <c r="K2168" s="34" t="s">
        <v>91</v>
      </c>
      <c r="L2168" s="34" t="s">
        <v>383</v>
      </c>
      <c r="M2168" s="1" t="s">
        <v>45973</v>
      </c>
      <c r="N2168" s="34" t="s">
        <v>20</v>
      </c>
      <c r="O2168" s="34" t="s">
        <v>35540</v>
      </c>
      <c r="P2168" s="34" t="s">
        <v>45771</v>
      </c>
      <c r="Q2168" s="34" t="s">
        <v>29986</v>
      </c>
      <c r="R2168" s="95" t="s">
        <v>35541</v>
      </c>
      <c r="S2168" s="34" t="s">
        <v>93</v>
      </c>
      <c r="T2168" s="34" t="s">
        <v>21</v>
      </c>
      <c r="U2168" s="35" t="s">
        <v>26689</v>
      </c>
      <c r="V2168" s="35" t="s">
        <v>26484</v>
      </c>
      <c r="W2168" s="35" t="s">
        <v>26485</v>
      </c>
      <c r="X2168" s="35" t="s">
        <v>93</v>
      </c>
      <c r="Y2168" s="35">
        <v>4054</v>
      </c>
      <c r="AA2168" s="34" t="s">
        <v>42842</v>
      </c>
      <c r="AB2168" s="33">
        <v>6279</v>
      </c>
      <c r="AC2168" s="103">
        <v>24910</v>
      </c>
    </row>
    <row r="2169" spans="1:29" ht="13" customHeight="1" x14ac:dyDescent="0.2">
      <c r="A2169" s="34" t="s">
        <v>35542</v>
      </c>
      <c r="B2169" s="34">
        <v>29</v>
      </c>
      <c r="C2169" s="34" t="s">
        <v>13</v>
      </c>
      <c r="D2169" s="34" t="s">
        <v>78</v>
      </c>
      <c r="E2169" s="34"/>
      <c r="F2169" s="94">
        <v>43366</v>
      </c>
      <c r="G2169" s="34" t="s">
        <v>35675</v>
      </c>
      <c r="H2169" s="34" t="s">
        <v>1483</v>
      </c>
      <c r="I2169" s="34" t="s">
        <v>45</v>
      </c>
      <c r="J2169" s="62">
        <v>21201</v>
      </c>
      <c r="K2169" s="34" t="s">
        <v>4310</v>
      </c>
      <c r="L2169" s="34" t="s">
        <v>2544</v>
      </c>
      <c r="M2169" s="1" t="s">
        <v>46137</v>
      </c>
      <c r="N2169" s="34" t="s">
        <v>20</v>
      </c>
      <c r="O2169" s="34" t="s">
        <v>35543</v>
      </c>
      <c r="P2169" s="34" t="s">
        <v>37679</v>
      </c>
      <c r="Q2169" s="34" t="s">
        <v>29986</v>
      </c>
      <c r="R2169" s="95" t="s">
        <v>35544</v>
      </c>
      <c r="S2169" s="34" t="s">
        <v>93</v>
      </c>
      <c r="T2169" s="34" t="s">
        <v>21</v>
      </c>
      <c r="U2169" s="35" t="s">
        <v>26689</v>
      </c>
      <c r="V2169" s="35" t="s">
        <v>26484</v>
      </c>
      <c r="W2169" s="35" t="s">
        <v>26485</v>
      </c>
      <c r="X2169" s="35" t="s">
        <v>509</v>
      </c>
      <c r="Y2169" s="35">
        <v>4053</v>
      </c>
      <c r="AA2169" s="34" t="s">
        <v>42842</v>
      </c>
      <c r="AB2169" s="33">
        <v>6274</v>
      </c>
      <c r="AC2169" s="103">
        <v>24906</v>
      </c>
    </row>
    <row r="2170" spans="1:29" ht="13" customHeight="1" x14ac:dyDescent="0.2">
      <c r="A2170" s="1" t="s">
        <v>35549</v>
      </c>
      <c r="B2170" s="34">
        <v>36</v>
      </c>
      <c r="C2170" s="34" t="s">
        <v>13</v>
      </c>
      <c r="D2170" s="1" t="s">
        <v>23</v>
      </c>
      <c r="E2170" s="34"/>
      <c r="F2170" s="94">
        <v>43366</v>
      </c>
      <c r="G2170" s="34" t="s">
        <v>35550</v>
      </c>
      <c r="H2170" s="34" t="s">
        <v>29066</v>
      </c>
      <c r="I2170" s="34" t="s">
        <v>281</v>
      </c>
      <c r="J2170" s="62">
        <v>98277</v>
      </c>
      <c r="K2170" s="34" t="s">
        <v>29067</v>
      </c>
      <c r="L2170" s="34" t="s">
        <v>29068</v>
      </c>
      <c r="M2170" s="1" t="s">
        <v>46996</v>
      </c>
      <c r="N2170" s="34" t="s">
        <v>20</v>
      </c>
      <c r="O2170" s="34" t="s">
        <v>35551</v>
      </c>
      <c r="P2170" s="34" t="s">
        <v>45771</v>
      </c>
      <c r="Q2170" s="34" t="s">
        <v>29986</v>
      </c>
      <c r="R2170" s="95" t="s">
        <v>35552</v>
      </c>
      <c r="S2170" s="34" t="s">
        <v>93</v>
      </c>
      <c r="T2170" s="34" t="s">
        <v>21</v>
      </c>
      <c r="U2170" s="35" t="s">
        <v>26682</v>
      </c>
      <c r="V2170" s="35" t="s">
        <v>26484</v>
      </c>
      <c r="W2170" s="35"/>
      <c r="X2170" s="35"/>
      <c r="Y2170" s="35"/>
      <c r="AA2170" s="34" t="s">
        <v>42844</v>
      </c>
      <c r="AB2170" s="33">
        <v>6275</v>
      </c>
      <c r="AC2170" s="103">
        <v>24905</v>
      </c>
    </row>
    <row r="2171" spans="1:29" ht="13" customHeight="1" x14ac:dyDescent="0.2">
      <c r="A2171" s="34" t="s">
        <v>35553</v>
      </c>
      <c r="B2171" s="34">
        <v>35</v>
      </c>
      <c r="C2171" s="34" t="s">
        <v>13</v>
      </c>
      <c r="D2171" s="34" t="s">
        <v>30</v>
      </c>
      <c r="E2171" s="95" t="s">
        <v>35554</v>
      </c>
      <c r="F2171" s="94">
        <v>43366</v>
      </c>
      <c r="G2171" s="34" t="s">
        <v>35555</v>
      </c>
      <c r="H2171" s="34" t="s">
        <v>3674</v>
      </c>
      <c r="I2171" s="34" t="s">
        <v>297</v>
      </c>
      <c r="J2171" s="62">
        <v>37341</v>
      </c>
      <c r="K2171" s="34" t="s">
        <v>502</v>
      </c>
      <c r="L2171" s="34" t="s">
        <v>565</v>
      </c>
      <c r="M2171" s="1" t="s">
        <v>46013</v>
      </c>
      <c r="N2171" s="34" t="s">
        <v>362</v>
      </c>
      <c r="O2171" s="34" t="s">
        <v>35556</v>
      </c>
      <c r="P2171" s="34" t="s">
        <v>45771</v>
      </c>
      <c r="Q2171" s="34" t="s">
        <v>29986</v>
      </c>
      <c r="R2171" s="95" t="s">
        <v>35557</v>
      </c>
      <c r="S2171" s="34" t="s">
        <v>509</v>
      </c>
      <c r="T2171" s="34" t="s">
        <v>45897</v>
      </c>
      <c r="U2171" s="34" t="s">
        <v>49804</v>
      </c>
      <c r="V2171" s="34" t="s">
        <v>26484</v>
      </c>
      <c r="W2171" s="34"/>
      <c r="X2171" s="34"/>
      <c r="Y2171" s="34"/>
      <c r="AA2171" s="34" t="s">
        <v>42844</v>
      </c>
      <c r="AB2171" s="33">
        <v>6276</v>
      </c>
      <c r="AC2171" s="103">
        <v>24960</v>
      </c>
    </row>
    <row r="2172" spans="1:29" ht="13" customHeight="1" x14ac:dyDescent="0.2">
      <c r="A2172" s="1" t="s">
        <v>35545</v>
      </c>
      <c r="B2172" s="34">
        <v>44</v>
      </c>
      <c r="C2172" s="34" t="s">
        <v>13</v>
      </c>
      <c r="D2172" s="1" t="s">
        <v>23</v>
      </c>
      <c r="E2172" s="34"/>
      <c r="F2172" s="94">
        <v>43366</v>
      </c>
      <c r="G2172" s="34" t="s">
        <v>35546</v>
      </c>
      <c r="H2172" s="34" t="s">
        <v>1502</v>
      </c>
      <c r="I2172" s="34" t="s">
        <v>249</v>
      </c>
      <c r="J2172" s="62">
        <v>89506</v>
      </c>
      <c r="K2172" s="34" t="s">
        <v>5718</v>
      </c>
      <c r="L2172" s="34" t="s">
        <v>6803</v>
      </c>
      <c r="M2172" s="1" t="s">
        <v>46259</v>
      </c>
      <c r="N2172" s="34" t="s">
        <v>20</v>
      </c>
      <c r="O2172" s="34" t="s">
        <v>35547</v>
      </c>
      <c r="P2172" s="34" t="s">
        <v>45771</v>
      </c>
      <c r="Q2172" s="34" t="s">
        <v>29986</v>
      </c>
      <c r="R2172" s="95" t="s">
        <v>35548</v>
      </c>
      <c r="S2172" s="34" t="s">
        <v>509</v>
      </c>
      <c r="T2172" s="34" t="s">
        <v>350</v>
      </c>
      <c r="U2172" s="35" t="s">
        <v>26775</v>
      </c>
      <c r="V2172" s="35" t="s">
        <v>26482</v>
      </c>
      <c r="W2172" s="35" t="s">
        <v>26485</v>
      </c>
      <c r="X2172" s="35" t="s">
        <v>509</v>
      </c>
      <c r="Y2172" s="35">
        <v>4052</v>
      </c>
      <c r="AA2172" s="34" t="s">
        <v>42844</v>
      </c>
      <c r="AB2172" s="33">
        <v>6277</v>
      </c>
      <c r="AC2172" s="103">
        <v>24907</v>
      </c>
    </row>
    <row r="2173" spans="1:29" ht="13" customHeight="1" x14ac:dyDescent="0.2">
      <c r="A2173" s="34" t="s">
        <v>35558</v>
      </c>
      <c r="B2173" s="34">
        <v>26</v>
      </c>
      <c r="C2173" s="34" t="s">
        <v>13</v>
      </c>
      <c r="D2173" s="34" t="s">
        <v>30</v>
      </c>
      <c r="E2173" s="34"/>
      <c r="F2173" s="94">
        <v>43365</v>
      </c>
      <c r="G2173" s="34" t="s">
        <v>35559</v>
      </c>
      <c r="H2173" s="34" t="s">
        <v>1191</v>
      </c>
      <c r="I2173" s="34" t="s">
        <v>249</v>
      </c>
      <c r="J2173" s="62">
        <v>89074</v>
      </c>
      <c r="K2173" s="34" t="s">
        <v>524</v>
      </c>
      <c r="L2173" s="34" t="s">
        <v>525</v>
      </c>
      <c r="M2173" s="1" t="s">
        <v>48881</v>
      </c>
      <c r="N2173" s="34" t="s">
        <v>20</v>
      </c>
      <c r="O2173" s="34" t="s">
        <v>35560</v>
      </c>
      <c r="P2173" s="34" t="s">
        <v>45771</v>
      </c>
      <c r="Q2173" s="34" t="s">
        <v>29986</v>
      </c>
      <c r="R2173" s="95" t="s">
        <v>35561</v>
      </c>
      <c r="S2173" s="34" t="s">
        <v>93</v>
      </c>
      <c r="T2173" s="34" t="s">
        <v>21</v>
      </c>
      <c r="U2173" s="35" t="s">
        <v>26689</v>
      </c>
      <c r="V2173" s="35" t="s">
        <v>26484</v>
      </c>
      <c r="W2173" s="35" t="s">
        <v>26486</v>
      </c>
      <c r="X2173" s="35" t="s">
        <v>509</v>
      </c>
      <c r="Y2173" s="35">
        <v>4048</v>
      </c>
      <c r="AA2173" s="34" t="s">
        <v>42844</v>
      </c>
      <c r="AB2173" s="33">
        <v>6273</v>
      </c>
      <c r="AC2173" s="103">
        <v>24903</v>
      </c>
    </row>
    <row r="2174" spans="1:29" ht="13" customHeight="1" x14ac:dyDescent="0.2">
      <c r="A2174" s="34" t="s">
        <v>35573</v>
      </c>
      <c r="B2174" s="34">
        <v>28</v>
      </c>
      <c r="C2174" s="34" t="s">
        <v>13</v>
      </c>
      <c r="D2174" s="34" t="s">
        <v>30</v>
      </c>
      <c r="E2174" s="95" t="s">
        <v>35574</v>
      </c>
      <c r="F2174" s="94">
        <v>43363</v>
      </c>
      <c r="G2174" s="34" t="s">
        <v>35575</v>
      </c>
      <c r="H2174" s="34" t="s">
        <v>11238</v>
      </c>
      <c r="I2174" s="34" t="s">
        <v>191</v>
      </c>
      <c r="J2174" s="62">
        <v>80501</v>
      </c>
      <c r="K2174" s="34" t="s">
        <v>933</v>
      </c>
      <c r="L2174" s="34" t="s">
        <v>35576</v>
      </c>
      <c r="M2174" s="1" t="s">
        <v>46874</v>
      </c>
      <c r="N2174" s="34" t="s">
        <v>20</v>
      </c>
      <c r="O2174" s="34" t="s">
        <v>35577</v>
      </c>
      <c r="P2174" s="34" t="s">
        <v>45771</v>
      </c>
      <c r="Q2174" s="34" t="s">
        <v>29986</v>
      </c>
      <c r="R2174" s="95" t="s">
        <v>35578</v>
      </c>
      <c r="S2174" s="34" t="s">
        <v>93</v>
      </c>
      <c r="T2174" s="34" t="s">
        <v>21</v>
      </c>
      <c r="U2174" s="35" t="s">
        <v>26689</v>
      </c>
      <c r="V2174" s="35" t="s">
        <v>26484</v>
      </c>
      <c r="W2174" s="35"/>
      <c r="X2174" s="35"/>
      <c r="Y2174" s="35"/>
      <c r="AA2174" s="34" t="s">
        <v>42844</v>
      </c>
      <c r="AB2174" s="33">
        <v>6272</v>
      </c>
      <c r="AC2174" s="103">
        <v>24901</v>
      </c>
    </row>
    <row r="2175" spans="1:29" ht="13" customHeight="1" x14ac:dyDescent="0.2">
      <c r="A2175" s="34" t="s">
        <v>35562</v>
      </c>
      <c r="B2175" s="34">
        <v>40</v>
      </c>
      <c r="C2175" s="34" t="s">
        <v>13</v>
      </c>
      <c r="D2175" s="34" t="s">
        <v>41</v>
      </c>
      <c r="E2175" s="95" t="s">
        <v>35563</v>
      </c>
      <c r="F2175" s="94">
        <v>43363</v>
      </c>
      <c r="G2175" s="34" t="s">
        <v>35564</v>
      </c>
      <c r="H2175" s="34" t="s">
        <v>195</v>
      </c>
      <c r="I2175" s="34" t="s">
        <v>55</v>
      </c>
      <c r="J2175" s="62">
        <v>33126</v>
      </c>
      <c r="K2175" s="34" t="s">
        <v>147</v>
      </c>
      <c r="L2175" s="34" t="s">
        <v>35565</v>
      </c>
      <c r="M2175" s="1" t="s">
        <v>46997</v>
      </c>
      <c r="N2175" s="34" t="s">
        <v>20</v>
      </c>
      <c r="O2175" s="34" t="s">
        <v>35566</v>
      </c>
      <c r="P2175" s="34" t="s">
        <v>45771</v>
      </c>
      <c r="Q2175" s="34" t="s">
        <v>29986</v>
      </c>
      <c r="R2175" s="95" t="s">
        <v>35567</v>
      </c>
      <c r="S2175" s="34" t="s">
        <v>93</v>
      </c>
      <c r="T2175" s="34" t="s">
        <v>21</v>
      </c>
      <c r="U2175" s="35" t="s">
        <v>26689</v>
      </c>
      <c r="V2175" s="35" t="s">
        <v>26484</v>
      </c>
      <c r="W2175" s="35" t="s">
        <v>26483</v>
      </c>
      <c r="X2175" s="35" t="s">
        <v>93</v>
      </c>
      <c r="Y2175" s="35">
        <v>4051</v>
      </c>
      <c r="AA2175" s="34" t="s">
        <v>42842</v>
      </c>
      <c r="AB2175" s="33">
        <v>6271</v>
      </c>
      <c r="AC2175" s="103">
        <v>24900</v>
      </c>
    </row>
    <row r="2176" spans="1:29" ht="13" customHeight="1" x14ac:dyDescent="0.2">
      <c r="A2176" s="34" t="s">
        <v>35568</v>
      </c>
      <c r="B2176" s="34">
        <v>55</v>
      </c>
      <c r="C2176" s="34" t="s">
        <v>13</v>
      </c>
      <c r="D2176" s="34" t="s">
        <v>30</v>
      </c>
      <c r="E2176" s="95" t="s">
        <v>35569</v>
      </c>
      <c r="F2176" s="94">
        <v>43363</v>
      </c>
      <c r="G2176" s="34" t="s">
        <v>35570</v>
      </c>
      <c r="H2176" s="34" t="s">
        <v>2187</v>
      </c>
      <c r="I2176" s="34" t="s">
        <v>811</v>
      </c>
      <c r="J2176" s="62">
        <v>96826</v>
      </c>
      <c r="K2176" s="34" t="s">
        <v>2187</v>
      </c>
      <c r="L2176" s="34" t="s">
        <v>3268</v>
      </c>
      <c r="M2176" s="1" t="s">
        <v>45934</v>
      </c>
      <c r="N2176" s="34" t="s">
        <v>20</v>
      </c>
      <c r="O2176" s="34" t="s">
        <v>35571</v>
      </c>
      <c r="P2176" s="34" t="s">
        <v>45771</v>
      </c>
      <c r="Q2176" s="34" t="s">
        <v>29986</v>
      </c>
      <c r="R2176" s="95" t="s">
        <v>35572</v>
      </c>
      <c r="S2176" s="34" t="s">
        <v>93</v>
      </c>
      <c r="T2176" s="34" t="s">
        <v>21</v>
      </c>
      <c r="U2176" s="35" t="s">
        <v>26689</v>
      </c>
      <c r="V2176" s="35" t="s">
        <v>26484</v>
      </c>
      <c r="W2176" s="35" t="s">
        <v>26485</v>
      </c>
      <c r="X2176" s="35" t="s">
        <v>93</v>
      </c>
      <c r="Y2176" s="35">
        <v>4050</v>
      </c>
      <c r="AA2176" s="34" t="s">
        <v>42842</v>
      </c>
      <c r="AB2176" s="33">
        <v>6270</v>
      </c>
      <c r="AC2176" s="103">
        <v>24902</v>
      </c>
    </row>
    <row r="2177" spans="1:29" ht="13" customHeight="1" x14ac:dyDescent="0.2">
      <c r="A2177" s="34" t="s">
        <v>35579</v>
      </c>
      <c r="B2177" s="34">
        <v>39</v>
      </c>
      <c r="C2177" s="34" t="s">
        <v>13</v>
      </c>
      <c r="D2177" s="34" t="s">
        <v>41</v>
      </c>
      <c r="E2177" s="34"/>
      <c r="F2177" s="94">
        <v>43362</v>
      </c>
      <c r="G2177" s="34" t="s">
        <v>35580</v>
      </c>
      <c r="H2177" s="34" t="s">
        <v>91</v>
      </c>
      <c r="I2177" s="34" t="s">
        <v>38</v>
      </c>
      <c r="J2177" s="62">
        <v>90023</v>
      </c>
      <c r="K2177" s="34" t="s">
        <v>91</v>
      </c>
      <c r="L2177" s="34" t="s">
        <v>383</v>
      </c>
      <c r="M2177" s="1" t="s">
        <v>45973</v>
      </c>
      <c r="N2177" s="34" t="s">
        <v>20</v>
      </c>
      <c r="O2177" s="34" t="s">
        <v>49960</v>
      </c>
      <c r="P2177" s="34" t="s">
        <v>45771</v>
      </c>
      <c r="Q2177" s="34" t="s">
        <v>29986</v>
      </c>
      <c r="R2177" s="95" t="s">
        <v>35581</v>
      </c>
      <c r="S2177" s="34" t="s">
        <v>93</v>
      </c>
      <c r="T2177" s="34" t="s">
        <v>21</v>
      </c>
      <c r="U2177" s="35" t="s">
        <v>26689</v>
      </c>
      <c r="V2177" s="35" t="s">
        <v>26484</v>
      </c>
      <c r="W2177" s="35"/>
      <c r="X2177" s="35"/>
      <c r="Y2177" s="35"/>
      <c r="AA2177" s="34" t="s">
        <v>42842</v>
      </c>
      <c r="AB2177" s="33">
        <v>6266</v>
      </c>
      <c r="AC2177" s="103">
        <v>24898</v>
      </c>
    </row>
    <row r="2178" spans="1:29" ht="13" customHeight="1" x14ac:dyDescent="0.2">
      <c r="A2178" s="34" t="s">
        <v>35598</v>
      </c>
      <c r="B2178" s="34">
        <v>43</v>
      </c>
      <c r="C2178" s="34" t="s">
        <v>13</v>
      </c>
      <c r="D2178" s="34" t="s">
        <v>14</v>
      </c>
      <c r="E2178" s="34"/>
      <c r="F2178" s="94">
        <v>43362</v>
      </c>
      <c r="G2178" s="34" t="s">
        <v>35599</v>
      </c>
      <c r="H2178" s="34" t="s">
        <v>3208</v>
      </c>
      <c r="I2178" s="34" t="s">
        <v>406</v>
      </c>
      <c r="J2178" s="62">
        <v>53593</v>
      </c>
      <c r="K2178" s="34" t="s">
        <v>8865</v>
      </c>
      <c r="L2178" s="34" t="s">
        <v>35600</v>
      </c>
      <c r="M2178" s="1" t="s">
        <v>46998</v>
      </c>
      <c r="N2178" s="34" t="s">
        <v>20</v>
      </c>
      <c r="O2178" s="34" t="s">
        <v>35601</v>
      </c>
      <c r="P2178" s="34" t="s">
        <v>45771</v>
      </c>
      <c r="Q2178" s="34" t="s">
        <v>29986</v>
      </c>
      <c r="R2178" s="95" t="s">
        <v>35602</v>
      </c>
      <c r="S2178" s="34" t="s">
        <v>93</v>
      </c>
      <c r="T2178" s="34" t="s">
        <v>21</v>
      </c>
      <c r="U2178" s="34" t="s">
        <v>26689</v>
      </c>
      <c r="V2178" s="34" t="s">
        <v>26484</v>
      </c>
      <c r="W2178" s="34"/>
      <c r="X2178" s="34"/>
      <c r="Y2178" s="34"/>
      <c r="AA2178" s="34" t="s">
        <v>42844</v>
      </c>
      <c r="AB2178" s="33">
        <v>6265</v>
      </c>
      <c r="AC2178" s="103">
        <v>24894</v>
      </c>
    </row>
    <row r="2179" spans="1:29" ht="13" customHeight="1" x14ac:dyDescent="0.2">
      <c r="A2179" s="1" t="s">
        <v>35595</v>
      </c>
      <c r="B2179" s="34">
        <v>49</v>
      </c>
      <c r="C2179" s="34" t="s">
        <v>13</v>
      </c>
      <c r="D2179" s="1" t="s">
        <v>23</v>
      </c>
      <c r="E2179" s="34"/>
      <c r="F2179" s="94">
        <v>43362</v>
      </c>
      <c r="G2179" s="34" t="s">
        <v>35676</v>
      </c>
      <c r="H2179" s="34" t="s">
        <v>31671</v>
      </c>
      <c r="I2179" s="34" t="s">
        <v>66</v>
      </c>
      <c r="J2179" s="62">
        <v>77573</v>
      </c>
      <c r="K2179" s="34" t="s">
        <v>4829</v>
      </c>
      <c r="L2179" s="34" t="s">
        <v>32087</v>
      </c>
      <c r="M2179" s="1" t="s">
        <v>45994</v>
      </c>
      <c r="N2179" s="34" t="s">
        <v>20</v>
      </c>
      <c r="O2179" s="34" t="s">
        <v>35596</v>
      </c>
      <c r="P2179" s="34" t="s">
        <v>45771</v>
      </c>
      <c r="Q2179" s="34" t="s">
        <v>29986</v>
      </c>
      <c r="R2179" s="95" t="s">
        <v>35597</v>
      </c>
      <c r="S2179" s="34" t="s">
        <v>93</v>
      </c>
      <c r="T2179" s="34" t="s">
        <v>21</v>
      </c>
      <c r="U2179" s="35" t="s">
        <v>26682</v>
      </c>
      <c r="V2179" s="35"/>
      <c r="W2179" s="35"/>
      <c r="X2179" s="35"/>
      <c r="Y2179" s="35"/>
      <c r="AA2179" s="34" t="s">
        <v>42844</v>
      </c>
      <c r="AB2179" s="33">
        <v>6268</v>
      </c>
      <c r="AC2179" s="103">
        <v>24899</v>
      </c>
    </row>
    <row r="2180" spans="1:29" ht="13" customHeight="1" x14ac:dyDescent="0.2">
      <c r="A2180" s="34" t="s">
        <v>35589</v>
      </c>
      <c r="B2180" s="34">
        <v>61</v>
      </c>
      <c r="C2180" s="34" t="s">
        <v>13</v>
      </c>
      <c r="D2180" s="34" t="s">
        <v>30</v>
      </c>
      <c r="E2180" s="95" t="s">
        <v>35590</v>
      </c>
      <c r="F2180" s="94">
        <v>43362</v>
      </c>
      <c r="G2180" s="34" t="s">
        <v>35591</v>
      </c>
      <c r="H2180" s="34" t="s">
        <v>35592</v>
      </c>
      <c r="I2180" s="34" t="s">
        <v>373</v>
      </c>
      <c r="J2180" s="62">
        <v>15461</v>
      </c>
      <c r="K2180" s="34" t="s">
        <v>1411</v>
      </c>
      <c r="L2180" s="34" t="s">
        <v>35593</v>
      </c>
      <c r="M2180" s="1" t="s">
        <v>46999</v>
      </c>
      <c r="N2180" s="34" t="s">
        <v>20</v>
      </c>
      <c r="O2180" s="34" t="s">
        <v>36313</v>
      </c>
      <c r="P2180" s="34" t="s">
        <v>45771</v>
      </c>
      <c r="Q2180" s="34" t="s">
        <v>29986</v>
      </c>
      <c r="R2180" s="95" t="s">
        <v>35594</v>
      </c>
      <c r="S2180" s="34" t="s">
        <v>93</v>
      </c>
      <c r="T2180" s="34" t="s">
        <v>21</v>
      </c>
      <c r="U2180" s="35" t="s">
        <v>26689</v>
      </c>
      <c r="V2180" s="35" t="s">
        <v>26484</v>
      </c>
      <c r="W2180" s="35"/>
      <c r="X2180" s="35"/>
      <c r="Y2180" s="35"/>
      <c r="AA2180" s="34" t="s">
        <v>42844</v>
      </c>
      <c r="AB2180" s="33">
        <v>6267</v>
      </c>
      <c r="AC2180" s="103">
        <v>24897</v>
      </c>
    </row>
    <row r="2181" spans="1:29" ht="13" customHeight="1" x14ac:dyDescent="0.2">
      <c r="A2181" s="34" t="s">
        <v>35582</v>
      </c>
      <c r="B2181" s="34">
        <v>33</v>
      </c>
      <c r="C2181" s="34" t="s">
        <v>13</v>
      </c>
      <c r="D2181" s="34" t="s">
        <v>30</v>
      </c>
      <c r="E2181" s="95" t="s">
        <v>35583</v>
      </c>
      <c r="F2181" s="94">
        <v>43362</v>
      </c>
      <c r="G2181" s="34" t="s">
        <v>35584</v>
      </c>
      <c r="H2181" s="34" t="s">
        <v>35585</v>
      </c>
      <c r="I2181" s="34" t="s">
        <v>105</v>
      </c>
      <c r="J2181" s="62">
        <v>97524</v>
      </c>
      <c r="K2181" s="34" t="s">
        <v>401</v>
      </c>
      <c r="L2181" s="34" t="s">
        <v>35586</v>
      </c>
      <c r="M2181" s="1" t="s">
        <v>47000</v>
      </c>
      <c r="N2181" s="34" t="s">
        <v>20</v>
      </c>
      <c r="O2181" s="34" t="s">
        <v>35587</v>
      </c>
      <c r="P2181" s="34" t="s">
        <v>49738</v>
      </c>
      <c r="Q2181" s="34" t="s">
        <v>29986</v>
      </c>
      <c r="R2181" s="95" t="s">
        <v>35588</v>
      </c>
      <c r="S2181" s="34" t="s">
        <v>22</v>
      </c>
      <c r="T2181" s="34" t="s">
        <v>45897</v>
      </c>
      <c r="U2181" s="35" t="s">
        <v>49804</v>
      </c>
      <c r="V2181" s="35"/>
      <c r="W2181" s="35"/>
      <c r="X2181" s="35"/>
      <c r="Y2181" s="35"/>
      <c r="AA2181" s="34" t="s">
        <v>42843</v>
      </c>
      <c r="AB2181" s="33">
        <v>6269</v>
      </c>
      <c r="AC2181" s="103">
        <v>24896</v>
      </c>
    </row>
    <row r="2182" spans="1:29" ht="13" customHeight="1" x14ac:dyDescent="0.2">
      <c r="A2182" s="34" t="s">
        <v>49958</v>
      </c>
      <c r="B2182" s="34">
        <v>18</v>
      </c>
      <c r="C2182" s="34" t="s">
        <v>13</v>
      </c>
      <c r="D2182" s="34" t="s">
        <v>41</v>
      </c>
      <c r="E2182" s="34"/>
      <c r="F2182" s="94">
        <v>43362</v>
      </c>
      <c r="G2182" s="34" t="s">
        <v>35580</v>
      </c>
      <c r="H2182" s="34" t="s">
        <v>91</v>
      </c>
      <c r="I2182" s="34" t="s">
        <v>38</v>
      </c>
      <c r="J2182" s="62">
        <v>90023</v>
      </c>
      <c r="K2182" s="34" t="s">
        <v>91</v>
      </c>
      <c r="L2182" s="34" t="s">
        <v>383</v>
      </c>
      <c r="M2182" s="1" t="s">
        <v>45973</v>
      </c>
      <c r="N2182" s="34" t="s">
        <v>20</v>
      </c>
      <c r="O2182" s="34" t="s">
        <v>49960</v>
      </c>
      <c r="P2182" s="34" t="s">
        <v>45771</v>
      </c>
      <c r="Q2182" s="34" t="s">
        <v>29986</v>
      </c>
      <c r="R2182" s="95" t="s">
        <v>49959</v>
      </c>
      <c r="S2182" s="34" t="s">
        <v>93</v>
      </c>
      <c r="T2182" s="34" t="s">
        <v>45897</v>
      </c>
      <c r="U2182" s="35" t="s">
        <v>49804</v>
      </c>
      <c r="V2182" s="35"/>
      <c r="W2182" s="35"/>
      <c r="X2182" s="35"/>
      <c r="Y2182" s="35"/>
      <c r="AA2182" s="34" t="s">
        <v>42842</v>
      </c>
      <c r="AB2182" s="33">
        <v>8449</v>
      </c>
      <c r="AC2182" s="103"/>
    </row>
    <row r="2183" spans="1:29" ht="13" customHeight="1" x14ac:dyDescent="0.2">
      <c r="A2183" s="34" t="s">
        <v>35607</v>
      </c>
      <c r="B2183" s="34">
        <v>37</v>
      </c>
      <c r="C2183" s="34" t="s">
        <v>13</v>
      </c>
      <c r="D2183" s="34" t="s">
        <v>30</v>
      </c>
      <c r="E2183" s="34"/>
      <c r="F2183" s="94">
        <v>43361</v>
      </c>
      <c r="G2183" s="34" t="s">
        <v>35678</v>
      </c>
      <c r="H2183" s="34" t="s">
        <v>280</v>
      </c>
      <c r="I2183" s="34" t="s">
        <v>281</v>
      </c>
      <c r="J2183" s="62">
        <v>98271</v>
      </c>
      <c r="K2183" s="34" t="s">
        <v>1996</v>
      </c>
      <c r="L2183" s="34" t="s">
        <v>35608</v>
      </c>
      <c r="M2183" s="1" t="s">
        <v>47001</v>
      </c>
      <c r="N2183" s="34" t="s">
        <v>20</v>
      </c>
      <c r="O2183" s="34" t="s">
        <v>35609</v>
      </c>
      <c r="P2183" s="34" t="s">
        <v>45771</v>
      </c>
      <c r="Q2183" s="34" t="s">
        <v>29986</v>
      </c>
      <c r="R2183" s="95" t="s">
        <v>35610</v>
      </c>
      <c r="S2183" s="34" t="s">
        <v>509</v>
      </c>
      <c r="T2183" s="34" t="s">
        <v>21</v>
      </c>
      <c r="U2183" s="35" t="s">
        <v>26682</v>
      </c>
      <c r="V2183" s="35" t="s">
        <v>26484</v>
      </c>
      <c r="W2183" s="35" t="s">
        <v>26485</v>
      </c>
      <c r="X2183" s="35" t="s">
        <v>93</v>
      </c>
      <c r="Y2183" s="35">
        <v>4045</v>
      </c>
      <c r="AA2183" s="34" t="s">
        <v>42844</v>
      </c>
      <c r="AB2183" s="33">
        <v>6263</v>
      </c>
      <c r="AC2183" s="103">
        <v>24889</v>
      </c>
    </row>
    <row r="2184" spans="1:29" ht="13" customHeight="1" x14ac:dyDescent="0.2">
      <c r="A2184" s="34" t="s">
        <v>35603</v>
      </c>
      <c r="B2184" s="34">
        <v>43</v>
      </c>
      <c r="C2184" s="34" t="s">
        <v>13</v>
      </c>
      <c r="D2184" s="34" t="s">
        <v>30</v>
      </c>
      <c r="E2184" s="95" t="s">
        <v>35604</v>
      </c>
      <c r="F2184" s="94">
        <v>43361</v>
      </c>
      <c r="G2184" s="34" t="s">
        <v>35677</v>
      </c>
      <c r="H2184" s="34" t="s">
        <v>436</v>
      </c>
      <c r="I2184" s="34" t="s">
        <v>224</v>
      </c>
      <c r="J2184" s="62">
        <v>23451</v>
      </c>
      <c r="K2184" s="34" t="s">
        <v>12055</v>
      </c>
      <c r="L2184" s="34" t="s">
        <v>438</v>
      </c>
      <c r="M2184" s="1" t="s">
        <v>46160</v>
      </c>
      <c r="N2184" s="34" t="s">
        <v>20</v>
      </c>
      <c r="O2184" s="34" t="s">
        <v>35605</v>
      </c>
      <c r="P2184" s="34" t="s">
        <v>45771</v>
      </c>
      <c r="Q2184" s="34" t="s">
        <v>29986</v>
      </c>
      <c r="R2184" s="95" t="s">
        <v>35606</v>
      </c>
      <c r="S2184" s="34" t="s">
        <v>93</v>
      </c>
      <c r="T2184" s="34" t="s">
        <v>21</v>
      </c>
      <c r="U2184" s="35" t="s">
        <v>26689</v>
      </c>
      <c r="V2184" s="35" t="s">
        <v>26484</v>
      </c>
      <c r="W2184" s="35" t="s">
        <v>26486</v>
      </c>
      <c r="X2184" s="35" t="s">
        <v>93</v>
      </c>
      <c r="Y2184" s="35">
        <v>4033</v>
      </c>
      <c r="AA2184" s="34" t="s">
        <v>42842</v>
      </c>
      <c r="AB2184" s="33">
        <v>6261</v>
      </c>
      <c r="AC2184" s="103">
        <v>24888</v>
      </c>
    </row>
    <row r="2185" spans="1:29" ht="13" customHeight="1" x14ac:dyDescent="0.2">
      <c r="A2185" s="34" t="s">
        <v>35614</v>
      </c>
      <c r="B2185" s="34">
        <v>73</v>
      </c>
      <c r="C2185" s="34" t="s">
        <v>13</v>
      </c>
      <c r="D2185" s="34" t="s">
        <v>30</v>
      </c>
      <c r="E2185" s="95" t="s">
        <v>35615</v>
      </c>
      <c r="F2185" s="94">
        <v>43361</v>
      </c>
      <c r="G2185" s="34" t="s">
        <v>35616</v>
      </c>
      <c r="H2185" s="34" t="s">
        <v>35617</v>
      </c>
      <c r="I2185" s="34" t="s">
        <v>373</v>
      </c>
      <c r="J2185" s="62">
        <v>16053</v>
      </c>
      <c r="K2185" s="34" t="s">
        <v>5049</v>
      </c>
      <c r="L2185" s="34" t="s">
        <v>470</v>
      </c>
      <c r="M2185" s="1" t="s">
        <v>46170</v>
      </c>
      <c r="N2185" s="34" t="s">
        <v>20</v>
      </c>
      <c r="O2185" s="34" t="s">
        <v>35618</v>
      </c>
      <c r="P2185" s="34" t="s">
        <v>45771</v>
      </c>
      <c r="Q2185" s="34" t="s">
        <v>29986</v>
      </c>
      <c r="R2185" s="95" t="s">
        <v>35619</v>
      </c>
      <c r="S2185" s="34" t="s">
        <v>509</v>
      </c>
      <c r="T2185" s="34" t="s">
        <v>21</v>
      </c>
      <c r="U2185" s="35" t="s">
        <v>26689</v>
      </c>
      <c r="V2185" s="35" t="s">
        <v>26484</v>
      </c>
      <c r="W2185" s="35"/>
      <c r="X2185" s="35"/>
      <c r="Y2185" s="35"/>
      <c r="AA2185" s="34" t="s">
        <v>42843</v>
      </c>
      <c r="AB2185" s="33">
        <v>6262</v>
      </c>
      <c r="AC2185" s="103">
        <v>24892</v>
      </c>
    </row>
    <row r="2186" spans="1:29" ht="13" customHeight="1" x14ac:dyDescent="0.2">
      <c r="A2186" s="1" t="s">
        <v>2989</v>
      </c>
      <c r="B2186" s="34">
        <v>46</v>
      </c>
      <c r="C2186" s="34" t="s">
        <v>13</v>
      </c>
      <c r="D2186" s="1" t="s">
        <v>23</v>
      </c>
      <c r="E2186" s="34"/>
      <c r="F2186" s="94">
        <v>43361</v>
      </c>
      <c r="G2186" s="34" t="s">
        <v>35611</v>
      </c>
      <c r="H2186" s="34" t="s">
        <v>2400</v>
      </c>
      <c r="I2186" s="34" t="s">
        <v>38</v>
      </c>
      <c r="J2186" s="62">
        <v>92840</v>
      </c>
      <c r="K2186" s="34" t="s">
        <v>995</v>
      </c>
      <c r="L2186" s="34" t="s">
        <v>5794</v>
      </c>
      <c r="M2186" s="1" t="s">
        <v>46218</v>
      </c>
      <c r="N2186" s="34" t="s">
        <v>20</v>
      </c>
      <c r="O2186" s="34" t="s">
        <v>35612</v>
      </c>
      <c r="P2186" s="34" t="s">
        <v>45771</v>
      </c>
      <c r="Q2186" s="34" t="s">
        <v>29986</v>
      </c>
      <c r="R2186" s="95" t="s">
        <v>35613</v>
      </c>
      <c r="S2186" s="34" t="s">
        <v>93</v>
      </c>
      <c r="T2186" s="34" t="s">
        <v>45897</v>
      </c>
      <c r="U2186" s="35" t="s">
        <v>49804</v>
      </c>
      <c r="V2186" s="35" t="s">
        <v>26484</v>
      </c>
      <c r="W2186" s="35"/>
      <c r="X2186" s="35"/>
      <c r="Y2186" s="35"/>
      <c r="AA2186" s="34" t="s">
        <v>42842</v>
      </c>
      <c r="AB2186" s="33">
        <v>6264</v>
      </c>
      <c r="AC2186" s="103">
        <v>24890</v>
      </c>
    </row>
    <row r="2187" spans="1:29" ht="13" customHeight="1" x14ac:dyDescent="0.2">
      <c r="A2187" s="34" t="s">
        <v>33857</v>
      </c>
      <c r="B2187" s="34">
        <v>23</v>
      </c>
      <c r="C2187" s="34" t="s">
        <v>13</v>
      </c>
      <c r="D2187" s="34" t="s">
        <v>41</v>
      </c>
      <c r="E2187" s="95" t="s">
        <v>33858</v>
      </c>
      <c r="F2187" s="94">
        <v>43360</v>
      </c>
      <c r="G2187" s="34" t="s">
        <v>33859</v>
      </c>
      <c r="H2187" s="34" t="s">
        <v>7125</v>
      </c>
      <c r="I2187" s="34" t="s">
        <v>45</v>
      </c>
      <c r="J2187" s="62">
        <v>20748</v>
      </c>
      <c r="K2187" s="34" t="s">
        <v>2201</v>
      </c>
      <c r="L2187" s="34" t="s">
        <v>702</v>
      </c>
      <c r="M2187" s="1" t="s">
        <v>46276</v>
      </c>
      <c r="N2187" s="34" t="s">
        <v>20</v>
      </c>
      <c r="O2187" s="34" t="s">
        <v>33860</v>
      </c>
      <c r="P2187" s="34" t="s">
        <v>45771</v>
      </c>
      <c r="Q2187" s="34" t="s">
        <v>29986</v>
      </c>
      <c r="R2187" s="95" t="s">
        <v>33861</v>
      </c>
      <c r="S2187" s="34" t="s">
        <v>93</v>
      </c>
      <c r="T2187" s="34" t="s">
        <v>21</v>
      </c>
      <c r="U2187" s="35" t="s">
        <v>26689</v>
      </c>
      <c r="V2187" s="35" t="s">
        <v>26482</v>
      </c>
      <c r="W2187" s="35" t="s">
        <v>26486</v>
      </c>
      <c r="X2187" s="35" t="s">
        <v>93</v>
      </c>
      <c r="Y2187" s="35">
        <v>4038</v>
      </c>
      <c r="AA2187" s="34" t="s">
        <v>42844</v>
      </c>
      <c r="AB2187" s="33">
        <v>6258</v>
      </c>
      <c r="AC2187" s="103">
        <v>24875</v>
      </c>
    </row>
    <row r="2188" spans="1:29" ht="13" customHeight="1" x14ac:dyDescent="0.2">
      <c r="A2188" s="34" t="s">
        <v>33862</v>
      </c>
      <c r="B2188" s="34">
        <v>54</v>
      </c>
      <c r="C2188" s="34" t="s">
        <v>102</v>
      </c>
      <c r="D2188" s="34" t="s">
        <v>30</v>
      </c>
      <c r="E2188" s="34"/>
      <c r="F2188" s="94">
        <v>43360</v>
      </c>
      <c r="G2188" s="34" t="s">
        <v>33863</v>
      </c>
      <c r="H2188" s="34" t="s">
        <v>33864</v>
      </c>
      <c r="I2188" s="34" t="s">
        <v>392</v>
      </c>
      <c r="J2188" s="62">
        <v>11378</v>
      </c>
      <c r="K2188" s="34" t="s">
        <v>2462</v>
      </c>
      <c r="L2188" s="34" t="s">
        <v>536</v>
      </c>
      <c r="M2188" s="1" t="s">
        <v>45963</v>
      </c>
      <c r="N2188" s="34" t="s">
        <v>20</v>
      </c>
      <c r="O2188" s="34" t="s">
        <v>33865</v>
      </c>
      <c r="P2188" s="34" t="s">
        <v>45771</v>
      </c>
      <c r="Q2188" s="34" t="s">
        <v>29986</v>
      </c>
      <c r="R2188" s="95" t="s">
        <v>33866</v>
      </c>
      <c r="S2188" s="34" t="s">
        <v>509</v>
      </c>
      <c r="T2188" s="34" t="s">
        <v>21</v>
      </c>
      <c r="U2188" s="35" t="s">
        <v>26682</v>
      </c>
      <c r="V2188" s="35" t="s">
        <v>26484</v>
      </c>
      <c r="W2188" s="35" t="s">
        <v>26485</v>
      </c>
      <c r="X2188" s="35" t="s">
        <v>509</v>
      </c>
      <c r="Y2188" s="35">
        <v>4039</v>
      </c>
      <c r="AA2188" s="34" t="s">
        <v>42842</v>
      </c>
      <c r="AB2188" s="33">
        <v>6259</v>
      </c>
      <c r="AC2188" s="103">
        <v>24886</v>
      </c>
    </row>
    <row r="2189" spans="1:29" ht="13" customHeight="1" x14ac:dyDescent="0.2">
      <c r="A2189" s="34" t="s">
        <v>35621</v>
      </c>
      <c r="B2189" s="34">
        <v>44</v>
      </c>
      <c r="C2189" s="34" t="s">
        <v>13</v>
      </c>
      <c r="D2189" s="34" t="s">
        <v>30</v>
      </c>
      <c r="E2189" s="34"/>
      <c r="F2189" s="94">
        <v>43360</v>
      </c>
      <c r="G2189" s="34" t="s">
        <v>33867</v>
      </c>
      <c r="H2189" s="34" t="s">
        <v>33868</v>
      </c>
      <c r="I2189" s="34" t="s">
        <v>293</v>
      </c>
      <c r="J2189" s="62">
        <v>42240</v>
      </c>
      <c r="K2189" s="34" t="s">
        <v>3835</v>
      </c>
      <c r="L2189" s="34" t="s">
        <v>36314</v>
      </c>
      <c r="M2189" s="1" t="s">
        <v>47002</v>
      </c>
      <c r="N2189" s="34" t="s">
        <v>20</v>
      </c>
      <c r="O2189" s="34" t="s">
        <v>33869</v>
      </c>
      <c r="P2189" s="34" t="s">
        <v>45771</v>
      </c>
      <c r="Q2189" s="34" t="s">
        <v>29986</v>
      </c>
      <c r="R2189" s="95" t="s">
        <v>33870</v>
      </c>
      <c r="S2189" s="34" t="s">
        <v>93</v>
      </c>
      <c r="T2189" s="34" t="s">
        <v>350</v>
      </c>
      <c r="U2189" s="35" t="s">
        <v>26775</v>
      </c>
      <c r="V2189" s="35" t="s">
        <v>26484</v>
      </c>
      <c r="W2189" s="35" t="s">
        <v>26483</v>
      </c>
      <c r="X2189" s="35" t="s">
        <v>93</v>
      </c>
      <c r="Y2189" s="35">
        <v>4040</v>
      </c>
      <c r="AA2189" s="34" t="s">
        <v>42844</v>
      </c>
      <c r="AB2189" s="33">
        <v>6260</v>
      </c>
      <c r="AC2189" s="103">
        <v>24878</v>
      </c>
    </row>
    <row r="2190" spans="1:29" ht="13" customHeight="1" x14ac:dyDescent="0.2">
      <c r="A2190" s="34" t="s">
        <v>33871</v>
      </c>
      <c r="B2190" s="34">
        <v>29</v>
      </c>
      <c r="C2190" s="34" t="s">
        <v>13</v>
      </c>
      <c r="D2190" s="34" t="s">
        <v>41</v>
      </c>
      <c r="E2190" s="34"/>
      <c r="F2190" s="94">
        <v>43359</v>
      </c>
      <c r="G2190" s="34" t="s">
        <v>33872</v>
      </c>
      <c r="H2190" s="34" t="s">
        <v>1393</v>
      </c>
      <c r="I2190" s="34" t="s">
        <v>373</v>
      </c>
      <c r="J2190" s="62">
        <v>17602</v>
      </c>
      <c r="K2190" s="34" t="s">
        <v>1393</v>
      </c>
      <c r="L2190" s="34" t="s">
        <v>2112</v>
      </c>
      <c r="M2190" s="1" t="s">
        <v>47003</v>
      </c>
      <c r="N2190" s="34" t="s">
        <v>20</v>
      </c>
      <c r="O2190" s="34" t="s">
        <v>33873</v>
      </c>
      <c r="P2190" s="34" t="s">
        <v>45771</v>
      </c>
      <c r="Q2190" s="34" t="s">
        <v>29986</v>
      </c>
      <c r="R2190" s="95" t="s">
        <v>33874</v>
      </c>
      <c r="S2190" s="34" t="s">
        <v>93</v>
      </c>
      <c r="T2190" s="34" t="s">
        <v>21</v>
      </c>
      <c r="U2190" s="35" t="s">
        <v>26689</v>
      </c>
      <c r="V2190" s="35" t="s">
        <v>26484</v>
      </c>
      <c r="W2190" s="35" t="s">
        <v>26485</v>
      </c>
      <c r="X2190" s="35" t="s">
        <v>93</v>
      </c>
      <c r="Y2190" s="35">
        <v>4035</v>
      </c>
      <c r="AA2190" s="34" t="s">
        <v>42844</v>
      </c>
      <c r="AB2190" s="33">
        <v>6253</v>
      </c>
      <c r="AC2190" s="103">
        <v>24881</v>
      </c>
    </row>
    <row r="2191" spans="1:29" ht="13" customHeight="1" x14ac:dyDescent="0.2">
      <c r="A2191" s="34" t="s">
        <v>33875</v>
      </c>
      <c r="B2191" s="34">
        <v>29</v>
      </c>
      <c r="C2191" s="34" t="s">
        <v>13</v>
      </c>
      <c r="D2191" s="34" t="s">
        <v>30</v>
      </c>
      <c r="E2191" s="95" t="s">
        <v>33876</v>
      </c>
      <c r="F2191" s="94">
        <v>43359</v>
      </c>
      <c r="G2191" s="34" t="s">
        <v>33877</v>
      </c>
      <c r="H2191" s="34" t="s">
        <v>33878</v>
      </c>
      <c r="I2191" s="34" t="s">
        <v>336</v>
      </c>
      <c r="J2191" s="62">
        <v>67050</v>
      </c>
      <c r="K2191" s="34" t="s">
        <v>633</v>
      </c>
      <c r="L2191" s="34" t="s">
        <v>22733</v>
      </c>
      <c r="M2191" s="1" t="s">
        <v>46328</v>
      </c>
      <c r="N2191" s="34" t="s">
        <v>20</v>
      </c>
      <c r="O2191" s="34" t="s">
        <v>33879</v>
      </c>
      <c r="P2191" s="34" t="s">
        <v>45771</v>
      </c>
      <c r="Q2191" s="34" t="s">
        <v>29986</v>
      </c>
      <c r="R2191" s="95" t="s">
        <v>33880</v>
      </c>
      <c r="S2191" s="34" t="s">
        <v>93</v>
      </c>
      <c r="T2191" s="34" t="s">
        <v>21</v>
      </c>
      <c r="U2191" s="35" t="s">
        <v>26689</v>
      </c>
      <c r="V2191" s="35" t="s">
        <v>26482</v>
      </c>
      <c r="W2191" s="35"/>
      <c r="X2191" s="35"/>
      <c r="Y2191" s="35"/>
      <c r="AA2191" s="34" t="s">
        <v>42843</v>
      </c>
      <c r="AB2191" s="33">
        <v>6256</v>
      </c>
      <c r="AC2191" s="103">
        <v>24882</v>
      </c>
    </row>
    <row r="2192" spans="1:29" ht="13" customHeight="1" x14ac:dyDescent="0.2">
      <c r="A2192" s="34" t="s">
        <v>33881</v>
      </c>
      <c r="B2192" s="34">
        <v>31</v>
      </c>
      <c r="C2192" s="34" t="s">
        <v>13</v>
      </c>
      <c r="D2192" s="34" t="s">
        <v>78</v>
      </c>
      <c r="E2192" s="34"/>
      <c r="F2192" s="94">
        <v>43359</v>
      </c>
      <c r="G2192" s="34" t="s">
        <v>35679</v>
      </c>
      <c r="H2192" s="34" t="s">
        <v>427</v>
      </c>
      <c r="I2192" s="34" t="s">
        <v>18</v>
      </c>
      <c r="J2192" s="62">
        <v>71109</v>
      </c>
      <c r="K2192" s="34" t="s">
        <v>5418</v>
      </c>
      <c r="L2192" s="34" t="s">
        <v>428</v>
      </c>
      <c r="M2192" s="1" t="s">
        <v>46120</v>
      </c>
      <c r="N2192" s="34" t="s">
        <v>20</v>
      </c>
      <c r="O2192" s="34" t="s">
        <v>33882</v>
      </c>
      <c r="P2192" s="34" t="s">
        <v>45771</v>
      </c>
      <c r="Q2192" s="34" t="s">
        <v>29986</v>
      </c>
      <c r="R2192" s="95" t="s">
        <v>33883</v>
      </c>
      <c r="S2192" s="34" t="s">
        <v>93</v>
      </c>
      <c r="T2192" s="34" t="s">
        <v>21</v>
      </c>
      <c r="U2192" s="35" t="s">
        <v>26689</v>
      </c>
      <c r="V2192" s="35" t="s">
        <v>26484</v>
      </c>
      <c r="W2192" s="35" t="s">
        <v>26485</v>
      </c>
      <c r="X2192" s="35" t="s">
        <v>93</v>
      </c>
      <c r="Y2192" s="35">
        <v>4043</v>
      </c>
      <c r="AA2192" s="34" t="s">
        <v>42842</v>
      </c>
      <c r="AB2192" s="33">
        <v>6255</v>
      </c>
      <c r="AC2192" s="103">
        <v>24872</v>
      </c>
    </row>
    <row r="2193" spans="1:49" ht="13" customHeight="1" x14ac:dyDescent="0.2">
      <c r="A2193" s="1" t="s">
        <v>33884</v>
      </c>
      <c r="B2193" s="34">
        <v>40</v>
      </c>
      <c r="C2193" s="34" t="s">
        <v>13</v>
      </c>
      <c r="D2193" s="1" t="s">
        <v>23</v>
      </c>
      <c r="E2193" s="34"/>
      <c r="F2193" s="94">
        <v>43359</v>
      </c>
      <c r="G2193" s="34" t="s">
        <v>35680</v>
      </c>
      <c r="H2193" s="34" t="s">
        <v>33885</v>
      </c>
      <c r="I2193" s="34" t="s">
        <v>281</v>
      </c>
      <c r="J2193" s="62">
        <v>99362</v>
      </c>
      <c r="K2193" s="34" t="s">
        <v>33885</v>
      </c>
      <c r="L2193" s="34" t="s">
        <v>33886</v>
      </c>
      <c r="M2193" s="1" t="s">
        <v>47004</v>
      </c>
      <c r="N2193" s="34" t="s">
        <v>20</v>
      </c>
      <c r="O2193" s="34" t="s">
        <v>33887</v>
      </c>
      <c r="P2193" s="34" t="s">
        <v>45771</v>
      </c>
      <c r="Q2193" s="34" t="s">
        <v>29986</v>
      </c>
      <c r="R2193" s="95" t="s">
        <v>33888</v>
      </c>
      <c r="S2193" s="34" t="s">
        <v>93</v>
      </c>
      <c r="T2193" s="34" t="s">
        <v>21</v>
      </c>
      <c r="U2193" s="35" t="s">
        <v>26689</v>
      </c>
      <c r="V2193" s="35" t="s">
        <v>26482</v>
      </c>
      <c r="W2193" s="35" t="s">
        <v>26485</v>
      </c>
      <c r="X2193" s="35" t="s">
        <v>93</v>
      </c>
      <c r="Y2193" s="35">
        <v>4036</v>
      </c>
      <c r="AA2193" s="34" t="s">
        <v>42844</v>
      </c>
      <c r="AB2193" s="33">
        <v>6254</v>
      </c>
      <c r="AC2193" s="103">
        <v>24860</v>
      </c>
    </row>
    <row r="2194" spans="1:49" ht="13" customHeight="1" x14ac:dyDescent="0.2">
      <c r="A2194" s="34" t="s">
        <v>34793</v>
      </c>
      <c r="B2194" s="34">
        <v>25</v>
      </c>
      <c r="C2194" s="34" t="s">
        <v>13</v>
      </c>
      <c r="D2194" s="34" t="s">
        <v>30</v>
      </c>
      <c r="E2194" s="34"/>
      <c r="F2194" s="94">
        <v>43359</v>
      </c>
      <c r="G2194" s="34" t="s">
        <v>35681</v>
      </c>
      <c r="H2194" s="34" t="s">
        <v>33889</v>
      </c>
      <c r="I2194" s="34" t="s">
        <v>406</v>
      </c>
      <c r="J2194" s="62">
        <v>54220</v>
      </c>
      <c r="K2194" s="34" t="s">
        <v>33889</v>
      </c>
      <c r="L2194" s="34" t="s">
        <v>33890</v>
      </c>
      <c r="M2194" s="1" t="s">
        <v>47005</v>
      </c>
      <c r="N2194" s="34" t="s">
        <v>20</v>
      </c>
      <c r="O2194" s="34" t="s">
        <v>35622</v>
      </c>
      <c r="P2194" s="34" t="s">
        <v>45771</v>
      </c>
      <c r="Q2194" s="34" t="s">
        <v>29986</v>
      </c>
      <c r="R2194" s="95" t="s">
        <v>33891</v>
      </c>
      <c r="S2194" s="34" t="s">
        <v>93</v>
      </c>
      <c r="T2194" s="34" t="s">
        <v>28</v>
      </c>
      <c r="U2194" s="35" t="s">
        <v>26488</v>
      </c>
      <c r="V2194" s="35" t="s">
        <v>26482</v>
      </c>
      <c r="W2194" s="35" t="s">
        <v>26485</v>
      </c>
      <c r="X2194" s="35" t="s">
        <v>93</v>
      </c>
      <c r="Y2194" s="35">
        <v>4037</v>
      </c>
      <c r="AA2194" s="34" t="s">
        <v>42844</v>
      </c>
      <c r="AB2194" s="33">
        <v>6257</v>
      </c>
      <c r="AC2194" s="103">
        <v>24877</v>
      </c>
    </row>
    <row r="2195" spans="1:49" ht="13" customHeight="1" x14ac:dyDescent="0.2">
      <c r="A2195" s="34" t="s">
        <v>33892</v>
      </c>
      <c r="B2195" s="34">
        <v>31</v>
      </c>
      <c r="C2195" s="34" t="s">
        <v>13</v>
      </c>
      <c r="D2195" s="34" t="s">
        <v>30</v>
      </c>
      <c r="E2195" s="95" t="s">
        <v>33893</v>
      </c>
      <c r="F2195" s="94">
        <v>43358</v>
      </c>
      <c r="G2195" s="34" t="s">
        <v>33894</v>
      </c>
      <c r="H2195" s="34" t="s">
        <v>7937</v>
      </c>
      <c r="I2195" s="34" t="s">
        <v>341</v>
      </c>
      <c r="J2195" s="62">
        <v>50023</v>
      </c>
      <c r="K2195" s="34" t="s">
        <v>1730</v>
      </c>
      <c r="L2195" s="34" t="s">
        <v>7939</v>
      </c>
      <c r="M2195" s="1" t="s">
        <v>47007</v>
      </c>
      <c r="N2195" s="34" t="s">
        <v>20</v>
      </c>
      <c r="O2195" s="34" t="s">
        <v>33895</v>
      </c>
      <c r="P2195" s="34" t="s">
        <v>45771</v>
      </c>
      <c r="Q2195" s="34" t="s">
        <v>29986</v>
      </c>
      <c r="R2195" s="95" t="s">
        <v>33896</v>
      </c>
      <c r="S2195" s="34" t="s">
        <v>93</v>
      </c>
      <c r="T2195" s="34" t="s">
        <v>21</v>
      </c>
      <c r="U2195" s="35" t="s">
        <v>26689</v>
      </c>
      <c r="V2195" s="35" t="s">
        <v>26484</v>
      </c>
      <c r="W2195" s="35" t="s">
        <v>26485</v>
      </c>
      <c r="X2195" s="35" t="s">
        <v>509</v>
      </c>
      <c r="Y2195" s="35">
        <v>4034</v>
      </c>
      <c r="AA2195" s="33" t="s">
        <v>42844</v>
      </c>
      <c r="AB2195" s="33">
        <v>6248</v>
      </c>
      <c r="AC2195" s="103">
        <v>24861</v>
      </c>
    </row>
    <row r="2196" spans="1:49" ht="13" customHeight="1" x14ac:dyDescent="0.2">
      <c r="A2196" s="1" t="s">
        <v>33897</v>
      </c>
      <c r="B2196" s="34">
        <v>34</v>
      </c>
      <c r="C2196" s="34" t="s">
        <v>13</v>
      </c>
      <c r="D2196" s="1" t="s">
        <v>23</v>
      </c>
      <c r="E2196" s="34"/>
      <c r="F2196" s="94">
        <v>43358</v>
      </c>
      <c r="G2196" s="34" t="s">
        <v>33898</v>
      </c>
      <c r="H2196" s="34" t="s">
        <v>33899</v>
      </c>
      <c r="I2196" s="34" t="s">
        <v>37</v>
      </c>
      <c r="J2196" s="62">
        <v>60061</v>
      </c>
      <c r="K2196" s="34" t="s">
        <v>1176</v>
      </c>
      <c r="L2196" s="34" t="s">
        <v>33900</v>
      </c>
      <c r="M2196" s="1" t="s">
        <v>47006</v>
      </c>
      <c r="N2196" s="34" t="s">
        <v>20</v>
      </c>
      <c r="O2196" s="34" t="s">
        <v>33901</v>
      </c>
      <c r="P2196" s="34" t="s">
        <v>45771</v>
      </c>
      <c r="Q2196" s="34" t="s">
        <v>29986</v>
      </c>
      <c r="R2196" s="95" t="s">
        <v>33902</v>
      </c>
      <c r="S2196" s="34" t="s">
        <v>93</v>
      </c>
      <c r="T2196" s="34" t="s">
        <v>21</v>
      </c>
      <c r="U2196" s="35" t="s">
        <v>26689</v>
      </c>
      <c r="V2196" s="34" t="s">
        <v>26484</v>
      </c>
      <c r="W2196" s="34" t="s">
        <v>26485</v>
      </c>
      <c r="X2196" s="35"/>
      <c r="Y2196" s="35"/>
      <c r="AA2196" s="33" t="s">
        <v>42844</v>
      </c>
      <c r="AB2196" s="33">
        <v>6249</v>
      </c>
      <c r="AC2196" s="103">
        <v>24880</v>
      </c>
    </row>
    <row r="2197" spans="1:49" ht="13" customHeight="1" x14ac:dyDescent="0.2">
      <c r="A2197" s="34" t="s">
        <v>33903</v>
      </c>
      <c r="B2197" s="34">
        <v>50</v>
      </c>
      <c r="C2197" s="34" t="s">
        <v>13</v>
      </c>
      <c r="D2197" s="34" t="s">
        <v>30</v>
      </c>
      <c r="E2197" s="34"/>
      <c r="F2197" s="94">
        <v>43358</v>
      </c>
      <c r="G2197" s="34" t="s">
        <v>33904</v>
      </c>
      <c r="H2197" s="34" t="s">
        <v>600</v>
      </c>
      <c r="I2197" s="34" t="s">
        <v>915</v>
      </c>
      <c r="J2197" s="62">
        <v>72076</v>
      </c>
      <c r="K2197" s="34" t="s">
        <v>2302</v>
      </c>
      <c r="L2197" s="34" t="s">
        <v>2177</v>
      </c>
      <c r="M2197" s="1" t="s">
        <v>46610</v>
      </c>
      <c r="N2197" s="34" t="s">
        <v>20</v>
      </c>
      <c r="O2197" s="34" t="s">
        <v>33905</v>
      </c>
      <c r="P2197" s="34" t="s">
        <v>45771</v>
      </c>
      <c r="Q2197" s="34" t="s">
        <v>29986</v>
      </c>
      <c r="R2197" s="95" t="s">
        <v>33906</v>
      </c>
      <c r="S2197" s="34" t="s">
        <v>93</v>
      </c>
      <c r="T2197" s="34" t="s">
        <v>21</v>
      </c>
      <c r="U2197" s="35" t="s">
        <v>26682</v>
      </c>
      <c r="V2197" s="35" t="s">
        <v>26484</v>
      </c>
      <c r="W2197" s="35" t="s">
        <v>26485</v>
      </c>
      <c r="X2197" s="35" t="s">
        <v>93</v>
      </c>
      <c r="Y2197" s="35">
        <v>4042</v>
      </c>
      <c r="AA2197" s="33" t="s">
        <v>42844</v>
      </c>
      <c r="AB2197" s="33">
        <v>6250</v>
      </c>
      <c r="AC2197" s="103">
        <v>24885</v>
      </c>
    </row>
    <row r="2198" spans="1:49" ht="13" customHeight="1" x14ac:dyDescent="0.2">
      <c r="A2198" s="34" t="s">
        <v>35627</v>
      </c>
      <c r="B2198" s="34">
        <v>19</v>
      </c>
      <c r="C2198" s="34" t="s">
        <v>13</v>
      </c>
      <c r="D2198" s="34" t="s">
        <v>78</v>
      </c>
      <c r="E2198" s="95" t="s">
        <v>35628</v>
      </c>
      <c r="F2198" s="94">
        <v>43358</v>
      </c>
      <c r="G2198" s="34" t="s">
        <v>35682</v>
      </c>
      <c r="H2198" s="34" t="s">
        <v>5909</v>
      </c>
      <c r="I2198" s="34" t="s">
        <v>45</v>
      </c>
      <c r="J2198" s="62">
        <v>21639</v>
      </c>
      <c r="K2198" s="34" t="s">
        <v>25613</v>
      </c>
      <c r="L2198" s="34" t="s">
        <v>36232</v>
      </c>
      <c r="M2198" s="1" t="s">
        <v>47008</v>
      </c>
      <c r="N2198" s="34" t="s">
        <v>362</v>
      </c>
      <c r="O2198" s="34" t="s">
        <v>35629</v>
      </c>
      <c r="P2198" s="34" t="s">
        <v>49743</v>
      </c>
      <c r="Q2198" s="34" t="s">
        <v>29986</v>
      </c>
      <c r="R2198" s="95" t="s">
        <v>35630</v>
      </c>
      <c r="S2198" s="34" t="s">
        <v>22</v>
      </c>
      <c r="T2198" s="34" t="s">
        <v>45897</v>
      </c>
      <c r="U2198" s="34" t="s">
        <v>49804</v>
      </c>
      <c r="V2198" s="34"/>
      <c r="W2198" s="34"/>
      <c r="X2198" s="34"/>
      <c r="Y2198" s="34"/>
      <c r="AA2198" s="34" t="s">
        <v>42843</v>
      </c>
      <c r="AB2198" s="33">
        <v>6252</v>
      </c>
      <c r="AC2198" s="103">
        <v>24951</v>
      </c>
    </row>
    <row r="2199" spans="1:49" ht="13" customHeight="1" x14ac:dyDescent="0.2">
      <c r="A2199" s="34" t="s">
        <v>35623</v>
      </c>
      <c r="B2199" s="34">
        <v>35</v>
      </c>
      <c r="C2199" s="34" t="s">
        <v>102</v>
      </c>
      <c r="D2199" s="34" t="s">
        <v>41</v>
      </c>
      <c r="E2199" s="95" t="s">
        <v>35624</v>
      </c>
      <c r="F2199" s="94">
        <v>43358</v>
      </c>
      <c r="G2199" s="34" t="s">
        <v>4101</v>
      </c>
      <c r="H2199" s="34" t="s">
        <v>3929</v>
      </c>
      <c r="I2199" s="34" t="s">
        <v>66</v>
      </c>
      <c r="J2199" s="62">
        <v>78045</v>
      </c>
      <c r="K2199" s="34" t="s">
        <v>3931</v>
      </c>
      <c r="L2199" s="34" t="s">
        <v>33749</v>
      </c>
      <c r="M2199" s="1" t="s">
        <v>46425</v>
      </c>
      <c r="N2199" s="34" t="s">
        <v>20</v>
      </c>
      <c r="O2199" s="34" t="s">
        <v>35625</v>
      </c>
      <c r="P2199" s="34" t="s">
        <v>19408</v>
      </c>
      <c r="Q2199" s="34" t="s">
        <v>29986</v>
      </c>
      <c r="R2199" s="95" t="s">
        <v>35626</v>
      </c>
      <c r="S2199" s="34" t="s">
        <v>93</v>
      </c>
      <c r="T2199" s="34" t="s">
        <v>45897</v>
      </c>
      <c r="U2199" s="35" t="s">
        <v>49804</v>
      </c>
      <c r="V2199" s="35"/>
      <c r="W2199" s="35"/>
      <c r="X2199" s="35"/>
      <c r="Y2199" s="35"/>
      <c r="AA2199" s="34" t="s">
        <v>42844</v>
      </c>
      <c r="AB2199" s="33">
        <v>6251</v>
      </c>
      <c r="AC2199" s="103">
        <v>24949</v>
      </c>
    </row>
    <row r="2200" spans="1:49" ht="13" customHeight="1" x14ac:dyDescent="0.2">
      <c r="A2200" s="34" t="s">
        <v>33907</v>
      </c>
      <c r="B2200" s="34">
        <v>23</v>
      </c>
      <c r="C2200" s="34" t="s">
        <v>13</v>
      </c>
      <c r="D2200" s="34" t="s">
        <v>78</v>
      </c>
      <c r="E2200" s="95" t="s">
        <v>33908</v>
      </c>
      <c r="F2200" s="94">
        <v>43357</v>
      </c>
      <c r="G2200" s="34" t="s">
        <v>33909</v>
      </c>
      <c r="H2200" s="34" t="s">
        <v>867</v>
      </c>
      <c r="I2200" s="34" t="s">
        <v>66</v>
      </c>
      <c r="J2200" s="62">
        <v>76110</v>
      </c>
      <c r="K2200" s="34" t="s">
        <v>67</v>
      </c>
      <c r="L2200" s="34" t="s">
        <v>868</v>
      </c>
      <c r="M2200" s="1" t="s">
        <v>46465</v>
      </c>
      <c r="N2200" s="34" t="s">
        <v>20</v>
      </c>
      <c r="O2200" s="34" t="s">
        <v>33910</v>
      </c>
      <c r="P2200" s="34" t="s">
        <v>45771</v>
      </c>
      <c r="Q2200" s="34" t="s">
        <v>29986</v>
      </c>
      <c r="R2200" s="95" t="s">
        <v>33911</v>
      </c>
      <c r="S2200" s="34" t="s">
        <v>93</v>
      </c>
      <c r="T2200" s="34" t="s">
        <v>21</v>
      </c>
      <c r="U2200" s="35" t="s">
        <v>26689</v>
      </c>
      <c r="V2200" s="35" t="s">
        <v>26484</v>
      </c>
      <c r="W2200" s="35"/>
      <c r="X2200" s="35"/>
      <c r="Y2200" s="35"/>
      <c r="AA2200" s="33" t="s">
        <v>42842</v>
      </c>
      <c r="AB2200" s="33">
        <v>6244</v>
      </c>
      <c r="AC2200" s="103">
        <v>24863</v>
      </c>
    </row>
    <row r="2201" spans="1:49" ht="13" customHeight="1" x14ac:dyDescent="0.2">
      <c r="A2201" s="34" t="s">
        <v>33912</v>
      </c>
      <c r="B2201" s="34">
        <v>40</v>
      </c>
      <c r="C2201" s="34" t="s">
        <v>13</v>
      </c>
      <c r="D2201" s="34" t="s">
        <v>30</v>
      </c>
      <c r="E2201" s="34"/>
      <c r="F2201" s="94">
        <v>43357</v>
      </c>
      <c r="G2201" s="34" t="s">
        <v>33913</v>
      </c>
      <c r="H2201" s="34" t="s">
        <v>1333</v>
      </c>
      <c r="I2201" s="34" t="s">
        <v>111</v>
      </c>
      <c r="J2201" s="62">
        <v>85207</v>
      </c>
      <c r="K2201" s="34" t="s">
        <v>582</v>
      </c>
      <c r="L2201" s="34" t="s">
        <v>1334</v>
      </c>
      <c r="M2201" s="1" t="s">
        <v>46074</v>
      </c>
      <c r="N2201" s="34" t="s">
        <v>20</v>
      </c>
      <c r="O2201" s="34" t="s">
        <v>36315</v>
      </c>
      <c r="P2201" s="34" t="s">
        <v>45771</v>
      </c>
      <c r="Q2201" s="34" t="s">
        <v>29986</v>
      </c>
      <c r="R2201" s="95" t="s">
        <v>33914</v>
      </c>
      <c r="S2201" s="35" t="s">
        <v>509</v>
      </c>
      <c r="T2201" s="34" t="s">
        <v>21</v>
      </c>
      <c r="U2201" s="35" t="s">
        <v>26689</v>
      </c>
      <c r="V2201" s="35" t="s">
        <v>26484</v>
      </c>
      <c r="W2201" s="35" t="s">
        <v>26485</v>
      </c>
      <c r="X2201" s="35" t="s">
        <v>93</v>
      </c>
      <c r="Y2201" s="35">
        <v>4041</v>
      </c>
      <c r="AA2201" s="33" t="s">
        <v>42844</v>
      </c>
      <c r="AB2201" s="33">
        <v>6242</v>
      </c>
      <c r="AC2201" s="103">
        <v>24864</v>
      </c>
    </row>
    <row r="2202" spans="1:49" ht="13" customHeight="1" x14ac:dyDescent="0.2">
      <c r="A2202" s="34" t="s">
        <v>33915</v>
      </c>
      <c r="B2202" s="34">
        <v>46</v>
      </c>
      <c r="C2202" s="34" t="s">
        <v>13</v>
      </c>
      <c r="D2202" s="34" t="s">
        <v>78</v>
      </c>
      <c r="E2202" s="34"/>
      <c r="F2202" s="94">
        <v>43357</v>
      </c>
      <c r="G2202" s="34" t="s">
        <v>33916</v>
      </c>
      <c r="H2202" s="34" t="s">
        <v>412</v>
      </c>
      <c r="I2202" s="34" t="s">
        <v>50</v>
      </c>
      <c r="J2202" s="62">
        <v>48228</v>
      </c>
      <c r="K2202" s="34" t="s">
        <v>1054</v>
      </c>
      <c r="L2202" s="34" t="s">
        <v>2021</v>
      </c>
      <c r="M2202" s="1" t="s">
        <v>46361</v>
      </c>
      <c r="N2202" s="34" t="s">
        <v>20</v>
      </c>
      <c r="O2202" s="34" t="s">
        <v>33917</v>
      </c>
      <c r="P2202" s="34" t="s">
        <v>45771</v>
      </c>
      <c r="Q2202" s="34" t="s">
        <v>29986</v>
      </c>
      <c r="R2202" s="95" t="s">
        <v>33918</v>
      </c>
      <c r="S2202" s="34" t="s">
        <v>93</v>
      </c>
      <c r="T2202" s="34" t="s">
        <v>21</v>
      </c>
      <c r="U2202" s="35" t="s">
        <v>26689</v>
      </c>
      <c r="V2202" s="35" t="s">
        <v>26484</v>
      </c>
      <c r="W2202" s="35" t="s">
        <v>26485</v>
      </c>
      <c r="X2202" s="35" t="s">
        <v>93</v>
      </c>
      <c r="Y2202" s="35">
        <v>4030</v>
      </c>
      <c r="AA2202" s="33" t="s">
        <v>42842</v>
      </c>
      <c r="AB2202" s="33">
        <v>6241</v>
      </c>
      <c r="AC2202" s="103">
        <v>24866</v>
      </c>
    </row>
    <row r="2203" spans="1:49" ht="13" customHeight="1" x14ac:dyDescent="0.2">
      <c r="A2203" s="34" t="s">
        <v>35634</v>
      </c>
      <c r="B2203" s="34">
        <v>52</v>
      </c>
      <c r="C2203" s="34" t="s">
        <v>13</v>
      </c>
      <c r="D2203" s="34" t="s">
        <v>41</v>
      </c>
      <c r="E2203" s="95" t="s">
        <v>35635</v>
      </c>
      <c r="F2203" s="94">
        <v>43357</v>
      </c>
      <c r="G2203" s="34" t="s">
        <v>35683</v>
      </c>
      <c r="H2203" s="34" t="s">
        <v>3929</v>
      </c>
      <c r="I2203" s="34" t="s">
        <v>66</v>
      </c>
      <c r="J2203" s="62">
        <v>78040</v>
      </c>
      <c r="K2203" s="34" t="s">
        <v>3931</v>
      </c>
      <c r="L2203" s="34" t="s">
        <v>3932</v>
      </c>
      <c r="M2203" s="1" t="s">
        <v>46097</v>
      </c>
      <c r="N2203" s="34" t="s">
        <v>20</v>
      </c>
      <c r="O2203" s="34" t="s">
        <v>35636</v>
      </c>
      <c r="P2203" s="34" t="s">
        <v>45771</v>
      </c>
      <c r="Q2203" s="34" t="s">
        <v>29986</v>
      </c>
      <c r="R2203" s="95" t="s">
        <v>35637</v>
      </c>
      <c r="S2203" s="34" t="s">
        <v>93</v>
      </c>
      <c r="T2203" s="34" t="s">
        <v>21</v>
      </c>
      <c r="U2203" s="33" t="s">
        <v>26488</v>
      </c>
      <c r="V2203" s="35"/>
      <c r="W2203" s="35"/>
      <c r="X2203" s="35"/>
      <c r="Y2203" s="35"/>
      <c r="Z2203" s="34"/>
      <c r="AA2203" s="34" t="s">
        <v>42844</v>
      </c>
      <c r="AB2203" s="33">
        <v>6247</v>
      </c>
      <c r="AC2203" s="103">
        <v>24968</v>
      </c>
      <c r="AG2203" s="34"/>
      <c r="AK2203" s="34"/>
      <c r="AL2203" s="34"/>
      <c r="AM2203" s="34"/>
      <c r="AN2203" s="34"/>
      <c r="AO2203" s="34"/>
      <c r="AP2203" s="34"/>
      <c r="AQ2203" s="34"/>
      <c r="AR2203" s="34"/>
      <c r="AS2203" s="34"/>
      <c r="AT2203" s="34"/>
      <c r="AU2203" s="34"/>
      <c r="AV2203" s="34"/>
      <c r="AW2203" s="34"/>
    </row>
    <row r="2204" spans="1:49" ht="13" customHeight="1" x14ac:dyDescent="0.2">
      <c r="A2204" s="34" t="s">
        <v>33923</v>
      </c>
      <c r="B2204" s="34">
        <v>53</v>
      </c>
      <c r="C2204" s="34" t="s">
        <v>13</v>
      </c>
      <c r="D2204" s="34" t="s">
        <v>78</v>
      </c>
      <c r="E2204" s="95" t="s">
        <v>33924</v>
      </c>
      <c r="F2204" s="94">
        <v>43357</v>
      </c>
      <c r="G2204" s="34" t="s">
        <v>33925</v>
      </c>
      <c r="H2204" s="34" t="s">
        <v>4913</v>
      </c>
      <c r="I2204" s="34" t="s">
        <v>337</v>
      </c>
      <c r="J2204" s="62">
        <v>28526</v>
      </c>
      <c r="K2204" s="34" t="s">
        <v>5136</v>
      </c>
      <c r="L2204" s="34" t="s">
        <v>33926</v>
      </c>
      <c r="M2204" s="1" t="s">
        <v>46763</v>
      </c>
      <c r="N2204" s="34" t="s">
        <v>20</v>
      </c>
      <c r="O2204" s="34" t="s">
        <v>33927</v>
      </c>
      <c r="P2204" s="34" t="s">
        <v>45771</v>
      </c>
      <c r="Q2204" s="34" t="s">
        <v>29986</v>
      </c>
      <c r="R2204" s="95" t="s">
        <v>33928</v>
      </c>
      <c r="S2204" s="34" t="s">
        <v>93</v>
      </c>
      <c r="T2204" s="34" t="s">
        <v>21</v>
      </c>
      <c r="U2204" s="35" t="s">
        <v>26689</v>
      </c>
      <c r="V2204" s="35" t="s">
        <v>26484</v>
      </c>
      <c r="W2204" s="35" t="s">
        <v>26485</v>
      </c>
      <c r="X2204" s="35"/>
      <c r="Y2204" s="35"/>
      <c r="AA2204" s="33" t="s">
        <v>42843</v>
      </c>
      <c r="AB2204" s="33">
        <v>6243</v>
      </c>
      <c r="AC2204" s="103">
        <v>24874</v>
      </c>
    </row>
    <row r="2205" spans="1:49" ht="13" customHeight="1" x14ac:dyDescent="0.2">
      <c r="A2205" s="34" t="s">
        <v>35631</v>
      </c>
      <c r="B2205" s="34">
        <v>28</v>
      </c>
      <c r="C2205" s="34" t="s">
        <v>20340</v>
      </c>
      <c r="D2205" s="34" t="s">
        <v>41</v>
      </c>
      <c r="E2205" s="95" t="s">
        <v>35632</v>
      </c>
      <c r="F2205" s="94">
        <v>43357</v>
      </c>
      <c r="G2205" s="34" t="s">
        <v>4101</v>
      </c>
      <c r="H2205" s="34" t="s">
        <v>3929</v>
      </c>
      <c r="I2205" s="34" t="s">
        <v>66</v>
      </c>
      <c r="J2205" s="62">
        <v>78045</v>
      </c>
      <c r="K2205" s="34" t="s">
        <v>3931</v>
      </c>
      <c r="L2205" s="34" t="s">
        <v>33749</v>
      </c>
      <c r="M2205" s="1" t="s">
        <v>46425</v>
      </c>
      <c r="N2205" s="34" t="s">
        <v>20</v>
      </c>
      <c r="O2205" s="34" t="s">
        <v>35625</v>
      </c>
      <c r="P2205" s="34" t="s">
        <v>19408</v>
      </c>
      <c r="Q2205" s="34" t="s">
        <v>29986</v>
      </c>
      <c r="R2205" s="95" t="s">
        <v>35633</v>
      </c>
      <c r="S2205" s="34" t="s">
        <v>93</v>
      </c>
      <c r="T2205" s="34" t="s">
        <v>45897</v>
      </c>
      <c r="U2205" s="35" t="s">
        <v>49804</v>
      </c>
      <c r="V2205" s="35"/>
      <c r="W2205" s="35"/>
      <c r="X2205" s="35"/>
      <c r="Y2205" s="35"/>
      <c r="Z2205" s="34"/>
      <c r="AA2205" s="34" t="s">
        <v>42844</v>
      </c>
      <c r="AB2205" s="33">
        <v>6245</v>
      </c>
      <c r="AC2205" s="103">
        <v>24948</v>
      </c>
      <c r="AG2205" s="34"/>
      <c r="AK2205" s="34"/>
      <c r="AL2205" s="34"/>
      <c r="AM2205" s="34"/>
      <c r="AN2205" s="34"/>
      <c r="AO2205" s="34"/>
      <c r="AP2205" s="34"/>
      <c r="AQ2205" s="34"/>
      <c r="AR2205" s="34"/>
      <c r="AS2205" s="34"/>
      <c r="AT2205" s="34"/>
      <c r="AU2205" s="34"/>
      <c r="AV2205" s="34"/>
      <c r="AW2205" s="34"/>
    </row>
    <row r="2206" spans="1:49" ht="13" customHeight="1" x14ac:dyDescent="0.2">
      <c r="A2206" s="1" t="s">
        <v>33919</v>
      </c>
      <c r="B2206" s="34">
        <v>47</v>
      </c>
      <c r="C2206" s="34" t="s">
        <v>13</v>
      </c>
      <c r="D2206" s="1" t="s">
        <v>23</v>
      </c>
      <c r="E2206" s="34"/>
      <c r="F2206" s="94">
        <v>43357</v>
      </c>
      <c r="G2206" s="34" t="s">
        <v>33920</v>
      </c>
      <c r="H2206" s="34" t="s">
        <v>908</v>
      </c>
      <c r="I2206" s="34" t="s">
        <v>177</v>
      </c>
      <c r="J2206" s="62">
        <v>88011</v>
      </c>
      <c r="K2206" s="34" t="s">
        <v>909</v>
      </c>
      <c r="L2206" s="34" t="s">
        <v>6498</v>
      </c>
      <c r="M2206" s="1" t="s">
        <v>45949</v>
      </c>
      <c r="N2206" s="34" t="s">
        <v>20</v>
      </c>
      <c r="O2206" s="34" t="s">
        <v>33921</v>
      </c>
      <c r="P2206" s="34" t="s">
        <v>45771</v>
      </c>
      <c r="Q2206" s="34" t="s">
        <v>29986</v>
      </c>
      <c r="R2206" s="95" t="s">
        <v>33922</v>
      </c>
      <c r="S2206" s="34" t="s">
        <v>93</v>
      </c>
      <c r="T2206" s="34" t="s">
        <v>28</v>
      </c>
      <c r="U2206" s="33" t="s">
        <v>26487</v>
      </c>
      <c r="V2206" s="35"/>
      <c r="W2206" s="35"/>
      <c r="X2206" s="35"/>
      <c r="Y2206" s="35"/>
      <c r="AA2206" s="33" t="s">
        <v>42844</v>
      </c>
      <c r="AB2206" s="33">
        <v>6246</v>
      </c>
      <c r="AC2206" s="103">
        <v>24870</v>
      </c>
    </row>
    <row r="2207" spans="1:49" ht="13" customHeight="1" x14ac:dyDescent="0.2">
      <c r="A2207" s="1" t="s">
        <v>33929</v>
      </c>
      <c r="B2207" s="34">
        <v>36</v>
      </c>
      <c r="C2207" s="34" t="s">
        <v>13</v>
      </c>
      <c r="D2207" s="1" t="s">
        <v>23</v>
      </c>
      <c r="E2207" s="34"/>
      <c r="F2207" s="94">
        <v>43356</v>
      </c>
      <c r="G2207" s="34" t="s">
        <v>33930</v>
      </c>
      <c r="H2207" s="34" t="s">
        <v>1191</v>
      </c>
      <c r="I2207" s="34" t="s">
        <v>249</v>
      </c>
      <c r="J2207" s="62">
        <v>89014</v>
      </c>
      <c r="K2207" s="34" t="s">
        <v>524</v>
      </c>
      <c r="L2207" s="34" t="s">
        <v>1383</v>
      </c>
      <c r="M2207" s="1" t="s">
        <v>46080</v>
      </c>
      <c r="N2207" s="34" t="s">
        <v>20</v>
      </c>
      <c r="O2207" s="34" t="s">
        <v>36316</v>
      </c>
      <c r="P2207" s="34" t="s">
        <v>45771</v>
      </c>
      <c r="Q2207" s="34" t="s">
        <v>29986</v>
      </c>
      <c r="R2207" s="95" t="s">
        <v>33931</v>
      </c>
      <c r="S2207" s="34" t="s">
        <v>93</v>
      </c>
      <c r="T2207" s="34" t="s">
        <v>21</v>
      </c>
      <c r="U2207" s="35" t="s">
        <v>26524</v>
      </c>
      <c r="V2207" s="35" t="s">
        <v>26484</v>
      </c>
      <c r="W2207" s="35" t="s">
        <v>26485</v>
      </c>
      <c r="X2207" s="35" t="s">
        <v>509</v>
      </c>
      <c r="Y2207" s="35">
        <v>4028</v>
      </c>
      <c r="AA2207" s="33" t="s">
        <v>42842</v>
      </c>
      <c r="AB2207" s="33">
        <v>6239</v>
      </c>
      <c r="AC2207" s="103">
        <v>24883</v>
      </c>
    </row>
    <row r="2208" spans="1:49" ht="13" customHeight="1" x14ac:dyDescent="0.2">
      <c r="A2208" s="34" t="s">
        <v>35638</v>
      </c>
      <c r="B2208" s="34">
        <v>42</v>
      </c>
      <c r="C2208" s="34" t="s">
        <v>102</v>
      </c>
      <c r="D2208" s="34" t="s">
        <v>30</v>
      </c>
      <c r="E2208" s="95" t="s">
        <v>35639</v>
      </c>
      <c r="F2208" s="94">
        <v>43356</v>
      </c>
      <c r="G2208" s="34" t="s">
        <v>35640</v>
      </c>
      <c r="H2208" s="34" t="s">
        <v>3929</v>
      </c>
      <c r="I2208" s="34" t="s">
        <v>66</v>
      </c>
      <c r="J2208" s="62">
        <v>78045</v>
      </c>
      <c r="K2208" s="34" t="s">
        <v>3931</v>
      </c>
      <c r="L2208" s="34" t="s">
        <v>33749</v>
      </c>
      <c r="M2208" s="1" t="s">
        <v>46425</v>
      </c>
      <c r="N2208" s="34" t="s">
        <v>20</v>
      </c>
      <c r="O2208" s="34" t="s">
        <v>35625</v>
      </c>
      <c r="P2208" s="34" t="s">
        <v>19408</v>
      </c>
      <c r="Q2208" s="34" t="s">
        <v>29986</v>
      </c>
      <c r="R2208" s="95" t="s">
        <v>35633</v>
      </c>
      <c r="S2208" s="34" t="s">
        <v>93</v>
      </c>
      <c r="T2208" s="34" t="s">
        <v>45897</v>
      </c>
      <c r="U2208" s="35" t="s">
        <v>49804</v>
      </c>
      <c r="V2208" s="35"/>
      <c r="W2208" s="35"/>
      <c r="X2208" s="35"/>
      <c r="Y2208" s="35"/>
      <c r="Z2208" s="34"/>
      <c r="AA2208" s="34" t="s">
        <v>42844</v>
      </c>
      <c r="AB2208" s="33">
        <v>6240</v>
      </c>
      <c r="AC2208" s="103">
        <v>24947</v>
      </c>
      <c r="AG2208" s="34"/>
      <c r="AK2208" s="34"/>
      <c r="AL2208" s="34"/>
      <c r="AM2208" s="34"/>
      <c r="AN2208" s="34"/>
      <c r="AO2208" s="34"/>
      <c r="AP2208" s="34"/>
      <c r="AQ2208" s="34"/>
      <c r="AR2208" s="34"/>
      <c r="AS2208" s="34"/>
      <c r="AT2208" s="34"/>
      <c r="AU2208" s="34"/>
      <c r="AV2208" s="34"/>
      <c r="AW2208" s="34"/>
    </row>
    <row r="2209" spans="1:29" ht="13" customHeight="1" x14ac:dyDescent="0.2">
      <c r="A2209" s="34" t="s">
        <v>33932</v>
      </c>
      <c r="B2209" s="34">
        <v>31</v>
      </c>
      <c r="C2209" s="34" t="s">
        <v>13</v>
      </c>
      <c r="D2209" s="34" t="s">
        <v>30</v>
      </c>
      <c r="E2209" s="95" t="s">
        <v>33933</v>
      </c>
      <c r="F2209" s="94">
        <v>43355</v>
      </c>
      <c r="G2209" s="34" t="s">
        <v>33934</v>
      </c>
      <c r="H2209" s="34" t="s">
        <v>8480</v>
      </c>
      <c r="I2209" s="34" t="s">
        <v>159</v>
      </c>
      <c r="J2209" s="62">
        <v>30041</v>
      </c>
      <c r="K2209" s="34" t="s">
        <v>8482</v>
      </c>
      <c r="L2209" s="34" t="s">
        <v>10010</v>
      </c>
      <c r="M2209" s="1" t="s">
        <v>46443</v>
      </c>
      <c r="N2209" s="34" t="s">
        <v>20</v>
      </c>
      <c r="O2209" s="34" t="s">
        <v>33935</v>
      </c>
      <c r="P2209" s="34" t="s">
        <v>45771</v>
      </c>
      <c r="Q2209" s="34" t="s">
        <v>29986</v>
      </c>
      <c r="R2209" s="95" t="s">
        <v>33936</v>
      </c>
      <c r="S2209" s="34" t="s">
        <v>93</v>
      </c>
      <c r="T2209" s="34" t="s">
        <v>21</v>
      </c>
      <c r="U2209" s="35" t="s">
        <v>26689</v>
      </c>
      <c r="V2209" s="35" t="s">
        <v>26484</v>
      </c>
      <c r="W2209" s="35" t="s">
        <v>26485</v>
      </c>
      <c r="X2209" s="35" t="s">
        <v>93</v>
      </c>
      <c r="Y2209" s="35">
        <v>4032</v>
      </c>
      <c r="AA2209" s="33" t="s">
        <v>42844</v>
      </c>
      <c r="AB2209" s="33">
        <v>6238</v>
      </c>
      <c r="AC2209" s="103">
        <v>24869</v>
      </c>
    </row>
    <row r="2210" spans="1:29" ht="13" customHeight="1" x14ac:dyDescent="0.2">
      <c r="A2210" s="34" t="s">
        <v>33937</v>
      </c>
      <c r="B2210" s="34">
        <v>32</v>
      </c>
      <c r="C2210" s="34" t="s">
        <v>13</v>
      </c>
      <c r="D2210" s="34" t="s">
        <v>41</v>
      </c>
      <c r="E2210" s="34"/>
      <c r="F2210" s="94">
        <v>43355</v>
      </c>
      <c r="G2210" s="34" t="s">
        <v>33938</v>
      </c>
      <c r="H2210" s="34" t="s">
        <v>12042</v>
      </c>
      <c r="I2210" s="34" t="s">
        <v>392</v>
      </c>
      <c r="J2210" s="62">
        <v>14213</v>
      </c>
      <c r="K2210" s="34" t="s">
        <v>7949</v>
      </c>
      <c r="L2210" s="34" t="s">
        <v>19160</v>
      </c>
      <c r="M2210" s="1" t="s">
        <v>46893</v>
      </c>
      <c r="N2210" s="34" t="s">
        <v>20</v>
      </c>
      <c r="O2210" s="34" t="s">
        <v>33939</v>
      </c>
      <c r="P2210" s="34" t="s">
        <v>45771</v>
      </c>
      <c r="Q2210" s="34" t="s">
        <v>29986</v>
      </c>
      <c r="R2210" s="95" t="s">
        <v>33940</v>
      </c>
      <c r="S2210" s="34" t="s">
        <v>93</v>
      </c>
      <c r="T2210" s="34" t="s">
        <v>21</v>
      </c>
      <c r="U2210" s="35" t="s">
        <v>26689</v>
      </c>
      <c r="V2210" s="35" t="s">
        <v>26484</v>
      </c>
      <c r="W2210" s="35" t="s">
        <v>26485</v>
      </c>
      <c r="X2210" s="35" t="s">
        <v>509</v>
      </c>
      <c r="Y2210" s="35">
        <v>4026</v>
      </c>
      <c r="AA2210" s="33" t="s">
        <v>42842</v>
      </c>
      <c r="AB2210" s="33">
        <v>6236</v>
      </c>
      <c r="AC2210" s="103">
        <v>24879</v>
      </c>
    </row>
    <row r="2211" spans="1:29" ht="13" customHeight="1" x14ac:dyDescent="0.2">
      <c r="A2211" s="34" t="s">
        <v>33941</v>
      </c>
      <c r="B2211" s="34">
        <v>38</v>
      </c>
      <c r="C2211" s="34" t="s">
        <v>13</v>
      </c>
      <c r="D2211" s="34" t="s">
        <v>78</v>
      </c>
      <c r="E2211" s="34"/>
      <c r="F2211" s="94">
        <v>43355</v>
      </c>
      <c r="G2211" s="34" t="s">
        <v>33942</v>
      </c>
      <c r="H2211" s="34" t="s">
        <v>25449</v>
      </c>
      <c r="I2211" s="34" t="s">
        <v>197</v>
      </c>
      <c r="J2211" s="62">
        <v>46403</v>
      </c>
      <c r="K2211" s="34" t="s">
        <v>1176</v>
      </c>
      <c r="L2211" s="34" t="s">
        <v>25825</v>
      </c>
      <c r="M2211" s="1" t="s">
        <v>46553</v>
      </c>
      <c r="N2211" s="34" t="s">
        <v>20</v>
      </c>
      <c r="O2211" s="34" t="s">
        <v>33943</v>
      </c>
      <c r="P2211" s="34" t="s">
        <v>45771</v>
      </c>
      <c r="Q2211" s="34" t="s">
        <v>29986</v>
      </c>
      <c r="R2211" s="95" t="s">
        <v>33944</v>
      </c>
      <c r="S2211" s="34" t="s">
        <v>93</v>
      </c>
      <c r="T2211" s="34" t="s">
        <v>21</v>
      </c>
      <c r="U2211" s="35" t="s">
        <v>26689</v>
      </c>
      <c r="V2211" s="35" t="s">
        <v>26484</v>
      </c>
      <c r="W2211" s="35" t="s">
        <v>26485</v>
      </c>
      <c r="X2211" s="35" t="s">
        <v>93</v>
      </c>
      <c r="Y2211" s="35">
        <v>4029</v>
      </c>
      <c r="AA2211" s="33" t="s">
        <v>42842</v>
      </c>
      <c r="AB2211" s="33">
        <v>6237</v>
      </c>
      <c r="AC2211" s="103">
        <v>24887</v>
      </c>
    </row>
    <row r="2212" spans="1:29" ht="13" customHeight="1" x14ac:dyDescent="0.2">
      <c r="A2212" s="34" t="s">
        <v>33945</v>
      </c>
      <c r="B2212" s="34">
        <v>57</v>
      </c>
      <c r="C2212" s="34" t="s">
        <v>13</v>
      </c>
      <c r="D2212" s="34" t="s">
        <v>30</v>
      </c>
      <c r="E2212" s="34"/>
      <c r="F2212" s="94">
        <v>43354</v>
      </c>
      <c r="G2212" s="34" t="s">
        <v>33946</v>
      </c>
      <c r="H2212" s="34" t="s">
        <v>7810</v>
      </c>
      <c r="I2212" s="34" t="s">
        <v>293</v>
      </c>
      <c r="J2212" s="62">
        <v>40324</v>
      </c>
      <c r="K2212" s="34" t="s">
        <v>6426</v>
      </c>
      <c r="L2212" s="34" t="s">
        <v>33947</v>
      </c>
      <c r="M2212" s="1" t="s">
        <v>48907</v>
      </c>
      <c r="N2212" s="34" t="s">
        <v>20</v>
      </c>
      <c r="O2212" s="34" t="s">
        <v>33948</v>
      </c>
      <c r="P2212" s="34" t="s">
        <v>45771</v>
      </c>
      <c r="Q2212" s="34" t="s">
        <v>29986</v>
      </c>
      <c r="R2212" s="95" t="s">
        <v>33949</v>
      </c>
      <c r="S2212" s="34" t="s">
        <v>93</v>
      </c>
      <c r="T2212" s="34" t="s">
        <v>21</v>
      </c>
      <c r="U2212" s="35" t="s">
        <v>26689</v>
      </c>
      <c r="V2212" s="35" t="s">
        <v>26484</v>
      </c>
      <c r="W2212" s="35"/>
      <c r="X2212" s="35" t="s">
        <v>93</v>
      </c>
      <c r="Y2212" s="35">
        <v>4027</v>
      </c>
      <c r="AA2212" s="33" t="s">
        <v>42844</v>
      </c>
      <c r="AB2212" s="33">
        <v>6235</v>
      </c>
      <c r="AC2212" s="103">
        <v>24868</v>
      </c>
    </row>
    <row r="2213" spans="1:29" ht="13" customHeight="1" x14ac:dyDescent="0.2">
      <c r="A2213" s="1" t="s">
        <v>33950</v>
      </c>
      <c r="B2213" s="34">
        <v>53</v>
      </c>
      <c r="C2213" s="34" t="s">
        <v>13</v>
      </c>
      <c r="D2213" s="1" t="s">
        <v>23</v>
      </c>
      <c r="E2213" s="34"/>
      <c r="F2213" s="94">
        <v>43353</v>
      </c>
      <c r="G2213" s="34" t="s">
        <v>33951</v>
      </c>
      <c r="H2213" s="34" t="s">
        <v>515</v>
      </c>
      <c r="I2213" s="34" t="s">
        <v>111</v>
      </c>
      <c r="J2213" s="62">
        <v>85714</v>
      </c>
      <c r="K2213" s="34" t="s">
        <v>516</v>
      </c>
      <c r="L2213" s="34" t="s">
        <v>517</v>
      </c>
      <c r="M2213" s="1" t="s">
        <v>46078</v>
      </c>
      <c r="N2213" s="34" t="s">
        <v>20</v>
      </c>
      <c r="O2213" s="34" t="s">
        <v>33952</v>
      </c>
      <c r="P2213" s="34" t="s">
        <v>45771</v>
      </c>
      <c r="Q2213" s="34" t="s">
        <v>29986</v>
      </c>
      <c r="R2213" s="95" t="s">
        <v>33953</v>
      </c>
      <c r="S2213" s="35" t="s">
        <v>509</v>
      </c>
      <c r="T2213" s="34" t="s">
        <v>21</v>
      </c>
      <c r="U2213" s="35" t="s">
        <v>29318</v>
      </c>
      <c r="V2213" s="35" t="s">
        <v>26482</v>
      </c>
      <c r="W2213" s="35" t="s">
        <v>26485</v>
      </c>
      <c r="X2213" s="35" t="s">
        <v>93</v>
      </c>
      <c r="Y2213" s="35">
        <v>4025</v>
      </c>
      <c r="AA2213" s="33" t="s">
        <v>42844</v>
      </c>
      <c r="AB2213" s="33">
        <v>6234</v>
      </c>
      <c r="AC2213" s="103">
        <v>24873</v>
      </c>
    </row>
    <row r="2214" spans="1:29" ht="13" customHeight="1" x14ac:dyDescent="0.2">
      <c r="A2214" s="34" t="s">
        <v>2989</v>
      </c>
      <c r="B2214" s="34" t="s">
        <v>22</v>
      </c>
      <c r="C2214" s="34" t="s">
        <v>13</v>
      </c>
      <c r="D2214" s="34" t="s">
        <v>30</v>
      </c>
      <c r="E2214" s="34"/>
      <c r="F2214" s="94">
        <v>43353</v>
      </c>
      <c r="G2214" s="34"/>
      <c r="H2214" s="34" t="s">
        <v>10686</v>
      </c>
      <c r="I2214" s="34" t="s">
        <v>281</v>
      </c>
      <c r="K2214" s="34"/>
      <c r="L2214" s="34"/>
      <c r="M2214" s="1" t="s">
        <v>48929</v>
      </c>
      <c r="N2214" s="34" t="s">
        <v>20</v>
      </c>
      <c r="O2214" s="34"/>
      <c r="P2214" s="34" t="s">
        <v>45771</v>
      </c>
      <c r="Q2214" s="34" t="s">
        <v>29986</v>
      </c>
      <c r="R2214" s="95"/>
      <c r="S2214" s="34"/>
      <c r="T2214" s="34" t="s">
        <v>21</v>
      </c>
      <c r="U2214" s="35" t="s">
        <v>26689</v>
      </c>
      <c r="V2214" s="35" t="s">
        <v>26482</v>
      </c>
      <c r="W2214" s="35" t="s">
        <v>26486</v>
      </c>
      <c r="X2214" s="35" t="s">
        <v>93</v>
      </c>
      <c r="Y2214" s="35">
        <v>4019</v>
      </c>
      <c r="AA2214" s="33" t="s">
        <v>49699</v>
      </c>
      <c r="AB2214" s="33">
        <v>6233</v>
      </c>
      <c r="AC2214" s="103">
        <v>24818</v>
      </c>
    </row>
    <row r="2215" spans="1:29" ht="13" customHeight="1" x14ac:dyDescent="0.2">
      <c r="A2215" s="34" t="s">
        <v>33954</v>
      </c>
      <c r="B2215" s="34">
        <v>24</v>
      </c>
      <c r="C2215" s="34" t="s">
        <v>13</v>
      </c>
      <c r="D2215" s="34" t="s">
        <v>78</v>
      </c>
      <c r="E2215" s="95" t="s">
        <v>33955</v>
      </c>
      <c r="F2215" s="94">
        <v>43352</v>
      </c>
      <c r="G2215" s="34" t="s">
        <v>33956</v>
      </c>
      <c r="H2215" s="34" t="s">
        <v>26</v>
      </c>
      <c r="I2215" s="34" t="s">
        <v>337</v>
      </c>
      <c r="J2215" s="62">
        <v>27858</v>
      </c>
      <c r="K2215" s="34" t="s">
        <v>767</v>
      </c>
      <c r="L2215" s="34" t="s">
        <v>768</v>
      </c>
      <c r="M2215" s="1" t="s">
        <v>46446</v>
      </c>
      <c r="N2215" s="34" t="s">
        <v>20</v>
      </c>
      <c r="O2215" s="34" t="s">
        <v>33957</v>
      </c>
      <c r="P2215" s="34" t="s">
        <v>45771</v>
      </c>
      <c r="Q2215" s="34" t="s">
        <v>29986</v>
      </c>
      <c r="R2215" s="95" t="s">
        <v>33958</v>
      </c>
      <c r="S2215" s="34" t="s">
        <v>93</v>
      </c>
      <c r="T2215" s="34" t="s">
        <v>21</v>
      </c>
      <c r="U2215" s="35" t="s">
        <v>26689</v>
      </c>
      <c r="V2215" s="35" t="s">
        <v>26484</v>
      </c>
      <c r="W2215" s="35" t="s">
        <v>26485</v>
      </c>
      <c r="X2215" s="35" t="s">
        <v>93</v>
      </c>
      <c r="Y2215" s="35">
        <v>4021</v>
      </c>
      <c r="AA2215" s="33" t="s">
        <v>42844</v>
      </c>
      <c r="AB2215" s="33">
        <v>6230</v>
      </c>
      <c r="AC2215" s="103">
        <v>24814</v>
      </c>
    </row>
    <row r="2216" spans="1:29" ht="13" customHeight="1" x14ac:dyDescent="0.2">
      <c r="A2216" s="34" t="s">
        <v>33959</v>
      </c>
      <c r="B2216" s="34">
        <v>39</v>
      </c>
      <c r="C2216" s="34" t="s">
        <v>102</v>
      </c>
      <c r="D2216" s="34" t="s">
        <v>78</v>
      </c>
      <c r="E2216" s="34"/>
      <c r="F2216" s="94">
        <v>43352</v>
      </c>
      <c r="G2216" s="34" t="s">
        <v>33960</v>
      </c>
      <c r="H2216" s="34" t="s">
        <v>1291</v>
      </c>
      <c r="I2216" s="34" t="s">
        <v>66</v>
      </c>
      <c r="J2216" s="62">
        <v>77459</v>
      </c>
      <c r="K2216" s="34" t="s">
        <v>1292</v>
      </c>
      <c r="L2216" s="34" t="s">
        <v>33961</v>
      </c>
      <c r="M2216" s="1" t="s">
        <v>47009</v>
      </c>
      <c r="N2216" s="34" t="s">
        <v>4952</v>
      </c>
      <c r="O2216" s="34" t="s">
        <v>33962</v>
      </c>
      <c r="P2216" s="34" t="s">
        <v>45771</v>
      </c>
      <c r="Q2216" s="34" t="s">
        <v>29986</v>
      </c>
      <c r="R2216" s="95" t="s">
        <v>33963</v>
      </c>
      <c r="S2216" s="34" t="s">
        <v>93</v>
      </c>
      <c r="T2216" s="34" t="s">
        <v>21</v>
      </c>
      <c r="U2216" s="35" t="s">
        <v>29318</v>
      </c>
      <c r="V2216" s="35" t="s">
        <v>26482</v>
      </c>
      <c r="W2216" s="35" t="s">
        <v>26485</v>
      </c>
      <c r="X2216" s="35" t="s">
        <v>93</v>
      </c>
      <c r="Y2216" s="35">
        <v>4020</v>
      </c>
      <c r="AA2216" s="33" t="s">
        <v>42844</v>
      </c>
      <c r="AB2216" s="33">
        <v>6231</v>
      </c>
      <c r="AC2216" s="103">
        <v>24815</v>
      </c>
    </row>
    <row r="2217" spans="1:29" ht="13" customHeight="1" x14ac:dyDescent="0.2">
      <c r="A2217" s="1" t="s">
        <v>49730</v>
      </c>
      <c r="B2217" s="34">
        <v>43</v>
      </c>
      <c r="C2217" s="34" t="s">
        <v>13</v>
      </c>
      <c r="D2217" s="1" t="s">
        <v>23</v>
      </c>
      <c r="E2217" s="34"/>
      <c r="F2217" s="94">
        <v>43352</v>
      </c>
      <c r="G2217" s="34" t="s">
        <v>33964</v>
      </c>
      <c r="H2217" s="34" t="s">
        <v>33965</v>
      </c>
      <c r="I2217" s="34" t="s">
        <v>281</v>
      </c>
      <c r="J2217" s="62">
        <v>98292</v>
      </c>
      <c r="K2217" s="34" t="s">
        <v>1996</v>
      </c>
      <c r="L2217" s="34" t="s">
        <v>1998</v>
      </c>
      <c r="M2217" s="1" t="s">
        <v>46414</v>
      </c>
      <c r="N2217" s="34" t="s">
        <v>20</v>
      </c>
      <c r="O2217" s="34" t="s">
        <v>33966</v>
      </c>
      <c r="P2217" s="34" t="s">
        <v>45771</v>
      </c>
      <c r="Q2217" s="34" t="s">
        <v>29986</v>
      </c>
      <c r="R2217" s="95" t="s">
        <v>33967</v>
      </c>
      <c r="S2217" s="34" t="s">
        <v>93</v>
      </c>
      <c r="T2217" s="34" t="s">
        <v>28</v>
      </c>
      <c r="U2217" s="35" t="s">
        <v>26488</v>
      </c>
      <c r="V2217" s="35" t="s">
        <v>26482</v>
      </c>
      <c r="W2217" s="35" t="s">
        <v>26485</v>
      </c>
      <c r="X2217" s="35" t="s">
        <v>93</v>
      </c>
      <c r="Y2217" s="35">
        <v>4022</v>
      </c>
      <c r="AA2217" s="33" t="s">
        <v>42844</v>
      </c>
      <c r="AB2217" s="33">
        <v>6232</v>
      </c>
      <c r="AC2217" s="103">
        <v>24816</v>
      </c>
    </row>
    <row r="2218" spans="1:29" ht="13" customHeight="1" x14ac:dyDescent="0.2">
      <c r="A2218" s="1" t="s">
        <v>27071</v>
      </c>
      <c r="B2218" s="34">
        <v>43</v>
      </c>
      <c r="C2218" s="34" t="s">
        <v>13</v>
      </c>
      <c r="D2218" s="1" t="s">
        <v>23</v>
      </c>
      <c r="E2218" s="34"/>
      <c r="F2218" s="94">
        <v>43351</v>
      </c>
      <c r="G2218" s="34" t="s">
        <v>33968</v>
      </c>
      <c r="H2218" s="34" t="s">
        <v>671</v>
      </c>
      <c r="I2218" s="34" t="s">
        <v>66</v>
      </c>
      <c r="J2218" s="62">
        <v>77058</v>
      </c>
      <c r="K2218" s="34" t="s">
        <v>512</v>
      </c>
      <c r="L2218" s="34" t="s">
        <v>672</v>
      </c>
      <c r="M2218" s="1" t="s">
        <v>45992</v>
      </c>
      <c r="N2218" s="34" t="s">
        <v>20</v>
      </c>
      <c r="O2218" s="34" t="s">
        <v>33969</v>
      </c>
      <c r="P2218" s="34" t="s">
        <v>45771</v>
      </c>
      <c r="Q2218" s="34" t="s">
        <v>29986</v>
      </c>
      <c r="R2218" s="95" t="s">
        <v>33970</v>
      </c>
      <c r="S2218" s="34" t="s">
        <v>93</v>
      </c>
      <c r="T2218" s="34" t="s">
        <v>21</v>
      </c>
      <c r="U2218" s="35" t="s">
        <v>26689</v>
      </c>
      <c r="V2218" s="35" t="s">
        <v>26484</v>
      </c>
      <c r="W2218" s="35" t="s">
        <v>26485</v>
      </c>
      <c r="X2218" s="35"/>
      <c r="Y2218" s="35"/>
      <c r="AA2218" s="33" t="s">
        <v>42844</v>
      </c>
      <c r="AB2218" s="33">
        <v>6229</v>
      </c>
      <c r="AC2218" s="103">
        <v>24813</v>
      </c>
    </row>
    <row r="2219" spans="1:29" ht="13" customHeight="1" x14ac:dyDescent="0.2">
      <c r="A2219" s="34" t="s">
        <v>33971</v>
      </c>
      <c r="B2219" s="34">
        <v>28</v>
      </c>
      <c r="C2219" s="34" t="s">
        <v>13</v>
      </c>
      <c r="D2219" s="34" t="s">
        <v>78</v>
      </c>
      <c r="E2219" s="95" t="s">
        <v>33972</v>
      </c>
      <c r="F2219" s="94">
        <v>43350</v>
      </c>
      <c r="G2219" s="34" t="s">
        <v>33973</v>
      </c>
      <c r="H2219" s="34" t="s">
        <v>15239</v>
      </c>
      <c r="I2219" s="34" t="s">
        <v>432</v>
      </c>
      <c r="J2219" s="62">
        <v>2861</v>
      </c>
      <c r="K2219" s="34" t="s">
        <v>431</v>
      </c>
      <c r="L2219" s="34" t="s">
        <v>15241</v>
      </c>
      <c r="M2219" s="1" t="s">
        <v>47010</v>
      </c>
      <c r="N2219" s="34" t="s">
        <v>20</v>
      </c>
      <c r="O2219" s="34" t="s">
        <v>33974</v>
      </c>
      <c r="P2219" s="34" t="s">
        <v>45771</v>
      </c>
      <c r="Q2219" s="34" t="s">
        <v>29986</v>
      </c>
      <c r="R2219" s="95" t="s">
        <v>33975</v>
      </c>
      <c r="S2219" s="34" t="s">
        <v>93</v>
      </c>
      <c r="T2219" s="34" t="s">
        <v>21</v>
      </c>
      <c r="U2219" s="35" t="s">
        <v>26689</v>
      </c>
      <c r="V2219" s="35" t="s">
        <v>26482</v>
      </c>
      <c r="W2219" s="35"/>
      <c r="X2219" s="35" t="s">
        <v>93</v>
      </c>
      <c r="Y2219" s="35">
        <v>4023</v>
      </c>
      <c r="AA2219" s="33" t="s">
        <v>42842</v>
      </c>
      <c r="AB2219" s="33">
        <v>6226</v>
      </c>
      <c r="AC2219" s="103">
        <v>24809</v>
      </c>
    </row>
    <row r="2220" spans="1:29" ht="13" customHeight="1" x14ac:dyDescent="0.2">
      <c r="A2220" s="1" t="s">
        <v>33976</v>
      </c>
      <c r="B2220" s="34">
        <v>34</v>
      </c>
      <c r="C2220" s="34" t="s">
        <v>13</v>
      </c>
      <c r="D2220" s="1" t="s">
        <v>23</v>
      </c>
      <c r="E2220" s="34"/>
      <c r="F2220" s="94">
        <v>43350</v>
      </c>
      <c r="G2220" s="34" t="s">
        <v>33977</v>
      </c>
      <c r="H2220" s="34" t="s">
        <v>26</v>
      </c>
      <c r="I2220" s="34" t="s">
        <v>618</v>
      </c>
      <c r="J2220" s="62">
        <v>38701</v>
      </c>
      <c r="K2220" s="34" t="s">
        <v>106</v>
      </c>
      <c r="L2220" s="34" t="s">
        <v>768</v>
      </c>
      <c r="M2220" s="1" t="s">
        <v>46986</v>
      </c>
      <c r="N2220" s="34" t="s">
        <v>20</v>
      </c>
      <c r="O2220" s="34" t="s">
        <v>33978</v>
      </c>
      <c r="P2220" s="34" t="s">
        <v>45771</v>
      </c>
      <c r="Q2220" s="34" t="s">
        <v>29986</v>
      </c>
      <c r="R2220" s="95" t="s">
        <v>33979</v>
      </c>
      <c r="S2220" s="34" t="s">
        <v>93</v>
      </c>
      <c r="T2220" s="34" t="s">
        <v>21</v>
      </c>
      <c r="U2220" s="35" t="s">
        <v>26488</v>
      </c>
      <c r="V2220" s="35" t="s">
        <v>26484</v>
      </c>
      <c r="W2220" s="35"/>
      <c r="X2220" s="35"/>
      <c r="Y2220" s="35"/>
      <c r="AA2220" s="33" t="s">
        <v>42844</v>
      </c>
      <c r="AB2220" s="33">
        <v>6228</v>
      </c>
      <c r="AC2220" s="103">
        <v>24811</v>
      </c>
    </row>
    <row r="2221" spans="1:29" ht="13" customHeight="1" x14ac:dyDescent="0.2">
      <c r="A2221" s="34" t="s">
        <v>33980</v>
      </c>
      <c r="B2221" s="34">
        <v>63</v>
      </c>
      <c r="C2221" s="34" t="s">
        <v>13</v>
      </c>
      <c r="D2221" s="34" t="s">
        <v>30</v>
      </c>
      <c r="E2221" s="95" t="s">
        <v>33981</v>
      </c>
      <c r="F2221" s="94">
        <v>43350</v>
      </c>
      <c r="G2221" s="34" t="s">
        <v>33982</v>
      </c>
      <c r="H2221" s="34" t="s">
        <v>12635</v>
      </c>
      <c r="I2221" s="34" t="s">
        <v>87</v>
      </c>
      <c r="J2221" s="62">
        <v>36522</v>
      </c>
      <c r="K2221" s="34" t="s">
        <v>12637</v>
      </c>
      <c r="L2221" s="34" t="s">
        <v>33983</v>
      </c>
      <c r="M2221" s="1" t="s">
        <v>47011</v>
      </c>
      <c r="N2221" s="34" t="s">
        <v>20</v>
      </c>
      <c r="O2221" s="34" t="s">
        <v>33984</v>
      </c>
      <c r="P2221" s="34" t="s">
        <v>45771</v>
      </c>
      <c r="Q2221" s="34" t="s">
        <v>29986</v>
      </c>
      <c r="R2221" s="95" t="s">
        <v>33985</v>
      </c>
      <c r="S2221" s="34" t="s">
        <v>93</v>
      </c>
      <c r="T2221" s="34" t="s">
        <v>21</v>
      </c>
      <c r="U2221" s="35" t="s">
        <v>26689</v>
      </c>
      <c r="V2221" s="35" t="s">
        <v>26484</v>
      </c>
      <c r="W2221" s="35" t="s">
        <v>26485</v>
      </c>
      <c r="X2221" s="35" t="s">
        <v>93</v>
      </c>
      <c r="Y2221" s="35">
        <v>4024</v>
      </c>
      <c r="AA2221" s="33" t="s">
        <v>42843</v>
      </c>
      <c r="AB2221" s="33">
        <v>6227</v>
      </c>
      <c r="AC2221" s="103">
        <v>24812</v>
      </c>
    </row>
    <row r="2222" spans="1:29" ht="13" customHeight="1" x14ac:dyDescent="0.2">
      <c r="A2222" s="34" t="s">
        <v>33996</v>
      </c>
      <c r="B2222" s="34">
        <v>29</v>
      </c>
      <c r="C2222" s="34" t="s">
        <v>13</v>
      </c>
      <c r="D2222" s="34" t="s">
        <v>41</v>
      </c>
      <c r="E2222" s="95" t="s">
        <v>33997</v>
      </c>
      <c r="F2222" s="94">
        <v>43349</v>
      </c>
      <c r="G2222" s="34" t="s">
        <v>33998</v>
      </c>
      <c r="H2222" s="34" t="s">
        <v>501</v>
      </c>
      <c r="I2222" s="34" t="s">
        <v>62</v>
      </c>
      <c r="J2222" s="62">
        <v>45202</v>
      </c>
      <c r="K2222" s="34" t="s">
        <v>502</v>
      </c>
      <c r="L2222" s="34" t="s">
        <v>503</v>
      </c>
      <c r="M2222" s="1" t="s">
        <v>47012</v>
      </c>
      <c r="N2222" s="34" t="s">
        <v>20</v>
      </c>
      <c r="O2222" s="34" t="s">
        <v>33999</v>
      </c>
      <c r="P2222" s="34" t="s">
        <v>45771</v>
      </c>
      <c r="Q2222" s="34" t="s">
        <v>29986</v>
      </c>
      <c r="R2222" s="95" t="s">
        <v>34000</v>
      </c>
      <c r="S2222" s="34" t="s">
        <v>93</v>
      </c>
      <c r="T2222" s="34" t="s">
        <v>21</v>
      </c>
      <c r="U2222" s="35" t="s">
        <v>26689</v>
      </c>
      <c r="V2222" s="35" t="s">
        <v>26484</v>
      </c>
      <c r="W2222" s="35" t="s">
        <v>26485</v>
      </c>
      <c r="X2222" s="35"/>
      <c r="Y2222" s="35"/>
      <c r="AA2222" s="33" t="s">
        <v>42842</v>
      </c>
      <c r="AB2222" s="33">
        <v>6222</v>
      </c>
      <c r="AC2222" s="103">
        <v>24807</v>
      </c>
    </row>
    <row r="2223" spans="1:29" ht="13" customHeight="1" x14ac:dyDescent="0.2">
      <c r="A2223" s="34" t="s">
        <v>34001</v>
      </c>
      <c r="B2223" s="34">
        <v>30</v>
      </c>
      <c r="C2223" s="34" t="s">
        <v>13</v>
      </c>
      <c r="D2223" s="34" t="s">
        <v>30</v>
      </c>
      <c r="E2223" s="95" t="s">
        <v>34002</v>
      </c>
      <c r="F2223" s="94">
        <v>43349</v>
      </c>
      <c r="G2223" s="34" t="s">
        <v>34003</v>
      </c>
      <c r="H2223" s="34" t="s">
        <v>25690</v>
      </c>
      <c r="I2223" s="34" t="s">
        <v>159</v>
      </c>
      <c r="J2223" s="62">
        <v>31788</v>
      </c>
      <c r="K2223" s="34" t="s">
        <v>25691</v>
      </c>
      <c r="L2223" s="34" t="s">
        <v>25692</v>
      </c>
      <c r="M2223" s="1" t="s">
        <v>47013</v>
      </c>
      <c r="N2223" s="34" t="s">
        <v>20</v>
      </c>
      <c r="O2223" s="34" t="s">
        <v>34004</v>
      </c>
      <c r="P2223" s="34" t="s">
        <v>45771</v>
      </c>
      <c r="Q2223" s="34" t="s">
        <v>29986</v>
      </c>
      <c r="R2223" s="95" t="s">
        <v>34005</v>
      </c>
      <c r="S2223" s="34" t="s">
        <v>93</v>
      </c>
      <c r="T2223" s="34" t="s">
        <v>21</v>
      </c>
      <c r="U2223" s="35" t="s">
        <v>26689</v>
      </c>
      <c r="V2223" s="35" t="s">
        <v>26484</v>
      </c>
      <c r="W2223" s="35" t="s">
        <v>26483</v>
      </c>
      <c r="X2223" s="35"/>
      <c r="Y2223" s="35"/>
      <c r="AA2223" s="33" t="s">
        <v>42843</v>
      </c>
      <c r="AB2223" s="33">
        <v>6223</v>
      </c>
      <c r="AC2223" s="103">
        <v>24806</v>
      </c>
    </row>
    <row r="2224" spans="1:29" ht="13" customHeight="1" x14ac:dyDescent="0.2">
      <c r="A2224" s="34" t="s">
        <v>34006</v>
      </c>
      <c r="B2224" s="34">
        <v>49</v>
      </c>
      <c r="C2224" s="34" t="s">
        <v>102</v>
      </c>
      <c r="D2224" s="34" t="s">
        <v>30</v>
      </c>
      <c r="E2224" s="95" t="s">
        <v>34007</v>
      </c>
      <c r="F2224" s="94">
        <v>43349</v>
      </c>
      <c r="G2224" s="34" t="s">
        <v>34008</v>
      </c>
      <c r="H2224" s="34" t="s">
        <v>4829</v>
      </c>
      <c r="I2224" s="34" t="s">
        <v>66</v>
      </c>
      <c r="J2224" s="62">
        <v>77551</v>
      </c>
      <c r="K2224" s="34" t="s">
        <v>4829</v>
      </c>
      <c r="L2224" s="34" t="s">
        <v>20641</v>
      </c>
      <c r="M2224" s="1" t="s">
        <v>47014</v>
      </c>
      <c r="N2224" s="34" t="s">
        <v>20</v>
      </c>
      <c r="O2224" s="34" t="s">
        <v>34009</v>
      </c>
      <c r="P2224" s="34" t="s">
        <v>45771</v>
      </c>
      <c r="Q2224" s="34" t="s">
        <v>29986</v>
      </c>
      <c r="R2224" s="95" t="s">
        <v>34010</v>
      </c>
      <c r="S2224" s="34" t="s">
        <v>93</v>
      </c>
      <c r="T2224" s="34" t="s">
        <v>21</v>
      </c>
      <c r="U2224" s="35" t="s">
        <v>26689</v>
      </c>
      <c r="V2224" s="35" t="s">
        <v>26484</v>
      </c>
      <c r="W2224" s="35"/>
      <c r="X2224" s="35"/>
      <c r="Y2224" s="35"/>
      <c r="AA2224" s="33" t="s">
        <v>42844</v>
      </c>
      <c r="AB2224" s="33">
        <v>6221</v>
      </c>
      <c r="AC2224" s="103">
        <v>24808</v>
      </c>
    </row>
    <row r="2225" spans="1:29" ht="13" customHeight="1" x14ac:dyDescent="0.2">
      <c r="A2225" s="34" t="s">
        <v>33986</v>
      </c>
      <c r="B2225" s="34">
        <v>19</v>
      </c>
      <c r="C2225" s="34" t="s">
        <v>13</v>
      </c>
      <c r="D2225" s="34" t="s">
        <v>78</v>
      </c>
      <c r="E2225" s="95" t="s">
        <v>33987</v>
      </c>
      <c r="F2225" s="94">
        <v>43349</v>
      </c>
      <c r="G2225" s="34" t="s">
        <v>33988</v>
      </c>
      <c r="H2225" s="34" t="s">
        <v>1533</v>
      </c>
      <c r="I2225" s="34" t="s">
        <v>38</v>
      </c>
      <c r="J2225" s="62">
        <v>95818</v>
      </c>
      <c r="K2225" s="34" t="s">
        <v>1533</v>
      </c>
      <c r="L2225" s="34" t="s">
        <v>2157</v>
      </c>
      <c r="M2225" s="1" t="s">
        <v>47015</v>
      </c>
      <c r="N2225" s="34" t="s">
        <v>20</v>
      </c>
      <c r="O2225" s="34" t="s">
        <v>33989</v>
      </c>
      <c r="P2225" s="34" t="s">
        <v>45771</v>
      </c>
      <c r="Q2225" s="34" t="s">
        <v>29986</v>
      </c>
      <c r="R2225" s="95" t="s">
        <v>33990</v>
      </c>
      <c r="S2225" s="34" t="s">
        <v>93</v>
      </c>
      <c r="T2225" s="34" t="s">
        <v>45897</v>
      </c>
      <c r="U2225" s="35" t="s">
        <v>39851</v>
      </c>
      <c r="V2225" s="35" t="s">
        <v>26484</v>
      </c>
      <c r="W2225" s="35" t="s">
        <v>26486</v>
      </c>
      <c r="X2225" s="35" t="s">
        <v>93</v>
      </c>
      <c r="Y2225" s="35">
        <v>4017</v>
      </c>
      <c r="AA2225" s="33" t="s">
        <v>42842</v>
      </c>
      <c r="AB2225" s="33">
        <v>6224</v>
      </c>
      <c r="AC2225" s="103">
        <v>24805</v>
      </c>
    </row>
    <row r="2226" spans="1:29" ht="13" customHeight="1" x14ac:dyDescent="0.2">
      <c r="A2226" s="34" t="s">
        <v>33991</v>
      </c>
      <c r="B2226" s="34">
        <v>26</v>
      </c>
      <c r="C2226" s="34" t="s">
        <v>13</v>
      </c>
      <c r="D2226" s="34" t="s">
        <v>78</v>
      </c>
      <c r="E2226" s="95" t="s">
        <v>33992</v>
      </c>
      <c r="F2226" s="94">
        <v>43349</v>
      </c>
      <c r="G2226" s="34" t="s">
        <v>33993</v>
      </c>
      <c r="H2226" s="34" t="s">
        <v>265</v>
      </c>
      <c r="I2226" s="34" t="s">
        <v>66</v>
      </c>
      <c r="J2226" s="62">
        <v>75215</v>
      </c>
      <c r="K2226" s="34" t="s">
        <v>265</v>
      </c>
      <c r="L2226" s="34" t="s">
        <v>266</v>
      </c>
      <c r="M2226" s="1" t="s">
        <v>46483</v>
      </c>
      <c r="N2226" s="34" t="s">
        <v>20</v>
      </c>
      <c r="O2226" s="34" t="s">
        <v>33994</v>
      </c>
      <c r="P2226" s="34" t="s">
        <v>23031</v>
      </c>
      <c r="Q2226" s="34" t="s">
        <v>1081</v>
      </c>
      <c r="R2226" s="95" t="s">
        <v>33995</v>
      </c>
      <c r="S2226" s="34" t="s">
        <v>93</v>
      </c>
      <c r="T2226" s="34" t="s">
        <v>45897</v>
      </c>
      <c r="U2226" s="35" t="s">
        <v>49804</v>
      </c>
      <c r="V2226" s="35" t="s">
        <v>26482</v>
      </c>
      <c r="W2226" s="35" t="s">
        <v>26485</v>
      </c>
      <c r="X2226" s="35"/>
      <c r="Y2226" s="35"/>
      <c r="Z2226" s="33" t="s">
        <v>42353</v>
      </c>
      <c r="AA2226" s="33" t="s">
        <v>42842</v>
      </c>
      <c r="AB2226" s="33">
        <v>6225</v>
      </c>
      <c r="AC2226" s="103">
        <v>24804</v>
      </c>
    </row>
    <row r="2227" spans="1:29" ht="13" customHeight="1" x14ac:dyDescent="0.2">
      <c r="A2227" s="34" t="s">
        <v>34022</v>
      </c>
      <c r="B2227" s="34">
        <v>45</v>
      </c>
      <c r="C2227" s="34" t="s">
        <v>13</v>
      </c>
      <c r="D2227" s="34" t="s">
        <v>30</v>
      </c>
      <c r="E2227" s="34"/>
      <c r="F2227" s="94">
        <v>43348</v>
      </c>
      <c r="G2227" s="34" t="s">
        <v>34023</v>
      </c>
      <c r="H2227" s="34" t="s">
        <v>34024</v>
      </c>
      <c r="I2227" s="34" t="s">
        <v>337</v>
      </c>
      <c r="J2227" s="62">
        <v>28642</v>
      </c>
      <c r="K2227" s="34" t="s">
        <v>1546</v>
      </c>
      <c r="L2227" s="34" t="s">
        <v>34025</v>
      </c>
      <c r="M2227" s="1" t="s">
        <v>47016</v>
      </c>
      <c r="N2227" s="34" t="s">
        <v>20</v>
      </c>
      <c r="O2227" s="34" t="s">
        <v>34026</v>
      </c>
      <c r="P2227" s="34" t="s">
        <v>45771</v>
      </c>
      <c r="Q2227" s="34" t="s">
        <v>29986</v>
      </c>
      <c r="R2227" s="95" t="s">
        <v>34027</v>
      </c>
      <c r="S2227" s="34" t="s">
        <v>93</v>
      </c>
      <c r="T2227" s="34" t="s">
        <v>21</v>
      </c>
      <c r="U2227" s="35" t="s">
        <v>26689</v>
      </c>
      <c r="V2227" s="35" t="s">
        <v>26484</v>
      </c>
      <c r="W2227" s="35" t="s">
        <v>26485</v>
      </c>
      <c r="X2227" s="35" t="s">
        <v>93</v>
      </c>
      <c r="Y2227" s="35">
        <v>4018</v>
      </c>
      <c r="AA2227" s="33" t="s">
        <v>42843</v>
      </c>
      <c r="AB2227" s="33">
        <v>6218</v>
      </c>
      <c r="AC2227" s="103">
        <v>24802</v>
      </c>
    </row>
    <row r="2228" spans="1:29" ht="13" customHeight="1" x14ac:dyDescent="0.2">
      <c r="A2228" s="34" t="s">
        <v>34011</v>
      </c>
      <c r="B2228" s="34">
        <v>23</v>
      </c>
      <c r="C2228" s="34" t="s">
        <v>13</v>
      </c>
      <c r="D2228" s="34" t="s">
        <v>78</v>
      </c>
      <c r="E2228" s="34"/>
      <c r="F2228" s="94">
        <v>43348</v>
      </c>
      <c r="G2228" s="34" t="s">
        <v>34012</v>
      </c>
      <c r="H2228" s="34" t="s">
        <v>5873</v>
      </c>
      <c r="I2228" s="34" t="s">
        <v>55</v>
      </c>
      <c r="J2228" s="62">
        <v>33023</v>
      </c>
      <c r="K2228" s="34" t="s">
        <v>1049</v>
      </c>
      <c r="L2228" s="34" t="s">
        <v>5875</v>
      </c>
      <c r="M2228" s="1" t="s">
        <v>46601</v>
      </c>
      <c r="N2228" s="34" t="s">
        <v>20</v>
      </c>
      <c r="O2228" s="34" t="s">
        <v>34013</v>
      </c>
      <c r="P2228" s="34" t="s">
        <v>45771</v>
      </c>
      <c r="Q2228" s="34" t="s">
        <v>29986</v>
      </c>
      <c r="R2228" s="95" t="s">
        <v>34014</v>
      </c>
      <c r="S2228" s="34" t="s">
        <v>93</v>
      </c>
      <c r="T2228" s="34" t="s">
        <v>45897</v>
      </c>
      <c r="U2228" s="35" t="s">
        <v>49804</v>
      </c>
      <c r="V2228" s="35" t="s">
        <v>26487</v>
      </c>
      <c r="W2228" s="35" t="s">
        <v>26485</v>
      </c>
      <c r="X2228" s="35" t="s">
        <v>93</v>
      </c>
      <c r="Y2228" s="35">
        <v>4013</v>
      </c>
      <c r="AA2228" s="33" t="s">
        <v>42844</v>
      </c>
      <c r="AB2228" s="33">
        <v>6219</v>
      </c>
      <c r="AC2228" s="103">
        <v>24799</v>
      </c>
    </row>
    <row r="2229" spans="1:29" ht="13" customHeight="1" x14ac:dyDescent="0.2">
      <c r="A2229" s="34" t="s">
        <v>34015</v>
      </c>
      <c r="B2229" s="34">
        <v>33</v>
      </c>
      <c r="C2229" s="34" t="s">
        <v>13</v>
      </c>
      <c r="D2229" s="34" t="s">
        <v>30</v>
      </c>
      <c r="E2229" s="95" t="s">
        <v>34016</v>
      </c>
      <c r="F2229" s="94">
        <v>43348</v>
      </c>
      <c r="G2229" s="34" t="s">
        <v>34017</v>
      </c>
      <c r="H2229" s="34" t="s">
        <v>34018</v>
      </c>
      <c r="I2229" s="34" t="s">
        <v>87</v>
      </c>
      <c r="J2229" s="62">
        <v>35116</v>
      </c>
      <c r="K2229" s="34" t="s">
        <v>1655</v>
      </c>
      <c r="L2229" s="34" t="s">
        <v>34019</v>
      </c>
      <c r="M2229" s="1" t="s">
        <v>47017</v>
      </c>
      <c r="N2229" s="34" t="s">
        <v>20</v>
      </c>
      <c r="O2229" s="34" t="s">
        <v>34020</v>
      </c>
      <c r="P2229" s="34" t="s">
        <v>45771</v>
      </c>
      <c r="Q2229" s="34" t="s">
        <v>29986</v>
      </c>
      <c r="R2229" s="95" t="s">
        <v>34021</v>
      </c>
      <c r="S2229" s="34" t="s">
        <v>93</v>
      </c>
      <c r="T2229" s="34" t="s">
        <v>28</v>
      </c>
      <c r="U2229" s="35" t="s">
        <v>26487</v>
      </c>
      <c r="V2229" s="35" t="s">
        <v>26487</v>
      </c>
      <c r="W2229" s="35" t="s">
        <v>26483</v>
      </c>
      <c r="X2229" s="35" t="s">
        <v>93</v>
      </c>
      <c r="Y2229" s="35">
        <v>4014</v>
      </c>
      <c r="AA2229" s="33" t="s">
        <v>42843</v>
      </c>
      <c r="AB2229" s="33">
        <v>6220</v>
      </c>
      <c r="AC2229" s="103">
        <v>24801</v>
      </c>
    </row>
    <row r="2230" spans="1:29" ht="13" customHeight="1" x14ac:dyDescent="0.2">
      <c r="A2230" s="34" t="s">
        <v>34028</v>
      </c>
      <c r="B2230" s="34">
        <v>27</v>
      </c>
      <c r="C2230" s="34" t="s">
        <v>13</v>
      </c>
      <c r="D2230" s="34" t="s">
        <v>30</v>
      </c>
      <c r="E2230" s="95" t="s">
        <v>34029</v>
      </c>
      <c r="F2230" s="94">
        <v>43347</v>
      </c>
      <c r="G2230" s="34" t="s">
        <v>34030</v>
      </c>
      <c r="H2230" s="34" t="s">
        <v>21029</v>
      </c>
      <c r="I2230" s="34" t="s">
        <v>191</v>
      </c>
      <c r="J2230" s="62">
        <v>80031</v>
      </c>
      <c r="K2230" s="34" t="s">
        <v>1784</v>
      </c>
      <c r="L2230" s="34" t="s">
        <v>21030</v>
      </c>
      <c r="M2230" s="1" t="s">
        <v>45931</v>
      </c>
      <c r="N2230" s="34" t="s">
        <v>20</v>
      </c>
      <c r="O2230" s="34" t="s">
        <v>34031</v>
      </c>
      <c r="P2230" s="34" t="s">
        <v>45771</v>
      </c>
      <c r="Q2230" s="34" t="s">
        <v>29986</v>
      </c>
      <c r="R2230" s="95" t="s">
        <v>34032</v>
      </c>
      <c r="S2230" s="34" t="s">
        <v>93</v>
      </c>
      <c r="T2230" s="34" t="s">
        <v>21</v>
      </c>
      <c r="U2230" s="35" t="s">
        <v>26682</v>
      </c>
      <c r="V2230" s="35" t="s">
        <v>26484</v>
      </c>
      <c r="W2230" s="35" t="s">
        <v>26485</v>
      </c>
      <c r="X2230" s="35" t="s">
        <v>93</v>
      </c>
      <c r="Y2230" s="35">
        <v>4015</v>
      </c>
      <c r="AA2230" s="33" t="s">
        <v>42844</v>
      </c>
      <c r="AB2230" s="33">
        <v>6217</v>
      </c>
      <c r="AC2230" s="103">
        <v>24798</v>
      </c>
    </row>
    <row r="2231" spans="1:29" ht="13" customHeight="1" x14ac:dyDescent="0.2">
      <c r="A2231" s="34" t="s">
        <v>34033</v>
      </c>
      <c r="B2231" s="34">
        <v>21</v>
      </c>
      <c r="C2231" s="34" t="s">
        <v>13</v>
      </c>
      <c r="D2231" s="34" t="s">
        <v>78</v>
      </c>
      <c r="E2231" s="34"/>
      <c r="F2231" s="94">
        <v>43346</v>
      </c>
      <c r="G2231" s="34" t="s">
        <v>34034</v>
      </c>
      <c r="H2231" s="34" t="s">
        <v>1161</v>
      </c>
      <c r="I2231" s="34" t="s">
        <v>159</v>
      </c>
      <c r="J2231" s="62">
        <v>30014</v>
      </c>
      <c r="K2231" s="34" t="s">
        <v>1246</v>
      </c>
      <c r="L2231" s="34" t="s">
        <v>34035</v>
      </c>
      <c r="M2231" s="1" t="s">
        <v>47018</v>
      </c>
      <c r="N2231" s="34" t="s">
        <v>20</v>
      </c>
      <c r="O2231" s="34" t="s">
        <v>34036</v>
      </c>
      <c r="P2231" s="34" t="s">
        <v>45771</v>
      </c>
      <c r="Q2231" s="34" t="s">
        <v>29986</v>
      </c>
      <c r="R2231" s="95" t="s">
        <v>34037</v>
      </c>
      <c r="S2231" s="34" t="s">
        <v>93</v>
      </c>
      <c r="T2231" s="34" t="s">
        <v>21</v>
      </c>
      <c r="U2231" s="35" t="s">
        <v>26689</v>
      </c>
      <c r="V2231" s="35" t="s">
        <v>26484</v>
      </c>
      <c r="W2231" s="35" t="s">
        <v>26486</v>
      </c>
      <c r="X2231" s="35" t="s">
        <v>93</v>
      </c>
      <c r="Y2231" s="35">
        <v>4009</v>
      </c>
      <c r="AA2231" s="33" t="s">
        <v>42844</v>
      </c>
      <c r="AB2231" s="33">
        <v>6214</v>
      </c>
      <c r="AC2231" s="103">
        <v>24791</v>
      </c>
    </row>
    <row r="2232" spans="1:29" ht="13" customHeight="1" x14ac:dyDescent="0.2">
      <c r="A2232" s="34" t="s">
        <v>34038</v>
      </c>
      <c r="B2232" s="34">
        <v>40</v>
      </c>
      <c r="C2232" s="34" t="s">
        <v>13</v>
      </c>
      <c r="D2232" s="34" t="s">
        <v>30</v>
      </c>
      <c r="E2232" s="95" t="s">
        <v>34039</v>
      </c>
      <c r="F2232" s="94">
        <v>43346</v>
      </c>
      <c r="G2232" s="34" t="s">
        <v>34040</v>
      </c>
      <c r="H2232" s="34" t="s">
        <v>34041</v>
      </c>
      <c r="I2232" s="34" t="s">
        <v>281</v>
      </c>
      <c r="J2232" s="62">
        <v>99004</v>
      </c>
      <c r="K2232" s="34" t="s">
        <v>779</v>
      </c>
      <c r="L2232" s="34" t="s">
        <v>34042</v>
      </c>
      <c r="M2232" s="1" t="s">
        <v>47019</v>
      </c>
      <c r="N2232" s="34" t="s">
        <v>20</v>
      </c>
      <c r="O2232" s="34" t="s">
        <v>34043</v>
      </c>
      <c r="P2232" s="34" t="s">
        <v>45771</v>
      </c>
      <c r="Q2232" s="34" t="s">
        <v>29986</v>
      </c>
      <c r="R2232" s="95" t="s">
        <v>34044</v>
      </c>
      <c r="S2232" s="34" t="s">
        <v>22</v>
      </c>
      <c r="T2232" s="34" t="s">
        <v>21</v>
      </c>
      <c r="U2232" s="35" t="s">
        <v>26682</v>
      </c>
      <c r="V2232" s="35" t="s">
        <v>26482</v>
      </c>
      <c r="W2232" s="35" t="s">
        <v>26485</v>
      </c>
      <c r="X2232" s="35" t="s">
        <v>93</v>
      </c>
      <c r="Y2232" s="35">
        <v>4008</v>
      </c>
      <c r="AA2232" s="33" t="s">
        <v>42843</v>
      </c>
      <c r="AB2232" s="33">
        <v>6215</v>
      </c>
      <c r="AC2232" s="103">
        <v>24797</v>
      </c>
    </row>
    <row r="2233" spans="1:29" ht="13" customHeight="1" x14ac:dyDescent="0.2">
      <c r="A2233" s="34" t="s">
        <v>34049</v>
      </c>
      <c r="B2233" s="34">
        <v>70</v>
      </c>
      <c r="C2233" s="34" t="s">
        <v>13</v>
      </c>
      <c r="D2233" s="34" t="s">
        <v>41</v>
      </c>
      <c r="E2233" s="34"/>
      <c r="F2233" s="94">
        <v>43346</v>
      </c>
      <c r="G2233" s="34" t="s">
        <v>34050</v>
      </c>
      <c r="H2233" s="34" t="s">
        <v>430</v>
      </c>
      <c r="I2233" s="34" t="s">
        <v>177</v>
      </c>
      <c r="J2233" s="62">
        <v>87004</v>
      </c>
      <c r="K2233" s="34" t="s">
        <v>18081</v>
      </c>
      <c r="L2233" s="34" t="s">
        <v>34051</v>
      </c>
      <c r="M2233" s="1" t="s">
        <v>46662</v>
      </c>
      <c r="N2233" s="34" t="s">
        <v>20</v>
      </c>
      <c r="O2233" s="34" t="s">
        <v>34052</v>
      </c>
      <c r="P2233" s="34" t="s">
        <v>45771</v>
      </c>
      <c r="Q2233" s="34" t="s">
        <v>29986</v>
      </c>
      <c r="R2233" s="95" t="s">
        <v>34053</v>
      </c>
      <c r="S2233" s="34" t="s">
        <v>93</v>
      </c>
      <c r="T2233" s="34" t="s">
        <v>21</v>
      </c>
      <c r="U2233" s="35" t="s">
        <v>26689</v>
      </c>
      <c r="V2233" s="35" t="s">
        <v>26482</v>
      </c>
      <c r="W2233" s="35"/>
      <c r="X2233" s="35" t="s">
        <v>93</v>
      </c>
      <c r="Y2233" s="35">
        <v>4007</v>
      </c>
      <c r="AA2233" s="33" t="s">
        <v>42843</v>
      </c>
      <c r="AB2233" s="33">
        <v>6213</v>
      </c>
      <c r="AC2233" s="103">
        <v>24795</v>
      </c>
    </row>
    <row r="2234" spans="1:29" ht="13" customHeight="1" x14ac:dyDescent="0.2">
      <c r="A2234" s="34" t="s">
        <v>35684</v>
      </c>
      <c r="B2234" s="34">
        <v>42</v>
      </c>
      <c r="C2234" s="34" t="s">
        <v>102</v>
      </c>
      <c r="D2234" s="34" t="s">
        <v>30</v>
      </c>
      <c r="E2234" s="95" t="s">
        <v>35685</v>
      </c>
      <c r="F2234" s="94">
        <v>43346</v>
      </c>
      <c r="G2234" s="34" t="s">
        <v>34045</v>
      </c>
      <c r="H2234" s="34" t="s">
        <v>401</v>
      </c>
      <c r="I2234" s="34" t="s">
        <v>38</v>
      </c>
      <c r="J2234" s="62">
        <v>95642</v>
      </c>
      <c r="K2234" s="34" t="s">
        <v>34046</v>
      </c>
      <c r="L2234" s="34" t="s">
        <v>894</v>
      </c>
      <c r="M2234" s="1" t="s">
        <v>45955</v>
      </c>
      <c r="N2234" s="34" t="s">
        <v>20</v>
      </c>
      <c r="O2234" s="34" t="s">
        <v>34047</v>
      </c>
      <c r="P2234" s="34" t="s">
        <v>23029</v>
      </c>
      <c r="Q2234" s="34" t="s">
        <v>29986</v>
      </c>
      <c r="R2234" s="95" t="s">
        <v>34048</v>
      </c>
      <c r="S2234" s="34" t="s">
        <v>93</v>
      </c>
      <c r="T2234" s="34" t="s">
        <v>45897</v>
      </c>
      <c r="U2234" s="34" t="s">
        <v>49804</v>
      </c>
      <c r="V2234" s="34" t="s">
        <v>26482</v>
      </c>
      <c r="W2234" s="34" t="s">
        <v>26485</v>
      </c>
      <c r="X2234" s="35"/>
      <c r="Y2234" s="35"/>
      <c r="Z2234" s="33" t="s">
        <v>42353</v>
      </c>
      <c r="AA2234" s="33" t="s">
        <v>42843</v>
      </c>
      <c r="AB2234" s="33">
        <v>6216</v>
      </c>
      <c r="AC2234" s="103">
        <v>24793</v>
      </c>
    </row>
    <row r="2235" spans="1:29" ht="13" customHeight="1" x14ac:dyDescent="0.2">
      <c r="A2235" s="34" t="s">
        <v>34054</v>
      </c>
      <c r="B2235" s="34">
        <v>24</v>
      </c>
      <c r="C2235" s="34" t="s">
        <v>13</v>
      </c>
      <c r="D2235" s="34" t="s">
        <v>78</v>
      </c>
      <c r="E2235" s="34"/>
      <c r="F2235" s="94">
        <v>43344</v>
      </c>
      <c r="G2235" s="34" t="s">
        <v>34055</v>
      </c>
      <c r="H2235" s="34" t="s">
        <v>784</v>
      </c>
      <c r="I2235" s="34" t="s">
        <v>66</v>
      </c>
      <c r="J2235" s="62">
        <v>76015</v>
      </c>
      <c r="K2235" s="34" t="s">
        <v>67</v>
      </c>
      <c r="L2235" s="34" t="s">
        <v>785</v>
      </c>
      <c r="M2235" s="1" t="s">
        <v>46506</v>
      </c>
      <c r="N2235" s="34" t="s">
        <v>20</v>
      </c>
      <c r="O2235" s="34" t="s">
        <v>34056</v>
      </c>
      <c r="P2235" s="34" t="s">
        <v>45771</v>
      </c>
      <c r="Q2235" s="34" t="s">
        <v>29986</v>
      </c>
      <c r="R2235" s="95" t="s">
        <v>34057</v>
      </c>
      <c r="S2235" s="34" t="s">
        <v>93</v>
      </c>
      <c r="T2235" s="34" t="s">
        <v>350</v>
      </c>
      <c r="U2235" s="35" t="s">
        <v>26775</v>
      </c>
      <c r="V2235" s="35" t="s">
        <v>26484</v>
      </c>
      <c r="W2235" s="35" t="s">
        <v>26483</v>
      </c>
      <c r="X2235" s="35" t="s">
        <v>93</v>
      </c>
      <c r="Y2235" s="35">
        <v>4011</v>
      </c>
      <c r="AA2235" s="33" t="s">
        <v>42842</v>
      </c>
      <c r="AB2235" s="33">
        <v>6212</v>
      </c>
      <c r="AC2235" s="103">
        <v>24789</v>
      </c>
    </row>
    <row r="2236" spans="1:29" ht="13" customHeight="1" x14ac:dyDescent="0.2">
      <c r="A2236" s="34" t="s">
        <v>34058</v>
      </c>
      <c r="B2236" s="34">
        <v>36</v>
      </c>
      <c r="C2236" s="34" t="s">
        <v>13</v>
      </c>
      <c r="D2236" s="34" t="s">
        <v>30</v>
      </c>
      <c r="E2236" s="34"/>
      <c r="F2236" s="94">
        <v>43343</v>
      </c>
      <c r="G2236" s="34" t="s">
        <v>34059</v>
      </c>
      <c r="H2236" s="34" t="s">
        <v>7948</v>
      </c>
      <c r="I2236" s="34" t="s">
        <v>297</v>
      </c>
      <c r="J2236" s="62">
        <v>37062</v>
      </c>
      <c r="K2236" s="34" t="s">
        <v>2386</v>
      </c>
      <c r="L2236" s="34" t="s">
        <v>29211</v>
      </c>
      <c r="M2236" s="1" t="s">
        <v>47020</v>
      </c>
      <c r="N2236" s="34" t="s">
        <v>20</v>
      </c>
      <c r="O2236" s="34" t="s">
        <v>34060</v>
      </c>
      <c r="P2236" s="34" t="s">
        <v>45771</v>
      </c>
      <c r="Q2236" s="34" t="s">
        <v>29986</v>
      </c>
      <c r="R2236" s="95" t="s">
        <v>34061</v>
      </c>
      <c r="S2236" s="35" t="s">
        <v>509</v>
      </c>
      <c r="T2236" s="34" t="s">
        <v>21</v>
      </c>
      <c r="U2236" s="35" t="s">
        <v>26682</v>
      </c>
      <c r="V2236" s="35" t="s">
        <v>26482</v>
      </c>
      <c r="W2236" s="35" t="s">
        <v>26485</v>
      </c>
      <c r="X2236" s="35" t="s">
        <v>93</v>
      </c>
      <c r="Y2236" s="35">
        <v>4012</v>
      </c>
      <c r="AA2236" s="33" t="s">
        <v>42843</v>
      </c>
      <c r="AB2236" s="33">
        <v>6211</v>
      </c>
      <c r="AC2236" s="103">
        <v>24785</v>
      </c>
    </row>
    <row r="2237" spans="1:29" ht="13" customHeight="1" x14ac:dyDescent="0.2">
      <c r="A2237" s="34" t="s">
        <v>34062</v>
      </c>
      <c r="B2237" s="34">
        <v>61</v>
      </c>
      <c r="C2237" s="34" t="s">
        <v>13</v>
      </c>
      <c r="D2237" s="34" t="s">
        <v>30</v>
      </c>
      <c r="E2237" s="34"/>
      <c r="F2237" s="94">
        <v>43343</v>
      </c>
      <c r="G2237" s="34" t="s">
        <v>34063</v>
      </c>
      <c r="H2237" s="34" t="s">
        <v>34064</v>
      </c>
      <c r="I2237" s="34" t="s">
        <v>191</v>
      </c>
      <c r="J2237" s="62">
        <v>80135</v>
      </c>
      <c r="K2237" s="34" t="s">
        <v>879</v>
      </c>
      <c r="L2237" s="34" t="s">
        <v>1520</v>
      </c>
      <c r="M2237" s="1" t="s">
        <v>46918</v>
      </c>
      <c r="N2237" s="34" t="s">
        <v>20</v>
      </c>
      <c r="O2237" s="34" t="s">
        <v>34065</v>
      </c>
      <c r="P2237" s="34" t="s">
        <v>45771</v>
      </c>
      <c r="Q2237" s="34" t="s">
        <v>29986</v>
      </c>
      <c r="R2237" s="95" t="s">
        <v>34066</v>
      </c>
      <c r="S2237" s="34" t="s">
        <v>93</v>
      </c>
      <c r="T2237" s="34" t="s">
        <v>21</v>
      </c>
      <c r="U2237" s="35" t="s">
        <v>26689</v>
      </c>
      <c r="V2237" s="35" t="s">
        <v>26484</v>
      </c>
      <c r="W2237" s="35" t="s">
        <v>26485</v>
      </c>
      <c r="X2237" s="35" t="s">
        <v>509</v>
      </c>
      <c r="Y2237" s="35">
        <v>4044</v>
      </c>
      <c r="AA2237" s="33" t="s">
        <v>42843</v>
      </c>
      <c r="AB2237" s="33">
        <v>6210</v>
      </c>
      <c r="AC2237" s="103">
        <v>24786</v>
      </c>
    </row>
    <row r="2238" spans="1:29" ht="13" customHeight="1" x14ac:dyDescent="0.2">
      <c r="A2238" s="34" t="s">
        <v>34067</v>
      </c>
      <c r="B2238" s="34">
        <v>64</v>
      </c>
      <c r="C2238" s="34" t="s">
        <v>13</v>
      </c>
      <c r="D2238" s="34" t="s">
        <v>30</v>
      </c>
      <c r="E2238" s="34"/>
      <c r="F2238" s="94">
        <v>43343</v>
      </c>
      <c r="G2238" s="34" t="s">
        <v>34068</v>
      </c>
      <c r="H2238" s="34" t="s">
        <v>25293</v>
      </c>
      <c r="I2238" s="34" t="s">
        <v>55</v>
      </c>
      <c r="J2238" s="62">
        <v>34436</v>
      </c>
      <c r="K2238" s="34" t="s">
        <v>5491</v>
      </c>
      <c r="L2238" s="34" t="s">
        <v>5492</v>
      </c>
      <c r="M2238" s="1" t="s">
        <v>46158</v>
      </c>
      <c r="N2238" s="34" t="s">
        <v>20</v>
      </c>
      <c r="O2238" s="34" t="s">
        <v>34069</v>
      </c>
      <c r="P2238" s="34" t="s">
        <v>45771</v>
      </c>
      <c r="Q2238" s="34" t="s">
        <v>29986</v>
      </c>
      <c r="R2238" s="95" t="s">
        <v>34070</v>
      </c>
      <c r="S2238" s="35" t="s">
        <v>509</v>
      </c>
      <c r="T2238" s="34" t="s">
        <v>21</v>
      </c>
      <c r="U2238" s="35" t="s">
        <v>26689</v>
      </c>
      <c r="V2238" s="35" t="s">
        <v>26484</v>
      </c>
      <c r="W2238" s="35" t="s">
        <v>26485</v>
      </c>
      <c r="X2238" s="35" t="s">
        <v>93</v>
      </c>
      <c r="Y2238" s="35">
        <v>4010</v>
      </c>
      <c r="AA2238" s="33" t="s">
        <v>42843</v>
      </c>
      <c r="AB2238" s="33">
        <v>6209</v>
      </c>
      <c r="AC2238" s="103">
        <v>24787</v>
      </c>
    </row>
    <row r="2239" spans="1:29" ht="13" customHeight="1" x14ac:dyDescent="0.2">
      <c r="A2239" s="34" t="s">
        <v>34071</v>
      </c>
      <c r="B2239" s="34">
        <v>45</v>
      </c>
      <c r="C2239" s="34" t="s">
        <v>102</v>
      </c>
      <c r="D2239" s="34" t="s">
        <v>30</v>
      </c>
      <c r="E2239" s="34"/>
      <c r="F2239" s="94">
        <v>43342</v>
      </c>
      <c r="G2239" s="34" t="s">
        <v>34072</v>
      </c>
      <c r="H2239" s="34" t="s">
        <v>34073</v>
      </c>
      <c r="I2239" s="34" t="s">
        <v>55</v>
      </c>
      <c r="J2239" s="62">
        <v>34465</v>
      </c>
      <c r="K2239" s="34" t="s">
        <v>5491</v>
      </c>
      <c r="L2239" s="34" t="s">
        <v>36317</v>
      </c>
      <c r="M2239" s="1" t="s">
        <v>47021</v>
      </c>
      <c r="N2239" s="34" t="s">
        <v>20</v>
      </c>
      <c r="O2239" s="34" t="s">
        <v>34074</v>
      </c>
      <c r="P2239" s="34" t="s">
        <v>45771</v>
      </c>
      <c r="Q2239" s="34" t="s">
        <v>29986</v>
      </c>
      <c r="R2239" s="95" t="s">
        <v>34075</v>
      </c>
      <c r="S2239" s="34" t="s">
        <v>93</v>
      </c>
      <c r="T2239" s="34" t="s">
        <v>21</v>
      </c>
      <c r="U2239" s="35" t="s">
        <v>26689</v>
      </c>
      <c r="V2239" s="35" t="s">
        <v>26484</v>
      </c>
      <c r="W2239" s="35" t="s">
        <v>26485</v>
      </c>
      <c r="X2239" s="35" t="s">
        <v>93</v>
      </c>
      <c r="Y2239" s="35">
        <v>4005</v>
      </c>
      <c r="AA2239" s="33" t="s">
        <v>42844</v>
      </c>
      <c r="AB2239" s="33">
        <v>6207</v>
      </c>
      <c r="AC2239" s="103">
        <v>24782</v>
      </c>
    </row>
    <row r="2240" spans="1:29" ht="13" customHeight="1" x14ac:dyDescent="0.2">
      <c r="A2240" s="34" t="s">
        <v>34076</v>
      </c>
      <c r="B2240" s="34">
        <v>49</v>
      </c>
      <c r="C2240" s="34" t="s">
        <v>102</v>
      </c>
      <c r="D2240" s="34" t="s">
        <v>41</v>
      </c>
      <c r="E2240" s="34"/>
      <c r="F2240" s="94">
        <v>43342</v>
      </c>
      <c r="G2240" s="34" t="s">
        <v>34077</v>
      </c>
      <c r="H2240" s="34" t="s">
        <v>13250</v>
      </c>
      <c r="I2240" s="34" t="s">
        <v>38</v>
      </c>
      <c r="J2240" s="62">
        <v>91030</v>
      </c>
      <c r="K2240" s="34" t="s">
        <v>91</v>
      </c>
      <c r="L2240" s="34" t="s">
        <v>27850</v>
      </c>
      <c r="M2240" s="1" t="s">
        <v>47022</v>
      </c>
      <c r="N2240" s="34" t="s">
        <v>20</v>
      </c>
      <c r="O2240" s="34" t="s">
        <v>34078</v>
      </c>
      <c r="P2240" s="34" t="s">
        <v>45771</v>
      </c>
      <c r="Q2240" s="34" t="s">
        <v>29986</v>
      </c>
      <c r="R2240" s="95" t="s">
        <v>34079</v>
      </c>
      <c r="S2240" s="35" t="s">
        <v>509</v>
      </c>
      <c r="T2240" s="34" t="s">
        <v>45897</v>
      </c>
      <c r="U2240" s="35" t="s">
        <v>39851</v>
      </c>
      <c r="V2240" s="35" t="s">
        <v>26482</v>
      </c>
      <c r="W2240" s="35" t="s">
        <v>26485</v>
      </c>
      <c r="X2240" s="35" t="s">
        <v>93</v>
      </c>
      <c r="Y2240" s="35">
        <v>4006</v>
      </c>
      <c r="AA2240" s="33" t="s">
        <v>42842</v>
      </c>
      <c r="AB2240" s="33">
        <v>6208</v>
      </c>
      <c r="AC2240" s="103">
        <v>24783</v>
      </c>
    </row>
    <row r="2241" spans="1:29" ht="13" customHeight="1" x14ac:dyDescent="0.2">
      <c r="A2241" s="34" t="s">
        <v>34084</v>
      </c>
      <c r="B2241" s="34">
        <v>72</v>
      </c>
      <c r="C2241" s="34" t="s">
        <v>13</v>
      </c>
      <c r="D2241" s="34" t="s">
        <v>30</v>
      </c>
      <c r="E2241" s="34"/>
      <c r="F2241" s="94">
        <v>43341</v>
      </c>
      <c r="G2241" s="34" t="s">
        <v>34085</v>
      </c>
      <c r="H2241" s="34" t="s">
        <v>34086</v>
      </c>
      <c r="I2241" s="34" t="s">
        <v>62</v>
      </c>
      <c r="J2241" s="62">
        <v>43143</v>
      </c>
      <c r="K2241" s="34" t="s">
        <v>2005</v>
      </c>
      <c r="L2241" s="34" t="s">
        <v>34087</v>
      </c>
      <c r="M2241" s="1" t="s">
        <v>46969</v>
      </c>
      <c r="N2241" s="34" t="s">
        <v>20</v>
      </c>
      <c r="O2241" s="34" t="s">
        <v>34088</v>
      </c>
      <c r="P2241" s="34" t="s">
        <v>45771</v>
      </c>
      <c r="Q2241" s="34" t="s">
        <v>29986</v>
      </c>
      <c r="R2241" s="95" t="s">
        <v>34089</v>
      </c>
      <c r="S2241" s="34" t="s">
        <v>93</v>
      </c>
      <c r="T2241" s="34" t="s">
        <v>21</v>
      </c>
      <c r="U2241" s="35" t="s">
        <v>26689</v>
      </c>
      <c r="V2241" s="35" t="s">
        <v>26482</v>
      </c>
      <c r="W2241" s="35" t="s">
        <v>26485</v>
      </c>
      <c r="X2241" s="35" t="s">
        <v>93</v>
      </c>
      <c r="Y2241" s="35">
        <v>4000</v>
      </c>
      <c r="AA2241" s="33" t="s">
        <v>42843</v>
      </c>
      <c r="AB2241" s="33">
        <v>6205</v>
      </c>
      <c r="AC2241" s="103">
        <v>24780</v>
      </c>
    </row>
    <row r="2242" spans="1:29" ht="13" customHeight="1" x14ac:dyDescent="0.2">
      <c r="A2242" s="34" t="s">
        <v>34080</v>
      </c>
      <c r="B2242" s="34">
        <v>17</v>
      </c>
      <c r="C2242" s="34" t="s">
        <v>13</v>
      </c>
      <c r="D2242" s="34" t="s">
        <v>78</v>
      </c>
      <c r="E2242" s="34"/>
      <c r="F2242" s="94">
        <v>43341</v>
      </c>
      <c r="G2242" s="34" t="s">
        <v>34081</v>
      </c>
      <c r="H2242" s="34" t="s">
        <v>671</v>
      </c>
      <c r="I2242" s="34" t="s">
        <v>66</v>
      </c>
      <c r="J2242" s="62">
        <v>77029</v>
      </c>
      <c r="K2242" s="34" t="s">
        <v>512</v>
      </c>
      <c r="L2242" s="34" t="s">
        <v>36318</v>
      </c>
      <c r="M2242" s="1" t="s">
        <v>47023</v>
      </c>
      <c r="N2242" s="34" t="s">
        <v>20</v>
      </c>
      <c r="O2242" s="34" t="s">
        <v>34082</v>
      </c>
      <c r="P2242" s="34" t="s">
        <v>45771</v>
      </c>
      <c r="Q2242" s="34" t="s">
        <v>29986</v>
      </c>
      <c r="R2242" s="95" t="s">
        <v>34083</v>
      </c>
      <c r="S2242" s="34" t="s">
        <v>93</v>
      </c>
      <c r="T2242" s="34" t="s">
        <v>350</v>
      </c>
      <c r="U2242" s="35" t="s">
        <v>26775</v>
      </c>
      <c r="V2242" s="35" t="s">
        <v>26484</v>
      </c>
      <c r="W2242" s="35" t="s">
        <v>26483</v>
      </c>
      <c r="X2242" s="35" t="s">
        <v>93</v>
      </c>
      <c r="Y2242" s="35">
        <v>4001</v>
      </c>
      <c r="AA2242" s="33" t="s">
        <v>42844</v>
      </c>
      <c r="AB2242" s="33">
        <v>6206</v>
      </c>
      <c r="AC2242" s="103">
        <v>24777</v>
      </c>
    </row>
    <row r="2243" spans="1:29" ht="13" customHeight="1" x14ac:dyDescent="0.2">
      <c r="A2243" s="34" t="s">
        <v>34090</v>
      </c>
      <c r="B2243" s="34">
        <v>18</v>
      </c>
      <c r="C2243" s="34" t="s">
        <v>13</v>
      </c>
      <c r="D2243" s="34" t="s">
        <v>30</v>
      </c>
      <c r="E2243" s="34"/>
      <c r="F2243" s="94">
        <v>43340</v>
      </c>
      <c r="G2243" s="34" t="s">
        <v>34091</v>
      </c>
      <c r="H2243" s="34" t="s">
        <v>18349</v>
      </c>
      <c r="I2243" s="34" t="s">
        <v>38</v>
      </c>
      <c r="J2243" s="62">
        <v>92373</v>
      </c>
      <c r="K2243" s="34" t="s">
        <v>287</v>
      </c>
      <c r="L2243" s="34" t="s">
        <v>20162</v>
      </c>
      <c r="M2243" s="1" t="s">
        <v>47024</v>
      </c>
      <c r="N2243" s="34" t="s">
        <v>20</v>
      </c>
      <c r="O2243" s="34" t="s">
        <v>34092</v>
      </c>
      <c r="P2243" s="34" t="s">
        <v>31864</v>
      </c>
      <c r="Q2243" s="34" t="s">
        <v>29986</v>
      </c>
      <c r="R2243" s="95" t="s">
        <v>34093</v>
      </c>
      <c r="S2243" s="35" t="s">
        <v>509</v>
      </c>
      <c r="T2243" s="34" t="s">
        <v>21</v>
      </c>
      <c r="U2243" s="35" t="s">
        <v>26689</v>
      </c>
      <c r="V2243" s="35" t="s">
        <v>26484</v>
      </c>
      <c r="W2243" s="35" t="s">
        <v>26485</v>
      </c>
      <c r="X2243" s="35" t="s">
        <v>93</v>
      </c>
      <c r="Y2243" s="35">
        <v>4002</v>
      </c>
      <c r="AA2243" s="33" t="s">
        <v>42844</v>
      </c>
      <c r="AB2243" s="33">
        <v>6202</v>
      </c>
      <c r="AC2243" s="103">
        <v>24776</v>
      </c>
    </row>
    <row r="2244" spans="1:29" ht="13" customHeight="1" x14ac:dyDescent="0.2">
      <c r="A2244" s="34" t="s">
        <v>34098</v>
      </c>
      <c r="B2244" s="34">
        <v>50</v>
      </c>
      <c r="C2244" s="34" t="s">
        <v>13</v>
      </c>
      <c r="D2244" s="34" t="s">
        <v>78</v>
      </c>
      <c r="E2244" s="95" t="s">
        <v>34099</v>
      </c>
      <c r="F2244" s="94">
        <v>43340</v>
      </c>
      <c r="G2244" s="34" t="s">
        <v>34100</v>
      </c>
      <c r="H2244" s="34" t="s">
        <v>34101</v>
      </c>
      <c r="I2244" s="34" t="s">
        <v>205</v>
      </c>
      <c r="J2244" s="62">
        <v>19951</v>
      </c>
      <c r="K2244" s="34" t="s">
        <v>1844</v>
      </c>
      <c r="L2244" s="34" t="s">
        <v>5540</v>
      </c>
      <c r="M2244" s="1" t="s">
        <v>46390</v>
      </c>
      <c r="N2244" s="34" t="s">
        <v>20</v>
      </c>
      <c r="O2244" s="34" t="s">
        <v>34102</v>
      </c>
      <c r="P2244" s="34" t="s">
        <v>45771</v>
      </c>
      <c r="Q2244" s="34" t="s">
        <v>29986</v>
      </c>
      <c r="R2244" s="95" t="s">
        <v>34103</v>
      </c>
      <c r="S2244" s="34" t="s">
        <v>93</v>
      </c>
      <c r="T2244" s="34" t="s">
        <v>21</v>
      </c>
      <c r="U2244" s="35" t="s">
        <v>26689</v>
      </c>
      <c r="V2244" s="35" t="s">
        <v>26484</v>
      </c>
      <c r="W2244" s="35" t="s">
        <v>26485</v>
      </c>
      <c r="X2244" s="35"/>
      <c r="Y2244" s="35"/>
      <c r="AA2244" s="33" t="s">
        <v>42843</v>
      </c>
      <c r="AB2244" s="33">
        <v>6203</v>
      </c>
      <c r="AC2244" s="103">
        <v>24774</v>
      </c>
    </row>
    <row r="2245" spans="1:29" ht="13" customHeight="1" x14ac:dyDescent="0.2">
      <c r="A2245" s="34" t="s">
        <v>34094</v>
      </c>
      <c r="B2245" s="34">
        <v>37</v>
      </c>
      <c r="C2245" s="34" t="s">
        <v>13</v>
      </c>
      <c r="D2245" s="34" t="s">
        <v>41</v>
      </c>
      <c r="E2245" s="34"/>
      <c r="F2245" s="94">
        <v>43340</v>
      </c>
      <c r="G2245" s="34" t="s">
        <v>34095</v>
      </c>
      <c r="H2245" s="34" t="s">
        <v>3625</v>
      </c>
      <c r="I2245" s="34" t="s">
        <v>337</v>
      </c>
      <c r="J2245" s="62">
        <v>27886</v>
      </c>
      <c r="K2245" s="34" t="s">
        <v>3627</v>
      </c>
      <c r="L2245" s="34" t="s">
        <v>3628</v>
      </c>
      <c r="M2245" s="1" t="s">
        <v>47025</v>
      </c>
      <c r="N2245" s="34" t="s">
        <v>20</v>
      </c>
      <c r="O2245" s="34" t="s">
        <v>34096</v>
      </c>
      <c r="P2245" s="34" t="s">
        <v>45771</v>
      </c>
      <c r="Q2245" s="34" t="s">
        <v>29986</v>
      </c>
      <c r="R2245" s="95" t="s">
        <v>34097</v>
      </c>
      <c r="S2245" s="34" t="s">
        <v>93</v>
      </c>
      <c r="T2245" s="34" t="s">
        <v>28</v>
      </c>
      <c r="U2245" s="35" t="s">
        <v>26487</v>
      </c>
      <c r="V2245" s="35" t="s">
        <v>26482</v>
      </c>
      <c r="W2245" s="35" t="s">
        <v>26485</v>
      </c>
      <c r="X2245" s="35" t="s">
        <v>93</v>
      </c>
      <c r="Y2245" s="35">
        <v>3999</v>
      </c>
      <c r="AA2245" s="33" t="s">
        <v>42843</v>
      </c>
      <c r="AB2245" s="33">
        <v>6204</v>
      </c>
      <c r="AC2245" s="103">
        <v>24775</v>
      </c>
    </row>
    <row r="2246" spans="1:29" ht="13" customHeight="1" x14ac:dyDescent="0.2">
      <c r="A2246" s="34" t="s">
        <v>34104</v>
      </c>
      <c r="B2246" s="34">
        <v>20</v>
      </c>
      <c r="C2246" s="34" t="s">
        <v>13</v>
      </c>
      <c r="D2246" s="34" t="s">
        <v>30</v>
      </c>
      <c r="E2246" s="34"/>
      <c r="F2246" s="94">
        <v>43339</v>
      </c>
      <c r="G2246" s="34" t="s">
        <v>34105</v>
      </c>
      <c r="H2246" s="34" t="s">
        <v>581</v>
      </c>
      <c r="I2246" s="34" t="s">
        <v>111</v>
      </c>
      <c r="J2246" s="62">
        <v>85053</v>
      </c>
      <c r="K2246" s="34" t="s">
        <v>582</v>
      </c>
      <c r="L2246" s="34" t="s">
        <v>583</v>
      </c>
      <c r="M2246" s="1" t="s">
        <v>45935</v>
      </c>
      <c r="N2246" s="34" t="s">
        <v>20</v>
      </c>
      <c r="O2246" s="34" t="s">
        <v>34106</v>
      </c>
      <c r="P2246" s="34" t="s">
        <v>45771</v>
      </c>
      <c r="Q2246" s="34" t="s">
        <v>29986</v>
      </c>
      <c r="R2246" s="95" t="s">
        <v>34107</v>
      </c>
      <c r="S2246" s="34" t="s">
        <v>93</v>
      </c>
      <c r="T2246" s="34" t="s">
        <v>21</v>
      </c>
      <c r="U2246" s="35" t="s">
        <v>26689</v>
      </c>
      <c r="V2246" s="35" t="s">
        <v>26484</v>
      </c>
      <c r="W2246" s="35" t="s">
        <v>26485</v>
      </c>
      <c r="X2246" s="35" t="s">
        <v>93</v>
      </c>
      <c r="Y2246" s="35">
        <v>3991</v>
      </c>
      <c r="AA2246" s="33" t="s">
        <v>42844</v>
      </c>
      <c r="AB2246" s="33">
        <v>6195</v>
      </c>
      <c r="AC2246" s="103">
        <v>24765</v>
      </c>
    </row>
    <row r="2247" spans="1:29" ht="13" customHeight="1" x14ac:dyDescent="0.2">
      <c r="A2247" s="34" t="s">
        <v>34108</v>
      </c>
      <c r="B2247" s="34">
        <v>25</v>
      </c>
      <c r="C2247" s="34" t="s">
        <v>13</v>
      </c>
      <c r="D2247" s="34" t="s">
        <v>30</v>
      </c>
      <c r="E2247" s="34"/>
      <c r="F2247" s="94">
        <v>43339</v>
      </c>
      <c r="G2247" s="34" t="s">
        <v>34109</v>
      </c>
      <c r="H2247" s="34" t="s">
        <v>581</v>
      </c>
      <c r="I2247" s="34" t="s">
        <v>111</v>
      </c>
      <c r="J2247" s="62">
        <v>85009</v>
      </c>
      <c r="K2247" s="34" t="s">
        <v>582</v>
      </c>
      <c r="L2247" s="34" t="s">
        <v>34110</v>
      </c>
      <c r="M2247" s="1" t="s">
        <v>47026</v>
      </c>
      <c r="N2247" s="34" t="s">
        <v>20</v>
      </c>
      <c r="O2247" s="33" t="s">
        <v>34111</v>
      </c>
      <c r="P2247" s="34" t="s">
        <v>45771</v>
      </c>
      <c r="Q2247" s="34" t="s">
        <v>29986</v>
      </c>
      <c r="R2247" s="95" t="s">
        <v>34112</v>
      </c>
      <c r="S2247" s="34" t="s">
        <v>93</v>
      </c>
      <c r="T2247" s="34" t="s">
        <v>21</v>
      </c>
      <c r="U2247" s="35" t="s">
        <v>34113</v>
      </c>
      <c r="V2247" s="35" t="s">
        <v>26484</v>
      </c>
      <c r="W2247" s="35" t="s">
        <v>26483</v>
      </c>
      <c r="X2247" s="35" t="s">
        <v>93</v>
      </c>
      <c r="Y2247" s="35">
        <v>3990</v>
      </c>
      <c r="AA2247" s="33" t="s">
        <v>42842</v>
      </c>
      <c r="AB2247" s="33">
        <v>6198</v>
      </c>
      <c r="AC2247" s="103">
        <v>24769</v>
      </c>
    </row>
    <row r="2248" spans="1:29" ht="13" customHeight="1" x14ac:dyDescent="0.2">
      <c r="A2248" s="34" t="s">
        <v>34114</v>
      </c>
      <c r="B2248" s="34">
        <v>34</v>
      </c>
      <c r="C2248" s="34" t="s">
        <v>13</v>
      </c>
      <c r="D2248" s="34" t="s">
        <v>30</v>
      </c>
      <c r="E2248" s="95" t="s">
        <v>34115</v>
      </c>
      <c r="F2248" s="94">
        <v>43339</v>
      </c>
      <c r="G2248" s="34" t="s">
        <v>34116</v>
      </c>
      <c r="H2248" s="34" t="s">
        <v>6871</v>
      </c>
      <c r="I2248" s="34" t="s">
        <v>38</v>
      </c>
      <c r="J2248" s="62">
        <v>96002</v>
      </c>
      <c r="K2248" s="34" t="s">
        <v>6873</v>
      </c>
      <c r="L2248" s="34" t="s">
        <v>6874</v>
      </c>
      <c r="M2248" s="1" t="s">
        <v>45948</v>
      </c>
      <c r="N2248" s="34" t="s">
        <v>20</v>
      </c>
      <c r="O2248" s="34" t="s">
        <v>34117</v>
      </c>
      <c r="P2248" s="34" t="s">
        <v>45771</v>
      </c>
      <c r="Q2248" s="34" t="s">
        <v>29986</v>
      </c>
      <c r="R2248" s="95" t="s">
        <v>34118</v>
      </c>
      <c r="S2248" s="35" t="s">
        <v>509</v>
      </c>
      <c r="T2248" s="34" t="s">
        <v>21</v>
      </c>
      <c r="U2248" s="35" t="s">
        <v>26682</v>
      </c>
      <c r="V2248" s="35" t="s">
        <v>26482</v>
      </c>
      <c r="W2248" s="35" t="s">
        <v>26485</v>
      </c>
      <c r="X2248" s="35" t="s">
        <v>93</v>
      </c>
      <c r="Y2248" s="35">
        <v>4004</v>
      </c>
      <c r="AA2248" s="33" t="s">
        <v>42842</v>
      </c>
      <c r="AB2248" s="33">
        <v>6199</v>
      </c>
      <c r="AC2248" s="103">
        <v>24766</v>
      </c>
    </row>
    <row r="2249" spans="1:29" ht="13" customHeight="1" x14ac:dyDescent="0.2">
      <c r="A2249" s="34" t="s">
        <v>34119</v>
      </c>
      <c r="B2249" s="34">
        <v>42</v>
      </c>
      <c r="C2249" s="34" t="s">
        <v>13</v>
      </c>
      <c r="D2249" s="34" t="s">
        <v>30</v>
      </c>
      <c r="E2249" s="95" t="s">
        <v>34120</v>
      </c>
      <c r="F2249" s="94">
        <v>43339</v>
      </c>
      <c r="G2249" s="34" t="s">
        <v>34121</v>
      </c>
      <c r="H2249" s="34" t="s">
        <v>34122</v>
      </c>
      <c r="I2249" s="34" t="s">
        <v>373</v>
      </c>
      <c r="J2249" s="62">
        <v>16743</v>
      </c>
      <c r="K2249" s="34" t="s">
        <v>34123</v>
      </c>
      <c r="L2249" s="34" t="s">
        <v>470</v>
      </c>
      <c r="M2249" s="1" t="s">
        <v>46170</v>
      </c>
      <c r="N2249" s="34" t="s">
        <v>20</v>
      </c>
      <c r="O2249" s="34" t="s">
        <v>36319</v>
      </c>
      <c r="P2249" s="34" t="s">
        <v>45771</v>
      </c>
      <c r="Q2249" s="34" t="s">
        <v>29986</v>
      </c>
      <c r="R2249" s="95" t="s">
        <v>34124</v>
      </c>
      <c r="S2249" s="34" t="s">
        <v>93</v>
      </c>
      <c r="T2249" s="34" t="s">
        <v>21</v>
      </c>
      <c r="U2249" s="35" t="s">
        <v>26689</v>
      </c>
      <c r="V2249" s="35" t="s">
        <v>26484</v>
      </c>
      <c r="W2249" s="35" t="s">
        <v>26485</v>
      </c>
      <c r="X2249" s="35"/>
      <c r="Y2249" s="35"/>
      <c r="AA2249" s="33" t="s">
        <v>42843</v>
      </c>
      <c r="AB2249" s="33">
        <v>6197</v>
      </c>
      <c r="AC2249" s="103">
        <v>18163</v>
      </c>
    </row>
    <row r="2250" spans="1:29" ht="13" customHeight="1" x14ac:dyDescent="0.2">
      <c r="A2250" s="1" t="s">
        <v>2989</v>
      </c>
      <c r="B2250" s="34" t="s">
        <v>22</v>
      </c>
      <c r="C2250" s="34" t="s">
        <v>13</v>
      </c>
      <c r="D2250" s="1" t="s">
        <v>23</v>
      </c>
      <c r="E2250" s="34"/>
      <c r="F2250" s="94">
        <v>43339</v>
      </c>
      <c r="G2250" s="34" t="s">
        <v>34134</v>
      </c>
      <c r="H2250" s="34" t="s">
        <v>671</v>
      </c>
      <c r="I2250" s="34" t="s">
        <v>66</v>
      </c>
      <c r="J2250" s="62">
        <v>77037</v>
      </c>
      <c r="K2250" s="34" t="s">
        <v>512</v>
      </c>
      <c r="L2250" s="34" t="s">
        <v>513</v>
      </c>
      <c r="M2250" s="1" t="s">
        <v>46076</v>
      </c>
      <c r="N2250" s="34" t="s">
        <v>20</v>
      </c>
      <c r="O2250" s="34" t="s">
        <v>34135</v>
      </c>
      <c r="P2250" s="34" t="s">
        <v>45771</v>
      </c>
      <c r="Q2250" s="34" t="s">
        <v>29986</v>
      </c>
      <c r="R2250" s="95" t="s">
        <v>34136</v>
      </c>
      <c r="S2250" s="34" t="s">
        <v>93</v>
      </c>
      <c r="T2250" s="34" t="s">
        <v>21</v>
      </c>
      <c r="U2250" s="35" t="s">
        <v>26689</v>
      </c>
      <c r="V2250" s="35" t="s">
        <v>26484</v>
      </c>
      <c r="W2250" s="35" t="s">
        <v>26485</v>
      </c>
      <c r="X2250" s="35"/>
      <c r="Y2250" s="35"/>
      <c r="AA2250" s="33" t="s">
        <v>42844</v>
      </c>
      <c r="AB2250" s="33">
        <v>6196</v>
      </c>
      <c r="AC2250" s="103">
        <v>24767</v>
      </c>
    </row>
    <row r="2251" spans="1:29" ht="13" customHeight="1" x14ac:dyDescent="0.2">
      <c r="A2251" s="1" t="s">
        <v>34125</v>
      </c>
      <c r="B2251" s="34">
        <v>43</v>
      </c>
      <c r="C2251" s="34" t="s">
        <v>13</v>
      </c>
      <c r="D2251" s="1" t="s">
        <v>23</v>
      </c>
      <c r="E2251" s="34"/>
      <c r="F2251" s="94">
        <v>43339</v>
      </c>
      <c r="G2251" s="34" t="s">
        <v>34126</v>
      </c>
      <c r="H2251" s="34" t="s">
        <v>815</v>
      </c>
      <c r="I2251" s="34" t="s">
        <v>293</v>
      </c>
      <c r="J2251" s="62">
        <v>40475</v>
      </c>
      <c r="K2251" s="34" t="s">
        <v>2005</v>
      </c>
      <c r="L2251" s="34" t="s">
        <v>18184</v>
      </c>
      <c r="M2251" s="1" t="s">
        <v>46058</v>
      </c>
      <c r="N2251" s="34" t="s">
        <v>20</v>
      </c>
      <c r="O2251" s="34" t="s">
        <v>34127</v>
      </c>
      <c r="P2251" s="34" t="s">
        <v>45771</v>
      </c>
      <c r="Q2251" s="34" t="s">
        <v>29986</v>
      </c>
      <c r="R2251" s="95" t="s">
        <v>34128</v>
      </c>
      <c r="S2251" s="34" t="s">
        <v>93</v>
      </c>
      <c r="T2251" s="34" t="s">
        <v>28</v>
      </c>
      <c r="U2251" s="33" t="s">
        <v>26487</v>
      </c>
      <c r="V2251" s="35"/>
      <c r="W2251" s="35"/>
      <c r="X2251" s="35"/>
      <c r="Y2251" s="35"/>
      <c r="AA2251" s="33" t="s">
        <v>42844</v>
      </c>
      <c r="AB2251" s="33">
        <v>6200</v>
      </c>
      <c r="AC2251" s="103">
        <v>24764</v>
      </c>
    </row>
    <row r="2252" spans="1:29" ht="13" customHeight="1" x14ac:dyDescent="0.2">
      <c r="A2252" s="1" t="s">
        <v>2989</v>
      </c>
      <c r="B2252" s="34" t="s">
        <v>22</v>
      </c>
      <c r="C2252" s="34" t="s">
        <v>13</v>
      </c>
      <c r="D2252" s="1" t="s">
        <v>23</v>
      </c>
      <c r="E2252" s="34"/>
      <c r="F2252" s="94">
        <v>43339</v>
      </c>
      <c r="G2252" s="34" t="s">
        <v>34129</v>
      </c>
      <c r="H2252" s="34" t="s">
        <v>34130</v>
      </c>
      <c r="I2252" s="34" t="s">
        <v>62</v>
      </c>
      <c r="J2252" s="62">
        <v>43551</v>
      </c>
      <c r="K2252" s="34" t="s">
        <v>10980</v>
      </c>
      <c r="L2252" s="34" t="s">
        <v>34131</v>
      </c>
      <c r="M2252" s="1" t="s">
        <v>47027</v>
      </c>
      <c r="N2252" s="34" t="s">
        <v>20</v>
      </c>
      <c r="O2252" s="34" t="s">
        <v>34132</v>
      </c>
      <c r="P2252" s="34" t="s">
        <v>45771</v>
      </c>
      <c r="Q2252" s="34" t="s">
        <v>29986</v>
      </c>
      <c r="R2252" s="95" t="s">
        <v>34133</v>
      </c>
      <c r="S2252" s="34" t="s">
        <v>93</v>
      </c>
      <c r="T2252" s="34" t="s">
        <v>28</v>
      </c>
      <c r="U2252" s="33" t="s">
        <v>26487</v>
      </c>
      <c r="V2252" s="35"/>
      <c r="W2252" s="35" t="s">
        <v>26486</v>
      </c>
      <c r="X2252" s="35"/>
      <c r="Y2252" s="35"/>
      <c r="AA2252" s="33" t="s">
        <v>42844</v>
      </c>
      <c r="AB2252" s="33">
        <v>6201</v>
      </c>
      <c r="AC2252" s="103">
        <v>24768</v>
      </c>
    </row>
    <row r="2253" spans="1:29" ht="13" customHeight="1" x14ac:dyDescent="0.2">
      <c r="A2253" s="34" t="s">
        <v>34137</v>
      </c>
      <c r="B2253" s="34">
        <v>38</v>
      </c>
      <c r="C2253" s="34" t="s">
        <v>13</v>
      </c>
      <c r="D2253" s="34" t="s">
        <v>41</v>
      </c>
      <c r="E2253" s="34"/>
      <c r="F2253" s="94">
        <v>43338</v>
      </c>
      <c r="G2253" s="34" t="s">
        <v>34138</v>
      </c>
      <c r="H2253" s="34" t="s">
        <v>195</v>
      </c>
      <c r="I2253" s="34" t="s">
        <v>55</v>
      </c>
      <c r="J2253" s="62">
        <v>33138</v>
      </c>
      <c r="K2253" s="34" t="s">
        <v>147</v>
      </c>
      <c r="L2253" s="34" t="s">
        <v>424</v>
      </c>
      <c r="M2253" s="1" t="s">
        <v>46635</v>
      </c>
      <c r="N2253" s="34" t="s">
        <v>362</v>
      </c>
      <c r="O2253" s="34" t="s">
        <v>34139</v>
      </c>
      <c r="P2253" s="34" t="s">
        <v>45771</v>
      </c>
      <c r="Q2253" s="34" t="s">
        <v>29986</v>
      </c>
      <c r="R2253" s="95" t="s">
        <v>34140</v>
      </c>
      <c r="S2253" s="34" t="s">
        <v>22</v>
      </c>
      <c r="T2253" s="34" t="s">
        <v>21</v>
      </c>
      <c r="U2253" s="34" t="s">
        <v>26682</v>
      </c>
      <c r="V2253" s="34" t="s">
        <v>26484</v>
      </c>
      <c r="W2253" s="34" t="s">
        <v>26485</v>
      </c>
      <c r="X2253" s="34"/>
      <c r="Y2253" s="34"/>
      <c r="AA2253" s="33" t="s">
        <v>42842</v>
      </c>
      <c r="AB2253" s="33">
        <v>6194</v>
      </c>
      <c r="AC2253" s="103">
        <v>24855</v>
      </c>
    </row>
    <row r="2254" spans="1:29" ht="13" customHeight="1" x14ac:dyDescent="0.2">
      <c r="A2254" s="34" t="s">
        <v>34141</v>
      </c>
      <c r="B2254" s="34">
        <v>41</v>
      </c>
      <c r="C2254" s="34" t="s">
        <v>102</v>
      </c>
      <c r="D2254" s="34" t="s">
        <v>30</v>
      </c>
      <c r="E2254" s="34"/>
      <c r="F2254" s="94">
        <v>43338</v>
      </c>
      <c r="G2254" s="34" t="s">
        <v>34142</v>
      </c>
      <c r="H2254" s="34" t="s">
        <v>34143</v>
      </c>
      <c r="I2254" s="34" t="s">
        <v>25</v>
      </c>
      <c r="J2254" s="62">
        <v>29702</v>
      </c>
      <c r="K2254" s="34" t="s">
        <v>1466</v>
      </c>
      <c r="L2254" s="34" t="s">
        <v>18900</v>
      </c>
      <c r="M2254" s="1" t="s">
        <v>46588</v>
      </c>
      <c r="N2254" s="34" t="s">
        <v>20</v>
      </c>
      <c r="O2254" s="34" t="s">
        <v>34144</v>
      </c>
      <c r="P2254" s="34" t="s">
        <v>45771</v>
      </c>
      <c r="Q2254" s="34" t="s">
        <v>29986</v>
      </c>
      <c r="R2254" s="95" t="s">
        <v>34145</v>
      </c>
      <c r="S2254" s="35" t="s">
        <v>509</v>
      </c>
      <c r="T2254" s="34" t="s">
        <v>21</v>
      </c>
      <c r="U2254" s="35" t="s">
        <v>26689</v>
      </c>
      <c r="V2254" s="35" t="s">
        <v>26484</v>
      </c>
      <c r="W2254" s="35" t="s">
        <v>26485</v>
      </c>
      <c r="X2254" s="35" t="s">
        <v>93</v>
      </c>
      <c r="Y2254" s="35">
        <v>3996</v>
      </c>
      <c r="AA2254" s="33" t="s">
        <v>42843</v>
      </c>
      <c r="AB2254" s="33">
        <v>6193</v>
      </c>
      <c r="AC2254" s="103">
        <v>24763</v>
      </c>
    </row>
    <row r="2255" spans="1:29" ht="13" customHeight="1" x14ac:dyDescent="0.2">
      <c r="A2255" s="1" t="s">
        <v>34150</v>
      </c>
      <c r="B2255" s="34">
        <v>18</v>
      </c>
      <c r="C2255" s="34" t="s">
        <v>13</v>
      </c>
      <c r="D2255" s="1" t="s">
        <v>23</v>
      </c>
      <c r="E2255" s="34"/>
      <c r="F2255" s="94">
        <v>43337</v>
      </c>
      <c r="G2255" s="34" t="s">
        <v>34151</v>
      </c>
      <c r="H2255" s="34" t="s">
        <v>604</v>
      </c>
      <c r="I2255" s="34" t="s">
        <v>249</v>
      </c>
      <c r="J2255" s="62">
        <v>89106</v>
      </c>
      <c r="K2255" s="34" t="s">
        <v>524</v>
      </c>
      <c r="L2255" s="34" t="s">
        <v>525</v>
      </c>
      <c r="M2255" s="1" t="s">
        <v>48881</v>
      </c>
      <c r="N2255" s="34" t="s">
        <v>20</v>
      </c>
      <c r="O2255" s="34" t="s">
        <v>34152</v>
      </c>
      <c r="P2255" s="34" t="s">
        <v>45771</v>
      </c>
      <c r="Q2255" s="34" t="s">
        <v>29986</v>
      </c>
      <c r="R2255" s="95" t="s">
        <v>34153</v>
      </c>
      <c r="S2255" s="34" t="s">
        <v>93</v>
      </c>
      <c r="T2255" s="34" t="s">
        <v>21</v>
      </c>
      <c r="U2255" s="35" t="s">
        <v>26689</v>
      </c>
      <c r="V2255" s="35" t="s">
        <v>26484</v>
      </c>
      <c r="W2255" s="35" t="s">
        <v>26485</v>
      </c>
      <c r="X2255" s="35"/>
      <c r="Y2255" s="35"/>
      <c r="AA2255" s="33" t="s">
        <v>42842</v>
      </c>
      <c r="AB2255" s="33">
        <v>6190</v>
      </c>
      <c r="AC2255" s="103">
        <v>24761</v>
      </c>
    </row>
    <row r="2256" spans="1:29" ht="13" customHeight="1" x14ac:dyDescent="0.2">
      <c r="A2256" s="34" t="s">
        <v>34146</v>
      </c>
      <c r="B2256" s="34">
        <v>18</v>
      </c>
      <c r="C2256" s="34" t="s">
        <v>13</v>
      </c>
      <c r="D2256" s="34" t="s">
        <v>30</v>
      </c>
      <c r="E2256" s="34"/>
      <c r="F2256" s="94">
        <v>43337</v>
      </c>
      <c r="G2256" s="34" t="s">
        <v>34147</v>
      </c>
      <c r="H2256" s="34" t="s">
        <v>6272</v>
      </c>
      <c r="I2256" s="34" t="s">
        <v>224</v>
      </c>
      <c r="J2256" s="62">
        <v>24073</v>
      </c>
      <c r="K2256" s="34" t="s">
        <v>992</v>
      </c>
      <c r="L2256" s="34" t="s">
        <v>18472</v>
      </c>
      <c r="M2256" s="1" t="s">
        <v>47028</v>
      </c>
      <c r="N2256" s="34" t="s">
        <v>20</v>
      </c>
      <c r="O2256" s="34" t="s">
        <v>34148</v>
      </c>
      <c r="P2256" s="34" t="s">
        <v>45771</v>
      </c>
      <c r="Q2256" s="34" t="s">
        <v>29986</v>
      </c>
      <c r="R2256" s="95" t="s">
        <v>34149</v>
      </c>
      <c r="S2256" s="35" t="s">
        <v>509</v>
      </c>
      <c r="T2256" s="34" t="s">
        <v>21</v>
      </c>
      <c r="U2256" s="35" t="s">
        <v>26689</v>
      </c>
      <c r="V2256" s="35" t="s">
        <v>26482</v>
      </c>
      <c r="W2256" s="35" t="s">
        <v>26485</v>
      </c>
      <c r="X2256" s="35" t="s">
        <v>93</v>
      </c>
      <c r="Y2256" s="35">
        <v>3994</v>
      </c>
      <c r="AA2256" s="33" t="s">
        <v>42842</v>
      </c>
      <c r="AB2256" s="33">
        <v>6187</v>
      </c>
      <c r="AC2256" s="103">
        <v>24762</v>
      </c>
    </row>
    <row r="2257" spans="1:29" ht="13" customHeight="1" x14ac:dyDescent="0.2">
      <c r="A2257" s="34" t="s">
        <v>34158</v>
      </c>
      <c r="B2257" s="34">
        <v>29</v>
      </c>
      <c r="C2257" s="34" t="s">
        <v>13</v>
      </c>
      <c r="D2257" s="34" t="s">
        <v>30</v>
      </c>
      <c r="E2257" s="95" t="s">
        <v>34159</v>
      </c>
      <c r="F2257" s="94">
        <v>43337</v>
      </c>
      <c r="G2257" s="34" t="s">
        <v>34160</v>
      </c>
      <c r="H2257" s="34" t="s">
        <v>1495</v>
      </c>
      <c r="I2257" s="34" t="s">
        <v>373</v>
      </c>
      <c r="J2257" s="62">
        <v>17402</v>
      </c>
      <c r="K2257" s="34" t="s">
        <v>1495</v>
      </c>
      <c r="L2257" s="34" t="s">
        <v>34161</v>
      </c>
      <c r="M2257" s="1" t="s">
        <v>47029</v>
      </c>
      <c r="N2257" s="34" t="s">
        <v>20</v>
      </c>
      <c r="O2257" s="34" t="s">
        <v>34162</v>
      </c>
      <c r="P2257" s="34" t="s">
        <v>45771</v>
      </c>
      <c r="Q2257" s="34" t="s">
        <v>29986</v>
      </c>
      <c r="R2257" s="95" t="s">
        <v>34163</v>
      </c>
      <c r="S2257" s="34" t="s">
        <v>93</v>
      </c>
      <c r="T2257" s="34" t="s">
        <v>21</v>
      </c>
      <c r="U2257" s="35" t="s">
        <v>26689</v>
      </c>
      <c r="V2257" s="35" t="s">
        <v>26484</v>
      </c>
      <c r="W2257" s="35" t="s">
        <v>26485</v>
      </c>
      <c r="X2257" s="35" t="s">
        <v>93</v>
      </c>
      <c r="Y2257" s="35">
        <v>3995</v>
      </c>
      <c r="AA2257" s="33" t="s">
        <v>42844</v>
      </c>
      <c r="AB2257" s="33">
        <v>6188</v>
      </c>
      <c r="AC2257" s="103">
        <v>24758</v>
      </c>
    </row>
    <row r="2258" spans="1:29" ht="13" customHeight="1" x14ac:dyDescent="0.2">
      <c r="A2258" s="34" t="s">
        <v>34168</v>
      </c>
      <c r="B2258" s="34">
        <v>37</v>
      </c>
      <c r="C2258" s="34" t="s">
        <v>102</v>
      </c>
      <c r="D2258" s="34" t="s">
        <v>30</v>
      </c>
      <c r="E2258" s="34"/>
      <c r="F2258" s="94">
        <v>43337</v>
      </c>
      <c r="G2258" s="34" t="s">
        <v>34169</v>
      </c>
      <c r="H2258" s="34" t="s">
        <v>34170</v>
      </c>
      <c r="I2258" s="34" t="s">
        <v>191</v>
      </c>
      <c r="J2258" s="62">
        <v>81101</v>
      </c>
      <c r="K2258" s="34" t="s">
        <v>34170</v>
      </c>
      <c r="L2258" s="34" t="s">
        <v>9063</v>
      </c>
      <c r="M2258" s="1" t="s">
        <v>46030</v>
      </c>
      <c r="N2258" s="34" t="s">
        <v>20</v>
      </c>
      <c r="O2258" s="34" t="s">
        <v>36320</v>
      </c>
      <c r="P2258" s="34" t="s">
        <v>45771</v>
      </c>
      <c r="Q2258" s="34" t="s">
        <v>29986</v>
      </c>
      <c r="R2258" s="95" t="s">
        <v>34171</v>
      </c>
      <c r="S2258" s="34" t="s">
        <v>93</v>
      </c>
      <c r="T2258" s="34" t="s">
        <v>21</v>
      </c>
      <c r="U2258" s="35" t="s">
        <v>26689</v>
      </c>
      <c r="V2258" s="35" t="s">
        <v>26484</v>
      </c>
      <c r="W2258" s="35" t="s">
        <v>26483</v>
      </c>
      <c r="X2258" s="35" t="s">
        <v>93</v>
      </c>
      <c r="Y2258" s="35">
        <v>3998</v>
      </c>
      <c r="AA2258" s="33" t="s">
        <v>42843</v>
      </c>
      <c r="AB2258" s="33">
        <v>6189</v>
      </c>
      <c r="AC2258" s="103">
        <v>24760</v>
      </c>
    </row>
    <row r="2259" spans="1:29" ht="13" customHeight="1" x14ac:dyDescent="0.2">
      <c r="A2259" s="1" t="s">
        <v>34154</v>
      </c>
      <c r="B2259" s="34">
        <v>27</v>
      </c>
      <c r="C2259" s="34" t="s">
        <v>13</v>
      </c>
      <c r="D2259" s="1" t="s">
        <v>23</v>
      </c>
      <c r="E2259" s="34"/>
      <c r="F2259" s="94">
        <v>43337</v>
      </c>
      <c r="G2259" s="34" t="s">
        <v>34155</v>
      </c>
      <c r="H2259" s="34" t="s">
        <v>21029</v>
      </c>
      <c r="I2259" s="34" t="s">
        <v>191</v>
      </c>
      <c r="J2259" s="62">
        <v>80234</v>
      </c>
      <c r="K2259" s="34" t="s">
        <v>1784</v>
      </c>
      <c r="L2259" s="34" t="s">
        <v>21030</v>
      </c>
      <c r="M2259" s="1" t="s">
        <v>45931</v>
      </c>
      <c r="N2259" s="34" t="s">
        <v>20</v>
      </c>
      <c r="O2259" s="34" t="s">
        <v>34156</v>
      </c>
      <c r="P2259" s="34" t="s">
        <v>45771</v>
      </c>
      <c r="Q2259" s="34" t="s">
        <v>29986</v>
      </c>
      <c r="R2259" s="95" t="s">
        <v>34157</v>
      </c>
      <c r="S2259" s="34" t="s">
        <v>93</v>
      </c>
      <c r="T2259" s="34" t="s">
        <v>45897</v>
      </c>
      <c r="U2259" s="35" t="s">
        <v>49804</v>
      </c>
      <c r="V2259" s="35" t="s">
        <v>26484</v>
      </c>
      <c r="W2259" s="35"/>
      <c r="X2259" s="35"/>
      <c r="Y2259" s="35"/>
      <c r="AA2259" s="33" t="s">
        <v>42844</v>
      </c>
      <c r="AB2259" s="33">
        <v>6191</v>
      </c>
      <c r="AC2259" s="103">
        <v>24756</v>
      </c>
    </row>
    <row r="2260" spans="1:29" ht="13" customHeight="1" x14ac:dyDescent="0.2">
      <c r="A2260" s="1" t="s">
        <v>34164</v>
      </c>
      <c r="B2260" s="34">
        <v>30</v>
      </c>
      <c r="C2260" s="34" t="s">
        <v>13</v>
      </c>
      <c r="D2260" s="1" t="s">
        <v>23</v>
      </c>
      <c r="E2260" s="34"/>
      <c r="F2260" s="94">
        <v>43337</v>
      </c>
      <c r="G2260" s="34" t="s">
        <v>34165</v>
      </c>
      <c r="H2260" s="34" t="s">
        <v>3842</v>
      </c>
      <c r="I2260" s="34" t="s">
        <v>337</v>
      </c>
      <c r="J2260" s="62">
        <v>28213</v>
      </c>
      <c r="K2260" s="34" t="s">
        <v>3844</v>
      </c>
      <c r="L2260" s="34" t="s">
        <v>17511</v>
      </c>
      <c r="M2260" s="1" t="s">
        <v>46808</v>
      </c>
      <c r="N2260" s="34" t="s">
        <v>20</v>
      </c>
      <c r="O2260" s="34" t="s">
        <v>34166</v>
      </c>
      <c r="P2260" s="34" t="s">
        <v>45771</v>
      </c>
      <c r="Q2260" s="34" t="s">
        <v>29986</v>
      </c>
      <c r="R2260" s="95" t="s">
        <v>34167</v>
      </c>
      <c r="S2260" s="34" t="s">
        <v>93</v>
      </c>
      <c r="T2260" s="34" t="s">
        <v>350</v>
      </c>
      <c r="U2260" s="35" t="s">
        <v>26775</v>
      </c>
      <c r="V2260" s="35" t="s">
        <v>26484</v>
      </c>
      <c r="W2260" s="35" t="s">
        <v>26485</v>
      </c>
      <c r="X2260" s="35"/>
      <c r="Y2260" s="35"/>
      <c r="AA2260" s="33" t="s">
        <v>42844</v>
      </c>
      <c r="AB2260" s="33">
        <v>6192</v>
      </c>
      <c r="AC2260" s="103">
        <v>24757</v>
      </c>
    </row>
    <row r="2261" spans="1:29" ht="13" customHeight="1" x14ac:dyDescent="0.2">
      <c r="A2261" s="34" t="s">
        <v>34172</v>
      </c>
      <c r="B2261" s="34">
        <v>20</v>
      </c>
      <c r="C2261" s="34" t="s">
        <v>13</v>
      </c>
      <c r="D2261" s="34" t="s">
        <v>78</v>
      </c>
      <c r="E2261" s="95" t="s">
        <v>34173</v>
      </c>
      <c r="F2261" s="94">
        <v>43336</v>
      </c>
      <c r="G2261" s="34" t="s">
        <v>34174</v>
      </c>
      <c r="H2261" s="34" t="s">
        <v>501</v>
      </c>
      <c r="I2261" s="34" t="s">
        <v>62</v>
      </c>
      <c r="J2261" s="62">
        <v>45206</v>
      </c>
      <c r="K2261" s="34" t="s">
        <v>502</v>
      </c>
      <c r="L2261" s="34" t="s">
        <v>503</v>
      </c>
      <c r="M2261" s="1" t="s">
        <v>47012</v>
      </c>
      <c r="N2261" s="34" t="s">
        <v>20</v>
      </c>
      <c r="O2261" s="34" t="s">
        <v>34175</v>
      </c>
      <c r="P2261" s="34" t="s">
        <v>45771</v>
      </c>
      <c r="Q2261" s="34" t="s">
        <v>29986</v>
      </c>
      <c r="R2261" s="95" t="s">
        <v>34176</v>
      </c>
      <c r="S2261" s="34" t="s">
        <v>93</v>
      </c>
      <c r="T2261" s="34" t="s">
        <v>21</v>
      </c>
      <c r="U2261" s="35" t="s">
        <v>26689</v>
      </c>
      <c r="V2261" s="35" t="s">
        <v>26484</v>
      </c>
      <c r="W2261" s="35" t="s">
        <v>26485</v>
      </c>
      <c r="X2261" s="35" t="s">
        <v>93</v>
      </c>
      <c r="Y2261" s="35">
        <v>3989</v>
      </c>
      <c r="AA2261" s="33" t="s">
        <v>42842</v>
      </c>
      <c r="AB2261" s="33">
        <v>6183</v>
      </c>
      <c r="AC2261" s="103">
        <v>24751</v>
      </c>
    </row>
    <row r="2262" spans="1:29" ht="13" customHeight="1" x14ac:dyDescent="0.2">
      <c r="A2262" s="34" t="s">
        <v>34187</v>
      </c>
      <c r="B2262" s="34">
        <v>41</v>
      </c>
      <c r="C2262" s="34" t="s">
        <v>13</v>
      </c>
      <c r="D2262" s="34" t="s">
        <v>41</v>
      </c>
      <c r="E2262" s="34"/>
      <c r="F2262" s="94">
        <v>43336</v>
      </c>
      <c r="G2262" s="34" t="s">
        <v>34188</v>
      </c>
      <c r="H2262" s="34" t="s">
        <v>628</v>
      </c>
      <c r="I2262" s="34" t="s">
        <v>38</v>
      </c>
      <c r="J2262" s="62">
        <v>93308</v>
      </c>
      <c r="K2262" s="34" t="s">
        <v>629</v>
      </c>
      <c r="L2262" s="34" t="s">
        <v>894</v>
      </c>
      <c r="M2262" s="1" t="s">
        <v>45955</v>
      </c>
      <c r="N2262" s="34" t="s">
        <v>20</v>
      </c>
      <c r="O2262" s="34" t="s">
        <v>34189</v>
      </c>
      <c r="P2262" s="34" t="s">
        <v>45771</v>
      </c>
      <c r="Q2262" s="34" t="s">
        <v>29986</v>
      </c>
      <c r="R2262" s="95" t="s">
        <v>34190</v>
      </c>
      <c r="S2262" s="34" t="s">
        <v>93</v>
      </c>
      <c r="T2262" s="34" t="s">
        <v>21</v>
      </c>
      <c r="U2262" s="35" t="s">
        <v>26682</v>
      </c>
      <c r="V2262" s="35" t="s">
        <v>26482</v>
      </c>
      <c r="W2262" s="35"/>
      <c r="X2262" s="35" t="s">
        <v>93</v>
      </c>
      <c r="Y2262" s="35">
        <v>3992</v>
      </c>
      <c r="AA2262" s="33" t="s">
        <v>42844</v>
      </c>
      <c r="AB2262" s="33">
        <v>6184</v>
      </c>
      <c r="AC2262" s="103">
        <v>24754</v>
      </c>
    </row>
    <row r="2263" spans="1:29" ht="13" customHeight="1" x14ac:dyDescent="0.2">
      <c r="A2263" s="34" t="s">
        <v>34191</v>
      </c>
      <c r="B2263" s="34">
        <v>44</v>
      </c>
      <c r="C2263" s="34" t="s">
        <v>13</v>
      </c>
      <c r="D2263" s="34" t="s">
        <v>30</v>
      </c>
      <c r="E2263" s="34"/>
      <c r="F2263" s="94">
        <v>43336</v>
      </c>
      <c r="G2263" s="34" t="s">
        <v>34192</v>
      </c>
      <c r="H2263" s="34" t="s">
        <v>34193</v>
      </c>
      <c r="I2263" s="34" t="s">
        <v>25</v>
      </c>
      <c r="J2263" s="62">
        <v>29335</v>
      </c>
      <c r="K2263" s="34" t="s">
        <v>2631</v>
      </c>
      <c r="L2263" s="34" t="s">
        <v>2743</v>
      </c>
      <c r="M2263" s="1" t="s">
        <v>46684</v>
      </c>
      <c r="N2263" s="34" t="s">
        <v>20</v>
      </c>
      <c r="O2263" s="34" t="s">
        <v>34194</v>
      </c>
      <c r="P2263" s="34" t="s">
        <v>45771</v>
      </c>
      <c r="Q2263" s="34" t="s">
        <v>29986</v>
      </c>
      <c r="R2263" s="95" t="s">
        <v>34195</v>
      </c>
      <c r="S2263" s="35" t="s">
        <v>509</v>
      </c>
      <c r="T2263" s="34" t="s">
        <v>21</v>
      </c>
      <c r="U2263" s="35" t="s">
        <v>26499</v>
      </c>
      <c r="V2263" s="35" t="s">
        <v>26484</v>
      </c>
      <c r="W2263" s="35" t="s">
        <v>26485</v>
      </c>
      <c r="X2263" s="35" t="s">
        <v>93</v>
      </c>
      <c r="Y2263" s="35">
        <v>3987</v>
      </c>
      <c r="AA2263" s="33" t="s">
        <v>42843</v>
      </c>
      <c r="AB2263" s="33">
        <v>6182</v>
      </c>
      <c r="AC2263" s="103">
        <v>24752</v>
      </c>
    </row>
    <row r="2264" spans="1:29" ht="13" customHeight="1" x14ac:dyDescent="0.2">
      <c r="A2264" s="34" t="s">
        <v>34177</v>
      </c>
      <c r="B2264" s="34">
        <v>25</v>
      </c>
      <c r="C2264" s="34" t="s">
        <v>13</v>
      </c>
      <c r="D2264" s="34" t="s">
        <v>78</v>
      </c>
      <c r="E2264" s="95" t="s">
        <v>34178</v>
      </c>
      <c r="F2264" s="94">
        <v>43336</v>
      </c>
      <c r="G2264" s="34" t="s">
        <v>34179</v>
      </c>
      <c r="H2264" s="34" t="s">
        <v>2297</v>
      </c>
      <c r="I2264" s="34" t="s">
        <v>366</v>
      </c>
      <c r="J2264" s="62">
        <v>74103</v>
      </c>
      <c r="K2264" s="34" t="s">
        <v>2297</v>
      </c>
      <c r="L2264" s="34" t="s">
        <v>3095</v>
      </c>
      <c r="M2264" s="1" t="s">
        <v>46198</v>
      </c>
      <c r="N2264" s="34" t="s">
        <v>362</v>
      </c>
      <c r="O2264" s="34" t="s">
        <v>34180</v>
      </c>
      <c r="P2264" s="34" t="s">
        <v>45771</v>
      </c>
      <c r="Q2264" s="34" t="s">
        <v>29986</v>
      </c>
      <c r="R2264" s="95" t="s">
        <v>34181</v>
      </c>
      <c r="S2264" s="34" t="s">
        <v>22</v>
      </c>
      <c r="T2264" s="34" t="s">
        <v>45897</v>
      </c>
      <c r="U2264" s="34" t="s">
        <v>49804</v>
      </c>
      <c r="V2264" s="34"/>
      <c r="W2264" s="34"/>
      <c r="X2264" s="34"/>
      <c r="Y2264" s="34"/>
      <c r="AA2264" s="33" t="s">
        <v>42842</v>
      </c>
      <c r="AB2264" s="33">
        <v>6185</v>
      </c>
      <c r="AC2264" s="103">
        <v>24852</v>
      </c>
    </row>
    <row r="2265" spans="1:29" ht="13" customHeight="1" x14ac:dyDescent="0.2">
      <c r="A2265" s="1" t="s">
        <v>34182</v>
      </c>
      <c r="B2265" s="34">
        <v>35</v>
      </c>
      <c r="C2265" s="34" t="s">
        <v>13</v>
      </c>
      <c r="D2265" s="1" t="s">
        <v>23</v>
      </c>
      <c r="E2265" s="34"/>
      <c r="F2265" s="94">
        <v>43336</v>
      </c>
      <c r="G2265" s="34" t="s">
        <v>34183</v>
      </c>
      <c r="H2265" s="34" t="s">
        <v>34184</v>
      </c>
      <c r="I2265" s="34" t="s">
        <v>399</v>
      </c>
      <c r="J2265" s="62">
        <v>63028</v>
      </c>
      <c r="K2265" s="34" t="s">
        <v>1655</v>
      </c>
      <c r="L2265" s="34" t="s">
        <v>36321</v>
      </c>
      <c r="M2265" s="1" t="s">
        <v>47030</v>
      </c>
      <c r="N2265" s="34" t="s">
        <v>20</v>
      </c>
      <c r="O2265" s="34" t="s">
        <v>34185</v>
      </c>
      <c r="P2265" s="34" t="s">
        <v>45771</v>
      </c>
      <c r="Q2265" s="34" t="s">
        <v>29986</v>
      </c>
      <c r="R2265" s="95" t="s">
        <v>34186</v>
      </c>
      <c r="S2265" s="34" t="s">
        <v>93</v>
      </c>
      <c r="T2265" s="34" t="s">
        <v>350</v>
      </c>
      <c r="U2265" s="35" t="s">
        <v>26775</v>
      </c>
      <c r="V2265" s="35" t="s">
        <v>26484</v>
      </c>
      <c r="W2265" s="35" t="s">
        <v>26483</v>
      </c>
      <c r="X2265" s="35"/>
      <c r="Y2265" s="35"/>
      <c r="AA2265" s="33" t="s">
        <v>42843</v>
      </c>
      <c r="AB2265" s="33">
        <v>6186</v>
      </c>
      <c r="AC2265" s="103">
        <v>24750</v>
      </c>
    </row>
    <row r="2266" spans="1:29" ht="13" customHeight="1" x14ac:dyDescent="0.2">
      <c r="A2266" s="34" t="s">
        <v>34196</v>
      </c>
      <c r="B2266" s="34">
        <v>23</v>
      </c>
      <c r="C2266" s="34" t="s">
        <v>102</v>
      </c>
      <c r="D2266" s="34" t="s">
        <v>30</v>
      </c>
      <c r="E2266" s="95" t="s">
        <v>34197</v>
      </c>
      <c r="F2266" s="94">
        <v>43335</v>
      </c>
      <c r="G2266" s="34" t="s">
        <v>34198</v>
      </c>
      <c r="H2266" s="34" t="s">
        <v>1199</v>
      </c>
      <c r="I2266" s="34" t="s">
        <v>62</v>
      </c>
      <c r="J2266" s="62">
        <v>43223</v>
      </c>
      <c r="K2266" s="34" t="s">
        <v>1200</v>
      </c>
      <c r="L2266" s="34" t="s">
        <v>11422</v>
      </c>
      <c r="M2266" s="1" t="s">
        <v>45979</v>
      </c>
      <c r="N2266" s="34" t="s">
        <v>20</v>
      </c>
      <c r="O2266" s="34" t="s">
        <v>34199</v>
      </c>
      <c r="P2266" s="34" t="s">
        <v>45771</v>
      </c>
      <c r="Q2266" s="34" t="s">
        <v>29986</v>
      </c>
      <c r="R2266" s="95" t="s">
        <v>34200</v>
      </c>
      <c r="S2266" s="34" t="s">
        <v>93</v>
      </c>
      <c r="T2266" s="34" t="s">
        <v>21</v>
      </c>
      <c r="U2266" s="35" t="s">
        <v>26490</v>
      </c>
      <c r="V2266" s="35" t="s">
        <v>26484</v>
      </c>
      <c r="W2266" s="35" t="s">
        <v>26485</v>
      </c>
      <c r="X2266" s="35" t="s">
        <v>93</v>
      </c>
      <c r="Y2266" s="35">
        <v>3993</v>
      </c>
      <c r="AA2266" s="33" t="s">
        <v>42842</v>
      </c>
      <c r="AB2266" s="33">
        <v>6178</v>
      </c>
      <c r="AC2266" s="103">
        <v>24744</v>
      </c>
    </row>
    <row r="2267" spans="1:29" ht="13" customHeight="1" x14ac:dyDescent="0.2">
      <c r="A2267" s="1" t="s">
        <v>2989</v>
      </c>
      <c r="B2267" s="34">
        <v>55</v>
      </c>
      <c r="C2267" s="34" t="s">
        <v>13</v>
      </c>
      <c r="D2267" s="1" t="s">
        <v>23</v>
      </c>
      <c r="E2267" s="34"/>
      <c r="F2267" s="94">
        <v>43335</v>
      </c>
      <c r="G2267" s="34" t="s">
        <v>34209</v>
      </c>
      <c r="H2267" s="34" t="s">
        <v>34210</v>
      </c>
      <c r="I2267" s="34" t="s">
        <v>281</v>
      </c>
      <c r="J2267" s="62">
        <v>98155</v>
      </c>
      <c r="K2267" s="34" t="s">
        <v>1130</v>
      </c>
      <c r="L2267" s="34" t="s">
        <v>34211</v>
      </c>
      <c r="M2267" s="1" t="s">
        <v>47031</v>
      </c>
      <c r="N2267" s="34" t="s">
        <v>20</v>
      </c>
      <c r="O2267" s="34" t="s">
        <v>34212</v>
      </c>
      <c r="P2267" s="34" t="s">
        <v>45771</v>
      </c>
      <c r="Q2267" s="34" t="s">
        <v>29986</v>
      </c>
      <c r="R2267" s="95" t="s">
        <v>34213</v>
      </c>
      <c r="S2267" s="34" t="s">
        <v>93</v>
      </c>
      <c r="T2267" s="34" t="s">
        <v>21</v>
      </c>
      <c r="U2267" s="35" t="s">
        <v>26689</v>
      </c>
      <c r="V2267" s="35" t="s">
        <v>26484</v>
      </c>
      <c r="W2267" s="35" t="s">
        <v>26485</v>
      </c>
      <c r="X2267" s="35"/>
      <c r="Y2267" s="35"/>
      <c r="AA2267" s="33" t="s">
        <v>42844</v>
      </c>
      <c r="AB2267" s="33">
        <v>6177</v>
      </c>
      <c r="AC2267" s="103">
        <v>24746</v>
      </c>
    </row>
    <row r="2268" spans="1:29" ht="13" customHeight="1" x14ac:dyDescent="0.2">
      <c r="A2268" s="1" t="s">
        <v>34205</v>
      </c>
      <c r="B2268" s="34">
        <v>36</v>
      </c>
      <c r="C2268" s="34" t="s">
        <v>13</v>
      </c>
      <c r="D2268" s="1" t="s">
        <v>23</v>
      </c>
      <c r="E2268" s="34"/>
      <c r="F2268" s="94">
        <v>43335</v>
      </c>
      <c r="G2268" s="34" t="s">
        <v>34206</v>
      </c>
      <c r="H2268" s="34" t="s">
        <v>6979</v>
      </c>
      <c r="I2268" s="34" t="s">
        <v>373</v>
      </c>
      <c r="J2268" s="62">
        <v>16423</v>
      </c>
      <c r="K2268" s="34" t="s">
        <v>7949</v>
      </c>
      <c r="L2268" s="34" t="s">
        <v>470</v>
      </c>
      <c r="M2268" s="1" t="s">
        <v>46170</v>
      </c>
      <c r="N2268" s="34" t="s">
        <v>20</v>
      </c>
      <c r="O2268" s="34" t="s">
        <v>34207</v>
      </c>
      <c r="P2268" s="34" t="s">
        <v>31864</v>
      </c>
      <c r="Q2268" s="34" t="s">
        <v>29986</v>
      </c>
      <c r="R2268" s="95" t="s">
        <v>34208</v>
      </c>
      <c r="S2268" s="34" t="s">
        <v>93</v>
      </c>
      <c r="T2268" s="34" t="s">
        <v>28</v>
      </c>
      <c r="U2268" s="33" t="s">
        <v>26487</v>
      </c>
      <c r="V2268" s="35"/>
      <c r="W2268" s="35"/>
      <c r="X2268" s="35"/>
      <c r="Y2268" s="35"/>
      <c r="AA2268" s="33" t="s">
        <v>42844</v>
      </c>
      <c r="AB2268" s="33">
        <v>6179</v>
      </c>
      <c r="AC2268" s="103">
        <v>24745</v>
      </c>
    </row>
    <row r="2269" spans="1:29" ht="13" customHeight="1" x14ac:dyDescent="0.2">
      <c r="A2269" s="1" t="s">
        <v>2989</v>
      </c>
      <c r="B2269" s="34" t="s">
        <v>22</v>
      </c>
      <c r="C2269" s="34" t="s">
        <v>13</v>
      </c>
      <c r="D2269" s="1" t="s">
        <v>23</v>
      </c>
      <c r="E2269" s="34"/>
      <c r="F2269" s="94">
        <v>43335</v>
      </c>
      <c r="G2269" s="34" t="s">
        <v>34214</v>
      </c>
      <c r="H2269" s="34" t="s">
        <v>3370</v>
      </c>
      <c r="I2269" s="34" t="s">
        <v>38</v>
      </c>
      <c r="J2269" s="62">
        <v>92701</v>
      </c>
      <c r="K2269" s="34" t="s">
        <v>995</v>
      </c>
      <c r="L2269" s="34" t="s">
        <v>3372</v>
      </c>
      <c r="M2269" s="1" t="s">
        <v>46210</v>
      </c>
      <c r="N2269" s="34" t="s">
        <v>20</v>
      </c>
      <c r="O2269" s="34" t="s">
        <v>34215</v>
      </c>
      <c r="P2269" s="34" t="s">
        <v>45771</v>
      </c>
      <c r="Q2269" s="34" t="s">
        <v>29986</v>
      </c>
      <c r="R2269" s="95" t="s">
        <v>34216</v>
      </c>
      <c r="S2269" s="34" t="s">
        <v>93</v>
      </c>
      <c r="T2269" s="34" t="s">
        <v>28</v>
      </c>
      <c r="U2269" s="33" t="s">
        <v>26487</v>
      </c>
      <c r="V2269" s="35"/>
      <c r="W2269" s="35"/>
      <c r="X2269" s="35"/>
      <c r="Y2269" s="35"/>
      <c r="AA2269" s="33" t="s">
        <v>42842</v>
      </c>
      <c r="AB2269" s="33">
        <v>6180</v>
      </c>
      <c r="AC2269" s="103">
        <v>24748</v>
      </c>
    </row>
    <row r="2270" spans="1:29" ht="13" customHeight="1" x14ac:dyDescent="0.2">
      <c r="A2270" s="34" t="s">
        <v>34201</v>
      </c>
      <c r="B2270" s="34">
        <v>23</v>
      </c>
      <c r="C2270" s="34" t="s">
        <v>102</v>
      </c>
      <c r="D2270" s="34" t="s">
        <v>41</v>
      </c>
      <c r="E2270" s="34"/>
      <c r="F2270" s="94">
        <v>43335</v>
      </c>
      <c r="G2270" s="34" t="s">
        <v>34202</v>
      </c>
      <c r="H2270" s="34" t="s">
        <v>1825</v>
      </c>
      <c r="I2270" s="34" t="s">
        <v>177</v>
      </c>
      <c r="J2270" s="62">
        <v>87031</v>
      </c>
      <c r="K2270" s="34" t="s">
        <v>1827</v>
      </c>
      <c r="L2270" s="34" t="s">
        <v>32110</v>
      </c>
      <c r="M2270" s="1" t="s">
        <v>46713</v>
      </c>
      <c r="N2270" s="34" t="s">
        <v>20</v>
      </c>
      <c r="O2270" s="34" t="s">
        <v>34203</v>
      </c>
      <c r="P2270" s="34" t="s">
        <v>45771</v>
      </c>
      <c r="Q2270" s="34" t="s">
        <v>29986</v>
      </c>
      <c r="R2270" s="95" t="s">
        <v>34204</v>
      </c>
      <c r="S2270" s="34" t="s">
        <v>93</v>
      </c>
      <c r="T2270" s="34" t="s">
        <v>350</v>
      </c>
      <c r="U2270" s="35" t="s">
        <v>26775</v>
      </c>
      <c r="V2270" s="35" t="s">
        <v>26482</v>
      </c>
      <c r="W2270" s="35" t="s">
        <v>26485</v>
      </c>
      <c r="X2270" s="35" t="s">
        <v>93</v>
      </c>
      <c r="Y2270" s="35">
        <v>3988</v>
      </c>
      <c r="AA2270" s="33" t="s">
        <v>42843</v>
      </c>
      <c r="AB2270" s="33">
        <v>6181</v>
      </c>
      <c r="AC2270" s="103">
        <v>24747</v>
      </c>
    </row>
    <row r="2271" spans="1:29" ht="13" customHeight="1" x14ac:dyDescent="0.2">
      <c r="A2271" s="34" t="s">
        <v>34227</v>
      </c>
      <c r="B2271" s="34">
        <v>38</v>
      </c>
      <c r="C2271" s="34" t="s">
        <v>13</v>
      </c>
      <c r="D2271" s="34" t="s">
        <v>30</v>
      </c>
      <c r="E2271" s="95" t="s">
        <v>34228</v>
      </c>
      <c r="F2271" s="94">
        <v>43332</v>
      </c>
      <c r="G2271" s="34" t="s">
        <v>34229</v>
      </c>
      <c r="H2271" s="34" t="s">
        <v>1857</v>
      </c>
      <c r="I2271" s="34" t="s">
        <v>465</v>
      </c>
      <c r="J2271" s="62">
        <v>3839</v>
      </c>
      <c r="K2271" s="34" t="s">
        <v>10125</v>
      </c>
      <c r="L2271" s="34" t="s">
        <v>36234</v>
      </c>
      <c r="M2271" s="1" t="s">
        <v>47032</v>
      </c>
      <c r="N2271" s="34" t="s">
        <v>20</v>
      </c>
      <c r="O2271" s="34" t="s">
        <v>36322</v>
      </c>
      <c r="P2271" s="34" t="s">
        <v>45771</v>
      </c>
      <c r="Q2271" s="34" t="s">
        <v>29986</v>
      </c>
      <c r="R2271" s="95" t="s">
        <v>34230</v>
      </c>
      <c r="S2271" s="34" t="s">
        <v>93</v>
      </c>
      <c r="T2271" s="34" t="s">
        <v>21</v>
      </c>
      <c r="U2271" s="35" t="s">
        <v>26689</v>
      </c>
      <c r="V2271" s="35" t="s">
        <v>26484</v>
      </c>
      <c r="W2271" s="35" t="s">
        <v>26485</v>
      </c>
      <c r="X2271" s="35" t="s">
        <v>93</v>
      </c>
      <c r="Y2271" s="35">
        <v>3986</v>
      </c>
      <c r="AA2271" s="33" t="s">
        <v>42844</v>
      </c>
      <c r="AB2271" s="33">
        <v>6174</v>
      </c>
      <c r="AC2271" s="103">
        <v>24741</v>
      </c>
    </row>
    <row r="2272" spans="1:29" ht="13" customHeight="1" x14ac:dyDescent="0.2">
      <c r="A2272" s="1" t="s">
        <v>34217</v>
      </c>
      <c r="B2272" s="34">
        <v>23</v>
      </c>
      <c r="C2272" s="34" t="s">
        <v>13</v>
      </c>
      <c r="D2272" s="1" t="s">
        <v>23</v>
      </c>
      <c r="E2272" s="34"/>
      <c r="F2272" s="94">
        <v>43332</v>
      </c>
      <c r="G2272" s="34" t="s">
        <v>34218</v>
      </c>
      <c r="H2272" s="34" t="s">
        <v>34219</v>
      </c>
      <c r="I2272" s="34" t="s">
        <v>38</v>
      </c>
      <c r="J2272" s="62">
        <v>92675</v>
      </c>
      <c r="K2272" s="34" t="s">
        <v>995</v>
      </c>
      <c r="L2272" s="34" t="s">
        <v>2195</v>
      </c>
      <c r="M2272" s="1" t="s">
        <v>48878</v>
      </c>
      <c r="N2272" s="34" t="s">
        <v>362</v>
      </c>
      <c r="O2272" s="34" t="s">
        <v>34220</v>
      </c>
      <c r="P2272" s="34" t="s">
        <v>45771</v>
      </c>
      <c r="Q2272" s="34" t="s">
        <v>29986</v>
      </c>
      <c r="R2272" s="95" t="s">
        <v>34221</v>
      </c>
      <c r="S2272" s="34" t="s">
        <v>509</v>
      </c>
      <c r="T2272" s="34" t="s">
        <v>45897</v>
      </c>
      <c r="U2272" s="34" t="s">
        <v>49804</v>
      </c>
      <c r="V2272" s="34" t="s">
        <v>26484</v>
      </c>
      <c r="W2272" s="34" t="s">
        <v>26485</v>
      </c>
      <c r="X2272" s="34"/>
      <c r="Y2272" s="34"/>
      <c r="AA2272" s="33" t="s">
        <v>42844</v>
      </c>
      <c r="AB2272" s="33">
        <v>6175</v>
      </c>
      <c r="AC2272" s="103">
        <v>24845</v>
      </c>
    </row>
    <row r="2273" spans="1:29" ht="13" customHeight="1" x14ac:dyDescent="0.2">
      <c r="A2273" s="34" t="s">
        <v>34222</v>
      </c>
      <c r="B2273" s="34">
        <v>36</v>
      </c>
      <c r="C2273" s="34" t="s">
        <v>13</v>
      </c>
      <c r="D2273" s="34" t="s">
        <v>78</v>
      </c>
      <c r="E2273" s="95" t="s">
        <v>34223</v>
      </c>
      <c r="F2273" s="94">
        <v>43332</v>
      </c>
      <c r="G2273" s="34" t="s">
        <v>34224</v>
      </c>
      <c r="H2273" s="34" t="s">
        <v>1030</v>
      </c>
      <c r="I2273" s="34" t="s">
        <v>373</v>
      </c>
      <c r="J2273" s="62">
        <v>19135</v>
      </c>
      <c r="K2273" s="34" t="s">
        <v>1030</v>
      </c>
      <c r="L2273" s="34" t="s">
        <v>1031</v>
      </c>
      <c r="M2273" s="1" t="s">
        <v>45971</v>
      </c>
      <c r="N2273" s="34" t="s">
        <v>20</v>
      </c>
      <c r="O2273" s="34" t="s">
        <v>34225</v>
      </c>
      <c r="P2273" s="34" t="s">
        <v>45771</v>
      </c>
      <c r="Q2273" s="34" t="s">
        <v>29986</v>
      </c>
      <c r="R2273" s="95" t="s">
        <v>34226</v>
      </c>
      <c r="S2273" s="34" t="s">
        <v>93</v>
      </c>
      <c r="T2273" s="34" t="s">
        <v>350</v>
      </c>
      <c r="U2273" s="35" t="s">
        <v>26775</v>
      </c>
      <c r="V2273" s="35" t="s">
        <v>26484</v>
      </c>
      <c r="W2273" s="35" t="s">
        <v>26483</v>
      </c>
      <c r="X2273" s="35" t="s">
        <v>93</v>
      </c>
      <c r="Y2273" s="35">
        <v>3985</v>
      </c>
      <c r="AA2273" s="33" t="s">
        <v>42842</v>
      </c>
      <c r="AB2273" s="33">
        <v>6176</v>
      </c>
      <c r="AC2273" s="103">
        <v>24742</v>
      </c>
    </row>
    <row r="2274" spans="1:29" ht="13" customHeight="1" x14ac:dyDescent="0.2">
      <c r="A2274" s="34" t="s">
        <v>34236</v>
      </c>
      <c r="B2274" s="34">
        <v>33</v>
      </c>
      <c r="C2274" s="34" t="s">
        <v>13</v>
      </c>
      <c r="D2274" s="34" t="s">
        <v>78</v>
      </c>
      <c r="E2274" s="34"/>
      <c r="F2274" s="94">
        <v>43331</v>
      </c>
      <c r="G2274" s="34" t="s">
        <v>34237</v>
      </c>
      <c r="H2274" s="34" t="s">
        <v>1780</v>
      </c>
      <c r="I2274" s="34" t="s">
        <v>159</v>
      </c>
      <c r="J2274" s="62">
        <v>30310</v>
      </c>
      <c r="K2274" s="34" t="s">
        <v>1450</v>
      </c>
      <c r="L2274" s="34" t="s">
        <v>2346</v>
      </c>
      <c r="M2274" s="1" t="s">
        <v>45940</v>
      </c>
      <c r="N2274" s="34" t="s">
        <v>20</v>
      </c>
      <c r="O2274" s="34" t="s">
        <v>34238</v>
      </c>
      <c r="P2274" s="34" t="s">
        <v>45771</v>
      </c>
      <c r="Q2274" s="34" t="s">
        <v>29986</v>
      </c>
      <c r="R2274" s="95" t="s">
        <v>34239</v>
      </c>
      <c r="S2274" s="34" t="s">
        <v>93</v>
      </c>
      <c r="T2274" s="34" t="s">
        <v>21</v>
      </c>
      <c r="U2274" s="35" t="s">
        <v>26689</v>
      </c>
      <c r="V2274" s="35" t="s">
        <v>26482</v>
      </c>
      <c r="W2274" s="35"/>
      <c r="X2274" s="35" t="s">
        <v>93</v>
      </c>
      <c r="Y2274" s="35">
        <v>3981</v>
      </c>
      <c r="AA2274" s="33" t="s">
        <v>42842</v>
      </c>
      <c r="AB2274" s="33">
        <v>6171</v>
      </c>
      <c r="AC2274" s="103">
        <v>24737</v>
      </c>
    </row>
    <row r="2275" spans="1:29" ht="13" customHeight="1" x14ac:dyDescent="0.2">
      <c r="A2275" s="1" t="s">
        <v>36221</v>
      </c>
      <c r="B2275" s="34">
        <v>42</v>
      </c>
      <c r="C2275" s="34" t="s">
        <v>13</v>
      </c>
      <c r="D2275" s="1" t="s">
        <v>23</v>
      </c>
      <c r="E2275" s="34"/>
      <c r="F2275" s="94">
        <v>43331</v>
      </c>
      <c r="G2275" s="34" t="s">
        <v>34244</v>
      </c>
      <c r="H2275" s="34" t="s">
        <v>10559</v>
      </c>
      <c r="I2275" s="34" t="s">
        <v>281</v>
      </c>
      <c r="J2275" s="62">
        <v>99216</v>
      </c>
      <c r="K2275" s="34" t="s">
        <v>779</v>
      </c>
      <c r="L2275" s="34" t="s">
        <v>34245</v>
      </c>
      <c r="M2275" s="1" t="s">
        <v>46303</v>
      </c>
      <c r="N2275" s="34" t="s">
        <v>20</v>
      </c>
      <c r="O2275" s="34" t="s">
        <v>34246</v>
      </c>
      <c r="P2275" s="34" t="s">
        <v>45771</v>
      </c>
      <c r="Q2275" s="34" t="s">
        <v>29986</v>
      </c>
      <c r="R2275" s="95" t="s">
        <v>34247</v>
      </c>
      <c r="S2275" s="35" t="s">
        <v>509</v>
      </c>
      <c r="T2275" s="34" t="s">
        <v>21</v>
      </c>
      <c r="U2275" s="35" t="s">
        <v>26689</v>
      </c>
      <c r="V2275" s="35" t="s">
        <v>26484</v>
      </c>
      <c r="W2275" s="35" t="s">
        <v>26485</v>
      </c>
      <c r="X2275" s="35" t="s">
        <v>93</v>
      </c>
      <c r="Y2275" s="35">
        <v>3980</v>
      </c>
      <c r="AA2275" s="33" t="s">
        <v>42842</v>
      </c>
      <c r="AB2275" s="33">
        <v>6170</v>
      </c>
      <c r="AC2275" s="103">
        <v>24739</v>
      </c>
    </row>
    <row r="2276" spans="1:29" ht="13" customHeight="1" x14ac:dyDescent="0.2">
      <c r="A2276" s="34" t="s">
        <v>34240</v>
      </c>
      <c r="B2276" s="34">
        <v>67</v>
      </c>
      <c r="C2276" s="34" t="s">
        <v>13</v>
      </c>
      <c r="D2276" s="34" t="s">
        <v>30</v>
      </c>
      <c r="E2276" s="34"/>
      <c r="F2276" s="94">
        <v>43331</v>
      </c>
      <c r="G2276" s="34" t="s">
        <v>34241</v>
      </c>
      <c r="H2276" s="34" t="s">
        <v>15161</v>
      </c>
      <c r="I2276" s="34" t="s">
        <v>795</v>
      </c>
      <c r="J2276" s="62">
        <v>59405</v>
      </c>
      <c r="K2276" s="34" t="s">
        <v>13423</v>
      </c>
      <c r="L2276" s="34" t="s">
        <v>29023</v>
      </c>
      <c r="M2276" s="1" t="s">
        <v>47033</v>
      </c>
      <c r="N2276" s="34" t="s">
        <v>20</v>
      </c>
      <c r="O2276" s="34" t="s">
        <v>34242</v>
      </c>
      <c r="P2276" s="34" t="s">
        <v>45771</v>
      </c>
      <c r="Q2276" s="34" t="s">
        <v>29986</v>
      </c>
      <c r="R2276" s="95" t="s">
        <v>34243</v>
      </c>
      <c r="S2276" s="34" t="s">
        <v>93</v>
      </c>
      <c r="T2276" s="34" t="s">
        <v>21</v>
      </c>
      <c r="U2276" s="35" t="s">
        <v>26689</v>
      </c>
      <c r="V2276" s="35" t="s">
        <v>26482</v>
      </c>
      <c r="W2276" s="35" t="s">
        <v>26485</v>
      </c>
      <c r="X2276" s="35" t="s">
        <v>93</v>
      </c>
      <c r="Y2276" s="35">
        <v>3983</v>
      </c>
      <c r="AA2276" s="33" t="s">
        <v>42844</v>
      </c>
      <c r="AB2276" s="33">
        <v>6172</v>
      </c>
      <c r="AC2276" s="103">
        <v>24735</v>
      </c>
    </row>
    <row r="2277" spans="1:29" ht="13" customHeight="1" x14ac:dyDescent="0.2">
      <c r="A2277" s="34" t="s">
        <v>34231</v>
      </c>
      <c r="B2277" s="34">
        <v>21</v>
      </c>
      <c r="C2277" s="34" t="s">
        <v>13</v>
      </c>
      <c r="D2277" s="34" t="s">
        <v>78</v>
      </c>
      <c r="E2277" s="95" t="s">
        <v>34232</v>
      </c>
      <c r="F2277" s="94">
        <v>43331</v>
      </c>
      <c r="G2277" s="34" t="s">
        <v>34233</v>
      </c>
      <c r="H2277" s="34" t="s">
        <v>628</v>
      </c>
      <c r="I2277" s="34" t="s">
        <v>38</v>
      </c>
      <c r="J2277" s="62">
        <v>93309</v>
      </c>
      <c r="K2277" s="34" t="s">
        <v>629</v>
      </c>
      <c r="L2277" s="34" t="s">
        <v>630</v>
      </c>
      <c r="M2277" s="1" t="s">
        <v>46534</v>
      </c>
      <c r="N2277" s="34" t="s">
        <v>20</v>
      </c>
      <c r="O2277" s="34" t="s">
        <v>34234</v>
      </c>
      <c r="P2277" s="34" t="s">
        <v>45771</v>
      </c>
      <c r="Q2277" s="34" t="s">
        <v>29986</v>
      </c>
      <c r="R2277" s="95" t="s">
        <v>34235</v>
      </c>
      <c r="S2277" s="34" t="s">
        <v>93</v>
      </c>
      <c r="T2277" s="34" t="s">
        <v>45897</v>
      </c>
      <c r="U2277" s="35" t="s">
        <v>39851</v>
      </c>
      <c r="V2277" s="35" t="s">
        <v>26482</v>
      </c>
      <c r="W2277" s="35" t="s">
        <v>26485</v>
      </c>
      <c r="X2277" s="35" t="s">
        <v>93</v>
      </c>
      <c r="Y2277" s="35">
        <v>3978</v>
      </c>
      <c r="AA2277" s="33" t="s">
        <v>42844</v>
      </c>
      <c r="AB2277" s="33">
        <v>6173</v>
      </c>
      <c r="AC2277" s="103">
        <v>24736</v>
      </c>
    </row>
    <row r="2278" spans="1:29" ht="13" customHeight="1" x14ac:dyDescent="0.2">
      <c r="A2278" s="34" t="s">
        <v>34248</v>
      </c>
      <c r="B2278" s="34">
        <v>15</v>
      </c>
      <c r="C2278" s="34" t="s">
        <v>13</v>
      </c>
      <c r="D2278" s="34" t="s">
        <v>41</v>
      </c>
      <c r="E2278" s="95" t="s">
        <v>34249</v>
      </c>
      <c r="F2278" s="94">
        <v>43330</v>
      </c>
      <c r="G2278" s="34" t="s">
        <v>34250</v>
      </c>
      <c r="H2278" s="34" t="s">
        <v>34251</v>
      </c>
      <c r="I2278" s="34" t="s">
        <v>38</v>
      </c>
      <c r="J2278" s="62">
        <v>95316</v>
      </c>
      <c r="K2278" s="34" t="s">
        <v>2941</v>
      </c>
      <c r="L2278" s="34" t="s">
        <v>2942</v>
      </c>
      <c r="M2278" s="1" t="s">
        <v>47034</v>
      </c>
      <c r="N2278" s="34" t="s">
        <v>20</v>
      </c>
      <c r="O2278" s="34" t="s">
        <v>34252</v>
      </c>
      <c r="P2278" s="34" t="s">
        <v>45771</v>
      </c>
      <c r="Q2278" s="34" t="s">
        <v>29986</v>
      </c>
      <c r="R2278" s="95" t="s">
        <v>34253</v>
      </c>
      <c r="S2278" s="34" t="s">
        <v>93</v>
      </c>
      <c r="T2278" s="34" t="s">
        <v>21</v>
      </c>
      <c r="U2278" s="35" t="s">
        <v>26689</v>
      </c>
      <c r="V2278" s="35" t="s">
        <v>26482</v>
      </c>
      <c r="W2278" s="35" t="s">
        <v>19153</v>
      </c>
      <c r="X2278" s="35" t="s">
        <v>93</v>
      </c>
      <c r="Y2278" s="35">
        <v>3977</v>
      </c>
      <c r="AA2278" s="33" t="s">
        <v>42843</v>
      </c>
      <c r="AB2278" s="33">
        <v>6167</v>
      </c>
      <c r="AC2278" s="103">
        <v>24733</v>
      </c>
    </row>
    <row r="2279" spans="1:29" ht="13" customHeight="1" x14ac:dyDescent="0.2">
      <c r="A2279" s="34" t="s">
        <v>34254</v>
      </c>
      <c r="B2279" s="34">
        <v>28</v>
      </c>
      <c r="C2279" s="34" t="s">
        <v>13</v>
      </c>
      <c r="D2279" s="34" t="s">
        <v>41</v>
      </c>
      <c r="E2279" s="34"/>
      <c r="F2279" s="94">
        <v>43330</v>
      </c>
      <c r="G2279" s="34" t="s">
        <v>34255</v>
      </c>
      <c r="H2279" s="34" t="s">
        <v>581</v>
      </c>
      <c r="I2279" s="34" t="s">
        <v>111</v>
      </c>
      <c r="J2279" s="62">
        <v>85041</v>
      </c>
      <c r="K2279" s="34" t="s">
        <v>582</v>
      </c>
      <c r="L2279" s="34" t="s">
        <v>583</v>
      </c>
      <c r="M2279" s="1" t="s">
        <v>45935</v>
      </c>
      <c r="N2279" s="34" t="s">
        <v>4952</v>
      </c>
      <c r="O2279" s="34" t="s">
        <v>34256</v>
      </c>
      <c r="P2279" s="34" t="s">
        <v>45771</v>
      </c>
      <c r="Q2279" s="34" t="s">
        <v>29986</v>
      </c>
      <c r="R2279" s="95" t="s">
        <v>34257</v>
      </c>
      <c r="S2279" s="34" t="s">
        <v>93</v>
      </c>
      <c r="T2279" s="34" t="s">
        <v>21</v>
      </c>
      <c r="U2279" s="35" t="s">
        <v>26689</v>
      </c>
      <c r="V2279" s="35" t="s">
        <v>26482</v>
      </c>
      <c r="W2279" s="35" t="s">
        <v>26486</v>
      </c>
      <c r="X2279" s="35" t="s">
        <v>93</v>
      </c>
      <c r="Y2279" s="35">
        <v>3982</v>
      </c>
      <c r="AA2279" s="33" t="s">
        <v>42844</v>
      </c>
      <c r="AB2279" s="33">
        <v>6168</v>
      </c>
      <c r="AC2279" s="103">
        <v>24730</v>
      </c>
    </row>
    <row r="2280" spans="1:29" ht="13" customHeight="1" x14ac:dyDescent="0.2">
      <c r="A2280" s="34" t="s">
        <v>34258</v>
      </c>
      <c r="B2280" s="34">
        <v>30</v>
      </c>
      <c r="C2280" s="34" t="s">
        <v>13</v>
      </c>
      <c r="D2280" s="34" t="s">
        <v>30</v>
      </c>
      <c r="E2280" s="34"/>
      <c r="F2280" s="94">
        <v>43330</v>
      </c>
      <c r="G2280" s="34" t="s">
        <v>34259</v>
      </c>
      <c r="H2280" s="34" t="s">
        <v>12726</v>
      </c>
      <c r="I2280" s="34" t="s">
        <v>38</v>
      </c>
      <c r="J2280" s="62">
        <v>90232</v>
      </c>
      <c r="K2280" s="34" t="s">
        <v>91</v>
      </c>
      <c r="L2280" s="34" t="s">
        <v>12728</v>
      </c>
      <c r="M2280" s="1" t="s">
        <v>47035</v>
      </c>
      <c r="N2280" s="34" t="s">
        <v>20</v>
      </c>
      <c r="O2280" s="34" t="s">
        <v>34260</v>
      </c>
      <c r="P2280" s="34" t="s">
        <v>45771</v>
      </c>
      <c r="Q2280" s="34" t="s">
        <v>29986</v>
      </c>
      <c r="R2280" s="95" t="s">
        <v>34261</v>
      </c>
      <c r="S2280" s="34" t="s">
        <v>93</v>
      </c>
      <c r="T2280" s="34" t="s">
        <v>21</v>
      </c>
      <c r="U2280" s="35" t="s">
        <v>26682</v>
      </c>
      <c r="V2280" s="35" t="s">
        <v>26482</v>
      </c>
      <c r="W2280" s="35" t="s">
        <v>26485</v>
      </c>
      <c r="X2280" s="35" t="s">
        <v>93</v>
      </c>
      <c r="Y2280" s="35">
        <v>3984</v>
      </c>
      <c r="AA2280" s="33" t="s">
        <v>42842</v>
      </c>
      <c r="AB2280" s="33">
        <v>6169</v>
      </c>
      <c r="AC2280" s="103">
        <v>24731</v>
      </c>
    </row>
    <row r="2281" spans="1:29" ht="13" customHeight="1" x14ac:dyDescent="0.2">
      <c r="A2281" s="34" t="s">
        <v>34262</v>
      </c>
      <c r="B2281" s="34">
        <v>17</v>
      </c>
      <c r="C2281" s="34" t="s">
        <v>13</v>
      </c>
      <c r="D2281" s="34" t="s">
        <v>41</v>
      </c>
      <c r="E2281" s="34"/>
      <c r="F2281" s="94">
        <v>43329</v>
      </c>
      <c r="G2281" s="34" t="s">
        <v>34263</v>
      </c>
      <c r="H2281" s="34" t="s">
        <v>265</v>
      </c>
      <c r="I2281" s="34" t="s">
        <v>66</v>
      </c>
      <c r="J2281" s="62">
        <v>75227</v>
      </c>
      <c r="K2281" s="34" t="s">
        <v>265</v>
      </c>
      <c r="L2281" s="34" t="s">
        <v>266</v>
      </c>
      <c r="M2281" s="1" t="s">
        <v>46483</v>
      </c>
      <c r="N2281" s="34" t="s">
        <v>20</v>
      </c>
      <c r="O2281" s="34" t="s">
        <v>34264</v>
      </c>
      <c r="P2281" s="34" t="s">
        <v>45771</v>
      </c>
      <c r="Q2281" s="34" t="s">
        <v>29986</v>
      </c>
      <c r="R2281" s="95" t="s">
        <v>34265</v>
      </c>
      <c r="S2281" s="34" t="s">
        <v>93</v>
      </c>
      <c r="T2281" s="34" t="s">
        <v>21</v>
      </c>
      <c r="U2281" s="35" t="s">
        <v>26689</v>
      </c>
      <c r="V2281" s="35" t="s">
        <v>26484</v>
      </c>
      <c r="W2281" s="35" t="s">
        <v>26485</v>
      </c>
      <c r="X2281" s="35"/>
      <c r="Y2281" s="35"/>
      <c r="AA2281" s="33" t="s">
        <v>42844</v>
      </c>
      <c r="AB2281" s="33">
        <v>6165</v>
      </c>
      <c r="AC2281" s="103">
        <v>24727</v>
      </c>
    </row>
    <row r="2282" spans="1:29" ht="13" customHeight="1" x14ac:dyDescent="0.2">
      <c r="A2282" s="34" t="s">
        <v>34266</v>
      </c>
      <c r="B2282" s="34">
        <v>21</v>
      </c>
      <c r="C2282" s="34" t="s">
        <v>13</v>
      </c>
      <c r="D2282" s="34" t="s">
        <v>78</v>
      </c>
      <c r="E2282" s="95" t="s">
        <v>34267</v>
      </c>
      <c r="F2282" s="94">
        <v>43329</v>
      </c>
      <c r="G2282" s="34" t="s">
        <v>34268</v>
      </c>
      <c r="H2282" s="34" t="s">
        <v>1224</v>
      </c>
      <c r="I2282" s="34" t="s">
        <v>66</v>
      </c>
      <c r="J2282" s="62">
        <v>78701</v>
      </c>
      <c r="K2282" s="34" t="s">
        <v>1225</v>
      </c>
      <c r="L2282" s="34" t="s">
        <v>1226</v>
      </c>
      <c r="M2282" s="1" t="s">
        <v>46070</v>
      </c>
      <c r="N2282" s="34" t="s">
        <v>4952</v>
      </c>
      <c r="O2282" s="34" t="s">
        <v>34269</v>
      </c>
      <c r="P2282" s="34" t="s">
        <v>45771</v>
      </c>
      <c r="Q2282" s="34" t="s">
        <v>29986</v>
      </c>
      <c r="R2282" s="95" t="s">
        <v>34270</v>
      </c>
      <c r="S2282" s="34" t="s">
        <v>93</v>
      </c>
      <c r="T2282" s="34" t="s">
        <v>21</v>
      </c>
      <c r="U2282" s="35" t="s">
        <v>26689</v>
      </c>
      <c r="V2282" s="35" t="s">
        <v>26484</v>
      </c>
      <c r="W2282" s="35"/>
      <c r="X2282" s="35" t="s">
        <v>93</v>
      </c>
      <c r="Y2282" s="35">
        <v>3975</v>
      </c>
      <c r="AA2282" s="33" t="s">
        <v>42842</v>
      </c>
      <c r="AB2282" s="33">
        <v>6166</v>
      </c>
      <c r="AC2282" s="103">
        <v>24726</v>
      </c>
    </row>
    <row r="2283" spans="1:29" ht="13" customHeight="1" x14ac:dyDescent="0.2">
      <c r="A2283" s="34" t="s">
        <v>34275</v>
      </c>
      <c r="B2283" s="34">
        <v>30</v>
      </c>
      <c r="C2283" s="34" t="s">
        <v>13</v>
      </c>
      <c r="D2283" s="34" t="s">
        <v>78</v>
      </c>
      <c r="E2283" s="34"/>
      <c r="F2283" s="94">
        <v>43328</v>
      </c>
      <c r="G2283" s="34" t="s">
        <v>34276</v>
      </c>
      <c r="H2283" s="34" t="s">
        <v>6574</v>
      </c>
      <c r="I2283" s="34" t="s">
        <v>308</v>
      </c>
      <c r="J2283" s="62">
        <v>99654</v>
      </c>
      <c r="K2283" s="34" t="s">
        <v>19721</v>
      </c>
      <c r="L2283" s="34" t="s">
        <v>6577</v>
      </c>
      <c r="M2283" s="1" t="s">
        <v>46280</v>
      </c>
      <c r="N2283" s="34" t="s">
        <v>20</v>
      </c>
      <c r="O2283" s="34" t="s">
        <v>34277</v>
      </c>
      <c r="P2283" s="34" t="s">
        <v>45771</v>
      </c>
      <c r="Q2283" s="34" t="s">
        <v>29986</v>
      </c>
      <c r="R2283" s="95" t="s">
        <v>34278</v>
      </c>
      <c r="S2283" s="34" t="s">
        <v>93</v>
      </c>
      <c r="T2283" s="34" t="s">
        <v>21</v>
      </c>
      <c r="U2283" s="35" t="s">
        <v>26682</v>
      </c>
      <c r="V2283" s="35" t="s">
        <v>26484</v>
      </c>
      <c r="W2283" s="35" t="s">
        <v>26485</v>
      </c>
      <c r="X2283" s="35" t="s">
        <v>93</v>
      </c>
      <c r="Y2283" s="35">
        <v>3974</v>
      </c>
      <c r="AA2283" s="33" t="s">
        <v>42843</v>
      </c>
      <c r="AB2283" s="33">
        <v>6163</v>
      </c>
      <c r="AC2283" s="103">
        <v>24722</v>
      </c>
    </row>
    <row r="2284" spans="1:29" ht="13" customHeight="1" x14ac:dyDescent="0.2">
      <c r="A2284" s="34" t="s">
        <v>34279</v>
      </c>
      <c r="B2284" s="34">
        <v>41</v>
      </c>
      <c r="C2284" s="34" t="s">
        <v>13</v>
      </c>
      <c r="D2284" s="34" t="s">
        <v>41</v>
      </c>
      <c r="E2284" s="95" t="s">
        <v>34280</v>
      </c>
      <c r="F2284" s="94">
        <v>43328</v>
      </c>
      <c r="G2284" s="34" t="s">
        <v>34281</v>
      </c>
      <c r="H2284" s="34" t="s">
        <v>1801</v>
      </c>
      <c r="I2284" s="34" t="s">
        <v>66</v>
      </c>
      <c r="J2284" s="62">
        <v>79706</v>
      </c>
      <c r="K2284" s="34" t="s">
        <v>1801</v>
      </c>
      <c r="L2284" s="34" t="s">
        <v>1803</v>
      </c>
      <c r="M2284" s="1" t="s">
        <v>47036</v>
      </c>
      <c r="N2284" s="34" t="s">
        <v>20</v>
      </c>
      <c r="O2284" s="34" t="s">
        <v>34282</v>
      </c>
      <c r="P2284" s="34" t="s">
        <v>45771</v>
      </c>
      <c r="Q2284" s="34" t="s">
        <v>29986</v>
      </c>
      <c r="R2284" s="95" t="s">
        <v>34283</v>
      </c>
      <c r="S2284" s="34" t="s">
        <v>93</v>
      </c>
      <c r="T2284" s="34" t="s">
        <v>21</v>
      </c>
      <c r="U2284" s="35" t="s">
        <v>26689</v>
      </c>
      <c r="V2284" s="35" t="s">
        <v>26484</v>
      </c>
      <c r="W2284" s="35" t="s">
        <v>26485</v>
      </c>
      <c r="X2284" s="35"/>
      <c r="Y2284" s="35"/>
      <c r="AA2284" s="33" t="s">
        <v>42843</v>
      </c>
      <c r="AB2284" s="33">
        <v>6162</v>
      </c>
      <c r="AC2284" s="103">
        <v>24725</v>
      </c>
    </row>
    <row r="2285" spans="1:29" ht="13" customHeight="1" x14ac:dyDescent="0.2">
      <c r="A2285" s="34" t="s">
        <v>34271</v>
      </c>
      <c r="B2285" s="34">
        <v>28</v>
      </c>
      <c r="C2285" s="34" t="s">
        <v>13</v>
      </c>
      <c r="D2285" s="34" t="s">
        <v>41</v>
      </c>
      <c r="E2285" s="34"/>
      <c r="F2285" s="94">
        <v>43328</v>
      </c>
      <c r="G2285" s="34" t="s">
        <v>34272</v>
      </c>
      <c r="H2285" s="34" t="s">
        <v>14633</v>
      </c>
      <c r="I2285" s="34" t="s">
        <v>38</v>
      </c>
      <c r="J2285" s="62">
        <v>92028</v>
      </c>
      <c r="K2285" s="34" t="s">
        <v>142</v>
      </c>
      <c r="L2285" s="34" t="s">
        <v>1962</v>
      </c>
      <c r="M2285" s="1" t="s">
        <v>46056</v>
      </c>
      <c r="N2285" s="34" t="s">
        <v>362</v>
      </c>
      <c r="O2285" s="34" t="s">
        <v>34273</v>
      </c>
      <c r="P2285" s="34" t="s">
        <v>45771</v>
      </c>
      <c r="Q2285" s="34" t="s">
        <v>29986</v>
      </c>
      <c r="R2285" s="95" t="s">
        <v>34274</v>
      </c>
      <c r="S2285" s="34" t="s">
        <v>22</v>
      </c>
      <c r="T2285" s="34" t="s">
        <v>45897</v>
      </c>
      <c r="U2285" s="34" t="s">
        <v>49804</v>
      </c>
      <c r="V2285" s="34" t="s">
        <v>26484</v>
      </c>
      <c r="W2285" s="34" t="s">
        <v>26485</v>
      </c>
      <c r="X2285" s="34"/>
      <c r="Y2285" s="34"/>
      <c r="AA2285" s="33" t="s">
        <v>42844</v>
      </c>
      <c r="AB2285" s="33">
        <v>6164</v>
      </c>
      <c r="AC2285" s="103">
        <v>24842</v>
      </c>
    </row>
    <row r="2286" spans="1:29" ht="13" customHeight="1" x14ac:dyDescent="0.2">
      <c r="A2286" s="34" t="s">
        <v>34284</v>
      </c>
      <c r="B2286" s="34">
        <v>58</v>
      </c>
      <c r="C2286" s="34" t="s">
        <v>13</v>
      </c>
      <c r="D2286" s="34" t="s">
        <v>30</v>
      </c>
      <c r="E2286" s="34"/>
      <c r="F2286" s="94">
        <v>43327</v>
      </c>
      <c r="G2286" s="34" t="s">
        <v>34285</v>
      </c>
      <c r="H2286" s="34" t="s">
        <v>34286</v>
      </c>
      <c r="I2286" s="34" t="s">
        <v>55</v>
      </c>
      <c r="J2286" s="62">
        <v>32040</v>
      </c>
      <c r="K2286" s="34" t="s">
        <v>34287</v>
      </c>
      <c r="L2286" s="34" t="s">
        <v>34288</v>
      </c>
      <c r="M2286" s="1" t="s">
        <v>47037</v>
      </c>
      <c r="N2286" s="34" t="s">
        <v>20</v>
      </c>
      <c r="O2286" s="34" t="s">
        <v>34289</v>
      </c>
      <c r="P2286" s="34" t="s">
        <v>45771</v>
      </c>
      <c r="Q2286" s="34" t="s">
        <v>29986</v>
      </c>
      <c r="R2286" s="95" t="s">
        <v>34290</v>
      </c>
      <c r="S2286" s="34" t="s">
        <v>93</v>
      </c>
      <c r="T2286" s="34" t="s">
        <v>21</v>
      </c>
      <c r="U2286" s="35" t="s">
        <v>26689</v>
      </c>
      <c r="V2286" s="35" t="s">
        <v>26484</v>
      </c>
      <c r="W2286" s="35" t="s">
        <v>26485</v>
      </c>
      <c r="X2286" s="35" t="s">
        <v>93</v>
      </c>
      <c r="Y2286" s="35">
        <v>3968</v>
      </c>
      <c r="AA2286" s="33" t="s">
        <v>42843</v>
      </c>
      <c r="AB2286" s="33">
        <v>6161</v>
      </c>
      <c r="AC2286" s="103">
        <v>24720</v>
      </c>
    </row>
    <row r="2287" spans="1:29" ht="13" customHeight="1" x14ac:dyDescent="0.2">
      <c r="A2287" s="34" t="s">
        <v>34291</v>
      </c>
      <c r="B2287" s="34">
        <v>31</v>
      </c>
      <c r="C2287" s="34" t="s">
        <v>13</v>
      </c>
      <c r="D2287" s="34" t="s">
        <v>30</v>
      </c>
      <c r="E2287" s="95" t="s">
        <v>34292</v>
      </c>
      <c r="F2287" s="94">
        <v>43326</v>
      </c>
      <c r="G2287" s="34" t="s">
        <v>34293</v>
      </c>
      <c r="H2287" s="34" t="s">
        <v>34294</v>
      </c>
      <c r="I2287" s="34" t="s">
        <v>341</v>
      </c>
      <c r="J2287" s="62">
        <v>50801</v>
      </c>
      <c r="K2287" s="34" t="s">
        <v>619</v>
      </c>
      <c r="L2287" s="34" t="s">
        <v>34295</v>
      </c>
      <c r="M2287" s="1" t="s">
        <v>47038</v>
      </c>
      <c r="N2287" s="34" t="s">
        <v>20</v>
      </c>
      <c r="O2287" s="34" t="s">
        <v>34296</v>
      </c>
      <c r="P2287" s="34" t="s">
        <v>45771</v>
      </c>
      <c r="Q2287" s="34" t="s">
        <v>29986</v>
      </c>
      <c r="R2287" s="95" t="s">
        <v>34297</v>
      </c>
      <c r="S2287" s="35" t="s">
        <v>509</v>
      </c>
      <c r="T2287" s="34" t="s">
        <v>21</v>
      </c>
      <c r="U2287" s="35" t="s">
        <v>26689</v>
      </c>
      <c r="V2287" s="35" t="s">
        <v>26482</v>
      </c>
      <c r="W2287" s="35" t="s">
        <v>26485</v>
      </c>
      <c r="X2287" s="35" t="s">
        <v>93</v>
      </c>
      <c r="Y2287" s="35">
        <v>3966</v>
      </c>
      <c r="AA2287" s="33" t="s">
        <v>42843</v>
      </c>
      <c r="AB2287" s="33">
        <v>6159</v>
      </c>
      <c r="AC2287" s="103">
        <v>24716</v>
      </c>
    </row>
    <row r="2288" spans="1:29" ht="13" customHeight="1" x14ac:dyDescent="0.2">
      <c r="A2288" s="34" t="s">
        <v>2989</v>
      </c>
      <c r="B2288" s="34" t="s">
        <v>22</v>
      </c>
      <c r="C2288" s="34" t="s">
        <v>13</v>
      </c>
      <c r="D2288" s="34" t="s">
        <v>41</v>
      </c>
      <c r="E2288" s="34"/>
      <c r="F2288" s="94">
        <v>43326</v>
      </c>
      <c r="G2288" s="34" t="s">
        <v>34298</v>
      </c>
      <c r="H2288" s="34" t="s">
        <v>182</v>
      </c>
      <c r="I2288" s="34" t="s">
        <v>38</v>
      </c>
      <c r="J2288" s="62">
        <v>93702</v>
      </c>
      <c r="K2288" s="34" t="s">
        <v>182</v>
      </c>
      <c r="L2288" s="34" t="s">
        <v>183</v>
      </c>
      <c r="M2288" s="1" t="s">
        <v>46155</v>
      </c>
      <c r="N2288" s="34" t="s">
        <v>20</v>
      </c>
      <c r="O2288" s="34" t="s">
        <v>34299</v>
      </c>
      <c r="P2288" s="34" t="s">
        <v>45771</v>
      </c>
      <c r="Q2288" s="34" t="s">
        <v>29986</v>
      </c>
      <c r="R2288" s="95" t="s">
        <v>34300</v>
      </c>
      <c r="S2288" s="35" t="s">
        <v>509</v>
      </c>
      <c r="T2288" s="34" t="s">
        <v>21</v>
      </c>
      <c r="U2288" s="35" t="s">
        <v>29318</v>
      </c>
      <c r="V2288" s="35" t="s">
        <v>26484</v>
      </c>
      <c r="W2288" s="35" t="s">
        <v>26485</v>
      </c>
      <c r="X2288" s="35" t="s">
        <v>509</v>
      </c>
      <c r="Y2288" s="35">
        <v>3967</v>
      </c>
      <c r="AA2288" s="33" t="s">
        <v>42842</v>
      </c>
      <c r="AB2288" s="33">
        <v>6160</v>
      </c>
      <c r="AC2288" s="103">
        <v>24718</v>
      </c>
    </row>
    <row r="2289" spans="1:29" ht="13" customHeight="1" x14ac:dyDescent="0.2">
      <c r="A2289" s="1" t="s">
        <v>34301</v>
      </c>
      <c r="B2289" s="34">
        <v>32</v>
      </c>
      <c r="C2289" s="34" t="s">
        <v>13</v>
      </c>
      <c r="D2289" s="1" t="s">
        <v>23</v>
      </c>
      <c r="E2289" s="34"/>
      <c r="F2289" s="94">
        <v>43325</v>
      </c>
      <c r="G2289" s="34" t="s">
        <v>34302</v>
      </c>
      <c r="H2289" s="34" t="s">
        <v>34303</v>
      </c>
      <c r="I2289" s="34" t="s">
        <v>37</v>
      </c>
      <c r="J2289" s="62">
        <v>60471</v>
      </c>
      <c r="K2289" s="34" t="s">
        <v>81</v>
      </c>
      <c r="L2289" s="34" t="s">
        <v>34304</v>
      </c>
      <c r="M2289" s="1" t="s">
        <v>47039</v>
      </c>
      <c r="N2289" s="34" t="s">
        <v>20</v>
      </c>
      <c r="O2289" s="34" t="s">
        <v>34305</v>
      </c>
      <c r="P2289" s="34" t="s">
        <v>45771</v>
      </c>
      <c r="Q2289" s="34" t="s">
        <v>29986</v>
      </c>
      <c r="R2289" s="95" t="s">
        <v>34306</v>
      </c>
      <c r="S2289" s="34" t="s">
        <v>93</v>
      </c>
      <c r="T2289" s="34" t="s">
        <v>21</v>
      </c>
      <c r="U2289" s="35" t="s">
        <v>26689</v>
      </c>
      <c r="V2289" s="35" t="s">
        <v>26484</v>
      </c>
      <c r="W2289" s="35" t="s">
        <v>26486</v>
      </c>
      <c r="X2289" s="35" t="s">
        <v>93</v>
      </c>
      <c r="Y2289" s="35">
        <v>3965</v>
      </c>
      <c r="AA2289" s="33" t="s">
        <v>42844</v>
      </c>
      <c r="AB2289" s="33">
        <v>6157</v>
      </c>
      <c r="AC2289" s="103">
        <v>24695</v>
      </c>
    </row>
    <row r="2290" spans="1:29" ht="13" customHeight="1" x14ac:dyDescent="0.2">
      <c r="A2290" s="34" t="s">
        <v>34307</v>
      </c>
      <c r="B2290" s="34">
        <v>33</v>
      </c>
      <c r="C2290" s="34" t="s">
        <v>13</v>
      </c>
      <c r="D2290" s="34" t="s">
        <v>78</v>
      </c>
      <c r="E2290" s="34"/>
      <c r="F2290" s="94">
        <v>43325</v>
      </c>
      <c r="G2290" s="34" t="s">
        <v>34308</v>
      </c>
      <c r="H2290" s="34" t="s">
        <v>1024</v>
      </c>
      <c r="I2290" s="34" t="s">
        <v>366</v>
      </c>
      <c r="J2290" s="62">
        <v>73108</v>
      </c>
      <c r="K2290" s="34" t="s">
        <v>1025</v>
      </c>
      <c r="L2290" s="34" t="s">
        <v>1026</v>
      </c>
      <c r="M2290" s="1" t="s">
        <v>46313</v>
      </c>
      <c r="N2290" s="34" t="s">
        <v>20</v>
      </c>
      <c r="O2290" s="34" t="s">
        <v>34309</v>
      </c>
      <c r="P2290" s="34" t="s">
        <v>45771</v>
      </c>
      <c r="Q2290" s="34" t="s">
        <v>29986</v>
      </c>
      <c r="R2290" s="95" t="s">
        <v>34310</v>
      </c>
      <c r="S2290" s="34" t="s">
        <v>22</v>
      </c>
      <c r="T2290" s="34" t="s">
        <v>21</v>
      </c>
      <c r="U2290" s="35" t="s">
        <v>26689</v>
      </c>
      <c r="V2290" s="35" t="s">
        <v>26484</v>
      </c>
      <c r="W2290" s="35" t="s">
        <v>26486</v>
      </c>
      <c r="X2290" s="35" t="s">
        <v>93</v>
      </c>
      <c r="Y2290" s="35">
        <v>3953</v>
      </c>
      <c r="AA2290" s="33" t="s">
        <v>42842</v>
      </c>
      <c r="AB2290" s="33">
        <v>6155</v>
      </c>
      <c r="AC2290" s="103">
        <v>24686</v>
      </c>
    </row>
    <row r="2291" spans="1:29" ht="13" customHeight="1" x14ac:dyDescent="0.2">
      <c r="A2291" s="34" t="s">
        <v>36222</v>
      </c>
      <c r="B2291" s="34">
        <v>48</v>
      </c>
      <c r="C2291" s="34" t="s">
        <v>13</v>
      </c>
      <c r="D2291" s="34" t="s">
        <v>78</v>
      </c>
      <c r="E2291" s="34"/>
      <c r="F2291" s="94">
        <v>43325</v>
      </c>
      <c r="G2291" s="34" t="s">
        <v>34315</v>
      </c>
      <c r="H2291" s="34" t="s">
        <v>828</v>
      </c>
      <c r="I2291" s="34" t="s">
        <v>406</v>
      </c>
      <c r="J2291" s="62">
        <v>53204</v>
      </c>
      <c r="K2291" s="34" t="s">
        <v>828</v>
      </c>
      <c r="L2291" s="34" t="s">
        <v>3532</v>
      </c>
      <c r="M2291" s="1" t="s">
        <v>46081</v>
      </c>
      <c r="N2291" s="34" t="s">
        <v>20</v>
      </c>
      <c r="O2291" s="34" t="s">
        <v>34316</v>
      </c>
      <c r="P2291" s="34" t="s">
        <v>45771</v>
      </c>
      <c r="Q2291" s="34" t="s">
        <v>29986</v>
      </c>
      <c r="R2291" s="95" t="s">
        <v>34317</v>
      </c>
      <c r="S2291" s="34" t="s">
        <v>509</v>
      </c>
      <c r="T2291" s="34" t="s">
        <v>21</v>
      </c>
      <c r="U2291" s="35" t="s">
        <v>26689</v>
      </c>
      <c r="V2291" s="35" t="s">
        <v>26482</v>
      </c>
      <c r="W2291" s="35" t="s">
        <v>26485</v>
      </c>
      <c r="X2291" s="35" t="s">
        <v>93</v>
      </c>
      <c r="Y2291" s="35">
        <v>3964</v>
      </c>
      <c r="AA2291" s="33" t="s">
        <v>42842</v>
      </c>
      <c r="AB2291" s="33">
        <v>6156</v>
      </c>
      <c r="AC2291" s="103">
        <v>24706</v>
      </c>
    </row>
    <row r="2292" spans="1:29" ht="13" customHeight="1" x14ac:dyDescent="0.2">
      <c r="A2292" s="1" t="s">
        <v>34311</v>
      </c>
      <c r="B2292" s="34">
        <v>55</v>
      </c>
      <c r="C2292" s="34" t="s">
        <v>13</v>
      </c>
      <c r="D2292" s="1" t="s">
        <v>23</v>
      </c>
      <c r="E2292" s="34"/>
      <c r="F2292" s="94">
        <v>43325</v>
      </c>
      <c r="G2292" s="34" t="s">
        <v>34312</v>
      </c>
      <c r="H2292" s="34" t="s">
        <v>26350</v>
      </c>
      <c r="I2292" s="34" t="s">
        <v>38</v>
      </c>
      <c r="J2292" s="62">
        <v>94065</v>
      </c>
      <c r="K2292" s="34" t="s">
        <v>4256</v>
      </c>
      <c r="L2292" s="34" t="s">
        <v>26351</v>
      </c>
      <c r="M2292" s="1" t="s">
        <v>46894</v>
      </c>
      <c r="N2292" s="34" t="s">
        <v>362</v>
      </c>
      <c r="O2292" s="34" t="s">
        <v>34313</v>
      </c>
      <c r="P2292" s="34" t="s">
        <v>31864</v>
      </c>
      <c r="Q2292" s="34" t="s">
        <v>29986</v>
      </c>
      <c r="R2292" s="95" t="s">
        <v>34314</v>
      </c>
      <c r="S2292" s="34" t="s">
        <v>509</v>
      </c>
      <c r="T2292" s="34" t="s">
        <v>45897</v>
      </c>
      <c r="U2292" s="34" t="s">
        <v>49804</v>
      </c>
      <c r="V2292" s="34" t="s">
        <v>26484</v>
      </c>
      <c r="W2292" s="34"/>
      <c r="X2292" s="34"/>
      <c r="Y2292" s="34"/>
      <c r="AA2292" s="33" t="s">
        <v>42844</v>
      </c>
      <c r="AB2292" s="33">
        <v>6158</v>
      </c>
      <c r="AC2292" s="103">
        <v>24839</v>
      </c>
    </row>
    <row r="2293" spans="1:29" ht="13" customHeight="1" x14ac:dyDescent="0.2">
      <c r="A2293" s="34" t="s">
        <v>36223</v>
      </c>
      <c r="B2293" s="34">
        <v>35</v>
      </c>
      <c r="C2293" s="34" t="s">
        <v>13</v>
      </c>
      <c r="D2293" s="34" t="s">
        <v>30</v>
      </c>
      <c r="E2293" s="34"/>
      <c r="F2293" s="94">
        <v>43324</v>
      </c>
      <c r="G2293" s="34"/>
      <c r="H2293" s="34" t="s">
        <v>29804</v>
      </c>
      <c r="I2293" s="34" t="s">
        <v>406</v>
      </c>
      <c r="J2293" s="62">
        <v>54530</v>
      </c>
      <c r="K2293" s="34" t="s">
        <v>34328</v>
      </c>
      <c r="L2293" s="34" t="s">
        <v>34329</v>
      </c>
      <c r="M2293" s="1" t="s">
        <v>47042</v>
      </c>
      <c r="N2293" s="34" t="s">
        <v>20</v>
      </c>
      <c r="O2293" s="34" t="s">
        <v>34330</v>
      </c>
      <c r="P2293" s="34" t="s">
        <v>45771</v>
      </c>
      <c r="Q2293" s="34" t="s">
        <v>29986</v>
      </c>
      <c r="R2293" s="95" t="s">
        <v>34331</v>
      </c>
      <c r="S2293" s="34" t="s">
        <v>901</v>
      </c>
      <c r="T2293" s="34" t="s">
        <v>21</v>
      </c>
      <c r="U2293" s="35" t="s">
        <v>26682</v>
      </c>
      <c r="V2293" s="35" t="s">
        <v>26487</v>
      </c>
      <c r="W2293" s="35" t="s">
        <v>26485</v>
      </c>
      <c r="X2293" s="35" t="s">
        <v>93</v>
      </c>
      <c r="Y2293" s="35">
        <v>3954</v>
      </c>
      <c r="AA2293" s="33" t="s">
        <v>42843</v>
      </c>
      <c r="AB2293" s="33">
        <v>6153</v>
      </c>
      <c r="AC2293" s="103">
        <v>24704</v>
      </c>
    </row>
    <row r="2294" spans="1:29" ht="13" customHeight="1" x14ac:dyDescent="0.2">
      <c r="A2294" s="34" t="s">
        <v>34323</v>
      </c>
      <c r="B2294" s="34">
        <v>40</v>
      </c>
      <c r="C2294" s="34" t="s">
        <v>13</v>
      </c>
      <c r="D2294" s="34" t="s">
        <v>78</v>
      </c>
      <c r="E2294" s="34"/>
      <c r="F2294" s="94">
        <v>43324</v>
      </c>
      <c r="G2294" s="34" t="s">
        <v>34324</v>
      </c>
      <c r="H2294" s="34" t="s">
        <v>19170</v>
      </c>
      <c r="I2294" s="34" t="s">
        <v>224</v>
      </c>
      <c r="J2294" s="62">
        <v>24521</v>
      </c>
      <c r="K2294" s="34" t="s">
        <v>19170</v>
      </c>
      <c r="L2294" s="34" t="s">
        <v>34325</v>
      </c>
      <c r="M2294" s="1" t="s">
        <v>47040</v>
      </c>
      <c r="N2294" s="34" t="s">
        <v>20</v>
      </c>
      <c r="O2294" s="34" t="s">
        <v>34326</v>
      </c>
      <c r="P2294" s="34" t="s">
        <v>45771</v>
      </c>
      <c r="Q2294" s="34" t="s">
        <v>29986</v>
      </c>
      <c r="R2294" s="95" t="s">
        <v>34327</v>
      </c>
      <c r="S2294" s="34" t="s">
        <v>93</v>
      </c>
      <c r="T2294" s="34" t="s">
        <v>21</v>
      </c>
      <c r="U2294" s="35" t="s">
        <v>26689</v>
      </c>
      <c r="V2294" s="35" t="s">
        <v>26484</v>
      </c>
      <c r="W2294" s="35" t="s">
        <v>26483</v>
      </c>
      <c r="X2294" s="35" t="s">
        <v>93</v>
      </c>
      <c r="Y2294" s="35">
        <v>3956</v>
      </c>
      <c r="AA2294" s="33" t="s">
        <v>42843</v>
      </c>
      <c r="AB2294" s="33">
        <v>6151</v>
      </c>
      <c r="AC2294" s="103">
        <v>24684</v>
      </c>
    </row>
    <row r="2295" spans="1:29" ht="13" customHeight="1" x14ac:dyDescent="0.2">
      <c r="A2295" s="1" t="s">
        <v>2989</v>
      </c>
      <c r="B2295" s="34" t="s">
        <v>22</v>
      </c>
      <c r="C2295" s="34" t="s">
        <v>102</v>
      </c>
      <c r="D2295" s="1" t="s">
        <v>23</v>
      </c>
      <c r="E2295" s="34"/>
      <c r="F2295" s="94">
        <v>43324</v>
      </c>
      <c r="G2295" s="34" t="s">
        <v>34332</v>
      </c>
      <c r="H2295" s="34" t="s">
        <v>7966</v>
      </c>
      <c r="I2295" s="34" t="s">
        <v>66</v>
      </c>
      <c r="J2295" s="62">
        <v>75762</v>
      </c>
      <c r="K2295" s="34" t="s">
        <v>34333</v>
      </c>
      <c r="L2295" s="34" t="s">
        <v>39470</v>
      </c>
      <c r="M2295" s="1" t="s">
        <v>47041</v>
      </c>
      <c r="N2295" s="34" t="s">
        <v>20</v>
      </c>
      <c r="O2295" s="34" t="s">
        <v>34334</v>
      </c>
      <c r="P2295" s="34" t="s">
        <v>45771</v>
      </c>
      <c r="Q2295" s="34" t="s">
        <v>29986</v>
      </c>
      <c r="R2295" s="95" t="s">
        <v>34335</v>
      </c>
      <c r="S2295" s="34" t="s">
        <v>509</v>
      </c>
      <c r="T2295" s="34" t="s">
        <v>21</v>
      </c>
      <c r="U2295" s="35" t="s">
        <v>26689</v>
      </c>
      <c r="V2295" s="35" t="s">
        <v>26484</v>
      </c>
      <c r="W2295" s="35" t="s">
        <v>26485</v>
      </c>
      <c r="X2295" s="35"/>
      <c r="Y2295" s="35"/>
      <c r="AA2295" s="33" t="s">
        <v>42844</v>
      </c>
      <c r="AB2295" s="33">
        <v>6152</v>
      </c>
      <c r="AC2295" s="103">
        <v>24705</v>
      </c>
    </row>
    <row r="2296" spans="1:29" ht="13" customHeight="1" x14ac:dyDescent="0.2">
      <c r="A2296" s="34" t="s">
        <v>34318</v>
      </c>
      <c r="B2296" s="34">
        <v>21</v>
      </c>
      <c r="C2296" s="34" t="s">
        <v>13</v>
      </c>
      <c r="D2296" s="34" t="s">
        <v>41</v>
      </c>
      <c r="E2296" s="95" t="s">
        <v>34319</v>
      </c>
      <c r="F2296" s="94">
        <v>43324</v>
      </c>
      <c r="G2296" s="34" t="s">
        <v>34320</v>
      </c>
      <c r="H2296" s="34" t="s">
        <v>91</v>
      </c>
      <c r="I2296" s="34" t="s">
        <v>38</v>
      </c>
      <c r="J2296" s="62">
        <v>90022</v>
      </c>
      <c r="K2296" s="34" t="s">
        <v>91</v>
      </c>
      <c r="L2296" s="34" t="s">
        <v>383</v>
      </c>
      <c r="M2296" s="1" t="s">
        <v>45973</v>
      </c>
      <c r="N2296" s="34" t="s">
        <v>20</v>
      </c>
      <c r="O2296" s="34" t="s">
        <v>34321</v>
      </c>
      <c r="P2296" s="34" t="s">
        <v>45771</v>
      </c>
      <c r="Q2296" s="34" t="s">
        <v>29986</v>
      </c>
      <c r="R2296" s="95" t="s">
        <v>34322</v>
      </c>
      <c r="S2296" s="34" t="s">
        <v>93</v>
      </c>
      <c r="T2296" s="34" t="s">
        <v>28</v>
      </c>
      <c r="U2296" s="35" t="s">
        <v>26487</v>
      </c>
      <c r="V2296" s="35" t="s">
        <v>26484</v>
      </c>
      <c r="W2296" s="35" t="s">
        <v>26486</v>
      </c>
      <c r="X2296" s="35" t="s">
        <v>93</v>
      </c>
      <c r="Y2296" s="35">
        <v>3955</v>
      </c>
      <c r="AA2296" s="33" t="s">
        <v>42842</v>
      </c>
      <c r="AB2296" s="33">
        <v>6154</v>
      </c>
      <c r="AC2296" s="103">
        <v>24713</v>
      </c>
    </row>
    <row r="2297" spans="1:29" ht="13" customHeight="1" x14ac:dyDescent="0.2">
      <c r="A2297" s="1" t="s">
        <v>2989</v>
      </c>
      <c r="B2297" s="34">
        <v>49</v>
      </c>
      <c r="C2297" s="34" t="s">
        <v>13</v>
      </c>
      <c r="D2297" s="1" t="s">
        <v>23</v>
      </c>
      <c r="E2297" s="34"/>
      <c r="F2297" s="94">
        <v>43323</v>
      </c>
      <c r="G2297" s="34" t="s">
        <v>34336</v>
      </c>
      <c r="H2297" s="34" t="s">
        <v>186</v>
      </c>
      <c r="I2297" s="34" t="s">
        <v>62</v>
      </c>
      <c r="J2297" s="62">
        <v>44314</v>
      </c>
      <c r="K2297" s="34" t="s">
        <v>3167</v>
      </c>
      <c r="L2297" s="34" t="s">
        <v>187</v>
      </c>
      <c r="M2297" s="1" t="s">
        <v>46359</v>
      </c>
      <c r="N2297" s="34" t="s">
        <v>20</v>
      </c>
      <c r="O2297" s="34" t="s">
        <v>34337</v>
      </c>
      <c r="P2297" s="34" t="s">
        <v>45771</v>
      </c>
      <c r="Q2297" s="34" t="s">
        <v>29986</v>
      </c>
      <c r="R2297" s="95" t="s">
        <v>34338</v>
      </c>
      <c r="S2297" s="35" t="s">
        <v>509</v>
      </c>
      <c r="T2297" s="34" t="s">
        <v>21</v>
      </c>
      <c r="U2297" s="35" t="s">
        <v>26689</v>
      </c>
      <c r="V2297" s="35" t="s">
        <v>26484</v>
      </c>
      <c r="W2297" s="35" t="s">
        <v>26486</v>
      </c>
      <c r="X2297" s="35" t="s">
        <v>93</v>
      </c>
      <c r="Y2297" s="35">
        <v>3952</v>
      </c>
      <c r="AA2297" s="33" t="s">
        <v>42842</v>
      </c>
      <c r="AB2297" s="33">
        <v>6150</v>
      </c>
      <c r="AC2297" s="103">
        <v>24703</v>
      </c>
    </row>
    <row r="2298" spans="1:29" ht="13" customHeight="1" x14ac:dyDescent="0.2">
      <c r="A2298" s="34" t="s">
        <v>34339</v>
      </c>
      <c r="B2298" s="34">
        <v>43</v>
      </c>
      <c r="C2298" s="34" t="s">
        <v>13</v>
      </c>
      <c r="D2298" s="34" t="s">
        <v>30</v>
      </c>
      <c r="E2298" s="95" t="s">
        <v>34340</v>
      </c>
      <c r="F2298" s="94">
        <v>43322</v>
      </c>
      <c r="G2298" s="34" t="s">
        <v>34341</v>
      </c>
      <c r="H2298" s="34" t="s">
        <v>3729</v>
      </c>
      <c r="I2298" s="34" t="s">
        <v>18</v>
      </c>
      <c r="J2298" s="62">
        <v>70706</v>
      </c>
      <c r="K2298" s="34" t="s">
        <v>3731</v>
      </c>
      <c r="L2298" s="34" t="s">
        <v>6915</v>
      </c>
      <c r="M2298" s="1" t="s">
        <v>47043</v>
      </c>
      <c r="N2298" s="34" t="s">
        <v>20</v>
      </c>
      <c r="O2298" s="34" t="s">
        <v>34342</v>
      </c>
      <c r="P2298" s="34" t="s">
        <v>45771</v>
      </c>
      <c r="Q2298" s="34" t="s">
        <v>29986</v>
      </c>
      <c r="R2298" s="95" t="s">
        <v>34343</v>
      </c>
      <c r="S2298" s="34" t="s">
        <v>93</v>
      </c>
      <c r="T2298" s="34" t="s">
        <v>21</v>
      </c>
      <c r="U2298" s="35" t="s">
        <v>26689</v>
      </c>
      <c r="V2298" s="35" t="s">
        <v>26484</v>
      </c>
      <c r="W2298" s="35"/>
      <c r="X2298" s="35" t="s">
        <v>93</v>
      </c>
      <c r="Y2298" s="35">
        <v>3948</v>
      </c>
      <c r="AA2298" s="33" t="s">
        <v>42844</v>
      </c>
      <c r="AB2298" s="33">
        <v>6149</v>
      </c>
      <c r="AC2298" s="103">
        <v>24690</v>
      </c>
    </row>
    <row r="2299" spans="1:29" ht="13" customHeight="1" x14ac:dyDescent="0.2">
      <c r="A2299" s="34" t="s">
        <v>34344</v>
      </c>
      <c r="B2299" s="34">
        <v>28</v>
      </c>
      <c r="C2299" s="34" t="s">
        <v>13</v>
      </c>
      <c r="D2299" s="34" t="s">
        <v>78</v>
      </c>
      <c r="E2299" s="34"/>
      <c r="F2299" s="94">
        <v>43321</v>
      </c>
      <c r="G2299" s="34" t="s">
        <v>34345</v>
      </c>
      <c r="H2299" s="34" t="s">
        <v>1199</v>
      </c>
      <c r="I2299" s="34" t="s">
        <v>62</v>
      </c>
      <c r="J2299" s="62">
        <v>43229</v>
      </c>
      <c r="K2299" s="34" t="s">
        <v>1200</v>
      </c>
      <c r="L2299" s="34" t="s">
        <v>11422</v>
      </c>
      <c r="M2299" s="1" t="s">
        <v>45979</v>
      </c>
      <c r="N2299" s="34" t="s">
        <v>20</v>
      </c>
      <c r="O2299" s="34" t="s">
        <v>34346</v>
      </c>
      <c r="P2299" s="34" t="s">
        <v>36949</v>
      </c>
      <c r="Q2299" s="34" t="s">
        <v>29986</v>
      </c>
      <c r="R2299" s="95" t="s">
        <v>34347</v>
      </c>
      <c r="S2299" s="34" t="s">
        <v>93</v>
      </c>
      <c r="T2299" s="34" t="s">
        <v>21</v>
      </c>
      <c r="U2299" s="35" t="s">
        <v>26689</v>
      </c>
      <c r="V2299" s="35" t="s">
        <v>26484</v>
      </c>
      <c r="W2299" s="35" t="s">
        <v>26486</v>
      </c>
      <c r="X2299" s="35" t="s">
        <v>93</v>
      </c>
      <c r="Y2299" s="35">
        <v>3951</v>
      </c>
      <c r="AA2299" s="33" t="s">
        <v>42842</v>
      </c>
      <c r="AB2299" s="33">
        <v>6147</v>
      </c>
      <c r="AC2299" s="103">
        <v>24700</v>
      </c>
    </row>
    <row r="2300" spans="1:29" ht="13" customHeight="1" x14ac:dyDescent="0.2">
      <c r="A2300" s="34" t="s">
        <v>34348</v>
      </c>
      <c r="B2300" s="34">
        <v>30</v>
      </c>
      <c r="C2300" s="34" t="s">
        <v>13</v>
      </c>
      <c r="D2300" s="34" t="s">
        <v>78</v>
      </c>
      <c r="E2300" s="95" t="s">
        <v>34349</v>
      </c>
      <c r="F2300" s="94">
        <v>43321</v>
      </c>
      <c r="G2300" s="34" t="s">
        <v>34350</v>
      </c>
      <c r="H2300" s="34" t="s">
        <v>604</v>
      </c>
      <c r="I2300" s="34" t="s">
        <v>249</v>
      </c>
      <c r="J2300" s="62">
        <v>89122</v>
      </c>
      <c r="K2300" s="34" t="s">
        <v>524</v>
      </c>
      <c r="L2300" s="34" t="s">
        <v>525</v>
      </c>
      <c r="M2300" s="1" t="s">
        <v>48881</v>
      </c>
      <c r="N2300" s="34" t="s">
        <v>20</v>
      </c>
      <c r="O2300" s="34" t="s">
        <v>34351</v>
      </c>
      <c r="P2300" s="34" t="s">
        <v>36949</v>
      </c>
      <c r="Q2300" s="34" t="s">
        <v>29986</v>
      </c>
      <c r="R2300" s="95" t="s">
        <v>34352</v>
      </c>
      <c r="S2300" s="35" t="s">
        <v>509</v>
      </c>
      <c r="T2300" s="34" t="s">
        <v>21</v>
      </c>
      <c r="U2300" s="35" t="s">
        <v>26682</v>
      </c>
      <c r="V2300" s="35" t="s">
        <v>26484</v>
      </c>
      <c r="W2300" s="35" t="s">
        <v>26485</v>
      </c>
      <c r="X2300" s="35" t="s">
        <v>509</v>
      </c>
      <c r="Y2300" s="35">
        <v>3938</v>
      </c>
      <c r="AA2300" s="33" t="s">
        <v>42844</v>
      </c>
      <c r="AB2300" s="33">
        <v>6148</v>
      </c>
      <c r="AC2300" s="103">
        <v>24712</v>
      </c>
    </row>
    <row r="2301" spans="1:29" ht="13" customHeight="1" x14ac:dyDescent="0.2">
      <c r="A2301" s="34" t="s">
        <v>34353</v>
      </c>
      <c r="B2301" s="34">
        <v>40</v>
      </c>
      <c r="C2301" s="34" t="s">
        <v>13</v>
      </c>
      <c r="D2301" s="34" t="s">
        <v>78</v>
      </c>
      <c r="E2301" s="34"/>
      <c r="F2301" s="94">
        <v>43321</v>
      </c>
      <c r="G2301" s="34" t="s">
        <v>34354</v>
      </c>
      <c r="H2301" s="34" t="s">
        <v>34355</v>
      </c>
      <c r="I2301" s="34" t="s">
        <v>45</v>
      </c>
      <c r="J2301" s="62">
        <v>20785</v>
      </c>
      <c r="K2301" s="34" t="s">
        <v>2201</v>
      </c>
      <c r="L2301" s="34" t="s">
        <v>702</v>
      </c>
      <c r="M2301" s="1" t="s">
        <v>46276</v>
      </c>
      <c r="N2301" s="34" t="s">
        <v>20</v>
      </c>
      <c r="O2301" s="34" t="s">
        <v>34356</v>
      </c>
      <c r="P2301" s="34" t="s">
        <v>45771</v>
      </c>
      <c r="Q2301" s="34" t="s">
        <v>29986</v>
      </c>
      <c r="R2301" s="95" t="s">
        <v>34357</v>
      </c>
      <c r="S2301" s="34" t="s">
        <v>93</v>
      </c>
      <c r="T2301" s="34" t="s">
        <v>21</v>
      </c>
      <c r="U2301" s="35" t="s">
        <v>26689</v>
      </c>
      <c r="V2301" s="35" t="s">
        <v>26482</v>
      </c>
      <c r="W2301" s="35" t="s">
        <v>26486</v>
      </c>
      <c r="X2301" s="35" t="s">
        <v>93</v>
      </c>
      <c r="Y2301" s="35">
        <v>3950</v>
      </c>
      <c r="AA2301" s="33" t="s">
        <v>42844</v>
      </c>
      <c r="AB2301" s="33">
        <v>6146</v>
      </c>
      <c r="AC2301" s="103">
        <v>24688</v>
      </c>
    </row>
    <row r="2302" spans="1:29" ht="13" customHeight="1" x14ac:dyDescent="0.2">
      <c r="A2302" s="34" t="s">
        <v>34358</v>
      </c>
      <c r="B2302" s="34">
        <v>48</v>
      </c>
      <c r="C2302" s="34" t="s">
        <v>13</v>
      </c>
      <c r="D2302" s="34" t="s">
        <v>78</v>
      </c>
      <c r="E2302" s="34"/>
      <c r="F2302" s="94">
        <v>43321</v>
      </c>
      <c r="G2302" s="34" t="s">
        <v>34359</v>
      </c>
      <c r="H2302" s="34" t="s">
        <v>1030</v>
      </c>
      <c r="I2302" s="34" t="s">
        <v>373</v>
      </c>
      <c r="J2302" s="62">
        <v>19145</v>
      </c>
      <c r="K2302" s="34" t="s">
        <v>1030</v>
      </c>
      <c r="L2302" s="34" t="s">
        <v>1031</v>
      </c>
      <c r="M2302" s="1" t="s">
        <v>45971</v>
      </c>
      <c r="N2302" s="34" t="s">
        <v>20</v>
      </c>
      <c r="O2302" s="34" t="s">
        <v>34360</v>
      </c>
      <c r="P2302" s="34" t="s">
        <v>45771</v>
      </c>
      <c r="Q2302" s="34" t="s">
        <v>29986</v>
      </c>
      <c r="R2302" s="95" t="s">
        <v>34361</v>
      </c>
      <c r="S2302" s="34" t="s">
        <v>93</v>
      </c>
      <c r="T2302" s="34" t="s">
        <v>21</v>
      </c>
      <c r="U2302" s="35" t="s">
        <v>26689</v>
      </c>
      <c r="V2302" s="35" t="s">
        <v>26484</v>
      </c>
      <c r="W2302" s="35" t="s">
        <v>26486</v>
      </c>
      <c r="X2302" s="35" t="s">
        <v>93</v>
      </c>
      <c r="Y2302" s="35">
        <v>3935</v>
      </c>
      <c r="AA2302" s="33" t="s">
        <v>42842</v>
      </c>
      <c r="AB2302" s="33">
        <v>6145</v>
      </c>
      <c r="AC2302" s="103">
        <v>24685</v>
      </c>
    </row>
    <row r="2303" spans="1:29" ht="13" customHeight="1" x14ac:dyDescent="0.2">
      <c r="A2303" s="34" t="s">
        <v>34368</v>
      </c>
      <c r="B2303" s="34">
        <v>37</v>
      </c>
      <c r="C2303" s="34" t="s">
        <v>13</v>
      </c>
      <c r="D2303" s="34" t="s">
        <v>30</v>
      </c>
      <c r="E2303" s="34"/>
      <c r="F2303" s="94">
        <v>43320</v>
      </c>
      <c r="G2303" s="34" t="s">
        <v>34369</v>
      </c>
      <c r="H2303" s="34" t="s">
        <v>452</v>
      </c>
      <c r="I2303" s="34" t="s">
        <v>337</v>
      </c>
      <c r="J2303" s="62">
        <v>27705</v>
      </c>
      <c r="K2303" s="34" t="s">
        <v>452</v>
      </c>
      <c r="L2303" s="34" t="s">
        <v>454</v>
      </c>
      <c r="M2303" s="1" t="s">
        <v>46752</v>
      </c>
      <c r="N2303" s="34" t="s">
        <v>20</v>
      </c>
      <c r="O2303" s="34" t="s">
        <v>34370</v>
      </c>
      <c r="P2303" s="34" t="s">
        <v>45771</v>
      </c>
      <c r="Q2303" s="34" t="s">
        <v>29986</v>
      </c>
      <c r="R2303" s="95" t="s">
        <v>34371</v>
      </c>
      <c r="S2303" s="35" t="s">
        <v>509</v>
      </c>
      <c r="T2303" s="34" t="s">
        <v>21</v>
      </c>
      <c r="U2303" s="35" t="s">
        <v>26689</v>
      </c>
      <c r="V2303" s="35" t="s">
        <v>26484</v>
      </c>
      <c r="W2303" s="35" t="s">
        <v>26485</v>
      </c>
      <c r="X2303" s="35" t="s">
        <v>509</v>
      </c>
      <c r="Y2303" s="35">
        <v>3937</v>
      </c>
      <c r="AA2303" s="33" t="s">
        <v>42844</v>
      </c>
      <c r="AB2303" s="33">
        <v>6141</v>
      </c>
      <c r="AC2303" s="103">
        <v>24708</v>
      </c>
    </row>
    <row r="2304" spans="1:29" ht="13" customHeight="1" x14ac:dyDescent="0.2">
      <c r="A2304" s="34" t="s">
        <v>34376</v>
      </c>
      <c r="B2304" s="34">
        <v>52</v>
      </c>
      <c r="C2304" s="34" t="s">
        <v>13</v>
      </c>
      <c r="D2304" s="34" t="s">
        <v>78</v>
      </c>
      <c r="E2304" s="95" t="s">
        <v>34377</v>
      </c>
      <c r="F2304" s="94">
        <v>43320</v>
      </c>
      <c r="G2304" s="34" t="s">
        <v>34378</v>
      </c>
      <c r="H2304" s="34" t="s">
        <v>5873</v>
      </c>
      <c r="I2304" s="34" t="s">
        <v>55</v>
      </c>
      <c r="J2304" s="62">
        <v>33024</v>
      </c>
      <c r="K2304" s="34" t="s">
        <v>1049</v>
      </c>
      <c r="L2304" s="34" t="s">
        <v>5875</v>
      </c>
      <c r="M2304" s="1" t="s">
        <v>46601</v>
      </c>
      <c r="N2304" s="34" t="s">
        <v>20</v>
      </c>
      <c r="O2304" s="34" t="s">
        <v>34379</v>
      </c>
      <c r="P2304" s="34" t="s">
        <v>45771</v>
      </c>
      <c r="Q2304" s="34" t="s">
        <v>29986</v>
      </c>
      <c r="R2304" s="95" t="s">
        <v>34380</v>
      </c>
      <c r="S2304" s="34" t="s">
        <v>22</v>
      </c>
      <c r="T2304" s="34" t="s">
        <v>21</v>
      </c>
      <c r="U2304" s="35" t="s">
        <v>26689</v>
      </c>
      <c r="V2304" s="35" t="s">
        <v>26484</v>
      </c>
      <c r="W2304" s="35" t="s">
        <v>26485</v>
      </c>
      <c r="X2304" s="35"/>
      <c r="Y2304" s="35"/>
      <c r="AA2304" s="33" t="s">
        <v>42844</v>
      </c>
      <c r="AB2304" s="33">
        <v>6142</v>
      </c>
      <c r="AC2304" s="103">
        <v>24694</v>
      </c>
    </row>
    <row r="2305" spans="1:29" ht="13" customHeight="1" x14ac:dyDescent="0.2">
      <c r="A2305" s="34" t="s">
        <v>34381</v>
      </c>
      <c r="B2305" s="34">
        <v>54</v>
      </c>
      <c r="C2305" s="34" t="s">
        <v>13</v>
      </c>
      <c r="D2305" s="34" t="s">
        <v>78</v>
      </c>
      <c r="E2305" s="34"/>
      <c r="F2305" s="94">
        <v>43320</v>
      </c>
      <c r="G2305" s="34" t="s">
        <v>34382</v>
      </c>
      <c r="H2305" s="34" t="s">
        <v>1518</v>
      </c>
      <c r="I2305" s="34" t="s">
        <v>429</v>
      </c>
      <c r="J2305" s="62">
        <v>68102</v>
      </c>
      <c r="K2305" s="34" t="s">
        <v>879</v>
      </c>
      <c r="L2305" s="34" t="s">
        <v>2092</v>
      </c>
      <c r="M2305" s="1" t="s">
        <v>46320</v>
      </c>
      <c r="N2305" s="34" t="s">
        <v>20</v>
      </c>
      <c r="O2305" s="34" t="s">
        <v>36324</v>
      </c>
      <c r="P2305" s="34" t="s">
        <v>45771</v>
      </c>
      <c r="Q2305" s="34" t="s">
        <v>29986</v>
      </c>
      <c r="R2305" s="95" t="s">
        <v>34383</v>
      </c>
      <c r="S2305" s="34" t="s">
        <v>93</v>
      </c>
      <c r="T2305" s="34" t="s">
        <v>21</v>
      </c>
      <c r="U2305" s="35" t="s">
        <v>26682</v>
      </c>
      <c r="V2305" s="35" t="s">
        <v>26484</v>
      </c>
      <c r="W2305" s="35" t="s">
        <v>26485</v>
      </c>
      <c r="X2305" s="35" t="s">
        <v>93</v>
      </c>
      <c r="Y2305" s="35">
        <v>3940</v>
      </c>
      <c r="AA2305" s="33" t="s">
        <v>42842</v>
      </c>
      <c r="AB2305" s="33">
        <v>6143</v>
      </c>
      <c r="AC2305" s="103">
        <v>24709</v>
      </c>
    </row>
    <row r="2306" spans="1:29" ht="13" customHeight="1" x14ac:dyDescent="0.2">
      <c r="A2306" s="34" t="s">
        <v>34372</v>
      </c>
      <c r="B2306" s="34">
        <v>48</v>
      </c>
      <c r="C2306" s="34" t="s">
        <v>13</v>
      </c>
      <c r="D2306" s="34" t="s">
        <v>78</v>
      </c>
      <c r="E2306" s="34"/>
      <c r="F2306" s="94">
        <v>43320</v>
      </c>
      <c r="G2306" s="34" t="s">
        <v>34373</v>
      </c>
      <c r="H2306" s="34" t="s">
        <v>142</v>
      </c>
      <c r="I2306" s="34" t="s">
        <v>38</v>
      </c>
      <c r="J2306" s="62">
        <v>92113</v>
      </c>
      <c r="K2306" s="34" t="s">
        <v>142</v>
      </c>
      <c r="L2306" s="34" t="s">
        <v>143</v>
      </c>
      <c r="M2306" s="1" t="s">
        <v>45908</v>
      </c>
      <c r="N2306" s="34" t="s">
        <v>20</v>
      </c>
      <c r="O2306" s="34" t="s">
        <v>34374</v>
      </c>
      <c r="P2306" s="34" t="s">
        <v>45771</v>
      </c>
      <c r="Q2306" s="34" t="s">
        <v>29986</v>
      </c>
      <c r="R2306" s="95" t="s">
        <v>34375</v>
      </c>
      <c r="S2306" s="34" t="s">
        <v>93</v>
      </c>
      <c r="T2306" s="34" t="s">
        <v>28</v>
      </c>
      <c r="U2306" s="35" t="s">
        <v>26526</v>
      </c>
      <c r="V2306" s="35" t="s">
        <v>26484</v>
      </c>
      <c r="W2306" s="35" t="s">
        <v>26485</v>
      </c>
      <c r="X2306" s="35" t="s">
        <v>93</v>
      </c>
      <c r="Y2306" s="35">
        <v>3936</v>
      </c>
      <c r="AA2306" s="33" t="s">
        <v>42842</v>
      </c>
      <c r="AB2306" s="33">
        <v>6140</v>
      </c>
      <c r="AC2306" s="103">
        <v>24711</v>
      </c>
    </row>
    <row r="2307" spans="1:29" ht="13" customHeight="1" x14ac:dyDescent="0.2">
      <c r="A2307" s="34" t="s">
        <v>34362</v>
      </c>
      <c r="B2307" s="34">
        <v>25</v>
      </c>
      <c r="C2307" s="34" t="s">
        <v>13</v>
      </c>
      <c r="D2307" s="34" t="s">
        <v>30</v>
      </c>
      <c r="E2307" s="34"/>
      <c r="F2307" s="94">
        <v>43320</v>
      </c>
      <c r="G2307" s="34" t="s">
        <v>34363</v>
      </c>
      <c r="H2307" s="34" t="s">
        <v>34364</v>
      </c>
      <c r="I2307" s="34" t="s">
        <v>297</v>
      </c>
      <c r="J2307" s="62">
        <v>37030</v>
      </c>
      <c r="K2307" s="34" t="s">
        <v>34333</v>
      </c>
      <c r="L2307" s="34" t="s">
        <v>34365</v>
      </c>
      <c r="M2307" s="1" t="s">
        <v>47044</v>
      </c>
      <c r="N2307" s="34" t="s">
        <v>20</v>
      </c>
      <c r="O2307" s="34" t="s">
        <v>34366</v>
      </c>
      <c r="P2307" s="34" t="s">
        <v>45771</v>
      </c>
      <c r="Q2307" s="34" t="s">
        <v>29986</v>
      </c>
      <c r="R2307" s="95" t="s">
        <v>34367</v>
      </c>
      <c r="S2307" s="34" t="s">
        <v>93</v>
      </c>
      <c r="T2307" s="34" t="s">
        <v>350</v>
      </c>
      <c r="U2307" s="35" t="s">
        <v>26775</v>
      </c>
      <c r="V2307" s="35" t="s">
        <v>26484</v>
      </c>
      <c r="W2307" s="35" t="s">
        <v>26485</v>
      </c>
      <c r="X2307" s="35" t="s">
        <v>93</v>
      </c>
      <c r="Y2307" s="35">
        <v>3931</v>
      </c>
      <c r="AA2307" s="33" t="s">
        <v>42843</v>
      </c>
      <c r="AB2307" s="33">
        <v>6144</v>
      </c>
      <c r="AC2307" s="103">
        <v>24693</v>
      </c>
    </row>
    <row r="2308" spans="1:29" ht="13" customHeight="1" x14ac:dyDescent="0.2">
      <c r="A2308" s="34" t="s">
        <v>34384</v>
      </c>
      <c r="B2308" s="34">
        <v>24</v>
      </c>
      <c r="C2308" s="34" t="s">
        <v>13</v>
      </c>
      <c r="D2308" s="34" t="s">
        <v>30</v>
      </c>
      <c r="E2308" s="95" t="s">
        <v>34385</v>
      </c>
      <c r="F2308" s="94">
        <v>43319</v>
      </c>
      <c r="G2308" s="34" t="s">
        <v>34386</v>
      </c>
      <c r="H2308" s="34" t="s">
        <v>4492</v>
      </c>
      <c r="I2308" s="34" t="s">
        <v>197</v>
      </c>
      <c r="J2308" s="62">
        <v>47403</v>
      </c>
      <c r="K2308" s="34" t="s">
        <v>1034</v>
      </c>
      <c r="L2308" s="34" t="s">
        <v>4738</v>
      </c>
      <c r="M2308" s="1" t="s">
        <v>47045</v>
      </c>
      <c r="N2308" s="34" t="s">
        <v>20</v>
      </c>
      <c r="O2308" s="34" t="s">
        <v>34387</v>
      </c>
      <c r="P2308" s="34" t="s">
        <v>45771</v>
      </c>
      <c r="Q2308" s="34" t="s">
        <v>29986</v>
      </c>
      <c r="R2308" s="95" t="s">
        <v>34388</v>
      </c>
      <c r="S2308" s="34" t="s">
        <v>93</v>
      </c>
      <c r="T2308" s="34" t="s">
        <v>21</v>
      </c>
      <c r="U2308" s="35" t="s">
        <v>26689</v>
      </c>
      <c r="V2308" s="35" t="s">
        <v>26484</v>
      </c>
      <c r="W2308" s="35" t="s">
        <v>26485</v>
      </c>
      <c r="X2308" s="35" t="s">
        <v>509</v>
      </c>
      <c r="Y2308" s="35">
        <v>3929</v>
      </c>
      <c r="AA2308" s="33" t="s">
        <v>42844</v>
      </c>
      <c r="AB2308" s="33">
        <v>6136</v>
      </c>
      <c r="AC2308" s="103">
        <v>24687</v>
      </c>
    </row>
    <row r="2309" spans="1:29" ht="13" customHeight="1" x14ac:dyDescent="0.2">
      <c r="A2309" s="34" t="s">
        <v>34398</v>
      </c>
      <c r="B2309" s="34">
        <v>70</v>
      </c>
      <c r="C2309" s="34" t="s">
        <v>13</v>
      </c>
      <c r="D2309" s="34" t="s">
        <v>41</v>
      </c>
      <c r="E2309" s="34"/>
      <c r="F2309" s="94">
        <v>43319</v>
      </c>
      <c r="G2309" s="34" t="s">
        <v>34399</v>
      </c>
      <c r="H2309" s="34" t="s">
        <v>91</v>
      </c>
      <c r="I2309" s="34" t="s">
        <v>38</v>
      </c>
      <c r="J2309" s="62">
        <v>90011</v>
      </c>
      <c r="K2309" s="34" t="s">
        <v>91</v>
      </c>
      <c r="L2309" s="34" t="s">
        <v>92</v>
      </c>
      <c r="M2309" s="1" t="s">
        <v>45984</v>
      </c>
      <c r="N2309" s="34" t="s">
        <v>20</v>
      </c>
      <c r="O2309" s="34" t="s">
        <v>34400</v>
      </c>
      <c r="P2309" s="34" t="s">
        <v>45771</v>
      </c>
      <c r="Q2309" s="34" t="s">
        <v>29986</v>
      </c>
      <c r="R2309" s="95" t="s">
        <v>34401</v>
      </c>
      <c r="S2309" s="34" t="s">
        <v>93</v>
      </c>
      <c r="T2309" s="34" t="s">
        <v>21</v>
      </c>
      <c r="U2309" s="35" t="s">
        <v>26689</v>
      </c>
      <c r="V2309" s="35" t="s">
        <v>26482</v>
      </c>
      <c r="W2309" s="35"/>
      <c r="X2309" s="35" t="s">
        <v>93</v>
      </c>
      <c r="Y2309" s="35">
        <v>3932</v>
      </c>
      <c r="AA2309" s="33" t="s">
        <v>42842</v>
      </c>
      <c r="AB2309" s="33">
        <v>6137</v>
      </c>
      <c r="AC2309" s="103">
        <v>24702</v>
      </c>
    </row>
    <row r="2310" spans="1:29" ht="13" customHeight="1" x14ac:dyDescent="0.2">
      <c r="A2310" s="34" t="s">
        <v>34394</v>
      </c>
      <c r="B2310" s="34">
        <v>42</v>
      </c>
      <c r="C2310" s="34" t="s">
        <v>13</v>
      </c>
      <c r="D2310" s="34" t="s">
        <v>41</v>
      </c>
      <c r="E2310" s="34"/>
      <c r="F2310" s="94">
        <v>43319</v>
      </c>
      <c r="G2310" s="34" t="s">
        <v>34395</v>
      </c>
      <c r="H2310" s="34" t="s">
        <v>636</v>
      </c>
      <c r="I2310" s="34" t="s">
        <v>111</v>
      </c>
      <c r="J2310" s="62">
        <v>85256</v>
      </c>
      <c r="K2310" s="34" t="s">
        <v>582</v>
      </c>
      <c r="L2310" s="34" t="s">
        <v>5147</v>
      </c>
      <c r="M2310" s="1" t="s">
        <v>48899</v>
      </c>
      <c r="N2310" s="34" t="s">
        <v>20</v>
      </c>
      <c r="O2310" s="34" t="s">
        <v>34396</v>
      </c>
      <c r="P2310" s="34" t="s">
        <v>45771</v>
      </c>
      <c r="Q2310" s="34" t="s">
        <v>29986</v>
      </c>
      <c r="R2310" s="95" t="s">
        <v>34397</v>
      </c>
      <c r="S2310" s="34" t="s">
        <v>93</v>
      </c>
      <c r="T2310" s="34" t="s">
        <v>28</v>
      </c>
      <c r="U2310" s="35" t="s">
        <v>26487</v>
      </c>
      <c r="V2310" s="35" t="s">
        <v>26487</v>
      </c>
      <c r="W2310" s="35" t="s">
        <v>19153</v>
      </c>
      <c r="X2310" s="35" t="s">
        <v>93</v>
      </c>
      <c r="Y2310" s="35">
        <v>3933</v>
      </c>
      <c r="AA2310" s="33" t="s">
        <v>42843</v>
      </c>
      <c r="AB2310" s="33">
        <v>6138</v>
      </c>
      <c r="AC2310" s="103">
        <v>24707</v>
      </c>
    </row>
    <row r="2311" spans="1:29" ht="13" customHeight="1" x14ac:dyDescent="0.2">
      <c r="A2311" s="34" t="s">
        <v>34389</v>
      </c>
      <c r="B2311" s="34">
        <v>26</v>
      </c>
      <c r="C2311" s="34" t="s">
        <v>13</v>
      </c>
      <c r="D2311" s="34" t="s">
        <v>30</v>
      </c>
      <c r="E2311" s="95" t="s">
        <v>34390</v>
      </c>
      <c r="F2311" s="94">
        <v>43319</v>
      </c>
      <c r="G2311" s="34" t="s">
        <v>34391</v>
      </c>
      <c r="H2311" s="34" t="s">
        <v>427</v>
      </c>
      <c r="I2311" s="34" t="s">
        <v>18</v>
      </c>
      <c r="J2311" s="62">
        <v>71104</v>
      </c>
      <c r="K2311" s="34" t="s">
        <v>5418</v>
      </c>
      <c r="L2311" s="34" t="s">
        <v>428</v>
      </c>
      <c r="M2311" s="1" t="s">
        <v>46120</v>
      </c>
      <c r="N2311" s="34" t="s">
        <v>20</v>
      </c>
      <c r="O2311" s="34" t="s">
        <v>34392</v>
      </c>
      <c r="P2311" s="34" t="s">
        <v>45771</v>
      </c>
      <c r="Q2311" s="34" t="s">
        <v>29986</v>
      </c>
      <c r="R2311" s="95" t="s">
        <v>34393</v>
      </c>
      <c r="S2311" s="34" t="s">
        <v>93</v>
      </c>
      <c r="T2311" s="34" t="s">
        <v>350</v>
      </c>
      <c r="U2311" s="35" t="s">
        <v>26775</v>
      </c>
      <c r="V2311" s="35" t="s">
        <v>26482</v>
      </c>
      <c r="W2311" s="35" t="s">
        <v>26483</v>
      </c>
      <c r="X2311" s="35" t="s">
        <v>93</v>
      </c>
      <c r="Y2311" s="35">
        <v>3934</v>
      </c>
      <c r="AA2311" s="33" t="s">
        <v>42842</v>
      </c>
      <c r="AB2311" s="33">
        <v>6139</v>
      </c>
      <c r="AC2311" s="103">
        <v>24698</v>
      </c>
    </row>
    <row r="2312" spans="1:29" ht="13" customHeight="1" x14ac:dyDescent="0.2">
      <c r="A2312" s="1" t="s">
        <v>34407</v>
      </c>
      <c r="B2312" s="34">
        <v>47</v>
      </c>
      <c r="C2312" s="34" t="s">
        <v>13</v>
      </c>
      <c r="D2312" s="1" t="s">
        <v>23</v>
      </c>
      <c r="E2312" s="34"/>
      <c r="F2312" s="94">
        <v>43318</v>
      </c>
      <c r="G2312" s="34" t="s">
        <v>34408</v>
      </c>
      <c r="H2312" s="34" t="s">
        <v>398</v>
      </c>
      <c r="I2312" s="34" t="s">
        <v>399</v>
      </c>
      <c r="J2312" s="62">
        <v>64116</v>
      </c>
      <c r="K2312" s="34" t="s">
        <v>3104</v>
      </c>
      <c r="L2312" s="34" t="s">
        <v>402</v>
      </c>
      <c r="M2312" s="1" t="s">
        <v>45936</v>
      </c>
      <c r="N2312" s="34" t="s">
        <v>20</v>
      </c>
      <c r="O2312" s="34" t="s">
        <v>36325</v>
      </c>
      <c r="P2312" s="34" t="s">
        <v>45771</v>
      </c>
      <c r="Q2312" s="34" t="s">
        <v>29986</v>
      </c>
      <c r="R2312" s="95" t="s">
        <v>34409</v>
      </c>
      <c r="S2312" s="34" t="s">
        <v>22</v>
      </c>
      <c r="T2312" s="34" t="s">
        <v>21</v>
      </c>
      <c r="U2312" s="35" t="s">
        <v>26689</v>
      </c>
      <c r="V2312" s="34" t="s">
        <v>26484</v>
      </c>
      <c r="W2312" s="34" t="s">
        <v>26485</v>
      </c>
      <c r="X2312" s="35"/>
      <c r="Y2312" s="35"/>
      <c r="AA2312" s="33" t="s">
        <v>42842</v>
      </c>
      <c r="AB2312" s="33">
        <v>6132</v>
      </c>
      <c r="AC2312" s="103">
        <v>24697</v>
      </c>
    </row>
    <row r="2313" spans="1:29" ht="13" customHeight="1" x14ac:dyDescent="0.2">
      <c r="A2313" s="34" t="s">
        <v>34410</v>
      </c>
      <c r="B2313" s="34">
        <v>59</v>
      </c>
      <c r="C2313" s="34" t="s">
        <v>13</v>
      </c>
      <c r="D2313" s="34" t="s">
        <v>78</v>
      </c>
      <c r="E2313" s="34"/>
      <c r="F2313" s="94">
        <v>43318</v>
      </c>
      <c r="G2313" s="34" t="s">
        <v>34411</v>
      </c>
      <c r="H2313" s="34" t="s">
        <v>1030</v>
      </c>
      <c r="I2313" s="34" t="s">
        <v>373</v>
      </c>
      <c r="J2313" s="62">
        <v>19144</v>
      </c>
      <c r="K2313" s="34" t="s">
        <v>1030</v>
      </c>
      <c r="L2313" s="34" t="s">
        <v>1031</v>
      </c>
      <c r="M2313" s="1" t="s">
        <v>45971</v>
      </c>
      <c r="N2313" s="34" t="s">
        <v>20</v>
      </c>
      <c r="O2313" s="34" t="s">
        <v>34412</v>
      </c>
      <c r="P2313" s="34" t="s">
        <v>45771</v>
      </c>
      <c r="Q2313" s="34" t="s">
        <v>29986</v>
      </c>
      <c r="R2313" s="95" t="s">
        <v>34413</v>
      </c>
      <c r="S2313" s="34" t="s">
        <v>93</v>
      </c>
      <c r="T2313" s="34" t="s">
        <v>21</v>
      </c>
      <c r="U2313" s="35" t="s">
        <v>26689</v>
      </c>
      <c r="V2313" s="35" t="s">
        <v>26484</v>
      </c>
      <c r="W2313" s="35" t="s">
        <v>26485</v>
      </c>
      <c r="X2313" s="35" t="s">
        <v>93</v>
      </c>
      <c r="Y2313" s="35">
        <v>3928</v>
      </c>
      <c r="AA2313" s="33" t="s">
        <v>42842</v>
      </c>
      <c r="AB2313" s="33">
        <v>6131</v>
      </c>
      <c r="AC2313" s="103">
        <v>24538</v>
      </c>
    </row>
    <row r="2314" spans="1:29" ht="13" customHeight="1" x14ac:dyDescent="0.2">
      <c r="A2314" s="34" t="s">
        <v>34414</v>
      </c>
      <c r="B2314" s="34">
        <v>62</v>
      </c>
      <c r="C2314" s="34" t="s">
        <v>13</v>
      </c>
      <c r="D2314" s="34" t="s">
        <v>78</v>
      </c>
      <c r="E2314" s="34"/>
      <c r="F2314" s="94">
        <v>43318</v>
      </c>
      <c r="G2314" s="34" t="s">
        <v>34415</v>
      </c>
      <c r="H2314" s="34" t="s">
        <v>604</v>
      </c>
      <c r="I2314" s="34" t="s">
        <v>249</v>
      </c>
      <c r="J2314" s="62">
        <v>89106</v>
      </c>
      <c r="K2314" s="34" t="s">
        <v>524</v>
      </c>
      <c r="L2314" s="34" t="s">
        <v>525</v>
      </c>
      <c r="M2314" s="1" t="s">
        <v>48881</v>
      </c>
      <c r="N2314" s="34" t="s">
        <v>20</v>
      </c>
      <c r="O2314" s="34" t="s">
        <v>34416</v>
      </c>
      <c r="P2314" s="34" t="s">
        <v>45771</v>
      </c>
      <c r="Q2314" s="34" t="s">
        <v>29986</v>
      </c>
      <c r="R2314" s="95" t="s">
        <v>34417</v>
      </c>
      <c r="S2314" s="35" t="s">
        <v>509</v>
      </c>
      <c r="T2314" s="34" t="s">
        <v>21</v>
      </c>
      <c r="U2314" s="35" t="s">
        <v>26682</v>
      </c>
      <c r="V2314" s="35" t="s">
        <v>26484</v>
      </c>
      <c r="W2314" s="35" t="s">
        <v>26485</v>
      </c>
      <c r="X2314" s="35" t="s">
        <v>93</v>
      </c>
      <c r="Y2314" s="35">
        <v>3912</v>
      </c>
      <c r="AA2314" s="33" t="s">
        <v>42842</v>
      </c>
      <c r="AB2314" s="33">
        <v>6134</v>
      </c>
      <c r="AC2314" s="103">
        <v>24683</v>
      </c>
    </row>
    <row r="2315" spans="1:29" ht="13" customHeight="1" x14ac:dyDescent="0.2">
      <c r="A2315" s="1" t="s">
        <v>2989</v>
      </c>
      <c r="B2315" s="34" t="s">
        <v>22</v>
      </c>
      <c r="C2315" s="34" t="s">
        <v>13</v>
      </c>
      <c r="D2315" s="1" t="s">
        <v>23</v>
      </c>
      <c r="E2315" s="34"/>
      <c r="F2315" s="94">
        <v>43318</v>
      </c>
      <c r="G2315" s="34" t="s">
        <v>34418</v>
      </c>
      <c r="H2315" s="34" t="s">
        <v>11575</v>
      </c>
      <c r="I2315" s="34" t="s">
        <v>55</v>
      </c>
      <c r="J2315" s="62">
        <v>34974</v>
      </c>
      <c r="K2315" s="34" t="s">
        <v>11575</v>
      </c>
      <c r="L2315" s="34" t="s">
        <v>34419</v>
      </c>
      <c r="M2315" s="1" t="s">
        <v>47046</v>
      </c>
      <c r="N2315" s="34" t="s">
        <v>20</v>
      </c>
      <c r="O2315" s="34" t="s">
        <v>34420</v>
      </c>
      <c r="P2315" s="34" t="s">
        <v>45771</v>
      </c>
      <c r="Q2315" s="34" t="s">
        <v>29986</v>
      </c>
      <c r="R2315" s="95" t="s">
        <v>34421</v>
      </c>
      <c r="S2315" s="34" t="s">
        <v>22</v>
      </c>
      <c r="T2315" s="34" t="s">
        <v>21</v>
      </c>
      <c r="U2315" s="35" t="s">
        <v>26689</v>
      </c>
      <c r="V2315" s="35" t="s">
        <v>26482</v>
      </c>
      <c r="W2315" s="35" t="s">
        <v>26485</v>
      </c>
      <c r="X2315" s="35"/>
      <c r="Y2315" s="35"/>
      <c r="AA2315" s="33" t="s">
        <v>42843</v>
      </c>
      <c r="AB2315" s="33">
        <v>6133</v>
      </c>
      <c r="AC2315" s="103">
        <v>24701</v>
      </c>
    </row>
    <row r="2316" spans="1:29" ht="13" customHeight="1" x14ac:dyDescent="0.2">
      <c r="A2316" s="34" t="s">
        <v>34402</v>
      </c>
      <c r="B2316" s="34">
        <v>39</v>
      </c>
      <c r="C2316" s="34" t="s">
        <v>13</v>
      </c>
      <c r="D2316" s="34" t="s">
        <v>78</v>
      </c>
      <c r="E2316" s="34"/>
      <c r="F2316" s="94">
        <v>43318</v>
      </c>
      <c r="G2316" s="34" t="s">
        <v>34403</v>
      </c>
      <c r="H2316" s="34" t="s">
        <v>1780</v>
      </c>
      <c r="I2316" s="34" t="s">
        <v>159</v>
      </c>
      <c r="J2316" s="62">
        <v>30318</v>
      </c>
      <c r="K2316" s="34" t="s">
        <v>1450</v>
      </c>
      <c r="L2316" s="34" t="s">
        <v>34404</v>
      </c>
      <c r="M2316" s="1" t="s">
        <v>47047</v>
      </c>
      <c r="N2316" s="34" t="s">
        <v>20</v>
      </c>
      <c r="O2316" s="34" t="s">
        <v>34405</v>
      </c>
      <c r="P2316" s="34" t="s">
        <v>45771</v>
      </c>
      <c r="Q2316" s="34" t="s">
        <v>29986</v>
      </c>
      <c r="R2316" s="95" t="s">
        <v>34406</v>
      </c>
      <c r="S2316" s="34" t="s">
        <v>93</v>
      </c>
      <c r="T2316" s="34" t="s">
        <v>28</v>
      </c>
      <c r="U2316" s="35" t="s">
        <v>26496</v>
      </c>
      <c r="V2316" s="35" t="s">
        <v>26484</v>
      </c>
      <c r="W2316" s="35" t="s">
        <v>26485</v>
      </c>
      <c r="X2316" s="35" t="s">
        <v>93</v>
      </c>
      <c r="Y2316" s="35">
        <v>3927</v>
      </c>
      <c r="AA2316" s="33" t="s">
        <v>42844</v>
      </c>
      <c r="AB2316" s="33">
        <v>6135</v>
      </c>
      <c r="AC2316" s="103">
        <v>24682</v>
      </c>
    </row>
    <row r="2317" spans="1:29" ht="13" customHeight="1" x14ac:dyDescent="0.2">
      <c r="A2317" s="34" t="s">
        <v>34422</v>
      </c>
      <c r="B2317" s="34">
        <v>43</v>
      </c>
      <c r="C2317" s="34" t="s">
        <v>13</v>
      </c>
      <c r="D2317" s="34" t="s">
        <v>127</v>
      </c>
      <c r="E2317" s="34"/>
      <c r="F2317" s="94">
        <v>43317</v>
      </c>
      <c r="G2317" s="34" t="s">
        <v>34423</v>
      </c>
      <c r="H2317" s="34" t="s">
        <v>3276</v>
      </c>
      <c r="I2317" s="34" t="s">
        <v>121</v>
      </c>
      <c r="J2317" s="62">
        <v>55104</v>
      </c>
      <c r="K2317" s="34" t="s">
        <v>3278</v>
      </c>
      <c r="L2317" s="34" t="s">
        <v>4508</v>
      </c>
      <c r="M2317" s="1" t="s">
        <v>46504</v>
      </c>
      <c r="N2317" s="34" t="s">
        <v>20</v>
      </c>
      <c r="O2317" s="34" t="s">
        <v>34424</v>
      </c>
      <c r="P2317" s="34" t="s">
        <v>45771</v>
      </c>
      <c r="Q2317" s="34" t="s">
        <v>29986</v>
      </c>
      <c r="R2317" s="95" t="s">
        <v>34425</v>
      </c>
      <c r="S2317" s="34" t="s">
        <v>93</v>
      </c>
      <c r="T2317" s="34" t="s">
        <v>21</v>
      </c>
      <c r="U2317" s="35" t="s">
        <v>26689</v>
      </c>
      <c r="V2317" s="35" t="s">
        <v>26482</v>
      </c>
      <c r="W2317" s="35" t="s">
        <v>26485</v>
      </c>
      <c r="X2317" s="35" t="s">
        <v>509</v>
      </c>
      <c r="Y2317" s="35">
        <v>3913</v>
      </c>
      <c r="AA2317" s="33" t="s">
        <v>42842</v>
      </c>
      <c r="AB2317" s="33">
        <v>6128</v>
      </c>
      <c r="AC2317" s="103">
        <v>24681</v>
      </c>
    </row>
    <row r="2318" spans="1:29" ht="13" customHeight="1" x14ac:dyDescent="0.2">
      <c r="A2318" s="1" t="s">
        <v>34426</v>
      </c>
      <c r="B2318" s="34">
        <v>58</v>
      </c>
      <c r="C2318" s="34" t="s">
        <v>13</v>
      </c>
      <c r="D2318" s="1" t="s">
        <v>23</v>
      </c>
      <c r="E2318" s="34"/>
      <c r="F2318" s="94">
        <v>43317</v>
      </c>
      <c r="G2318" s="34" t="s">
        <v>34427</v>
      </c>
      <c r="H2318" s="34" t="s">
        <v>21322</v>
      </c>
      <c r="I2318" s="34" t="s">
        <v>38</v>
      </c>
      <c r="J2318" s="62">
        <v>92345</v>
      </c>
      <c r="K2318" s="34" t="s">
        <v>287</v>
      </c>
      <c r="L2318" s="34" t="s">
        <v>32107</v>
      </c>
      <c r="M2318" s="1" t="s">
        <v>45919</v>
      </c>
      <c r="N2318" s="34" t="s">
        <v>20</v>
      </c>
      <c r="O2318" s="34" t="s">
        <v>34428</v>
      </c>
      <c r="P2318" s="34" t="s">
        <v>31864</v>
      </c>
      <c r="Q2318" s="34" t="s">
        <v>29986</v>
      </c>
      <c r="R2318" s="95" t="s">
        <v>34429</v>
      </c>
      <c r="S2318" s="34" t="s">
        <v>93</v>
      </c>
      <c r="T2318" s="34" t="s">
        <v>21</v>
      </c>
      <c r="U2318" s="35" t="s">
        <v>26689</v>
      </c>
      <c r="V2318" s="35" t="s">
        <v>26482</v>
      </c>
      <c r="W2318" s="35" t="s">
        <v>26485</v>
      </c>
      <c r="X2318" s="35" t="s">
        <v>93</v>
      </c>
      <c r="Y2318" s="35">
        <v>3914</v>
      </c>
      <c r="AA2318" s="33" t="s">
        <v>42844</v>
      </c>
      <c r="AB2318" s="33">
        <v>6129</v>
      </c>
      <c r="AC2318" s="103">
        <v>24680</v>
      </c>
    </row>
    <row r="2319" spans="1:29" ht="13" customHeight="1" x14ac:dyDescent="0.2">
      <c r="A2319" s="34" t="s">
        <v>34430</v>
      </c>
      <c r="B2319" s="34">
        <v>68</v>
      </c>
      <c r="C2319" s="34" t="s">
        <v>13</v>
      </c>
      <c r="D2319" s="34" t="s">
        <v>30</v>
      </c>
      <c r="E2319" s="95" t="s">
        <v>34431</v>
      </c>
      <c r="F2319" s="94">
        <v>43317</v>
      </c>
      <c r="G2319" s="34" t="s">
        <v>34432</v>
      </c>
      <c r="H2319" s="34" t="s">
        <v>6092</v>
      </c>
      <c r="I2319" s="34" t="s">
        <v>915</v>
      </c>
      <c r="J2319" s="62">
        <v>72956</v>
      </c>
      <c r="K2319" s="34" t="s">
        <v>10256</v>
      </c>
      <c r="L2319" s="34" t="s">
        <v>34433</v>
      </c>
      <c r="M2319" s="1" t="s">
        <v>47048</v>
      </c>
      <c r="N2319" s="34" t="s">
        <v>20</v>
      </c>
      <c r="O2319" s="34" t="s">
        <v>34434</v>
      </c>
      <c r="P2319" s="34" t="s">
        <v>45771</v>
      </c>
      <c r="Q2319" s="34" t="s">
        <v>29986</v>
      </c>
      <c r="R2319" s="95" t="s">
        <v>34435</v>
      </c>
      <c r="S2319" s="34" t="s">
        <v>93</v>
      </c>
      <c r="T2319" s="34" t="s">
        <v>21</v>
      </c>
      <c r="U2319" s="35" t="s">
        <v>26689</v>
      </c>
      <c r="V2319" s="35" t="s">
        <v>26484</v>
      </c>
      <c r="W2319" s="35" t="s">
        <v>26485</v>
      </c>
      <c r="X2319" s="35" t="s">
        <v>93</v>
      </c>
      <c r="Y2319" s="35">
        <v>3918</v>
      </c>
      <c r="AA2319" s="33" t="s">
        <v>42844</v>
      </c>
      <c r="AB2319" s="33">
        <v>6130</v>
      </c>
      <c r="AC2319" s="103">
        <v>24679</v>
      </c>
    </row>
    <row r="2320" spans="1:29" ht="13" customHeight="1" x14ac:dyDescent="0.2">
      <c r="A2320" s="34" t="s">
        <v>34440</v>
      </c>
      <c r="B2320" s="34">
        <v>33</v>
      </c>
      <c r="C2320" s="34" t="s">
        <v>13</v>
      </c>
      <c r="D2320" s="34" t="s">
        <v>30</v>
      </c>
      <c r="E2320" s="95" t="s">
        <v>34441</v>
      </c>
      <c r="F2320" s="94">
        <v>43316</v>
      </c>
      <c r="G2320" s="34" t="s">
        <v>34442</v>
      </c>
      <c r="H2320" s="34" t="s">
        <v>32716</v>
      </c>
      <c r="I2320" s="34" t="s">
        <v>399</v>
      </c>
      <c r="J2320" s="62">
        <v>64068</v>
      </c>
      <c r="K2320" s="34" t="s">
        <v>3104</v>
      </c>
      <c r="L2320" s="34" t="s">
        <v>34443</v>
      </c>
      <c r="M2320" s="1" t="s">
        <v>47050</v>
      </c>
      <c r="N2320" s="34" t="s">
        <v>20</v>
      </c>
      <c r="O2320" s="34" t="s">
        <v>34444</v>
      </c>
      <c r="P2320" s="34" t="s">
        <v>45771</v>
      </c>
      <c r="Q2320" s="34" t="s">
        <v>29986</v>
      </c>
      <c r="R2320" s="95" t="s">
        <v>34445</v>
      </c>
      <c r="S2320" s="35" t="s">
        <v>509</v>
      </c>
      <c r="T2320" s="34" t="s">
        <v>21</v>
      </c>
      <c r="U2320" s="35" t="s">
        <v>26689</v>
      </c>
      <c r="V2320" s="35" t="s">
        <v>26484</v>
      </c>
      <c r="W2320" s="35" t="s">
        <v>26485</v>
      </c>
      <c r="X2320" s="35" t="s">
        <v>93</v>
      </c>
      <c r="Y2320" s="35">
        <v>3921</v>
      </c>
      <c r="AA2320" s="33" t="s">
        <v>42844</v>
      </c>
      <c r="AB2320" s="33">
        <v>6125</v>
      </c>
      <c r="AC2320" s="103">
        <v>24676</v>
      </c>
    </row>
    <row r="2321" spans="1:29" ht="13" customHeight="1" x14ac:dyDescent="0.2">
      <c r="A2321" s="34" t="s">
        <v>34446</v>
      </c>
      <c r="B2321" s="34">
        <v>38</v>
      </c>
      <c r="C2321" s="34" t="s">
        <v>13</v>
      </c>
      <c r="D2321" s="34" t="s">
        <v>30</v>
      </c>
      <c r="E2321" s="95" t="s">
        <v>34447</v>
      </c>
      <c r="F2321" s="94">
        <v>43316</v>
      </c>
      <c r="G2321" s="34" t="s">
        <v>34448</v>
      </c>
      <c r="H2321" s="34" t="s">
        <v>4863</v>
      </c>
      <c r="I2321" s="34" t="s">
        <v>55</v>
      </c>
      <c r="J2321" s="62">
        <v>33445</v>
      </c>
      <c r="K2321" s="34" t="s">
        <v>4864</v>
      </c>
      <c r="L2321" s="34" t="s">
        <v>34449</v>
      </c>
      <c r="M2321" s="1" t="s">
        <v>47049</v>
      </c>
      <c r="N2321" s="34" t="s">
        <v>20</v>
      </c>
      <c r="O2321" s="34" t="s">
        <v>34450</v>
      </c>
      <c r="P2321" s="34" t="s">
        <v>45771</v>
      </c>
      <c r="Q2321" s="34" t="s">
        <v>29986</v>
      </c>
      <c r="R2321" s="95" t="s">
        <v>34451</v>
      </c>
      <c r="S2321" s="35" t="s">
        <v>509</v>
      </c>
      <c r="T2321" s="34" t="s">
        <v>21</v>
      </c>
      <c r="U2321" s="35" t="s">
        <v>26689</v>
      </c>
      <c r="V2321" s="35" t="s">
        <v>26482</v>
      </c>
      <c r="W2321" s="35" t="s">
        <v>26485</v>
      </c>
      <c r="X2321" s="35" t="s">
        <v>93</v>
      </c>
      <c r="Y2321" s="35">
        <v>3922</v>
      </c>
      <c r="AA2321" s="33" t="s">
        <v>42842</v>
      </c>
      <c r="AB2321" s="33">
        <v>6126</v>
      </c>
      <c r="AC2321" s="103">
        <v>24677</v>
      </c>
    </row>
    <row r="2322" spans="1:29" ht="13" customHeight="1" x14ac:dyDescent="0.2">
      <c r="A2322" s="1" t="s">
        <v>34436</v>
      </c>
      <c r="B2322" s="34">
        <v>28</v>
      </c>
      <c r="C2322" s="34" t="s">
        <v>13</v>
      </c>
      <c r="D2322" s="1" t="s">
        <v>23</v>
      </c>
      <c r="E2322" s="34"/>
      <c r="F2322" s="94">
        <v>43316</v>
      </c>
      <c r="G2322" s="34" t="s">
        <v>34437</v>
      </c>
      <c r="H2322" s="34" t="s">
        <v>604</v>
      </c>
      <c r="I2322" s="34" t="s">
        <v>249</v>
      </c>
      <c r="J2322" s="62">
        <v>89102</v>
      </c>
      <c r="K2322" s="34" t="s">
        <v>524</v>
      </c>
      <c r="L2322" s="34" t="s">
        <v>525</v>
      </c>
      <c r="M2322" s="1" t="s">
        <v>48881</v>
      </c>
      <c r="N2322" s="34" t="s">
        <v>20</v>
      </c>
      <c r="O2322" s="34" t="s">
        <v>34438</v>
      </c>
      <c r="P2322" s="34" t="s">
        <v>45771</v>
      </c>
      <c r="Q2322" s="34" t="s">
        <v>29986</v>
      </c>
      <c r="R2322" s="95" t="s">
        <v>34439</v>
      </c>
      <c r="S2322" s="34" t="s">
        <v>93</v>
      </c>
      <c r="T2322" s="34" t="s">
        <v>28</v>
      </c>
      <c r="U2322" s="33" t="s">
        <v>26487</v>
      </c>
      <c r="V2322" s="35"/>
      <c r="W2322" s="35"/>
      <c r="X2322" s="35"/>
      <c r="Y2322" s="35"/>
      <c r="AA2322" s="33" t="s">
        <v>42842</v>
      </c>
      <c r="AB2322" s="33">
        <v>6127</v>
      </c>
      <c r="AC2322" s="103">
        <v>24675</v>
      </c>
    </row>
    <row r="2323" spans="1:29" ht="13" customHeight="1" x14ac:dyDescent="0.2">
      <c r="A2323" s="34" t="s">
        <v>34452</v>
      </c>
      <c r="B2323" s="34">
        <v>29</v>
      </c>
      <c r="C2323" s="34" t="s">
        <v>13</v>
      </c>
      <c r="D2323" s="34" t="s">
        <v>41</v>
      </c>
      <c r="E2323" s="34"/>
      <c r="F2323" s="94">
        <v>43315</v>
      </c>
      <c r="G2323" s="34" t="s">
        <v>34453</v>
      </c>
      <c r="H2323" s="34" t="s">
        <v>34454</v>
      </c>
      <c r="I2323" s="34" t="s">
        <v>55</v>
      </c>
      <c r="J2323" s="62">
        <v>32190</v>
      </c>
      <c r="K2323" s="34" t="s">
        <v>3558</v>
      </c>
      <c r="L2323" s="34" t="s">
        <v>241</v>
      </c>
      <c r="M2323" s="1" t="s">
        <v>46026</v>
      </c>
      <c r="N2323" s="34" t="s">
        <v>20</v>
      </c>
      <c r="O2323" s="34" t="s">
        <v>34455</v>
      </c>
      <c r="P2323" s="34" t="s">
        <v>45771</v>
      </c>
      <c r="Q2323" s="34" t="s">
        <v>29986</v>
      </c>
      <c r="R2323" s="95" t="s">
        <v>34456</v>
      </c>
      <c r="S2323" s="35" t="s">
        <v>509</v>
      </c>
      <c r="T2323" s="34" t="s">
        <v>21</v>
      </c>
      <c r="U2323" s="35" t="s">
        <v>362</v>
      </c>
      <c r="V2323" s="35" t="s">
        <v>26482</v>
      </c>
      <c r="W2323" s="35" t="s">
        <v>26485</v>
      </c>
      <c r="X2323" s="35" t="s">
        <v>509</v>
      </c>
      <c r="Y2323" s="35">
        <v>3926</v>
      </c>
      <c r="AA2323" s="33" t="s">
        <v>42843</v>
      </c>
      <c r="AB2323" s="33">
        <v>6123</v>
      </c>
      <c r="AC2323" s="103">
        <v>24670</v>
      </c>
    </row>
    <row r="2324" spans="1:29" ht="13" customHeight="1" x14ac:dyDescent="0.2">
      <c r="A2324" s="34" t="s">
        <v>34462</v>
      </c>
      <c r="B2324" s="34">
        <v>31</v>
      </c>
      <c r="C2324" s="34" t="s">
        <v>13</v>
      </c>
      <c r="D2324" s="34" t="s">
        <v>30</v>
      </c>
      <c r="E2324" s="34"/>
      <c r="F2324" s="94">
        <v>43315</v>
      </c>
      <c r="G2324" s="34" t="s">
        <v>34463</v>
      </c>
      <c r="H2324" s="34" t="s">
        <v>27957</v>
      </c>
      <c r="I2324" s="34" t="s">
        <v>281</v>
      </c>
      <c r="J2324" s="62">
        <v>99006</v>
      </c>
      <c r="K2324" s="34" t="s">
        <v>779</v>
      </c>
      <c r="L2324" s="34" t="s">
        <v>34245</v>
      </c>
      <c r="M2324" s="1" t="s">
        <v>46303</v>
      </c>
      <c r="N2324" s="34" t="s">
        <v>20</v>
      </c>
      <c r="O2324" s="34" t="s">
        <v>34464</v>
      </c>
      <c r="P2324" s="34" t="s">
        <v>45771</v>
      </c>
      <c r="Q2324" s="34" t="s">
        <v>29986</v>
      </c>
      <c r="R2324" s="95" t="s">
        <v>34465</v>
      </c>
      <c r="S2324" s="35" t="s">
        <v>509</v>
      </c>
      <c r="T2324" s="34" t="s">
        <v>21</v>
      </c>
      <c r="U2324" s="35" t="s">
        <v>26689</v>
      </c>
      <c r="V2324" s="35" t="s">
        <v>26484</v>
      </c>
      <c r="W2324" s="35" t="s">
        <v>26485</v>
      </c>
      <c r="X2324" s="35" t="s">
        <v>93</v>
      </c>
      <c r="Y2324" s="35">
        <v>3923</v>
      </c>
      <c r="AA2324" s="33" t="s">
        <v>42843</v>
      </c>
      <c r="AB2324" s="33">
        <v>6121</v>
      </c>
      <c r="AC2324" s="103">
        <v>24674</v>
      </c>
    </row>
    <row r="2325" spans="1:29" ht="13" customHeight="1" x14ac:dyDescent="0.2">
      <c r="A2325" s="34" t="s">
        <v>34471</v>
      </c>
      <c r="B2325" s="34">
        <v>34</v>
      </c>
      <c r="C2325" s="34" t="s">
        <v>13</v>
      </c>
      <c r="D2325" s="34" t="s">
        <v>78</v>
      </c>
      <c r="E2325" s="34"/>
      <c r="F2325" s="94">
        <v>43315</v>
      </c>
      <c r="G2325" s="34" t="s">
        <v>34472</v>
      </c>
      <c r="H2325" s="34" t="s">
        <v>12869</v>
      </c>
      <c r="I2325" s="34" t="s">
        <v>915</v>
      </c>
      <c r="J2325" s="62">
        <v>71601</v>
      </c>
      <c r="K2325" s="34" t="s">
        <v>1655</v>
      </c>
      <c r="L2325" s="34" t="s">
        <v>27433</v>
      </c>
      <c r="M2325" s="1" t="s">
        <v>47051</v>
      </c>
      <c r="N2325" s="34" t="s">
        <v>20</v>
      </c>
      <c r="O2325" s="34" t="s">
        <v>34473</v>
      </c>
      <c r="P2325" s="34" t="s">
        <v>45771</v>
      </c>
      <c r="Q2325" s="34" t="s">
        <v>29986</v>
      </c>
      <c r="R2325" s="95" t="s">
        <v>34474</v>
      </c>
      <c r="S2325" s="34" t="s">
        <v>93</v>
      </c>
      <c r="T2325" s="34" t="s">
        <v>21</v>
      </c>
      <c r="U2325" s="35" t="s">
        <v>26689</v>
      </c>
      <c r="V2325" s="35" t="s">
        <v>26484</v>
      </c>
      <c r="W2325" s="35" t="s">
        <v>26485</v>
      </c>
      <c r="X2325" s="35" t="s">
        <v>93</v>
      </c>
      <c r="Y2325" s="35">
        <v>3919</v>
      </c>
      <c r="AA2325" s="33" t="s">
        <v>42844</v>
      </c>
      <c r="AB2325" s="33">
        <v>6119</v>
      </c>
      <c r="AC2325" s="103">
        <v>24668</v>
      </c>
    </row>
    <row r="2326" spans="1:29" ht="13" customHeight="1" x14ac:dyDescent="0.2">
      <c r="A2326" s="1" t="s">
        <v>34475</v>
      </c>
      <c r="B2326" s="34">
        <v>35</v>
      </c>
      <c r="C2326" s="34" t="s">
        <v>13</v>
      </c>
      <c r="D2326" s="1" t="s">
        <v>23</v>
      </c>
      <c r="E2326" s="34"/>
      <c r="F2326" s="94">
        <v>43315</v>
      </c>
      <c r="G2326" s="34" t="s">
        <v>34476</v>
      </c>
      <c r="H2326" s="34" t="s">
        <v>34477</v>
      </c>
      <c r="I2326" s="34" t="s">
        <v>341</v>
      </c>
      <c r="J2326" s="62">
        <v>52501</v>
      </c>
      <c r="K2326" s="34" t="s">
        <v>34478</v>
      </c>
      <c r="L2326" s="34" t="s">
        <v>34479</v>
      </c>
      <c r="M2326" s="1" t="s">
        <v>47052</v>
      </c>
      <c r="N2326" s="34" t="s">
        <v>20</v>
      </c>
      <c r="O2326" s="34" t="s">
        <v>34480</v>
      </c>
      <c r="P2326" s="34" t="s">
        <v>45771</v>
      </c>
      <c r="Q2326" s="34" t="s">
        <v>29986</v>
      </c>
      <c r="R2326" s="95" t="s">
        <v>34481</v>
      </c>
      <c r="S2326" s="34" t="s">
        <v>93</v>
      </c>
      <c r="T2326" s="34" t="s">
        <v>21</v>
      </c>
      <c r="U2326" s="35" t="s">
        <v>26689</v>
      </c>
      <c r="V2326" s="34" t="s">
        <v>26484</v>
      </c>
      <c r="W2326" s="34" t="s">
        <v>26485</v>
      </c>
      <c r="X2326" s="35"/>
      <c r="Y2326" s="35"/>
      <c r="AA2326" s="33" t="s">
        <v>42844</v>
      </c>
      <c r="AB2326" s="33">
        <v>6122</v>
      </c>
      <c r="AC2326" s="103">
        <v>24669</v>
      </c>
    </row>
    <row r="2327" spans="1:29" ht="13" customHeight="1" x14ac:dyDescent="0.2">
      <c r="A2327" s="34" t="s">
        <v>34482</v>
      </c>
      <c r="B2327" s="34">
        <v>49</v>
      </c>
      <c r="C2327" s="34" t="s">
        <v>13</v>
      </c>
      <c r="D2327" s="34" t="s">
        <v>30</v>
      </c>
      <c r="E2327" s="95" t="s">
        <v>34483</v>
      </c>
      <c r="F2327" s="94">
        <v>43315</v>
      </c>
      <c r="G2327" s="34" t="s">
        <v>34484</v>
      </c>
      <c r="H2327" s="34" t="s">
        <v>34485</v>
      </c>
      <c r="I2327" s="34" t="s">
        <v>915</v>
      </c>
      <c r="J2327" s="62">
        <v>72472</v>
      </c>
      <c r="K2327" s="34" t="s">
        <v>34486</v>
      </c>
      <c r="L2327" s="34" t="s">
        <v>34487</v>
      </c>
      <c r="M2327" s="1" t="s">
        <v>47053</v>
      </c>
      <c r="N2327" s="34" t="s">
        <v>20</v>
      </c>
      <c r="O2327" s="34" t="s">
        <v>34488</v>
      </c>
      <c r="P2327" s="34" t="s">
        <v>45771</v>
      </c>
      <c r="Q2327" s="34" t="s">
        <v>29986</v>
      </c>
      <c r="R2327" s="95" t="s">
        <v>34489</v>
      </c>
      <c r="S2327" s="35" t="s">
        <v>509</v>
      </c>
      <c r="T2327" s="34" t="s">
        <v>21</v>
      </c>
      <c r="U2327" s="35" t="s">
        <v>26689</v>
      </c>
      <c r="V2327" s="35" t="s">
        <v>26484</v>
      </c>
      <c r="W2327" s="35" t="s">
        <v>26485</v>
      </c>
      <c r="X2327" s="35" t="s">
        <v>93</v>
      </c>
      <c r="Y2327" s="35">
        <v>3920</v>
      </c>
      <c r="AA2327" s="33" t="s">
        <v>42843</v>
      </c>
      <c r="AB2327" s="33">
        <v>6120</v>
      </c>
      <c r="AC2327" s="103">
        <v>24672</v>
      </c>
    </row>
    <row r="2328" spans="1:29" ht="13" customHeight="1" x14ac:dyDescent="0.2">
      <c r="A2328" s="34" t="s">
        <v>34457</v>
      </c>
      <c r="B2328" s="34">
        <v>29</v>
      </c>
      <c r="C2328" s="34" t="s">
        <v>13</v>
      </c>
      <c r="D2328" s="34" t="s">
        <v>30</v>
      </c>
      <c r="E2328" s="95" t="s">
        <v>34458</v>
      </c>
      <c r="F2328" s="94">
        <v>43315</v>
      </c>
      <c r="G2328" s="34" t="s">
        <v>34459</v>
      </c>
      <c r="H2328" s="34" t="s">
        <v>908</v>
      </c>
      <c r="I2328" s="34" t="s">
        <v>177</v>
      </c>
      <c r="J2328" s="62">
        <v>88001</v>
      </c>
      <c r="K2328" s="34" t="s">
        <v>909</v>
      </c>
      <c r="L2328" s="34" t="s">
        <v>6498</v>
      </c>
      <c r="M2328" s="1" t="s">
        <v>45949</v>
      </c>
      <c r="N2328" s="34" t="s">
        <v>20</v>
      </c>
      <c r="O2328" s="34" t="s">
        <v>34460</v>
      </c>
      <c r="P2328" s="34" t="s">
        <v>45771</v>
      </c>
      <c r="Q2328" s="34" t="s">
        <v>29986</v>
      </c>
      <c r="R2328" s="95" t="s">
        <v>34461</v>
      </c>
      <c r="S2328" s="35" t="s">
        <v>509</v>
      </c>
      <c r="T2328" s="34" t="s">
        <v>28</v>
      </c>
      <c r="U2328" s="35" t="s">
        <v>26487</v>
      </c>
      <c r="V2328" s="35" t="s">
        <v>26487</v>
      </c>
      <c r="W2328" s="35" t="s">
        <v>26485</v>
      </c>
      <c r="X2328" s="35" t="s">
        <v>93</v>
      </c>
      <c r="Y2328" s="35">
        <v>3916</v>
      </c>
      <c r="AA2328" s="33" t="s">
        <v>42844</v>
      </c>
      <c r="AB2328" s="33">
        <v>6124</v>
      </c>
      <c r="AC2328" s="103">
        <v>24671</v>
      </c>
    </row>
    <row r="2329" spans="1:29" ht="13" customHeight="1" x14ac:dyDescent="0.2">
      <c r="A2329" s="34" t="s">
        <v>34466</v>
      </c>
      <c r="B2329" s="34">
        <v>33</v>
      </c>
      <c r="C2329" s="34" t="s">
        <v>13</v>
      </c>
      <c r="D2329" s="34" t="s">
        <v>30</v>
      </c>
      <c r="E2329" s="95" t="s">
        <v>34467</v>
      </c>
      <c r="F2329" s="94">
        <v>43315</v>
      </c>
      <c r="G2329" s="34" t="s">
        <v>34468</v>
      </c>
      <c r="H2329" s="34" t="s">
        <v>6294</v>
      </c>
      <c r="I2329" s="34" t="s">
        <v>55</v>
      </c>
      <c r="J2329" s="62">
        <v>33322</v>
      </c>
      <c r="K2329" s="34" t="s">
        <v>1049</v>
      </c>
      <c r="L2329" s="34" t="s">
        <v>6296</v>
      </c>
      <c r="M2329" s="1" t="s">
        <v>47054</v>
      </c>
      <c r="N2329" s="34" t="s">
        <v>20</v>
      </c>
      <c r="O2329" s="34" t="s">
        <v>34469</v>
      </c>
      <c r="P2329" s="34" t="s">
        <v>45771</v>
      </c>
      <c r="Q2329" s="34" t="s">
        <v>29986</v>
      </c>
      <c r="R2329" s="95" t="s">
        <v>34470</v>
      </c>
      <c r="S2329" s="34" t="s">
        <v>509</v>
      </c>
      <c r="T2329" s="34" t="s">
        <v>28</v>
      </c>
      <c r="U2329" s="35" t="s">
        <v>26492</v>
      </c>
      <c r="V2329" s="35" t="s">
        <v>26484</v>
      </c>
      <c r="W2329" s="35" t="s">
        <v>26485</v>
      </c>
      <c r="X2329" s="35"/>
      <c r="Y2329" s="35"/>
      <c r="AA2329" s="33" t="s">
        <v>42842</v>
      </c>
      <c r="AB2329" s="33">
        <v>6118</v>
      </c>
      <c r="AC2329" s="103">
        <v>24673</v>
      </c>
    </row>
    <row r="2330" spans="1:29" ht="13" customHeight="1" x14ac:dyDescent="0.2">
      <c r="A2330" s="34" t="s">
        <v>34495</v>
      </c>
      <c r="B2330" s="34">
        <v>28</v>
      </c>
      <c r="C2330" s="34" t="s">
        <v>13</v>
      </c>
      <c r="D2330" s="34" t="s">
        <v>127</v>
      </c>
      <c r="E2330" s="95" t="s">
        <v>34496</v>
      </c>
      <c r="F2330" s="94">
        <v>43314</v>
      </c>
      <c r="G2330" s="34"/>
      <c r="H2330" s="34" t="s">
        <v>34497</v>
      </c>
      <c r="I2330" s="34" t="s">
        <v>308</v>
      </c>
      <c r="J2330" s="62">
        <v>99658</v>
      </c>
      <c r="K2330" s="34" t="s">
        <v>31025</v>
      </c>
      <c r="L2330" s="34" t="s">
        <v>10171</v>
      </c>
      <c r="M2330" s="1" t="s">
        <v>46185</v>
      </c>
      <c r="N2330" s="34" t="s">
        <v>20</v>
      </c>
      <c r="O2330" s="34" t="s">
        <v>34498</v>
      </c>
      <c r="P2330" s="34" t="s">
        <v>45771</v>
      </c>
      <c r="Q2330" s="34" t="s">
        <v>29986</v>
      </c>
      <c r="R2330" s="95" t="s">
        <v>34499</v>
      </c>
      <c r="S2330" s="34" t="s">
        <v>93</v>
      </c>
      <c r="T2330" s="34" t="s">
        <v>21</v>
      </c>
      <c r="U2330" s="34" t="s">
        <v>26682</v>
      </c>
      <c r="V2330" s="34"/>
      <c r="W2330" s="34" t="s">
        <v>26485</v>
      </c>
      <c r="X2330" s="34"/>
      <c r="Y2330" s="34"/>
      <c r="AA2330" s="33" t="s">
        <v>42843</v>
      </c>
      <c r="AB2330" s="33">
        <v>6114</v>
      </c>
      <c r="AC2330" s="103">
        <v>24663</v>
      </c>
    </row>
    <row r="2331" spans="1:29" ht="13" customHeight="1" x14ac:dyDescent="0.2">
      <c r="A2331" s="34" t="s">
        <v>34490</v>
      </c>
      <c r="B2331" s="34">
        <v>19</v>
      </c>
      <c r="C2331" s="34" t="s">
        <v>13</v>
      </c>
      <c r="D2331" s="34" t="s">
        <v>30</v>
      </c>
      <c r="E2331" s="34"/>
      <c r="F2331" s="94">
        <v>43314</v>
      </c>
      <c r="G2331" s="34" t="s">
        <v>34491</v>
      </c>
      <c r="H2331" s="34" t="s">
        <v>34492</v>
      </c>
      <c r="I2331" s="34" t="s">
        <v>55</v>
      </c>
      <c r="J2331" s="62">
        <v>32703</v>
      </c>
      <c r="K2331" s="34" t="s">
        <v>995</v>
      </c>
      <c r="L2331" s="34" t="s">
        <v>4064</v>
      </c>
      <c r="M2331" s="1" t="s">
        <v>45989</v>
      </c>
      <c r="N2331" s="34" t="s">
        <v>20</v>
      </c>
      <c r="O2331" s="34" t="s">
        <v>34493</v>
      </c>
      <c r="P2331" s="34" t="s">
        <v>45771</v>
      </c>
      <c r="Q2331" s="34" t="s">
        <v>29986</v>
      </c>
      <c r="R2331" s="95" t="s">
        <v>34494</v>
      </c>
      <c r="S2331" s="34" t="s">
        <v>93</v>
      </c>
      <c r="T2331" s="34" t="s">
        <v>45897</v>
      </c>
      <c r="U2331" s="35" t="s">
        <v>39851</v>
      </c>
      <c r="V2331" s="35" t="s">
        <v>26484</v>
      </c>
      <c r="W2331" s="35" t="s">
        <v>26485</v>
      </c>
      <c r="X2331" s="35" t="s">
        <v>93</v>
      </c>
      <c r="Y2331" s="35">
        <v>3925</v>
      </c>
      <c r="AA2331" s="33" t="s">
        <v>42844</v>
      </c>
      <c r="AB2331" s="33">
        <v>6115</v>
      </c>
      <c r="AC2331" s="103">
        <v>24664</v>
      </c>
    </row>
    <row r="2332" spans="1:29" ht="13" customHeight="1" x14ac:dyDescent="0.2">
      <c r="A2332" s="34" t="s">
        <v>34500</v>
      </c>
      <c r="B2332" s="34">
        <v>41</v>
      </c>
      <c r="C2332" s="34" t="s">
        <v>13</v>
      </c>
      <c r="D2332" s="34" t="s">
        <v>78</v>
      </c>
      <c r="E2332" s="95" t="s">
        <v>34501</v>
      </c>
      <c r="F2332" s="94">
        <v>43314</v>
      </c>
      <c r="G2332" s="34" t="s">
        <v>34502</v>
      </c>
      <c r="H2332" s="34" t="s">
        <v>427</v>
      </c>
      <c r="I2332" s="34" t="s">
        <v>18</v>
      </c>
      <c r="J2332" s="62">
        <v>71108</v>
      </c>
      <c r="K2332" s="34" t="s">
        <v>5418</v>
      </c>
      <c r="L2332" s="34" t="s">
        <v>34503</v>
      </c>
      <c r="M2332" s="1" t="s">
        <v>46120</v>
      </c>
      <c r="N2332" s="34" t="s">
        <v>20</v>
      </c>
      <c r="O2332" s="34" t="s">
        <v>34504</v>
      </c>
      <c r="P2332" s="34" t="s">
        <v>45771</v>
      </c>
      <c r="Q2332" s="34" t="s">
        <v>29986</v>
      </c>
      <c r="R2332" s="95" t="s">
        <v>34505</v>
      </c>
      <c r="S2332" s="34" t="s">
        <v>93</v>
      </c>
      <c r="T2332" s="34" t="s">
        <v>28</v>
      </c>
      <c r="U2332" s="35" t="s">
        <v>26487</v>
      </c>
      <c r="V2332" s="35" t="s">
        <v>26484</v>
      </c>
      <c r="W2332" s="35" t="s">
        <v>26485</v>
      </c>
      <c r="X2332" s="35"/>
      <c r="Y2332" s="35"/>
      <c r="AA2332" s="33" t="s">
        <v>42842</v>
      </c>
      <c r="AB2332" s="33">
        <v>6116</v>
      </c>
      <c r="AC2332" s="103">
        <v>24662</v>
      </c>
    </row>
    <row r="2333" spans="1:29" ht="13" customHeight="1" x14ac:dyDescent="0.2">
      <c r="A2333" s="34" t="s">
        <v>34506</v>
      </c>
      <c r="B2333" s="34">
        <v>57</v>
      </c>
      <c r="C2333" s="34" t="s">
        <v>13</v>
      </c>
      <c r="D2333" s="34" t="s">
        <v>41</v>
      </c>
      <c r="E2333" s="34"/>
      <c r="F2333" s="94">
        <v>43314</v>
      </c>
      <c r="G2333" s="34" t="s">
        <v>34507</v>
      </c>
      <c r="H2333" s="34" t="s">
        <v>21029</v>
      </c>
      <c r="I2333" s="34" t="s">
        <v>191</v>
      </c>
      <c r="J2333" s="62">
        <v>80020</v>
      </c>
      <c r="K2333" s="34" t="s">
        <v>1655</v>
      </c>
      <c r="L2333" s="34" t="s">
        <v>21030</v>
      </c>
      <c r="M2333" s="1" t="s">
        <v>45931</v>
      </c>
      <c r="N2333" s="34" t="s">
        <v>20</v>
      </c>
      <c r="O2333" s="34" t="s">
        <v>36326</v>
      </c>
      <c r="P2333" s="34" t="s">
        <v>45771</v>
      </c>
      <c r="Q2333" s="34" t="s">
        <v>29986</v>
      </c>
      <c r="R2333" s="95" t="s">
        <v>34508</v>
      </c>
      <c r="S2333" s="34" t="s">
        <v>93</v>
      </c>
      <c r="T2333" s="34" t="s">
        <v>350</v>
      </c>
      <c r="U2333" s="35" t="s">
        <v>26775</v>
      </c>
      <c r="V2333" s="35" t="s">
        <v>26484</v>
      </c>
      <c r="W2333" s="35" t="s">
        <v>26483</v>
      </c>
      <c r="X2333" s="35" t="s">
        <v>93</v>
      </c>
      <c r="Y2333" s="35">
        <v>3924</v>
      </c>
      <c r="AA2333" s="33" t="s">
        <v>42844</v>
      </c>
      <c r="AB2333" s="33">
        <v>6117</v>
      </c>
      <c r="AC2333" s="103">
        <v>24665</v>
      </c>
    </row>
    <row r="2334" spans="1:29" ht="13" customHeight="1" x14ac:dyDescent="0.2">
      <c r="A2334" s="34" t="s">
        <v>34509</v>
      </c>
      <c r="B2334" s="34">
        <v>27</v>
      </c>
      <c r="C2334" s="34" t="s">
        <v>13</v>
      </c>
      <c r="D2334" s="34" t="s">
        <v>78</v>
      </c>
      <c r="E2334" s="95" t="s">
        <v>34510</v>
      </c>
      <c r="F2334" s="94">
        <v>43313</v>
      </c>
      <c r="G2334" s="34" t="s">
        <v>34511</v>
      </c>
      <c r="H2334" s="34" t="s">
        <v>34512</v>
      </c>
      <c r="I2334" s="34" t="s">
        <v>45</v>
      </c>
      <c r="J2334" s="62">
        <v>20745</v>
      </c>
      <c r="K2334" s="34" t="s">
        <v>2201</v>
      </c>
      <c r="L2334" s="34" t="s">
        <v>702</v>
      </c>
      <c r="M2334" s="1" t="s">
        <v>46276</v>
      </c>
      <c r="N2334" s="34" t="s">
        <v>20</v>
      </c>
      <c r="O2334" s="34" t="s">
        <v>34513</v>
      </c>
      <c r="P2334" s="34" t="s">
        <v>45771</v>
      </c>
      <c r="Q2334" s="34" t="s">
        <v>29986</v>
      </c>
      <c r="R2334" s="95" t="s">
        <v>34514</v>
      </c>
      <c r="S2334" s="34" t="s">
        <v>93</v>
      </c>
      <c r="T2334" s="34" t="s">
        <v>21</v>
      </c>
      <c r="U2334" s="35" t="s">
        <v>26689</v>
      </c>
      <c r="V2334" s="35" t="s">
        <v>26482</v>
      </c>
      <c r="W2334" s="35" t="s">
        <v>26486</v>
      </c>
      <c r="X2334" s="35" t="s">
        <v>93</v>
      </c>
      <c r="Y2334" s="35">
        <v>3907</v>
      </c>
      <c r="AA2334" s="33" t="s">
        <v>42844</v>
      </c>
      <c r="AB2334" s="33">
        <v>6110</v>
      </c>
      <c r="AC2334" s="103">
        <v>24659</v>
      </c>
    </row>
    <row r="2335" spans="1:29" ht="13" customHeight="1" x14ac:dyDescent="0.2">
      <c r="A2335" s="34" t="s">
        <v>34515</v>
      </c>
      <c r="B2335" s="34">
        <v>35</v>
      </c>
      <c r="C2335" s="34" t="s">
        <v>13</v>
      </c>
      <c r="D2335" s="34" t="s">
        <v>41</v>
      </c>
      <c r="E2335" s="95" t="s">
        <v>34516</v>
      </c>
      <c r="F2335" s="94">
        <v>43313</v>
      </c>
      <c r="G2335" s="34" t="s">
        <v>34517</v>
      </c>
      <c r="H2335" s="34" t="s">
        <v>34518</v>
      </c>
      <c r="I2335" s="34" t="s">
        <v>66</v>
      </c>
      <c r="J2335" s="62">
        <v>79045</v>
      </c>
      <c r="K2335" s="34" t="s">
        <v>34519</v>
      </c>
      <c r="L2335" s="34" t="s">
        <v>13976</v>
      </c>
      <c r="M2335" s="1" t="s">
        <v>46243</v>
      </c>
      <c r="N2335" s="34" t="s">
        <v>20</v>
      </c>
      <c r="O2335" s="34" t="s">
        <v>34520</v>
      </c>
      <c r="P2335" s="34" t="s">
        <v>45771</v>
      </c>
      <c r="Q2335" s="34" t="s">
        <v>29986</v>
      </c>
      <c r="R2335" s="95" t="s">
        <v>34521</v>
      </c>
      <c r="S2335" s="34" t="s">
        <v>93</v>
      </c>
      <c r="T2335" s="34" t="s">
        <v>21</v>
      </c>
      <c r="U2335" s="35" t="s">
        <v>26689</v>
      </c>
      <c r="V2335" s="35" t="s">
        <v>26484</v>
      </c>
      <c r="W2335" s="35" t="s">
        <v>26485</v>
      </c>
      <c r="X2335" s="35" t="s">
        <v>93</v>
      </c>
      <c r="Y2335" s="35">
        <v>3910</v>
      </c>
      <c r="AA2335" s="33" t="s">
        <v>42843</v>
      </c>
      <c r="AB2335" s="33">
        <v>6111</v>
      </c>
      <c r="AC2335" s="103">
        <v>24660</v>
      </c>
    </row>
    <row r="2336" spans="1:29" ht="13" customHeight="1" x14ac:dyDescent="0.2">
      <c r="A2336" s="34" t="s">
        <v>34526</v>
      </c>
      <c r="B2336" s="34">
        <v>41</v>
      </c>
      <c r="C2336" s="34" t="s">
        <v>13</v>
      </c>
      <c r="D2336" s="34" t="s">
        <v>78</v>
      </c>
      <c r="E2336" s="95" t="s">
        <v>34527</v>
      </c>
      <c r="F2336" s="94">
        <v>43313</v>
      </c>
      <c r="G2336" s="34" t="s">
        <v>34528</v>
      </c>
      <c r="H2336" s="34" t="s">
        <v>34529</v>
      </c>
      <c r="I2336" s="34" t="s">
        <v>224</v>
      </c>
      <c r="J2336" s="62">
        <v>23897</v>
      </c>
      <c r="K2336" s="34" t="s">
        <v>1844</v>
      </c>
      <c r="L2336" s="34" t="s">
        <v>3048</v>
      </c>
      <c r="M2336" s="1" t="s">
        <v>46704</v>
      </c>
      <c r="N2336" s="34" t="s">
        <v>20</v>
      </c>
      <c r="O2336" s="34" t="s">
        <v>34530</v>
      </c>
      <c r="P2336" s="34" t="s">
        <v>45771</v>
      </c>
      <c r="Q2336" s="34" t="s">
        <v>29986</v>
      </c>
      <c r="R2336" s="95" t="s">
        <v>34531</v>
      </c>
      <c r="S2336" s="34" t="s">
        <v>93</v>
      </c>
      <c r="T2336" s="34" t="s">
        <v>21</v>
      </c>
      <c r="U2336" s="35" t="s">
        <v>26689</v>
      </c>
      <c r="V2336" s="35" t="s">
        <v>26484</v>
      </c>
      <c r="W2336" s="35" t="s">
        <v>26483</v>
      </c>
      <c r="X2336" s="35" t="s">
        <v>93</v>
      </c>
      <c r="Y2336" s="35">
        <v>3911</v>
      </c>
      <c r="AA2336" s="33" t="s">
        <v>42843</v>
      </c>
      <c r="AB2336" s="33">
        <v>6112</v>
      </c>
      <c r="AC2336" s="103">
        <v>24661</v>
      </c>
    </row>
    <row r="2337" spans="1:29" ht="13" customHeight="1" x14ac:dyDescent="0.2">
      <c r="A2337" s="1" t="s">
        <v>34522</v>
      </c>
      <c r="B2337" s="34">
        <v>38</v>
      </c>
      <c r="C2337" s="34" t="s">
        <v>13</v>
      </c>
      <c r="D2337" s="1" t="s">
        <v>23</v>
      </c>
      <c r="E2337" s="34"/>
      <c r="F2337" s="94">
        <v>43313</v>
      </c>
      <c r="G2337" s="34" t="s">
        <v>34523</v>
      </c>
      <c r="H2337" s="34" t="s">
        <v>1361</v>
      </c>
      <c r="I2337" s="34" t="s">
        <v>38</v>
      </c>
      <c r="J2337" s="62">
        <v>94566</v>
      </c>
      <c r="K2337" s="34" t="s">
        <v>555</v>
      </c>
      <c r="L2337" s="34" t="s">
        <v>1362</v>
      </c>
      <c r="M2337" s="1" t="s">
        <v>47055</v>
      </c>
      <c r="N2337" s="34" t="s">
        <v>362</v>
      </c>
      <c r="O2337" s="34" t="s">
        <v>34524</v>
      </c>
      <c r="P2337" s="34" t="s">
        <v>31864</v>
      </c>
      <c r="Q2337" s="34" t="s">
        <v>29986</v>
      </c>
      <c r="R2337" s="95" t="s">
        <v>34525</v>
      </c>
      <c r="S2337" s="34" t="s">
        <v>22</v>
      </c>
      <c r="T2337" s="34" t="s">
        <v>45897</v>
      </c>
      <c r="U2337" s="34" t="s">
        <v>49804</v>
      </c>
      <c r="V2337" s="34" t="s">
        <v>26482</v>
      </c>
      <c r="W2337" s="34"/>
      <c r="X2337" s="34"/>
      <c r="Y2337" s="34"/>
      <c r="AA2337" s="33" t="s">
        <v>42844</v>
      </c>
      <c r="AB2337" s="33">
        <v>6113</v>
      </c>
      <c r="AC2337" s="103">
        <v>24691</v>
      </c>
    </row>
    <row r="2338" spans="1:29" ht="13" customHeight="1" x14ac:dyDescent="0.2">
      <c r="A2338" s="34" t="s">
        <v>34532</v>
      </c>
      <c r="B2338" s="34">
        <v>23</v>
      </c>
      <c r="C2338" s="34" t="s">
        <v>13</v>
      </c>
      <c r="D2338" s="34" t="s">
        <v>30</v>
      </c>
      <c r="E2338" s="95" t="s">
        <v>34533</v>
      </c>
      <c r="F2338" s="94">
        <v>43312</v>
      </c>
      <c r="G2338" s="34" t="s">
        <v>34534</v>
      </c>
      <c r="H2338" s="34" t="s">
        <v>581</v>
      </c>
      <c r="I2338" s="34" t="s">
        <v>111</v>
      </c>
      <c r="J2338" s="62">
        <v>85042</v>
      </c>
      <c r="K2338" s="34" t="s">
        <v>582</v>
      </c>
      <c r="L2338" s="34" t="s">
        <v>3056</v>
      </c>
      <c r="M2338" s="1" t="s">
        <v>46427</v>
      </c>
      <c r="N2338" s="34" t="s">
        <v>20</v>
      </c>
      <c r="O2338" s="34" t="s">
        <v>34535</v>
      </c>
      <c r="P2338" s="34" t="s">
        <v>45771</v>
      </c>
      <c r="Q2338" s="34" t="s">
        <v>29986</v>
      </c>
      <c r="R2338" s="95" t="s">
        <v>34536</v>
      </c>
      <c r="S2338" s="34" t="s">
        <v>93</v>
      </c>
      <c r="T2338" s="34" t="s">
        <v>21</v>
      </c>
      <c r="U2338" s="35" t="s">
        <v>26689</v>
      </c>
      <c r="V2338" s="35" t="s">
        <v>26484</v>
      </c>
      <c r="W2338" s="35" t="s">
        <v>26485</v>
      </c>
      <c r="X2338" s="35" t="s">
        <v>93</v>
      </c>
      <c r="Y2338" s="35">
        <v>3963</v>
      </c>
      <c r="AA2338" s="33" t="s">
        <v>42844</v>
      </c>
      <c r="AB2338" s="33">
        <v>6109</v>
      </c>
      <c r="AC2338" s="103">
        <v>24658</v>
      </c>
    </row>
    <row r="2339" spans="1:29" ht="13" customHeight="1" x14ac:dyDescent="0.2">
      <c r="A2339" s="34" t="s">
        <v>34537</v>
      </c>
      <c r="B2339" s="34">
        <v>53</v>
      </c>
      <c r="C2339" s="34" t="s">
        <v>13</v>
      </c>
      <c r="D2339" s="34" t="s">
        <v>30</v>
      </c>
      <c r="E2339" s="34"/>
      <c r="F2339" s="94">
        <v>43312</v>
      </c>
      <c r="G2339" s="34" t="s">
        <v>34538</v>
      </c>
      <c r="H2339" s="34" t="s">
        <v>515</v>
      </c>
      <c r="I2339" s="34" t="s">
        <v>111</v>
      </c>
      <c r="J2339" s="62">
        <v>85706</v>
      </c>
      <c r="K2339" s="34" t="s">
        <v>516</v>
      </c>
      <c r="L2339" s="34" t="s">
        <v>517</v>
      </c>
      <c r="M2339" s="1" t="s">
        <v>46078</v>
      </c>
      <c r="N2339" s="34" t="s">
        <v>20</v>
      </c>
      <c r="O2339" s="34" t="s">
        <v>34539</v>
      </c>
      <c r="P2339" s="34" t="s">
        <v>45771</v>
      </c>
      <c r="Q2339" s="34" t="s">
        <v>29986</v>
      </c>
      <c r="R2339" s="95" t="s">
        <v>34540</v>
      </c>
      <c r="S2339" s="34" t="s">
        <v>93</v>
      </c>
      <c r="T2339" s="34" t="s">
        <v>21</v>
      </c>
      <c r="U2339" s="35" t="s">
        <v>26689</v>
      </c>
      <c r="V2339" s="35" t="s">
        <v>26482</v>
      </c>
      <c r="W2339" s="35" t="s">
        <v>26485</v>
      </c>
      <c r="X2339" s="35" t="s">
        <v>93</v>
      </c>
      <c r="Y2339" s="35">
        <v>3909</v>
      </c>
      <c r="AA2339" s="33" t="s">
        <v>42844</v>
      </c>
      <c r="AB2339" s="33">
        <v>6108</v>
      </c>
      <c r="AC2339" s="103">
        <v>24656</v>
      </c>
    </row>
    <row r="2340" spans="1:29" ht="13" customHeight="1" x14ac:dyDescent="0.2">
      <c r="A2340" s="34" t="s">
        <v>34541</v>
      </c>
      <c r="B2340" s="34">
        <v>35</v>
      </c>
      <c r="C2340" s="34" t="s">
        <v>13</v>
      </c>
      <c r="D2340" s="34" t="s">
        <v>78</v>
      </c>
      <c r="E2340" s="95" t="s">
        <v>34542</v>
      </c>
      <c r="F2340" s="94">
        <v>43311</v>
      </c>
      <c r="G2340" s="34" t="s">
        <v>34543</v>
      </c>
      <c r="H2340" s="34" t="s">
        <v>34544</v>
      </c>
      <c r="I2340" s="34" t="s">
        <v>915</v>
      </c>
      <c r="J2340" s="62">
        <v>72358</v>
      </c>
      <c r="K2340" s="34" t="s">
        <v>916</v>
      </c>
      <c r="L2340" s="34" t="s">
        <v>5923</v>
      </c>
      <c r="M2340" s="1" t="s">
        <v>45907</v>
      </c>
      <c r="N2340" s="34" t="s">
        <v>20</v>
      </c>
      <c r="O2340" s="34" t="s">
        <v>34545</v>
      </c>
      <c r="P2340" s="34" t="s">
        <v>31754</v>
      </c>
      <c r="Q2340" s="34" t="s">
        <v>29986</v>
      </c>
      <c r="R2340" s="95" t="s">
        <v>34546</v>
      </c>
      <c r="S2340" s="34" t="s">
        <v>93</v>
      </c>
      <c r="T2340" s="34" t="s">
        <v>21</v>
      </c>
      <c r="U2340" s="35" t="s">
        <v>26689</v>
      </c>
      <c r="V2340" s="35" t="s">
        <v>26484</v>
      </c>
      <c r="W2340" s="35" t="s">
        <v>26486</v>
      </c>
      <c r="X2340" s="35" t="s">
        <v>93</v>
      </c>
      <c r="Y2340" s="35">
        <v>3908</v>
      </c>
      <c r="AA2340" s="33" t="s">
        <v>42843</v>
      </c>
      <c r="AB2340" s="33">
        <v>6107</v>
      </c>
      <c r="AC2340" s="103">
        <v>24655</v>
      </c>
    </row>
    <row r="2341" spans="1:29" ht="13" customHeight="1" x14ac:dyDescent="0.2">
      <c r="A2341" s="34" t="s">
        <v>34547</v>
      </c>
      <c r="B2341" s="34">
        <v>73</v>
      </c>
      <c r="C2341" s="34" t="s">
        <v>13</v>
      </c>
      <c r="D2341" s="34" t="s">
        <v>30</v>
      </c>
      <c r="E2341" s="95" t="s">
        <v>34548</v>
      </c>
      <c r="F2341" s="94">
        <v>43311</v>
      </c>
      <c r="G2341" s="34" t="s">
        <v>34549</v>
      </c>
      <c r="H2341" s="34" t="s">
        <v>3495</v>
      </c>
      <c r="I2341" s="34" t="s">
        <v>191</v>
      </c>
      <c r="J2341" s="62">
        <v>80010</v>
      </c>
      <c r="K2341" s="34" t="s">
        <v>3497</v>
      </c>
      <c r="L2341" s="34" t="s">
        <v>3498</v>
      </c>
      <c r="M2341" s="1" t="s">
        <v>46491</v>
      </c>
      <c r="N2341" s="34" t="s">
        <v>20</v>
      </c>
      <c r="O2341" s="34" t="s">
        <v>34550</v>
      </c>
      <c r="P2341" s="34" t="s">
        <v>45771</v>
      </c>
      <c r="Q2341" s="34" t="s">
        <v>29986</v>
      </c>
      <c r="R2341" s="95" t="s">
        <v>34551</v>
      </c>
      <c r="S2341" s="34" t="s">
        <v>93</v>
      </c>
      <c r="T2341" s="34" t="s">
        <v>21</v>
      </c>
      <c r="U2341" s="35" t="s">
        <v>26689</v>
      </c>
      <c r="V2341" s="35" t="s">
        <v>26482</v>
      </c>
      <c r="W2341" s="35" t="s">
        <v>26485</v>
      </c>
      <c r="X2341" s="35" t="s">
        <v>93</v>
      </c>
      <c r="Y2341" s="35">
        <v>3899</v>
      </c>
      <c r="AA2341" s="33" t="s">
        <v>42842</v>
      </c>
      <c r="AB2341" s="33">
        <v>6106</v>
      </c>
      <c r="AC2341" s="103">
        <v>24569</v>
      </c>
    </row>
    <row r="2342" spans="1:29" ht="13" customHeight="1" x14ac:dyDescent="0.2">
      <c r="A2342" s="34" t="s">
        <v>34563</v>
      </c>
      <c r="B2342" s="34">
        <v>33</v>
      </c>
      <c r="C2342" s="34" t="s">
        <v>13</v>
      </c>
      <c r="D2342" s="34" t="s">
        <v>30</v>
      </c>
      <c r="E2342" s="95" t="s">
        <v>34564</v>
      </c>
      <c r="F2342" s="94">
        <v>43309</v>
      </c>
      <c r="G2342" s="34" t="s">
        <v>34565</v>
      </c>
      <c r="H2342" s="34" t="s">
        <v>9917</v>
      </c>
      <c r="I2342" s="34" t="s">
        <v>337</v>
      </c>
      <c r="J2342" s="62">
        <v>28315</v>
      </c>
      <c r="K2342" s="34" t="s">
        <v>2436</v>
      </c>
      <c r="L2342" s="34" t="s">
        <v>34566</v>
      </c>
      <c r="M2342" s="1" t="s">
        <v>47056</v>
      </c>
      <c r="N2342" s="34" t="s">
        <v>20</v>
      </c>
      <c r="O2342" s="34" t="s">
        <v>34567</v>
      </c>
      <c r="P2342" s="34" t="s">
        <v>45771</v>
      </c>
      <c r="Q2342" s="34" t="s">
        <v>29986</v>
      </c>
      <c r="R2342" s="95" t="s">
        <v>34568</v>
      </c>
      <c r="S2342" s="34" t="s">
        <v>93</v>
      </c>
      <c r="T2342" s="34" t="s">
        <v>21</v>
      </c>
      <c r="U2342" s="35" t="s">
        <v>26689</v>
      </c>
      <c r="V2342" s="35" t="s">
        <v>26484</v>
      </c>
      <c r="W2342" s="35" t="s">
        <v>26485</v>
      </c>
      <c r="X2342" s="35" t="s">
        <v>93</v>
      </c>
      <c r="Y2342" s="35">
        <v>3904</v>
      </c>
      <c r="AA2342" s="33" t="s">
        <v>42843</v>
      </c>
      <c r="AB2342" s="33">
        <v>6101</v>
      </c>
      <c r="AC2342" s="103">
        <v>24563</v>
      </c>
    </row>
    <row r="2343" spans="1:29" ht="13" customHeight="1" x14ac:dyDescent="0.2">
      <c r="A2343" s="1" t="s">
        <v>34552</v>
      </c>
      <c r="B2343" s="34">
        <v>31</v>
      </c>
      <c r="C2343" s="34" t="s">
        <v>13</v>
      </c>
      <c r="D2343" s="1" t="s">
        <v>23</v>
      </c>
      <c r="E2343" s="34"/>
      <c r="F2343" s="94">
        <v>43309</v>
      </c>
      <c r="G2343" s="34" t="s">
        <v>34553</v>
      </c>
      <c r="H2343" s="34" t="s">
        <v>34554</v>
      </c>
      <c r="I2343" s="34" t="s">
        <v>66</v>
      </c>
      <c r="J2343" s="62">
        <v>76258</v>
      </c>
      <c r="K2343" s="34" t="s">
        <v>152</v>
      </c>
      <c r="L2343" s="34" t="s">
        <v>34555</v>
      </c>
      <c r="M2343" s="1" t="s">
        <v>47058</v>
      </c>
      <c r="N2343" s="34" t="s">
        <v>20</v>
      </c>
      <c r="O2343" s="34" t="s">
        <v>34556</v>
      </c>
      <c r="P2343" s="34" t="s">
        <v>45771</v>
      </c>
      <c r="Q2343" s="34" t="s">
        <v>29986</v>
      </c>
      <c r="R2343" s="95" t="s">
        <v>34557</v>
      </c>
      <c r="S2343" s="34" t="s">
        <v>93</v>
      </c>
      <c r="T2343" s="34" t="s">
        <v>28</v>
      </c>
      <c r="U2343" s="33" t="s">
        <v>26487</v>
      </c>
      <c r="V2343" s="35"/>
      <c r="W2343" s="35"/>
      <c r="X2343" s="35"/>
      <c r="Y2343" s="35"/>
      <c r="AA2343" s="33" t="s">
        <v>42843</v>
      </c>
      <c r="AB2343" s="33">
        <v>6102</v>
      </c>
      <c r="AC2343" s="103">
        <v>24654</v>
      </c>
    </row>
    <row r="2344" spans="1:29" ht="13" customHeight="1" x14ac:dyDescent="0.2">
      <c r="A2344" s="1" t="s">
        <v>34558</v>
      </c>
      <c r="B2344" s="34">
        <v>32</v>
      </c>
      <c r="C2344" s="34" t="s">
        <v>13</v>
      </c>
      <c r="D2344" s="1" t="s">
        <v>30</v>
      </c>
      <c r="E2344" s="34"/>
      <c r="F2344" s="94">
        <v>43309</v>
      </c>
      <c r="G2344" s="34" t="s">
        <v>34559</v>
      </c>
      <c r="H2344" s="34" t="s">
        <v>2873</v>
      </c>
      <c r="I2344" s="34" t="s">
        <v>18</v>
      </c>
      <c r="J2344" s="62">
        <v>71360</v>
      </c>
      <c r="K2344" s="34" t="s">
        <v>2875</v>
      </c>
      <c r="L2344" s="34" t="s">
        <v>34560</v>
      </c>
      <c r="M2344" s="1" t="s">
        <v>47059</v>
      </c>
      <c r="N2344" s="34" t="s">
        <v>20</v>
      </c>
      <c r="O2344" s="34" t="s">
        <v>34561</v>
      </c>
      <c r="P2344" s="34" t="s">
        <v>45771</v>
      </c>
      <c r="Q2344" s="34" t="s">
        <v>29986</v>
      </c>
      <c r="R2344" s="95" t="s">
        <v>34562</v>
      </c>
      <c r="S2344" s="34" t="s">
        <v>93</v>
      </c>
      <c r="T2344" s="34" t="s">
        <v>28</v>
      </c>
      <c r="U2344" s="35" t="s">
        <v>26487</v>
      </c>
      <c r="V2344" s="35" t="s">
        <v>26487</v>
      </c>
      <c r="W2344" s="35" t="s">
        <v>26483</v>
      </c>
      <c r="X2344" s="35" t="s">
        <v>93</v>
      </c>
      <c r="Y2344" s="35">
        <v>3902</v>
      </c>
      <c r="AA2344" s="33" t="s">
        <v>42843</v>
      </c>
      <c r="AB2344" s="33">
        <v>6104</v>
      </c>
      <c r="AC2344" s="103">
        <v>24567</v>
      </c>
    </row>
    <row r="2345" spans="1:29" ht="13" customHeight="1" x14ac:dyDescent="0.2">
      <c r="A2345" s="34" t="s">
        <v>34569</v>
      </c>
      <c r="B2345" s="34">
        <v>44</v>
      </c>
      <c r="C2345" s="34" t="s">
        <v>13</v>
      </c>
      <c r="D2345" s="34" t="s">
        <v>41</v>
      </c>
      <c r="E2345" s="95" t="s">
        <v>34570</v>
      </c>
      <c r="F2345" s="94">
        <v>43309</v>
      </c>
      <c r="G2345" s="34" t="s">
        <v>34571</v>
      </c>
      <c r="H2345" s="34" t="s">
        <v>3738</v>
      </c>
      <c r="I2345" s="34" t="s">
        <v>373</v>
      </c>
      <c r="J2345" s="62">
        <v>18103</v>
      </c>
      <c r="K2345" s="34" t="s">
        <v>3740</v>
      </c>
      <c r="L2345" s="34" t="s">
        <v>34572</v>
      </c>
      <c r="M2345" s="1" t="s">
        <v>47057</v>
      </c>
      <c r="N2345" s="34" t="s">
        <v>20</v>
      </c>
      <c r="O2345" s="34" t="s">
        <v>34573</v>
      </c>
      <c r="P2345" s="34" t="s">
        <v>45771</v>
      </c>
      <c r="Q2345" s="34" t="s">
        <v>29986</v>
      </c>
      <c r="R2345" s="95" t="s">
        <v>34574</v>
      </c>
      <c r="S2345" s="34" t="s">
        <v>22</v>
      </c>
      <c r="T2345" s="34" t="s">
        <v>28</v>
      </c>
      <c r="U2345" s="35" t="s">
        <v>26487</v>
      </c>
      <c r="V2345" s="35" t="s">
        <v>26487</v>
      </c>
      <c r="W2345" s="35" t="s">
        <v>26485</v>
      </c>
      <c r="X2345" s="35" t="s">
        <v>93</v>
      </c>
      <c r="Y2345" s="35">
        <v>3897</v>
      </c>
      <c r="AA2345" s="33" t="s">
        <v>42844</v>
      </c>
      <c r="AB2345" s="33">
        <v>6103</v>
      </c>
      <c r="AC2345" s="103">
        <v>24565</v>
      </c>
    </row>
    <row r="2346" spans="1:29" ht="13" customHeight="1" x14ac:dyDescent="0.2">
      <c r="A2346" s="1" t="s">
        <v>2989</v>
      </c>
      <c r="B2346" s="34" t="s">
        <v>22</v>
      </c>
      <c r="C2346" s="34" t="s">
        <v>13</v>
      </c>
      <c r="D2346" s="1" t="s">
        <v>23</v>
      </c>
      <c r="E2346" s="34"/>
      <c r="F2346" s="94">
        <v>43309</v>
      </c>
      <c r="G2346" s="34" t="s">
        <v>34575</v>
      </c>
      <c r="H2346" s="34" t="s">
        <v>1209</v>
      </c>
      <c r="I2346" s="34" t="s">
        <v>191</v>
      </c>
      <c r="J2346" s="62">
        <v>80221</v>
      </c>
      <c r="K2346" s="34" t="s">
        <v>1784</v>
      </c>
      <c r="L2346" s="34" t="s">
        <v>3498</v>
      </c>
      <c r="M2346" s="1" t="s">
        <v>46491</v>
      </c>
      <c r="N2346" s="34" t="s">
        <v>20</v>
      </c>
      <c r="O2346" s="34" t="s">
        <v>34576</v>
      </c>
      <c r="P2346" s="34" t="s">
        <v>45771</v>
      </c>
      <c r="Q2346" s="34" t="s">
        <v>29986</v>
      </c>
      <c r="R2346" s="95" t="s">
        <v>34577</v>
      </c>
      <c r="S2346" s="34" t="s">
        <v>93</v>
      </c>
      <c r="T2346" s="34" t="s">
        <v>350</v>
      </c>
      <c r="U2346" s="35" t="s">
        <v>26775</v>
      </c>
      <c r="V2346" s="35" t="s">
        <v>26484</v>
      </c>
      <c r="W2346" s="35" t="s">
        <v>26483</v>
      </c>
      <c r="X2346" s="35" t="s">
        <v>93</v>
      </c>
      <c r="Y2346" s="35">
        <v>3900</v>
      </c>
      <c r="AA2346" s="33" t="s">
        <v>42844</v>
      </c>
      <c r="AB2346" s="33">
        <v>6105</v>
      </c>
      <c r="AC2346" s="103">
        <v>24568</v>
      </c>
    </row>
    <row r="2347" spans="1:29" ht="13" customHeight="1" x14ac:dyDescent="0.2">
      <c r="A2347" s="34" t="s">
        <v>34578</v>
      </c>
      <c r="B2347" s="34">
        <v>25</v>
      </c>
      <c r="C2347" s="34" t="s">
        <v>13</v>
      </c>
      <c r="D2347" s="34" t="s">
        <v>78</v>
      </c>
      <c r="E2347" s="34"/>
      <c r="F2347" s="94">
        <v>43308</v>
      </c>
      <c r="G2347" s="34" t="s">
        <v>34579</v>
      </c>
      <c r="H2347" s="34" t="s">
        <v>717</v>
      </c>
      <c r="I2347" s="34" t="s">
        <v>62</v>
      </c>
      <c r="J2347" s="62">
        <v>43608</v>
      </c>
      <c r="K2347" s="34" t="s">
        <v>718</v>
      </c>
      <c r="L2347" s="34" t="s">
        <v>719</v>
      </c>
      <c r="M2347" s="1" t="s">
        <v>46886</v>
      </c>
      <c r="N2347" s="34" t="s">
        <v>20</v>
      </c>
      <c r="O2347" s="34" t="s">
        <v>34580</v>
      </c>
      <c r="P2347" s="34" t="s">
        <v>45771</v>
      </c>
      <c r="Q2347" s="34" t="s">
        <v>29986</v>
      </c>
      <c r="R2347" s="95" t="s">
        <v>34581</v>
      </c>
      <c r="S2347" s="34" t="s">
        <v>93</v>
      </c>
      <c r="T2347" s="34" t="s">
        <v>21</v>
      </c>
      <c r="U2347" s="35" t="s">
        <v>26689</v>
      </c>
      <c r="V2347" s="35" t="s">
        <v>26482</v>
      </c>
      <c r="W2347" s="35" t="s">
        <v>26486</v>
      </c>
      <c r="X2347" s="35" t="s">
        <v>93</v>
      </c>
      <c r="Y2347" s="35">
        <v>3896</v>
      </c>
      <c r="AA2347" s="33" t="s">
        <v>42842</v>
      </c>
      <c r="AB2347" s="33">
        <v>6098</v>
      </c>
      <c r="AC2347" s="103">
        <v>24562</v>
      </c>
    </row>
    <row r="2348" spans="1:29" ht="13" customHeight="1" x14ac:dyDescent="0.2">
      <c r="A2348" s="34" t="s">
        <v>34582</v>
      </c>
      <c r="B2348" s="34">
        <v>32</v>
      </c>
      <c r="C2348" s="34" t="s">
        <v>13</v>
      </c>
      <c r="D2348" s="34" t="s">
        <v>41</v>
      </c>
      <c r="E2348" s="34"/>
      <c r="F2348" s="94">
        <v>43308</v>
      </c>
      <c r="G2348" s="34" t="s">
        <v>42832</v>
      </c>
      <c r="H2348" s="34" t="s">
        <v>91</v>
      </c>
      <c r="I2348" s="34" t="s">
        <v>38</v>
      </c>
      <c r="J2348" s="62">
        <v>91343</v>
      </c>
      <c r="K2348" s="34" t="s">
        <v>91</v>
      </c>
      <c r="L2348" s="34" t="s">
        <v>92</v>
      </c>
      <c r="M2348" s="1" t="s">
        <v>45984</v>
      </c>
      <c r="N2348" s="34" t="s">
        <v>20</v>
      </c>
      <c r="O2348" s="34" t="s">
        <v>42830</v>
      </c>
      <c r="P2348" s="34" t="s">
        <v>45771</v>
      </c>
      <c r="Q2348" s="34" t="s">
        <v>29986</v>
      </c>
      <c r="R2348" s="96" t="s">
        <v>42831</v>
      </c>
      <c r="S2348" s="34" t="s">
        <v>93</v>
      </c>
      <c r="T2348" s="34" t="s">
        <v>21</v>
      </c>
      <c r="U2348" s="35" t="s">
        <v>26689</v>
      </c>
      <c r="V2348" s="35" t="s">
        <v>26484</v>
      </c>
      <c r="W2348" s="35" t="s">
        <v>26485</v>
      </c>
      <c r="X2348" s="35" t="s">
        <v>509</v>
      </c>
      <c r="Y2348" s="35">
        <v>4031</v>
      </c>
      <c r="AA2348" s="33" t="s">
        <v>42842</v>
      </c>
      <c r="AB2348" s="33">
        <v>6099</v>
      </c>
      <c r="AC2348" s="103">
        <v>25200</v>
      </c>
    </row>
    <row r="2349" spans="1:29" ht="13" customHeight="1" x14ac:dyDescent="0.2">
      <c r="A2349" s="34" t="s">
        <v>34583</v>
      </c>
      <c r="B2349" s="34">
        <v>60</v>
      </c>
      <c r="C2349" s="34" t="s">
        <v>102</v>
      </c>
      <c r="D2349" s="34" t="s">
        <v>78</v>
      </c>
      <c r="E2349" s="34"/>
      <c r="F2349" s="94">
        <v>43308</v>
      </c>
      <c r="G2349" s="34" t="s">
        <v>34584</v>
      </c>
      <c r="H2349" s="34" t="s">
        <v>4733</v>
      </c>
      <c r="I2349" s="34" t="s">
        <v>159</v>
      </c>
      <c r="J2349" s="62">
        <v>31415</v>
      </c>
      <c r="K2349" s="34" t="s">
        <v>3415</v>
      </c>
      <c r="L2349" s="34" t="s">
        <v>34585</v>
      </c>
      <c r="M2349" s="1" t="s">
        <v>46279</v>
      </c>
      <c r="N2349" s="34" t="s">
        <v>20</v>
      </c>
      <c r="O2349" s="34" t="s">
        <v>34586</v>
      </c>
      <c r="P2349" s="34" t="s">
        <v>45771</v>
      </c>
      <c r="Q2349" s="34" t="s">
        <v>29986</v>
      </c>
      <c r="R2349" s="95" t="s">
        <v>34587</v>
      </c>
      <c r="S2349" s="34" t="s">
        <v>93</v>
      </c>
      <c r="T2349" s="34" t="s">
        <v>45897</v>
      </c>
      <c r="U2349" s="35" t="s">
        <v>49804</v>
      </c>
      <c r="V2349" s="35" t="s">
        <v>26482</v>
      </c>
      <c r="W2349" s="35"/>
      <c r="X2349" s="35" t="s">
        <v>93</v>
      </c>
      <c r="Y2349" s="35">
        <v>3898</v>
      </c>
      <c r="AA2349" s="33" t="s">
        <v>42842</v>
      </c>
      <c r="AB2349" s="33">
        <v>6100</v>
      </c>
      <c r="AC2349" s="103">
        <v>24560</v>
      </c>
    </row>
    <row r="2350" spans="1:29" ht="13" customHeight="1" x14ac:dyDescent="0.2">
      <c r="A2350" s="34" t="s">
        <v>34588</v>
      </c>
      <c r="B2350" s="34">
        <v>18</v>
      </c>
      <c r="C2350" s="34" t="s">
        <v>13</v>
      </c>
      <c r="D2350" s="34" t="s">
        <v>41</v>
      </c>
      <c r="E2350" s="34"/>
      <c r="F2350" s="94">
        <v>43307</v>
      </c>
      <c r="G2350" s="34" t="s">
        <v>34589</v>
      </c>
      <c r="H2350" s="34" t="s">
        <v>2340</v>
      </c>
      <c r="I2350" s="34" t="s">
        <v>281</v>
      </c>
      <c r="J2350" s="62">
        <v>98032</v>
      </c>
      <c r="K2350" s="34" t="s">
        <v>1130</v>
      </c>
      <c r="L2350" s="34" t="s">
        <v>7267</v>
      </c>
      <c r="M2350" s="1" t="s">
        <v>46394</v>
      </c>
      <c r="N2350" s="34" t="s">
        <v>20</v>
      </c>
      <c r="O2350" s="34" t="s">
        <v>36327</v>
      </c>
      <c r="P2350" s="34" t="s">
        <v>45771</v>
      </c>
      <c r="Q2350" s="34" t="s">
        <v>29986</v>
      </c>
      <c r="R2350" s="95" t="s">
        <v>34590</v>
      </c>
      <c r="S2350" s="34" t="s">
        <v>93</v>
      </c>
      <c r="T2350" s="34" t="s">
        <v>21</v>
      </c>
      <c r="U2350" s="35" t="s">
        <v>26689</v>
      </c>
      <c r="V2350" s="35" t="s">
        <v>26482</v>
      </c>
      <c r="W2350" s="35" t="s">
        <v>26485</v>
      </c>
      <c r="X2350" s="35" t="s">
        <v>93</v>
      </c>
      <c r="Y2350" s="35">
        <v>3891</v>
      </c>
      <c r="AA2350" s="33" t="s">
        <v>42842</v>
      </c>
      <c r="AB2350" s="33">
        <v>6093</v>
      </c>
      <c r="AC2350" s="103">
        <v>24556</v>
      </c>
    </row>
    <row r="2351" spans="1:29" ht="13" customHeight="1" x14ac:dyDescent="0.2">
      <c r="A2351" s="1" t="s">
        <v>34591</v>
      </c>
      <c r="B2351" s="34">
        <v>23</v>
      </c>
      <c r="C2351" s="34" t="s">
        <v>13</v>
      </c>
      <c r="D2351" s="1" t="s">
        <v>23</v>
      </c>
      <c r="E2351" s="34"/>
      <c r="F2351" s="94">
        <v>43307</v>
      </c>
      <c r="G2351" s="34" t="s">
        <v>34592</v>
      </c>
      <c r="H2351" s="34" t="s">
        <v>34593</v>
      </c>
      <c r="I2351" s="34" t="s">
        <v>159</v>
      </c>
      <c r="J2351" s="62">
        <v>30025</v>
      </c>
      <c r="K2351" s="34" t="s">
        <v>24197</v>
      </c>
      <c r="L2351" s="34" t="s">
        <v>34594</v>
      </c>
      <c r="M2351" s="1" t="s">
        <v>47060</v>
      </c>
      <c r="N2351" s="34" t="s">
        <v>20</v>
      </c>
      <c r="O2351" s="34" t="s">
        <v>34595</v>
      </c>
      <c r="P2351" s="34" t="s">
        <v>45771</v>
      </c>
      <c r="Q2351" s="34" t="s">
        <v>29986</v>
      </c>
      <c r="R2351" s="95" t="s">
        <v>34596</v>
      </c>
      <c r="S2351" s="34" t="s">
        <v>93</v>
      </c>
      <c r="T2351" s="34" t="s">
        <v>21</v>
      </c>
      <c r="U2351" s="35" t="s">
        <v>26689</v>
      </c>
      <c r="V2351" s="35" t="s">
        <v>26484</v>
      </c>
      <c r="W2351" s="35" t="s">
        <v>26486</v>
      </c>
      <c r="X2351" s="35" t="s">
        <v>93</v>
      </c>
      <c r="Y2351" s="35">
        <v>3890</v>
      </c>
      <c r="AA2351" s="33" t="s">
        <v>42843</v>
      </c>
      <c r="AB2351" s="33">
        <v>6092</v>
      </c>
      <c r="AC2351" s="103">
        <v>24559</v>
      </c>
    </row>
    <row r="2352" spans="1:29" ht="13" customHeight="1" x14ac:dyDescent="0.2">
      <c r="A2352" s="34" t="s">
        <v>34601</v>
      </c>
      <c r="B2352" s="34">
        <v>25</v>
      </c>
      <c r="C2352" s="34" t="s">
        <v>13</v>
      </c>
      <c r="D2352" s="34" t="s">
        <v>78</v>
      </c>
      <c r="E2352" s="95" t="s">
        <v>34602</v>
      </c>
      <c r="F2352" s="94">
        <v>43307</v>
      </c>
      <c r="G2352" s="34" t="s">
        <v>34603</v>
      </c>
      <c r="H2352" s="34" t="s">
        <v>1882</v>
      </c>
      <c r="I2352" s="34" t="s">
        <v>297</v>
      </c>
      <c r="J2352" s="62">
        <v>37203</v>
      </c>
      <c r="K2352" s="34" t="s">
        <v>820</v>
      </c>
      <c r="L2352" s="34" t="s">
        <v>821</v>
      </c>
      <c r="M2352" s="1" t="s">
        <v>46007</v>
      </c>
      <c r="N2352" s="34" t="s">
        <v>20</v>
      </c>
      <c r="O2352" s="34" t="s">
        <v>34604</v>
      </c>
      <c r="P2352" s="34" t="s">
        <v>45771</v>
      </c>
      <c r="Q2352" s="34" t="s">
        <v>29986</v>
      </c>
      <c r="R2352" s="95" t="s">
        <v>34605</v>
      </c>
      <c r="S2352" s="34" t="s">
        <v>93</v>
      </c>
      <c r="T2352" s="34" t="s">
        <v>21</v>
      </c>
      <c r="U2352" s="35" t="s">
        <v>26689</v>
      </c>
      <c r="V2352" s="35" t="s">
        <v>26482</v>
      </c>
      <c r="W2352" s="35" t="s">
        <v>26483</v>
      </c>
      <c r="X2352" s="35" t="s">
        <v>509</v>
      </c>
      <c r="Y2352" s="35">
        <v>3888</v>
      </c>
      <c r="AA2352" s="33" t="s">
        <v>42842</v>
      </c>
      <c r="AB2352" s="33">
        <v>6091</v>
      </c>
      <c r="AC2352" s="103">
        <v>24553</v>
      </c>
    </row>
    <row r="2353" spans="1:29" ht="13" customHeight="1" x14ac:dyDescent="0.2">
      <c r="A2353" s="34" t="s">
        <v>34606</v>
      </c>
      <c r="B2353" s="34">
        <v>30</v>
      </c>
      <c r="C2353" s="34" t="s">
        <v>13</v>
      </c>
      <c r="D2353" s="34" t="s">
        <v>30</v>
      </c>
      <c r="E2353" s="34"/>
      <c r="F2353" s="94">
        <v>43307</v>
      </c>
      <c r="G2353" s="34" t="s">
        <v>34607</v>
      </c>
      <c r="H2353" s="34" t="s">
        <v>23839</v>
      </c>
      <c r="I2353" s="34" t="s">
        <v>915</v>
      </c>
      <c r="J2353" s="62">
        <v>72764</v>
      </c>
      <c r="K2353" s="34" t="s">
        <v>106</v>
      </c>
      <c r="L2353" s="34" t="s">
        <v>23840</v>
      </c>
      <c r="M2353" s="1" t="s">
        <v>47062</v>
      </c>
      <c r="N2353" s="34" t="s">
        <v>20</v>
      </c>
      <c r="O2353" s="34" t="s">
        <v>34608</v>
      </c>
      <c r="P2353" s="34" t="s">
        <v>45771</v>
      </c>
      <c r="Q2353" s="34" t="s">
        <v>29986</v>
      </c>
      <c r="R2353" s="95" t="s">
        <v>34609</v>
      </c>
      <c r="S2353" s="34" t="s">
        <v>93</v>
      </c>
      <c r="T2353" s="34" t="s">
        <v>21</v>
      </c>
      <c r="U2353" s="35" t="s">
        <v>26689</v>
      </c>
      <c r="V2353" s="35" t="s">
        <v>26484</v>
      </c>
      <c r="W2353" s="35" t="s">
        <v>26485</v>
      </c>
      <c r="X2353" s="35" t="s">
        <v>93</v>
      </c>
      <c r="Y2353" s="35">
        <v>3905</v>
      </c>
      <c r="AA2353" s="33" t="s">
        <v>42842</v>
      </c>
      <c r="AB2353" s="33">
        <v>6095</v>
      </c>
      <c r="AC2353" s="103">
        <v>24555</v>
      </c>
    </row>
    <row r="2354" spans="1:29" ht="13" customHeight="1" x14ac:dyDescent="0.2">
      <c r="A2354" s="34" t="s">
        <v>34610</v>
      </c>
      <c r="B2354" s="34">
        <v>36</v>
      </c>
      <c r="C2354" s="34" t="s">
        <v>13</v>
      </c>
      <c r="D2354" s="34" t="s">
        <v>30</v>
      </c>
      <c r="E2354" s="95" t="s">
        <v>34611</v>
      </c>
      <c r="F2354" s="94">
        <v>43307</v>
      </c>
      <c r="G2354" s="34" t="s">
        <v>34612</v>
      </c>
      <c r="H2354" s="34" t="s">
        <v>34613</v>
      </c>
      <c r="I2354" s="34" t="s">
        <v>37</v>
      </c>
      <c r="J2354" s="62">
        <v>60041</v>
      </c>
      <c r="K2354" s="34" t="s">
        <v>1176</v>
      </c>
      <c r="L2354" s="34" t="s">
        <v>34614</v>
      </c>
      <c r="M2354" s="1" t="s">
        <v>47061</v>
      </c>
      <c r="N2354" s="34" t="s">
        <v>20</v>
      </c>
      <c r="O2354" s="34" t="s">
        <v>34615</v>
      </c>
      <c r="P2354" s="34" t="s">
        <v>45771</v>
      </c>
      <c r="Q2354" s="34" t="s">
        <v>29986</v>
      </c>
      <c r="R2354" s="95" t="s">
        <v>34616</v>
      </c>
      <c r="S2354" s="34" t="s">
        <v>93</v>
      </c>
      <c r="T2354" s="34" t="s">
        <v>21</v>
      </c>
      <c r="U2354" s="35" t="s">
        <v>26689</v>
      </c>
      <c r="V2354" s="35" t="s">
        <v>26482</v>
      </c>
      <c r="W2354" s="35" t="s">
        <v>26485</v>
      </c>
      <c r="X2354" s="35" t="s">
        <v>93</v>
      </c>
      <c r="Y2354" s="35">
        <v>3892</v>
      </c>
      <c r="AA2354" s="33" t="s">
        <v>42844</v>
      </c>
      <c r="AB2354" s="33">
        <v>6094</v>
      </c>
      <c r="AC2354" s="103">
        <v>24557</v>
      </c>
    </row>
    <row r="2355" spans="1:29" ht="13" customHeight="1" x14ac:dyDescent="0.2">
      <c r="A2355" s="34" t="s">
        <v>36872</v>
      </c>
      <c r="B2355" s="34">
        <v>53</v>
      </c>
      <c r="C2355" s="34" t="s">
        <v>13</v>
      </c>
      <c r="D2355" s="34" t="s">
        <v>882</v>
      </c>
      <c r="E2355" s="95" t="s">
        <v>34617</v>
      </c>
      <c r="F2355" s="94">
        <v>43307</v>
      </c>
      <c r="G2355" s="34" t="s">
        <v>34618</v>
      </c>
      <c r="H2355" s="34" t="s">
        <v>34619</v>
      </c>
      <c r="I2355" s="34" t="s">
        <v>811</v>
      </c>
      <c r="J2355" s="62">
        <v>96792</v>
      </c>
      <c r="K2355" s="34" t="s">
        <v>2187</v>
      </c>
      <c r="L2355" s="34" t="s">
        <v>3268</v>
      </c>
      <c r="M2355" s="1" t="s">
        <v>45934</v>
      </c>
      <c r="N2355" s="34" t="s">
        <v>20</v>
      </c>
      <c r="O2355" s="34" t="s">
        <v>34620</v>
      </c>
      <c r="P2355" s="34" t="s">
        <v>45771</v>
      </c>
      <c r="Q2355" s="34" t="s">
        <v>29986</v>
      </c>
      <c r="R2355" s="95" t="s">
        <v>34621</v>
      </c>
      <c r="S2355" s="34" t="s">
        <v>93</v>
      </c>
      <c r="T2355" s="34" t="s">
        <v>21</v>
      </c>
      <c r="U2355" s="35" t="s">
        <v>26689</v>
      </c>
      <c r="V2355" s="35" t="s">
        <v>26484</v>
      </c>
      <c r="W2355" s="35" t="s">
        <v>26485</v>
      </c>
      <c r="X2355" s="35" t="s">
        <v>93</v>
      </c>
      <c r="Y2355" s="35">
        <v>3962</v>
      </c>
      <c r="AA2355" s="33" t="s">
        <v>42844</v>
      </c>
      <c r="AB2355" s="33">
        <v>6096</v>
      </c>
      <c r="AC2355" s="103">
        <v>24554</v>
      </c>
    </row>
    <row r="2356" spans="1:29" ht="13" customHeight="1" x14ac:dyDescent="0.2">
      <c r="A2356" s="34" t="s">
        <v>34597</v>
      </c>
      <c r="B2356" s="34">
        <v>24</v>
      </c>
      <c r="C2356" s="34" t="s">
        <v>13</v>
      </c>
      <c r="D2356" s="34" t="s">
        <v>41</v>
      </c>
      <c r="E2356" s="34"/>
      <c r="F2356" s="94">
        <v>43307</v>
      </c>
      <c r="G2356" s="34" t="s">
        <v>34598</v>
      </c>
      <c r="H2356" s="34" t="s">
        <v>13308</v>
      </c>
      <c r="I2356" s="34" t="s">
        <v>38</v>
      </c>
      <c r="J2356" s="62">
        <v>90278</v>
      </c>
      <c r="K2356" s="34" t="s">
        <v>91</v>
      </c>
      <c r="L2356" s="34" t="s">
        <v>13310</v>
      </c>
      <c r="M2356" s="1" t="s">
        <v>47063</v>
      </c>
      <c r="N2356" s="34" t="s">
        <v>20</v>
      </c>
      <c r="O2356" s="34" t="s">
        <v>34599</v>
      </c>
      <c r="P2356" s="34" t="s">
        <v>45771</v>
      </c>
      <c r="Q2356" s="34" t="s">
        <v>29986</v>
      </c>
      <c r="R2356" s="95" t="s">
        <v>34600</v>
      </c>
      <c r="S2356" s="34" t="s">
        <v>93</v>
      </c>
      <c r="T2356" s="34" t="s">
        <v>45897</v>
      </c>
      <c r="U2356" s="35" t="s">
        <v>39851</v>
      </c>
      <c r="V2356" s="35" t="s">
        <v>26487</v>
      </c>
      <c r="W2356" s="35" t="s">
        <v>26485</v>
      </c>
      <c r="X2356" s="35" t="s">
        <v>93</v>
      </c>
      <c r="Y2356" s="35">
        <v>3901</v>
      </c>
      <c r="AA2356" s="33" t="s">
        <v>42842</v>
      </c>
      <c r="AB2356" s="33">
        <v>6097</v>
      </c>
      <c r="AC2356" s="103">
        <v>24558</v>
      </c>
    </row>
    <row r="2357" spans="1:29" ht="13" customHeight="1" x14ac:dyDescent="0.2">
      <c r="A2357" s="34" t="s">
        <v>34622</v>
      </c>
      <c r="B2357" s="34">
        <v>23</v>
      </c>
      <c r="C2357" s="34" t="s">
        <v>13</v>
      </c>
      <c r="D2357" s="34" t="s">
        <v>41</v>
      </c>
      <c r="E2357" s="95" t="s">
        <v>34623</v>
      </c>
      <c r="F2357" s="94">
        <v>43306</v>
      </c>
      <c r="G2357" s="34" t="s">
        <v>34624</v>
      </c>
      <c r="H2357" s="34" t="s">
        <v>115</v>
      </c>
      <c r="I2357" s="34" t="s">
        <v>66</v>
      </c>
      <c r="J2357" s="62">
        <v>79103</v>
      </c>
      <c r="K2357" s="34" t="s">
        <v>13975</v>
      </c>
      <c r="L2357" s="34" t="s">
        <v>13976</v>
      </c>
      <c r="M2357" s="1" t="s">
        <v>46243</v>
      </c>
      <c r="N2357" s="34" t="s">
        <v>20</v>
      </c>
      <c r="O2357" s="34" t="s">
        <v>34625</v>
      </c>
      <c r="P2357" s="34" t="s">
        <v>45771</v>
      </c>
      <c r="Q2357" s="34" t="s">
        <v>29986</v>
      </c>
      <c r="R2357" s="95" t="s">
        <v>34626</v>
      </c>
      <c r="S2357" s="34" t="s">
        <v>93</v>
      </c>
      <c r="T2357" s="34" t="s">
        <v>21</v>
      </c>
      <c r="U2357" s="35" t="s">
        <v>26689</v>
      </c>
      <c r="V2357" s="35" t="s">
        <v>26482</v>
      </c>
      <c r="W2357" s="35" t="s">
        <v>26485</v>
      </c>
      <c r="X2357" s="35" t="s">
        <v>93</v>
      </c>
      <c r="Y2357" s="35">
        <v>3894</v>
      </c>
      <c r="AA2357" s="33" t="s">
        <v>42844</v>
      </c>
      <c r="AB2357" s="33">
        <v>6087</v>
      </c>
      <c r="AC2357" s="103">
        <v>24549</v>
      </c>
    </row>
    <row r="2358" spans="1:29" ht="13" customHeight="1" x14ac:dyDescent="0.2">
      <c r="A2358" s="34" t="s">
        <v>34627</v>
      </c>
      <c r="B2358" s="34">
        <v>29</v>
      </c>
      <c r="C2358" s="34" t="s">
        <v>13</v>
      </c>
      <c r="D2358" s="34" t="s">
        <v>78</v>
      </c>
      <c r="E2358" s="95" t="s">
        <v>34628</v>
      </c>
      <c r="F2358" s="94">
        <v>43306</v>
      </c>
      <c r="G2358" s="34" t="s">
        <v>34629</v>
      </c>
      <c r="H2358" s="34" t="s">
        <v>1113</v>
      </c>
      <c r="I2358" s="34" t="s">
        <v>297</v>
      </c>
      <c r="J2358" s="62">
        <v>38109</v>
      </c>
      <c r="K2358" s="34" t="s">
        <v>1114</v>
      </c>
      <c r="L2358" s="34" t="s">
        <v>1115</v>
      </c>
      <c r="M2358" s="1" t="s">
        <v>46341</v>
      </c>
      <c r="N2358" s="34" t="s">
        <v>20</v>
      </c>
      <c r="O2358" s="34" t="s">
        <v>34630</v>
      </c>
      <c r="P2358" s="34" t="s">
        <v>45771</v>
      </c>
      <c r="Q2358" s="34" t="s">
        <v>29986</v>
      </c>
      <c r="R2358" s="95" t="s">
        <v>34631</v>
      </c>
      <c r="S2358" s="35" t="s">
        <v>509</v>
      </c>
      <c r="T2358" s="34" t="s">
        <v>21</v>
      </c>
      <c r="U2358" s="35" t="s">
        <v>26689</v>
      </c>
      <c r="V2358" s="35" t="s">
        <v>26484</v>
      </c>
      <c r="W2358" s="35" t="s">
        <v>26485</v>
      </c>
      <c r="X2358" s="35" t="s">
        <v>509</v>
      </c>
      <c r="Y2358" s="35">
        <v>3893</v>
      </c>
      <c r="AA2358" s="33" t="s">
        <v>42842</v>
      </c>
      <c r="AB2358" s="33">
        <v>6086</v>
      </c>
      <c r="AC2358" s="103">
        <v>24547</v>
      </c>
    </row>
    <row r="2359" spans="1:29" ht="13" customHeight="1" x14ac:dyDescent="0.2">
      <c r="A2359" s="34" t="s">
        <v>34640</v>
      </c>
      <c r="B2359" s="34">
        <v>64</v>
      </c>
      <c r="C2359" s="34" t="s">
        <v>13</v>
      </c>
      <c r="D2359" s="34" t="s">
        <v>30</v>
      </c>
      <c r="E2359" s="95" t="s">
        <v>34641</v>
      </c>
      <c r="F2359" s="94">
        <v>43306</v>
      </c>
      <c r="G2359" s="34" t="s">
        <v>34642</v>
      </c>
      <c r="H2359" s="34" t="s">
        <v>34643</v>
      </c>
      <c r="I2359" s="34" t="s">
        <v>297</v>
      </c>
      <c r="J2359" s="62">
        <v>37766</v>
      </c>
      <c r="K2359" s="34" t="s">
        <v>2085</v>
      </c>
      <c r="L2359" s="34" t="s">
        <v>36328</v>
      </c>
      <c r="M2359" s="1" t="s">
        <v>47064</v>
      </c>
      <c r="N2359" s="34" t="s">
        <v>20</v>
      </c>
      <c r="O2359" s="34" t="s">
        <v>34644</v>
      </c>
      <c r="P2359" s="34" t="s">
        <v>45771</v>
      </c>
      <c r="Q2359" s="34" t="s">
        <v>29986</v>
      </c>
      <c r="R2359" s="95" t="s">
        <v>34645</v>
      </c>
      <c r="S2359" s="35" t="s">
        <v>509</v>
      </c>
      <c r="T2359" s="34" t="s">
        <v>21</v>
      </c>
      <c r="U2359" s="35" t="s">
        <v>26689</v>
      </c>
      <c r="V2359" s="35" t="s">
        <v>26484</v>
      </c>
      <c r="W2359" s="35" t="s">
        <v>26485</v>
      </c>
      <c r="X2359" s="35" t="s">
        <v>93</v>
      </c>
      <c r="Y2359" s="35">
        <v>3960</v>
      </c>
      <c r="AA2359" s="33" t="s">
        <v>42843</v>
      </c>
      <c r="AB2359" s="33">
        <v>6088</v>
      </c>
      <c r="AC2359" s="103">
        <v>24550</v>
      </c>
    </row>
    <row r="2360" spans="1:29" ht="13" customHeight="1" x14ac:dyDescent="0.2">
      <c r="A2360" s="34" t="s">
        <v>34636</v>
      </c>
      <c r="B2360" s="34">
        <v>56</v>
      </c>
      <c r="C2360" s="34" t="s">
        <v>13</v>
      </c>
      <c r="D2360" s="34" t="s">
        <v>30</v>
      </c>
      <c r="E2360" s="34"/>
      <c r="F2360" s="94">
        <v>43306</v>
      </c>
      <c r="G2360" s="34" t="s">
        <v>34637</v>
      </c>
      <c r="H2360" s="34" t="s">
        <v>21985</v>
      </c>
      <c r="I2360" s="34" t="s">
        <v>111</v>
      </c>
      <c r="J2360" s="62">
        <v>86403</v>
      </c>
      <c r="K2360" s="34" t="s">
        <v>5349</v>
      </c>
      <c r="L2360" s="34" t="s">
        <v>21986</v>
      </c>
      <c r="M2360" s="1" t="s">
        <v>47065</v>
      </c>
      <c r="N2360" s="34" t="s">
        <v>20</v>
      </c>
      <c r="O2360" s="34" t="s">
        <v>34638</v>
      </c>
      <c r="P2360" s="34" t="s">
        <v>45771</v>
      </c>
      <c r="Q2360" s="34" t="s">
        <v>29986</v>
      </c>
      <c r="R2360" s="95" t="s">
        <v>34639</v>
      </c>
      <c r="S2360" s="35" t="s">
        <v>509</v>
      </c>
      <c r="T2360" s="34" t="s">
        <v>45897</v>
      </c>
      <c r="U2360" s="35" t="s">
        <v>49804</v>
      </c>
      <c r="V2360" s="35" t="s">
        <v>26482</v>
      </c>
      <c r="W2360" s="35" t="s">
        <v>26485</v>
      </c>
      <c r="X2360" s="35" t="s">
        <v>509</v>
      </c>
      <c r="Y2360" s="35">
        <v>3959</v>
      </c>
      <c r="AA2360" s="33" t="s">
        <v>42842</v>
      </c>
      <c r="AB2360" s="33">
        <v>6089</v>
      </c>
      <c r="AC2360" s="103">
        <v>24546</v>
      </c>
    </row>
    <row r="2361" spans="1:29" ht="13" customHeight="1" x14ac:dyDescent="0.2">
      <c r="A2361" s="34" t="s">
        <v>34632</v>
      </c>
      <c r="B2361" s="34">
        <v>54</v>
      </c>
      <c r="C2361" s="34" t="s">
        <v>13</v>
      </c>
      <c r="D2361" s="34" t="s">
        <v>30</v>
      </c>
      <c r="E2361" s="34"/>
      <c r="F2361" s="94">
        <v>43306</v>
      </c>
      <c r="G2361" s="34" t="s">
        <v>34633</v>
      </c>
      <c r="H2361" s="34" t="s">
        <v>779</v>
      </c>
      <c r="I2361" s="34" t="s">
        <v>281</v>
      </c>
      <c r="J2361" s="62">
        <v>99202</v>
      </c>
      <c r="K2361" s="34" t="s">
        <v>779</v>
      </c>
      <c r="L2361" s="34" t="s">
        <v>34245</v>
      </c>
      <c r="M2361" s="1" t="s">
        <v>46303</v>
      </c>
      <c r="N2361" s="34" t="s">
        <v>20</v>
      </c>
      <c r="O2361" s="34" t="s">
        <v>34634</v>
      </c>
      <c r="P2361" s="34" t="s">
        <v>45771</v>
      </c>
      <c r="Q2361" s="34" t="s">
        <v>29986</v>
      </c>
      <c r="R2361" s="95" t="s">
        <v>34635</v>
      </c>
      <c r="S2361" s="34" t="s">
        <v>93</v>
      </c>
      <c r="T2361" s="34" t="s">
        <v>350</v>
      </c>
      <c r="U2361" s="35" t="s">
        <v>26775</v>
      </c>
      <c r="V2361" s="35" t="s">
        <v>26484</v>
      </c>
      <c r="W2361" s="35" t="s">
        <v>26483</v>
      </c>
      <c r="X2361" s="35" t="s">
        <v>93</v>
      </c>
      <c r="Y2361" s="35">
        <v>3885</v>
      </c>
      <c r="AA2361" s="33" t="s">
        <v>42842</v>
      </c>
      <c r="AB2361" s="33">
        <v>6090</v>
      </c>
      <c r="AC2361" s="103">
        <v>24551</v>
      </c>
    </row>
    <row r="2362" spans="1:29" ht="13" customHeight="1" x14ac:dyDescent="0.2">
      <c r="A2362" s="34" t="s">
        <v>34646</v>
      </c>
      <c r="B2362" s="34">
        <v>20</v>
      </c>
      <c r="C2362" s="34" t="s">
        <v>13</v>
      </c>
      <c r="D2362" s="34" t="s">
        <v>78</v>
      </c>
      <c r="E2362" s="95" t="s">
        <v>34647</v>
      </c>
      <c r="F2362" s="94">
        <v>43305</v>
      </c>
      <c r="G2362" s="34" t="s">
        <v>34648</v>
      </c>
      <c r="H2362" s="34" t="s">
        <v>24582</v>
      </c>
      <c r="I2362" s="34" t="s">
        <v>55</v>
      </c>
      <c r="J2362" s="62">
        <v>32091</v>
      </c>
      <c r="K2362" s="34" t="s">
        <v>34649</v>
      </c>
      <c r="L2362" s="34" t="s">
        <v>35390</v>
      </c>
      <c r="M2362" s="1" t="s">
        <v>46982</v>
      </c>
      <c r="N2362" s="34" t="s">
        <v>20</v>
      </c>
      <c r="O2362" s="34" t="s">
        <v>34650</v>
      </c>
      <c r="P2362" s="34" t="s">
        <v>45771</v>
      </c>
      <c r="Q2362" s="34" t="s">
        <v>29986</v>
      </c>
      <c r="R2362" s="95" t="s">
        <v>34651</v>
      </c>
      <c r="S2362" s="34" t="s">
        <v>93</v>
      </c>
      <c r="T2362" s="34" t="s">
        <v>21</v>
      </c>
      <c r="U2362" s="35" t="s">
        <v>26689</v>
      </c>
      <c r="V2362" s="35" t="s">
        <v>26482</v>
      </c>
      <c r="W2362" s="35" t="s">
        <v>26483</v>
      </c>
      <c r="X2362" s="35" t="s">
        <v>93</v>
      </c>
      <c r="Y2362" s="35">
        <v>3886</v>
      </c>
      <c r="AA2362" s="33" t="s">
        <v>42843</v>
      </c>
      <c r="AB2362" s="33">
        <v>6083</v>
      </c>
      <c r="AC2362" s="103">
        <v>24544</v>
      </c>
    </row>
    <row r="2363" spans="1:29" ht="13" customHeight="1" x14ac:dyDescent="0.2">
      <c r="A2363" s="34" t="s">
        <v>34658</v>
      </c>
      <c r="B2363" s="34">
        <v>44</v>
      </c>
      <c r="C2363" s="34" t="s">
        <v>13</v>
      </c>
      <c r="D2363" s="34" t="s">
        <v>30</v>
      </c>
      <c r="E2363" s="34"/>
      <c r="F2363" s="94">
        <v>43305</v>
      </c>
      <c r="G2363" s="34" t="s">
        <v>34659</v>
      </c>
      <c r="H2363" s="34" t="s">
        <v>5362</v>
      </c>
      <c r="I2363" s="34" t="s">
        <v>105</v>
      </c>
      <c r="J2363" s="62">
        <v>97138</v>
      </c>
      <c r="K2363" s="34" t="s">
        <v>20250</v>
      </c>
      <c r="L2363" s="34" t="s">
        <v>5364</v>
      </c>
      <c r="M2363" s="1" t="s">
        <v>47066</v>
      </c>
      <c r="N2363" s="34" t="s">
        <v>20</v>
      </c>
      <c r="O2363" s="34" t="s">
        <v>34660</v>
      </c>
      <c r="P2363" s="34" t="s">
        <v>45771</v>
      </c>
      <c r="Q2363" s="34" t="s">
        <v>29986</v>
      </c>
      <c r="R2363" s="95" t="s">
        <v>34661</v>
      </c>
      <c r="S2363" s="34" t="s">
        <v>93</v>
      </c>
      <c r="T2363" s="34" t="s">
        <v>21</v>
      </c>
      <c r="U2363" s="35" t="s">
        <v>26689</v>
      </c>
      <c r="V2363" s="35" t="s">
        <v>26482</v>
      </c>
      <c r="W2363" s="35" t="s">
        <v>26485</v>
      </c>
      <c r="X2363" s="35" t="s">
        <v>509</v>
      </c>
      <c r="Y2363" s="35">
        <v>3887</v>
      </c>
      <c r="AA2363" s="33" t="s">
        <v>42843</v>
      </c>
      <c r="AB2363" s="33">
        <v>6084</v>
      </c>
      <c r="AC2363" s="103">
        <v>24543</v>
      </c>
    </row>
    <row r="2364" spans="1:29" ht="13" customHeight="1" x14ac:dyDescent="0.2">
      <c r="A2364" s="34" t="s">
        <v>34652</v>
      </c>
      <c r="B2364" s="34">
        <v>39</v>
      </c>
      <c r="C2364" s="34" t="s">
        <v>102</v>
      </c>
      <c r="D2364" s="34" t="s">
        <v>30</v>
      </c>
      <c r="E2364" s="95" t="s">
        <v>34653</v>
      </c>
      <c r="F2364" s="94">
        <v>43305</v>
      </c>
      <c r="G2364" s="34" t="s">
        <v>34654</v>
      </c>
      <c r="H2364" s="34" t="s">
        <v>25146</v>
      </c>
      <c r="I2364" s="34" t="s">
        <v>297</v>
      </c>
      <c r="J2364" s="62">
        <v>37379</v>
      </c>
      <c r="K2364" s="34" t="s">
        <v>502</v>
      </c>
      <c r="L2364" s="34" t="s">
        <v>34655</v>
      </c>
      <c r="M2364" s="1" t="s">
        <v>47067</v>
      </c>
      <c r="N2364" s="34" t="s">
        <v>20</v>
      </c>
      <c r="O2364" s="34" t="s">
        <v>34656</v>
      </c>
      <c r="P2364" s="34" t="s">
        <v>45771</v>
      </c>
      <c r="Q2364" s="34" t="s">
        <v>29986</v>
      </c>
      <c r="R2364" s="95" t="s">
        <v>34657</v>
      </c>
      <c r="S2364" s="34" t="s">
        <v>93</v>
      </c>
      <c r="T2364" s="34" t="s">
        <v>350</v>
      </c>
      <c r="U2364" s="35" t="s">
        <v>26775</v>
      </c>
      <c r="V2364" s="35" t="s">
        <v>26484</v>
      </c>
      <c r="W2364" s="35" t="s">
        <v>26483</v>
      </c>
      <c r="X2364" s="35" t="s">
        <v>93</v>
      </c>
      <c r="Y2364" s="35">
        <v>3882</v>
      </c>
      <c r="AA2364" s="33" t="s">
        <v>42843</v>
      </c>
      <c r="AB2364" s="33">
        <v>6085</v>
      </c>
      <c r="AC2364" s="103">
        <v>24545</v>
      </c>
    </row>
    <row r="2365" spans="1:29" ht="13" customHeight="1" x14ac:dyDescent="0.2">
      <c r="A2365" s="34" t="s">
        <v>34662</v>
      </c>
      <c r="B2365" s="34">
        <v>30</v>
      </c>
      <c r="C2365" s="34" t="s">
        <v>13</v>
      </c>
      <c r="D2365" s="34" t="s">
        <v>41</v>
      </c>
      <c r="E2365" s="34"/>
      <c r="F2365" s="94">
        <v>43304</v>
      </c>
      <c r="G2365" s="34" t="s">
        <v>34663</v>
      </c>
      <c r="H2365" s="34" t="s">
        <v>2180</v>
      </c>
      <c r="I2365" s="34" t="s">
        <v>45</v>
      </c>
      <c r="J2365" s="62">
        <v>20904</v>
      </c>
      <c r="K2365" s="34" t="s">
        <v>992</v>
      </c>
      <c r="L2365" s="34" t="s">
        <v>2182</v>
      </c>
      <c r="M2365" s="1" t="s">
        <v>46035</v>
      </c>
      <c r="N2365" s="34" t="s">
        <v>20</v>
      </c>
      <c r="O2365" s="34" t="s">
        <v>34664</v>
      </c>
      <c r="P2365" s="34" t="s">
        <v>45771</v>
      </c>
      <c r="Q2365" s="34" t="s">
        <v>29986</v>
      </c>
      <c r="R2365" s="95" t="s">
        <v>34665</v>
      </c>
      <c r="S2365" s="35" t="s">
        <v>509</v>
      </c>
      <c r="T2365" s="34" t="s">
        <v>21</v>
      </c>
      <c r="U2365" s="35" t="s">
        <v>26682</v>
      </c>
      <c r="V2365" s="35" t="s">
        <v>26482</v>
      </c>
      <c r="W2365" s="35" t="s">
        <v>26485</v>
      </c>
      <c r="X2365" s="35" t="s">
        <v>93</v>
      </c>
      <c r="Y2365" s="35">
        <v>3961</v>
      </c>
      <c r="AA2365" s="33" t="s">
        <v>42844</v>
      </c>
      <c r="AB2365" s="33">
        <v>6081</v>
      </c>
      <c r="AC2365" s="103">
        <v>24540</v>
      </c>
    </row>
    <row r="2366" spans="1:29" ht="13" customHeight="1" x14ac:dyDescent="0.2">
      <c r="A2366" s="34" t="s">
        <v>34666</v>
      </c>
      <c r="B2366" s="34">
        <v>33</v>
      </c>
      <c r="C2366" s="34" t="s">
        <v>13</v>
      </c>
      <c r="D2366" s="34" t="s">
        <v>41</v>
      </c>
      <c r="E2366" s="34"/>
      <c r="F2366" s="94">
        <v>43304</v>
      </c>
      <c r="G2366" s="34" t="s">
        <v>34667</v>
      </c>
      <c r="H2366" s="34" t="s">
        <v>4678</v>
      </c>
      <c r="I2366" s="34" t="s">
        <v>337</v>
      </c>
      <c r="J2366" s="62">
        <v>27215</v>
      </c>
      <c r="K2366" s="34" t="s">
        <v>34668</v>
      </c>
      <c r="L2366" s="34" t="s">
        <v>4680</v>
      </c>
      <c r="M2366" s="1" t="s">
        <v>47068</v>
      </c>
      <c r="N2366" s="34" t="s">
        <v>20</v>
      </c>
      <c r="O2366" s="34" t="s">
        <v>34669</v>
      </c>
      <c r="P2366" s="34" t="s">
        <v>45771</v>
      </c>
      <c r="Q2366" s="34" t="s">
        <v>29986</v>
      </c>
      <c r="R2366" s="95" t="s">
        <v>34670</v>
      </c>
      <c r="S2366" s="35" t="s">
        <v>509</v>
      </c>
      <c r="T2366" s="34" t="s">
        <v>21</v>
      </c>
      <c r="U2366" s="35" t="s">
        <v>26505</v>
      </c>
      <c r="V2366" s="35" t="s">
        <v>26482</v>
      </c>
      <c r="W2366" s="35" t="s">
        <v>26485</v>
      </c>
      <c r="X2366" s="35" t="s">
        <v>93</v>
      </c>
      <c r="Y2366" s="35">
        <v>3881</v>
      </c>
      <c r="AA2366" s="33" t="s">
        <v>42842</v>
      </c>
      <c r="AB2366" s="33">
        <v>6082</v>
      </c>
      <c r="AC2366" s="103">
        <v>24542</v>
      </c>
    </row>
    <row r="2367" spans="1:29" ht="13" customHeight="1" x14ac:dyDescent="0.2">
      <c r="A2367" s="1" t="s">
        <v>34671</v>
      </c>
      <c r="B2367" s="34">
        <v>71</v>
      </c>
      <c r="C2367" s="34" t="s">
        <v>13</v>
      </c>
      <c r="D2367" s="1" t="s">
        <v>30</v>
      </c>
      <c r="E2367" s="34"/>
      <c r="F2367" s="94">
        <v>43304</v>
      </c>
      <c r="G2367" s="34" t="s">
        <v>34672</v>
      </c>
      <c r="H2367" s="34" t="s">
        <v>6006</v>
      </c>
      <c r="I2367" s="34" t="s">
        <v>224</v>
      </c>
      <c r="J2367" s="62">
        <v>24201</v>
      </c>
      <c r="K2367" s="34" t="s">
        <v>6006</v>
      </c>
      <c r="L2367" s="34" t="s">
        <v>22309</v>
      </c>
      <c r="M2367" s="1" t="s">
        <v>47069</v>
      </c>
      <c r="N2367" s="34" t="s">
        <v>20</v>
      </c>
      <c r="O2367" s="34" t="s">
        <v>34673</v>
      </c>
      <c r="P2367" s="34" t="s">
        <v>45771</v>
      </c>
      <c r="Q2367" s="34" t="s">
        <v>29986</v>
      </c>
      <c r="R2367" s="95" t="s">
        <v>34674</v>
      </c>
      <c r="S2367" s="35" t="s">
        <v>509</v>
      </c>
      <c r="T2367" s="34" t="s">
        <v>21</v>
      </c>
      <c r="U2367" s="35" t="s">
        <v>26689</v>
      </c>
      <c r="V2367" s="35" t="s">
        <v>26484</v>
      </c>
      <c r="W2367" s="35" t="s">
        <v>26485</v>
      </c>
      <c r="X2367" s="35" t="s">
        <v>93</v>
      </c>
      <c r="Y2367" s="35">
        <v>3883</v>
      </c>
      <c r="AA2367" s="33" t="s">
        <v>42842</v>
      </c>
      <c r="AB2367" s="33">
        <v>6080</v>
      </c>
      <c r="AC2367" s="103">
        <v>24541</v>
      </c>
    </row>
    <row r="2368" spans="1:29" ht="13" customHeight="1" x14ac:dyDescent="0.2">
      <c r="A2368" s="34" t="s">
        <v>34681</v>
      </c>
      <c r="B2368" s="34">
        <v>18</v>
      </c>
      <c r="C2368" s="34" t="s">
        <v>13</v>
      </c>
      <c r="D2368" s="34" t="s">
        <v>30</v>
      </c>
      <c r="E2368" s="34"/>
      <c r="F2368" s="94">
        <v>43303</v>
      </c>
      <c r="G2368" s="34" t="s">
        <v>34682</v>
      </c>
      <c r="H2368" s="34" t="s">
        <v>18140</v>
      </c>
      <c r="I2368" s="34" t="s">
        <v>191</v>
      </c>
      <c r="J2368" s="62">
        <v>80928</v>
      </c>
      <c r="K2368" s="34" t="s">
        <v>798</v>
      </c>
      <c r="L2368" s="34" t="s">
        <v>32079</v>
      </c>
      <c r="M2368" s="1" t="s">
        <v>46480</v>
      </c>
      <c r="N2368" s="34" t="s">
        <v>20</v>
      </c>
      <c r="O2368" s="34" t="s">
        <v>34683</v>
      </c>
      <c r="P2368" s="34" t="s">
        <v>45771</v>
      </c>
      <c r="Q2368" s="34" t="s">
        <v>29986</v>
      </c>
      <c r="R2368" s="95" t="s">
        <v>34684</v>
      </c>
      <c r="S2368" s="34" t="s">
        <v>93</v>
      </c>
      <c r="T2368" s="34" t="s">
        <v>21</v>
      </c>
      <c r="U2368" s="35" t="s">
        <v>26689</v>
      </c>
      <c r="V2368" s="35" t="s">
        <v>26484</v>
      </c>
      <c r="W2368" s="35" t="s">
        <v>26485</v>
      </c>
      <c r="X2368" s="35" t="s">
        <v>93</v>
      </c>
      <c r="Y2368" s="35">
        <v>3906</v>
      </c>
      <c r="AA2368" s="33" t="s">
        <v>42843</v>
      </c>
      <c r="AB2368" s="33">
        <v>6077</v>
      </c>
      <c r="AC2368" s="103">
        <v>24536</v>
      </c>
    </row>
    <row r="2369" spans="1:29" ht="13" customHeight="1" x14ac:dyDescent="0.2">
      <c r="A2369" s="34" t="s">
        <v>34685</v>
      </c>
      <c r="B2369" s="34">
        <v>32</v>
      </c>
      <c r="C2369" s="34" t="s">
        <v>13</v>
      </c>
      <c r="D2369" s="34" t="s">
        <v>41</v>
      </c>
      <c r="E2369" s="34"/>
      <c r="F2369" s="94">
        <v>43303</v>
      </c>
      <c r="G2369" s="34" t="s">
        <v>34686</v>
      </c>
      <c r="H2369" s="34" t="s">
        <v>2651</v>
      </c>
      <c r="I2369" s="34" t="s">
        <v>38</v>
      </c>
      <c r="J2369" s="62">
        <v>92346</v>
      </c>
      <c r="K2369" s="34" t="s">
        <v>287</v>
      </c>
      <c r="L2369" s="34" t="s">
        <v>32107</v>
      </c>
      <c r="M2369" s="1" t="s">
        <v>45919</v>
      </c>
      <c r="N2369" s="34" t="s">
        <v>20</v>
      </c>
      <c r="O2369" s="34" t="s">
        <v>34687</v>
      </c>
      <c r="P2369" s="34" t="s">
        <v>31864</v>
      </c>
      <c r="Q2369" s="34" t="s">
        <v>29986</v>
      </c>
      <c r="R2369" s="95" t="s">
        <v>34688</v>
      </c>
      <c r="S2369" s="34" t="s">
        <v>93</v>
      </c>
      <c r="T2369" s="34" t="s">
        <v>21</v>
      </c>
      <c r="U2369" s="35" t="s">
        <v>26524</v>
      </c>
      <c r="V2369" s="35" t="s">
        <v>26484</v>
      </c>
      <c r="W2369" s="35" t="s">
        <v>26486</v>
      </c>
      <c r="X2369" s="35" t="s">
        <v>93</v>
      </c>
      <c r="Y2369" s="35">
        <v>3958</v>
      </c>
      <c r="AA2369" s="33" t="s">
        <v>42844</v>
      </c>
      <c r="AB2369" s="33">
        <v>6076</v>
      </c>
      <c r="AC2369" s="103">
        <v>24651</v>
      </c>
    </row>
    <row r="2370" spans="1:29" ht="13" customHeight="1" x14ac:dyDescent="0.2">
      <c r="A2370" s="34" t="s">
        <v>34689</v>
      </c>
      <c r="B2370" s="34">
        <v>38</v>
      </c>
      <c r="C2370" s="34" t="s">
        <v>13</v>
      </c>
      <c r="D2370" s="34" t="s">
        <v>41</v>
      </c>
      <c r="E2370" s="34"/>
      <c r="F2370" s="94">
        <v>43303</v>
      </c>
      <c r="G2370" s="34" t="s">
        <v>34690</v>
      </c>
      <c r="H2370" s="34" t="s">
        <v>725</v>
      </c>
      <c r="I2370" s="34" t="s">
        <v>38</v>
      </c>
      <c r="J2370" s="62">
        <v>92507</v>
      </c>
      <c r="K2370" s="34" t="s">
        <v>725</v>
      </c>
      <c r="L2370" s="34" t="s">
        <v>34691</v>
      </c>
      <c r="M2370" s="1" t="s">
        <v>47070</v>
      </c>
      <c r="N2370" s="34" t="s">
        <v>20</v>
      </c>
      <c r="O2370" s="34" t="s">
        <v>34692</v>
      </c>
      <c r="P2370" s="34" t="s">
        <v>45771</v>
      </c>
      <c r="Q2370" s="34" t="s">
        <v>29986</v>
      </c>
      <c r="R2370" s="95" t="s">
        <v>34693</v>
      </c>
      <c r="S2370" s="34" t="s">
        <v>93</v>
      </c>
      <c r="T2370" s="34" t="s">
        <v>28</v>
      </c>
      <c r="U2370" s="35" t="s">
        <v>26488</v>
      </c>
      <c r="V2370" s="35" t="s">
        <v>26482</v>
      </c>
      <c r="W2370" s="35" t="s">
        <v>26485</v>
      </c>
      <c r="X2370" s="35" t="s">
        <v>93</v>
      </c>
      <c r="Y2370" s="35">
        <v>3957</v>
      </c>
      <c r="AA2370" s="33" t="s">
        <v>42844</v>
      </c>
      <c r="AB2370" s="33">
        <v>6078</v>
      </c>
      <c r="AC2370" s="103">
        <v>24539</v>
      </c>
    </row>
    <row r="2371" spans="1:29" ht="13" customHeight="1" x14ac:dyDescent="0.2">
      <c r="A2371" s="34" t="s">
        <v>34675</v>
      </c>
      <c r="B2371" s="34">
        <v>17</v>
      </c>
      <c r="C2371" s="34" t="s">
        <v>13</v>
      </c>
      <c r="D2371" s="34" t="s">
        <v>30</v>
      </c>
      <c r="E2371" s="34"/>
      <c r="F2371" s="94">
        <v>43303</v>
      </c>
      <c r="G2371" s="34" t="s">
        <v>34676</v>
      </c>
      <c r="H2371" s="34" t="s">
        <v>34677</v>
      </c>
      <c r="I2371" s="34" t="s">
        <v>366</v>
      </c>
      <c r="J2371" s="62">
        <v>74008</v>
      </c>
      <c r="K2371" s="34" t="s">
        <v>2297</v>
      </c>
      <c r="L2371" s="34" t="s">
        <v>34678</v>
      </c>
      <c r="M2371" s="1" t="s">
        <v>47071</v>
      </c>
      <c r="N2371" s="34" t="s">
        <v>20</v>
      </c>
      <c r="O2371" s="34" t="s">
        <v>34679</v>
      </c>
      <c r="P2371" s="34" t="s">
        <v>45771</v>
      </c>
      <c r="Q2371" s="34" t="s">
        <v>29986</v>
      </c>
      <c r="R2371" s="95" t="s">
        <v>34680</v>
      </c>
      <c r="S2371" s="34" t="s">
        <v>93</v>
      </c>
      <c r="T2371" s="34" t="s">
        <v>350</v>
      </c>
      <c r="U2371" s="35" t="s">
        <v>26775</v>
      </c>
      <c r="V2371" s="35" t="s">
        <v>26484</v>
      </c>
      <c r="W2371" s="35" t="s">
        <v>26483</v>
      </c>
      <c r="X2371" s="35" t="s">
        <v>93</v>
      </c>
      <c r="Y2371" s="35">
        <v>3873</v>
      </c>
      <c r="AA2371" s="33" t="s">
        <v>42844</v>
      </c>
      <c r="AB2371" s="33">
        <v>6079</v>
      </c>
      <c r="AC2371" s="103">
        <v>24535</v>
      </c>
    </row>
    <row r="2372" spans="1:29" ht="13" customHeight="1" x14ac:dyDescent="0.2">
      <c r="A2372" s="34" t="s">
        <v>34707</v>
      </c>
      <c r="B2372" s="34">
        <v>39</v>
      </c>
      <c r="C2372" s="34" t="s">
        <v>13</v>
      </c>
      <c r="D2372" s="34" t="s">
        <v>30</v>
      </c>
      <c r="E2372" s="95" t="s">
        <v>34708</v>
      </c>
      <c r="F2372" s="94">
        <v>43302</v>
      </c>
      <c r="G2372" s="34" t="s">
        <v>34709</v>
      </c>
      <c r="H2372" s="34" t="s">
        <v>515</v>
      </c>
      <c r="I2372" s="34" t="s">
        <v>111</v>
      </c>
      <c r="J2372" s="62">
        <v>85757</v>
      </c>
      <c r="K2372" s="34" t="s">
        <v>516</v>
      </c>
      <c r="L2372" s="34" t="s">
        <v>11564</v>
      </c>
      <c r="M2372" s="1" t="s">
        <v>46169</v>
      </c>
      <c r="N2372" s="34" t="s">
        <v>20</v>
      </c>
      <c r="O2372" s="34" t="s">
        <v>34710</v>
      </c>
      <c r="P2372" s="34" t="s">
        <v>45771</v>
      </c>
      <c r="Q2372" s="34" t="s">
        <v>29986</v>
      </c>
      <c r="R2372" s="95" t="s">
        <v>34711</v>
      </c>
      <c r="S2372" s="34" t="s">
        <v>93</v>
      </c>
      <c r="T2372" s="34" t="s">
        <v>21</v>
      </c>
      <c r="U2372" s="35" t="s">
        <v>29730</v>
      </c>
      <c r="V2372" s="35" t="s">
        <v>26484</v>
      </c>
      <c r="W2372" s="35" t="s">
        <v>26486</v>
      </c>
      <c r="X2372" s="35" t="s">
        <v>93</v>
      </c>
      <c r="Y2372" s="35">
        <v>3874</v>
      </c>
      <c r="AA2372" s="33" t="s">
        <v>42844</v>
      </c>
      <c r="AB2372" s="33">
        <v>6070</v>
      </c>
      <c r="AC2372" s="103">
        <v>24534</v>
      </c>
    </row>
    <row r="2373" spans="1:29" ht="13" customHeight="1" x14ac:dyDescent="0.2">
      <c r="A2373" s="34" t="s">
        <v>34716</v>
      </c>
      <c r="B2373" s="34">
        <v>57</v>
      </c>
      <c r="C2373" s="34" t="s">
        <v>13</v>
      </c>
      <c r="D2373" s="34" t="s">
        <v>30</v>
      </c>
      <c r="E2373" s="95" t="s">
        <v>34717</v>
      </c>
      <c r="F2373" s="94">
        <v>43302</v>
      </c>
      <c r="G2373" s="34" t="s">
        <v>34718</v>
      </c>
      <c r="H2373" s="34" t="s">
        <v>717</v>
      </c>
      <c r="I2373" s="34" t="s">
        <v>62</v>
      </c>
      <c r="J2373" s="62">
        <v>43614</v>
      </c>
      <c r="K2373" s="34" t="s">
        <v>718</v>
      </c>
      <c r="L2373" s="34" t="s">
        <v>719</v>
      </c>
      <c r="M2373" s="1" t="s">
        <v>46886</v>
      </c>
      <c r="N2373" s="34" t="s">
        <v>20</v>
      </c>
      <c r="O2373" s="34" t="s">
        <v>34719</v>
      </c>
      <c r="P2373" s="34" t="s">
        <v>45771</v>
      </c>
      <c r="Q2373" s="34" t="s">
        <v>29986</v>
      </c>
      <c r="R2373" s="95" t="s">
        <v>34720</v>
      </c>
      <c r="S2373" s="34" t="s">
        <v>93</v>
      </c>
      <c r="T2373" s="34" t="s">
        <v>21</v>
      </c>
      <c r="U2373" s="35" t="s">
        <v>26682</v>
      </c>
      <c r="V2373" s="35" t="s">
        <v>26484</v>
      </c>
      <c r="W2373" s="35" t="s">
        <v>26485</v>
      </c>
      <c r="X2373" s="35" t="s">
        <v>93</v>
      </c>
      <c r="Y2373" s="35">
        <v>3879</v>
      </c>
      <c r="AA2373" s="33" t="s">
        <v>42844</v>
      </c>
      <c r="AB2373" s="33">
        <v>6071</v>
      </c>
      <c r="AC2373" s="103">
        <v>24529</v>
      </c>
    </row>
    <row r="2374" spans="1:29" ht="13" customHeight="1" x14ac:dyDescent="0.2">
      <c r="A2374" s="34" t="s">
        <v>34698</v>
      </c>
      <c r="B2374" s="34">
        <v>27</v>
      </c>
      <c r="C2374" s="34" t="s">
        <v>102</v>
      </c>
      <c r="D2374" s="34" t="s">
        <v>41</v>
      </c>
      <c r="E2374" s="95" t="s">
        <v>34699</v>
      </c>
      <c r="F2374" s="94">
        <v>43302</v>
      </c>
      <c r="G2374" s="34" t="s">
        <v>34700</v>
      </c>
      <c r="H2374" s="34" t="s">
        <v>91</v>
      </c>
      <c r="I2374" s="34" t="s">
        <v>38</v>
      </c>
      <c r="J2374" s="62">
        <v>90039</v>
      </c>
      <c r="K2374" s="34" t="s">
        <v>91</v>
      </c>
      <c r="L2374" s="34" t="s">
        <v>92</v>
      </c>
      <c r="M2374" s="1" t="s">
        <v>45984</v>
      </c>
      <c r="N2374" s="34" t="s">
        <v>20</v>
      </c>
      <c r="O2374" s="34" t="s">
        <v>34701</v>
      </c>
      <c r="P2374" s="34" t="s">
        <v>45771</v>
      </c>
      <c r="Q2374" s="34" t="s">
        <v>29986</v>
      </c>
      <c r="R2374" s="95" t="s">
        <v>34702</v>
      </c>
      <c r="S2374" s="34" t="s">
        <v>93</v>
      </c>
      <c r="T2374" s="34" t="s">
        <v>45897</v>
      </c>
      <c r="U2374" s="35" t="s">
        <v>49804</v>
      </c>
      <c r="V2374" s="35" t="s">
        <v>26482</v>
      </c>
      <c r="W2374" s="35" t="s">
        <v>26486</v>
      </c>
      <c r="X2374" s="35" t="s">
        <v>509</v>
      </c>
      <c r="Y2374" s="35">
        <v>3895</v>
      </c>
      <c r="AA2374" s="33" t="s">
        <v>42842</v>
      </c>
      <c r="AB2374" s="33">
        <v>6074</v>
      </c>
      <c r="AC2374" s="103">
        <v>24531</v>
      </c>
    </row>
    <row r="2375" spans="1:29" ht="13" customHeight="1" x14ac:dyDescent="0.2">
      <c r="A2375" s="34" t="s">
        <v>34703</v>
      </c>
      <c r="B2375" s="34">
        <v>37</v>
      </c>
      <c r="C2375" s="34" t="s">
        <v>13</v>
      </c>
      <c r="D2375" s="34" t="s">
        <v>41</v>
      </c>
      <c r="E2375" s="34"/>
      <c r="F2375" s="94">
        <v>43302</v>
      </c>
      <c r="G2375" s="34" t="s">
        <v>34704</v>
      </c>
      <c r="H2375" s="34" t="s">
        <v>182</v>
      </c>
      <c r="I2375" s="34" t="s">
        <v>38</v>
      </c>
      <c r="J2375" s="62">
        <v>93728</v>
      </c>
      <c r="K2375" s="34" t="s">
        <v>182</v>
      </c>
      <c r="L2375" s="34" t="s">
        <v>183</v>
      </c>
      <c r="M2375" s="1" t="s">
        <v>46155</v>
      </c>
      <c r="N2375" s="34" t="s">
        <v>20</v>
      </c>
      <c r="O2375" s="34" t="s">
        <v>34705</v>
      </c>
      <c r="P2375" s="34" t="s">
        <v>45771</v>
      </c>
      <c r="Q2375" s="34" t="s">
        <v>29986</v>
      </c>
      <c r="R2375" s="95" t="s">
        <v>34706</v>
      </c>
      <c r="S2375" s="34" t="s">
        <v>93</v>
      </c>
      <c r="T2375" s="34" t="s">
        <v>45897</v>
      </c>
      <c r="U2375" s="35" t="s">
        <v>39851</v>
      </c>
      <c r="V2375" s="35" t="s">
        <v>26484</v>
      </c>
      <c r="W2375" s="35" t="s">
        <v>26485</v>
      </c>
      <c r="X2375" s="35" t="s">
        <v>93</v>
      </c>
      <c r="Y2375" s="35">
        <v>3877</v>
      </c>
      <c r="AA2375" s="33" t="s">
        <v>42842</v>
      </c>
      <c r="AB2375" s="33">
        <v>6072</v>
      </c>
      <c r="AC2375" s="103">
        <v>24533</v>
      </c>
    </row>
    <row r="2376" spans="1:29" ht="13" customHeight="1" x14ac:dyDescent="0.2">
      <c r="A2376" s="34" t="s">
        <v>34712</v>
      </c>
      <c r="B2376" s="34">
        <v>50</v>
      </c>
      <c r="C2376" s="34" t="s">
        <v>13</v>
      </c>
      <c r="D2376" s="34" t="s">
        <v>41</v>
      </c>
      <c r="E2376" s="34"/>
      <c r="F2376" s="94">
        <v>43302</v>
      </c>
      <c r="G2376" s="34" t="s">
        <v>34713</v>
      </c>
      <c r="H2376" s="34" t="s">
        <v>1745</v>
      </c>
      <c r="I2376" s="34" t="s">
        <v>38</v>
      </c>
      <c r="J2376" s="62">
        <v>92805</v>
      </c>
      <c r="K2376" s="34" t="s">
        <v>995</v>
      </c>
      <c r="L2376" s="34" t="s">
        <v>1747</v>
      </c>
      <c r="M2376" s="1" t="s">
        <v>46366</v>
      </c>
      <c r="N2376" s="34" t="s">
        <v>20</v>
      </c>
      <c r="O2376" s="34" t="s">
        <v>34714</v>
      </c>
      <c r="P2376" s="34" t="s">
        <v>49764</v>
      </c>
      <c r="Q2376" s="34" t="s">
        <v>29986</v>
      </c>
      <c r="R2376" s="95" t="s">
        <v>34715</v>
      </c>
      <c r="S2376" s="35" t="s">
        <v>509</v>
      </c>
      <c r="T2376" s="34" t="s">
        <v>45897</v>
      </c>
      <c r="U2376" s="35" t="s">
        <v>39851</v>
      </c>
      <c r="V2376" s="35" t="s">
        <v>26482</v>
      </c>
      <c r="W2376" s="35" t="s">
        <v>26486</v>
      </c>
      <c r="X2376" s="35" t="s">
        <v>93</v>
      </c>
      <c r="Y2376" s="35">
        <v>3947</v>
      </c>
      <c r="AA2376" s="33" t="s">
        <v>42842</v>
      </c>
      <c r="AB2376" s="33">
        <v>6073</v>
      </c>
      <c r="AC2376" s="103">
        <v>24530</v>
      </c>
    </row>
    <row r="2377" spans="1:29" ht="13" customHeight="1" x14ac:dyDescent="0.2">
      <c r="A2377" s="34" t="s">
        <v>34694</v>
      </c>
      <c r="B2377" s="34">
        <v>21</v>
      </c>
      <c r="C2377" s="34" t="s">
        <v>13</v>
      </c>
      <c r="D2377" s="34" t="s">
        <v>41</v>
      </c>
      <c r="E2377" s="34"/>
      <c r="F2377" s="94">
        <v>43302</v>
      </c>
      <c r="G2377" s="34" t="s">
        <v>34695</v>
      </c>
      <c r="H2377" s="34" t="s">
        <v>1333</v>
      </c>
      <c r="I2377" s="34" t="s">
        <v>111</v>
      </c>
      <c r="J2377" s="62">
        <v>85202</v>
      </c>
      <c r="K2377" s="34" t="s">
        <v>582</v>
      </c>
      <c r="L2377" s="34" t="s">
        <v>1334</v>
      </c>
      <c r="M2377" s="1" t="s">
        <v>46074</v>
      </c>
      <c r="N2377" s="34" t="s">
        <v>20</v>
      </c>
      <c r="O2377" s="34" t="s">
        <v>34696</v>
      </c>
      <c r="P2377" s="34" t="s">
        <v>45771</v>
      </c>
      <c r="Q2377" s="34" t="s">
        <v>29986</v>
      </c>
      <c r="R2377" s="95" t="s">
        <v>34697</v>
      </c>
      <c r="S2377" s="34" t="s">
        <v>901</v>
      </c>
      <c r="T2377" s="34" t="s">
        <v>350</v>
      </c>
      <c r="U2377" s="35" t="s">
        <v>26775</v>
      </c>
      <c r="V2377" s="35" t="s">
        <v>26484</v>
      </c>
      <c r="W2377" s="35" t="s">
        <v>26485</v>
      </c>
      <c r="X2377" s="35" t="s">
        <v>93</v>
      </c>
      <c r="Y2377" s="35">
        <v>3878</v>
      </c>
      <c r="AA2377" s="33" t="s">
        <v>42842</v>
      </c>
      <c r="AB2377" s="33">
        <v>6075</v>
      </c>
      <c r="AC2377" s="103">
        <v>24649</v>
      </c>
    </row>
    <row r="2378" spans="1:29" ht="13" customHeight="1" x14ac:dyDescent="0.2">
      <c r="A2378" s="34" t="s">
        <v>34721</v>
      </c>
      <c r="B2378" s="34">
        <v>19</v>
      </c>
      <c r="C2378" s="34" t="s">
        <v>13</v>
      </c>
      <c r="D2378" s="34" t="s">
        <v>30</v>
      </c>
      <c r="E2378" s="34"/>
      <c r="F2378" s="94">
        <v>43301</v>
      </c>
      <c r="G2378" s="34" t="s">
        <v>34722</v>
      </c>
      <c r="H2378" s="34" t="s">
        <v>671</v>
      </c>
      <c r="I2378" s="34" t="s">
        <v>66</v>
      </c>
      <c r="J2378" s="62">
        <v>77095</v>
      </c>
      <c r="K2378" s="34" t="s">
        <v>512</v>
      </c>
      <c r="L2378" s="34" t="s">
        <v>34723</v>
      </c>
      <c r="M2378" s="1" t="s">
        <v>48937</v>
      </c>
      <c r="N2378" s="34" t="s">
        <v>20</v>
      </c>
      <c r="O2378" s="34" t="s">
        <v>34724</v>
      </c>
      <c r="P2378" s="34" t="s">
        <v>45771</v>
      </c>
      <c r="Q2378" s="34" t="s">
        <v>29986</v>
      </c>
      <c r="R2378" s="95" t="s">
        <v>34725</v>
      </c>
      <c r="S2378" s="34" t="s">
        <v>93</v>
      </c>
      <c r="T2378" s="34" t="s">
        <v>21</v>
      </c>
      <c r="U2378" s="35" t="s">
        <v>26689</v>
      </c>
      <c r="V2378" s="35" t="s">
        <v>26484</v>
      </c>
      <c r="W2378" s="35" t="s">
        <v>26486</v>
      </c>
      <c r="X2378" s="35" t="s">
        <v>93</v>
      </c>
      <c r="Y2378" s="35">
        <v>3880</v>
      </c>
      <c r="AA2378" s="33" t="s">
        <v>42844</v>
      </c>
      <c r="AB2378" s="33">
        <v>6066</v>
      </c>
      <c r="AC2378" s="103">
        <v>24526</v>
      </c>
    </row>
    <row r="2379" spans="1:29" ht="13" customHeight="1" x14ac:dyDescent="0.2">
      <c r="A2379" s="34" t="s">
        <v>34726</v>
      </c>
      <c r="B2379" s="34">
        <v>33</v>
      </c>
      <c r="C2379" s="34" t="s">
        <v>13</v>
      </c>
      <c r="D2379" s="34" t="s">
        <v>882</v>
      </c>
      <c r="E2379" s="34"/>
      <c r="F2379" s="94">
        <v>43301</v>
      </c>
      <c r="G2379" s="34" t="s">
        <v>34727</v>
      </c>
      <c r="H2379" s="34" t="s">
        <v>34728</v>
      </c>
      <c r="I2379" s="34" t="s">
        <v>811</v>
      </c>
      <c r="J2379" s="62">
        <v>96772</v>
      </c>
      <c r="K2379" s="34" t="s">
        <v>3606</v>
      </c>
      <c r="L2379" s="34" t="s">
        <v>3607</v>
      </c>
      <c r="M2379" s="1" t="s">
        <v>46793</v>
      </c>
      <c r="N2379" s="34" t="s">
        <v>20</v>
      </c>
      <c r="O2379" s="34" t="s">
        <v>34729</v>
      </c>
      <c r="P2379" s="34" t="s">
        <v>45771</v>
      </c>
      <c r="Q2379" s="34" t="s">
        <v>29986</v>
      </c>
      <c r="R2379" s="95" t="s">
        <v>34730</v>
      </c>
      <c r="S2379" s="34" t="s">
        <v>93</v>
      </c>
      <c r="T2379" s="34" t="s">
        <v>21</v>
      </c>
      <c r="U2379" s="35" t="s">
        <v>26689</v>
      </c>
      <c r="V2379" s="35" t="s">
        <v>26484</v>
      </c>
      <c r="W2379" s="35" t="s">
        <v>26483</v>
      </c>
      <c r="X2379" s="35" t="s">
        <v>93</v>
      </c>
      <c r="Y2379" s="35">
        <v>3944</v>
      </c>
      <c r="AA2379" s="33" t="s">
        <v>42843</v>
      </c>
      <c r="AB2379" s="33">
        <v>6067</v>
      </c>
      <c r="AC2379" s="103">
        <v>24527</v>
      </c>
    </row>
    <row r="2380" spans="1:29" ht="13" customHeight="1" x14ac:dyDescent="0.2">
      <c r="A2380" s="34" t="s">
        <v>34731</v>
      </c>
      <c r="B2380" s="34">
        <v>38</v>
      </c>
      <c r="C2380" s="34" t="s">
        <v>13</v>
      </c>
      <c r="D2380" s="34" t="s">
        <v>30</v>
      </c>
      <c r="E2380" s="95" t="s">
        <v>34732</v>
      </c>
      <c r="F2380" s="94">
        <v>43301</v>
      </c>
      <c r="G2380" s="34" t="s">
        <v>34733</v>
      </c>
      <c r="H2380" s="34" t="s">
        <v>7814</v>
      </c>
      <c r="I2380" s="34" t="s">
        <v>55</v>
      </c>
      <c r="J2380" s="62">
        <v>32162</v>
      </c>
      <c r="K2380" s="34" t="s">
        <v>24699</v>
      </c>
      <c r="L2380" s="34" t="s">
        <v>34734</v>
      </c>
      <c r="M2380" s="1" t="s">
        <v>46603</v>
      </c>
      <c r="N2380" s="34" t="s">
        <v>20</v>
      </c>
      <c r="O2380" s="34" t="s">
        <v>34735</v>
      </c>
      <c r="P2380" s="34" t="s">
        <v>45771</v>
      </c>
      <c r="Q2380" s="34" t="s">
        <v>29986</v>
      </c>
      <c r="R2380" s="95" t="s">
        <v>34736</v>
      </c>
      <c r="S2380" s="34" t="s">
        <v>93</v>
      </c>
      <c r="T2380" s="34" t="s">
        <v>21</v>
      </c>
      <c r="U2380" s="35" t="s">
        <v>26689</v>
      </c>
      <c r="V2380" s="35" t="s">
        <v>26484</v>
      </c>
      <c r="W2380" s="35" t="s">
        <v>26485</v>
      </c>
      <c r="X2380" s="35" t="s">
        <v>93</v>
      </c>
      <c r="Y2380" s="35">
        <v>3945</v>
      </c>
      <c r="AA2380" s="33" t="s">
        <v>42844</v>
      </c>
      <c r="AB2380" s="33">
        <v>6068</v>
      </c>
      <c r="AC2380" s="103">
        <v>24525</v>
      </c>
    </row>
    <row r="2381" spans="1:29" ht="13" customHeight="1" x14ac:dyDescent="0.2">
      <c r="A2381" s="34" t="s">
        <v>34737</v>
      </c>
      <c r="B2381" s="34">
        <v>45</v>
      </c>
      <c r="C2381" s="34" t="s">
        <v>13</v>
      </c>
      <c r="D2381" s="34" t="s">
        <v>41</v>
      </c>
      <c r="E2381" s="34"/>
      <c r="F2381" s="94">
        <v>43301</v>
      </c>
      <c r="G2381" s="34" t="s">
        <v>34738</v>
      </c>
      <c r="H2381" s="34" t="s">
        <v>725</v>
      </c>
      <c r="I2381" s="34" t="s">
        <v>38</v>
      </c>
      <c r="J2381" s="62">
        <v>92504</v>
      </c>
      <c r="K2381" s="34" t="s">
        <v>725</v>
      </c>
      <c r="L2381" s="34" t="s">
        <v>5447</v>
      </c>
      <c r="M2381" s="1" t="s">
        <v>47072</v>
      </c>
      <c r="N2381" s="34" t="s">
        <v>20</v>
      </c>
      <c r="O2381" s="34" t="s">
        <v>34739</v>
      </c>
      <c r="P2381" s="34" t="s">
        <v>45771</v>
      </c>
      <c r="Q2381" s="34" t="s">
        <v>29986</v>
      </c>
      <c r="R2381" s="95" t="s">
        <v>34740</v>
      </c>
      <c r="S2381" s="34" t="s">
        <v>93</v>
      </c>
      <c r="T2381" s="34" t="s">
        <v>21</v>
      </c>
      <c r="U2381" s="35" t="s">
        <v>26689</v>
      </c>
      <c r="V2381" s="35" t="s">
        <v>26484</v>
      </c>
      <c r="W2381" s="35" t="s">
        <v>26483</v>
      </c>
      <c r="X2381" s="35" t="s">
        <v>93</v>
      </c>
      <c r="Y2381" s="35">
        <v>3946</v>
      </c>
      <c r="AA2381" s="33" t="s">
        <v>42844</v>
      </c>
      <c r="AB2381" s="33">
        <v>6069</v>
      </c>
      <c r="AC2381" s="103">
        <v>24528</v>
      </c>
    </row>
    <row r="2382" spans="1:29" ht="13" customHeight="1" x14ac:dyDescent="0.2">
      <c r="A2382" s="34" t="s">
        <v>34741</v>
      </c>
      <c r="B2382" s="34">
        <v>19</v>
      </c>
      <c r="C2382" s="34" t="s">
        <v>13</v>
      </c>
      <c r="D2382" s="34" t="s">
        <v>41</v>
      </c>
      <c r="E2382" s="34"/>
      <c r="F2382" s="94">
        <v>43300</v>
      </c>
      <c r="G2382" s="34" t="s">
        <v>34742</v>
      </c>
      <c r="H2382" s="34" t="s">
        <v>3217</v>
      </c>
      <c r="I2382" s="34" t="s">
        <v>37</v>
      </c>
      <c r="J2382" s="62">
        <v>61605</v>
      </c>
      <c r="K2382" s="34" t="s">
        <v>3217</v>
      </c>
      <c r="L2382" s="34" t="s">
        <v>29289</v>
      </c>
      <c r="M2382" s="1" t="s">
        <v>47073</v>
      </c>
      <c r="N2382" s="34" t="s">
        <v>20</v>
      </c>
      <c r="O2382" s="34" t="s">
        <v>34743</v>
      </c>
      <c r="P2382" s="34" t="s">
        <v>45771</v>
      </c>
      <c r="Q2382" s="34" t="s">
        <v>29986</v>
      </c>
      <c r="R2382" s="95" t="s">
        <v>34744</v>
      </c>
      <c r="S2382" s="34" t="s">
        <v>93</v>
      </c>
      <c r="T2382" s="34" t="s">
        <v>21</v>
      </c>
      <c r="U2382" s="35" t="s">
        <v>26689</v>
      </c>
      <c r="V2382" s="35" t="s">
        <v>26482</v>
      </c>
      <c r="W2382" s="35" t="s">
        <v>26486</v>
      </c>
      <c r="X2382" s="35" t="s">
        <v>93</v>
      </c>
      <c r="Y2382" s="35">
        <v>3870</v>
      </c>
      <c r="AA2382" s="33" t="s">
        <v>42842</v>
      </c>
      <c r="AB2382" s="33">
        <v>6063</v>
      </c>
      <c r="AC2382" s="103">
        <v>24524</v>
      </c>
    </row>
    <row r="2383" spans="1:29" ht="13" customHeight="1" x14ac:dyDescent="0.2">
      <c r="A2383" s="34" t="s">
        <v>34745</v>
      </c>
      <c r="B2383" s="34">
        <v>22</v>
      </c>
      <c r="C2383" s="34" t="s">
        <v>13</v>
      </c>
      <c r="D2383" s="34" t="s">
        <v>41</v>
      </c>
      <c r="E2383" s="34"/>
      <c r="F2383" s="94">
        <v>43300</v>
      </c>
      <c r="G2383" s="34" t="s">
        <v>34746</v>
      </c>
      <c r="H2383" s="34" t="s">
        <v>7443</v>
      </c>
      <c r="I2383" s="34" t="s">
        <v>38</v>
      </c>
      <c r="J2383" s="62">
        <v>90660</v>
      </c>
      <c r="K2383" s="34" t="s">
        <v>91</v>
      </c>
      <c r="L2383" s="34" t="s">
        <v>383</v>
      </c>
      <c r="M2383" s="1" t="s">
        <v>45973</v>
      </c>
      <c r="N2383" s="34" t="s">
        <v>20</v>
      </c>
      <c r="O2383" s="34" t="s">
        <v>34747</v>
      </c>
      <c r="P2383" s="34" t="s">
        <v>45771</v>
      </c>
      <c r="Q2383" s="34" t="s">
        <v>29986</v>
      </c>
      <c r="R2383" s="95" t="s">
        <v>34748</v>
      </c>
      <c r="S2383" s="34" t="s">
        <v>901</v>
      </c>
      <c r="T2383" s="34" t="s">
        <v>21</v>
      </c>
      <c r="U2383" s="35" t="s">
        <v>26689</v>
      </c>
      <c r="V2383" s="35" t="s">
        <v>26482</v>
      </c>
      <c r="W2383" s="35" t="s">
        <v>19153</v>
      </c>
      <c r="X2383" s="35" t="s">
        <v>93</v>
      </c>
      <c r="Y2383" s="35">
        <v>3871</v>
      </c>
      <c r="AA2383" s="33" t="s">
        <v>42844</v>
      </c>
      <c r="AB2383" s="33">
        <v>6064</v>
      </c>
      <c r="AC2383" s="103">
        <v>24523</v>
      </c>
    </row>
    <row r="2384" spans="1:29" ht="13" customHeight="1" x14ac:dyDescent="0.2">
      <c r="A2384" s="34" t="s">
        <v>34749</v>
      </c>
      <c r="B2384" s="34">
        <v>32</v>
      </c>
      <c r="C2384" s="34" t="s">
        <v>13</v>
      </c>
      <c r="D2384" s="34" t="s">
        <v>30</v>
      </c>
      <c r="E2384" s="34"/>
      <c r="F2384" s="94">
        <v>43300</v>
      </c>
      <c r="G2384" s="34" t="s">
        <v>34750</v>
      </c>
      <c r="H2384" s="34" t="s">
        <v>831</v>
      </c>
      <c r="I2384" s="34" t="s">
        <v>293</v>
      </c>
      <c r="J2384" s="62">
        <v>40220</v>
      </c>
      <c r="K2384" s="34" t="s">
        <v>1655</v>
      </c>
      <c r="L2384" s="34" t="s">
        <v>17034</v>
      </c>
      <c r="M2384" s="1" t="s">
        <v>47074</v>
      </c>
      <c r="N2384" s="34" t="s">
        <v>362</v>
      </c>
      <c r="O2384" s="34" t="s">
        <v>34751</v>
      </c>
      <c r="P2384" s="34" t="s">
        <v>45771</v>
      </c>
      <c r="Q2384" s="34" t="s">
        <v>29986</v>
      </c>
      <c r="R2384" s="95" t="s">
        <v>34752</v>
      </c>
      <c r="S2384" s="34" t="s">
        <v>93</v>
      </c>
      <c r="T2384" s="34" t="s">
        <v>21</v>
      </c>
      <c r="U2384" s="34" t="s">
        <v>26682</v>
      </c>
      <c r="V2384" s="34" t="s">
        <v>26482</v>
      </c>
      <c r="W2384" s="34" t="s">
        <v>26486</v>
      </c>
      <c r="X2384" s="34"/>
      <c r="Y2384" s="34"/>
      <c r="AA2384" s="33" t="s">
        <v>42844</v>
      </c>
      <c r="AB2384" s="33">
        <v>6065</v>
      </c>
      <c r="AC2384" s="103">
        <v>24647</v>
      </c>
    </row>
    <row r="2385" spans="1:29" ht="13" customHeight="1" x14ac:dyDescent="0.2">
      <c r="A2385" s="34" t="s">
        <v>34753</v>
      </c>
      <c r="B2385" s="34">
        <v>30</v>
      </c>
      <c r="C2385" s="34" t="s">
        <v>13</v>
      </c>
      <c r="D2385" s="34" t="s">
        <v>41</v>
      </c>
      <c r="E2385" s="95" t="s">
        <v>34754</v>
      </c>
      <c r="F2385" s="94">
        <v>43299</v>
      </c>
      <c r="G2385" s="34" t="s">
        <v>34755</v>
      </c>
      <c r="H2385" s="34" t="s">
        <v>863</v>
      </c>
      <c r="I2385" s="34" t="s">
        <v>177</v>
      </c>
      <c r="J2385" s="62">
        <v>87121</v>
      </c>
      <c r="K2385" s="34" t="s">
        <v>430</v>
      </c>
      <c r="L2385" s="34" t="s">
        <v>34756</v>
      </c>
      <c r="M2385" s="1" t="s">
        <v>47075</v>
      </c>
      <c r="N2385" s="34" t="s">
        <v>20</v>
      </c>
      <c r="O2385" s="34" t="s">
        <v>34757</v>
      </c>
      <c r="P2385" s="34" t="s">
        <v>45771</v>
      </c>
      <c r="Q2385" s="34" t="s">
        <v>29986</v>
      </c>
      <c r="R2385" s="95" t="s">
        <v>34758</v>
      </c>
      <c r="S2385" s="34" t="s">
        <v>93</v>
      </c>
      <c r="T2385" s="34" t="s">
        <v>21</v>
      </c>
      <c r="U2385" s="35" t="s">
        <v>26689</v>
      </c>
      <c r="V2385" s="35" t="s">
        <v>26484</v>
      </c>
      <c r="W2385" s="35" t="s">
        <v>26485</v>
      </c>
      <c r="X2385" s="35" t="s">
        <v>93</v>
      </c>
      <c r="Y2385" s="35">
        <v>3866</v>
      </c>
      <c r="AA2385" s="33" t="s">
        <v>42844</v>
      </c>
      <c r="AB2385" s="33">
        <v>6060</v>
      </c>
      <c r="AC2385" s="103">
        <v>24520</v>
      </c>
    </row>
    <row r="2386" spans="1:29" ht="13" customHeight="1" x14ac:dyDescent="0.2">
      <c r="A2386" s="34" t="s">
        <v>34759</v>
      </c>
      <c r="B2386" s="34">
        <v>33</v>
      </c>
      <c r="C2386" s="34" t="s">
        <v>13</v>
      </c>
      <c r="D2386" s="34" t="s">
        <v>30</v>
      </c>
      <c r="E2386" s="95" t="s">
        <v>34760</v>
      </c>
      <c r="F2386" s="94">
        <v>43299</v>
      </c>
      <c r="G2386" s="34" t="s">
        <v>34761</v>
      </c>
      <c r="H2386" s="34" t="s">
        <v>34762</v>
      </c>
      <c r="I2386" s="34" t="s">
        <v>337</v>
      </c>
      <c r="J2386" s="62">
        <v>28732</v>
      </c>
      <c r="K2386" s="34" t="s">
        <v>1191</v>
      </c>
      <c r="L2386" s="34" t="s">
        <v>34763</v>
      </c>
      <c r="M2386" s="1" t="s">
        <v>47076</v>
      </c>
      <c r="N2386" s="34" t="s">
        <v>20</v>
      </c>
      <c r="O2386" s="34" t="s">
        <v>34764</v>
      </c>
      <c r="P2386" s="34" t="s">
        <v>45771</v>
      </c>
      <c r="Q2386" s="34" t="s">
        <v>29986</v>
      </c>
      <c r="R2386" s="95" t="s">
        <v>34765</v>
      </c>
      <c r="S2386" s="34" t="s">
        <v>93</v>
      </c>
      <c r="T2386" s="34" t="s">
        <v>21</v>
      </c>
      <c r="U2386" s="35" t="s">
        <v>26689</v>
      </c>
      <c r="V2386" s="35" t="s">
        <v>26484</v>
      </c>
      <c r="W2386" s="35" t="s">
        <v>26485</v>
      </c>
      <c r="X2386" s="35" t="s">
        <v>93</v>
      </c>
      <c r="Y2386" s="35">
        <v>3869</v>
      </c>
      <c r="AA2386" s="33" t="s">
        <v>42844</v>
      </c>
      <c r="AB2386" s="33">
        <v>6061</v>
      </c>
      <c r="AC2386" s="103">
        <v>24522</v>
      </c>
    </row>
    <row r="2387" spans="1:29" ht="13" customHeight="1" x14ac:dyDescent="0.2">
      <c r="A2387" s="34" t="s">
        <v>34766</v>
      </c>
      <c r="B2387" s="34">
        <v>59</v>
      </c>
      <c r="C2387" s="34" t="s">
        <v>13</v>
      </c>
      <c r="D2387" s="34" t="s">
        <v>30</v>
      </c>
      <c r="E2387" s="95" t="s">
        <v>34767</v>
      </c>
      <c r="F2387" s="94">
        <v>43299</v>
      </c>
      <c r="G2387" s="34" t="s">
        <v>34768</v>
      </c>
      <c r="H2387" s="34" t="s">
        <v>34769</v>
      </c>
      <c r="I2387" s="34" t="s">
        <v>66</v>
      </c>
      <c r="J2387" s="62">
        <v>77466</v>
      </c>
      <c r="K2387" s="34" t="s">
        <v>772</v>
      </c>
      <c r="L2387" s="34" t="s">
        <v>1185</v>
      </c>
      <c r="M2387" s="1" t="s">
        <v>47077</v>
      </c>
      <c r="N2387" s="34" t="s">
        <v>20</v>
      </c>
      <c r="O2387" s="34" t="s">
        <v>34770</v>
      </c>
      <c r="P2387" s="34" t="s">
        <v>45771</v>
      </c>
      <c r="Q2387" s="34" t="s">
        <v>29986</v>
      </c>
      <c r="R2387" s="95" t="s">
        <v>34771</v>
      </c>
      <c r="S2387" s="34" t="s">
        <v>93</v>
      </c>
      <c r="T2387" s="34" t="s">
        <v>21</v>
      </c>
      <c r="U2387" s="35" t="s">
        <v>26689</v>
      </c>
      <c r="V2387" s="35" t="s">
        <v>26484</v>
      </c>
      <c r="W2387" s="35" t="s">
        <v>26485</v>
      </c>
      <c r="X2387" s="35" t="s">
        <v>93</v>
      </c>
      <c r="Y2387" s="35">
        <v>3872</v>
      </c>
      <c r="AA2387" s="33" t="s">
        <v>42843</v>
      </c>
      <c r="AB2387" s="33">
        <v>6062</v>
      </c>
      <c r="AC2387" s="103">
        <v>24521</v>
      </c>
    </row>
    <row r="2388" spans="1:29" ht="13" customHeight="1" x14ac:dyDescent="0.2">
      <c r="A2388" s="34" t="s">
        <v>34777</v>
      </c>
      <c r="B2388" s="34">
        <v>27</v>
      </c>
      <c r="C2388" s="34" t="s">
        <v>13</v>
      </c>
      <c r="D2388" s="34" t="s">
        <v>41</v>
      </c>
      <c r="E2388" s="95" t="s">
        <v>34778</v>
      </c>
      <c r="F2388" s="94">
        <v>43298</v>
      </c>
      <c r="G2388" s="34" t="s">
        <v>34779</v>
      </c>
      <c r="H2388" s="34" t="s">
        <v>515</v>
      </c>
      <c r="I2388" s="34" t="s">
        <v>111</v>
      </c>
      <c r="J2388" s="62">
        <v>85714</v>
      </c>
      <c r="K2388" s="34" t="s">
        <v>516</v>
      </c>
      <c r="L2388" s="34" t="s">
        <v>11564</v>
      </c>
      <c r="M2388" s="1" t="s">
        <v>46169</v>
      </c>
      <c r="N2388" s="34" t="s">
        <v>20</v>
      </c>
      <c r="O2388" s="34" t="s">
        <v>34780</v>
      </c>
      <c r="P2388" s="34" t="s">
        <v>45771</v>
      </c>
      <c r="Q2388" s="34" t="s">
        <v>29986</v>
      </c>
      <c r="R2388" s="95" t="s">
        <v>34781</v>
      </c>
      <c r="S2388" s="34" t="s">
        <v>93</v>
      </c>
      <c r="T2388" s="34" t="s">
        <v>21</v>
      </c>
      <c r="U2388" s="35" t="s">
        <v>26689</v>
      </c>
      <c r="V2388" s="35" t="s">
        <v>26484</v>
      </c>
      <c r="W2388" s="35" t="s">
        <v>26483</v>
      </c>
      <c r="X2388" s="35" t="s">
        <v>93</v>
      </c>
      <c r="Y2388" s="35">
        <v>3868</v>
      </c>
      <c r="AA2388" s="33" t="s">
        <v>42844</v>
      </c>
      <c r="AB2388" s="33">
        <v>6057</v>
      </c>
      <c r="AC2388" s="103">
        <v>24518</v>
      </c>
    </row>
    <row r="2389" spans="1:29" ht="13" customHeight="1" x14ac:dyDescent="0.2">
      <c r="A2389" s="34" t="s">
        <v>34782</v>
      </c>
      <c r="B2389" s="34">
        <v>51</v>
      </c>
      <c r="C2389" s="34" t="s">
        <v>13</v>
      </c>
      <c r="D2389" s="34" t="s">
        <v>30</v>
      </c>
      <c r="E2389" s="34"/>
      <c r="F2389" s="94">
        <v>43298</v>
      </c>
      <c r="G2389" s="34"/>
      <c r="H2389" s="34" t="s">
        <v>19338</v>
      </c>
      <c r="I2389" s="34" t="s">
        <v>337</v>
      </c>
      <c r="K2389" s="34"/>
      <c r="L2389" s="34"/>
      <c r="M2389" s="1" t="s">
        <v>48929</v>
      </c>
      <c r="N2389" s="34" t="s">
        <v>20</v>
      </c>
      <c r="O2389" s="34"/>
      <c r="P2389" s="34" t="s">
        <v>45771</v>
      </c>
      <c r="Q2389" s="34" t="s">
        <v>29986</v>
      </c>
      <c r="R2389" s="95"/>
      <c r="S2389" s="34" t="s">
        <v>93</v>
      </c>
      <c r="T2389" s="34" t="s">
        <v>21</v>
      </c>
      <c r="U2389" s="35" t="s">
        <v>26689</v>
      </c>
      <c r="V2389" s="35" t="s">
        <v>26484</v>
      </c>
      <c r="W2389" s="35" t="s">
        <v>26485</v>
      </c>
      <c r="X2389" s="35" t="s">
        <v>93</v>
      </c>
      <c r="Y2389" s="35">
        <v>3942</v>
      </c>
      <c r="AA2389" s="33" t="s">
        <v>49699</v>
      </c>
      <c r="AB2389" s="33">
        <v>6058</v>
      </c>
      <c r="AC2389" s="103">
        <v>24516</v>
      </c>
    </row>
    <row r="2390" spans="1:29" ht="13" customHeight="1" x14ac:dyDescent="0.2">
      <c r="A2390" s="34" t="s">
        <v>34783</v>
      </c>
      <c r="B2390" s="34">
        <v>57</v>
      </c>
      <c r="C2390" s="34" t="s">
        <v>13</v>
      </c>
      <c r="D2390" s="34" t="s">
        <v>41</v>
      </c>
      <c r="E2390" s="34"/>
      <c r="F2390" s="94">
        <v>43298</v>
      </c>
      <c r="G2390" s="34" t="s">
        <v>34784</v>
      </c>
      <c r="H2390" s="34" t="s">
        <v>12461</v>
      </c>
      <c r="I2390" s="34" t="s">
        <v>249</v>
      </c>
      <c r="J2390" s="62">
        <v>89431</v>
      </c>
      <c r="K2390" s="34" t="s">
        <v>5718</v>
      </c>
      <c r="L2390" s="34" t="s">
        <v>12463</v>
      </c>
      <c r="M2390" s="1" t="s">
        <v>46045</v>
      </c>
      <c r="N2390" s="34" t="s">
        <v>20</v>
      </c>
      <c r="O2390" s="34" t="s">
        <v>34785</v>
      </c>
      <c r="P2390" s="34" t="s">
        <v>31864</v>
      </c>
      <c r="Q2390" s="34" t="s">
        <v>29986</v>
      </c>
      <c r="R2390" s="95" t="s">
        <v>34786</v>
      </c>
      <c r="S2390" s="34" t="s">
        <v>93</v>
      </c>
      <c r="T2390" s="34" t="s">
        <v>21</v>
      </c>
      <c r="U2390" s="35" t="s">
        <v>26689</v>
      </c>
      <c r="V2390" s="35" t="s">
        <v>26482</v>
      </c>
      <c r="W2390" s="35"/>
      <c r="X2390" s="35" t="s">
        <v>93</v>
      </c>
      <c r="Y2390" s="35">
        <v>3867</v>
      </c>
      <c r="AA2390" s="33" t="s">
        <v>42844</v>
      </c>
      <c r="AB2390" s="33">
        <v>6056</v>
      </c>
      <c r="AC2390" s="103">
        <v>24519</v>
      </c>
    </row>
    <row r="2391" spans="1:29" ht="13" customHeight="1" x14ac:dyDescent="0.2">
      <c r="A2391" s="34" t="s">
        <v>34772</v>
      </c>
      <c r="B2391" s="34">
        <v>25</v>
      </c>
      <c r="C2391" s="34" t="s">
        <v>13</v>
      </c>
      <c r="D2391" s="34" t="s">
        <v>30</v>
      </c>
      <c r="E2391" s="34"/>
      <c r="F2391" s="94">
        <v>43298</v>
      </c>
      <c r="G2391" s="34" t="s">
        <v>34773</v>
      </c>
      <c r="H2391" s="34" t="s">
        <v>34774</v>
      </c>
      <c r="I2391" s="34" t="s">
        <v>341</v>
      </c>
      <c r="J2391" s="62">
        <v>50009</v>
      </c>
      <c r="K2391" s="34" t="s">
        <v>1730</v>
      </c>
      <c r="L2391" s="34" t="s">
        <v>237</v>
      </c>
      <c r="M2391" s="1" t="s">
        <v>47078</v>
      </c>
      <c r="N2391" s="34" t="s">
        <v>20</v>
      </c>
      <c r="O2391" s="34" t="s">
        <v>34775</v>
      </c>
      <c r="P2391" s="34" t="s">
        <v>45771</v>
      </c>
      <c r="Q2391" s="34" t="s">
        <v>29986</v>
      </c>
      <c r="R2391" s="95" t="s">
        <v>34776</v>
      </c>
      <c r="S2391" s="34" t="s">
        <v>93</v>
      </c>
      <c r="T2391" s="34" t="s">
        <v>28</v>
      </c>
      <c r="U2391" s="35" t="s">
        <v>26487</v>
      </c>
      <c r="V2391" s="35" t="s">
        <v>26482</v>
      </c>
      <c r="W2391" s="35" t="s">
        <v>26483</v>
      </c>
      <c r="X2391" s="35" t="s">
        <v>93</v>
      </c>
      <c r="Y2391" s="35">
        <v>3864</v>
      </c>
      <c r="AA2391" s="33" t="s">
        <v>42844</v>
      </c>
      <c r="AB2391" s="33">
        <v>6059</v>
      </c>
      <c r="AC2391" s="103">
        <v>24517</v>
      </c>
    </row>
    <row r="2392" spans="1:29" ht="13" customHeight="1" x14ac:dyDescent="0.2">
      <c r="A2392" s="33" t="s">
        <v>33855</v>
      </c>
      <c r="B2392" s="33">
        <v>23</v>
      </c>
      <c r="C2392" s="33" t="s">
        <v>13</v>
      </c>
      <c r="D2392" s="33" t="s">
        <v>41</v>
      </c>
      <c r="E2392" s="96"/>
      <c r="F2392" s="94">
        <v>43296</v>
      </c>
      <c r="G2392" s="33" t="s">
        <v>33041</v>
      </c>
      <c r="H2392" s="33" t="s">
        <v>863</v>
      </c>
      <c r="I2392" s="33" t="s">
        <v>177</v>
      </c>
      <c r="J2392" s="62">
        <v>87102</v>
      </c>
      <c r="K2392" s="33" t="s">
        <v>430</v>
      </c>
      <c r="L2392" s="33" t="s">
        <v>2834</v>
      </c>
      <c r="M2392" s="1" t="s">
        <v>45954</v>
      </c>
      <c r="N2392" s="33" t="s">
        <v>20</v>
      </c>
      <c r="O2392" s="33" t="s">
        <v>33042</v>
      </c>
      <c r="P2392" s="33" t="s">
        <v>45771</v>
      </c>
      <c r="Q2392" s="33" t="s">
        <v>29986</v>
      </c>
      <c r="R2392" s="96" t="s">
        <v>33043</v>
      </c>
      <c r="S2392" s="33" t="s">
        <v>93</v>
      </c>
      <c r="T2392" s="33" t="s">
        <v>21</v>
      </c>
      <c r="U2392" s="33" t="s">
        <v>26689</v>
      </c>
      <c r="V2392" s="33" t="s">
        <v>26484</v>
      </c>
      <c r="W2392" s="33" t="s">
        <v>26485</v>
      </c>
      <c r="X2392" s="33" t="s">
        <v>93</v>
      </c>
      <c r="Y2392" s="33">
        <v>3941</v>
      </c>
      <c r="AA2392" s="33" t="s">
        <v>42842</v>
      </c>
      <c r="AB2392" s="33">
        <v>6055</v>
      </c>
      <c r="AC2392" s="103">
        <v>24476</v>
      </c>
    </row>
    <row r="2393" spans="1:29" ht="13" customHeight="1" x14ac:dyDescent="0.2">
      <c r="A2393" s="33" t="s">
        <v>33036</v>
      </c>
      <c r="B2393" s="33">
        <v>25</v>
      </c>
      <c r="C2393" s="33" t="s">
        <v>13</v>
      </c>
      <c r="D2393" s="33" t="s">
        <v>78</v>
      </c>
      <c r="E2393" s="96" t="s">
        <v>33037</v>
      </c>
      <c r="F2393" s="94">
        <v>43296</v>
      </c>
      <c r="G2393" s="33" t="s">
        <v>33038</v>
      </c>
      <c r="H2393" s="33" t="s">
        <v>398</v>
      </c>
      <c r="I2393" s="33" t="s">
        <v>399</v>
      </c>
      <c r="J2393" s="62">
        <v>64128</v>
      </c>
      <c r="K2393" s="33" t="s">
        <v>401</v>
      </c>
      <c r="L2393" s="33" t="s">
        <v>402</v>
      </c>
      <c r="M2393" s="1" t="s">
        <v>45936</v>
      </c>
      <c r="N2393" s="33" t="s">
        <v>20</v>
      </c>
      <c r="O2393" s="33" t="s">
        <v>33039</v>
      </c>
      <c r="P2393" s="33" t="s">
        <v>45771</v>
      </c>
      <c r="Q2393" s="33" t="s">
        <v>29986</v>
      </c>
      <c r="R2393" s="96" t="s">
        <v>33040</v>
      </c>
      <c r="S2393" s="33" t="s">
        <v>93</v>
      </c>
      <c r="T2393" s="33" t="s">
        <v>21</v>
      </c>
      <c r="U2393" s="33" t="s">
        <v>26689</v>
      </c>
      <c r="V2393" s="33" t="s">
        <v>26484</v>
      </c>
      <c r="W2393" s="33" t="s">
        <v>26485</v>
      </c>
      <c r="X2393" s="33" t="s">
        <v>93</v>
      </c>
      <c r="Y2393" s="33">
        <v>3859</v>
      </c>
      <c r="AA2393" s="33" t="s">
        <v>42842</v>
      </c>
      <c r="AB2393" s="33">
        <v>6054</v>
      </c>
      <c r="AC2393" s="103">
        <v>24475</v>
      </c>
    </row>
    <row r="2394" spans="1:29" ht="13" customHeight="1" x14ac:dyDescent="0.2">
      <c r="A2394" s="33" t="s">
        <v>33856</v>
      </c>
      <c r="B2394" s="33">
        <v>25</v>
      </c>
      <c r="C2394" s="33" t="s">
        <v>13</v>
      </c>
      <c r="D2394" s="33" t="s">
        <v>41</v>
      </c>
      <c r="E2394" s="96"/>
      <c r="F2394" s="94">
        <v>43295</v>
      </c>
      <c r="G2394" s="33" t="s">
        <v>33057</v>
      </c>
      <c r="H2394" s="33" t="s">
        <v>4492</v>
      </c>
      <c r="I2394" s="33" t="s">
        <v>38</v>
      </c>
      <c r="J2394" s="62">
        <v>92316</v>
      </c>
      <c r="K2394" s="33" t="s">
        <v>287</v>
      </c>
      <c r="L2394" s="33" t="s">
        <v>99</v>
      </c>
      <c r="M2394" s="1" t="s">
        <v>46240</v>
      </c>
      <c r="N2394" s="33" t="s">
        <v>20</v>
      </c>
      <c r="O2394" s="33" t="s">
        <v>33058</v>
      </c>
      <c r="P2394" s="33" t="s">
        <v>45771</v>
      </c>
      <c r="Q2394" s="33" t="s">
        <v>29986</v>
      </c>
      <c r="R2394" s="96" t="s">
        <v>33059</v>
      </c>
      <c r="S2394" s="33" t="s">
        <v>93</v>
      </c>
      <c r="T2394" s="33" t="s">
        <v>21</v>
      </c>
      <c r="U2394" s="33" t="s">
        <v>26689</v>
      </c>
      <c r="AA2394" s="33" t="s">
        <v>42844</v>
      </c>
      <c r="AB2394" s="33">
        <v>6052</v>
      </c>
      <c r="AC2394" s="103">
        <v>24473</v>
      </c>
    </row>
    <row r="2395" spans="1:29" ht="13" customHeight="1" x14ac:dyDescent="0.2">
      <c r="A2395" s="34" t="s">
        <v>34787</v>
      </c>
      <c r="B2395" s="34">
        <v>34</v>
      </c>
      <c r="C2395" s="34" t="s">
        <v>13</v>
      </c>
      <c r="D2395" s="34" t="s">
        <v>30</v>
      </c>
      <c r="E2395" s="95" t="s">
        <v>34788</v>
      </c>
      <c r="F2395" s="94">
        <v>43295</v>
      </c>
      <c r="G2395" s="34" t="s">
        <v>34789</v>
      </c>
      <c r="H2395" s="34" t="s">
        <v>34790</v>
      </c>
      <c r="I2395" s="34" t="s">
        <v>66</v>
      </c>
      <c r="J2395" s="62">
        <v>77511</v>
      </c>
      <c r="K2395" s="34" t="s">
        <v>4523</v>
      </c>
      <c r="L2395" s="34" t="s">
        <v>34791</v>
      </c>
      <c r="M2395" s="1" t="s">
        <v>47079</v>
      </c>
      <c r="N2395" s="34" t="s">
        <v>20</v>
      </c>
      <c r="O2395" s="34" t="s">
        <v>36329</v>
      </c>
      <c r="P2395" s="34" t="s">
        <v>45771</v>
      </c>
      <c r="Q2395" s="34" t="s">
        <v>29986</v>
      </c>
      <c r="R2395" s="95" t="s">
        <v>34792</v>
      </c>
      <c r="S2395" s="35" t="s">
        <v>509</v>
      </c>
      <c r="T2395" s="34" t="s">
        <v>21</v>
      </c>
      <c r="U2395" s="35" t="s">
        <v>26689</v>
      </c>
      <c r="V2395" s="35" t="s">
        <v>26484</v>
      </c>
      <c r="W2395" s="35" t="s">
        <v>26485</v>
      </c>
      <c r="X2395" s="35" t="s">
        <v>93</v>
      </c>
      <c r="Y2395" s="35">
        <v>3860</v>
      </c>
      <c r="AA2395" s="33" t="s">
        <v>42844</v>
      </c>
      <c r="AB2395" s="33">
        <v>6051</v>
      </c>
      <c r="AC2395" s="103">
        <v>24646</v>
      </c>
    </row>
    <row r="2396" spans="1:29" ht="13" customHeight="1" x14ac:dyDescent="0.2">
      <c r="A2396" s="33" t="s">
        <v>33044</v>
      </c>
      <c r="B2396" s="33">
        <v>37</v>
      </c>
      <c r="C2396" s="33" t="s">
        <v>13</v>
      </c>
      <c r="D2396" s="33" t="s">
        <v>78</v>
      </c>
      <c r="E2396" s="96"/>
      <c r="F2396" s="94">
        <v>43295</v>
      </c>
      <c r="G2396" s="33" t="s">
        <v>33045</v>
      </c>
      <c r="H2396" s="33" t="s">
        <v>80</v>
      </c>
      <c r="I2396" s="33" t="s">
        <v>37</v>
      </c>
      <c r="J2396" s="62">
        <v>60649</v>
      </c>
      <c r="K2396" s="33" t="s">
        <v>81</v>
      </c>
      <c r="L2396" s="33" t="s">
        <v>82</v>
      </c>
      <c r="M2396" s="1" t="s">
        <v>46250</v>
      </c>
      <c r="N2396" s="33" t="s">
        <v>20</v>
      </c>
      <c r="O2396" s="33" t="s">
        <v>33046</v>
      </c>
      <c r="P2396" s="33" t="s">
        <v>45771</v>
      </c>
      <c r="Q2396" s="33" t="s">
        <v>29986</v>
      </c>
      <c r="R2396" s="96" t="s">
        <v>33047</v>
      </c>
      <c r="S2396" s="33" t="s">
        <v>93</v>
      </c>
      <c r="T2396" s="33" t="s">
        <v>21</v>
      </c>
      <c r="U2396" s="33" t="s">
        <v>26689</v>
      </c>
      <c r="V2396" s="33" t="s">
        <v>26482</v>
      </c>
      <c r="W2396" s="33" t="s">
        <v>26486</v>
      </c>
      <c r="X2396" s="33" t="s">
        <v>509</v>
      </c>
      <c r="Y2396" s="33">
        <v>3857</v>
      </c>
      <c r="AA2396" s="33" t="s">
        <v>42842</v>
      </c>
      <c r="AB2396" s="33">
        <v>6049</v>
      </c>
      <c r="AC2396" s="103">
        <v>24471</v>
      </c>
    </row>
    <row r="2397" spans="1:29" ht="13" customHeight="1" x14ac:dyDescent="0.2">
      <c r="A2397" s="33" t="s">
        <v>33053</v>
      </c>
      <c r="B2397" s="33">
        <v>68</v>
      </c>
      <c r="C2397" s="33" t="s">
        <v>13</v>
      </c>
      <c r="D2397" s="33" t="s">
        <v>78</v>
      </c>
      <c r="E2397" s="96"/>
      <c r="F2397" s="94">
        <v>43295</v>
      </c>
      <c r="G2397" s="33" t="s">
        <v>33054</v>
      </c>
      <c r="H2397" s="33" t="s">
        <v>3027</v>
      </c>
      <c r="I2397" s="33" t="s">
        <v>25</v>
      </c>
      <c r="J2397" s="62">
        <v>29501</v>
      </c>
      <c r="K2397" s="33" t="s">
        <v>3027</v>
      </c>
      <c r="L2397" s="33" t="s">
        <v>7554</v>
      </c>
      <c r="M2397" s="1" t="s">
        <v>46073</v>
      </c>
      <c r="N2397" s="33" t="s">
        <v>20</v>
      </c>
      <c r="O2397" s="33" t="s">
        <v>33055</v>
      </c>
      <c r="P2397" s="33" t="s">
        <v>45771</v>
      </c>
      <c r="Q2397" s="33" t="s">
        <v>29986</v>
      </c>
      <c r="R2397" s="96" t="s">
        <v>33056</v>
      </c>
      <c r="S2397" s="33" t="s">
        <v>93</v>
      </c>
      <c r="T2397" s="33" t="s">
        <v>21</v>
      </c>
      <c r="U2397" s="33" t="s">
        <v>26689</v>
      </c>
      <c r="V2397" s="33" t="s">
        <v>26484</v>
      </c>
      <c r="W2397" s="33" t="s">
        <v>26485</v>
      </c>
      <c r="X2397" s="33" t="s">
        <v>93</v>
      </c>
      <c r="Y2397" s="33">
        <v>3858</v>
      </c>
      <c r="AA2397" s="33" t="s">
        <v>42844</v>
      </c>
      <c r="AB2397" s="33">
        <v>6050</v>
      </c>
      <c r="AC2397" s="103">
        <v>24472</v>
      </c>
    </row>
    <row r="2398" spans="1:29" ht="13" customHeight="1" x14ac:dyDescent="0.2">
      <c r="A2398" s="33" t="s">
        <v>33048</v>
      </c>
      <c r="B2398" s="33">
        <v>37</v>
      </c>
      <c r="C2398" s="33" t="s">
        <v>13</v>
      </c>
      <c r="D2398" s="33" t="s">
        <v>78</v>
      </c>
      <c r="E2398" s="96" t="s">
        <v>33049</v>
      </c>
      <c r="F2398" s="94">
        <v>43295</v>
      </c>
      <c r="G2398" s="33" t="s">
        <v>33050</v>
      </c>
      <c r="H2398" s="33" t="s">
        <v>2892</v>
      </c>
      <c r="I2398" s="33" t="s">
        <v>74</v>
      </c>
      <c r="J2398" s="62">
        <v>8360</v>
      </c>
      <c r="K2398" s="33" t="s">
        <v>2894</v>
      </c>
      <c r="L2398" s="33" t="s">
        <v>2895</v>
      </c>
      <c r="M2398" s="1" t="s">
        <v>47080</v>
      </c>
      <c r="N2398" s="33" t="s">
        <v>20</v>
      </c>
      <c r="O2398" s="33" t="s">
        <v>33051</v>
      </c>
      <c r="P2398" s="33" t="s">
        <v>45771</v>
      </c>
      <c r="Q2398" s="33" t="s">
        <v>29986</v>
      </c>
      <c r="R2398" s="96" t="s">
        <v>33052</v>
      </c>
      <c r="S2398" s="33" t="s">
        <v>93</v>
      </c>
      <c r="T2398" s="33" t="s">
        <v>45897</v>
      </c>
      <c r="U2398" s="33" t="s">
        <v>49804</v>
      </c>
      <c r="V2398" s="33" t="s">
        <v>26487</v>
      </c>
      <c r="X2398" s="33" t="s">
        <v>93</v>
      </c>
      <c r="Y2398" s="33">
        <v>3865</v>
      </c>
      <c r="AA2398" s="33" t="s">
        <v>42844</v>
      </c>
      <c r="AB2398" s="33">
        <v>6053</v>
      </c>
      <c r="AC2398" s="103">
        <v>24474</v>
      </c>
    </row>
    <row r="2399" spans="1:29" ht="13" customHeight="1" x14ac:dyDescent="0.2">
      <c r="A2399" s="33" t="s">
        <v>33064</v>
      </c>
      <c r="B2399" s="33">
        <v>17</v>
      </c>
      <c r="C2399" s="33" t="s">
        <v>13</v>
      </c>
      <c r="D2399" s="33" t="s">
        <v>30</v>
      </c>
      <c r="E2399" s="96" t="s">
        <v>33066</v>
      </c>
      <c r="F2399" s="94">
        <v>43294</v>
      </c>
      <c r="G2399" s="33" t="s">
        <v>33067</v>
      </c>
      <c r="H2399" s="33" t="s">
        <v>33065</v>
      </c>
      <c r="I2399" s="33" t="s">
        <v>121</v>
      </c>
      <c r="J2399" s="62">
        <v>55331</v>
      </c>
      <c r="K2399" s="33" t="s">
        <v>1006</v>
      </c>
      <c r="L2399" s="33" t="s">
        <v>36330</v>
      </c>
      <c r="M2399" s="1" t="s">
        <v>47082</v>
      </c>
      <c r="N2399" s="33" t="s">
        <v>4952</v>
      </c>
      <c r="O2399" s="33" t="s">
        <v>33068</v>
      </c>
      <c r="P2399" s="33" t="s">
        <v>45771</v>
      </c>
      <c r="Q2399" s="33" t="s">
        <v>29986</v>
      </c>
      <c r="R2399" s="96" t="s">
        <v>33069</v>
      </c>
      <c r="S2399" s="33" t="s">
        <v>509</v>
      </c>
      <c r="T2399" s="33" t="s">
        <v>21</v>
      </c>
      <c r="U2399" s="33" t="s">
        <v>26682</v>
      </c>
      <c r="V2399" s="33" t="s">
        <v>26484</v>
      </c>
      <c r="W2399" s="33" t="s">
        <v>26485</v>
      </c>
      <c r="X2399" s="33" t="s">
        <v>93</v>
      </c>
      <c r="Y2399" s="33">
        <v>3861</v>
      </c>
      <c r="AA2399" s="33" t="s">
        <v>42844</v>
      </c>
      <c r="AB2399" s="33">
        <v>6048</v>
      </c>
      <c r="AC2399" s="103">
        <v>24466</v>
      </c>
    </row>
    <row r="2400" spans="1:29" ht="13" customHeight="1" x14ac:dyDescent="0.2">
      <c r="A2400" s="33" t="s">
        <v>33060</v>
      </c>
      <c r="B2400" s="33">
        <v>17</v>
      </c>
      <c r="C2400" s="33" t="s">
        <v>13</v>
      </c>
      <c r="D2400" s="33" t="s">
        <v>41</v>
      </c>
      <c r="E2400" s="96"/>
      <c r="F2400" s="94">
        <v>43294</v>
      </c>
      <c r="G2400" s="33" t="s">
        <v>33061</v>
      </c>
      <c r="H2400" s="33" t="s">
        <v>265</v>
      </c>
      <c r="I2400" s="33" t="s">
        <v>66</v>
      </c>
      <c r="J2400" s="62">
        <v>75227</v>
      </c>
      <c r="K2400" s="33" t="s">
        <v>265</v>
      </c>
      <c r="L2400" s="33" t="s">
        <v>266</v>
      </c>
      <c r="M2400" s="1" t="s">
        <v>46483</v>
      </c>
      <c r="N2400" s="33" t="s">
        <v>20</v>
      </c>
      <c r="O2400" s="33" t="s">
        <v>33062</v>
      </c>
      <c r="P2400" s="33" t="s">
        <v>45771</v>
      </c>
      <c r="Q2400" s="33" t="s">
        <v>29986</v>
      </c>
      <c r="R2400" s="96" t="s">
        <v>33063</v>
      </c>
      <c r="S2400" s="33" t="s">
        <v>93</v>
      </c>
      <c r="T2400" s="33" t="s">
        <v>21</v>
      </c>
      <c r="U2400" s="33" t="s">
        <v>26689</v>
      </c>
      <c r="AA2400" s="33" t="s">
        <v>42844</v>
      </c>
      <c r="AB2400" s="33">
        <v>6046</v>
      </c>
      <c r="AC2400" s="103">
        <v>24468</v>
      </c>
    </row>
    <row r="2401" spans="1:29" ht="13" customHeight="1" x14ac:dyDescent="0.2">
      <c r="A2401" s="33" t="s">
        <v>33070</v>
      </c>
      <c r="B2401" s="33">
        <v>25</v>
      </c>
      <c r="C2401" s="33" t="s">
        <v>13</v>
      </c>
      <c r="D2401" s="33" t="s">
        <v>41</v>
      </c>
      <c r="E2401" s="96" t="s">
        <v>33072</v>
      </c>
      <c r="F2401" s="94">
        <v>43294</v>
      </c>
      <c r="G2401" s="33" t="s">
        <v>33073</v>
      </c>
      <c r="H2401" s="33" t="s">
        <v>33071</v>
      </c>
      <c r="I2401" s="33" t="s">
        <v>66</v>
      </c>
      <c r="J2401" s="62">
        <v>78017</v>
      </c>
      <c r="K2401" s="33" t="s">
        <v>33074</v>
      </c>
      <c r="L2401" s="33" t="s">
        <v>33075</v>
      </c>
      <c r="M2401" s="1" t="s">
        <v>47081</v>
      </c>
      <c r="N2401" s="33" t="s">
        <v>20</v>
      </c>
      <c r="O2401" s="33" t="s">
        <v>33076</v>
      </c>
      <c r="P2401" s="33" t="s">
        <v>45771</v>
      </c>
      <c r="Q2401" s="33" t="s">
        <v>29986</v>
      </c>
      <c r="R2401" s="96" t="s">
        <v>33077</v>
      </c>
      <c r="S2401" s="33" t="s">
        <v>93</v>
      </c>
      <c r="T2401" s="33" t="s">
        <v>21</v>
      </c>
      <c r="U2401" s="33" t="s">
        <v>26689</v>
      </c>
      <c r="V2401" s="33" t="s">
        <v>26484</v>
      </c>
      <c r="W2401" s="33" t="s">
        <v>26485</v>
      </c>
      <c r="X2401" s="33" t="s">
        <v>509</v>
      </c>
      <c r="Y2401" s="33">
        <v>3862</v>
      </c>
      <c r="AA2401" s="33" t="s">
        <v>42843</v>
      </c>
      <c r="AB2401" s="33">
        <v>6045</v>
      </c>
      <c r="AC2401" s="103">
        <v>24469</v>
      </c>
    </row>
    <row r="2402" spans="1:29" ht="13" customHeight="1" x14ac:dyDescent="0.2">
      <c r="A2402" s="33" t="s">
        <v>33078</v>
      </c>
      <c r="B2402" s="33">
        <v>60</v>
      </c>
      <c r="C2402" s="33" t="s">
        <v>13</v>
      </c>
      <c r="D2402" s="33" t="s">
        <v>30</v>
      </c>
      <c r="E2402" s="96"/>
      <c r="F2402" s="94">
        <v>43294</v>
      </c>
      <c r="G2402" s="33" t="s">
        <v>33079</v>
      </c>
      <c r="H2402" s="33" t="s">
        <v>23833</v>
      </c>
      <c r="I2402" s="33" t="s">
        <v>55</v>
      </c>
      <c r="J2402" s="62">
        <v>33579</v>
      </c>
      <c r="K2402" s="33" t="s">
        <v>587</v>
      </c>
      <c r="L2402" s="33" t="s">
        <v>588</v>
      </c>
      <c r="M2402" s="1" t="s">
        <v>46362</v>
      </c>
      <c r="N2402" s="33" t="s">
        <v>20</v>
      </c>
      <c r="O2402" s="33" t="s">
        <v>33080</v>
      </c>
      <c r="P2402" s="33" t="s">
        <v>45771</v>
      </c>
      <c r="Q2402" s="33" t="s">
        <v>29986</v>
      </c>
      <c r="R2402" s="96" t="s">
        <v>33081</v>
      </c>
      <c r="S2402" s="33" t="s">
        <v>93</v>
      </c>
      <c r="T2402" s="33" t="s">
        <v>21</v>
      </c>
      <c r="U2402" s="33" t="s">
        <v>26689</v>
      </c>
      <c r="AA2402" s="33" t="s">
        <v>42844</v>
      </c>
      <c r="AB2402" s="33">
        <v>6047</v>
      </c>
      <c r="AC2402" s="103">
        <v>24470</v>
      </c>
    </row>
    <row r="2403" spans="1:29" ht="13" customHeight="1" x14ac:dyDescent="0.2">
      <c r="A2403" s="33" t="s">
        <v>33082</v>
      </c>
      <c r="B2403" s="33">
        <v>40</v>
      </c>
      <c r="C2403" s="33" t="s">
        <v>13</v>
      </c>
      <c r="D2403" s="33" t="s">
        <v>30</v>
      </c>
      <c r="E2403" s="96" t="s">
        <v>33084</v>
      </c>
      <c r="F2403" s="94">
        <v>43293</v>
      </c>
      <c r="G2403" s="33" t="s">
        <v>33085</v>
      </c>
      <c r="H2403" s="33" t="s">
        <v>33083</v>
      </c>
      <c r="I2403" s="33" t="s">
        <v>105</v>
      </c>
      <c r="J2403" s="62">
        <v>97424</v>
      </c>
      <c r="K2403" s="33" t="s">
        <v>2933</v>
      </c>
      <c r="L2403" s="33" t="s">
        <v>17324</v>
      </c>
      <c r="M2403" s="1" t="s">
        <v>46542</v>
      </c>
      <c r="N2403" s="33" t="s">
        <v>20</v>
      </c>
      <c r="O2403" s="33" t="s">
        <v>33086</v>
      </c>
      <c r="P2403" s="33" t="s">
        <v>45771</v>
      </c>
      <c r="Q2403" s="33" t="s">
        <v>29986</v>
      </c>
      <c r="R2403" s="96" t="s">
        <v>33087</v>
      </c>
      <c r="S2403" s="33" t="s">
        <v>93</v>
      </c>
      <c r="T2403" s="33" t="s">
        <v>21</v>
      </c>
      <c r="U2403" s="33" t="s">
        <v>26689</v>
      </c>
      <c r="AA2403" s="33" t="s">
        <v>42843</v>
      </c>
      <c r="AB2403" s="33">
        <v>6044</v>
      </c>
      <c r="AC2403" s="103">
        <v>24465</v>
      </c>
    </row>
    <row r="2404" spans="1:29" ht="13" customHeight="1" x14ac:dyDescent="0.2">
      <c r="A2404" s="33" t="s">
        <v>33088</v>
      </c>
      <c r="B2404" s="33">
        <v>22</v>
      </c>
      <c r="C2404" s="33" t="s">
        <v>13</v>
      </c>
      <c r="D2404" s="33" t="s">
        <v>41</v>
      </c>
      <c r="E2404" s="96" t="s">
        <v>33089</v>
      </c>
      <c r="F2404" s="94">
        <v>43292</v>
      </c>
      <c r="G2404" s="33" t="s">
        <v>33090</v>
      </c>
      <c r="H2404" s="33" t="s">
        <v>604</v>
      </c>
      <c r="I2404" s="33" t="s">
        <v>249</v>
      </c>
      <c r="J2404" s="62">
        <v>89101</v>
      </c>
      <c r="K2404" s="33" t="s">
        <v>524</v>
      </c>
      <c r="L2404" s="33" t="s">
        <v>525</v>
      </c>
      <c r="M2404" s="1" t="s">
        <v>48881</v>
      </c>
      <c r="N2404" s="33" t="s">
        <v>20</v>
      </c>
      <c r="O2404" s="33" t="s">
        <v>33091</v>
      </c>
      <c r="P2404" s="33" t="s">
        <v>45771</v>
      </c>
      <c r="Q2404" s="33" t="s">
        <v>29986</v>
      </c>
      <c r="R2404" s="96" t="s">
        <v>33092</v>
      </c>
      <c r="S2404" s="33" t="s">
        <v>93</v>
      </c>
      <c r="T2404" s="33" t="s">
        <v>21</v>
      </c>
      <c r="U2404" s="33" t="s">
        <v>26689</v>
      </c>
      <c r="V2404" s="33" t="s">
        <v>26484</v>
      </c>
      <c r="W2404" s="33" t="s">
        <v>26483</v>
      </c>
      <c r="X2404" s="33" t="s">
        <v>93</v>
      </c>
      <c r="Y2404" s="33">
        <v>3854</v>
      </c>
      <c r="AA2404" s="33" t="s">
        <v>42842</v>
      </c>
      <c r="AB2404" s="33">
        <v>6041</v>
      </c>
      <c r="AC2404" s="103">
        <v>24462</v>
      </c>
    </row>
    <row r="2405" spans="1:29" ht="13" customHeight="1" x14ac:dyDescent="0.2">
      <c r="A2405" s="1" t="s">
        <v>49731</v>
      </c>
      <c r="B2405" s="33" t="s">
        <v>22</v>
      </c>
      <c r="C2405" s="33" t="s">
        <v>102</v>
      </c>
      <c r="D2405" s="1" t="s">
        <v>30</v>
      </c>
      <c r="E2405" s="96"/>
      <c r="F2405" s="94">
        <v>43292</v>
      </c>
      <c r="G2405" s="33" t="s">
        <v>33099</v>
      </c>
      <c r="H2405" s="33" t="s">
        <v>33098</v>
      </c>
      <c r="I2405" s="33" t="s">
        <v>66</v>
      </c>
      <c r="J2405" s="62">
        <v>77318</v>
      </c>
      <c r="K2405" s="33" t="s">
        <v>992</v>
      </c>
      <c r="L2405" s="33" t="s">
        <v>18472</v>
      </c>
      <c r="M2405" s="1" t="s">
        <v>46424</v>
      </c>
      <c r="N2405" s="33" t="s">
        <v>20</v>
      </c>
      <c r="O2405" s="33" t="s">
        <v>33100</v>
      </c>
      <c r="P2405" s="33" t="s">
        <v>45771</v>
      </c>
      <c r="Q2405" s="33" t="s">
        <v>29986</v>
      </c>
      <c r="R2405" s="96" t="s">
        <v>33101</v>
      </c>
      <c r="S2405" s="33" t="s">
        <v>509</v>
      </c>
      <c r="T2405" s="33" t="s">
        <v>21</v>
      </c>
      <c r="U2405" s="33" t="s">
        <v>26682</v>
      </c>
      <c r="V2405" s="33" t="s">
        <v>26482</v>
      </c>
      <c r="W2405" s="33" t="s">
        <v>26485</v>
      </c>
      <c r="X2405" s="33" t="s">
        <v>93</v>
      </c>
      <c r="Y2405" s="33">
        <v>3852</v>
      </c>
      <c r="AA2405" s="33" t="s">
        <v>42844</v>
      </c>
      <c r="AB2405" s="33">
        <v>6042</v>
      </c>
      <c r="AC2405" s="103">
        <v>24463</v>
      </c>
    </row>
    <row r="2406" spans="1:29" ht="13" customHeight="1" x14ac:dyDescent="0.2">
      <c r="A2406" s="33" t="s">
        <v>33093</v>
      </c>
      <c r="B2406" s="33">
        <v>34</v>
      </c>
      <c r="C2406" s="33" t="s">
        <v>13</v>
      </c>
      <c r="D2406" s="33" t="s">
        <v>41</v>
      </c>
      <c r="E2406" s="96" t="s">
        <v>33094</v>
      </c>
      <c r="F2406" s="94">
        <v>43292</v>
      </c>
      <c r="G2406" s="33" t="s">
        <v>33095</v>
      </c>
      <c r="H2406" s="33" t="s">
        <v>12967</v>
      </c>
      <c r="I2406" s="33" t="s">
        <v>38</v>
      </c>
      <c r="J2406" s="62">
        <v>93635</v>
      </c>
      <c r="K2406" s="33" t="s">
        <v>1328</v>
      </c>
      <c r="L2406" s="33" t="s">
        <v>12969</v>
      </c>
      <c r="M2406" s="1" t="s">
        <v>47083</v>
      </c>
      <c r="N2406" s="33" t="s">
        <v>20</v>
      </c>
      <c r="O2406" s="33" t="s">
        <v>33096</v>
      </c>
      <c r="P2406" s="33" t="s">
        <v>45771</v>
      </c>
      <c r="Q2406" s="33" t="s">
        <v>29986</v>
      </c>
      <c r="R2406" s="96" t="s">
        <v>33097</v>
      </c>
      <c r="S2406" s="33" t="s">
        <v>93</v>
      </c>
      <c r="T2406" s="33" t="s">
        <v>45897</v>
      </c>
      <c r="U2406" s="33" t="s">
        <v>39851</v>
      </c>
      <c r="V2406" s="33" t="s">
        <v>26482</v>
      </c>
      <c r="W2406" s="33" t="s">
        <v>26485</v>
      </c>
      <c r="X2406" s="33" t="s">
        <v>93</v>
      </c>
      <c r="Y2406" s="33">
        <v>3853</v>
      </c>
      <c r="AA2406" s="33" t="s">
        <v>42844</v>
      </c>
      <c r="AB2406" s="33">
        <v>6043</v>
      </c>
      <c r="AC2406" s="103">
        <v>24464</v>
      </c>
    </row>
    <row r="2407" spans="1:29" ht="13" customHeight="1" x14ac:dyDescent="0.2">
      <c r="A2407" s="33" t="s">
        <v>33105</v>
      </c>
      <c r="B2407" s="33">
        <v>40</v>
      </c>
      <c r="C2407" s="33" t="s">
        <v>13</v>
      </c>
      <c r="D2407" s="33" t="s">
        <v>30</v>
      </c>
      <c r="E2407" s="96"/>
      <c r="F2407" s="94">
        <v>43291</v>
      </c>
      <c r="G2407" s="33" t="s">
        <v>33106</v>
      </c>
      <c r="H2407" s="33" t="s">
        <v>2320</v>
      </c>
      <c r="I2407" s="33" t="s">
        <v>66</v>
      </c>
      <c r="J2407" s="62">
        <v>75043</v>
      </c>
      <c r="K2407" s="33" t="s">
        <v>265</v>
      </c>
      <c r="L2407" s="33" t="s">
        <v>2321</v>
      </c>
      <c r="M2407" s="1" t="s">
        <v>46180</v>
      </c>
      <c r="N2407" s="33" t="s">
        <v>20</v>
      </c>
      <c r="O2407" s="33" t="s">
        <v>33107</v>
      </c>
      <c r="P2407" s="33" t="s">
        <v>45771</v>
      </c>
      <c r="Q2407" s="33" t="s">
        <v>29986</v>
      </c>
      <c r="R2407" s="96" t="s">
        <v>33108</v>
      </c>
      <c r="S2407" s="33" t="s">
        <v>509</v>
      </c>
      <c r="T2407" s="33" t="s">
        <v>21</v>
      </c>
      <c r="U2407" s="33" t="s">
        <v>26682</v>
      </c>
      <c r="V2407" s="33" t="s">
        <v>26484</v>
      </c>
      <c r="W2407" s="33" t="s">
        <v>26485</v>
      </c>
      <c r="X2407" s="33" t="s">
        <v>93</v>
      </c>
      <c r="Y2407" s="33">
        <v>3855</v>
      </c>
      <c r="AA2407" s="33" t="s">
        <v>42844</v>
      </c>
      <c r="AB2407" s="33">
        <v>6039</v>
      </c>
      <c r="AC2407" s="103">
        <v>24460</v>
      </c>
    </row>
    <row r="2408" spans="1:29" ht="13" customHeight="1" x14ac:dyDescent="0.2">
      <c r="A2408" s="33" t="s">
        <v>33109</v>
      </c>
      <c r="B2408" s="33">
        <v>53</v>
      </c>
      <c r="C2408" s="33" t="s">
        <v>13</v>
      </c>
      <c r="D2408" s="33" t="s">
        <v>30</v>
      </c>
      <c r="E2408" s="96" t="s">
        <v>33110</v>
      </c>
      <c r="F2408" s="94">
        <v>43291</v>
      </c>
      <c r="G2408" s="33" t="s">
        <v>33111</v>
      </c>
      <c r="H2408" s="33" t="s">
        <v>5888</v>
      </c>
      <c r="I2408" s="33" t="s">
        <v>55</v>
      </c>
      <c r="J2408" s="62">
        <v>33013</v>
      </c>
      <c r="K2408" s="33" t="s">
        <v>147</v>
      </c>
      <c r="L2408" s="33" t="s">
        <v>148</v>
      </c>
      <c r="M2408" s="1" t="s">
        <v>46168</v>
      </c>
      <c r="N2408" s="33" t="s">
        <v>20</v>
      </c>
      <c r="O2408" s="33" t="s">
        <v>33112</v>
      </c>
      <c r="P2408" s="33" t="s">
        <v>45771</v>
      </c>
      <c r="Q2408" s="33" t="s">
        <v>29986</v>
      </c>
      <c r="R2408" s="96" t="s">
        <v>33113</v>
      </c>
      <c r="S2408" s="33" t="s">
        <v>93</v>
      </c>
      <c r="T2408" s="33" t="s">
        <v>21</v>
      </c>
      <c r="U2408" s="33" t="s">
        <v>26689</v>
      </c>
      <c r="V2408" s="33" t="s">
        <v>26484</v>
      </c>
      <c r="W2408" s="33" t="s">
        <v>26483</v>
      </c>
      <c r="X2408" s="33" t="s">
        <v>93</v>
      </c>
      <c r="Y2408" s="33">
        <v>3856</v>
      </c>
      <c r="AA2408" s="33" t="s">
        <v>42842</v>
      </c>
      <c r="AB2408" s="33">
        <v>6038</v>
      </c>
      <c r="AC2408" s="103">
        <v>24459</v>
      </c>
    </row>
    <row r="2409" spans="1:29" ht="13" customHeight="1" x14ac:dyDescent="0.2">
      <c r="A2409" s="33" t="s">
        <v>36871</v>
      </c>
      <c r="B2409" s="33">
        <v>21</v>
      </c>
      <c r="C2409" s="33" t="s">
        <v>13</v>
      </c>
      <c r="D2409" s="33" t="s">
        <v>30</v>
      </c>
      <c r="E2409" s="96" t="s">
        <v>33102</v>
      </c>
      <c r="F2409" s="94">
        <v>43291</v>
      </c>
      <c r="G2409" s="33" t="s">
        <v>33103</v>
      </c>
      <c r="H2409" s="33" t="s">
        <v>1230</v>
      </c>
      <c r="I2409" s="33" t="s">
        <v>1017</v>
      </c>
      <c r="J2409" s="62">
        <v>82604</v>
      </c>
      <c r="K2409" s="33" t="s">
        <v>1231</v>
      </c>
      <c r="L2409" s="33" t="s">
        <v>1232</v>
      </c>
      <c r="M2409" s="1" t="s">
        <v>47084</v>
      </c>
      <c r="N2409" s="33" t="s">
        <v>20</v>
      </c>
      <c r="O2409" s="33" t="s">
        <v>36331</v>
      </c>
      <c r="P2409" s="33" t="s">
        <v>45771</v>
      </c>
      <c r="Q2409" s="33" t="s">
        <v>29986</v>
      </c>
      <c r="R2409" s="96" t="s">
        <v>33104</v>
      </c>
      <c r="S2409" s="33" t="s">
        <v>93</v>
      </c>
      <c r="T2409" s="33" t="s">
        <v>28</v>
      </c>
      <c r="U2409" s="33" t="s">
        <v>26487</v>
      </c>
      <c r="Y2409" s="33">
        <v>3976</v>
      </c>
      <c r="Z2409" s="33" t="s">
        <v>42353</v>
      </c>
      <c r="AA2409" s="33" t="s">
        <v>42844</v>
      </c>
      <c r="AB2409" s="33">
        <v>6040</v>
      </c>
      <c r="AC2409" s="103">
        <v>24461</v>
      </c>
    </row>
    <row r="2410" spans="1:29" ht="13" customHeight="1" x14ac:dyDescent="0.2">
      <c r="A2410" s="33" t="s">
        <v>33114</v>
      </c>
      <c r="B2410" s="33">
        <v>34</v>
      </c>
      <c r="C2410" s="33" t="s">
        <v>13</v>
      </c>
      <c r="D2410" s="33" t="s">
        <v>30</v>
      </c>
      <c r="E2410" s="96"/>
      <c r="F2410" s="94">
        <v>43289</v>
      </c>
      <c r="G2410" s="33" t="s">
        <v>33115</v>
      </c>
      <c r="H2410" s="33" t="s">
        <v>515</v>
      </c>
      <c r="I2410" s="33" t="s">
        <v>111</v>
      </c>
      <c r="J2410" s="62">
        <v>85748</v>
      </c>
      <c r="K2410" s="33" t="s">
        <v>516</v>
      </c>
      <c r="L2410" s="33" t="s">
        <v>517</v>
      </c>
      <c r="M2410" s="1" t="s">
        <v>46078</v>
      </c>
      <c r="N2410" s="33" t="s">
        <v>20</v>
      </c>
      <c r="O2410" s="33" t="s">
        <v>33116</v>
      </c>
      <c r="P2410" s="33" t="s">
        <v>45771</v>
      </c>
      <c r="Q2410" s="33" t="s">
        <v>29986</v>
      </c>
      <c r="R2410" s="96" t="s">
        <v>33117</v>
      </c>
      <c r="S2410" s="33" t="s">
        <v>93</v>
      </c>
      <c r="T2410" s="33" t="s">
        <v>21</v>
      </c>
      <c r="U2410" s="33" t="s">
        <v>26689</v>
      </c>
      <c r="V2410" s="33" t="s">
        <v>26482</v>
      </c>
      <c r="W2410" s="33" t="s">
        <v>26485</v>
      </c>
      <c r="X2410" s="33" t="s">
        <v>93</v>
      </c>
      <c r="Y2410" s="33">
        <v>3831</v>
      </c>
      <c r="AA2410" s="33" t="s">
        <v>42844</v>
      </c>
      <c r="AB2410" s="33">
        <v>6036</v>
      </c>
      <c r="AC2410" s="103">
        <v>24444</v>
      </c>
    </row>
    <row r="2411" spans="1:29" ht="13" customHeight="1" x14ac:dyDescent="0.2">
      <c r="A2411" s="33" t="s">
        <v>33118</v>
      </c>
      <c r="B2411" s="33">
        <v>41</v>
      </c>
      <c r="C2411" s="33" t="s">
        <v>13</v>
      </c>
      <c r="D2411" s="33" t="s">
        <v>30</v>
      </c>
      <c r="E2411" s="96"/>
      <c r="F2411" s="94">
        <v>43289</v>
      </c>
      <c r="G2411" s="33" t="s">
        <v>33119</v>
      </c>
      <c r="H2411" s="33" t="s">
        <v>13723</v>
      </c>
      <c r="I2411" s="33" t="s">
        <v>1601</v>
      </c>
      <c r="J2411" s="62">
        <v>58201</v>
      </c>
      <c r="K2411" s="33" t="s">
        <v>13723</v>
      </c>
      <c r="L2411" s="33" t="s">
        <v>33120</v>
      </c>
      <c r="M2411" s="1" t="s">
        <v>47085</v>
      </c>
      <c r="N2411" s="33" t="s">
        <v>20</v>
      </c>
      <c r="O2411" s="33" t="s">
        <v>33121</v>
      </c>
      <c r="P2411" s="33" t="s">
        <v>45771</v>
      </c>
      <c r="Q2411" s="33" t="s">
        <v>29986</v>
      </c>
      <c r="R2411" s="96" t="s">
        <v>33122</v>
      </c>
      <c r="S2411" s="33" t="s">
        <v>509</v>
      </c>
      <c r="T2411" s="33" t="s">
        <v>21</v>
      </c>
      <c r="U2411" s="33" t="s">
        <v>26689</v>
      </c>
      <c r="V2411" s="33" t="s">
        <v>26482</v>
      </c>
      <c r="W2411" s="33" t="s">
        <v>26485</v>
      </c>
      <c r="X2411" s="33" t="s">
        <v>93</v>
      </c>
      <c r="Y2411" s="33">
        <v>3833</v>
      </c>
      <c r="AA2411" s="33" t="s">
        <v>42842</v>
      </c>
      <c r="AB2411" s="33">
        <v>6037</v>
      </c>
      <c r="AC2411" s="103">
        <v>24445</v>
      </c>
    </row>
    <row r="2412" spans="1:29" ht="13" customHeight="1" x14ac:dyDescent="0.2">
      <c r="A2412" s="1" t="s">
        <v>2989</v>
      </c>
      <c r="B2412" s="33" t="s">
        <v>22</v>
      </c>
      <c r="C2412" s="33" t="s">
        <v>13</v>
      </c>
      <c r="D2412" s="1" t="s">
        <v>23</v>
      </c>
      <c r="E2412" s="96"/>
      <c r="F2412" s="94">
        <v>43289</v>
      </c>
      <c r="G2412" s="33" t="s">
        <v>33123</v>
      </c>
      <c r="H2412" s="33" t="s">
        <v>21029</v>
      </c>
      <c r="I2412" s="33" t="s">
        <v>38</v>
      </c>
      <c r="J2412" s="62">
        <v>92683</v>
      </c>
      <c r="K2412" s="33" t="s">
        <v>995</v>
      </c>
      <c r="L2412" s="33" t="s">
        <v>3372</v>
      </c>
      <c r="M2412" s="1" t="s">
        <v>46210</v>
      </c>
      <c r="N2412" s="33" t="s">
        <v>20</v>
      </c>
      <c r="O2412" s="33" t="s">
        <v>33124</v>
      </c>
      <c r="P2412" s="33" t="s">
        <v>45771</v>
      </c>
      <c r="Q2412" s="33" t="s">
        <v>29986</v>
      </c>
      <c r="R2412" s="96" t="s">
        <v>33125</v>
      </c>
      <c r="S2412" s="33" t="s">
        <v>93</v>
      </c>
      <c r="T2412" s="33" t="s">
        <v>21</v>
      </c>
      <c r="U2412" s="33" t="s">
        <v>26689</v>
      </c>
      <c r="V2412" s="33" t="s">
        <v>26482</v>
      </c>
      <c r="W2412" s="33" t="s">
        <v>19153</v>
      </c>
      <c r="X2412" s="33" t="s">
        <v>93</v>
      </c>
      <c r="Y2412" s="33">
        <v>3829</v>
      </c>
      <c r="AA2412" s="33" t="s">
        <v>42842</v>
      </c>
      <c r="AB2412" s="33">
        <v>6035</v>
      </c>
      <c r="AC2412" s="103">
        <v>24446</v>
      </c>
    </row>
    <row r="2413" spans="1:29" ht="13" customHeight="1" x14ac:dyDescent="0.2">
      <c r="A2413" s="33" t="s">
        <v>33132</v>
      </c>
      <c r="B2413" s="33">
        <v>52</v>
      </c>
      <c r="C2413" s="33" t="s">
        <v>13</v>
      </c>
      <c r="D2413" s="33" t="s">
        <v>30</v>
      </c>
      <c r="E2413" s="96" t="s">
        <v>33133</v>
      </c>
      <c r="F2413" s="94">
        <v>43288</v>
      </c>
      <c r="G2413" s="33" t="s">
        <v>33134</v>
      </c>
      <c r="H2413" s="33" t="s">
        <v>600</v>
      </c>
      <c r="I2413" s="33" t="s">
        <v>55</v>
      </c>
      <c r="J2413" s="62">
        <v>32218</v>
      </c>
      <c r="K2413" s="33" t="s">
        <v>601</v>
      </c>
      <c r="L2413" s="33" t="s">
        <v>602</v>
      </c>
      <c r="M2413" s="1" t="s">
        <v>49877</v>
      </c>
      <c r="N2413" s="33" t="s">
        <v>20</v>
      </c>
      <c r="O2413" s="33" t="s">
        <v>33135</v>
      </c>
      <c r="P2413" s="33" t="s">
        <v>45771</v>
      </c>
      <c r="Q2413" s="33" t="s">
        <v>29986</v>
      </c>
      <c r="R2413" s="96" t="s">
        <v>33136</v>
      </c>
      <c r="S2413" s="33" t="s">
        <v>509</v>
      </c>
      <c r="T2413" s="33" t="s">
        <v>21</v>
      </c>
      <c r="U2413" s="33" t="s">
        <v>26682</v>
      </c>
      <c r="V2413" s="33" t="s">
        <v>26484</v>
      </c>
      <c r="W2413" s="33" t="s">
        <v>26485</v>
      </c>
      <c r="X2413" s="33" t="s">
        <v>93</v>
      </c>
      <c r="Y2413" s="33">
        <v>3832</v>
      </c>
      <c r="AA2413" s="33" t="s">
        <v>42844</v>
      </c>
      <c r="AB2413" s="33">
        <v>6032</v>
      </c>
      <c r="AC2413" s="103">
        <v>24441</v>
      </c>
    </row>
    <row r="2414" spans="1:29" ht="13" customHeight="1" x14ac:dyDescent="0.2">
      <c r="A2414" s="33" t="s">
        <v>33126</v>
      </c>
      <c r="B2414" s="33">
        <v>27</v>
      </c>
      <c r="C2414" s="33" t="s">
        <v>13</v>
      </c>
      <c r="D2414" s="33" t="s">
        <v>30</v>
      </c>
      <c r="E2414" s="96" t="s">
        <v>33128</v>
      </c>
      <c r="F2414" s="94">
        <v>43288</v>
      </c>
      <c r="G2414" s="33" t="s">
        <v>33129</v>
      </c>
      <c r="H2414" s="33" t="s">
        <v>33127</v>
      </c>
      <c r="I2414" s="33" t="s">
        <v>105</v>
      </c>
      <c r="J2414" s="62">
        <v>97101</v>
      </c>
      <c r="K2414" s="33" t="s">
        <v>1425</v>
      </c>
      <c r="L2414" s="33" t="s">
        <v>1426</v>
      </c>
      <c r="M2414" s="1" t="s">
        <v>47086</v>
      </c>
      <c r="N2414" s="33" t="s">
        <v>20</v>
      </c>
      <c r="O2414" s="33" t="s">
        <v>33130</v>
      </c>
      <c r="P2414" s="33" t="s">
        <v>45771</v>
      </c>
      <c r="Q2414" s="33" t="s">
        <v>29986</v>
      </c>
      <c r="R2414" s="96" t="s">
        <v>33131</v>
      </c>
      <c r="S2414" s="33" t="s">
        <v>93</v>
      </c>
      <c r="T2414" s="33" t="s">
        <v>28</v>
      </c>
      <c r="U2414" s="33" t="s">
        <v>26487</v>
      </c>
      <c r="V2414" s="33" t="s">
        <v>26487</v>
      </c>
      <c r="W2414" s="33" t="s">
        <v>26486</v>
      </c>
      <c r="X2414" s="33" t="s">
        <v>93</v>
      </c>
      <c r="Y2414" s="33">
        <v>3830</v>
      </c>
      <c r="AA2414" s="33" t="s">
        <v>42843</v>
      </c>
      <c r="AB2414" s="33">
        <v>6033</v>
      </c>
      <c r="AC2414" s="103">
        <v>24442</v>
      </c>
    </row>
    <row r="2415" spans="1:29" ht="13" customHeight="1" x14ac:dyDescent="0.2">
      <c r="A2415" s="1" t="s">
        <v>2989</v>
      </c>
      <c r="B2415" s="33" t="s">
        <v>22</v>
      </c>
      <c r="C2415" s="33" t="s">
        <v>13</v>
      </c>
      <c r="D2415" s="1" t="s">
        <v>23</v>
      </c>
      <c r="E2415" s="96"/>
      <c r="F2415" s="94">
        <v>43288</v>
      </c>
      <c r="G2415" s="33" t="s">
        <v>33137</v>
      </c>
      <c r="H2415" s="33" t="s">
        <v>1209</v>
      </c>
      <c r="I2415" s="33" t="s">
        <v>191</v>
      </c>
      <c r="J2415" s="62">
        <v>80221</v>
      </c>
      <c r="K2415" s="33" t="s">
        <v>1784</v>
      </c>
      <c r="L2415" s="33" t="s">
        <v>9271</v>
      </c>
      <c r="M2415" s="1" t="s">
        <v>46391</v>
      </c>
      <c r="N2415" s="33" t="s">
        <v>20</v>
      </c>
      <c r="O2415" s="33" t="s">
        <v>33138</v>
      </c>
      <c r="P2415" s="33" t="s">
        <v>45771</v>
      </c>
      <c r="Q2415" s="33" t="s">
        <v>29986</v>
      </c>
      <c r="R2415" s="96" t="s">
        <v>33139</v>
      </c>
      <c r="S2415" s="33" t="s">
        <v>93</v>
      </c>
      <c r="T2415" s="33" t="s">
        <v>28</v>
      </c>
      <c r="U2415" s="33" t="s">
        <v>26488</v>
      </c>
      <c r="V2415" s="33" t="s">
        <v>26484</v>
      </c>
      <c r="W2415" s="33" t="s">
        <v>19153</v>
      </c>
      <c r="X2415" s="33" t="s">
        <v>93</v>
      </c>
      <c r="Y2415" s="33">
        <v>3835</v>
      </c>
      <c r="AA2415" s="33" t="s">
        <v>42844</v>
      </c>
      <c r="AB2415" s="33">
        <v>6034</v>
      </c>
      <c r="AC2415" s="103">
        <v>24443</v>
      </c>
    </row>
    <row r="2416" spans="1:29" ht="13" customHeight="1" x14ac:dyDescent="0.2">
      <c r="A2416" s="33" t="s">
        <v>33147</v>
      </c>
      <c r="B2416" s="33">
        <v>43</v>
      </c>
      <c r="C2416" s="33" t="s">
        <v>13</v>
      </c>
      <c r="D2416" s="33" t="s">
        <v>78</v>
      </c>
      <c r="E2416" s="96" t="s">
        <v>33148</v>
      </c>
      <c r="F2416" s="94">
        <v>43287</v>
      </c>
      <c r="G2416" s="33" t="s">
        <v>33149</v>
      </c>
      <c r="H2416" s="33" t="s">
        <v>31752</v>
      </c>
      <c r="I2416" s="33" t="s">
        <v>336</v>
      </c>
      <c r="J2416" s="62">
        <v>66204</v>
      </c>
      <c r="K2416" s="33" t="s">
        <v>3019</v>
      </c>
      <c r="L2416" s="33" t="s">
        <v>32093</v>
      </c>
      <c r="M2416" s="1" t="s">
        <v>46048</v>
      </c>
      <c r="N2416" s="33" t="s">
        <v>20</v>
      </c>
      <c r="O2416" s="33" t="s">
        <v>33150</v>
      </c>
      <c r="P2416" s="33" t="s">
        <v>45771</v>
      </c>
      <c r="Q2416" s="33" t="s">
        <v>29986</v>
      </c>
      <c r="R2416" s="96" t="s">
        <v>33151</v>
      </c>
      <c r="S2416" s="33" t="s">
        <v>93</v>
      </c>
      <c r="T2416" s="33" t="s">
        <v>21</v>
      </c>
      <c r="U2416" s="33" t="s">
        <v>26689</v>
      </c>
      <c r="V2416" s="33" t="s">
        <v>26484</v>
      </c>
      <c r="W2416" s="33" t="s">
        <v>26485</v>
      </c>
      <c r="X2416" s="33" t="s">
        <v>93</v>
      </c>
      <c r="Y2416" s="33">
        <v>3828</v>
      </c>
      <c r="AA2416" s="33" t="s">
        <v>42842</v>
      </c>
      <c r="AB2416" s="33">
        <v>6030</v>
      </c>
      <c r="AC2416" s="103">
        <v>24437</v>
      </c>
    </row>
    <row r="2417" spans="1:67" ht="13" customHeight="1" x14ac:dyDescent="0.2">
      <c r="A2417" s="33" t="s">
        <v>33140</v>
      </c>
      <c r="B2417" s="33">
        <v>38</v>
      </c>
      <c r="C2417" s="33" t="s">
        <v>13</v>
      </c>
      <c r="D2417" s="33" t="s">
        <v>127</v>
      </c>
      <c r="E2417" s="96" t="s">
        <v>33142</v>
      </c>
      <c r="F2417" s="94">
        <v>43287</v>
      </c>
      <c r="G2417" s="33" t="s">
        <v>33143</v>
      </c>
      <c r="H2417" s="33" t="s">
        <v>33141</v>
      </c>
      <c r="I2417" s="33" t="s">
        <v>308</v>
      </c>
      <c r="J2417" s="62">
        <v>99573</v>
      </c>
      <c r="K2417" s="33" t="s">
        <v>33144</v>
      </c>
      <c r="L2417" s="33" t="s">
        <v>10171</v>
      </c>
      <c r="M2417" s="1" t="s">
        <v>46185</v>
      </c>
      <c r="N2417" s="33" t="s">
        <v>20</v>
      </c>
      <c r="O2417" s="33" t="s">
        <v>33145</v>
      </c>
      <c r="P2417" s="33" t="s">
        <v>45771</v>
      </c>
      <c r="Q2417" s="33" t="s">
        <v>29986</v>
      </c>
      <c r="R2417" s="96" t="s">
        <v>33146</v>
      </c>
      <c r="S2417" s="33" t="s">
        <v>93</v>
      </c>
      <c r="T2417" s="33" t="s">
        <v>28</v>
      </c>
      <c r="U2417" s="33" t="s">
        <v>26487</v>
      </c>
      <c r="Y2417" s="33">
        <v>3973</v>
      </c>
      <c r="AA2417" s="33" t="s">
        <v>42843</v>
      </c>
      <c r="AB2417" s="33">
        <v>6031</v>
      </c>
      <c r="AC2417" s="103">
        <v>24438</v>
      </c>
    </row>
    <row r="2418" spans="1:67" ht="13" customHeight="1" x14ac:dyDescent="0.2">
      <c r="A2418" s="33" t="s">
        <v>33158</v>
      </c>
      <c r="B2418" s="33">
        <v>33</v>
      </c>
      <c r="C2418" s="33" t="s">
        <v>102</v>
      </c>
      <c r="D2418" s="33" t="s">
        <v>41</v>
      </c>
      <c r="E2418" s="96" t="s">
        <v>33159</v>
      </c>
      <c r="F2418" s="94">
        <v>43286</v>
      </c>
      <c r="G2418" s="33" t="s">
        <v>33160</v>
      </c>
      <c r="H2418" s="33" t="s">
        <v>3572</v>
      </c>
      <c r="I2418" s="33" t="s">
        <v>111</v>
      </c>
      <c r="J2418" s="62">
        <v>85042</v>
      </c>
      <c r="K2418" s="33" t="s">
        <v>582</v>
      </c>
      <c r="L2418" s="33" t="s">
        <v>3574</v>
      </c>
      <c r="M2418" s="1" t="s">
        <v>46282</v>
      </c>
      <c r="N2418" s="33" t="s">
        <v>20</v>
      </c>
      <c r="O2418" s="33" t="s">
        <v>33161</v>
      </c>
      <c r="P2418" s="33" t="s">
        <v>45771</v>
      </c>
      <c r="Q2418" s="33" t="s">
        <v>29986</v>
      </c>
      <c r="R2418" s="96" t="s">
        <v>33162</v>
      </c>
      <c r="S2418" s="33" t="s">
        <v>93</v>
      </c>
      <c r="T2418" s="33" t="s">
        <v>21</v>
      </c>
      <c r="U2418" s="33" t="s">
        <v>26689</v>
      </c>
      <c r="V2418" s="33" t="s">
        <v>26484</v>
      </c>
      <c r="W2418" s="33" t="s">
        <v>19153</v>
      </c>
      <c r="X2418" s="33" t="s">
        <v>93</v>
      </c>
      <c r="Y2418" s="33">
        <v>3827</v>
      </c>
      <c r="AA2418" s="33" t="s">
        <v>42844</v>
      </c>
      <c r="AB2418" s="33">
        <v>6025</v>
      </c>
      <c r="AC2418" s="103">
        <v>24435</v>
      </c>
    </row>
    <row r="2419" spans="1:67" ht="13" customHeight="1" x14ac:dyDescent="0.2">
      <c r="A2419" s="33" t="s">
        <v>36870</v>
      </c>
      <c r="B2419" s="33">
        <v>55</v>
      </c>
      <c r="C2419" s="33" t="s">
        <v>13</v>
      </c>
      <c r="D2419" s="33" t="s">
        <v>30</v>
      </c>
      <c r="E2419" s="96" t="s">
        <v>33171</v>
      </c>
      <c r="F2419" s="94">
        <v>43286</v>
      </c>
      <c r="G2419" s="33" t="s">
        <v>33172</v>
      </c>
      <c r="H2419" s="33" t="s">
        <v>5377</v>
      </c>
      <c r="I2419" s="33" t="s">
        <v>55</v>
      </c>
      <c r="J2419" s="62">
        <v>32726</v>
      </c>
      <c r="K2419" s="33" t="s">
        <v>1176</v>
      </c>
      <c r="L2419" s="33" t="s">
        <v>1177</v>
      </c>
      <c r="M2419" s="1" t="s">
        <v>46355</v>
      </c>
      <c r="N2419" s="33" t="s">
        <v>20</v>
      </c>
      <c r="O2419" s="33" t="s">
        <v>36332</v>
      </c>
      <c r="P2419" s="33" t="s">
        <v>45771</v>
      </c>
      <c r="Q2419" s="33" t="s">
        <v>29986</v>
      </c>
      <c r="R2419" s="96" t="s">
        <v>33173</v>
      </c>
      <c r="S2419" s="33" t="s">
        <v>509</v>
      </c>
      <c r="T2419" s="33" t="s">
        <v>21</v>
      </c>
      <c r="U2419" s="33" t="s">
        <v>26689</v>
      </c>
      <c r="Y2419" s="33">
        <v>3971</v>
      </c>
      <c r="AA2419" s="33" t="s">
        <v>42844</v>
      </c>
      <c r="AB2419" s="33">
        <v>6026</v>
      </c>
      <c r="AC2419" s="103">
        <v>24436</v>
      </c>
    </row>
    <row r="2420" spans="1:67" ht="13" customHeight="1" x14ac:dyDescent="0.2">
      <c r="A2420" s="33" t="s">
        <v>33174</v>
      </c>
      <c r="B2420" s="33">
        <v>62</v>
      </c>
      <c r="C2420" s="33" t="s">
        <v>13</v>
      </c>
      <c r="D2420" s="33" t="s">
        <v>14</v>
      </c>
      <c r="E2420" s="96"/>
      <c r="F2420" s="94">
        <v>43286</v>
      </c>
      <c r="G2420" s="33" t="s">
        <v>33175</v>
      </c>
      <c r="H2420" s="33" t="s">
        <v>831</v>
      </c>
      <c r="I2420" s="33" t="s">
        <v>293</v>
      </c>
      <c r="J2420" s="62">
        <v>40214</v>
      </c>
      <c r="K2420" s="33" t="s">
        <v>1655</v>
      </c>
      <c r="L2420" s="33" t="s">
        <v>832</v>
      </c>
      <c r="M2420" s="1" t="s">
        <v>46139</v>
      </c>
      <c r="N2420" s="33" t="s">
        <v>20</v>
      </c>
      <c r="O2420" s="33" t="s">
        <v>33176</v>
      </c>
      <c r="P2420" s="33" t="s">
        <v>45771</v>
      </c>
      <c r="Q2420" s="33" t="s">
        <v>29986</v>
      </c>
      <c r="R2420" s="96" t="s">
        <v>33177</v>
      </c>
      <c r="S2420" s="33" t="s">
        <v>93</v>
      </c>
      <c r="T2420" s="33" t="s">
        <v>21</v>
      </c>
      <c r="U2420" s="33" t="s">
        <v>26682</v>
      </c>
      <c r="V2420" s="33" t="s">
        <v>26482</v>
      </c>
      <c r="W2420" s="33" t="s">
        <v>26485</v>
      </c>
      <c r="X2420" s="33" t="s">
        <v>93</v>
      </c>
      <c r="Y2420" s="33">
        <v>3826</v>
      </c>
      <c r="AA2420" s="33" t="s">
        <v>42842</v>
      </c>
      <c r="AB2420" s="33">
        <v>6027</v>
      </c>
      <c r="AC2420" s="103">
        <v>24434</v>
      </c>
    </row>
    <row r="2421" spans="1:67" ht="13" customHeight="1" x14ac:dyDescent="0.2">
      <c r="A2421" s="33" t="s">
        <v>33152</v>
      </c>
      <c r="B2421" s="33">
        <v>26</v>
      </c>
      <c r="C2421" s="33" t="s">
        <v>13</v>
      </c>
      <c r="D2421" s="33" t="s">
        <v>30</v>
      </c>
      <c r="E2421" s="96"/>
      <c r="F2421" s="94">
        <v>43286</v>
      </c>
      <c r="G2421" s="33" t="s">
        <v>33154</v>
      </c>
      <c r="H2421" s="33" t="s">
        <v>33153</v>
      </c>
      <c r="I2421" s="33" t="s">
        <v>1601</v>
      </c>
      <c r="J2421" s="62">
        <v>58301</v>
      </c>
      <c r="K2421" s="33" t="s">
        <v>3278</v>
      </c>
      <c r="L2421" s="33" t="s">
        <v>33155</v>
      </c>
      <c r="M2421" s="1" t="s">
        <v>47088</v>
      </c>
      <c r="N2421" s="33" t="s">
        <v>20</v>
      </c>
      <c r="O2421" s="33" t="s">
        <v>33156</v>
      </c>
      <c r="P2421" s="33" t="s">
        <v>37679</v>
      </c>
      <c r="Q2421" s="33" t="s">
        <v>29986</v>
      </c>
      <c r="R2421" s="96" t="s">
        <v>33157</v>
      </c>
      <c r="S2421" s="33" t="s">
        <v>93</v>
      </c>
      <c r="T2421" s="33" t="s">
        <v>45897</v>
      </c>
      <c r="U2421" s="33" t="s">
        <v>49804</v>
      </c>
      <c r="V2421" s="33" t="s">
        <v>26484</v>
      </c>
      <c r="W2421" s="33" t="s">
        <v>26485</v>
      </c>
      <c r="X2421" s="33" t="s">
        <v>93</v>
      </c>
      <c r="Y2421" s="33">
        <v>3825</v>
      </c>
      <c r="AA2421" s="33" t="s">
        <v>42843</v>
      </c>
      <c r="AB2421" s="33">
        <v>6029</v>
      </c>
      <c r="AC2421" s="103">
        <v>24432</v>
      </c>
    </row>
    <row r="2422" spans="1:67" ht="13" customHeight="1" x14ac:dyDescent="0.2">
      <c r="A2422" s="33" t="s">
        <v>33163</v>
      </c>
      <c r="B2422" s="33">
        <v>38</v>
      </c>
      <c r="C2422" s="33" t="s">
        <v>13</v>
      </c>
      <c r="D2422" s="33" t="s">
        <v>30</v>
      </c>
      <c r="E2422" s="96" t="s">
        <v>33165</v>
      </c>
      <c r="F2422" s="94">
        <v>43286</v>
      </c>
      <c r="G2422" s="33" t="s">
        <v>33166</v>
      </c>
      <c r="H2422" s="33" t="s">
        <v>33164</v>
      </c>
      <c r="I2422" s="33" t="s">
        <v>38</v>
      </c>
      <c r="J2422" s="62">
        <v>95249</v>
      </c>
      <c r="K2422" s="33" t="s">
        <v>33167</v>
      </c>
      <c r="L2422" s="33" t="s">
        <v>33168</v>
      </c>
      <c r="M2422" s="1" t="s">
        <v>47087</v>
      </c>
      <c r="N2422" s="33" t="s">
        <v>20</v>
      </c>
      <c r="O2422" s="33" t="s">
        <v>33169</v>
      </c>
      <c r="P2422" s="33" t="s">
        <v>45771</v>
      </c>
      <c r="Q2422" s="33" t="s">
        <v>29986</v>
      </c>
      <c r="R2422" s="96" t="s">
        <v>33170</v>
      </c>
      <c r="S2422" s="33" t="s">
        <v>509</v>
      </c>
      <c r="T2422" s="33" t="s">
        <v>45897</v>
      </c>
      <c r="U2422" s="33" t="s">
        <v>39851</v>
      </c>
      <c r="Y2422" s="33">
        <v>3972</v>
      </c>
      <c r="AA2422" s="33" t="s">
        <v>42843</v>
      </c>
      <c r="AB2422" s="33">
        <v>6028</v>
      </c>
      <c r="AC2422" s="103">
        <v>24433</v>
      </c>
    </row>
    <row r="2423" spans="1:67" ht="13" customHeight="1" x14ac:dyDescent="0.2">
      <c r="A2423" s="1" t="s">
        <v>33183</v>
      </c>
      <c r="B2423" s="33">
        <v>35</v>
      </c>
      <c r="C2423" s="33" t="s">
        <v>13</v>
      </c>
      <c r="D2423" s="1" t="s">
        <v>23</v>
      </c>
      <c r="E2423" s="96"/>
      <c r="F2423" s="94">
        <v>43285</v>
      </c>
      <c r="G2423" s="33" t="s">
        <v>33184</v>
      </c>
      <c r="H2423" s="33" t="s">
        <v>29193</v>
      </c>
      <c r="I2423" s="33" t="s">
        <v>159</v>
      </c>
      <c r="J2423" s="62">
        <v>30223</v>
      </c>
      <c r="K2423" s="33" t="s">
        <v>29194</v>
      </c>
      <c r="L2423" s="33" t="s">
        <v>33185</v>
      </c>
      <c r="M2423" s="1" t="s">
        <v>46555</v>
      </c>
      <c r="N2423" s="33" t="s">
        <v>20</v>
      </c>
      <c r="O2423" s="33" t="s">
        <v>33186</v>
      </c>
      <c r="P2423" s="33" t="s">
        <v>45771</v>
      </c>
      <c r="Q2423" s="33" t="s">
        <v>29986</v>
      </c>
      <c r="R2423" s="96" t="s">
        <v>33187</v>
      </c>
      <c r="S2423" s="33" t="s">
        <v>509</v>
      </c>
      <c r="T2423" s="33" t="s">
        <v>21</v>
      </c>
      <c r="U2423" s="33" t="s">
        <v>26689</v>
      </c>
      <c r="V2423" s="33" t="s">
        <v>26484</v>
      </c>
      <c r="W2423" s="33" t="s">
        <v>26485</v>
      </c>
      <c r="X2423" s="33" t="s">
        <v>509</v>
      </c>
      <c r="Y2423" s="33">
        <v>3821</v>
      </c>
      <c r="AA2423" s="33" t="s">
        <v>42844</v>
      </c>
      <c r="AB2423" s="33">
        <v>6022</v>
      </c>
      <c r="AC2423" s="103">
        <v>24431</v>
      </c>
    </row>
    <row r="2424" spans="1:67" ht="13" customHeight="1" x14ac:dyDescent="0.2">
      <c r="A2424" s="33" t="s">
        <v>33188</v>
      </c>
      <c r="B2424" s="33">
        <v>52</v>
      </c>
      <c r="C2424" s="33" t="s">
        <v>13</v>
      </c>
      <c r="D2424" s="33" t="s">
        <v>30</v>
      </c>
      <c r="E2424" s="96" t="s">
        <v>33190</v>
      </c>
      <c r="F2424" s="94">
        <v>43285</v>
      </c>
      <c r="G2424" s="33" t="s">
        <v>33191</v>
      </c>
      <c r="H2424" s="33" t="s">
        <v>33189</v>
      </c>
      <c r="I2424" s="33" t="s">
        <v>37</v>
      </c>
      <c r="J2424" s="62">
        <v>60177</v>
      </c>
      <c r="K2424" s="33" t="s">
        <v>7104</v>
      </c>
      <c r="L2424" s="33" t="s">
        <v>36333</v>
      </c>
      <c r="M2424" s="1" t="s">
        <v>47089</v>
      </c>
      <c r="N2424" s="33" t="s">
        <v>20</v>
      </c>
      <c r="O2424" s="33" t="s">
        <v>33192</v>
      </c>
      <c r="P2424" s="33" t="s">
        <v>45771</v>
      </c>
      <c r="Q2424" s="33" t="s">
        <v>29986</v>
      </c>
      <c r="R2424" s="96" t="s">
        <v>33193</v>
      </c>
      <c r="S2424" s="33" t="s">
        <v>93</v>
      </c>
      <c r="T2424" s="33" t="s">
        <v>21</v>
      </c>
      <c r="U2424" s="33" t="s">
        <v>26689</v>
      </c>
      <c r="V2424" s="33" t="s">
        <v>26484</v>
      </c>
      <c r="W2424" s="33" t="s">
        <v>26485</v>
      </c>
      <c r="X2424" s="33" t="s">
        <v>93</v>
      </c>
      <c r="Y2424" s="33">
        <v>3824</v>
      </c>
      <c r="AA2424" s="33" t="s">
        <v>42844</v>
      </c>
      <c r="AB2424" s="33">
        <v>6023</v>
      </c>
      <c r="AC2424" s="103">
        <v>24430</v>
      </c>
    </row>
    <row r="2425" spans="1:67" ht="13" customHeight="1" x14ac:dyDescent="0.2">
      <c r="A2425" s="33" t="s">
        <v>33178</v>
      </c>
      <c r="B2425" s="33">
        <v>32</v>
      </c>
      <c r="C2425" s="33" t="s">
        <v>13</v>
      </c>
      <c r="D2425" s="33" t="s">
        <v>127</v>
      </c>
      <c r="E2425" s="96" t="s">
        <v>33179</v>
      </c>
      <c r="F2425" s="94">
        <v>43285</v>
      </c>
      <c r="G2425" s="33" t="s">
        <v>33180</v>
      </c>
      <c r="H2425" s="33" t="s">
        <v>4294</v>
      </c>
      <c r="I2425" s="33" t="s">
        <v>191</v>
      </c>
      <c r="J2425" s="62">
        <v>81004</v>
      </c>
      <c r="K2425" s="33" t="s">
        <v>4294</v>
      </c>
      <c r="L2425" s="33" t="s">
        <v>4296</v>
      </c>
      <c r="M2425" s="1" t="s">
        <v>45922</v>
      </c>
      <c r="N2425" s="33" t="s">
        <v>20</v>
      </c>
      <c r="O2425" s="33" t="s">
        <v>33181</v>
      </c>
      <c r="P2425" s="33" t="s">
        <v>45771</v>
      </c>
      <c r="Q2425" s="33" t="s">
        <v>29986</v>
      </c>
      <c r="R2425" s="96" t="s">
        <v>33182</v>
      </c>
      <c r="S2425" s="33" t="s">
        <v>93</v>
      </c>
      <c r="T2425" s="33" t="s">
        <v>28</v>
      </c>
      <c r="U2425" s="33" t="s">
        <v>26487</v>
      </c>
      <c r="V2425" s="33" t="s">
        <v>26484</v>
      </c>
      <c r="X2425" s="33" t="s">
        <v>93</v>
      </c>
      <c r="Y2425" s="33">
        <v>3822</v>
      </c>
      <c r="AA2425" s="33" t="s">
        <v>42844</v>
      </c>
      <c r="AB2425" s="33">
        <v>6024</v>
      </c>
      <c r="AC2425" s="103">
        <v>24429</v>
      </c>
    </row>
    <row r="2426" spans="1:67" ht="13" customHeight="1" x14ac:dyDescent="0.2">
      <c r="A2426" s="33" t="s">
        <v>33194</v>
      </c>
      <c r="B2426" s="33">
        <v>24</v>
      </c>
      <c r="C2426" s="33" t="s">
        <v>13</v>
      </c>
      <c r="D2426" s="33" t="s">
        <v>30</v>
      </c>
      <c r="E2426" s="96" t="s">
        <v>33195</v>
      </c>
      <c r="F2426" s="94">
        <v>43284</v>
      </c>
      <c r="G2426" s="33" t="s">
        <v>33196</v>
      </c>
      <c r="H2426" s="33" t="s">
        <v>632</v>
      </c>
      <c r="I2426" s="33" t="s">
        <v>336</v>
      </c>
      <c r="J2426" s="62">
        <v>67212</v>
      </c>
      <c r="K2426" s="33" t="s">
        <v>633</v>
      </c>
      <c r="L2426" s="33" t="s">
        <v>634</v>
      </c>
      <c r="M2426" s="1" t="s">
        <v>46680</v>
      </c>
      <c r="N2426" s="33" t="s">
        <v>20</v>
      </c>
      <c r="O2426" s="33" t="s">
        <v>36334</v>
      </c>
      <c r="P2426" s="33" t="s">
        <v>45771</v>
      </c>
      <c r="Q2426" s="33" t="s">
        <v>29986</v>
      </c>
      <c r="R2426" s="96" t="s">
        <v>33197</v>
      </c>
      <c r="S2426" s="33" t="s">
        <v>93</v>
      </c>
      <c r="T2426" s="33" t="s">
        <v>21</v>
      </c>
      <c r="U2426" s="33" t="s">
        <v>26689</v>
      </c>
      <c r="Z2426" s="33" t="s">
        <v>42353</v>
      </c>
      <c r="AA2426" s="33" t="s">
        <v>42844</v>
      </c>
      <c r="AB2426" s="33">
        <v>6019</v>
      </c>
      <c r="AC2426" s="103">
        <v>23792</v>
      </c>
    </row>
    <row r="2427" spans="1:67" ht="13" customHeight="1" x14ac:dyDescent="0.2">
      <c r="A2427" s="33" t="s">
        <v>33198</v>
      </c>
      <c r="B2427" s="33">
        <v>33</v>
      </c>
      <c r="C2427" s="33" t="s">
        <v>13</v>
      </c>
      <c r="D2427" s="33" t="s">
        <v>78</v>
      </c>
      <c r="E2427" s="96"/>
      <c r="F2427" s="94">
        <v>43284</v>
      </c>
      <c r="G2427" s="33" t="s">
        <v>33199</v>
      </c>
      <c r="H2427" s="33" t="s">
        <v>80</v>
      </c>
      <c r="I2427" s="33" t="s">
        <v>37</v>
      </c>
      <c r="J2427" s="62">
        <v>60644</v>
      </c>
      <c r="K2427" s="33" t="s">
        <v>81</v>
      </c>
      <c r="L2427" s="33" t="s">
        <v>82</v>
      </c>
      <c r="M2427" s="1" t="s">
        <v>46250</v>
      </c>
      <c r="N2427" s="33" t="s">
        <v>20</v>
      </c>
      <c r="O2427" s="33" t="s">
        <v>33200</v>
      </c>
      <c r="P2427" s="33" t="s">
        <v>45771</v>
      </c>
      <c r="Q2427" s="33" t="s">
        <v>29986</v>
      </c>
      <c r="R2427" s="96" t="s">
        <v>33201</v>
      </c>
      <c r="S2427" s="33" t="s">
        <v>93</v>
      </c>
      <c r="T2427" s="33" t="s">
        <v>21</v>
      </c>
      <c r="U2427" s="33" t="s">
        <v>26689</v>
      </c>
      <c r="Y2427" s="33">
        <v>3970</v>
      </c>
      <c r="AA2427" s="33" t="s">
        <v>42842</v>
      </c>
      <c r="AB2427" s="33">
        <v>6018</v>
      </c>
      <c r="AC2427" s="103">
        <v>24428</v>
      </c>
    </row>
    <row r="2428" spans="1:67" ht="13" customHeight="1" x14ac:dyDescent="0.2">
      <c r="A2428" s="33" t="s">
        <v>33202</v>
      </c>
      <c r="B2428" s="33">
        <v>40</v>
      </c>
      <c r="C2428" s="33" t="s">
        <v>13</v>
      </c>
      <c r="D2428" s="33" t="s">
        <v>78</v>
      </c>
      <c r="E2428" s="96"/>
      <c r="F2428" s="94">
        <v>43284</v>
      </c>
      <c r="G2428" s="33" t="s">
        <v>33203</v>
      </c>
      <c r="H2428" s="33" t="s">
        <v>5458</v>
      </c>
      <c r="I2428" s="33" t="s">
        <v>337</v>
      </c>
      <c r="J2428" s="62">
        <v>28314</v>
      </c>
      <c r="K2428" s="33" t="s">
        <v>2894</v>
      </c>
      <c r="L2428" s="33" t="s">
        <v>5460</v>
      </c>
      <c r="M2428" s="1" t="s">
        <v>46204</v>
      </c>
      <c r="N2428" s="33" t="s">
        <v>20</v>
      </c>
      <c r="O2428" s="33" t="s">
        <v>33204</v>
      </c>
      <c r="P2428" s="33" t="s">
        <v>45771</v>
      </c>
      <c r="Q2428" s="33" t="s">
        <v>29986</v>
      </c>
      <c r="R2428" s="96" t="s">
        <v>33205</v>
      </c>
      <c r="S2428" s="33" t="s">
        <v>93</v>
      </c>
      <c r="T2428" s="33" t="s">
        <v>21</v>
      </c>
      <c r="U2428" s="33" t="s">
        <v>26682</v>
      </c>
      <c r="Y2428" s="33">
        <v>3930</v>
      </c>
      <c r="AA2428" s="33" t="s">
        <v>42844</v>
      </c>
      <c r="AB2428" s="33">
        <v>6020</v>
      </c>
      <c r="AC2428" s="103">
        <v>24426</v>
      </c>
    </row>
    <row r="2429" spans="1:67" ht="13" customHeight="1" x14ac:dyDescent="0.2">
      <c r="A2429" s="33" t="s">
        <v>36869</v>
      </c>
      <c r="B2429" s="33">
        <v>41</v>
      </c>
      <c r="C2429" s="33" t="s">
        <v>13</v>
      </c>
      <c r="D2429" s="33" t="s">
        <v>127</v>
      </c>
      <c r="E2429" s="96" t="s">
        <v>33206</v>
      </c>
      <c r="F2429" s="94">
        <v>43284</v>
      </c>
      <c r="G2429" s="33" t="s">
        <v>33207</v>
      </c>
      <c r="H2429" s="33" t="s">
        <v>10025</v>
      </c>
      <c r="I2429" s="33" t="s">
        <v>366</v>
      </c>
      <c r="J2429" s="62">
        <v>73507</v>
      </c>
      <c r="K2429" s="33" t="s">
        <v>10027</v>
      </c>
      <c r="L2429" s="33" t="s">
        <v>10028</v>
      </c>
      <c r="M2429" s="1" t="s">
        <v>46655</v>
      </c>
      <c r="N2429" s="33" t="s">
        <v>20</v>
      </c>
      <c r="O2429" s="33" t="s">
        <v>33208</v>
      </c>
      <c r="P2429" s="33" t="s">
        <v>45771</v>
      </c>
      <c r="Q2429" s="33" t="s">
        <v>29986</v>
      </c>
      <c r="R2429" s="96" t="s">
        <v>33209</v>
      </c>
      <c r="S2429" s="33" t="s">
        <v>93</v>
      </c>
      <c r="T2429" s="33" t="s">
        <v>21</v>
      </c>
      <c r="U2429" s="33" t="s">
        <v>26682</v>
      </c>
      <c r="Y2429" s="33">
        <v>3969</v>
      </c>
      <c r="AA2429" s="33" t="s">
        <v>42844</v>
      </c>
      <c r="AB2429" s="33">
        <v>6021</v>
      </c>
      <c r="AC2429" s="103">
        <v>24427</v>
      </c>
    </row>
    <row r="2430" spans="1:67" ht="13" customHeight="1" x14ac:dyDescent="0.2">
      <c r="A2430" s="33" t="s">
        <v>33210</v>
      </c>
      <c r="B2430" s="33">
        <v>26</v>
      </c>
      <c r="C2430" s="33" t="s">
        <v>13</v>
      </c>
      <c r="D2430" s="33" t="s">
        <v>30</v>
      </c>
      <c r="E2430" s="96" t="s">
        <v>33212</v>
      </c>
      <c r="F2430" s="94">
        <v>43282</v>
      </c>
      <c r="G2430" s="33" t="s">
        <v>33213</v>
      </c>
      <c r="H2430" s="33" t="s">
        <v>33211</v>
      </c>
      <c r="I2430" s="33" t="s">
        <v>341</v>
      </c>
      <c r="J2430" s="62">
        <v>50216</v>
      </c>
      <c r="K2430" s="33" t="s">
        <v>4705</v>
      </c>
      <c r="L2430" s="33" t="s">
        <v>33214</v>
      </c>
      <c r="M2430" s="1" t="s">
        <v>47092</v>
      </c>
      <c r="N2430" s="33" t="s">
        <v>20</v>
      </c>
      <c r="O2430" s="33" t="s">
        <v>33215</v>
      </c>
      <c r="P2430" s="33" t="s">
        <v>45771</v>
      </c>
      <c r="Q2430" s="33" t="s">
        <v>29986</v>
      </c>
      <c r="R2430" s="96" t="s">
        <v>33216</v>
      </c>
      <c r="S2430" s="33" t="s">
        <v>93</v>
      </c>
      <c r="T2430" s="33" t="s">
        <v>21</v>
      </c>
      <c r="U2430" s="33" t="s">
        <v>26682</v>
      </c>
      <c r="V2430" s="33" t="s">
        <v>26482</v>
      </c>
      <c r="W2430" s="33" t="s">
        <v>26485</v>
      </c>
      <c r="X2430" s="33" t="s">
        <v>93</v>
      </c>
      <c r="Y2430" s="33">
        <v>3823</v>
      </c>
      <c r="AA2430" s="33" t="s">
        <v>42843</v>
      </c>
      <c r="AB2430" s="33">
        <v>6015</v>
      </c>
      <c r="AC2430" s="103">
        <v>2815</v>
      </c>
      <c r="BO2430" s="51"/>
    </row>
    <row r="2431" spans="1:67" ht="13" customHeight="1" x14ac:dyDescent="0.2">
      <c r="A2431" s="33" t="s">
        <v>33217</v>
      </c>
      <c r="B2431" s="33">
        <v>33</v>
      </c>
      <c r="C2431" s="33" t="s">
        <v>13</v>
      </c>
      <c r="D2431" s="33" t="s">
        <v>30</v>
      </c>
      <c r="E2431" s="96" t="s">
        <v>33218</v>
      </c>
      <c r="F2431" s="94">
        <v>43282</v>
      </c>
      <c r="G2431" s="33" t="s">
        <v>33219</v>
      </c>
      <c r="H2431" s="33" t="s">
        <v>3888</v>
      </c>
      <c r="I2431" s="33" t="s">
        <v>732</v>
      </c>
      <c r="J2431" s="62">
        <v>83709</v>
      </c>
      <c r="K2431" s="33" t="s">
        <v>3890</v>
      </c>
      <c r="L2431" s="33" t="s">
        <v>29933</v>
      </c>
      <c r="M2431" s="1" t="s">
        <v>47091</v>
      </c>
      <c r="N2431" s="33" t="s">
        <v>20</v>
      </c>
      <c r="O2431" s="33" t="s">
        <v>33220</v>
      </c>
      <c r="P2431" s="33" t="s">
        <v>45771</v>
      </c>
      <c r="Q2431" s="33" t="s">
        <v>29986</v>
      </c>
      <c r="R2431" s="96" t="s">
        <v>33221</v>
      </c>
      <c r="S2431" s="33" t="s">
        <v>93</v>
      </c>
      <c r="T2431" s="33" t="s">
        <v>21</v>
      </c>
      <c r="U2431" s="33" t="s">
        <v>26689</v>
      </c>
      <c r="V2431" s="33" t="s">
        <v>26484</v>
      </c>
      <c r="W2431" s="33" t="s">
        <v>26486</v>
      </c>
      <c r="X2431" s="33" t="s">
        <v>93</v>
      </c>
      <c r="Y2431" s="33">
        <v>3816</v>
      </c>
      <c r="AA2431" s="33" t="s">
        <v>42844</v>
      </c>
      <c r="AB2431" s="33">
        <v>6014</v>
      </c>
      <c r="AC2431" s="103">
        <v>24381</v>
      </c>
    </row>
    <row r="2432" spans="1:67" ht="13" customHeight="1" x14ac:dyDescent="0.2">
      <c r="A2432" s="33" t="s">
        <v>33222</v>
      </c>
      <c r="B2432" s="33">
        <v>60</v>
      </c>
      <c r="C2432" s="33" t="s">
        <v>13</v>
      </c>
      <c r="D2432" s="33" t="s">
        <v>882</v>
      </c>
      <c r="E2432" s="96" t="s">
        <v>33224</v>
      </c>
      <c r="F2432" s="94">
        <v>43282</v>
      </c>
      <c r="G2432" s="33" t="s">
        <v>33225</v>
      </c>
      <c r="H2432" s="33" t="s">
        <v>33223</v>
      </c>
      <c r="I2432" s="33" t="s">
        <v>399</v>
      </c>
      <c r="J2432" s="62">
        <v>64030</v>
      </c>
      <c r="K2432" s="33" t="s">
        <v>401</v>
      </c>
      <c r="L2432" s="33" t="s">
        <v>33226</v>
      </c>
      <c r="M2432" s="1" t="s">
        <v>47090</v>
      </c>
      <c r="N2432" s="33" t="s">
        <v>20</v>
      </c>
      <c r="O2432" s="33" t="s">
        <v>33227</v>
      </c>
      <c r="P2432" s="33" t="s">
        <v>45771</v>
      </c>
      <c r="Q2432" s="33" t="s">
        <v>29986</v>
      </c>
      <c r="R2432" s="96" t="s">
        <v>33228</v>
      </c>
      <c r="S2432" s="33" t="s">
        <v>509</v>
      </c>
      <c r="T2432" s="33" t="s">
        <v>21</v>
      </c>
      <c r="U2432" s="33" t="s">
        <v>28142</v>
      </c>
      <c r="V2432" s="33" t="s">
        <v>26482</v>
      </c>
      <c r="W2432" s="33" t="s">
        <v>26485</v>
      </c>
      <c r="X2432" s="33" t="s">
        <v>93</v>
      </c>
      <c r="Y2432" s="33">
        <v>3817</v>
      </c>
      <c r="AA2432" s="33" t="s">
        <v>42844</v>
      </c>
      <c r="AB2432" s="33">
        <v>6017</v>
      </c>
      <c r="AC2432" s="103">
        <v>24383</v>
      </c>
    </row>
    <row r="2433" spans="1:29" ht="13" customHeight="1" x14ac:dyDescent="0.2">
      <c r="A2433" s="1" t="s">
        <v>2989</v>
      </c>
      <c r="B2433" s="33" t="s">
        <v>22</v>
      </c>
      <c r="C2433" s="33" t="s">
        <v>13</v>
      </c>
      <c r="D2433" s="1" t="s">
        <v>23</v>
      </c>
      <c r="E2433" s="96"/>
      <c r="F2433" s="94">
        <v>43282</v>
      </c>
      <c r="G2433" s="33" t="s">
        <v>33229</v>
      </c>
      <c r="H2433" s="33" t="s">
        <v>3370</v>
      </c>
      <c r="I2433" s="33" t="s">
        <v>38</v>
      </c>
      <c r="J2433" s="62">
        <v>92703</v>
      </c>
      <c r="K2433" s="33" t="s">
        <v>995</v>
      </c>
      <c r="L2433" s="33" t="s">
        <v>3372</v>
      </c>
      <c r="M2433" s="1" t="s">
        <v>46210</v>
      </c>
      <c r="N2433" s="33" t="s">
        <v>20</v>
      </c>
      <c r="O2433" s="33" t="s">
        <v>33230</v>
      </c>
      <c r="P2433" s="33" t="s">
        <v>45771</v>
      </c>
      <c r="Q2433" s="33" t="s">
        <v>29986</v>
      </c>
      <c r="R2433" s="96" t="s">
        <v>33231</v>
      </c>
      <c r="S2433" s="33" t="s">
        <v>93</v>
      </c>
      <c r="T2433" s="33" t="s">
        <v>28</v>
      </c>
      <c r="U2433" s="33" t="s">
        <v>26532</v>
      </c>
      <c r="V2433" s="33" t="s">
        <v>26487</v>
      </c>
      <c r="W2433" s="33" t="s">
        <v>26485</v>
      </c>
      <c r="X2433" s="33" t="s">
        <v>93</v>
      </c>
      <c r="Y2433" s="33">
        <v>3814</v>
      </c>
      <c r="AA2433" s="33" t="s">
        <v>42842</v>
      </c>
      <c r="AB2433" s="33">
        <v>6016</v>
      </c>
      <c r="AC2433" s="103">
        <v>24425</v>
      </c>
    </row>
    <row r="2434" spans="1:29" ht="13" customHeight="1" x14ac:dyDescent="0.2">
      <c r="A2434" s="33" t="s">
        <v>33232</v>
      </c>
      <c r="B2434" s="33">
        <v>19</v>
      </c>
      <c r="C2434" s="33" t="s">
        <v>13</v>
      </c>
      <c r="D2434" s="33" t="s">
        <v>78</v>
      </c>
      <c r="E2434" s="96"/>
      <c r="F2434" s="94">
        <v>43280</v>
      </c>
      <c r="G2434" s="33" t="s">
        <v>33233</v>
      </c>
      <c r="H2434" s="33" t="s">
        <v>581</v>
      </c>
      <c r="I2434" s="33" t="s">
        <v>111</v>
      </c>
      <c r="J2434" s="62">
        <v>85019</v>
      </c>
      <c r="K2434" s="33" t="s">
        <v>582</v>
      </c>
      <c r="L2434" s="33" t="s">
        <v>583</v>
      </c>
      <c r="M2434" s="1" t="s">
        <v>45935</v>
      </c>
      <c r="N2434" s="33" t="s">
        <v>20</v>
      </c>
      <c r="O2434" s="33" t="s">
        <v>33234</v>
      </c>
      <c r="P2434" s="33" t="s">
        <v>45771</v>
      </c>
      <c r="Q2434" s="33" t="s">
        <v>29986</v>
      </c>
      <c r="R2434" s="96" t="s">
        <v>33235</v>
      </c>
      <c r="S2434" s="33" t="s">
        <v>93</v>
      </c>
      <c r="T2434" s="33" t="s">
        <v>21</v>
      </c>
      <c r="U2434" s="33" t="s">
        <v>26689</v>
      </c>
      <c r="V2434" s="33" t="s">
        <v>26484</v>
      </c>
      <c r="W2434" s="33" t="s">
        <v>26485</v>
      </c>
      <c r="X2434" s="33" t="s">
        <v>93</v>
      </c>
      <c r="Y2434" s="33">
        <v>3818</v>
      </c>
      <c r="AA2434" s="33" t="s">
        <v>42844</v>
      </c>
      <c r="AB2434" s="33">
        <v>6009</v>
      </c>
      <c r="AC2434" s="103">
        <v>24375</v>
      </c>
    </row>
    <row r="2435" spans="1:29" ht="13" customHeight="1" x14ac:dyDescent="0.2">
      <c r="A2435" s="33" t="s">
        <v>33240</v>
      </c>
      <c r="B2435" s="33">
        <v>33</v>
      </c>
      <c r="C2435" s="33" t="s">
        <v>13</v>
      </c>
      <c r="D2435" s="33" t="s">
        <v>30</v>
      </c>
      <c r="E2435" s="96"/>
      <c r="F2435" s="94">
        <v>43280</v>
      </c>
      <c r="G2435" s="33" t="s">
        <v>33241</v>
      </c>
      <c r="H2435" s="33" t="s">
        <v>26455</v>
      </c>
      <c r="I2435" s="33" t="s">
        <v>297</v>
      </c>
      <c r="J2435" s="62">
        <v>38464</v>
      </c>
      <c r="K2435" s="33" t="s">
        <v>1917</v>
      </c>
      <c r="L2435" s="33" t="s">
        <v>33242</v>
      </c>
      <c r="M2435" s="1" t="s">
        <v>47095</v>
      </c>
      <c r="N2435" s="33" t="s">
        <v>20</v>
      </c>
      <c r="O2435" s="33" t="s">
        <v>36335</v>
      </c>
      <c r="P2435" s="33" t="s">
        <v>45771</v>
      </c>
      <c r="Q2435" s="33" t="s">
        <v>29986</v>
      </c>
      <c r="R2435" s="96" t="s">
        <v>33243</v>
      </c>
      <c r="S2435" s="33" t="s">
        <v>93</v>
      </c>
      <c r="T2435" s="33" t="s">
        <v>21</v>
      </c>
      <c r="U2435" s="33" t="s">
        <v>26682</v>
      </c>
      <c r="V2435" s="33" t="s">
        <v>26482</v>
      </c>
      <c r="W2435" s="33" t="s">
        <v>26486</v>
      </c>
      <c r="X2435" s="33" t="s">
        <v>93</v>
      </c>
      <c r="Y2435" s="33">
        <v>3820</v>
      </c>
      <c r="AA2435" s="33" t="s">
        <v>42843</v>
      </c>
      <c r="AB2435" s="33">
        <v>6011</v>
      </c>
      <c r="AC2435" s="103">
        <v>24378</v>
      </c>
    </row>
    <row r="2436" spans="1:29" ht="13" customHeight="1" x14ac:dyDescent="0.2">
      <c r="A2436" s="33" t="s">
        <v>33244</v>
      </c>
      <c r="B2436" s="33">
        <v>36</v>
      </c>
      <c r="C2436" s="33" t="s">
        <v>13</v>
      </c>
      <c r="D2436" s="33" t="s">
        <v>30</v>
      </c>
      <c r="E2436" s="96"/>
      <c r="F2436" s="94">
        <v>43280</v>
      </c>
      <c r="G2436" s="33" t="s">
        <v>33245</v>
      </c>
      <c r="H2436" s="33" t="s">
        <v>396</v>
      </c>
      <c r="I2436" s="33" t="s">
        <v>308</v>
      </c>
      <c r="J2436" s="62">
        <v>99705</v>
      </c>
      <c r="K2436" s="33" t="s">
        <v>18064</v>
      </c>
      <c r="L2436" s="33" t="s">
        <v>10171</v>
      </c>
      <c r="M2436" s="1" t="s">
        <v>46185</v>
      </c>
      <c r="N2436" s="33" t="s">
        <v>20</v>
      </c>
      <c r="O2436" s="33" t="s">
        <v>33246</v>
      </c>
      <c r="P2436" s="33" t="s">
        <v>45771</v>
      </c>
      <c r="Q2436" s="33" t="s">
        <v>29986</v>
      </c>
      <c r="R2436" s="96" t="s">
        <v>33247</v>
      </c>
      <c r="S2436" s="33" t="s">
        <v>93</v>
      </c>
      <c r="T2436" s="33" t="s">
        <v>21</v>
      </c>
      <c r="U2436" s="33" t="s">
        <v>26928</v>
      </c>
      <c r="V2436" s="33" t="s">
        <v>26482</v>
      </c>
      <c r="X2436" s="33" t="s">
        <v>93</v>
      </c>
      <c r="Y2436" s="33">
        <v>3819</v>
      </c>
      <c r="AA2436" s="33" t="s">
        <v>42844</v>
      </c>
      <c r="AB2436" s="33">
        <v>6007</v>
      </c>
      <c r="AC2436" s="103">
        <v>24376</v>
      </c>
    </row>
    <row r="2437" spans="1:29" ht="13" customHeight="1" x14ac:dyDescent="0.2">
      <c r="A2437" s="33" t="s">
        <v>33252</v>
      </c>
      <c r="B2437" s="33">
        <v>56</v>
      </c>
      <c r="C2437" s="33" t="s">
        <v>13</v>
      </c>
      <c r="D2437" s="33" t="s">
        <v>30</v>
      </c>
      <c r="E2437" s="96" t="s">
        <v>33254</v>
      </c>
      <c r="F2437" s="94">
        <v>43280</v>
      </c>
      <c r="G2437" s="33" t="s">
        <v>33255</v>
      </c>
      <c r="H2437" s="33" t="s">
        <v>33253</v>
      </c>
      <c r="I2437" s="33" t="s">
        <v>50</v>
      </c>
      <c r="J2437" s="62">
        <v>48329</v>
      </c>
      <c r="K2437" s="33" t="s">
        <v>554</v>
      </c>
      <c r="L2437" s="33" t="s">
        <v>33256</v>
      </c>
      <c r="M2437" s="1" t="s">
        <v>47094</v>
      </c>
      <c r="N2437" s="33" t="s">
        <v>20</v>
      </c>
      <c r="O2437" s="33" t="s">
        <v>33257</v>
      </c>
      <c r="P2437" s="33" t="s">
        <v>45771</v>
      </c>
      <c r="Q2437" s="33" t="s">
        <v>29986</v>
      </c>
      <c r="R2437" s="96" t="s">
        <v>33258</v>
      </c>
      <c r="S2437" s="33" t="s">
        <v>509</v>
      </c>
      <c r="T2437" s="33" t="s">
        <v>21</v>
      </c>
      <c r="U2437" s="33" t="s">
        <v>26689</v>
      </c>
      <c r="V2437" s="33" t="s">
        <v>26484</v>
      </c>
      <c r="W2437" s="33" t="s">
        <v>26483</v>
      </c>
      <c r="X2437" s="33" t="s">
        <v>93</v>
      </c>
      <c r="Y2437" s="33">
        <v>3836</v>
      </c>
      <c r="AA2437" s="33" t="s">
        <v>42844</v>
      </c>
      <c r="AB2437" s="33">
        <v>6010</v>
      </c>
      <c r="AC2437" s="103">
        <v>24379</v>
      </c>
    </row>
    <row r="2438" spans="1:29" ht="13" customHeight="1" x14ac:dyDescent="0.2">
      <c r="A2438" s="33" t="s">
        <v>33259</v>
      </c>
      <c r="B2438" s="33" t="s">
        <v>22</v>
      </c>
      <c r="C2438" s="33" t="s">
        <v>13</v>
      </c>
      <c r="D2438" s="33" t="s">
        <v>78</v>
      </c>
      <c r="E2438" s="96" t="s">
        <v>33260</v>
      </c>
      <c r="F2438" s="94">
        <v>43280</v>
      </c>
      <c r="G2438" s="33" t="s">
        <v>33261</v>
      </c>
      <c r="H2438" s="33" t="s">
        <v>1455</v>
      </c>
      <c r="I2438" s="33" t="s">
        <v>105</v>
      </c>
      <c r="J2438" s="62">
        <v>97201</v>
      </c>
      <c r="K2438" s="33" t="s">
        <v>1457</v>
      </c>
      <c r="L2438" s="33" t="s">
        <v>33262</v>
      </c>
      <c r="M2438" s="1" t="s">
        <v>47093</v>
      </c>
      <c r="N2438" s="33" t="s">
        <v>20</v>
      </c>
      <c r="O2438" s="33" t="s">
        <v>33263</v>
      </c>
      <c r="P2438" s="33" t="s">
        <v>45771</v>
      </c>
      <c r="Q2438" s="33" t="s">
        <v>29986</v>
      </c>
      <c r="R2438" s="96" t="s">
        <v>33264</v>
      </c>
      <c r="S2438" s="33" t="s">
        <v>93</v>
      </c>
      <c r="T2438" s="33" t="s">
        <v>21</v>
      </c>
      <c r="U2438" s="33" t="s">
        <v>26689</v>
      </c>
      <c r="V2438" s="33" t="s">
        <v>26487</v>
      </c>
      <c r="X2438" s="33" t="s">
        <v>93</v>
      </c>
      <c r="Y2438" s="33">
        <v>3815</v>
      </c>
      <c r="AA2438" s="33" t="s">
        <v>42842</v>
      </c>
      <c r="AB2438" s="33">
        <v>6008</v>
      </c>
      <c r="AC2438" s="103">
        <v>24377</v>
      </c>
    </row>
    <row r="2439" spans="1:29" ht="13" customHeight="1" x14ac:dyDescent="0.2">
      <c r="A2439" s="33" t="s">
        <v>49962</v>
      </c>
      <c r="B2439" s="33">
        <v>27</v>
      </c>
      <c r="C2439" s="33" t="s">
        <v>13</v>
      </c>
      <c r="D2439" s="1" t="s">
        <v>78</v>
      </c>
      <c r="E2439" s="96"/>
      <c r="F2439" s="94">
        <v>43280</v>
      </c>
      <c r="G2439" s="33" t="s">
        <v>33236</v>
      </c>
      <c r="H2439" s="33" t="s">
        <v>2642</v>
      </c>
      <c r="I2439" s="33" t="s">
        <v>38</v>
      </c>
      <c r="J2439" s="62">
        <v>91768</v>
      </c>
      <c r="K2439" s="33" t="s">
        <v>91</v>
      </c>
      <c r="L2439" s="33" t="s">
        <v>33237</v>
      </c>
      <c r="M2439" s="1" t="s">
        <v>47096</v>
      </c>
      <c r="N2439" s="33" t="s">
        <v>20</v>
      </c>
      <c r="O2439" s="33" t="s">
        <v>33238</v>
      </c>
      <c r="P2439" s="33" t="s">
        <v>45771</v>
      </c>
      <c r="Q2439" s="33" t="s">
        <v>29986</v>
      </c>
      <c r="R2439" s="96" t="s">
        <v>33239</v>
      </c>
      <c r="S2439" s="33" t="s">
        <v>93</v>
      </c>
      <c r="T2439" s="33" t="s">
        <v>21</v>
      </c>
      <c r="U2439" s="33" t="s">
        <v>26682</v>
      </c>
      <c r="V2439" s="33" t="s">
        <v>26484</v>
      </c>
      <c r="W2439" s="33" t="s">
        <v>26483</v>
      </c>
      <c r="X2439" s="33" t="s">
        <v>93</v>
      </c>
      <c r="Y2439" s="33">
        <v>3813</v>
      </c>
      <c r="AA2439" s="33" t="s">
        <v>42844</v>
      </c>
      <c r="AB2439" s="33">
        <v>6013</v>
      </c>
      <c r="AC2439" s="103">
        <v>24380</v>
      </c>
    </row>
    <row r="2440" spans="1:29" ht="13" customHeight="1" x14ac:dyDescent="0.2">
      <c r="A2440" s="33" t="s">
        <v>33248</v>
      </c>
      <c r="B2440" s="33">
        <v>36</v>
      </c>
      <c r="C2440" s="33" t="s">
        <v>13</v>
      </c>
      <c r="D2440" s="33" t="s">
        <v>41</v>
      </c>
      <c r="E2440" s="96"/>
      <c r="F2440" s="94">
        <v>43280</v>
      </c>
      <c r="G2440" s="33" t="s">
        <v>33249</v>
      </c>
      <c r="H2440" s="33" t="s">
        <v>3495</v>
      </c>
      <c r="I2440" s="33" t="s">
        <v>191</v>
      </c>
      <c r="J2440" s="62">
        <v>80011</v>
      </c>
      <c r="K2440" s="33" t="s">
        <v>3497</v>
      </c>
      <c r="L2440" s="33" t="s">
        <v>3498</v>
      </c>
      <c r="M2440" s="1" t="s">
        <v>46491</v>
      </c>
      <c r="N2440" s="33" t="s">
        <v>20</v>
      </c>
      <c r="O2440" s="33" t="s">
        <v>33250</v>
      </c>
      <c r="P2440" s="33" t="s">
        <v>45771</v>
      </c>
      <c r="Q2440" s="33" t="s">
        <v>29986</v>
      </c>
      <c r="R2440" s="96" t="s">
        <v>33251</v>
      </c>
      <c r="S2440" s="33" t="s">
        <v>93</v>
      </c>
      <c r="T2440" s="33" t="s">
        <v>28</v>
      </c>
      <c r="U2440" s="33" t="s">
        <v>26487</v>
      </c>
      <c r="V2440" s="33" t="s">
        <v>26487</v>
      </c>
      <c r="W2440" s="33" t="s">
        <v>26483</v>
      </c>
      <c r="X2440" s="33" t="s">
        <v>509</v>
      </c>
      <c r="Y2440" s="33">
        <v>3808</v>
      </c>
      <c r="AA2440" s="33" t="s">
        <v>42844</v>
      </c>
      <c r="AB2440" s="33">
        <v>6012</v>
      </c>
      <c r="AC2440" s="103">
        <v>24374</v>
      </c>
    </row>
    <row r="2441" spans="1:29" ht="13" customHeight="1" x14ac:dyDescent="0.2">
      <c r="A2441" s="33" t="s">
        <v>33272</v>
      </c>
      <c r="B2441" s="33">
        <v>36</v>
      </c>
      <c r="C2441" s="33" t="s">
        <v>13</v>
      </c>
      <c r="D2441" s="33" t="s">
        <v>30</v>
      </c>
      <c r="E2441" s="96" t="s">
        <v>33273</v>
      </c>
      <c r="F2441" s="94">
        <v>43279</v>
      </c>
      <c r="G2441" s="33" t="s">
        <v>33274</v>
      </c>
      <c r="H2441" s="33" t="s">
        <v>5920</v>
      </c>
      <c r="I2441" s="33" t="s">
        <v>915</v>
      </c>
      <c r="J2441" s="62">
        <v>72801</v>
      </c>
      <c r="K2441" s="33" t="s">
        <v>5922</v>
      </c>
      <c r="L2441" s="33" t="s">
        <v>5923</v>
      </c>
      <c r="M2441" s="1" t="s">
        <v>45907</v>
      </c>
      <c r="N2441" s="33" t="s">
        <v>20</v>
      </c>
      <c r="O2441" s="33" t="s">
        <v>33275</v>
      </c>
      <c r="P2441" s="33" t="s">
        <v>45771</v>
      </c>
      <c r="Q2441" s="33" t="s">
        <v>29986</v>
      </c>
      <c r="R2441" s="96" t="s">
        <v>33276</v>
      </c>
      <c r="S2441" s="33" t="s">
        <v>93</v>
      </c>
      <c r="T2441" s="33" t="s">
        <v>21</v>
      </c>
      <c r="U2441" s="33" t="s">
        <v>26689</v>
      </c>
      <c r="V2441" s="33" t="s">
        <v>26484</v>
      </c>
      <c r="W2441" s="33" t="s">
        <v>26485</v>
      </c>
      <c r="X2441" s="33" t="s">
        <v>93</v>
      </c>
      <c r="Y2441" s="33">
        <v>3809</v>
      </c>
      <c r="AA2441" s="33" t="s">
        <v>42842</v>
      </c>
      <c r="AB2441" s="33">
        <v>6002</v>
      </c>
      <c r="AC2441" s="103">
        <v>24371</v>
      </c>
    </row>
    <row r="2442" spans="1:29" ht="13" customHeight="1" x14ac:dyDescent="0.2">
      <c r="A2442" s="33" t="s">
        <v>33284</v>
      </c>
      <c r="B2442" s="33">
        <v>54</v>
      </c>
      <c r="C2442" s="33" t="s">
        <v>13</v>
      </c>
      <c r="D2442" s="33" t="s">
        <v>30</v>
      </c>
      <c r="E2442" s="96"/>
      <c r="F2442" s="94">
        <v>43279</v>
      </c>
      <c r="G2442" s="33" t="s">
        <v>33286</v>
      </c>
      <c r="H2442" s="33" t="s">
        <v>33285</v>
      </c>
      <c r="I2442" s="33" t="s">
        <v>55</v>
      </c>
      <c r="J2442" s="62">
        <v>33525</v>
      </c>
      <c r="K2442" s="33" t="s">
        <v>4003</v>
      </c>
      <c r="L2442" s="33" t="s">
        <v>4941</v>
      </c>
      <c r="M2442" s="1" t="s">
        <v>45910</v>
      </c>
      <c r="N2442" s="33" t="s">
        <v>20</v>
      </c>
      <c r="O2442" s="33" t="s">
        <v>33287</v>
      </c>
      <c r="P2442" s="33" t="s">
        <v>45771</v>
      </c>
      <c r="Q2442" s="33" t="s">
        <v>29986</v>
      </c>
      <c r="R2442" s="96" t="s">
        <v>33288</v>
      </c>
      <c r="S2442" s="33" t="s">
        <v>509</v>
      </c>
      <c r="T2442" s="33" t="s">
        <v>21</v>
      </c>
      <c r="U2442" s="33" t="s">
        <v>26689</v>
      </c>
      <c r="V2442" s="33" t="s">
        <v>26484</v>
      </c>
      <c r="W2442" s="33" t="s">
        <v>26485</v>
      </c>
      <c r="X2442" s="33" t="s">
        <v>93</v>
      </c>
      <c r="Y2442" s="33">
        <v>3811</v>
      </c>
      <c r="AA2442" s="33" t="s">
        <v>42843</v>
      </c>
      <c r="AB2442" s="33">
        <v>6003</v>
      </c>
      <c r="AC2442" s="103">
        <v>24368</v>
      </c>
    </row>
    <row r="2443" spans="1:29" ht="13" customHeight="1" x14ac:dyDescent="0.2">
      <c r="A2443" s="33" t="s">
        <v>33265</v>
      </c>
      <c r="B2443" s="33">
        <v>34</v>
      </c>
      <c r="C2443" s="33" t="s">
        <v>102</v>
      </c>
      <c r="D2443" s="33" t="s">
        <v>30</v>
      </c>
      <c r="E2443" s="96" t="s">
        <v>33267</v>
      </c>
      <c r="F2443" s="94">
        <v>43279</v>
      </c>
      <c r="G2443" s="33" t="s">
        <v>33268</v>
      </c>
      <c r="H2443" s="33" t="s">
        <v>33266</v>
      </c>
      <c r="I2443" s="33" t="s">
        <v>159</v>
      </c>
      <c r="J2443" s="62">
        <v>31305</v>
      </c>
      <c r="K2443" s="33" t="s">
        <v>19362</v>
      </c>
      <c r="L2443" s="33" t="s">
        <v>33269</v>
      </c>
      <c r="M2443" s="1" t="s">
        <v>47098</v>
      </c>
      <c r="N2443" s="33" t="s">
        <v>20</v>
      </c>
      <c r="O2443" s="33" t="s">
        <v>33270</v>
      </c>
      <c r="P2443" s="33" t="s">
        <v>23029</v>
      </c>
      <c r="Q2443" s="33" t="s">
        <v>29986</v>
      </c>
      <c r="R2443" s="96" t="s">
        <v>33271</v>
      </c>
      <c r="S2443" s="33" t="s">
        <v>93</v>
      </c>
      <c r="T2443" s="33" t="s">
        <v>45897</v>
      </c>
      <c r="U2443" s="33" t="s">
        <v>49804</v>
      </c>
      <c r="Z2443" s="33" t="s">
        <v>42353</v>
      </c>
      <c r="AA2443" s="33" t="s">
        <v>42843</v>
      </c>
      <c r="AB2443" s="33">
        <v>6004</v>
      </c>
      <c r="AC2443" s="103">
        <v>24372</v>
      </c>
    </row>
    <row r="2444" spans="1:29" ht="13" customHeight="1" x14ac:dyDescent="0.2">
      <c r="A2444" s="33" t="s">
        <v>33277</v>
      </c>
      <c r="B2444" s="33">
        <v>36</v>
      </c>
      <c r="C2444" s="33" t="s">
        <v>13</v>
      </c>
      <c r="D2444" s="33" t="s">
        <v>30</v>
      </c>
      <c r="E2444" s="96"/>
      <c r="F2444" s="94">
        <v>43279</v>
      </c>
      <c r="G2444" s="33" t="s">
        <v>33278</v>
      </c>
      <c r="H2444" s="33" t="s">
        <v>9112</v>
      </c>
      <c r="I2444" s="33" t="s">
        <v>55</v>
      </c>
      <c r="J2444" s="62">
        <v>32119</v>
      </c>
      <c r="K2444" s="33" t="s">
        <v>3558</v>
      </c>
      <c r="L2444" s="33" t="s">
        <v>33279</v>
      </c>
      <c r="M2444" s="1" t="s">
        <v>47097</v>
      </c>
      <c r="N2444" s="33" t="s">
        <v>362</v>
      </c>
      <c r="O2444" s="33" t="s">
        <v>33280</v>
      </c>
      <c r="P2444" s="33" t="s">
        <v>45771</v>
      </c>
      <c r="Q2444" s="33" t="s">
        <v>29986</v>
      </c>
      <c r="R2444" s="96" t="s">
        <v>33281</v>
      </c>
      <c r="S2444" s="33" t="s">
        <v>22</v>
      </c>
      <c r="T2444" s="33" t="s">
        <v>45897</v>
      </c>
      <c r="U2444" s="33" t="s">
        <v>49804</v>
      </c>
      <c r="AA2444" s="33" t="s">
        <v>42844</v>
      </c>
      <c r="AB2444" s="33">
        <v>6006</v>
      </c>
      <c r="AC2444" s="103">
        <v>24458</v>
      </c>
    </row>
    <row r="2445" spans="1:29" ht="13" customHeight="1" x14ac:dyDescent="0.2">
      <c r="A2445" s="33" t="s">
        <v>33282</v>
      </c>
      <c r="B2445" s="33">
        <v>39</v>
      </c>
      <c r="C2445" s="33" t="s">
        <v>13</v>
      </c>
      <c r="D2445" s="33" t="s">
        <v>30</v>
      </c>
      <c r="E2445" s="96" t="s">
        <v>33283</v>
      </c>
      <c r="F2445" s="94">
        <v>43279</v>
      </c>
      <c r="G2445" s="33" t="s">
        <v>33268</v>
      </c>
      <c r="H2445" s="33" t="s">
        <v>33266</v>
      </c>
      <c r="I2445" s="33" t="s">
        <v>159</v>
      </c>
      <c r="J2445" s="62">
        <v>31305</v>
      </c>
      <c r="K2445" s="33" t="s">
        <v>19362</v>
      </c>
      <c r="L2445" s="33" t="s">
        <v>33269</v>
      </c>
      <c r="M2445" s="1" t="s">
        <v>47098</v>
      </c>
      <c r="N2445" s="33" t="s">
        <v>20</v>
      </c>
      <c r="O2445" s="33" t="s">
        <v>33270</v>
      </c>
      <c r="P2445" s="33" t="s">
        <v>23029</v>
      </c>
      <c r="Q2445" s="33" t="s">
        <v>29986</v>
      </c>
      <c r="R2445" s="96" t="s">
        <v>33271</v>
      </c>
      <c r="S2445" s="33" t="s">
        <v>93</v>
      </c>
      <c r="T2445" s="33" t="s">
        <v>45897</v>
      </c>
      <c r="U2445" s="33" t="s">
        <v>49804</v>
      </c>
      <c r="Z2445" s="33" t="s">
        <v>42353</v>
      </c>
      <c r="AA2445" s="33" t="s">
        <v>42843</v>
      </c>
      <c r="AB2445" s="33">
        <v>6005</v>
      </c>
      <c r="AC2445" s="103">
        <v>24370</v>
      </c>
    </row>
    <row r="2446" spans="1:29" ht="13" customHeight="1" x14ac:dyDescent="0.2">
      <c r="A2446" s="33" t="s">
        <v>33289</v>
      </c>
      <c r="B2446" s="33">
        <v>39</v>
      </c>
      <c r="C2446" s="33" t="s">
        <v>13</v>
      </c>
      <c r="D2446" s="33" t="s">
        <v>78</v>
      </c>
      <c r="E2446" s="96" t="s">
        <v>33290</v>
      </c>
      <c r="F2446" s="94">
        <v>43278</v>
      </c>
      <c r="G2446" s="33" t="s">
        <v>33291</v>
      </c>
      <c r="H2446" s="33" t="s">
        <v>3495</v>
      </c>
      <c r="I2446" s="33" t="s">
        <v>191</v>
      </c>
      <c r="J2446" s="62">
        <v>80010</v>
      </c>
      <c r="K2446" s="33" t="s">
        <v>3497</v>
      </c>
      <c r="L2446" s="33" t="s">
        <v>3498</v>
      </c>
      <c r="M2446" s="1" t="s">
        <v>46491</v>
      </c>
      <c r="N2446" s="33" t="s">
        <v>20</v>
      </c>
      <c r="O2446" s="33" t="s">
        <v>33292</v>
      </c>
      <c r="P2446" s="33" t="s">
        <v>45771</v>
      </c>
      <c r="Q2446" s="33" t="s">
        <v>29986</v>
      </c>
      <c r="R2446" s="96" t="s">
        <v>33293</v>
      </c>
      <c r="S2446" s="33" t="s">
        <v>93</v>
      </c>
      <c r="T2446" s="33" t="s">
        <v>21</v>
      </c>
      <c r="U2446" s="33" t="s">
        <v>26689</v>
      </c>
      <c r="V2446" s="33" t="s">
        <v>26484</v>
      </c>
      <c r="W2446" s="33" t="s">
        <v>26486</v>
      </c>
      <c r="X2446" s="33" t="s">
        <v>93</v>
      </c>
      <c r="Y2446" s="33">
        <v>3807</v>
      </c>
      <c r="AA2446" s="33" t="s">
        <v>42842</v>
      </c>
      <c r="AB2446" s="33">
        <v>6001</v>
      </c>
      <c r="AC2446" s="103">
        <v>24366</v>
      </c>
    </row>
    <row r="2447" spans="1:29" ht="13" customHeight="1" x14ac:dyDescent="0.2">
      <c r="A2447" s="33" t="s">
        <v>33299</v>
      </c>
      <c r="B2447" s="33">
        <v>29</v>
      </c>
      <c r="C2447" s="33" t="s">
        <v>13</v>
      </c>
      <c r="D2447" s="33" t="s">
        <v>30</v>
      </c>
      <c r="E2447" s="96"/>
      <c r="F2447" s="94">
        <v>43276</v>
      </c>
      <c r="G2447" s="33" t="s">
        <v>33300</v>
      </c>
      <c r="H2447" s="33" t="s">
        <v>265</v>
      </c>
      <c r="I2447" s="33" t="s">
        <v>66</v>
      </c>
      <c r="J2447" s="62">
        <v>75218</v>
      </c>
      <c r="K2447" s="33" t="s">
        <v>265</v>
      </c>
      <c r="L2447" s="33" t="s">
        <v>33301</v>
      </c>
      <c r="M2447" s="1" t="s">
        <v>47099</v>
      </c>
      <c r="N2447" s="33" t="s">
        <v>20</v>
      </c>
      <c r="O2447" s="33" t="s">
        <v>33302</v>
      </c>
      <c r="P2447" s="33" t="s">
        <v>45771</v>
      </c>
      <c r="Q2447" s="33" t="s">
        <v>29986</v>
      </c>
      <c r="R2447" s="96" t="s">
        <v>33303</v>
      </c>
      <c r="S2447" s="33" t="s">
        <v>93</v>
      </c>
      <c r="T2447" s="33" t="s">
        <v>21</v>
      </c>
      <c r="U2447" s="33" t="s">
        <v>26689</v>
      </c>
      <c r="V2447" s="33" t="s">
        <v>26484</v>
      </c>
      <c r="W2447" s="33" t="s">
        <v>26483</v>
      </c>
      <c r="X2447" s="33" t="s">
        <v>93</v>
      </c>
      <c r="Y2447" s="33">
        <v>3803</v>
      </c>
      <c r="AA2447" s="33" t="s">
        <v>42844</v>
      </c>
      <c r="AB2447" s="33">
        <v>5997</v>
      </c>
      <c r="AC2447" s="103">
        <v>24360</v>
      </c>
    </row>
    <row r="2448" spans="1:29" ht="13" customHeight="1" x14ac:dyDescent="0.2">
      <c r="A2448" s="1" t="s">
        <v>33311</v>
      </c>
      <c r="B2448" s="33">
        <v>36</v>
      </c>
      <c r="C2448" s="33" t="s">
        <v>13</v>
      </c>
      <c r="D2448" s="1" t="s">
        <v>23</v>
      </c>
      <c r="E2448" s="96"/>
      <c r="F2448" s="94">
        <v>43276</v>
      </c>
      <c r="G2448" s="33" t="s">
        <v>33313</v>
      </c>
      <c r="H2448" s="33" t="s">
        <v>33312</v>
      </c>
      <c r="I2448" s="33" t="s">
        <v>373</v>
      </c>
      <c r="J2448" s="62">
        <v>18456</v>
      </c>
      <c r="K2448" s="33" t="s">
        <v>1054</v>
      </c>
      <c r="L2448" s="33" t="s">
        <v>470</v>
      </c>
      <c r="M2448" s="1" t="s">
        <v>46170</v>
      </c>
      <c r="N2448" s="33" t="s">
        <v>20</v>
      </c>
      <c r="O2448" s="33" t="s">
        <v>33314</v>
      </c>
      <c r="P2448" s="33" t="s">
        <v>45771</v>
      </c>
      <c r="Q2448" s="33" t="s">
        <v>29986</v>
      </c>
      <c r="R2448" s="96" t="s">
        <v>33315</v>
      </c>
      <c r="S2448" s="33" t="s">
        <v>509</v>
      </c>
      <c r="T2448" s="33" t="s">
        <v>21</v>
      </c>
      <c r="U2448" s="33" t="s">
        <v>26689</v>
      </c>
      <c r="V2448" s="33" t="s">
        <v>26484</v>
      </c>
      <c r="W2448" s="33" t="s">
        <v>26485</v>
      </c>
      <c r="X2448" s="33" t="s">
        <v>93</v>
      </c>
      <c r="Y2448" s="33">
        <v>3840</v>
      </c>
      <c r="AA2448" s="33" t="s">
        <v>42843</v>
      </c>
      <c r="AB2448" s="33">
        <v>5998</v>
      </c>
      <c r="AC2448" s="103">
        <v>24361</v>
      </c>
    </row>
    <row r="2449" spans="1:29" ht="13" customHeight="1" x14ac:dyDescent="0.2">
      <c r="A2449" s="33" t="s">
        <v>33294</v>
      </c>
      <c r="B2449" s="33">
        <v>18</v>
      </c>
      <c r="C2449" s="33" t="s">
        <v>13</v>
      </c>
      <c r="D2449" s="33" t="s">
        <v>41</v>
      </c>
      <c r="E2449" s="96" t="s">
        <v>33295</v>
      </c>
      <c r="F2449" s="94">
        <v>43276</v>
      </c>
      <c r="G2449" s="33" t="s">
        <v>33296</v>
      </c>
      <c r="H2449" s="33" t="s">
        <v>4829</v>
      </c>
      <c r="I2449" s="33" t="s">
        <v>66</v>
      </c>
      <c r="J2449" s="62">
        <v>77551</v>
      </c>
      <c r="K2449" s="33" t="s">
        <v>4829</v>
      </c>
      <c r="L2449" s="33" t="s">
        <v>20641</v>
      </c>
      <c r="M2449" s="1" t="s">
        <v>47014</v>
      </c>
      <c r="N2449" s="33" t="s">
        <v>20</v>
      </c>
      <c r="O2449" s="33" t="s">
        <v>33297</v>
      </c>
      <c r="P2449" s="33" t="s">
        <v>45771</v>
      </c>
      <c r="Q2449" s="33" t="s">
        <v>29986</v>
      </c>
      <c r="R2449" s="96" t="s">
        <v>33298</v>
      </c>
      <c r="S2449" s="33" t="s">
        <v>93</v>
      </c>
      <c r="T2449" s="33" t="s">
        <v>28</v>
      </c>
      <c r="U2449" s="33" t="s">
        <v>26488</v>
      </c>
      <c r="V2449" s="33" t="s">
        <v>26487</v>
      </c>
      <c r="X2449" s="33" t="s">
        <v>93</v>
      </c>
      <c r="Y2449" s="33">
        <v>3798</v>
      </c>
      <c r="AA2449" s="33" t="s">
        <v>42844</v>
      </c>
      <c r="AB2449" s="33">
        <v>5999</v>
      </c>
      <c r="AC2449" s="103">
        <v>24357</v>
      </c>
    </row>
    <row r="2450" spans="1:29" ht="13" customHeight="1" x14ac:dyDescent="0.2">
      <c r="A2450" s="33" t="s">
        <v>33304</v>
      </c>
      <c r="B2450" s="33">
        <v>30</v>
      </c>
      <c r="C2450" s="33" t="s">
        <v>13</v>
      </c>
      <c r="D2450" s="33" t="s">
        <v>30</v>
      </c>
      <c r="E2450" s="96" t="s">
        <v>33306</v>
      </c>
      <c r="F2450" s="94">
        <v>43276</v>
      </c>
      <c r="G2450" s="33" t="s">
        <v>33307</v>
      </c>
      <c r="H2450" s="33" t="s">
        <v>33305</v>
      </c>
      <c r="I2450" s="33" t="s">
        <v>618</v>
      </c>
      <c r="J2450" s="62">
        <v>38901</v>
      </c>
      <c r="K2450" s="33" t="s">
        <v>33305</v>
      </c>
      <c r="L2450" s="33" t="s">
        <v>33308</v>
      </c>
      <c r="M2450" s="1" t="s">
        <v>47100</v>
      </c>
      <c r="N2450" s="33" t="s">
        <v>20</v>
      </c>
      <c r="O2450" s="33" t="s">
        <v>33309</v>
      </c>
      <c r="P2450" s="33" t="s">
        <v>45771</v>
      </c>
      <c r="Q2450" s="33" t="s">
        <v>29986</v>
      </c>
      <c r="R2450" s="96" t="s">
        <v>33310</v>
      </c>
      <c r="S2450" s="33" t="s">
        <v>93</v>
      </c>
      <c r="T2450" s="33" t="s">
        <v>350</v>
      </c>
      <c r="U2450" s="33" t="s">
        <v>26775</v>
      </c>
      <c r="V2450" s="33" t="s">
        <v>26482</v>
      </c>
      <c r="W2450" s="33" t="s">
        <v>26483</v>
      </c>
      <c r="X2450" s="33" t="s">
        <v>93</v>
      </c>
      <c r="Y2450" s="33">
        <v>3838</v>
      </c>
      <c r="AA2450" s="33" t="s">
        <v>42843</v>
      </c>
      <c r="AB2450" s="33">
        <v>6000</v>
      </c>
      <c r="AC2450" s="103">
        <v>24363</v>
      </c>
    </row>
    <row r="2451" spans="1:29" ht="13" customHeight="1" x14ac:dyDescent="0.2">
      <c r="A2451" s="33" t="s">
        <v>36868</v>
      </c>
      <c r="B2451" s="33">
        <v>25</v>
      </c>
      <c r="C2451" s="33" t="s">
        <v>13</v>
      </c>
      <c r="D2451" s="33" t="s">
        <v>78</v>
      </c>
      <c r="F2451" s="94">
        <v>43274</v>
      </c>
      <c r="G2451" s="10" t="s">
        <v>36898</v>
      </c>
      <c r="H2451" s="10" t="s">
        <v>1034</v>
      </c>
      <c r="I2451" s="33" t="s">
        <v>18</v>
      </c>
      <c r="J2451" s="62">
        <v>71202</v>
      </c>
      <c r="K2451" s="10" t="s">
        <v>5160</v>
      </c>
      <c r="L2451" s="10" t="s">
        <v>35218</v>
      </c>
      <c r="M2451" s="1" t="s">
        <v>47101</v>
      </c>
      <c r="N2451" s="33" t="s">
        <v>20</v>
      </c>
      <c r="O2451" s="10" t="s">
        <v>36927</v>
      </c>
      <c r="P2451" s="10" t="s">
        <v>45771</v>
      </c>
      <c r="Q2451" s="33" t="s">
        <v>29986</v>
      </c>
      <c r="R2451" s="61" t="s">
        <v>36928</v>
      </c>
      <c r="S2451" s="33" t="s">
        <v>93</v>
      </c>
      <c r="T2451" s="33" t="s">
        <v>21</v>
      </c>
      <c r="U2451" s="35" t="s">
        <v>26682</v>
      </c>
      <c r="V2451" s="35" t="s">
        <v>26484</v>
      </c>
      <c r="W2451" s="35" t="s">
        <v>26485</v>
      </c>
      <c r="X2451" s="33" t="s">
        <v>93</v>
      </c>
      <c r="Y2451" s="33">
        <v>3797</v>
      </c>
      <c r="AA2451" s="33" t="s">
        <v>42844</v>
      </c>
      <c r="AB2451" s="33">
        <v>5996</v>
      </c>
      <c r="AC2451" s="103">
        <v>25410</v>
      </c>
    </row>
    <row r="2452" spans="1:29" ht="13" customHeight="1" x14ac:dyDescent="0.2">
      <c r="A2452" s="33" t="s">
        <v>33316</v>
      </c>
      <c r="B2452" s="33">
        <v>30</v>
      </c>
      <c r="C2452" s="33" t="s">
        <v>13</v>
      </c>
      <c r="D2452" s="33" t="s">
        <v>78</v>
      </c>
      <c r="E2452" s="96"/>
      <c r="F2452" s="94">
        <v>43274</v>
      </c>
      <c r="G2452" s="33" t="s">
        <v>33317</v>
      </c>
      <c r="H2452" s="33" t="s">
        <v>6177</v>
      </c>
      <c r="I2452" s="33" t="s">
        <v>121</v>
      </c>
      <c r="J2452" s="62">
        <v>55430</v>
      </c>
      <c r="K2452" s="33" t="s">
        <v>1006</v>
      </c>
      <c r="L2452" s="33" t="s">
        <v>15108</v>
      </c>
      <c r="M2452" s="1" t="s">
        <v>45996</v>
      </c>
      <c r="N2452" s="33" t="s">
        <v>20</v>
      </c>
      <c r="O2452" s="33" t="s">
        <v>33318</v>
      </c>
      <c r="P2452" s="33" t="s">
        <v>37002</v>
      </c>
      <c r="Q2452" s="33" t="s">
        <v>29986</v>
      </c>
      <c r="R2452" s="96" t="s">
        <v>33319</v>
      </c>
      <c r="S2452" s="33" t="s">
        <v>901</v>
      </c>
      <c r="T2452" s="33" t="s">
        <v>21</v>
      </c>
      <c r="U2452" s="33" t="s">
        <v>26689</v>
      </c>
      <c r="V2452" s="33" t="s">
        <v>26484</v>
      </c>
      <c r="W2452" s="33" t="s">
        <v>26486</v>
      </c>
      <c r="X2452" s="33" t="s">
        <v>509</v>
      </c>
      <c r="Y2452" s="33">
        <v>3796</v>
      </c>
      <c r="AA2452" s="33" t="s">
        <v>42844</v>
      </c>
      <c r="AB2452" s="33">
        <v>5991</v>
      </c>
      <c r="AC2452" s="103">
        <v>24354</v>
      </c>
    </row>
    <row r="2453" spans="1:29" ht="13" customHeight="1" x14ac:dyDescent="0.2">
      <c r="A2453" s="33" t="s">
        <v>36224</v>
      </c>
      <c r="B2453" s="33">
        <v>32</v>
      </c>
      <c r="C2453" s="33" t="s">
        <v>13</v>
      </c>
      <c r="D2453" s="33" t="s">
        <v>882</v>
      </c>
      <c r="E2453" s="96"/>
      <c r="F2453" s="94">
        <v>43274</v>
      </c>
      <c r="G2453" s="33" t="s">
        <v>33321</v>
      </c>
      <c r="H2453" s="33" t="s">
        <v>33320</v>
      </c>
      <c r="I2453" s="33" t="s">
        <v>811</v>
      </c>
      <c r="J2453" s="62">
        <v>96712</v>
      </c>
      <c r="K2453" s="33" t="s">
        <v>2187</v>
      </c>
      <c r="L2453" s="33" t="s">
        <v>3268</v>
      </c>
      <c r="M2453" s="1" t="s">
        <v>45934</v>
      </c>
      <c r="N2453" s="33" t="s">
        <v>20</v>
      </c>
      <c r="O2453" s="33" t="s">
        <v>33322</v>
      </c>
      <c r="P2453" s="33" t="s">
        <v>45771</v>
      </c>
      <c r="Q2453" s="33" t="s">
        <v>29986</v>
      </c>
      <c r="R2453" s="96" t="s">
        <v>33323</v>
      </c>
      <c r="S2453" s="33" t="s">
        <v>509</v>
      </c>
      <c r="T2453" s="33" t="s">
        <v>21</v>
      </c>
      <c r="U2453" s="33" t="s">
        <v>33324</v>
      </c>
      <c r="V2453" s="33" t="s">
        <v>26484</v>
      </c>
      <c r="W2453" s="33" t="s">
        <v>26485</v>
      </c>
      <c r="X2453" s="33" t="s">
        <v>93</v>
      </c>
      <c r="Y2453" s="33">
        <v>3841</v>
      </c>
      <c r="AA2453" s="33" t="s">
        <v>42844</v>
      </c>
      <c r="AB2453" s="33">
        <v>5990</v>
      </c>
      <c r="AC2453" s="103">
        <v>24350</v>
      </c>
    </row>
    <row r="2454" spans="1:29" ht="13" customHeight="1" x14ac:dyDescent="0.2">
      <c r="A2454" s="33" t="s">
        <v>33325</v>
      </c>
      <c r="B2454" s="33">
        <v>47</v>
      </c>
      <c r="C2454" s="33" t="s">
        <v>13</v>
      </c>
      <c r="D2454" s="33" t="s">
        <v>30</v>
      </c>
      <c r="E2454" s="96" t="s">
        <v>33327</v>
      </c>
      <c r="F2454" s="94">
        <v>43274</v>
      </c>
      <c r="G2454" s="33" t="s">
        <v>33328</v>
      </c>
      <c r="H2454" s="33" t="s">
        <v>33326</v>
      </c>
      <c r="I2454" s="33" t="s">
        <v>105</v>
      </c>
      <c r="J2454" s="62">
        <v>97420</v>
      </c>
      <c r="K2454" s="33" t="s">
        <v>33329</v>
      </c>
      <c r="L2454" s="33" t="s">
        <v>33330</v>
      </c>
      <c r="M2454" s="1" t="s">
        <v>47102</v>
      </c>
      <c r="N2454" s="33" t="s">
        <v>20</v>
      </c>
      <c r="O2454" s="33" t="s">
        <v>36336</v>
      </c>
      <c r="P2454" s="33" t="s">
        <v>45771</v>
      </c>
      <c r="Q2454" s="33" t="s">
        <v>29986</v>
      </c>
      <c r="R2454" s="96" t="s">
        <v>33331</v>
      </c>
      <c r="S2454" s="33" t="s">
        <v>93</v>
      </c>
      <c r="T2454" s="33" t="s">
        <v>21</v>
      </c>
      <c r="U2454" s="33" t="s">
        <v>26689</v>
      </c>
      <c r="V2454" s="33" t="s">
        <v>26484</v>
      </c>
      <c r="W2454" s="33" t="s">
        <v>26485</v>
      </c>
      <c r="X2454" s="33" t="s">
        <v>93</v>
      </c>
      <c r="Y2454" s="33">
        <v>3801</v>
      </c>
      <c r="AA2454" s="33" t="s">
        <v>42843</v>
      </c>
      <c r="AB2454" s="33">
        <v>5993</v>
      </c>
      <c r="AC2454" s="103">
        <v>24349</v>
      </c>
    </row>
    <row r="2455" spans="1:29" ht="13" customHeight="1" x14ac:dyDescent="0.2">
      <c r="A2455" s="33" t="s">
        <v>33332</v>
      </c>
      <c r="B2455" s="33">
        <v>48</v>
      </c>
      <c r="C2455" s="33" t="s">
        <v>13</v>
      </c>
      <c r="D2455" s="33" t="s">
        <v>30</v>
      </c>
      <c r="E2455" s="96"/>
      <c r="F2455" s="94">
        <v>43274</v>
      </c>
      <c r="G2455" s="33" t="s">
        <v>33333</v>
      </c>
      <c r="H2455" s="33" t="s">
        <v>2524</v>
      </c>
      <c r="I2455" s="33" t="s">
        <v>732</v>
      </c>
      <c r="J2455" s="62">
        <v>83646</v>
      </c>
      <c r="K2455" s="33" t="s">
        <v>3890</v>
      </c>
      <c r="L2455" s="33" t="s">
        <v>29933</v>
      </c>
      <c r="M2455" s="1" t="s">
        <v>47091</v>
      </c>
      <c r="N2455" s="33" t="s">
        <v>20</v>
      </c>
      <c r="O2455" s="33" t="s">
        <v>33334</v>
      </c>
      <c r="P2455" s="33" t="s">
        <v>45771</v>
      </c>
      <c r="Q2455" s="33" t="s">
        <v>29986</v>
      </c>
      <c r="R2455" s="96" t="s">
        <v>33335</v>
      </c>
      <c r="S2455" s="33" t="s">
        <v>93</v>
      </c>
      <c r="T2455" s="33" t="s">
        <v>21</v>
      </c>
      <c r="U2455" s="33" t="s">
        <v>29318</v>
      </c>
      <c r="V2455" s="33" t="s">
        <v>26482</v>
      </c>
      <c r="W2455" s="33" t="s">
        <v>26485</v>
      </c>
      <c r="X2455" s="33" t="s">
        <v>93</v>
      </c>
      <c r="Y2455" s="33">
        <v>3802</v>
      </c>
      <c r="AA2455" s="33" t="s">
        <v>42844</v>
      </c>
      <c r="AB2455" s="33">
        <v>5995</v>
      </c>
      <c r="AC2455" s="103">
        <v>24353</v>
      </c>
    </row>
    <row r="2456" spans="1:29" ht="13" customHeight="1" x14ac:dyDescent="0.2">
      <c r="A2456" s="1" t="s">
        <v>49732</v>
      </c>
      <c r="B2456" s="33" t="s">
        <v>22</v>
      </c>
      <c r="C2456" s="33" t="s">
        <v>13</v>
      </c>
      <c r="D2456" s="1" t="s">
        <v>23</v>
      </c>
      <c r="E2456" s="96"/>
      <c r="F2456" s="94">
        <v>43274</v>
      </c>
      <c r="G2456" s="33" t="s">
        <v>33339</v>
      </c>
      <c r="H2456" s="33" t="s">
        <v>27643</v>
      </c>
      <c r="I2456" s="33" t="s">
        <v>191</v>
      </c>
      <c r="J2456" s="62">
        <v>80111</v>
      </c>
      <c r="K2456" s="33" t="s">
        <v>3497</v>
      </c>
      <c r="L2456" s="33" t="s">
        <v>1785</v>
      </c>
      <c r="M2456" s="1" t="s">
        <v>45980</v>
      </c>
      <c r="N2456" s="33" t="s">
        <v>20</v>
      </c>
      <c r="O2456" s="33" t="s">
        <v>33340</v>
      </c>
      <c r="P2456" s="33" t="s">
        <v>45771</v>
      </c>
      <c r="Q2456" s="33" t="s">
        <v>29986</v>
      </c>
      <c r="R2456" s="96" t="s">
        <v>33341</v>
      </c>
      <c r="S2456" s="33" t="s">
        <v>93</v>
      </c>
      <c r="T2456" s="33" t="s">
        <v>21</v>
      </c>
      <c r="U2456" s="33" t="s">
        <v>26689</v>
      </c>
      <c r="V2456" s="33" t="s">
        <v>26484</v>
      </c>
      <c r="W2456" s="33" t="s">
        <v>26483</v>
      </c>
      <c r="X2456" s="33" t="s">
        <v>93</v>
      </c>
      <c r="Y2456" s="33">
        <v>3804</v>
      </c>
      <c r="AA2456" s="33" t="s">
        <v>42844</v>
      </c>
      <c r="AB2456" s="33">
        <v>5994</v>
      </c>
      <c r="AC2456" s="103">
        <v>24351</v>
      </c>
    </row>
    <row r="2457" spans="1:29" ht="13" customHeight="1" x14ac:dyDescent="0.2">
      <c r="A2457" s="1" t="s">
        <v>2989</v>
      </c>
      <c r="B2457" s="33" t="s">
        <v>22</v>
      </c>
      <c r="C2457" s="33" t="s">
        <v>13</v>
      </c>
      <c r="D2457" s="1" t="s">
        <v>23</v>
      </c>
      <c r="E2457" s="96"/>
      <c r="F2457" s="94">
        <v>43274</v>
      </c>
      <c r="G2457" s="33" t="s">
        <v>33336</v>
      </c>
      <c r="H2457" s="33" t="s">
        <v>142</v>
      </c>
      <c r="I2457" s="33" t="s">
        <v>38</v>
      </c>
      <c r="J2457" s="62">
        <v>92115</v>
      </c>
      <c r="K2457" s="33" t="s">
        <v>142</v>
      </c>
      <c r="L2457" s="33" t="s">
        <v>143</v>
      </c>
      <c r="M2457" s="1" t="s">
        <v>45908</v>
      </c>
      <c r="N2457" s="33" t="s">
        <v>20</v>
      </c>
      <c r="O2457" s="33" t="s">
        <v>33337</v>
      </c>
      <c r="P2457" s="33" t="s">
        <v>45771</v>
      </c>
      <c r="Q2457" s="33" t="s">
        <v>29986</v>
      </c>
      <c r="R2457" s="96" t="s">
        <v>33338</v>
      </c>
      <c r="S2457" s="33" t="s">
        <v>93</v>
      </c>
      <c r="T2457" s="33" t="s">
        <v>21</v>
      </c>
      <c r="U2457" s="33" t="s">
        <v>26689</v>
      </c>
      <c r="V2457" s="33" t="s">
        <v>26484</v>
      </c>
      <c r="W2457" s="33" t="s">
        <v>26485</v>
      </c>
      <c r="X2457" s="33" t="s">
        <v>93</v>
      </c>
      <c r="Y2457" s="33">
        <v>3800</v>
      </c>
      <c r="AA2457" s="33" t="s">
        <v>42842</v>
      </c>
      <c r="AB2457" s="33">
        <v>5992</v>
      </c>
      <c r="AC2457" s="103">
        <v>24352</v>
      </c>
    </row>
    <row r="2458" spans="1:29" ht="13" customHeight="1" x14ac:dyDescent="0.2">
      <c r="A2458" s="33" t="s">
        <v>33342</v>
      </c>
      <c r="B2458" s="33">
        <v>20</v>
      </c>
      <c r="C2458" s="33" t="s">
        <v>13</v>
      </c>
      <c r="D2458" s="33" t="s">
        <v>30</v>
      </c>
      <c r="E2458" s="96" t="s">
        <v>33343</v>
      </c>
      <c r="F2458" s="94">
        <v>43273</v>
      </c>
      <c r="G2458" s="33" t="s">
        <v>33344</v>
      </c>
      <c r="H2458" s="33" t="s">
        <v>2857</v>
      </c>
      <c r="I2458" s="33" t="s">
        <v>392</v>
      </c>
      <c r="J2458" s="62">
        <v>12206</v>
      </c>
      <c r="K2458" s="33" t="s">
        <v>2857</v>
      </c>
      <c r="L2458" s="33" t="s">
        <v>22639</v>
      </c>
      <c r="M2458" s="1" t="s">
        <v>46861</v>
      </c>
      <c r="N2458" s="33" t="s">
        <v>20</v>
      </c>
      <c r="O2458" s="33" t="s">
        <v>33345</v>
      </c>
      <c r="P2458" s="33" t="s">
        <v>45771</v>
      </c>
      <c r="Q2458" s="33" t="s">
        <v>29986</v>
      </c>
      <c r="R2458" s="96" t="s">
        <v>33346</v>
      </c>
      <c r="S2458" s="33" t="s">
        <v>509</v>
      </c>
      <c r="T2458" s="33" t="s">
        <v>21</v>
      </c>
      <c r="U2458" s="33" t="s">
        <v>26682</v>
      </c>
      <c r="V2458" s="33" t="s">
        <v>26484</v>
      </c>
      <c r="W2458" s="33" t="s">
        <v>26485</v>
      </c>
      <c r="X2458" s="33" t="s">
        <v>93</v>
      </c>
      <c r="Y2458" s="33">
        <v>3845</v>
      </c>
      <c r="AA2458" s="33" t="s">
        <v>42842</v>
      </c>
      <c r="AB2458" s="33">
        <v>5988</v>
      </c>
      <c r="AC2458" s="103">
        <v>24346</v>
      </c>
    </row>
    <row r="2459" spans="1:29" ht="13" customHeight="1" x14ac:dyDescent="0.2">
      <c r="A2459" s="33" t="s">
        <v>33350</v>
      </c>
      <c r="B2459" s="33">
        <v>31</v>
      </c>
      <c r="C2459" s="33" t="s">
        <v>13</v>
      </c>
      <c r="D2459" s="33" t="s">
        <v>30</v>
      </c>
      <c r="E2459" s="96"/>
      <c r="F2459" s="94">
        <v>43273</v>
      </c>
      <c r="G2459" s="33" t="s">
        <v>33351</v>
      </c>
      <c r="H2459" s="33" t="s">
        <v>274</v>
      </c>
      <c r="I2459" s="33" t="s">
        <v>224</v>
      </c>
      <c r="J2459" s="62">
        <v>22801</v>
      </c>
      <c r="K2459" s="33" t="s">
        <v>33352</v>
      </c>
      <c r="L2459" s="33" t="s">
        <v>275</v>
      </c>
      <c r="M2459" s="1" t="s">
        <v>47104</v>
      </c>
      <c r="N2459" s="33" t="s">
        <v>20</v>
      </c>
      <c r="O2459" s="33" t="s">
        <v>36337</v>
      </c>
      <c r="P2459" s="33" t="s">
        <v>45771</v>
      </c>
      <c r="Q2459" s="33" t="s">
        <v>29986</v>
      </c>
      <c r="R2459" s="96" t="s">
        <v>33353</v>
      </c>
      <c r="S2459" s="33" t="s">
        <v>93</v>
      </c>
      <c r="T2459" s="33" t="s">
        <v>21</v>
      </c>
      <c r="U2459" s="33" t="s">
        <v>26682</v>
      </c>
      <c r="V2459" s="33" t="s">
        <v>26484</v>
      </c>
      <c r="W2459" s="33" t="s">
        <v>26485</v>
      </c>
      <c r="X2459" s="33" t="s">
        <v>93</v>
      </c>
      <c r="Y2459" s="33">
        <v>3843</v>
      </c>
      <c r="AA2459" s="33" t="s">
        <v>42842</v>
      </c>
      <c r="AB2459" s="33">
        <v>5987</v>
      </c>
      <c r="AC2459" s="103">
        <v>24347</v>
      </c>
    </row>
    <row r="2460" spans="1:29" ht="13" customHeight="1" x14ac:dyDescent="0.2">
      <c r="A2460" s="33" t="s">
        <v>33354</v>
      </c>
      <c r="B2460" s="33">
        <v>32</v>
      </c>
      <c r="C2460" s="33" t="s">
        <v>13</v>
      </c>
      <c r="D2460" s="33" t="s">
        <v>78</v>
      </c>
      <c r="E2460" s="96"/>
      <c r="F2460" s="94">
        <v>43273</v>
      </c>
      <c r="G2460" s="33" t="s">
        <v>33355</v>
      </c>
      <c r="H2460" s="33" t="s">
        <v>1305</v>
      </c>
      <c r="I2460" s="33" t="s">
        <v>74</v>
      </c>
      <c r="J2460" s="62">
        <v>8401</v>
      </c>
      <c r="K2460" s="33" t="s">
        <v>1306</v>
      </c>
      <c r="L2460" s="33" t="s">
        <v>1307</v>
      </c>
      <c r="M2460" s="1" t="s">
        <v>47103</v>
      </c>
      <c r="N2460" s="33" t="s">
        <v>20</v>
      </c>
      <c r="O2460" s="33" t="s">
        <v>33356</v>
      </c>
      <c r="P2460" s="33" t="s">
        <v>45771</v>
      </c>
      <c r="Q2460" s="33" t="s">
        <v>29986</v>
      </c>
      <c r="R2460" s="96" t="s">
        <v>33357</v>
      </c>
      <c r="S2460" s="33" t="s">
        <v>93</v>
      </c>
      <c r="T2460" s="33" t="s">
        <v>21</v>
      </c>
      <c r="U2460" s="33" t="s">
        <v>26682</v>
      </c>
      <c r="V2460" s="33" t="s">
        <v>26484</v>
      </c>
      <c r="W2460" s="33" t="s">
        <v>26485</v>
      </c>
      <c r="X2460" s="33" t="s">
        <v>509</v>
      </c>
      <c r="Y2460" s="33">
        <v>3842</v>
      </c>
      <c r="AA2460" s="33" t="s">
        <v>42842</v>
      </c>
      <c r="AB2460" s="33">
        <v>5986</v>
      </c>
      <c r="AC2460" s="103">
        <v>24348</v>
      </c>
    </row>
    <row r="2461" spans="1:29" ht="13" customHeight="1" x14ac:dyDescent="0.2">
      <c r="A2461" s="33" t="s">
        <v>33358</v>
      </c>
      <c r="B2461" s="33">
        <v>37</v>
      </c>
      <c r="C2461" s="33" t="s">
        <v>13</v>
      </c>
      <c r="D2461" s="33" t="s">
        <v>30</v>
      </c>
      <c r="E2461" s="96"/>
      <c r="F2461" s="94">
        <v>43273</v>
      </c>
      <c r="G2461" s="33" t="s">
        <v>33359</v>
      </c>
      <c r="H2461" s="33" t="s">
        <v>4485</v>
      </c>
      <c r="I2461" s="33" t="s">
        <v>62</v>
      </c>
      <c r="J2461" s="62">
        <v>45014</v>
      </c>
      <c r="K2461" s="33" t="s">
        <v>5049</v>
      </c>
      <c r="L2461" s="33" t="s">
        <v>4487</v>
      </c>
      <c r="M2461" s="1" t="s">
        <v>46197</v>
      </c>
      <c r="N2461" s="33" t="s">
        <v>20</v>
      </c>
      <c r="O2461" s="33" t="s">
        <v>33360</v>
      </c>
      <c r="P2461" s="33" t="s">
        <v>45771</v>
      </c>
      <c r="Q2461" s="33" t="s">
        <v>29986</v>
      </c>
      <c r="R2461" s="96" t="s">
        <v>33361</v>
      </c>
      <c r="S2461" s="33" t="s">
        <v>93</v>
      </c>
      <c r="T2461" s="33" t="s">
        <v>21</v>
      </c>
      <c r="U2461" s="33" t="s">
        <v>26682</v>
      </c>
      <c r="V2461" s="33" t="s">
        <v>26484</v>
      </c>
      <c r="W2461" s="33" t="s">
        <v>26485</v>
      </c>
      <c r="X2461" s="33" t="s">
        <v>93</v>
      </c>
      <c r="Y2461" s="33">
        <v>3795</v>
      </c>
      <c r="AA2461" s="33" t="s">
        <v>42844</v>
      </c>
      <c r="AB2461" s="33">
        <v>5985</v>
      </c>
      <c r="AC2461" s="103">
        <v>24343</v>
      </c>
    </row>
    <row r="2462" spans="1:29" ht="13" customHeight="1" x14ac:dyDescent="0.2">
      <c r="A2462" s="1" t="s">
        <v>33347</v>
      </c>
      <c r="B2462" s="33">
        <v>31</v>
      </c>
      <c r="C2462" s="33" t="s">
        <v>13</v>
      </c>
      <c r="D2462" s="1" t="s">
        <v>23</v>
      </c>
      <c r="E2462" s="96"/>
      <c r="F2462" s="94">
        <v>43273</v>
      </c>
      <c r="G2462" s="33" t="s">
        <v>14953</v>
      </c>
      <c r="H2462" s="33" t="s">
        <v>8034</v>
      </c>
      <c r="I2462" s="33" t="s">
        <v>38</v>
      </c>
      <c r="J2462" s="62">
        <v>90301</v>
      </c>
      <c r="K2462" s="33" t="s">
        <v>91</v>
      </c>
      <c r="L2462" s="33" t="s">
        <v>8036</v>
      </c>
      <c r="M2462" s="1" t="s">
        <v>46754</v>
      </c>
      <c r="N2462" s="33" t="s">
        <v>20</v>
      </c>
      <c r="O2462" s="33" t="s">
        <v>33348</v>
      </c>
      <c r="P2462" s="33" t="s">
        <v>45771</v>
      </c>
      <c r="Q2462" s="33" t="s">
        <v>29986</v>
      </c>
      <c r="R2462" s="96" t="s">
        <v>33349</v>
      </c>
      <c r="S2462" s="33" t="s">
        <v>509</v>
      </c>
      <c r="T2462" s="33" t="s">
        <v>45897</v>
      </c>
      <c r="U2462" s="33" t="s">
        <v>39851</v>
      </c>
      <c r="V2462" s="33" t="s">
        <v>26484</v>
      </c>
      <c r="W2462" s="33" t="s">
        <v>26485</v>
      </c>
      <c r="X2462" s="33" t="s">
        <v>93</v>
      </c>
      <c r="Y2462" s="33">
        <v>3844</v>
      </c>
      <c r="AA2462" s="33" t="s">
        <v>42842</v>
      </c>
      <c r="AB2462" s="33">
        <v>5989</v>
      </c>
      <c r="AC2462" s="103">
        <v>24345</v>
      </c>
    </row>
    <row r="2463" spans="1:29" ht="13" customHeight="1" x14ac:dyDescent="0.2">
      <c r="A2463" s="1" t="s">
        <v>33362</v>
      </c>
      <c r="B2463" s="33">
        <v>29</v>
      </c>
      <c r="C2463" s="33" t="s">
        <v>13</v>
      </c>
      <c r="D2463" s="1" t="s">
        <v>23</v>
      </c>
      <c r="E2463" s="96"/>
      <c r="F2463" s="94">
        <v>43271</v>
      </c>
      <c r="G2463" s="33" t="s">
        <v>33364</v>
      </c>
      <c r="H2463" s="33" t="s">
        <v>33363</v>
      </c>
      <c r="I2463" s="33" t="s">
        <v>62</v>
      </c>
      <c r="J2463" s="62">
        <v>44130</v>
      </c>
      <c r="K2463" s="33" t="s">
        <v>94</v>
      </c>
      <c r="L2463" s="33" t="s">
        <v>33365</v>
      </c>
      <c r="M2463" s="1" t="s">
        <v>47105</v>
      </c>
      <c r="N2463" s="33" t="s">
        <v>20</v>
      </c>
      <c r="O2463" s="33" t="s">
        <v>33366</v>
      </c>
      <c r="P2463" s="33" t="s">
        <v>45771</v>
      </c>
      <c r="Q2463" s="33" t="s">
        <v>29986</v>
      </c>
      <c r="R2463" s="96" t="s">
        <v>33367</v>
      </c>
      <c r="S2463" s="33" t="s">
        <v>93</v>
      </c>
      <c r="T2463" s="33" t="s">
        <v>21</v>
      </c>
      <c r="U2463" s="33" t="s">
        <v>26689</v>
      </c>
      <c r="V2463" s="33" t="s">
        <v>26484</v>
      </c>
      <c r="W2463" s="33" t="s">
        <v>26485</v>
      </c>
      <c r="X2463" s="33" t="s">
        <v>93</v>
      </c>
      <c r="Y2463" s="33">
        <v>3793</v>
      </c>
      <c r="AA2463" s="33" t="s">
        <v>42844</v>
      </c>
      <c r="AB2463" s="33">
        <v>5982</v>
      </c>
      <c r="AC2463" s="103">
        <v>24340</v>
      </c>
    </row>
    <row r="2464" spans="1:29" ht="13" customHeight="1" x14ac:dyDescent="0.2">
      <c r="A2464" s="33" t="s">
        <v>33368</v>
      </c>
      <c r="B2464" s="33">
        <v>33</v>
      </c>
      <c r="C2464" s="33" t="s">
        <v>13</v>
      </c>
      <c r="D2464" s="33" t="s">
        <v>78</v>
      </c>
      <c r="E2464" s="96" t="s">
        <v>33370</v>
      </c>
      <c r="F2464" s="94">
        <v>43271</v>
      </c>
      <c r="G2464" s="33" t="s">
        <v>33371</v>
      </c>
      <c r="H2464" s="33" t="s">
        <v>33369</v>
      </c>
      <c r="I2464" s="33" t="s">
        <v>159</v>
      </c>
      <c r="J2464" s="62">
        <v>31548</v>
      </c>
      <c r="K2464" s="33" t="s">
        <v>1402</v>
      </c>
      <c r="L2464" s="33" t="s">
        <v>33372</v>
      </c>
      <c r="M2464" s="1" t="s">
        <v>47106</v>
      </c>
      <c r="N2464" s="33" t="s">
        <v>20</v>
      </c>
      <c r="O2464" s="33" t="s">
        <v>33373</v>
      </c>
      <c r="P2464" s="33" t="s">
        <v>45771</v>
      </c>
      <c r="Q2464" s="33" t="s">
        <v>29986</v>
      </c>
      <c r="R2464" s="96" t="s">
        <v>33374</v>
      </c>
      <c r="S2464" s="33" t="s">
        <v>93</v>
      </c>
      <c r="T2464" s="33" t="s">
        <v>45897</v>
      </c>
      <c r="U2464" s="33" t="s">
        <v>49804</v>
      </c>
      <c r="V2464" s="33" t="s">
        <v>26484</v>
      </c>
      <c r="W2464" s="33" t="s">
        <v>26486</v>
      </c>
      <c r="X2464" s="33" t="s">
        <v>509</v>
      </c>
      <c r="Y2464" s="33">
        <v>3792</v>
      </c>
      <c r="AA2464" s="33" t="s">
        <v>42844</v>
      </c>
      <c r="AB2464" s="33">
        <v>5983</v>
      </c>
      <c r="AC2464" s="103">
        <v>24338</v>
      </c>
    </row>
    <row r="2465" spans="1:29" ht="13" customHeight="1" x14ac:dyDescent="0.2">
      <c r="A2465" s="33" t="s">
        <v>33375</v>
      </c>
      <c r="B2465" s="33">
        <v>44</v>
      </c>
      <c r="C2465" s="33" t="s">
        <v>13</v>
      </c>
      <c r="D2465" s="33" t="s">
        <v>30</v>
      </c>
      <c r="E2465" s="96" t="s">
        <v>33376</v>
      </c>
      <c r="F2465" s="94">
        <v>43271</v>
      </c>
      <c r="G2465" s="33" t="s">
        <v>33377</v>
      </c>
      <c r="H2465" s="33" t="s">
        <v>11698</v>
      </c>
      <c r="I2465" s="33" t="s">
        <v>105</v>
      </c>
      <c r="J2465" s="62">
        <v>97701</v>
      </c>
      <c r="K2465" s="33" t="s">
        <v>11700</v>
      </c>
      <c r="L2465" s="33" t="s">
        <v>33378</v>
      </c>
      <c r="M2465" s="1" t="s">
        <v>47107</v>
      </c>
      <c r="N2465" s="33" t="s">
        <v>20</v>
      </c>
      <c r="O2465" s="33" t="s">
        <v>33379</v>
      </c>
      <c r="P2465" s="33" t="s">
        <v>45771</v>
      </c>
      <c r="Q2465" s="33" t="s">
        <v>29986</v>
      </c>
      <c r="R2465" s="96" t="s">
        <v>33380</v>
      </c>
      <c r="S2465" s="33" t="s">
        <v>93</v>
      </c>
      <c r="T2465" s="33" t="s">
        <v>28</v>
      </c>
      <c r="U2465" s="33" t="s">
        <v>26487</v>
      </c>
      <c r="V2465" s="33" t="s">
        <v>26487</v>
      </c>
      <c r="X2465" s="33" t="s">
        <v>93</v>
      </c>
      <c r="Y2465" s="33">
        <v>3794</v>
      </c>
      <c r="AA2465" s="33" t="s">
        <v>42844</v>
      </c>
      <c r="AB2465" s="33">
        <v>5984</v>
      </c>
      <c r="AC2465" s="103">
        <v>24339</v>
      </c>
    </row>
    <row r="2466" spans="1:29" ht="13" customHeight="1" x14ac:dyDescent="0.2">
      <c r="A2466" s="33" t="s">
        <v>33388</v>
      </c>
      <c r="B2466" s="33">
        <v>21</v>
      </c>
      <c r="C2466" s="33" t="s">
        <v>13</v>
      </c>
      <c r="D2466" s="33" t="s">
        <v>78</v>
      </c>
      <c r="E2466" s="96" t="s">
        <v>33389</v>
      </c>
      <c r="F2466" s="94">
        <v>43270</v>
      </c>
      <c r="G2466" s="33" t="s">
        <v>33390</v>
      </c>
      <c r="H2466" s="33" t="s">
        <v>1214</v>
      </c>
      <c r="I2466" s="33" t="s">
        <v>159</v>
      </c>
      <c r="J2466" s="62">
        <v>30088</v>
      </c>
      <c r="K2466" s="33" t="s">
        <v>802</v>
      </c>
      <c r="L2466" s="33" t="s">
        <v>803</v>
      </c>
      <c r="M2466" s="1" t="s">
        <v>46231</v>
      </c>
      <c r="N2466" s="33" t="s">
        <v>20</v>
      </c>
      <c r="O2466" s="33" t="s">
        <v>33391</v>
      </c>
      <c r="P2466" s="33" t="s">
        <v>45771</v>
      </c>
      <c r="Q2466" s="33" t="s">
        <v>29986</v>
      </c>
      <c r="R2466" s="96" t="s">
        <v>33392</v>
      </c>
      <c r="S2466" s="33" t="s">
        <v>93</v>
      </c>
      <c r="T2466" s="33" t="s">
        <v>21</v>
      </c>
      <c r="U2466" s="33" t="s">
        <v>26689</v>
      </c>
      <c r="V2466" s="33" t="s">
        <v>26484</v>
      </c>
      <c r="W2466" s="33" t="s">
        <v>26485</v>
      </c>
      <c r="X2466" s="33" t="s">
        <v>93</v>
      </c>
      <c r="Y2466" s="33">
        <v>3788</v>
      </c>
      <c r="AA2466" s="33" t="s">
        <v>42844</v>
      </c>
      <c r="AB2466" s="33">
        <v>5979</v>
      </c>
      <c r="AC2466" s="103">
        <v>24335</v>
      </c>
    </row>
    <row r="2467" spans="1:29" ht="13" customHeight="1" x14ac:dyDescent="0.2">
      <c r="A2467" s="33" t="s">
        <v>33393</v>
      </c>
      <c r="B2467" s="33">
        <v>55</v>
      </c>
      <c r="C2467" s="33" t="s">
        <v>13</v>
      </c>
      <c r="D2467" s="33" t="s">
        <v>30</v>
      </c>
      <c r="E2467" s="96" t="s">
        <v>33395</v>
      </c>
      <c r="F2467" s="94">
        <v>43270</v>
      </c>
      <c r="G2467" s="33" t="s">
        <v>33396</v>
      </c>
      <c r="H2467" s="33" t="s">
        <v>33394</v>
      </c>
      <c r="I2467" s="33" t="s">
        <v>177</v>
      </c>
      <c r="J2467" s="62">
        <v>88401</v>
      </c>
      <c r="K2467" s="33" t="s">
        <v>33397</v>
      </c>
      <c r="L2467" s="33" t="s">
        <v>33398</v>
      </c>
      <c r="M2467" s="1" t="s">
        <v>47108</v>
      </c>
      <c r="N2467" s="33" t="s">
        <v>20</v>
      </c>
      <c r="O2467" s="33" t="s">
        <v>33399</v>
      </c>
      <c r="P2467" s="33" t="s">
        <v>45771</v>
      </c>
      <c r="Q2467" s="33" t="s">
        <v>29986</v>
      </c>
      <c r="R2467" s="96" t="s">
        <v>33400</v>
      </c>
      <c r="S2467" s="33" t="s">
        <v>93</v>
      </c>
      <c r="T2467" s="33" t="s">
        <v>21</v>
      </c>
      <c r="U2467" s="33" t="s">
        <v>26682</v>
      </c>
      <c r="V2467" s="33" t="s">
        <v>26484</v>
      </c>
      <c r="W2467" s="33" t="s">
        <v>26485</v>
      </c>
      <c r="X2467" s="33" t="s">
        <v>93</v>
      </c>
      <c r="Y2467" s="33">
        <v>3791</v>
      </c>
      <c r="AA2467" s="33" t="s">
        <v>42843</v>
      </c>
      <c r="AB2467" s="33">
        <v>5980</v>
      </c>
      <c r="AC2467" s="103">
        <v>24337</v>
      </c>
    </row>
    <row r="2468" spans="1:29" ht="13" customHeight="1" x14ac:dyDescent="0.2">
      <c r="A2468" s="33" t="s">
        <v>33401</v>
      </c>
      <c r="B2468" s="33">
        <v>65</v>
      </c>
      <c r="C2468" s="33" t="s">
        <v>13</v>
      </c>
      <c r="D2468" s="33" t="s">
        <v>30</v>
      </c>
      <c r="E2468" s="96" t="s">
        <v>33402</v>
      </c>
      <c r="F2468" s="94">
        <v>43270</v>
      </c>
      <c r="G2468" s="33" t="s">
        <v>33403</v>
      </c>
      <c r="H2468" s="33" t="s">
        <v>8480</v>
      </c>
      <c r="I2468" s="33" t="s">
        <v>159</v>
      </c>
      <c r="J2468" s="62">
        <v>30040</v>
      </c>
      <c r="K2468" s="33" t="s">
        <v>8482</v>
      </c>
      <c r="L2468" s="33" t="s">
        <v>10010</v>
      </c>
      <c r="M2468" s="1" t="s">
        <v>46443</v>
      </c>
      <c r="N2468" s="33" t="s">
        <v>20</v>
      </c>
      <c r="O2468" s="33" t="s">
        <v>33404</v>
      </c>
      <c r="P2468" s="33" t="s">
        <v>45771</v>
      </c>
      <c r="Q2468" s="33" t="s">
        <v>29986</v>
      </c>
      <c r="R2468" s="96" t="s">
        <v>33405</v>
      </c>
      <c r="S2468" s="33" t="s">
        <v>93</v>
      </c>
      <c r="T2468" s="33" t="s">
        <v>21</v>
      </c>
      <c r="U2468" s="33" t="s">
        <v>26689</v>
      </c>
      <c r="V2468" s="33" t="s">
        <v>26484</v>
      </c>
      <c r="W2468" s="33" t="s">
        <v>26485</v>
      </c>
      <c r="X2468" s="33" t="s">
        <v>93</v>
      </c>
      <c r="Y2468" s="33">
        <v>3787</v>
      </c>
      <c r="AA2468" s="33" t="s">
        <v>42844</v>
      </c>
      <c r="AB2468" s="33">
        <v>5978</v>
      </c>
      <c r="AC2468" s="103">
        <v>24333</v>
      </c>
    </row>
    <row r="2469" spans="1:29" ht="13" customHeight="1" x14ac:dyDescent="0.2">
      <c r="A2469" s="33" t="s">
        <v>33381</v>
      </c>
      <c r="B2469" s="33">
        <v>17</v>
      </c>
      <c r="C2469" s="33" t="s">
        <v>13</v>
      </c>
      <c r="D2469" s="33" t="s">
        <v>78</v>
      </c>
      <c r="E2469" s="96" t="s">
        <v>33383</v>
      </c>
      <c r="F2469" s="94">
        <v>43270</v>
      </c>
      <c r="G2469" s="33" t="s">
        <v>33384</v>
      </c>
      <c r="H2469" s="33" t="s">
        <v>33382</v>
      </c>
      <c r="I2469" s="33" t="s">
        <v>373</v>
      </c>
      <c r="J2469" s="62">
        <v>15112</v>
      </c>
      <c r="K2469" s="33" t="s">
        <v>1526</v>
      </c>
      <c r="L2469" s="33" t="s">
        <v>33385</v>
      </c>
      <c r="M2469" s="1" t="s">
        <v>47109</v>
      </c>
      <c r="N2469" s="33" t="s">
        <v>20</v>
      </c>
      <c r="O2469" s="33" t="s">
        <v>33386</v>
      </c>
      <c r="P2469" s="33" t="s">
        <v>19408</v>
      </c>
      <c r="Q2469" s="33" t="s">
        <v>1081</v>
      </c>
      <c r="R2469" s="96" t="s">
        <v>33387</v>
      </c>
      <c r="S2469" s="33" t="s">
        <v>93</v>
      </c>
      <c r="T2469" s="33" t="s">
        <v>45897</v>
      </c>
      <c r="U2469" s="33" t="s">
        <v>49804</v>
      </c>
      <c r="V2469" s="33" t="s">
        <v>26487</v>
      </c>
      <c r="W2469" s="33" t="s">
        <v>26486</v>
      </c>
      <c r="X2469" s="33" t="s">
        <v>93</v>
      </c>
      <c r="Y2469" s="33">
        <v>3789</v>
      </c>
      <c r="AA2469" s="33" t="s">
        <v>42844</v>
      </c>
      <c r="AB2469" s="33">
        <v>5981</v>
      </c>
      <c r="AC2469" s="103">
        <v>24332</v>
      </c>
    </row>
    <row r="2470" spans="1:29" ht="13" customHeight="1" x14ac:dyDescent="0.2">
      <c r="A2470" s="33" t="s">
        <v>33406</v>
      </c>
      <c r="B2470" s="33">
        <v>30</v>
      </c>
      <c r="C2470" s="33" t="s">
        <v>13</v>
      </c>
      <c r="D2470" s="33" t="s">
        <v>30</v>
      </c>
      <c r="E2470" s="96" t="s">
        <v>33407</v>
      </c>
      <c r="F2470" s="94">
        <v>43269</v>
      </c>
      <c r="G2470" s="33" t="s">
        <v>33408</v>
      </c>
      <c r="H2470" s="33" t="s">
        <v>186</v>
      </c>
      <c r="I2470" s="33" t="s">
        <v>62</v>
      </c>
      <c r="J2470" s="62">
        <v>44312</v>
      </c>
      <c r="K2470" s="33" t="s">
        <v>3167</v>
      </c>
      <c r="L2470" s="33" t="s">
        <v>3836</v>
      </c>
      <c r="M2470" s="1" t="s">
        <v>47110</v>
      </c>
      <c r="N2470" s="33" t="s">
        <v>362</v>
      </c>
      <c r="O2470" s="33" t="s">
        <v>33409</v>
      </c>
      <c r="P2470" s="33" t="s">
        <v>45771</v>
      </c>
      <c r="Q2470" s="33" t="s">
        <v>29986</v>
      </c>
      <c r="R2470" s="96" t="s">
        <v>33410</v>
      </c>
      <c r="S2470" s="33" t="s">
        <v>93</v>
      </c>
      <c r="T2470" s="33" t="s">
        <v>45897</v>
      </c>
      <c r="U2470" s="33" t="s">
        <v>49804</v>
      </c>
      <c r="AA2470" s="33" t="s">
        <v>42844</v>
      </c>
      <c r="AB2470" s="33">
        <v>5977</v>
      </c>
      <c r="AC2470" s="103">
        <v>24416</v>
      </c>
    </row>
    <row r="2471" spans="1:29" ht="13" customHeight="1" x14ac:dyDescent="0.2">
      <c r="A2471" s="33" t="s">
        <v>33411</v>
      </c>
      <c r="B2471" s="33">
        <v>33</v>
      </c>
      <c r="C2471" s="33" t="s">
        <v>13</v>
      </c>
      <c r="D2471" s="33" t="s">
        <v>78</v>
      </c>
      <c r="E2471" s="96" t="s">
        <v>33412</v>
      </c>
      <c r="F2471" s="94">
        <v>43268</v>
      </c>
      <c r="G2471" s="33" t="s">
        <v>33413</v>
      </c>
      <c r="H2471" s="33" t="s">
        <v>1948</v>
      </c>
      <c r="I2471" s="33" t="s">
        <v>74</v>
      </c>
      <c r="J2471" s="62">
        <v>8611</v>
      </c>
      <c r="K2471" s="33" t="s">
        <v>2663</v>
      </c>
      <c r="L2471" s="33" t="s">
        <v>1950</v>
      </c>
      <c r="M2471" s="1" t="s">
        <v>46128</v>
      </c>
      <c r="N2471" s="33" t="s">
        <v>20</v>
      </c>
      <c r="O2471" s="33" t="s">
        <v>33414</v>
      </c>
      <c r="P2471" s="33" t="s">
        <v>45771</v>
      </c>
      <c r="Q2471" s="33" t="s">
        <v>29986</v>
      </c>
      <c r="R2471" s="96" t="s">
        <v>33415</v>
      </c>
      <c r="S2471" s="33" t="s">
        <v>93</v>
      </c>
      <c r="T2471" s="33" t="s">
        <v>21</v>
      </c>
      <c r="U2471" s="33" t="s">
        <v>26689</v>
      </c>
      <c r="V2471" s="33" t="s">
        <v>26484</v>
      </c>
      <c r="W2471" s="33" t="s">
        <v>26485</v>
      </c>
      <c r="X2471" s="33" t="s">
        <v>93</v>
      </c>
      <c r="Y2471" s="33">
        <v>3785</v>
      </c>
      <c r="AA2471" s="33" t="s">
        <v>42842</v>
      </c>
      <c r="AB2471" s="33">
        <v>5975</v>
      </c>
      <c r="AC2471" s="103">
        <v>24327</v>
      </c>
    </row>
    <row r="2472" spans="1:29" ht="13" customHeight="1" x14ac:dyDescent="0.2">
      <c r="A2472" s="33" t="s">
        <v>33416</v>
      </c>
      <c r="B2472" s="33">
        <v>44</v>
      </c>
      <c r="C2472" s="33" t="s">
        <v>13</v>
      </c>
      <c r="D2472" s="33" t="s">
        <v>41</v>
      </c>
      <c r="E2472" s="96" t="s">
        <v>33418</v>
      </c>
      <c r="F2472" s="94">
        <v>43268</v>
      </c>
      <c r="G2472" s="33" t="s">
        <v>33419</v>
      </c>
      <c r="H2472" s="33" t="s">
        <v>33417</v>
      </c>
      <c r="I2472" s="33" t="s">
        <v>220</v>
      </c>
      <c r="J2472" s="62">
        <v>84115</v>
      </c>
      <c r="K2472" s="33" t="s">
        <v>561</v>
      </c>
      <c r="L2472" s="33" t="s">
        <v>33420</v>
      </c>
      <c r="M2472" s="1" t="s">
        <v>46922</v>
      </c>
      <c r="N2472" s="33" t="s">
        <v>20</v>
      </c>
      <c r="O2472" s="33" t="s">
        <v>33421</v>
      </c>
      <c r="P2472" s="33" t="s">
        <v>45771</v>
      </c>
      <c r="Q2472" s="33" t="s">
        <v>29986</v>
      </c>
      <c r="R2472" s="96" t="s">
        <v>33422</v>
      </c>
      <c r="S2472" s="33" t="s">
        <v>93</v>
      </c>
      <c r="T2472" s="33" t="s">
        <v>21</v>
      </c>
      <c r="U2472" s="33" t="s">
        <v>26689</v>
      </c>
      <c r="V2472" s="33" t="s">
        <v>26482</v>
      </c>
      <c r="W2472" s="33" t="s">
        <v>26485</v>
      </c>
      <c r="X2472" s="33" t="s">
        <v>93</v>
      </c>
      <c r="Y2472" s="33">
        <v>3790</v>
      </c>
      <c r="AA2472" s="33" t="s">
        <v>42844</v>
      </c>
      <c r="AB2472" s="33">
        <v>5976</v>
      </c>
      <c r="AC2472" s="103">
        <v>24326</v>
      </c>
    </row>
    <row r="2473" spans="1:29" ht="13" customHeight="1" x14ac:dyDescent="0.2">
      <c r="A2473" s="33" t="s">
        <v>33423</v>
      </c>
      <c r="B2473" s="33">
        <v>37</v>
      </c>
      <c r="C2473" s="33" t="s">
        <v>13</v>
      </c>
      <c r="D2473" s="33" t="s">
        <v>78</v>
      </c>
      <c r="E2473" s="96"/>
      <c r="F2473" s="94">
        <v>43267</v>
      </c>
      <c r="G2473" s="33" t="s">
        <v>33425</v>
      </c>
      <c r="H2473" s="33" t="s">
        <v>33424</v>
      </c>
      <c r="I2473" s="33" t="s">
        <v>392</v>
      </c>
      <c r="J2473" s="62">
        <v>10921</v>
      </c>
      <c r="K2473" s="33" t="s">
        <v>995</v>
      </c>
      <c r="L2473" s="33" t="s">
        <v>33426</v>
      </c>
      <c r="M2473" s="1" t="s">
        <v>47111</v>
      </c>
      <c r="N2473" s="33" t="s">
        <v>20</v>
      </c>
      <c r="O2473" s="33" t="s">
        <v>33427</v>
      </c>
      <c r="P2473" s="33" t="s">
        <v>45771</v>
      </c>
      <c r="Q2473" s="33" t="s">
        <v>29986</v>
      </c>
      <c r="R2473" s="96" t="s">
        <v>33428</v>
      </c>
      <c r="S2473" s="33" t="s">
        <v>93</v>
      </c>
      <c r="T2473" s="33" t="s">
        <v>21</v>
      </c>
      <c r="U2473" s="33" t="s">
        <v>26682</v>
      </c>
      <c r="V2473" s="33" t="s">
        <v>26482</v>
      </c>
      <c r="W2473" s="33" t="s">
        <v>26485</v>
      </c>
      <c r="X2473" s="33" t="s">
        <v>93</v>
      </c>
      <c r="Y2473" s="33">
        <v>3782</v>
      </c>
      <c r="AA2473" s="33" t="s">
        <v>42844</v>
      </c>
      <c r="AB2473" s="33">
        <v>5971</v>
      </c>
      <c r="AC2473" s="103">
        <v>24324</v>
      </c>
    </row>
    <row r="2474" spans="1:29" ht="13" customHeight="1" x14ac:dyDescent="0.2">
      <c r="A2474" s="1" t="s">
        <v>33434</v>
      </c>
      <c r="B2474" s="33">
        <v>48</v>
      </c>
      <c r="C2474" s="33" t="s">
        <v>13</v>
      </c>
      <c r="D2474" s="1" t="s">
        <v>23</v>
      </c>
      <c r="E2474" s="96"/>
      <c r="F2474" s="94">
        <v>43267</v>
      </c>
      <c r="G2474" s="33" t="s">
        <v>33435</v>
      </c>
      <c r="H2474" s="33" t="s">
        <v>581</v>
      </c>
      <c r="I2474" s="33" t="s">
        <v>111</v>
      </c>
      <c r="J2474" s="62">
        <v>85051</v>
      </c>
      <c r="K2474" s="33" t="s">
        <v>582</v>
      </c>
      <c r="L2474" s="33" t="s">
        <v>583</v>
      </c>
      <c r="M2474" s="1" t="s">
        <v>45935</v>
      </c>
      <c r="N2474" s="33" t="s">
        <v>20</v>
      </c>
      <c r="O2474" s="33" t="s">
        <v>33436</v>
      </c>
      <c r="P2474" s="33" t="s">
        <v>45771</v>
      </c>
      <c r="Q2474" s="33" t="s">
        <v>29986</v>
      </c>
      <c r="R2474" s="96" t="s">
        <v>33437</v>
      </c>
      <c r="S2474" s="33" t="s">
        <v>93</v>
      </c>
      <c r="T2474" s="33" t="s">
        <v>21</v>
      </c>
      <c r="U2474" s="33" t="s">
        <v>26689</v>
      </c>
      <c r="V2474" s="33" t="s">
        <v>26484</v>
      </c>
      <c r="W2474" s="33" t="s">
        <v>26483</v>
      </c>
      <c r="X2474" s="33" t="s">
        <v>93</v>
      </c>
      <c r="Y2474" s="33">
        <v>3786</v>
      </c>
      <c r="AA2474" s="33" t="s">
        <v>42842</v>
      </c>
      <c r="AB2474" s="33">
        <v>5970</v>
      </c>
      <c r="AC2474" s="103">
        <v>24409</v>
      </c>
    </row>
    <row r="2475" spans="1:29" ht="13" customHeight="1" x14ac:dyDescent="0.2">
      <c r="A2475" s="33" t="s">
        <v>49963</v>
      </c>
      <c r="B2475" s="33">
        <v>32</v>
      </c>
      <c r="C2475" s="33" t="s">
        <v>13</v>
      </c>
      <c r="D2475" s="33" t="s">
        <v>41</v>
      </c>
      <c r="E2475" s="96"/>
      <c r="F2475" s="94">
        <v>43267</v>
      </c>
      <c r="G2475" s="33" t="s">
        <v>33442</v>
      </c>
      <c r="H2475" s="33" t="s">
        <v>5642</v>
      </c>
      <c r="I2475" s="33" t="s">
        <v>38</v>
      </c>
      <c r="J2475" s="62">
        <v>91401</v>
      </c>
      <c r="K2475" s="33" t="s">
        <v>91</v>
      </c>
      <c r="L2475" s="33" t="s">
        <v>92</v>
      </c>
      <c r="M2475" s="1" t="s">
        <v>45984</v>
      </c>
      <c r="N2475" s="33" t="s">
        <v>20</v>
      </c>
      <c r="O2475" s="33" t="s">
        <v>49964</v>
      </c>
      <c r="P2475" s="33" t="s">
        <v>45771</v>
      </c>
      <c r="Q2475" s="33" t="s">
        <v>29986</v>
      </c>
      <c r="R2475" s="96" t="s">
        <v>33443</v>
      </c>
      <c r="S2475" s="33" t="s">
        <v>509</v>
      </c>
      <c r="T2475" s="33" t="s">
        <v>21</v>
      </c>
      <c r="U2475" s="33" t="s">
        <v>26682</v>
      </c>
      <c r="V2475" s="33" t="s">
        <v>26484</v>
      </c>
      <c r="W2475" s="33" t="s">
        <v>26485</v>
      </c>
      <c r="X2475" s="33" t="s">
        <v>93</v>
      </c>
      <c r="Y2475" s="33">
        <v>3784</v>
      </c>
      <c r="AA2475" s="33" t="s">
        <v>42842</v>
      </c>
      <c r="AB2475" s="33">
        <v>5972</v>
      </c>
      <c r="AC2475" s="103">
        <v>24323</v>
      </c>
    </row>
    <row r="2476" spans="1:29" ht="13" customHeight="1" x14ac:dyDescent="0.2">
      <c r="A2476" s="33" t="s">
        <v>49961</v>
      </c>
      <c r="B2476" s="33">
        <v>49</v>
      </c>
      <c r="C2476" s="33" t="s">
        <v>102</v>
      </c>
      <c r="D2476" s="33" t="s">
        <v>30</v>
      </c>
      <c r="E2476" s="96"/>
      <c r="F2476" s="94">
        <v>43267</v>
      </c>
      <c r="G2476" s="33" t="s">
        <v>33442</v>
      </c>
      <c r="H2476" s="33" t="s">
        <v>5642</v>
      </c>
      <c r="I2476" s="33" t="s">
        <v>38</v>
      </c>
      <c r="J2476" s="62">
        <v>91401</v>
      </c>
      <c r="K2476" s="33" t="s">
        <v>91</v>
      </c>
      <c r="L2476" s="33" t="s">
        <v>92</v>
      </c>
      <c r="M2476" s="1" t="s">
        <v>45984</v>
      </c>
      <c r="N2476" s="33" t="s">
        <v>20</v>
      </c>
      <c r="O2476" s="33" t="s">
        <v>49964</v>
      </c>
      <c r="P2476" s="33" t="s">
        <v>45771</v>
      </c>
      <c r="Q2476" s="33" t="s">
        <v>29986</v>
      </c>
      <c r="R2476" s="96" t="s">
        <v>33443</v>
      </c>
      <c r="S2476" s="33" t="s">
        <v>509</v>
      </c>
      <c r="T2476" s="33" t="s">
        <v>45897</v>
      </c>
      <c r="U2476" s="33" t="s">
        <v>49804</v>
      </c>
      <c r="V2476" s="33" t="s">
        <v>26482</v>
      </c>
      <c r="W2476" s="33" t="s">
        <v>26485</v>
      </c>
      <c r="X2476" s="33" t="s">
        <v>93</v>
      </c>
      <c r="Y2476" s="33">
        <v>3784</v>
      </c>
      <c r="AA2476" s="33" t="s">
        <v>42842</v>
      </c>
      <c r="AB2476" s="33">
        <v>5972</v>
      </c>
      <c r="AC2476" s="103">
        <v>24323</v>
      </c>
    </row>
    <row r="2477" spans="1:29" ht="13" customHeight="1" x14ac:dyDescent="0.2">
      <c r="A2477" s="33" t="s">
        <v>33429</v>
      </c>
      <c r="B2477" s="33">
        <v>47</v>
      </c>
      <c r="C2477" s="33" t="s">
        <v>13</v>
      </c>
      <c r="D2477" s="33" t="s">
        <v>41</v>
      </c>
      <c r="E2477" s="96" t="s">
        <v>33430</v>
      </c>
      <c r="F2477" s="94">
        <v>43267</v>
      </c>
      <c r="G2477" s="33" t="s">
        <v>33431</v>
      </c>
      <c r="H2477" s="33" t="s">
        <v>863</v>
      </c>
      <c r="I2477" s="33" t="s">
        <v>177</v>
      </c>
      <c r="J2477" s="62">
        <v>87106</v>
      </c>
      <c r="K2477" s="33" t="s">
        <v>430</v>
      </c>
      <c r="L2477" s="33" t="s">
        <v>4548</v>
      </c>
      <c r="M2477" s="1" t="s">
        <v>46140</v>
      </c>
      <c r="N2477" s="33" t="s">
        <v>20</v>
      </c>
      <c r="O2477" s="33" t="s">
        <v>33432</v>
      </c>
      <c r="P2477" s="33" t="s">
        <v>45771</v>
      </c>
      <c r="Q2477" s="33" t="s">
        <v>29986</v>
      </c>
      <c r="R2477" s="96" t="s">
        <v>33433</v>
      </c>
      <c r="S2477" s="33" t="s">
        <v>93</v>
      </c>
      <c r="T2477" s="33" t="s">
        <v>45897</v>
      </c>
      <c r="U2477" s="33" t="s">
        <v>49804</v>
      </c>
      <c r="V2477" s="33" t="s">
        <v>26484</v>
      </c>
      <c r="W2477" s="33" t="s">
        <v>26483</v>
      </c>
      <c r="X2477" s="33" t="s">
        <v>93</v>
      </c>
      <c r="Y2477" s="33">
        <v>3783</v>
      </c>
      <c r="AA2477" s="33" t="s">
        <v>42842</v>
      </c>
      <c r="AB2477" s="33">
        <v>5974</v>
      </c>
      <c r="AC2477" s="103">
        <v>24325</v>
      </c>
    </row>
    <row r="2478" spans="1:29" ht="13" customHeight="1" x14ac:dyDescent="0.2">
      <c r="A2478" s="1" t="s">
        <v>33438</v>
      </c>
      <c r="B2478" s="33">
        <v>53</v>
      </c>
      <c r="C2478" s="33" t="s">
        <v>13</v>
      </c>
      <c r="D2478" s="1" t="s">
        <v>23</v>
      </c>
      <c r="E2478" s="96"/>
      <c r="F2478" s="94">
        <v>43267</v>
      </c>
      <c r="G2478" s="33" t="s">
        <v>33439</v>
      </c>
      <c r="H2478" s="33" t="s">
        <v>1333</v>
      </c>
      <c r="I2478" s="33" t="s">
        <v>111</v>
      </c>
      <c r="J2478" s="62">
        <v>85213</v>
      </c>
      <c r="K2478" s="33" t="s">
        <v>582</v>
      </c>
      <c r="L2478" s="33" t="s">
        <v>1334</v>
      </c>
      <c r="M2478" s="1" t="s">
        <v>46074</v>
      </c>
      <c r="N2478" s="33" t="s">
        <v>20</v>
      </c>
      <c r="O2478" s="33" t="s">
        <v>33440</v>
      </c>
      <c r="P2478" s="33" t="s">
        <v>45771</v>
      </c>
      <c r="Q2478" s="33" t="s">
        <v>29986</v>
      </c>
      <c r="R2478" s="96" t="s">
        <v>33441</v>
      </c>
      <c r="S2478" s="33" t="s">
        <v>93</v>
      </c>
      <c r="T2478" s="33" t="s">
        <v>45897</v>
      </c>
      <c r="U2478" s="33" t="s">
        <v>39851</v>
      </c>
      <c r="V2478" s="33" t="s">
        <v>26484</v>
      </c>
      <c r="W2478" s="33" t="s">
        <v>26485</v>
      </c>
      <c r="X2478" s="33" t="s">
        <v>93</v>
      </c>
      <c r="Y2478" s="33">
        <v>3781</v>
      </c>
      <c r="AA2478" s="33" t="s">
        <v>42844</v>
      </c>
      <c r="AB2478" s="33">
        <v>5973</v>
      </c>
      <c r="AC2478" s="103">
        <v>24322</v>
      </c>
    </row>
    <row r="2479" spans="1:29" ht="13" customHeight="1" x14ac:dyDescent="0.2">
      <c r="A2479" s="33" t="s">
        <v>33444</v>
      </c>
      <c r="B2479" s="33">
        <v>40</v>
      </c>
      <c r="C2479" s="33" t="s">
        <v>13</v>
      </c>
      <c r="D2479" s="33" t="s">
        <v>30</v>
      </c>
      <c r="E2479" s="96" t="s">
        <v>33446</v>
      </c>
      <c r="F2479" s="94">
        <v>43266</v>
      </c>
      <c r="G2479" s="33" t="s">
        <v>33447</v>
      </c>
      <c r="H2479" s="33" t="s">
        <v>33445</v>
      </c>
      <c r="I2479" s="33" t="s">
        <v>37</v>
      </c>
      <c r="J2479" s="62">
        <v>62075</v>
      </c>
      <c r="K2479" s="33" t="s">
        <v>992</v>
      </c>
      <c r="L2479" s="33" t="s">
        <v>33448</v>
      </c>
      <c r="M2479" s="1" t="s">
        <v>47112</v>
      </c>
      <c r="N2479" s="33" t="s">
        <v>20</v>
      </c>
      <c r="O2479" s="33" t="s">
        <v>33449</v>
      </c>
      <c r="P2479" s="33" t="s">
        <v>45771</v>
      </c>
      <c r="Q2479" s="33" t="s">
        <v>29986</v>
      </c>
      <c r="R2479" s="96" t="s">
        <v>33450</v>
      </c>
      <c r="S2479" s="33" t="s">
        <v>93</v>
      </c>
      <c r="T2479" s="33" t="s">
        <v>28</v>
      </c>
      <c r="U2479" s="33" t="s">
        <v>26487</v>
      </c>
      <c r="V2479" s="33" t="s">
        <v>26482</v>
      </c>
      <c r="W2479" s="33" t="s">
        <v>26486</v>
      </c>
      <c r="X2479" s="33" t="s">
        <v>93</v>
      </c>
      <c r="Y2479" s="33">
        <v>3846</v>
      </c>
      <c r="AA2479" s="33" t="s">
        <v>42843</v>
      </c>
      <c r="AB2479" s="33">
        <v>5969</v>
      </c>
      <c r="AC2479" s="103">
        <v>24330</v>
      </c>
    </row>
    <row r="2480" spans="1:29" ht="13" customHeight="1" x14ac:dyDescent="0.2">
      <c r="A2480" s="33" t="s">
        <v>33451</v>
      </c>
      <c r="B2480" s="33">
        <v>18</v>
      </c>
      <c r="C2480" s="33" t="s">
        <v>13</v>
      </c>
      <c r="D2480" s="33" t="s">
        <v>78</v>
      </c>
      <c r="E2480" s="96" t="s">
        <v>33452</v>
      </c>
      <c r="F2480" s="94">
        <v>43265</v>
      </c>
      <c r="G2480" s="33" t="s">
        <v>33453</v>
      </c>
      <c r="H2480" s="33" t="s">
        <v>604</v>
      </c>
      <c r="I2480" s="33" t="s">
        <v>249</v>
      </c>
      <c r="J2480" s="62">
        <v>89156</v>
      </c>
      <c r="K2480" s="33" t="s">
        <v>524</v>
      </c>
      <c r="L2480" s="33" t="s">
        <v>525</v>
      </c>
      <c r="M2480" s="1" t="s">
        <v>48881</v>
      </c>
      <c r="N2480" s="33" t="s">
        <v>20</v>
      </c>
      <c r="O2480" s="33" t="s">
        <v>33454</v>
      </c>
      <c r="P2480" s="33" t="s">
        <v>45771</v>
      </c>
      <c r="Q2480" s="33" t="s">
        <v>29986</v>
      </c>
      <c r="R2480" s="96" t="s">
        <v>33455</v>
      </c>
      <c r="S2480" s="33" t="s">
        <v>93</v>
      </c>
      <c r="T2480" s="33" t="s">
        <v>21</v>
      </c>
      <c r="U2480" s="33" t="s">
        <v>29730</v>
      </c>
      <c r="V2480" s="33" t="s">
        <v>26484</v>
      </c>
      <c r="W2480" s="33" t="s">
        <v>26483</v>
      </c>
      <c r="X2480" s="33" t="s">
        <v>93</v>
      </c>
      <c r="Y2480" s="33">
        <v>3773</v>
      </c>
      <c r="AA2480" s="33" t="s">
        <v>42844</v>
      </c>
      <c r="AB2480" s="33">
        <v>5967</v>
      </c>
      <c r="AC2480" s="103">
        <v>24319</v>
      </c>
    </row>
    <row r="2481" spans="1:29" ht="13" customHeight="1" x14ac:dyDescent="0.2">
      <c r="A2481" s="33" t="s">
        <v>33456</v>
      </c>
      <c r="B2481" s="33">
        <v>28</v>
      </c>
      <c r="C2481" s="33" t="s">
        <v>102</v>
      </c>
      <c r="D2481" s="33" t="s">
        <v>30</v>
      </c>
      <c r="E2481" s="96" t="s">
        <v>33457</v>
      </c>
      <c r="F2481" s="94">
        <v>43265</v>
      </c>
      <c r="G2481" s="33" t="s">
        <v>33458</v>
      </c>
      <c r="H2481" s="33" t="s">
        <v>398</v>
      </c>
      <c r="I2481" s="33" t="s">
        <v>399</v>
      </c>
      <c r="J2481" s="62">
        <v>64117</v>
      </c>
      <c r="K2481" s="33" t="s">
        <v>3104</v>
      </c>
      <c r="L2481" s="33" t="s">
        <v>402</v>
      </c>
      <c r="M2481" s="1" t="s">
        <v>45936</v>
      </c>
      <c r="N2481" s="33" t="s">
        <v>20</v>
      </c>
      <c r="O2481" s="33" t="s">
        <v>36338</v>
      </c>
      <c r="P2481" s="33" t="s">
        <v>45771</v>
      </c>
      <c r="Q2481" s="33" t="s">
        <v>29986</v>
      </c>
      <c r="R2481" s="96" t="s">
        <v>33459</v>
      </c>
      <c r="S2481" s="33" t="s">
        <v>93</v>
      </c>
      <c r="T2481" s="33" t="s">
        <v>21</v>
      </c>
      <c r="U2481" s="33" t="s">
        <v>28142</v>
      </c>
      <c r="V2481" s="33" t="s">
        <v>26487</v>
      </c>
      <c r="W2481" s="33" t="s">
        <v>26485</v>
      </c>
      <c r="X2481" s="33" t="s">
        <v>93</v>
      </c>
      <c r="Y2481" s="33">
        <v>3778</v>
      </c>
      <c r="AA2481" s="33" t="s">
        <v>42844</v>
      </c>
      <c r="AB2481" s="33">
        <v>5968</v>
      </c>
      <c r="AC2481" s="103">
        <v>24314</v>
      </c>
    </row>
    <row r="2482" spans="1:29" ht="13" customHeight="1" x14ac:dyDescent="0.2">
      <c r="A2482" s="33" t="s">
        <v>33460</v>
      </c>
      <c r="B2482" s="33">
        <v>29</v>
      </c>
      <c r="C2482" s="33" t="s">
        <v>13</v>
      </c>
      <c r="D2482" s="33" t="s">
        <v>41</v>
      </c>
      <c r="E2482" s="96"/>
      <c r="F2482" s="94">
        <v>43265</v>
      </c>
      <c r="G2482" s="33" t="s">
        <v>33461</v>
      </c>
      <c r="H2482" s="33" t="s">
        <v>10301</v>
      </c>
      <c r="I2482" s="33" t="s">
        <v>159</v>
      </c>
      <c r="J2482" s="62">
        <v>30504</v>
      </c>
      <c r="K2482" s="33" t="s">
        <v>18907</v>
      </c>
      <c r="L2482" s="33" t="s">
        <v>33462</v>
      </c>
      <c r="M2482" s="1" t="s">
        <v>46970</v>
      </c>
      <c r="N2482" s="33" t="s">
        <v>20</v>
      </c>
      <c r="O2482" s="33" t="s">
        <v>33463</v>
      </c>
      <c r="P2482" s="33" t="s">
        <v>45771</v>
      </c>
      <c r="Q2482" s="33" t="s">
        <v>29986</v>
      </c>
      <c r="R2482" s="96" t="s">
        <v>33464</v>
      </c>
      <c r="S2482" s="33" t="s">
        <v>93</v>
      </c>
      <c r="T2482" s="33" t="s">
        <v>21</v>
      </c>
      <c r="U2482" s="33" t="s">
        <v>26689</v>
      </c>
      <c r="V2482" s="33" t="s">
        <v>26484</v>
      </c>
      <c r="W2482" s="33" t="s">
        <v>26486</v>
      </c>
      <c r="X2482" s="33" t="s">
        <v>93</v>
      </c>
      <c r="Y2482" s="33">
        <v>3772</v>
      </c>
      <c r="AA2482" s="33" t="s">
        <v>42844</v>
      </c>
      <c r="AB2482" s="33">
        <v>5963</v>
      </c>
      <c r="AC2482" s="103">
        <v>24315</v>
      </c>
    </row>
    <row r="2483" spans="1:29" ht="13" customHeight="1" x14ac:dyDescent="0.2">
      <c r="A2483" s="33" t="s">
        <v>33465</v>
      </c>
      <c r="B2483" s="33">
        <v>33</v>
      </c>
      <c r="C2483" s="33" t="s">
        <v>13</v>
      </c>
      <c r="D2483" s="33" t="s">
        <v>78</v>
      </c>
      <c r="E2483" s="96" t="s">
        <v>33466</v>
      </c>
      <c r="F2483" s="94">
        <v>43265</v>
      </c>
      <c r="G2483" s="33" t="s">
        <v>33467</v>
      </c>
      <c r="H2483" s="33" t="s">
        <v>398</v>
      </c>
      <c r="I2483" s="33" t="s">
        <v>399</v>
      </c>
      <c r="J2483" s="62">
        <v>64105</v>
      </c>
      <c r="K2483" s="33" t="s">
        <v>401</v>
      </c>
      <c r="L2483" s="33" t="s">
        <v>402</v>
      </c>
      <c r="M2483" s="1" t="s">
        <v>45936</v>
      </c>
      <c r="N2483" s="33" t="s">
        <v>20</v>
      </c>
      <c r="O2483" s="33" t="s">
        <v>33468</v>
      </c>
      <c r="P2483" s="33" t="s">
        <v>45771</v>
      </c>
      <c r="Q2483" s="33" t="s">
        <v>29986</v>
      </c>
      <c r="R2483" s="96" t="s">
        <v>33469</v>
      </c>
      <c r="S2483" s="33" t="s">
        <v>93</v>
      </c>
      <c r="T2483" s="33" t="s">
        <v>21</v>
      </c>
      <c r="U2483" s="33" t="s">
        <v>26689</v>
      </c>
      <c r="V2483" s="33" t="s">
        <v>26484</v>
      </c>
      <c r="W2483" s="33" t="s">
        <v>26485</v>
      </c>
      <c r="X2483" s="33" t="s">
        <v>93</v>
      </c>
      <c r="Y2483" s="33">
        <v>3776</v>
      </c>
      <c r="AA2483" s="33" t="s">
        <v>42842</v>
      </c>
      <c r="AB2483" s="33">
        <v>5964</v>
      </c>
      <c r="AC2483" s="103">
        <v>24320</v>
      </c>
    </row>
    <row r="2484" spans="1:29" ht="13" customHeight="1" x14ac:dyDescent="0.2">
      <c r="A2484" s="33" t="s">
        <v>33470</v>
      </c>
      <c r="B2484" s="33">
        <v>34</v>
      </c>
      <c r="C2484" s="33" t="s">
        <v>13</v>
      </c>
      <c r="D2484" s="33" t="s">
        <v>30</v>
      </c>
      <c r="E2484" s="96" t="s">
        <v>33471</v>
      </c>
      <c r="F2484" s="94">
        <v>43265</v>
      </c>
      <c r="G2484" s="33" t="s">
        <v>33467</v>
      </c>
      <c r="H2484" s="33" t="s">
        <v>398</v>
      </c>
      <c r="I2484" s="33" t="s">
        <v>399</v>
      </c>
      <c r="J2484" s="62">
        <v>64105</v>
      </c>
      <c r="K2484" s="33" t="s">
        <v>401</v>
      </c>
      <c r="L2484" s="33" t="s">
        <v>402</v>
      </c>
      <c r="M2484" s="1" t="s">
        <v>45936</v>
      </c>
      <c r="N2484" s="33" t="s">
        <v>20</v>
      </c>
      <c r="O2484" s="33" t="s">
        <v>33468</v>
      </c>
      <c r="P2484" s="33" t="s">
        <v>45771</v>
      </c>
      <c r="Q2484" s="33" t="s">
        <v>29986</v>
      </c>
      <c r="R2484" s="96" t="s">
        <v>33469</v>
      </c>
      <c r="S2484" s="33" t="s">
        <v>509</v>
      </c>
      <c r="T2484" s="33" t="s">
        <v>21</v>
      </c>
      <c r="U2484" s="33" t="s">
        <v>26689</v>
      </c>
      <c r="V2484" s="33" t="s">
        <v>26482</v>
      </c>
      <c r="W2484" s="33" t="s">
        <v>26485</v>
      </c>
      <c r="X2484" s="33" t="s">
        <v>93</v>
      </c>
      <c r="Y2484" s="33">
        <v>3779</v>
      </c>
      <c r="AA2484" s="33" t="s">
        <v>42842</v>
      </c>
      <c r="AB2484" s="33">
        <v>5965</v>
      </c>
      <c r="AC2484" s="103">
        <v>24318</v>
      </c>
    </row>
    <row r="2485" spans="1:29" ht="13" customHeight="1" x14ac:dyDescent="0.2">
      <c r="A2485" s="33" t="s">
        <v>33472</v>
      </c>
      <c r="B2485" s="33">
        <v>40</v>
      </c>
      <c r="C2485" s="33" t="s">
        <v>13</v>
      </c>
      <c r="D2485" s="33" t="s">
        <v>41</v>
      </c>
      <c r="E2485" s="96"/>
      <c r="F2485" s="94">
        <v>43265</v>
      </c>
      <c r="G2485" s="33" t="s">
        <v>33473</v>
      </c>
      <c r="H2485" s="33" t="s">
        <v>17042</v>
      </c>
      <c r="I2485" s="33" t="s">
        <v>281</v>
      </c>
      <c r="J2485" s="62">
        <v>98034</v>
      </c>
      <c r="K2485" s="33" t="s">
        <v>1130</v>
      </c>
      <c r="L2485" s="33" t="s">
        <v>22835</v>
      </c>
      <c r="M2485" s="1" t="s">
        <v>47113</v>
      </c>
      <c r="N2485" s="33" t="s">
        <v>20</v>
      </c>
      <c r="O2485" s="33" t="s">
        <v>33474</v>
      </c>
      <c r="P2485" s="33" t="s">
        <v>45771</v>
      </c>
      <c r="Q2485" s="33" t="s">
        <v>29986</v>
      </c>
      <c r="R2485" s="96" t="s">
        <v>33475</v>
      </c>
      <c r="S2485" s="33" t="s">
        <v>93</v>
      </c>
      <c r="T2485" s="33" t="s">
        <v>21</v>
      </c>
      <c r="U2485" s="33" t="s">
        <v>26689</v>
      </c>
      <c r="V2485" s="33" t="s">
        <v>26482</v>
      </c>
      <c r="W2485" s="33" t="s">
        <v>26485</v>
      </c>
      <c r="X2485" s="33" t="s">
        <v>93</v>
      </c>
      <c r="Y2485" s="33">
        <v>3780</v>
      </c>
      <c r="AA2485" s="33" t="s">
        <v>42844</v>
      </c>
      <c r="AB2485" s="33">
        <v>5966</v>
      </c>
      <c r="AC2485" s="103">
        <v>24317</v>
      </c>
    </row>
    <row r="2486" spans="1:29" ht="13" customHeight="1" x14ac:dyDescent="0.2">
      <c r="A2486" s="1" t="s">
        <v>2989</v>
      </c>
      <c r="B2486" s="33" t="s">
        <v>22</v>
      </c>
      <c r="C2486" s="33" t="s">
        <v>102</v>
      </c>
      <c r="D2486" s="1" t="s">
        <v>23</v>
      </c>
      <c r="E2486" s="96"/>
      <c r="F2486" s="94">
        <v>43265</v>
      </c>
      <c r="G2486" s="33" t="s">
        <v>33476</v>
      </c>
      <c r="H2486" s="33" t="s">
        <v>1209</v>
      </c>
      <c r="I2486" s="33" t="s">
        <v>191</v>
      </c>
      <c r="J2486" s="62">
        <v>80221</v>
      </c>
      <c r="K2486" s="33" t="s">
        <v>1784</v>
      </c>
      <c r="L2486" s="33" t="s">
        <v>9271</v>
      </c>
      <c r="M2486" s="1" t="s">
        <v>46391</v>
      </c>
      <c r="N2486" s="33" t="s">
        <v>20</v>
      </c>
      <c r="O2486" s="33" t="s">
        <v>33477</v>
      </c>
      <c r="P2486" s="33" t="s">
        <v>45771</v>
      </c>
      <c r="Q2486" s="33" t="s">
        <v>29986</v>
      </c>
      <c r="R2486" s="96" t="s">
        <v>33478</v>
      </c>
      <c r="S2486" s="33" t="s">
        <v>93</v>
      </c>
      <c r="T2486" s="33" t="s">
        <v>21</v>
      </c>
      <c r="U2486" s="33" t="s">
        <v>26689</v>
      </c>
      <c r="V2486" s="33" t="s">
        <v>26484</v>
      </c>
      <c r="W2486" s="33" t="s">
        <v>26485</v>
      </c>
      <c r="X2486" s="33" t="s">
        <v>93</v>
      </c>
      <c r="Y2486" s="33">
        <v>3770</v>
      </c>
      <c r="AA2486" s="33" t="s">
        <v>42844</v>
      </c>
      <c r="AB2486" s="33">
        <v>5962</v>
      </c>
      <c r="AC2486" s="103">
        <v>24316</v>
      </c>
    </row>
    <row r="2487" spans="1:29" ht="13" customHeight="1" x14ac:dyDescent="0.2">
      <c r="A2487" s="1" t="s">
        <v>33484</v>
      </c>
      <c r="B2487" s="33">
        <v>29</v>
      </c>
      <c r="C2487" s="33" t="s">
        <v>13</v>
      </c>
      <c r="D2487" s="1" t="s">
        <v>23</v>
      </c>
      <c r="E2487" s="96"/>
      <c r="F2487" s="94">
        <v>43264</v>
      </c>
      <c r="G2487" s="33" t="s">
        <v>33485</v>
      </c>
      <c r="H2487" s="33" t="s">
        <v>1209</v>
      </c>
      <c r="I2487" s="33" t="s">
        <v>191</v>
      </c>
      <c r="J2487" s="62">
        <v>80203</v>
      </c>
      <c r="K2487" s="33" t="s">
        <v>1209</v>
      </c>
      <c r="L2487" s="33" t="s">
        <v>1210</v>
      </c>
      <c r="M2487" s="1" t="s">
        <v>46036</v>
      </c>
      <c r="N2487" s="33" t="s">
        <v>20</v>
      </c>
      <c r="O2487" s="33" t="s">
        <v>33486</v>
      </c>
      <c r="P2487" s="33" t="s">
        <v>45771</v>
      </c>
      <c r="Q2487" s="33" t="s">
        <v>29986</v>
      </c>
      <c r="R2487" s="96" t="s">
        <v>33487</v>
      </c>
      <c r="S2487" s="33" t="s">
        <v>93</v>
      </c>
      <c r="T2487" s="33" t="s">
        <v>21</v>
      </c>
      <c r="U2487" s="33" t="s">
        <v>26689</v>
      </c>
      <c r="V2487" s="33" t="s">
        <v>26484</v>
      </c>
      <c r="W2487" s="33" t="s">
        <v>26486</v>
      </c>
      <c r="X2487" s="33" t="s">
        <v>93</v>
      </c>
      <c r="Y2487" s="33">
        <v>3771</v>
      </c>
      <c r="AA2487" s="33" t="s">
        <v>42842</v>
      </c>
      <c r="AB2487" s="33">
        <v>5957</v>
      </c>
      <c r="AC2487" s="103">
        <v>24309</v>
      </c>
    </row>
    <row r="2488" spans="1:29" ht="13" customHeight="1" x14ac:dyDescent="0.2">
      <c r="A2488" s="33" t="s">
        <v>33494</v>
      </c>
      <c r="B2488" s="33">
        <v>44</v>
      </c>
      <c r="C2488" s="33" t="s">
        <v>13</v>
      </c>
      <c r="D2488" s="33" t="s">
        <v>30</v>
      </c>
      <c r="E2488" s="96" t="s">
        <v>33495</v>
      </c>
      <c r="F2488" s="94">
        <v>43264</v>
      </c>
      <c r="G2488" s="33" t="s">
        <v>33496</v>
      </c>
      <c r="H2488" s="33" t="s">
        <v>31546</v>
      </c>
      <c r="I2488" s="33" t="s">
        <v>62</v>
      </c>
      <c r="J2488" s="62">
        <v>45661</v>
      </c>
      <c r="K2488" s="33" t="s">
        <v>2960</v>
      </c>
      <c r="L2488" s="33" t="s">
        <v>1201</v>
      </c>
      <c r="M2488" s="1" t="s">
        <v>46640</v>
      </c>
      <c r="N2488" s="33" t="s">
        <v>20</v>
      </c>
      <c r="O2488" s="33" t="s">
        <v>33497</v>
      </c>
      <c r="P2488" s="33" t="s">
        <v>45771</v>
      </c>
      <c r="Q2488" s="33" t="s">
        <v>29986</v>
      </c>
      <c r="R2488" s="96" t="s">
        <v>33498</v>
      </c>
      <c r="S2488" s="33" t="s">
        <v>93</v>
      </c>
      <c r="T2488" s="33" t="s">
        <v>21</v>
      </c>
      <c r="U2488" s="33" t="s">
        <v>26689</v>
      </c>
      <c r="V2488" s="33" t="s">
        <v>26484</v>
      </c>
      <c r="W2488" s="33" t="s">
        <v>26485</v>
      </c>
      <c r="X2488" s="33" t="s">
        <v>93</v>
      </c>
      <c r="Y2488" s="33">
        <v>3774</v>
      </c>
      <c r="AA2488" s="33" t="s">
        <v>42843</v>
      </c>
      <c r="AB2488" s="33">
        <v>5958</v>
      </c>
      <c r="AC2488" s="103">
        <v>24310</v>
      </c>
    </row>
    <row r="2489" spans="1:29" ht="13" customHeight="1" x14ac:dyDescent="0.2">
      <c r="A2489" s="33" t="s">
        <v>33479</v>
      </c>
      <c r="B2489" s="33">
        <v>21</v>
      </c>
      <c r="C2489" s="33" t="s">
        <v>13</v>
      </c>
      <c r="D2489" s="33" t="s">
        <v>30</v>
      </c>
      <c r="E2489" s="96" t="s">
        <v>33480</v>
      </c>
      <c r="F2489" s="94">
        <v>43264</v>
      </c>
      <c r="G2489" s="33" t="s">
        <v>33481</v>
      </c>
      <c r="H2489" s="33" t="s">
        <v>5377</v>
      </c>
      <c r="I2489" s="33" t="s">
        <v>55</v>
      </c>
      <c r="J2489" s="62">
        <v>32726</v>
      </c>
      <c r="K2489" s="33" t="s">
        <v>1176</v>
      </c>
      <c r="L2489" s="33" t="s">
        <v>11052</v>
      </c>
      <c r="M2489" s="1" t="s">
        <v>47114</v>
      </c>
      <c r="N2489" s="33" t="s">
        <v>20</v>
      </c>
      <c r="O2489" s="33" t="s">
        <v>33482</v>
      </c>
      <c r="P2489" s="33" t="s">
        <v>45771</v>
      </c>
      <c r="Q2489" s="33" t="s">
        <v>29986</v>
      </c>
      <c r="R2489" s="96" t="s">
        <v>33483</v>
      </c>
      <c r="S2489" s="33" t="s">
        <v>509</v>
      </c>
      <c r="T2489" s="33" t="s">
        <v>45897</v>
      </c>
      <c r="U2489" s="33" t="s">
        <v>39851</v>
      </c>
      <c r="V2489" s="33" t="s">
        <v>26484</v>
      </c>
      <c r="W2489" s="33" t="s">
        <v>26485</v>
      </c>
      <c r="X2489" s="33" t="s">
        <v>93</v>
      </c>
      <c r="Y2489" s="33">
        <v>3848</v>
      </c>
      <c r="AA2489" s="33" t="s">
        <v>42844</v>
      </c>
      <c r="AB2489" s="33">
        <v>5959</v>
      </c>
      <c r="AC2489" s="103">
        <v>24311</v>
      </c>
    </row>
    <row r="2490" spans="1:29" ht="13" customHeight="1" x14ac:dyDescent="0.2">
      <c r="A2490" s="33" t="s">
        <v>33488</v>
      </c>
      <c r="B2490" s="33">
        <v>32</v>
      </c>
      <c r="C2490" s="33" t="s">
        <v>13</v>
      </c>
      <c r="D2490" s="33" t="s">
        <v>78</v>
      </c>
      <c r="E2490" s="96" t="s">
        <v>33489</v>
      </c>
      <c r="F2490" s="94">
        <v>43264</v>
      </c>
      <c r="G2490" s="33" t="s">
        <v>33490</v>
      </c>
      <c r="H2490" s="33" t="s">
        <v>20989</v>
      </c>
      <c r="I2490" s="33" t="s">
        <v>18</v>
      </c>
      <c r="J2490" s="62">
        <v>70520</v>
      </c>
      <c r="K2490" s="33" t="s">
        <v>10320</v>
      </c>
      <c r="L2490" s="33" t="s">
        <v>33491</v>
      </c>
      <c r="M2490" s="1" t="s">
        <v>47115</v>
      </c>
      <c r="N2490" s="33" t="s">
        <v>362</v>
      </c>
      <c r="O2490" s="33" t="s">
        <v>33492</v>
      </c>
      <c r="P2490" s="33" t="s">
        <v>45771</v>
      </c>
      <c r="Q2490" s="33" t="s">
        <v>29986</v>
      </c>
      <c r="R2490" s="96" t="s">
        <v>33493</v>
      </c>
      <c r="S2490" s="33" t="s">
        <v>93</v>
      </c>
      <c r="T2490" s="33" t="s">
        <v>28</v>
      </c>
      <c r="U2490" s="33" t="s">
        <v>26487</v>
      </c>
      <c r="AA2490" s="33" t="s">
        <v>42844</v>
      </c>
      <c r="AB2490" s="33">
        <v>5961</v>
      </c>
      <c r="AC2490" s="103">
        <v>24408</v>
      </c>
    </row>
    <row r="2491" spans="1:29" ht="13" customHeight="1" x14ac:dyDescent="0.2">
      <c r="A2491" s="33" t="s">
        <v>33499</v>
      </c>
      <c r="B2491" s="33">
        <v>63</v>
      </c>
      <c r="C2491" s="33" t="s">
        <v>102</v>
      </c>
      <c r="D2491" s="33" t="s">
        <v>30</v>
      </c>
      <c r="E2491" s="96"/>
      <c r="F2491" s="94">
        <v>43264</v>
      </c>
      <c r="G2491" s="33" t="s">
        <v>33500</v>
      </c>
      <c r="H2491" s="33" t="s">
        <v>1948</v>
      </c>
      <c r="I2491" s="33" t="s">
        <v>62</v>
      </c>
      <c r="J2491" s="62">
        <v>45067</v>
      </c>
      <c r="K2491" s="33" t="s">
        <v>5049</v>
      </c>
      <c r="L2491" s="33" t="s">
        <v>8755</v>
      </c>
      <c r="M2491" s="1" t="s">
        <v>47116</v>
      </c>
      <c r="N2491" s="33" t="s">
        <v>20</v>
      </c>
      <c r="O2491" s="33" t="s">
        <v>36339</v>
      </c>
      <c r="P2491" s="33" t="s">
        <v>45771</v>
      </c>
      <c r="Q2491" s="33" t="s">
        <v>29986</v>
      </c>
      <c r="R2491" s="96" t="s">
        <v>33501</v>
      </c>
      <c r="S2491" s="33" t="s">
        <v>93</v>
      </c>
      <c r="T2491" s="33" t="s">
        <v>28</v>
      </c>
      <c r="U2491" s="33" t="s">
        <v>26487</v>
      </c>
      <c r="V2491" s="33" t="s">
        <v>26487</v>
      </c>
      <c r="W2491" s="33" t="s">
        <v>26485</v>
      </c>
      <c r="X2491" s="33" t="s">
        <v>93</v>
      </c>
      <c r="Y2491" s="33">
        <v>3775</v>
      </c>
      <c r="AA2491" s="33" t="s">
        <v>42844</v>
      </c>
      <c r="AB2491" s="33">
        <v>5960</v>
      </c>
      <c r="AC2491" s="103">
        <v>24313</v>
      </c>
    </row>
    <row r="2492" spans="1:29" ht="13" customHeight="1" x14ac:dyDescent="0.2">
      <c r="A2492" s="33" t="s">
        <v>33502</v>
      </c>
      <c r="B2492" s="33">
        <v>22</v>
      </c>
      <c r="C2492" s="33" t="s">
        <v>13</v>
      </c>
      <c r="D2492" s="33" t="s">
        <v>78</v>
      </c>
      <c r="E2492" s="96"/>
      <c r="F2492" s="94">
        <v>43263</v>
      </c>
      <c r="G2492" s="33" t="s">
        <v>33503</v>
      </c>
      <c r="H2492" s="33" t="s">
        <v>106</v>
      </c>
      <c r="I2492" s="33" t="s">
        <v>3344</v>
      </c>
      <c r="J2492" s="62">
        <v>20032</v>
      </c>
      <c r="K2492" s="33" t="s">
        <v>3346</v>
      </c>
      <c r="L2492" s="33" t="s">
        <v>17507</v>
      </c>
      <c r="M2492" s="1" t="s">
        <v>46501</v>
      </c>
      <c r="N2492" s="33" t="s">
        <v>20</v>
      </c>
      <c r="O2492" s="33" t="s">
        <v>33504</v>
      </c>
      <c r="P2492" s="33" t="s">
        <v>45771</v>
      </c>
      <c r="Q2492" s="33" t="s">
        <v>29986</v>
      </c>
      <c r="R2492" s="96" t="s">
        <v>33505</v>
      </c>
      <c r="S2492" s="33" t="s">
        <v>93</v>
      </c>
      <c r="T2492" s="33" t="s">
        <v>21</v>
      </c>
      <c r="U2492" s="33" t="s">
        <v>26689</v>
      </c>
      <c r="V2492" s="33" t="s">
        <v>26484</v>
      </c>
      <c r="W2492" s="33" t="s">
        <v>26485</v>
      </c>
      <c r="X2492" s="33" t="s">
        <v>93</v>
      </c>
      <c r="Y2492" s="33">
        <v>3767</v>
      </c>
      <c r="AA2492" s="33" t="s">
        <v>42842</v>
      </c>
      <c r="AB2492" s="33">
        <v>5953</v>
      </c>
      <c r="AC2492" s="103">
        <v>24307</v>
      </c>
    </row>
    <row r="2493" spans="1:29" ht="13" customHeight="1" x14ac:dyDescent="0.2">
      <c r="A2493" s="33" t="s">
        <v>33506</v>
      </c>
      <c r="B2493" s="33">
        <v>26</v>
      </c>
      <c r="C2493" s="33" t="s">
        <v>13</v>
      </c>
      <c r="D2493" s="33" t="s">
        <v>78</v>
      </c>
      <c r="E2493" s="96"/>
      <c r="F2493" s="94">
        <v>43263</v>
      </c>
      <c r="G2493" s="33" t="s">
        <v>33507</v>
      </c>
      <c r="H2493" s="33" t="s">
        <v>1034</v>
      </c>
      <c r="I2493" s="33" t="s">
        <v>159</v>
      </c>
      <c r="J2493" s="62">
        <v>30656</v>
      </c>
      <c r="K2493" s="33" t="s">
        <v>24197</v>
      </c>
      <c r="L2493" s="33" t="s">
        <v>24198</v>
      </c>
      <c r="M2493" s="1" t="s">
        <v>47118</v>
      </c>
      <c r="N2493" s="33" t="s">
        <v>20</v>
      </c>
      <c r="O2493" s="33" t="s">
        <v>33508</v>
      </c>
      <c r="P2493" s="33" t="s">
        <v>45791</v>
      </c>
      <c r="Q2493" s="33" t="s">
        <v>29986</v>
      </c>
      <c r="R2493" s="96" t="s">
        <v>33509</v>
      </c>
      <c r="S2493" s="33" t="s">
        <v>509</v>
      </c>
      <c r="T2493" s="33" t="s">
        <v>21</v>
      </c>
      <c r="U2493" s="33" t="s">
        <v>26689</v>
      </c>
      <c r="V2493" s="33" t="s">
        <v>26484</v>
      </c>
      <c r="X2493" s="33" t="s">
        <v>93</v>
      </c>
      <c r="Y2493" s="33">
        <v>3768</v>
      </c>
      <c r="AA2493" s="33" t="s">
        <v>42843</v>
      </c>
      <c r="AB2493" s="33">
        <v>5954</v>
      </c>
      <c r="AC2493" s="103">
        <v>24305</v>
      </c>
    </row>
    <row r="2494" spans="1:29" ht="13" customHeight="1" x14ac:dyDescent="0.2">
      <c r="A2494" s="33" t="s">
        <v>33510</v>
      </c>
      <c r="B2494" s="33">
        <v>32</v>
      </c>
      <c r="C2494" s="33" t="s">
        <v>13</v>
      </c>
      <c r="D2494" s="33" t="s">
        <v>30</v>
      </c>
      <c r="E2494" s="96" t="s">
        <v>33512</v>
      </c>
      <c r="F2494" s="94">
        <v>43263</v>
      </c>
      <c r="G2494" s="33" t="s">
        <v>33513</v>
      </c>
      <c r="H2494" s="33" t="s">
        <v>33511</v>
      </c>
      <c r="I2494" s="33" t="s">
        <v>74</v>
      </c>
      <c r="J2494" s="62">
        <v>7825</v>
      </c>
      <c r="K2494" s="33" t="s">
        <v>5467</v>
      </c>
      <c r="L2494" s="33" t="s">
        <v>2291</v>
      </c>
      <c r="M2494" s="1" t="s">
        <v>46004</v>
      </c>
      <c r="N2494" s="33" t="s">
        <v>20</v>
      </c>
      <c r="O2494" s="33" t="s">
        <v>33514</v>
      </c>
      <c r="P2494" s="33" t="s">
        <v>45771</v>
      </c>
      <c r="Q2494" s="33" t="s">
        <v>29986</v>
      </c>
      <c r="R2494" s="96" t="s">
        <v>33515</v>
      </c>
      <c r="S2494" s="33" t="s">
        <v>93</v>
      </c>
      <c r="T2494" s="33" t="s">
        <v>21</v>
      </c>
      <c r="U2494" s="33" t="s">
        <v>26682</v>
      </c>
      <c r="V2494" s="33" t="s">
        <v>26482</v>
      </c>
      <c r="W2494" s="33" t="s">
        <v>26485</v>
      </c>
      <c r="X2494" s="33" t="s">
        <v>93</v>
      </c>
      <c r="Y2494" s="33">
        <v>3769</v>
      </c>
      <c r="AA2494" s="33" t="s">
        <v>42843</v>
      </c>
      <c r="AB2494" s="33">
        <v>5955</v>
      </c>
      <c r="AC2494" s="103">
        <v>24308</v>
      </c>
    </row>
    <row r="2495" spans="1:29" ht="13" customHeight="1" x14ac:dyDescent="0.2">
      <c r="A2495" s="33" t="s">
        <v>33516</v>
      </c>
      <c r="B2495" s="33">
        <v>34</v>
      </c>
      <c r="C2495" s="33" t="s">
        <v>13</v>
      </c>
      <c r="D2495" s="33" t="s">
        <v>78</v>
      </c>
      <c r="E2495" s="96" t="s">
        <v>33517</v>
      </c>
      <c r="F2495" s="94">
        <v>43263</v>
      </c>
      <c r="G2495" s="33" t="s">
        <v>33518</v>
      </c>
      <c r="H2495" s="33" t="s">
        <v>10377</v>
      </c>
      <c r="I2495" s="33" t="s">
        <v>37</v>
      </c>
      <c r="J2495" s="62">
        <v>61832</v>
      </c>
      <c r="K2495" s="33" t="s">
        <v>10379</v>
      </c>
      <c r="L2495" s="33" t="s">
        <v>10380</v>
      </c>
      <c r="M2495" s="1" t="s">
        <v>47117</v>
      </c>
      <c r="N2495" s="33" t="s">
        <v>20</v>
      </c>
      <c r="O2495" s="33" t="s">
        <v>33519</v>
      </c>
      <c r="P2495" s="33" t="s">
        <v>45771</v>
      </c>
      <c r="Q2495" s="33" t="s">
        <v>29986</v>
      </c>
      <c r="R2495" s="96" t="s">
        <v>33520</v>
      </c>
      <c r="S2495" s="33" t="s">
        <v>93</v>
      </c>
      <c r="T2495" s="33" t="s">
        <v>21</v>
      </c>
      <c r="U2495" s="33" t="s">
        <v>26689</v>
      </c>
      <c r="V2495" s="33" t="s">
        <v>26484</v>
      </c>
      <c r="W2495" s="33" t="s">
        <v>26483</v>
      </c>
      <c r="X2495" s="33" t="s">
        <v>93</v>
      </c>
      <c r="Y2495" s="33">
        <v>3764</v>
      </c>
      <c r="AA2495" s="33" t="s">
        <v>42842</v>
      </c>
      <c r="AB2495" s="33">
        <v>5952</v>
      </c>
      <c r="AC2495" s="103">
        <v>24407</v>
      </c>
    </row>
    <row r="2496" spans="1:29" ht="13" customHeight="1" x14ac:dyDescent="0.2">
      <c r="A2496" s="33" t="s">
        <v>33521</v>
      </c>
      <c r="B2496" s="33">
        <v>34</v>
      </c>
      <c r="C2496" s="33" t="s">
        <v>13</v>
      </c>
      <c r="D2496" s="33" t="s">
        <v>30</v>
      </c>
      <c r="E2496" s="96"/>
      <c r="F2496" s="94">
        <v>43263</v>
      </c>
      <c r="G2496" s="33" t="s">
        <v>33522</v>
      </c>
      <c r="H2496" s="33" t="s">
        <v>581</v>
      </c>
      <c r="I2496" s="33" t="s">
        <v>111</v>
      </c>
      <c r="J2496" s="62">
        <v>85013</v>
      </c>
      <c r="K2496" s="33" t="s">
        <v>582</v>
      </c>
      <c r="L2496" s="33" t="s">
        <v>583</v>
      </c>
      <c r="M2496" s="1" t="s">
        <v>45935</v>
      </c>
      <c r="N2496" s="33" t="s">
        <v>20</v>
      </c>
      <c r="O2496" s="33" t="s">
        <v>33523</v>
      </c>
      <c r="P2496" s="33" t="s">
        <v>45771</v>
      </c>
      <c r="Q2496" s="33" t="s">
        <v>29986</v>
      </c>
      <c r="R2496" s="96" t="s">
        <v>33524</v>
      </c>
      <c r="S2496" s="33" t="s">
        <v>93</v>
      </c>
      <c r="T2496" s="33" t="s">
        <v>45897</v>
      </c>
      <c r="U2496" s="33" t="s">
        <v>49804</v>
      </c>
      <c r="V2496" s="33" t="s">
        <v>26482</v>
      </c>
      <c r="W2496" s="33" t="s">
        <v>26485</v>
      </c>
      <c r="X2496" s="33" t="s">
        <v>93</v>
      </c>
      <c r="Y2496" s="33">
        <v>3766</v>
      </c>
      <c r="AA2496" s="33" t="s">
        <v>42842</v>
      </c>
      <c r="AB2496" s="33">
        <v>5956</v>
      </c>
      <c r="AC2496" s="103">
        <v>24304</v>
      </c>
    </row>
    <row r="2497" spans="1:29" ht="13" customHeight="1" x14ac:dyDescent="0.2">
      <c r="A2497" s="33" t="s">
        <v>33525</v>
      </c>
      <c r="B2497" s="33">
        <v>20</v>
      </c>
      <c r="C2497" s="33" t="s">
        <v>13</v>
      </c>
      <c r="D2497" s="33" t="s">
        <v>41</v>
      </c>
      <c r="E2497" s="96"/>
      <c r="F2497" s="94">
        <v>43262</v>
      </c>
      <c r="G2497" s="33" t="s">
        <v>33526</v>
      </c>
      <c r="H2497" s="33" t="s">
        <v>904</v>
      </c>
      <c r="I2497" s="33" t="s">
        <v>38</v>
      </c>
      <c r="J2497" s="62">
        <v>90601</v>
      </c>
      <c r="K2497" s="33" t="s">
        <v>91</v>
      </c>
      <c r="L2497" s="33" t="s">
        <v>24376</v>
      </c>
      <c r="M2497" s="1" t="s">
        <v>47119</v>
      </c>
      <c r="N2497" s="33" t="s">
        <v>20</v>
      </c>
      <c r="O2497" s="33" t="s">
        <v>33527</v>
      </c>
      <c r="P2497" s="33" t="s">
        <v>45771</v>
      </c>
      <c r="Q2497" s="33" t="s">
        <v>29986</v>
      </c>
      <c r="R2497" s="96" t="s">
        <v>33528</v>
      </c>
      <c r="S2497" s="33" t="s">
        <v>93</v>
      </c>
      <c r="T2497" s="33" t="s">
        <v>21</v>
      </c>
      <c r="U2497" s="33" t="s">
        <v>26682</v>
      </c>
      <c r="V2497" s="33" t="s">
        <v>26482</v>
      </c>
      <c r="W2497" s="33" t="s">
        <v>26483</v>
      </c>
      <c r="X2497" s="33" t="s">
        <v>93</v>
      </c>
      <c r="Y2497" s="33">
        <v>3765</v>
      </c>
      <c r="AA2497" s="33" t="s">
        <v>42844</v>
      </c>
      <c r="AB2497" s="33">
        <v>5950</v>
      </c>
      <c r="AC2497" s="103">
        <v>24303</v>
      </c>
    </row>
    <row r="2498" spans="1:29" ht="13" customHeight="1" x14ac:dyDescent="0.2">
      <c r="A2498" s="33" t="s">
        <v>33529</v>
      </c>
      <c r="B2498" s="33">
        <v>41</v>
      </c>
      <c r="C2498" s="33" t="s">
        <v>13</v>
      </c>
      <c r="D2498" s="33" t="s">
        <v>78</v>
      </c>
      <c r="E2498" s="96"/>
      <c r="F2498" s="94">
        <v>43262</v>
      </c>
      <c r="G2498" s="33" t="s">
        <v>33530</v>
      </c>
      <c r="H2498" s="33" t="s">
        <v>2180</v>
      </c>
      <c r="I2498" s="33" t="s">
        <v>45</v>
      </c>
      <c r="J2498" s="62">
        <v>20901</v>
      </c>
      <c r="K2498" s="33" t="s">
        <v>992</v>
      </c>
      <c r="L2498" s="33" t="s">
        <v>2182</v>
      </c>
      <c r="M2498" s="1" t="s">
        <v>46035</v>
      </c>
      <c r="N2498" s="33" t="s">
        <v>20</v>
      </c>
      <c r="O2498" s="33" t="s">
        <v>33531</v>
      </c>
      <c r="P2498" s="33" t="s">
        <v>45771</v>
      </c>
      <c r="Q2498" s="33" t="s">
        <v>29986</v>
      </c>
      <c r="R2498" s="96" t="s">
        <v>33532</v>
      </c>
      <c r="S2498" s="33" t="s">
        <v>509</v>
      </c>
      <c r="T2498" s="33" t="s">
        <v>45897</v>
      </c>
      <c r="U2498" s="33" t="s">
        <v>49804</v>
      </c>
      <c r="V2498" s="33" t="s">
        <v>26482</v>
      </c>
      <c r="W2498" s="33" t="s">
        <v>26485</v>
      </c>
      <c r="X2498" s="33" t="s">
        <v>509</v>
      </c>
      <c r="Y2498" s="33">
        <v>3763</v>
      </c>
      <c r="AA2498" s="33" t="s">
        <v>42842</v>
      </c>
      <c r="AB2498" s="33">
        <v>5951</v>
      </c>
      <c r="AC2498" s="103">
        <v>24298</v>
      </c>
    </row>
    <row r="2499" spans="1:29" ht="13" customHeight="1" x14ac:dyDescent="0.2">
      <c r="A2499" s="33" t="s">
        <v>36225</v>
      </c>
      <c r="B2499" s="33">
        <v>34</v>
      </c>
      <c r="C2499" s="33" t="s">
        <v>13</v>
      </c>
      <c r="D2499" s="33" t="s">
        <v>30</v>
      </c>
      <c r="E2499" s="96"/>
      <c r="F2499" s="94">
        <v>43261</v>
      </c>
      <c r="G2499" s="33" t="s">
        <v>33533</v>
      </c>
      <c r="H2499" s="33" t="s">
        <v>21029</v>
      </c>
      <c r="I2499" s="33" t="s">
        <v>191</v>
      </c>
      <c r="J2499" s="62">
        <v>80021</v>
      </c>
      <c r="K2499" s="33" t="s">
        <v>1655</v>
      </c>
      <c r="L2499" s="33" t="s">
        <v>1936</v>
      </c>
      <c r="M2499" s="1" t="s">
        <v>47120</v>
      </c>
      <c r="N2499" s="33" t="s">
        <v>20</v>
      </c>
      <c r="O2499" s="33" t="s">
        <v>33534</v>
      </c>
      <c r="P2499" s="33" t="s">
        <v>45771</v>
      </c>
      <c r="Q2499" s="33" t="s">
        <v>29986</v>
      </c>
      <c r="R2499" s="96" t="s">
        <v>33535</v>
      </c>
      <c r="S2499" s="33" t="s">
        <v>93</v>
      </c>
      <c r="T2499" s="33" t="s">
        <v>28</v>
      </c>
      <c r="U2499" s="33" t="s">
        <v>26488</v>
      </c>
      <c r="V2499" s="33" t="s">
        <v>26482</v>
      </c>
      <c r="W2499" s="33" t="s">
        <v>26486</v>
      </c>
      <c r="X2499" s="33" t="s">
        <v>93</v>
      </c>
      <c r="Y2499" s="33">
        <v>3759</v>
      </c>
      <c r="AA2499" s="33" t="s">
        <v>42844</v>
      </c>
      <c r="AB2499" s="33">
        <v>5949</v>
      </c>
      <c r="AC2499" s="103">
        <v>24297</v>
      </c>
    </row>
    <row r="2500" spans="1:29" ht="13" customHeight="1" x14ac:dyDescent="0.2">
      <c r="A2500" s="33" t="s">
        <v>33541</v>
      </c>
      <c r="B2500" s="33">
        <v>49</v>
      </c>
      <c r="C2500" s="33" t="s">
        <v>13</v>
      </c>
      <c r="D2500" s="33" t="s">
        <v>30</v>
      </c>
      <c r="E2500" s="96"/>
      <c r="F2500" s="94">
        <v>43260</v>
      </c>
      <c r="G2500" s="33" t="s">
        <v>33542</v>
      </c>
      <c r="H2500" s="33" t="s">
        <v>22690</v>
      </c>
      <c r="I2500" s="33" t="s">
        <v>66</v>
      </c>
      <c r="J2500" s="62">
        <v>76504</v>
      </c>
      <c r="K2500" s="33" t="s">
        <v>7713</v>
      </c>
      <c r="L2500" s="33" t="s">
        <v>22692</v>
      </c>
      <c r="M2500" s="1" t="s">
        <v>46383</v>
      </c>
      <c r="N2500" s="33" t="s">
        <v>20</v>
      </c>
      <c r="O2500" s="33" t="s">
        <v>33543</v>
      </c>
      <c r="P2500" s="33" t="s">
        <v>45771</v>
      </c>
      <c r="Q2500" s="33" t="s">
        <v>29986</v>
      </c>
      <c r="R2500" s="96" t="s">
        <v>33544</v>
      </c>
      <c r="S2500" s="33" t="s">
        <v>93</v>
      </c>
      <c r="T2500" s="33" t="s">
        <v>21</v>
      </c>
      <c r="U2500" s="33" t="s">
        <v>26689</v>
      </c>
      <c r="V2500" s="33" t="s">
        <v>26484</v>
      </c>
      <c r="W2500" s="33" t="s">
        <v>26485</v>
      </c>
      <c r="X2500" s="33" t="s">
        <v>93</v>
      </c>
      <c r="Y2500" s="33">
        <v>3762</v>
      </c>
      <c r="AA2500" s="33" t="s">
        <v>42844</v>
      </c>
      <c r="AB2500" s="33">
        <v>5947</v>
      </c>
      <c r="AC2500" s="103">
        <v>24291</v>
      </c>
    </row>
    <row r="2501" spans="1:29" ht="13" customHeight="1" x14ac:dyDescent="0.2">
      <c r="A2501" s="33" t="s">
        <v>33536</v>
      </c>
      <c r="B2501" s="33">
        <v>36</v>
      </c>
      <c r="C2501" s="33" t="s">
        <v>102</v>
      </c>
      <c r="D2501" s="33" t="s">
        <v>78</v>
      </c>
      <c r="E2501" s="96"/>
      <c r="F2501" s="94">
        <v>43260</v>
      </c>
      <c r="G2501" s="33" t="s">
        <v>33538</v>
      </c>
      <c r="H2501" s="33" t="s">
        <v>33537</v>
      </c>
      <c r="I2501" s="33" t="s">
        <v>74</v>
      </c>
      <c r="J2501" s="62">
        <v>8096</v>
      </c>
      <c r="K2501" s="33" t="s">
        <v>16768</v>
      </c>
      <c r="L2501" s="33" t="s">
        <v>16769</v>
      </c>
      <c r="M2501" s="1" t="s">
        <v>47121</v>
      </c>
      <c r="N2501" s="33" t="s">
        <v>20</v>
      </c>
      <c r="O2501" s="33" t="s">
        <v>33539</v>
      </c>
      <c r="P2501" s="33" t="s">
        <v>45771</v>
      </c>
      <c r="Q2501" s="33" t="s">
        <v>29986</v>
      </c>
      <c r="R2501" s="96" t="s">
        <v>33540</v>
      </c>
      <c r="S2501" s="33" t="s">
        <v>93</v>
      </c>
      <c r="T2501" s="33" t="s">
        <v>350</v>
      </c>
      <c r="U2501" s="33" t="s">
        <v>26775</v>
      </c>
      <c r="V2501" s="33" t="s">
        <v>26482</v>
      </c>
      <c r="W2501" s="33" t="s">
        <v>26483</v>
      </c>
      <c r="X2501" s="33" t="s">
        <v>93</v>
      </c>
      <c r="Y2501" s="33">
        <v>3760</v>
      </c>
      <c r="AA2501" s="33" t="s">
        <v>42844</v>
      </c>
      <c r="AB2501" s="33">
        <v>5948</v>
      </c>
      <c r="AC2501" s="103">
        <v>24290</v>
      </c>
    </row>
    <row r="2502" spans="1:29" ht="13" customHeight="1" x14ac:dyDescent="0.2">
      <c r="A2502" s="34" t="s">
        <v>49969</v>
      </c>
      <c r="B2502" s="34">
        <v>34</v>
      </c>
      <c r="C2502" s="34" t="s">
        <v>13</v>
      </c>
      <c r="D2502" s="34" t="s">
        <v>41</v>
      </c>
      <c r="E2502" s="34"/>
      <c r="F2502" s="94">
        <v>43260</v>
      </c>
      <c r="G2502" s="34" t="s">
        <v>49970</v>
      </c>
      <c r="H2502" s="34" t="s">
        <v>91</v>
      </c>
      <c r="I2502" s="34" t="s">
        <v>38</v>
      </c>
      <c r="J2502" s="62">
        <v>90033</v>
      </c>
      <c r="K2502" s="34" t="s">
        <v>91</v>
      </c>
      <c r="L2502" s="34" t="s">
        <v>92</v>
      </c>
      <c r="M2502" s="1" t="s">
        <v>45984</v>
      </c>
      <c r="N2502" s="34" t="s">
        <v>20</v>
      </c>
      <c r="O2502" s="34" t="s">
        <v>49972</v>
      </c>
      <c r="P2502" s="34" t="s">
        <v>45771</v>
      </c>
      <c r="Q2502" s="34" t="s">
        <v>29986</v>
      </c>
      <c r="R2502" s="95" t="s">
        <v>49971</v>
      </c>
      <c r="S2502" s="34" t="s">
        <v>93</v>
      </c>
      <c r="T2502" s="34" t="s">
        <v>45897</v>
      </c>
      <c r="U2502" s="35" t="s">
        <v>49804</v>
      </c>
      <c r="V2502" s="35"/>
      <c r="W2502" s="35"/>
      <c r="X2502" s="35"/>
      <c r="Y2502" s="35"/>
      <c r="AA2502" s="34" t="s">
        <v>42842</v>
      </c>
      <c r="AB2502" s="33">
        <v>8451</v>
      </c>
      <c r="AC2502" s="103"/>
    </row>
    <row r="2503" spans="1:29" ht="13" customHeight="1" x14ac:dyDescent="0.2">
      <c r="A2503" s="33" t="s">
        <v>33550</v>
      </c>
      <c r="B2503" s="33">
        <v>47</v>
      </c>
      <c r="C2503" s="33" t="s">
        <v>13</v>
      </c>
      <c r="D2503" s="33" t="s">
        <v>30</v>
      </c>
      <c r="E2503" s="96"/>
      <c r="F2503" s="94">
        <v>43259</v>
      </c>
      <c r="G2503" s="33" t="s">
        <v>33551</v>
      </c>
      <c r="H2503" s="33" t="s">
        <v>33511</v>
      </c>
      <c r="I2503" s="33" t="s">
        <v>74</v>
      </c>
      <c r="J2503" s="62">
        <v>7832</v>
      </c>
      <c r="K2503" s="33" t="s">
        <v>5467</v>
      </c>
      <c r="L2503" s="33" t="s">
        <v>2291</v>
      </c>
      <c r="M2503" s="1" t="s">
        <v>46004</v>
      </c>
      <c r="N2503" s="33" t="s">
        <v>20</v>
      </c>
      <c r="O2503" s="33" t="s">
        <v>33552</v>
      </c>
      <c r="P2503" s="33" t="s">
        <v>45771</v>
      </c>
      <c r="Q2503" s="33" t="s">
        <v>29986</v>
      </c>
      <c r="R2503" s="96" t="s">
        <v>33553</v>
      </c>
      <c r="S2503" s="33" t="s">
        <v>93</v>
      </c>
      <c r="T2503" s="33" t="s">
        <v>21</v>
      </c>
      <c r="U2503" s="33" t="s">
        <v>26689</v>
      </c>
      <c r="V2503" s="33" t="s">
        <v>26484</v>
      </c>
      <c r="W2503" s="33" t="s">
        <v>26483</v>
      </c>
      <c r="X2503" s="33" t="s">
        <v>93</v>
      </c>
      <c r="Y2503" s="33">
        <v>3849</v>
      </c>
      <c r="AA2503" s="33" t="s">
        <v>42843</v>
      </c>
      <c r="AB2503" s="33">
        <v>5945</v>
      </c>
      <c r="AC2503" s="103">
        <v>24289</v>
      </c>
    </row>
    <row r="2504" spans="1:29" ht="13" customHeight="1" x14ac:dyDescent="0.2">
      <c r="A2504" s="33" t="s">
        <v>33545</v>
      </c>
      <c r="B2504" s="33">
        <v>36</v>
      </c>
      <c r="C2504" s="33" t="s">
        <v>13</v>
      </c>
      <c r="D2504" s="33" t="s">
        <v>30</v>
      </c>
      <c r="E2504" s="96" t="s">
        <v>33546</v>
      </c>
      <c r="F2504" s="94">
        <v>43259</v>
      </c>
      <c r="G2504" s="33" t="s">
        <v>33547</v>
      </c>
      <c r="H2504" s="33" t="s">
        <v>7233</v>
      </c>
      <c r="I2504" s="33" t="s">
        <v>618</v>
      </c>
      <c r="J2504" s="62">
        <v>39046</v>
      </c>
      <c r="K2504" s="33" t="s">
        <v>2005</v>
      </c>
      <c r="L2504" s="33" t="s">
        <v>6368</v>
      </c>
      <c r="M2504" s="1" t="s">
        <v>47122</v>
      </c>
      <c r="N2504" s="33" t="s">
        <v>20</v>
      </c>
      <c r="O2504" s="33" t="s">
        <v>33548</v>
      </c>
      <c r="P2504" s="33" t="s">
        <v>45771</v>
      </c>
      <c r="Q2504" s="33" t="s">
        <v>29986</v>
      </c>
      <c r="R2504" s="96" t="s">
        <v>33549</v>
      </c>
      <c r="S2504" s="33" t="s">
        <v>93</v>
      </c>
      <c r="T2504" s="33" t="s">
        <v>45897</v>
      </c>
      <c r="U2504" s="33" t="s">
        <v>49804</v>
      </c>
      <c r="V2504" s="33" t="s">
        <v>26487</v>
      </c>
      <c r="W2504" s="33" t="s">
        <v>26485</v>
      </c>
      <c r="X2504" s="33" t="s">
        <v>93</v>
      </c>
      <c r="Y2504" s="33">
        <v>3761</v>
      </c>
      <c r="AA2504" s="33" t="s">
        <v>42843</v>
      </c>
      <c r="AB2504" s="33">
        <v>5946</v>
      </c>
      <c r="AC2504" s="103">
        <v>24288</v>
      </c>
    </row>
    <row r="2505" spans="1:29" ht="13" customHeight="1" x14ac:dyDescent="0.2">
      <c r="A2505" s="33" t="s">
        <v>33554</v>
      </c>
      <c r="B2505" s="33">
        <v>20</v>
      </c>
      <c r="C2505" s="33" t="s">
        <v>102</v>
      </c>
      <c r="D2505" s="33" t="s">
        <v>30</v>
      </c>
      <c r="E2505" s="96" t="s">
        <v>33555</v>
      </c>
      <c r="F2505" s="94">
        <v>43258</v>
      </c>
      <c r="G2505" s="33" t="s">
        <v>33556</v>
      </c>
      <c r="H2505" s="33" t="s">
        <v>1224</v>
      </c>
      <c r="I2505" s="33" t="s">
        <v>66</v>
      </c>
      <c r="J2505" s="62">
        <v>78744</v>
      </c>
      <c r="K2505" s="33" t="s">
        <v>1225</v>
      </c>
      <c r="L2505" s="33" t="s">
        <v>1226</v>
      </c>
      <c r="M2505" s="1" t="s">
        <v>46070</v>
      </c>
      <c r="N2505" s="33" t="s">
        <v>20</v>
      </c>
      <c r="O2505" s="33" t="s">
        <v>33557</v>
      </c>
      <c r="P2505" s="33" t="s">
        <v>45771</v>
      </c>
      <c r="Q2505" s="33" t="s">
        <v>29986</v>
      </c>
      <c r="R2505" s="96" t="s">
        <v>33558</v>
      </c>
      <c r="S2505" s="33" t="s">
        <v>901</v>
      </c>
      <c r="T2505" s="33" t="s">
        <v>21</v>
      </c>
      <c r="U2505" s="33" t="s">
        <v>26682</v>
      </c>
      <c r="V2505" s="33" t="s">
        <v>26482</v>
      </c>
      <c r="X2505" s="33" t="s">
        <v>509</v>
      </c>
      <c r="Y2505" s="33">
        <v>3756</v>
      </c>
      <c r="AA2505" s="33" t="s">
        <v>42844</v>
      </c>
      <c r="AB2505" s="33">
        <v>5944</v>
      </c>
      <c r="AC2505" s="103">
        <v>24285</v>
      </c>
    </row>
    <row r="2506" spans="1:29" ht="13" customHeight="1" x14ac:dyDescent="0.2">
      <c r="A2506" s="33" t="s">
        <v>33559</v>
      </c>
      <c r="B2506" s="33">
        <v>28</v>
      </c>
      <c r="C2506" s="33" t="s">
        <v>13</v>
      </c>
      <c r="D2506" s="33" t="s">
        <v>78</v>
      </c>
      <c r="E2506" s="96"/>
      <c r="F2506" s="94">
        <v>43258</v>
      </c>
      <c r="G2506" s="33" t="s">
        <v>33560</v>
      </c>
      <c r="H2506" s="33" t="s">
        <v>25449</v>
      </c>
      <c r="I2506" s="33" t="s">
        <v>197</v>
      </c>
      <c r="J2506" s="62">
        <v>46402</v>
      </c>
      <c r="K2506" s="33" t="s">
        <v>1176</v>
      </c>
      <c r="L2506" s="33" t="s">
        <v>32049</v>
      </c>
      <c r="M2506" s="1" t="s">
        <v>47123</v>
      </c>
      <c r="N2506" s="33" t="s">
        <v>20</v>
      </c>
      <c r="O2506" s="33" t="s">
        <v>33561</v>
      </c>
      <c r="P2506" s="33" t="s">
        <v>45771</v>
      </c>
      <c r="Q2506" s="33" t="s">
        <v>29986</v>
      </c>
      <c r="R2506" s="96" t="s">
        <v>33562</v>
      </c>
      <c r="S2506" s="33" t="s">
        <v>93</v>
      </c>
      <c r="T2506" s="33" t="s">
        <v>21</v>
      </c>
      <c r="U2506" s="33" t="s">
        <v>26689</v>
      </c>
      <c r="V2506" s="33" t="s">
        <v>26484</v>
      </c>
      <c r="W2506" s="33" t="s">
        <v>26485</v>
      </c>
      <c r="X2506" s="33" t="s">
        <v>93</v>
      </c>
      <c r="Y2506" s="33">
        <v>3850</v>
      </c>
      <c r="AA2506" s="33" t="s">
        <v>42842</v>
      </c>
      <c r="AB2506" s="33">
        <v>5942</v>
      </c>
      <c r="AC2506" s="103">
        <v>24287</v>
      </c>
    </row>
    <row r="2507" spans="1:29" ht="13" customHeight="1" x14ac:dyDescent="0.2">
      <c r="A2507" s="33" t="s">
        <v>33563</v>
      </c>
      <c r="B2507" s="33">
        <v>33</v>
      </c>
      <c r="C2507" s="33" t="s">
        <v>13</v>
      </c>
      <c r="D2507" s="33" t="s">
        <v>30</v>
      </c>
      <c r="E2507" s="96"/>
      <c r="F2507" s="94">
        <v>43258</v>
      </c>
      <c r="G2507" s="33" t="s">
        <v>33564</v>
      </c>
      <c r="H2507" s="33" t="s">
        <v>863</v>
      </c>
      <c r="I2507" s="33" t="s">
        <v>177</v>
      </c>
      <c r="J2507" s="62">
        <v>87102</v>
      </c>
      <c r="K2507" s="33" t="s">
        <v>430</v>
      </c>
      <c r="L2507" s="33" t="s">
        <v>5147</v>
      </c>
      <c r="M2507" s="1" t="s">
        <v>48899</v>
      </c>
      <c r="N2507" s="33" t="s">
        <v>20</v>
      </c>
      <c r="O2507" s="33" t="s">
        <v>33565</v>
      </c>
      <c r="P2507" s="33" t="s">
        <v>45771</v>
      </c>
      <c r="Q2507" s="33" t="s">
        <v>29986</v>
      </c>
      <c r="R2507" s="96" t="s">
        <v>33566</v>
      </c>
      <c r="S2507" s="33" t="s">
        <v>93</v>
      </c>
      <c r="T2507" s="33" t="s">
        <v>21</v>
      </c>
      <c r="U2507" s="33" t="s">
        <v>26689</v>
      </c>
      <c r="V2507" s="33" t="s">
        <v>26484</v>
      </c>
      <c r="W2507" s="33" t="s">
        <v>26483</v>
      </c>
      <c r="X2507" s="33" t="s">
        <v>93</v>
      </c>
      <c r="Y2507" s="33">
        <v>3754</v>
      </c>
      <c r="AA2507" s="33" t="s">
        <v>42842</v>
      </c>
      <c r="AB2507" s="33">
        <v>5941</v>
      </c>
      <c r="AC2507" s="103">
        <v>24286</v>
      </c>
    </row>
    <row r="2508" spans="1:29" ht="13" customHeight="1" x14ac:dyDescent="0.2">
      <c r="A2508" s="33" t="s">
        <v>33567</v>
      </c>
      <c r="B2508" s="33">
        <v>50</v>
      </c>
      <c r="C2508" s="33" t="s">
        <v>13</v>
      </c>
      <c r="D2508" s="33" t="s">
        <v>30</v>
      </c>
      <c r="E2508" s="96" t="s">
        <v>33569</v>
      </c>
      <c r="F2508" s="94">
        <v>43258</v>
      </c>
      <c r="G2508" s="33" t="s">
        <v>33570</v>
      </c>
      <c r="H2508" s="33" t="s">
        <v>33568</v>
      </c>
      <c r="I2508" s="33" t="s">
        <v>281</v>
      </c>
      <c r="J2508" s="62">
        <v>99320</v>
      </c>
      <c r="K2508" s="33" t="s">
        <v>2315</v>
      </c>
      <c r="L2508" s="33" t="s">
        <v>4005</v>
      </c>
      <c r="M2508" s="1" t="s">
        <v>46014</v>
      </c>
      <c r="N2508" s="33" t="s">
        <v>20</v>
      </c>
      <c r="O2508" s="33" t="s">
        <v>33571</v>
      </c>
      <c r="P2508" s="33" t="s">
        <v>45771</v>
      </c>
      <c r="Q2508" s="33" t="s">
        <v>29986</v>
      </c>
      <c r="R2508" s="96" t="s">
        <v>33572</v>
      </c>
      <c r="S2508" s="33" t="s">
        <v>509</v>
      </c>
      <c r="T2508" s="33" t="s">
        <v>21</v>
      </c>
      <c r="U2508" s="33" t="s">
        <v>26689</v>
      </c>
      <c r="V2508" s="33" t="s">
        <v>26482</v>
      </c>
      <c r="W2508" s="33" t="s">
        <v>26485</v>
      </c>
      <c r="X2508" s="33" t="s">
        <v>93</v>
      </c>
      <c r="Y2508" s="33">
        <v>3851</v>
      </c>
      <c r="AA2508" s="33" t="s">
        <v>42843</v>
      </c>
      <c r="AB2508" s="33">
        <v>5943</v>
      </c>
      <c r="AC2508" s="103">
        <v>24283</v>
      </c>
    </row>
    <row r="2509" spans="1:29" ht="13" customHeight="1" x14ac:dyDescent="0.2">
      <c r="A2509" s="33" t="s">
        <v>33573</v>
      </c>
      <c r="B2509" s="33">
        <v>24</v>
      </c>
      <c r="C2509" s="33" t="s">
        <v>13</v>
      </c>
      <c r="D2509" s="33" t="s">
        <v>78</v>
      </c>
      <c r="E2509" s="96"/>
      <c r="F2509" s="94">
        <v>43257</v>
      </c>
      <c r="G2509" s="33" t="s">
        <v>33574</v>
      </c>
      <c r="H2509" s="33" t="s">
        <v>80</v>
      </c>
      <c r="I2509" s="33" t="s">
        <v>37</v>
      </c>
      <c r="J2509" s="62">
        <v>60653</v>
      </c>
      <c r="K2509" s="33" t="s">
        <v>81</v>
      </c>
      <c r="L2509" s="33" t="s">
        <v>82</v>
      </c>
      <c r="M2509" s="1" t="s">
        <v>46250</v>
      </c>
      <c r="N2509" s="33" t="s">
        <v>20</v>
      </c>
      <c r="O2509" s="33" t="s">
        <v>33575</v>
      </c>
      <c r="P2509" s="33" t="s">
        <v>45771</v>
      </c>
      <c r="Q2509" s="33" t="s">
        <v>29986</v>
      </c>
      <c r="R2509" s="96" t="s">
        <v>33576</v>
      </c>
      <c r="S2509" s="33" t="s">
        <v>93</v>
      </c>
      <c r="T2509" s="33" t="s">
        <v>21</v>
      </c>
      <c r="U2509" s="33" t="s">
        <v>26689</v>
      </c>
      <c r="V2509" s="33" t="s">
        <v>26482</v>
      </c>
      <c r="X2509" s="33" t="s">
        <v>93</v>
      </c>
      <c r="Y2509" s="33">
        <v>3755</v>
      </c>
      <c r="AA2509" s="33" t="s">
        <v>42842</v>
      </c>
      <c r="AB2509" s="33">
        <v>5936</v>
      </c>
      <c r="AC2509" s="103">
        <v>24278</v>
      </c>
    </row>
    <row r="2510" spans="1:29" ht="13" customHeight="1" x14ac:dyDescent="0.2">
      <c r="A2510" s="33" t="s">
        <v>33577</v>
      </c>
      <c r="B2510" s="33">
        <v>34</v>
      </c>
      <c r="C2510" s="33" t="s">
        <v>13</v>
      </c>
      <c r="D2510" s="33" t="s">
        <v>30</v>
      </c>
      <c r="E2510" s="96" t="s">
        <v>33578</v>
      </c>
      <c r="F2510" s="94">
        <v>43257</v>
      </c>
      <c r="G2510" s="33" t="s">
        <v>33579</v>
      </c>
      <c r="H2510" s="33" t="s">
        <v>15581</v>
      </c>
      <c r="I2510" s="33" t="s">
        <v>38</v>
      </c>
      <c r="J2510" s="62">
        <v>96080</v>
      </c>
      <c r="K2510" s="33" t="s">
        <v>2709</v>
      </c>
      <c r="L2510" s="33" t="s">
        <v>30107</v>
      </c>
      <c r="M2510" s="1" t="s">
        <v>46532</v>
      </c>
      <c r="N2510" s="33" t="s">
        <v>20</v>
      </c>
      <c r="O2510" s="33" t="s">
        <v>33580</v>
      </c>
      <c r="P2510" s="33" t="s">
        <v>45771</v>
      </c>
      <c r="Q2510" s="33" t="s">
        <v>29986</v>
      </c>
      <c r="R2510" s="96" t="s">
        <v>33581</v>
      </c>
      <c r="S2510" s="33" t="s">
        <v>509</v>
      </c>
      <c r="T2510" s="33" t="s">
        <v>21</v>
      </c>
      <c r="U2510" s="33" t="s">
        <v>26689</v>
      </c>
      <c r="V2510" s="33" t="s">
        <v>26484</v>
      </c>
      <c r="W2510" s="33" t="s">
        <v>26485</v>
      </c>
      <c r="X2510" s="33" t="s">
        <v>93</v>
      </c>
      <c r="Y2510" s="33">
        <v>3834</v>
      </c>
      <c r="AA2510" s="33" t="s">
        <v>42843</v>
      </c>
      <c r="AB2510" s="33">
        <v>5939</v>
      </c>
      <c r="AC2510" s="103">
        <v>24276</v>
      </c>
    </row>
    <row r="2511" spans="1:29" ht="13" customHeight="1" x14ac:dyDescent="0.2">
      <c r="A2511" s="33" t="s">
        <v>33586</v>
      </c>
      <c r="B2511" s="33">
        <v>47</v>
      </c>
      <c r="C2511" s="33" t="s">
        <v>13</v>
      </c>
      <c r="D2511" s="33" t="s">
        <v>30</v>
      </c>
      <c r="E2511" s="96" t="s">
        <v>33588</v>
      </c>
      <c r="F2511" s="94">
        <v>43257</v>
      </c>
      <c r="G2511" s="33" t="s">
        <v>33589</v>
      </c>
      <c r="H2511" s="33" t="s">
        <v>33587</v>
      </c>
      <c r="I2511" s="33" t="s">
        <v>62</v>
      </c>
      <c r="J2511" s="62">
        <v>43074</v>
      </c>
      <c r="K2511" s="33" t="s">
        <v>847</v>
      </c>
      <c r="L2511" s="33" t="s">
        <v>33590</v>
      </c>
      <c r="M2511" s="1" t="s">
        <v>47124</v>
      </c>
      <c r="N2511" s="33" t="s">
        <v>20</v>
      </c>
      <c r="O2511" s="33" t="s">
        <v>33591</v>
      </c>
      <c r="P2511" s="33" t="s">
        <v>45771</v>
      </c>
      <c r="Q2511" s="33" t="s">
        <v>29986</v>
      </c>
      <c r="R2511" s="96" t="s">
        <v>33592</v>
      </c>
      <c r="S2511" s="33" t="s">
        <v>509</v>
      </c>
      <c r="T2511" s="33" t="s">
        <v>21</v>
      </c>
      <c r="U2511" s="33" t="s">
        <v>26689</v>
      </c>
      <c r="V2511" s="33" t="s">
        <v>26482</v>
      </c>
      <c r="W2511" s="33" t="s">
        <v>26485</v>
      </c>
      <c r="X2511" s="33" t="s">
        <v>93</v>
      </c>
      <c r="Y2511" s="33">
        <v>3805</v>
      </c>
      <c r="AA2511" s="33" t="s">
        <v>42843</v>
      </c>
      <c r="AB2511" s="33">
        <v>5938</v>
      </c>
      <c r="AC2511" s="103">
        <v>24277</v>
      </c>
    </row>
    <row r="2512" spans="1:29" ht="13" customHeight="1" x14ac:dyDescent="0.2">
      <c r="A2512" s="33" t="s">
        <v>33593</v>
      </c>
      <c r="B2512" s="33">
        <v>67</v>
      </c>
      <c r="C2512" s="33" t="s">
        <v>13</v>
      </c>
      <c r="D2512" s="33" t="s">
        <v>30</v>
      </c>
      <c r="E2512" s="96" t="s">
        <v>33594</v>
      </c>
      <c r="F2512" s="94">
        <v>43257</v>
      </c>
      <c r="G2512" s="33" t="s">
        <v>33595</v>
      </c>
      <c r="H2512" s="33" t="s">
        <v>7433</v>
      </c>
      <c r="I2512" s="33" t="s">
        <v>159</v>
      </c>
      <c r="J2512" s="62">
        <v>30241</v>
      </c>
      <c r="K2512" s="33" t="s">
        <v>25638</v>
      </c>
      <c r="L2512" s="33" t="s">
        <v>36340</v>
      </c>
      <c r="M2512" s="1" t="s">
        <v>47125</v>
      </c>
      <c r="N2512" s="33" t="s">
        <v>20</v>
      </c>
      <c r="O2512" s="33" t="s">
        <v>33596</v>
      </c>
      <c r="P2512" s="33" t="s">
        <v>45771</v>
      </c>
      <c r="Q2512" s="33" t="s">
        <v>29986</v>
      </c>
      <c r="R2512" s="96" t="s">
        <v>33597</v>
      </c>
      <c r="S2512" s="33" t="s">
        <v>509</v>
      </c>
      <c r="T2512" s="33" t="s">
        <v>21</v>
      </c>
      <c r="U2512" s="33" t="s">
        <v>26689</v>
      </c>
      <c r="V2512" s="33" t="s">
        <v>26484</v>
      </c>
      <c r="W2512" s="33" t="s">
        <v>26485</v>
      </c>
      <c r="X2512" s="33" t="s">
        <v>93</v>
      </c>
      <c r="Y2512" s="33">
        <v>3758</v>
      </c>
      <c r="AA2512" s="33" t="s">
        <v>42844</v>
      </c>
      <c r="AB2512" s="33">
        <v>5937</v>
      </c>
      <c r="AC2512" s="103">
        <v>24280</v>
      </c>
    </row>
    <row r="2513" spans="1:29" ht="13" customHeight="1" x14ac:dyDescent="0.2">
      <c r="A2513" s="1" t="s">
        <v>49733</v>
      </c>
      <c r="B2513" s="33">
        <v>43</v>
      </c>
      <c r="C2513" s="33" t="s">
        <v>13</v>
      </c>
      <c r="D2513" s="1" t="s">
        <v>41</v>
      </c>
      <c r="E2513" s="96"/>
      <c r="F2513" s="94">
        <v>43257</v>
      </c>
      <c r="G2513" s="33" t="s">
        <v>33583</v>
      </c>
      <c r="H2513" s="33" t="s">
        <v>33582</v>
      </c>
      <c r="I2513" s="33" t="s">
        <v>392</v>
      </c>
      <c r="J2513" s="62">
        <v>11566</v>
      </c>
      <c r="K2513" s="33" t="s">
        <v>5113</v>
      </c>
      <c r="L2513" s="33" t="s">
        <v>29238</v>
      </c>
      <c r="M2513" s="1" t="s">
        <v>46224</v>
      </c>
      <c r="N2513" s="33" t="s">
        <v>20</v>
      </c>
      <c r="O2513" s="33" t="s">
        <v>33584</v>
      </c>
      <c r="P2513" s="33" t="s">
        <v>45771</v>
      </c>
      <c r="Q2513" s="33" t="s">
        <v>29986</v>
      </c>
      <c r="R2513" s="96" t="s">
        <v>33585</v>
      </c>
      <c r="S2513" s="33" t="s">
        <v>93</v>
      </c>
      <c r="T2513" s="33" t="s">
        <v>28</v>
      </c>
      <c r="U2513" s="33" t="s">
        <v>26487</v>
      </c>
      <c r="V2513" s="33" t="s">
        <v>26487</v>
      </c>
      <c r="X2513" s="33" t="s">
        <v>93</v>
      </c>
      <c r="Y2513" s="33">
        <v>3757</v>
      </c>
      <c r="AA2513" s="33" t="s">
        <v>42844</v>
      </c>
      <c r="AB2513" s="33">
        <v>5940</v>
      </c>
      <c r="AC2513" s="103">
        <v>24279</v>
      </c>
    </row>
    <row r="2514" spans="1:29" ht="13" customHeight="1" x14ac:dyDescent="0.2">
      <c r="A2514" s="33" t="s">
        <v>33598</v>
      </c>
      <c r="B2514" s="33">
        <v>55</v>
      </c>
      <c r="C2514" s="33" t="s">
        <v>13</v>
      </c>
      <c r="D2514" s="33" t="s">
        <v>41</v>
      </c>
      <c r="E2514" s="96"/>
      <c r="F2514" s="94">
        <v>43256</v>
      </c>
      <c r="G2514" s="33" t="s">
        <v>33599</v>
      </c>
      <c r="H2514" s="33" t="s">
        <v>25010</v>
      </c>
      <c r="I2514" s="33" t="s">
        <v>66</v>
      </c>
      <c r="J2514" s="62">
        <v>77581</v>
      </c>
      <c r="K2514" s="33" t="s">
        <v>4523</v>
      </c>
      <c r="L2514" s="33" t="s">
        <v>14238</v>
      </c>
      <c r="M2514" s="1" t="s">
        <v>46645</v>
      </c>
      <c r="N2514" s="33" t="s">
        <v>20</v>
      </c>
      <c r="O2514" s="33" t="s">
        <v>33600</v>
      </c>
      <c r="P2514" s="33" t="s">
        <v>45771</v>
      </c>
      <c r="Q2514" s="33" t="s">
        <v>29986</v>
      </c>
      <c r="R2514" s="96" t="s">
        <v>33601</v>
      </c>
      <c r="S2514" s="33" t="s">
        <v>509</v>
      </c>
      <c r="T2514" s="33" t="s">
        <v>21</v>
      </c>
      <c r="U2514" s="33" t="s">
        <v>26689</v>
      </c>
      <c r="V2514" s="33" t="s">
        <v>26484</v>
      </c>
      <c r="W2514" s="33" t="s">
        <v>26485</v>
      </c>
      <c r="X2514" s="33" t="s">
        <v>93</v>
      </c>
      <c r="Y2514" s="33">
        <v>3739</v>
      </c>
      <c r="AA2514" s="33" t="s">
        <v>42844</v>
      </c>
      <c r="AB2514" s="33">
        <v>5935</v>
      </c>
      <c r="AC2514" s="103">
        <v>24273</v>
      </c>
    </row>
    <row r="2515" spans="1:29" ht="13" customHeight="1" x14ac:dyDescent="0.2">
      <c r="A2515" s="33" t="s">
        <v>33602</v>
      </c>
      <c r="B2515" s="33">
        <v>20</v>
      </c>
      <c r="C2515" s="33" t="s">
        <v>13</v>
      </c>
      <c r="D2515" s="33" t="s">
        <v>30</v>
      </c>
      <c r="E2515" s="96" t="s">
        <v>33603</v>
      </c>
      <c r="F2515" s="94">
        <v>43255</v>
      </c>
      <c r="G2515" s="33" t="s">
        <v>33604</v>
      </c>
      <c r="H2515" s="33" t="s">
        <v>1351</v>
      </c>
      <c r="I2515" s="33" t="s">
        <v>337</v>
      </c>
      <c r="J2515" s="62">
        <v>28411</v>
      </c>
      <c r="K2515" s="33" t="s">
        <v>7796</v>
      </c>
      <c r="L2515" s="33" t="s">
        <v>7797</v>
      </c>
      <c r="M2515" s="1" t="s">
        <v>46358</v>
      </c>
      <c r="N2515" s="33" t="s">
        <v>20</v>
      </c>
      <c r="O2515" s="33" t="s">
        <v>33605</v>
      </c>
      <c r="P2515" s="33" t="s">
        <v>45771</v>
      </c>
      <c r="Q2515" s="33" t="s">
        <v>29986</v>
      </c>
      <c r="R2515" s="96" t="s">
        <v>33606</v>
      </c>
      <c r="S2515" s="33" t="s">
        <v>509</v>
      </c>
      <c r="T2515" s="33" t="s">
        <v>21</v>
      </c>
      <c r="U2515" s="33" t="s">
        <v>26689</v>
      </c>
      <c r="V2515" s="33" t="s">
        <v>26482</v>
      </c>
      <c r="W2515" s="33" t="s">
        <v>26485</v>
      </c>
      <c r="X2515" s="33" t="s">
        <v>93</v>
      </c>
      <c r="Y2515" s="33">
        <v>3740</v>
      </c>
      <c r="AA2515" s="33" t="s">
        <v>42844</v>
      </c>
      <c r="AB2515" s="33">
        <v>5934</v>
      </c>
      <c r="AC2515" s="103">
        <v>24272</v>
      </c>
    </row>
    <row r="2516" spans="1:29" ht="13" customHeight="1" x14ac:dyDescent="0.2">
      <c r="A2516" s="1" t="s">
        <v>33607</v>
      </c>
      <c r="B2516" s="33">
        <v>40</v>
      </c>
      <c r="C2516" s="33" t="s">
        <v>13</v>
      </c>
      <c r="D2516" s="1" t="s">
        <v>30</v>
      </c>
      <c r="E2516" s="96"/>
      <c r="F2516" s="94">
        <v>43255</v>
      </c>
      <c r="G2516" s="33" t="s">
        <v>33608</v>
      </c>
      <c r="H2516" s="33" t="s">
        <v>3833</v>
      </c>
      <c r="I2516" s="33" t="s">
        <v>399</v>
      </c>
      <c r="J2516" s="62">
        <v>65803</v>
      </c>
      <c r="K2516" s="33" t="s">
        <v>4535</v>
      </c>
      <c r="L2516" s="33" t="s">
        <v>3836</v>
      </c>
      <c r="M2516" s="1" t="s">
        <v>46343</v>
      </c>
      <c r="N2516" s="33" t="s">
        <v>20</v>
      </c>
      <c r="O2516" s="33" t="s">
        <v>33609</v>
      </c>
      <c r="P2516" s="33" t="s">
        <v>45771</v>
      </c>
      <c r="Q2516" s="33" t="s">
        <v>29986</v>
      </c>
      <c r="R2516" s="96" t="s">
        <v>33610</v>
      </c>
      <c r="S2516" s="33" t="s">
        <v>93</v>
      </c>
      <c r="T2516" s="33" t="s">
        <v>21</v>
      </c>
      <c r="U2516" s="33" t="s">
        <v>26689</v>
      </c>
      <c r="V2516" s="33" t="s">
        <v>26484</v>
      </c>
      <c r="W2516" s="33" t="s">
        <v>26486</v>
      </c>
      <c r="X2516" s="33" t="s">
        <v>93</v>
      </c>
      <c r="Y2516" s="33">
        <v>3738</v>
      </c>
      <c r="AA2516" s="33" t="s">
        <v>42844</v>
      </c>
      <c r="AB2516" s="33">
        <v>5933</v>
      </c>
      <c r="AC2516" s="103">
        <v>24271</v>
      </c>
    </row>
    <row r="2517" spans="1:29" ht="13" customHeight="1" x14ac:dyDescent="0.2">
      <c r="A2517" s="33" t="s">
        <v>33617</v>
      </c>
      <c r="B2517" s="33">
        <v>34</v>
      </c>
      <c r="C2517" s="33" t="s">
        <v>13</v>
      </c>
      <c r="D2517" s="33" t="s">
        <v>41</v>
      </c>
      <c r="E2517" s="96"/>
      <c r="F2517" s="94">
        <v>43254</v>
      </c>
      <c r="G2517" s="33" t="s">
        <v>33618</v>
      </c>
      <c r="H2517" s="33" t="s">
        <v>725</v>
      </c>
      <c r="I2517" s="33" t="s">
        <v>38</v>
      </c>
      <c r="J2517" s="62">
        <v>92509</v>
      </c>
      <c r="K2517" s="33" t="s">
        <v>725</v>
      </c>
      <c r="L2517" s="33" t="s">
        <v>726</v>
      </c>
      <c r="M2517" s="1" t="s">
        <v>45926</v>
      </c>
      <c r="N2517" s="33" t="s">
        <v>20</v>
      </c>
      <c r="O2517" s="33" t="s">
        <v>33619</v>
      </c>
      <c r="P2517" s="33" t="s">
        <v>45771</v>
      </c>
      <c r="Q2517" s="33" t="s">
        <v>29986</v>
      </c>
      <c r="R2517" s="96" t="s">
        <v>33620</v>
      </c>
      <c r="S2517" s="33" t="s">
        <v>901</v>
      </c>
      <c r="T2517" s="33" t="s">
        <v>21</v>
      </c>
      <c r="U2517" s="33" t="s">
        <v>26689</v>
      </c>
      <c r="V2517" s="33" t="s">
        <v>26484</v>
      </c>
      <c r="W2517" s="33" t="s">
        <v>26483</v>
      </c>
      <c r="X2517" s="33" t="s">
        <v>93</v>
      </c>
      <c r="Y2517" s="33">
        <v>3741</v>
      </c>
      <c r="AA2517" s="33" t="s">
        <v>42844</v>
      </c>
      <c r="AB2517" s="33">
        <v>5931</v>
      </c>
      <c r="AC2517" s="103">
        <v>24269</v>
      </c>
    </row>
    <row r="2518" spans="1:29" ht="13" customHeight="1" x14ac:dyDescent="0.2">
      <c r="A2518" s="1" t="s">
        <v>2989</v>
      </c>
      <c r="B2518" s="33" t="s">
        <v>22</v>
      </c>
      <c r="C2518" s="33" t="s">
        <v>13</v>
      </c>
      <c r="D2518" s="1" t="s">
        <v>23</v>
      </c>
      <c r="E2518" s="96"/>
      <c r="F2518" s="94">
        <v>43254</v>
      </c>
      <c r="G2518" s="33" t="s">
        <v>33622</v>
      </c>
      <c r="H2518" s="33" t="s">
        <v>33621</v>
      </c>
      <c r="I2518" s="33" t="s">
        <v>38</v>
      </c>
      <c r="J2518" s="62">
        <v>92254</v>
      </c>
      <c r="K2518" s="33" t="s">
        <v>725</v>
      </c>
      <c r="L2518" s="33" t="s">
        <v>726</v>
      </c>
      <c r="M2518" s="1" t="s">
        <v>45926</v>
      </c>
      <c r="N2518" s="33" t="s">
        <v>20</v>
      </c>
      <c r="O2518" s="33" t="s">
        <v>33623</v>
      </c>
      <c r="P2518" s="33" t="s">
        <v>45771</v>
      </c>
      <c r="Q2518" s="33" t="s">
        <v>29986</v>
      </c>
      <c r="R2518" s="96" t="s">
        <v>33624</v>
      </c>
      <c r="S2518" s="33" t="s">
        <v>93</v>
      </c>
      <c r="T2518" s="33" t="s">
        <v>21</v>
      </c>
      <c r="U2518" s="33" t="s">
        <v>26928</v>
      </c>
      <c r="V2518" s="33" t="s">
        <v>26482</v>
      </c>
      <c r="W2518" s="33" t="s">
        <v>26485</v>
      </c>
      <c r="X2518" s="33" t="s">
        <v>93</v>
      </c>
      <c r="Y2518" s="33">
        <v>3729</v>
      </c>
      <c r="AA2518" s="33" t="s">
        <v>42843</v>
      </c>
      <c r="AB2518" s="33">
        <v>5930</v>
      </c>
      <c r="AC2518" s="103">
        <v>24268</v>
      </c>
    </row>
    <row r="2519" spans="1:29" ht="13" customHeight="1" x14ac:dyDescent="0.2">
      <c r="A2519" s="33" t="s">
        <v>33611</v>
      </c>
      <c r="B2519" s="33">
        <v>32</v>
      </c>
      <c r="C2519" s="33" t="s">
        <v>13</v>
      </c>
      <c r="D2519" s="33" t="s">
        <v>41</v>
      </c>
      <c r="E2519" s="96"/>
      <c r="F2519" s="94">
        <v>43254</v>
      </c>
      <c r="G2519" s="33" t="s">
        <v>33613</v>
      </c>
      <c r="H2519" s="33" t="s">
        <v>33612</v>
      </c>
      <c r="I2519" s="33" t="s">
        <v>366</v>
      </c>
      <c r="J2519" s="62">
        <v>73079</v>
      </c>
      <c r="K2519" s="33" t="s">
        <v>2371</v>
      </c>
      <c r="L2519" s="33" t="s">
        <v>33614</v>
      </c>
      <c r="M2519" s="1" t="s">
        <v>47126</v>
      </c>
      <c r="N2519" s="33" t="s">
        <v>20</v>
      </c>
      <c r="O2519" s="33" t="s">
        <v>33615</v>
      </c>
      <c r="P2519" s="33" t="s">
        <v>45771</v>
      </c>
      <c r="Q2519" s="33" t="s">
        <v>29986</v>
      </c>
      <c r="R2519" s="96" t="s">
        <v>33616</v>
      </c>
      <c r="S2519" s="33" t="s">
        <v>93</v>
      </c>
      <c r="T2519" s="33" t="s">
        <v>28</v>
      </c>
      <c r="U2519" s="33" t="s">
        <v>26487</v>
      </c>
      <c r="V2519" s="33" t="s">
        <v>26482</v>
      </c>
      <c r="W2519" s="33" t="s">
        <v>26483</v>
      </c>
      <c r="X2519" s="33" t="s">
        <v>93</v>
      </c>
      <c r="Y2519" s="33">
        <v>3728</v>
      </c>
      <c r="AA2519" s="33" t="s">
        <v>42843</v>
      </c>
      <c r="AB2519" s="33">
        <v>5932</v>
      </c>
      <c r="AC2519" s="103">
        <v>24267</v>
      </c>
    </row>
    <row r="2520" spans="1:29" ht="13" customHeight="1" x14ac:dyDescent="0.2">
      <c r="A2520" s="33" t="s">
        <v>33625</v>
      </c>
      <c r="B2520" s="33">
        <v>39</v>
      </c>
      <c r="C2520" s="33" t="s">
        <v>13</v>
      </c>
      <c r="D2520" s="33" t="s">
        <v>78</v>
      </c>
      <c r="E2520" s="96" t="s">
        <v>33626</v>
      </c>
      <c r="F2520" s="94">
        <v>43253</v>
      </c>
      <c r="G2520" s="33" t="s">
        <v>33627</v>
      </c>
      <c r="H2520" s="33" t="s">
        <v>1443</v>
      </c>
      <c r="I2520" s="33" t="s">
        <v>159</v>
      </c>
      <c r="J2520" s="62">
        <v>31204</v>
      </c>
      <c r="K2520" s="33" t="s">
        <v>23885</v>
      </c>
      <c r="L2520" s="33" t="s">
        <v>23886</v>
      </c>
      <c r="M2520" s="1" t="s">
        <v>46011</v>
      </c>
      <c r="N2520" s="33" t="s">
        <v>20</v>
      </c>
      <c r="O2520" s="33" t="s">
        <v>36341</v>
      </c>
      <c r="P2520" s="33" t="s">
        <v>45771</v>
      </c>
      <c r="Q2520" s="33" t="s">
        <v>29986</v>
      </c>
      <c r="R2520" s="96" t="s">
        <v>33628</v>
      </c>
      <c r="S2520" s="33" t="s">
        <v>93</v>
      </c>
      <c r="T2520" s="33" t="s">
        <v>21</v>
      </c>
      <c r="U2520" s="33" t="s">
        <v>26689</v>
      </c>
      <c r="AA2520" s="33" t="s">
        <v>42842</v>
      </c>
      <c r="AB2520" s="33">
        <v>5928</v>
      </c>
      <c r="AC2520" s="103">
        <v>24265</v>
      </c>
    </row>
    <row r="2521" spans="1:29" ht="13" customHeight="1" x14ac:dyDescent="0.2">
      <c r="A2521" s="33" t="s">
        <v>33629</v>
      </c>
      <c r="B2521" s="33">
        <v>43</v>
      </c>
      <c r="C2521" s="33" t="s">
        <v>13</v>
      </c>
      <c r="D2521" s="33" t="s">
        <v>78</v>
      </c>
      <c r="E2521" s="96"/>
      <c r="F2521" s="94">
        <v>43253</v>
      </c>
      <c r="G2521" s="33" t="s">
        <v>33630</v>
      </c>
      <c r="H2521" s="33" t="s">
        <v>80</v>
      </c>
      <c r="I2521" s="33" t="s">
        <v>37</v>
      </c>
      <c r="J2521" s="62">
        <v>60644</v>
      </c>
      <c r="K2521" s="33" t="s">
        <v>81</v>
      </c>
      <c r="L2521" s="33" t="s">
        <v>21809</v>
      </c>
      <c r="M2521" s="1" t="s">
        <v>46399</v>
      </c>
      <c r="N2521" s="33" t="s">
        <v>20</v>
      </c>
      <c r="O2521" s="33" t="s">
        <v>33631</v>
      </c>
      <c r="P2521" s="33" t="s">
        <v>45771</v>
      </c>
      <c r="Q2521" s="33" t="s">
        <v>29986</v>
      </c>
      <c r="R2521" s="96" t="s">
        <v>33632</v>
      </c>
      <c r="S2521" s="33" t="s">
        <v>93</v>
      </c>
      <c r="T2521" s="33" t="s">
        <v>350</v>
      </c>
      <c r="U2521" s="33" t="s">
        <v>26775</v>
      </c>
      <c r="V2521" s="33" t="s">
        <v>26484</v>
      </c>
      <c r="W2521" s="33" t="s">
        <v>26483</v>
      </c>
      <c r="X2521" s="33" t="s">
        <v>93</v>
      </c>
      <c r="Y2521" s="33">
        <v>3730</v>
      </c>
      <c r="AA2521" s="33" t="s">
        <v>42842</v>
      </c>
      <c r="AB2521" s="33">
        <v>5929</v>
      </c>
      <c r="AC2521" s="103">
        <v>24266</v>
      </c>
    </row>
    <row r="2522" spans="1:29" ht="13" customHeight="1" x14ac:dyDescent="0.2">
      <c r="A2522" s="33" t="s">
        <v>33637</v>
      </c>
      <c r="B2522" s="33">
        <v>38</v>
      </c>
      <c r="C2522" s="33" t="s">
        <v>13</v>
      </c>
      <c r="D2522" s="33" t="s">
        <v>41</v>
      </c>
      <c r="E2522" s="96"/>
      <c r="F2522" s="94">
        <v>43252</v>
      </c>
      <c r="G2522" s="33" t="s">
        <v>33638</v>
      </c>
      <c r="H2522" s="33" t="s">
        <v>11045</v>
      </c>
      <c r="I2522" s="33" t="s">
        <v>38</v>
      </c>
      <c r="J2522" s="62">
        <v>90503</v>
      </c>
      <c r="K2522" s="33" t="s">
        <v>91</v>
      </c>
      <c r="L2522" s="33" t="s">
        <v>11282</v>
      </c>
      <c r="M2522" s="1" t="s">
        <v>46188</v>
      </c>
      <c r="N2522" s="33" t="s">
        <v>20</v>
      </c>
      <c r="O2522" s="33" t="s">
        <v>33639</v>
      </c>
      <c r="P2522" s="33" t="s">
        <v>45771</v>
      </c>
      <c r="Q2522" s="33" t="s">
        <v>29986</v>
      </c>
      <c r="R2522" s="96" t="s">
        <v>33640</v>
      </c>
      <c r="S2522" s="33" t="s">
        <v>93</v>
      </c>
      <c r="T2522" s="33" t="s">
        <v>21</v>
      </c>
      <c r="U2522" s="33" t="s">
        <v>26682</v>
      </c>
      <c r="V2522" s="33" t="s">
        <v>26482</v>
      </c>
      <c r="W2522" s="33" t="s">
        <v>26485</v>
      </c>
      <c r="X2522" s="33" t="s">
        <v>93</v>
      </c>
      <c r="Y2522" s="33">
        <v>3732</v>
      </c>
      <c r="AA2522" s="33" t="s">
        <v>42842</v>
      </c>
      <c r="AB2522" s="33">
        <v>5926</v>
      </c>
      <c r="AC2522" s="103">
        <v>24262</v>
      </c>
    </row>
    <row r="2523" spans="1:29" ht="13" customHeight="1" x14ac:dyDescent="0.2">
      <c r="A2523" s="33" t="s">
        <v>33641</v>
      </c>
      <c r="B2523" s="33">
        <v>55</v>
      </c>
      <c r="C2523" s="33" t="s">
        <v>13</v>
      </c>
      <c r="D2523" s="33" t="s">
        <v>882</v>
      </c>
      <c r="E2523" s="96" t="s">
        <v>33642</v>
      </c>
      <c r="F2523" s="94">
        <v>43252</v>
      </c>
      <c r="G2523" s="33" t="s">
        <v>33643</v>
      </c>
      <c r="H2523" s="33" t="s">
        <v>11373</v>
      </c>
      <c r="I2523" s="33" t="s">
        <v>811</v>
      </c>
      <c r="J2523" s="62">
        <v>96797</v>
      </c>
      <c r="K2523" s="33" t="s">
        <v>2187</v>
      </c>
      <c r="L2523" s="33" t="s">
        <v>3268</v>
      </c>
      <c r="M2523" s="1" t="s">
        <v>45934</v>
      </c>
      <c r="N2523" s="33" t="s">
        <v>20</v>
      </c>
      <c r="O2523" s="33" t="s">
        <v>33644</v>
      </c>
      <c r="P2523" s="33" t="s">
        <v>45771</v>
      </c>
      <c r="Q2523" s="33" t="s">
        <v>29986</v>
      </c>
      <c r="R2523" s="96" t="s">
        <v>33645</v>
      </c>
      <c r="S2523" s="33" t="s">
        <v>509</v>
      </c>
      <c r="T2523" s="33" t="s">
        <v>21</v>
      </c>
      <c r="U2523" s="33" t="s">
        <v>26682</v>
      </c>
      <c r="V2523" s="33" t="s">
        <v>26484</v>
      </c>
      <c r="W2523" s="33" t="s">
        <v>26485</v>
      </c>
      <c r="X2523" s="33" t="s">
        <v>93</v>
      </c>
      <c r="Y2523" s="33">
        <v>3731</v>
      </c>
      <c r="AA2523" s="33" t="s">
        <v>42844</v>
      </c>
      <c r="AB2523" s="33">
        <v>5925</v>
      </c>
      <c r="AC2523" s="103">
        <v>24264</v>
      </c>
    </row>
    <row r="2524" spans="1:29" ht="13" customHeight="1" x14ac:dyDescent="0.2">
      <c r="A2524" s="33" t="s">
        <v>33633</v>
      </c>
      <c r="B2524" s="33">
        <v>21</v>
      </c>
      <c r="C2524" s="33" t="s">
        <v>13</v>
      </c>
      <c r="D2524" s="33" t="s">
        <v>41</v>
      </c>
      <c r="E2524" s="96"/>
      <c r="F2524" s="94">
        <v>43252</v>
      </c>
      <c r="G2524" s="33" t="s">
        <v>33634</v>
      </c>
      <c r="H2524" s="33" t="s">
        <v>32121</v>
      </c>
      <c r="I2524" s="33" t="s">
        <v>55</v>
      </c>
      <c r="J2524" s="62">
        <v>33881</v>
      </c>
      <c r="K2524" s="33" t="s">
        <v>1730</v>
      </c>
      <c r="L2524" s="33" t="s">
        <v>237</v>
      </c>
      <c r="M2524" s="1" t="s">
        <v>45943</v>
      </c>
      <c r="N2524" s="33" t="s">
        <v>20</v>
      </c>
      <c r="O2524" s="33" t="s">
        <v>33635</v>
      </c>
      <c r="P2524" s="33" t="s">
        <v>45771</v>
      </c>
      <c r="Q2524" s="33" t="s">
        <v>29986</v>
      </c>
      <c r="R2524" s="96" t="s">
        <v>33636</v>
      </c>
      <c r="S2524" s="33" t="s">
        <v>93</v>
      </c>
      <c r="T2524" s="33" t="s">
        <v>28</v>
      </c>
      <c r="U2524" s="33" t="s">
        <v>26487</v>
      </c>
      <c r="V2524" s="33" t="s">
        <v>26484</v>
      </c>
      <c r="X2524" s="33" t="s">
        <v>93</v>
      </c>
      <c r="Y2524" s="33">
        <v>3727</v>
      </c>
      <c r="AA2524" s="33" t="s">
        <v>42844</v>
      </c>
      <c r="AB2524" s="33">
        <v>5927</v>
      </c>
      <c r="AC2524" s="103">
        <v>24263</v>
      </c>
    </row>
    <row r="2525" spans="1:29" ht="13" customHeight="1" x14ac:dyDescent="0.2">
      <c r="A2525" s="33" t="s">
        <v>33652</v>
      </c>
      <c r="B2525" s="33">
        <v>42</v>
      </c>
      <c r="C2525" s="33" t="s">
        <v>13</v>
      </c>
      <c r="D2525" s="33" t="s">
        <v>78</v>
      </c>
      <c r="E2525" s="96" t="s">
        <v>33653</v>
      </c>
      <c r="F2525" s="94">
        <v>43251</v>
      </c>
      <c r="G2525" s="33" t="s">
        <v>33654</v>
      </c>
      <c r="H2525" s="33" t="s">
        <v>28109</v>
      </c>
      <c r="I2525" s="33" t="s">
        <v>337</v>
      </c>
      <c r="J2525" s="62">
        <v>27360</v>
      </c>
      <c r="K2525" s="33" t="s">
        <v>820</v>
      </c>
      <c r="L2525" s="33" t="s">
        <v>8927</v>
      </c>
      <c r="M2525" s="1" t="s">
        <v>47127</v>
      </c>
      <c r="N2525" s="33" t="s">
        <v>20</v>
      </c>
      <c r="O2525" s="33" t="s">
        <v>33655</v>
      </c>
      <c r="P2525" s="33" t="s">
        <v>45771</v>
      </c>
      <c r="Q2525" s="33" t="s">
        <v>29986</v>
      </c>
      <c r="R2525" s="96" t="s">
        <v>33656</v>
      </c>
      <c r="S2525" s="33" t="s">
        <v>93</v>
      </c>
      <c r="T2525" s="33" t="s">
        <v>21</v>
      </c>
      <c r="U2525" s="33" t="s">
        <v>26682</v>
      </c>
      <c r="V2525" s="33" t="s">
        <v>26484</v>
      </c>
      <c r="W2525" s="33" t="s">
        <v>26483</v>
      </c>
      <c r="X2525" s="33" t="s">
        <v>93</v>
      </c>
      <c r="Y2525" s="33">
        <v>3726</v>
      </c>
      <c r="AA2525" s="33" t="s">
        <v>42844</v>
      </c>
      <c r="AB2525" s="33">
        <v>5923</v>
      </c>
      <c r="AC2525" s="103">
        <v>24261</v>
      </c>
    </row>
    <row r="2526" spans="1:29" ht="13" customHeight="1" x14ac:dyDescent="0.2">
      <c r="A2526" s="33" t="s">
        <v>33657</v>
      </c>
      <c r="B2526" s="33">
        <v>46</v>
      </c>
      <c r="C2526" s="33" t="s">
        <v>102</v>
      </c>
      <c r="D2526" s="33" t="s">
        <v>30</v>
      </c>
      <c r="E2526" s="96" t="s">
        <v>33658</v>
      </c>
      <c r="F2526" s="94">
        <v>43251</v>
      </c>
      <c r="G2526" s="33" t="s">
        <v>33659</v>
      </c>
      <c r="H2526" s="33" t="s">
        <v>14453</v>
      </c>
      <c r="I2526" s="33" t="s">
        <v>38</v>
      </c>
      <c r="J2526" s="62">
        <v>92831</v>
      </c>
      <c r="K2526" s="33" t="s">
        <v>995</v>
      </c>
      <c r="L2526" s="33" t="s">
        <v>14454</v>
      </c>
      <c r="M2526" s="1" t="s">
        <v>45983</v>
      </c>
      <c r="N2526" s="33" t="s">
        <v>20</v>
      </c>
      <c r="O2526" s="33" t="s">
        <v>36342</v>
      </c>
      <c r="P2526" s="33" t="s">
        <v>45771</v>
      </c>
      <c r="Q2526" s="33" t="s">
        <v>29986</v>
      </c>
      <c r="R2526" s="96" t="s">
        <v>33660</v>
      </c>
      <c r="S2526" s="33" t="s">
        <v>509</v>
      </c>
      <c r="T2526" s="33" t="s">
        <v>21</v>
      </c>
      <c r="U2526" s="33" t="s">
        <v>26682</v>
      </c>
      <c r="V2526" s="33" t="s">
        <v>26482</v>
      </c>
      <c r="W2526" s="33" t="s">
        <v>26485</v>
      </c>
      <c r="X2526" s="33" t="s">
        <v>93</v>
      </c>
      <c r="Y2526" s="33">
        <v>3725</v>
      </c>
      <c r="AA2526" s="33" t="s">
        <v>42844</v>
      </c>
      <c r="AB2526" s="33">
        <v>5922</v>
      </c>
      <c r="AC2526" s="103">
        <v>24259</v>
      </c>
    </row>
    <row r="2527" spans="1:29" ht="13" customHeight="1" x14ac:dyDescent="0.2">
      <c r="A2527" s="33" t="s">
        <v>33646</v>
      </c>
      <c r="B2527" s="33">
        <v>39</v>
      </c>
      <c r="C2527" s="33" t="s">
        <v>13</v>
      </c>
      <c r="D2527" s="33" t="s">
        <v>41</v>
      </c>
      <c r="E2527" s="96" t="s">
        <v>33647</v>
      </c>
      <c r="F2527" s="94">
        <v>43251</v>
      </c>
      <c r="G2527" s="33" t="s">
        <v>33648</v>
      </c>
      <c r="H2527" s="33" t="s">
        <v>25436</v>
      </c>
      <c r="I2527" s="33" t="s">
        <v>38</v>
      </c>
      <c r="J2527" s="62">
        <v>93618</v>
      </c>
      <c r="K2527" s="33" t="s">
        <v>1085</v>
      </c>
      <c r="L2527" s="33" t="s">
        <v>33649</v>
      </c>
      <c r="M2527" s="1" t="s">
        <v>47128</v>
      </c>
      <c r="N2527" s="33" t="s">
        <v>20</v>
      </c>
      <c r="O2527" s="33" t="s">
        <v>33650</v>
      </c>
      <c r="P2527" s="33" t="s">
        <v>45771</v>
      </c>
      <c r="Q2527" s="33" t="s">
        <v>29986</v>
      </c>
      <c r="R2527" s="96" t="s">
        <v>33651</v>
      </c>
      <c r="S2527" s="33" t="s">
        <v>901</v>
      </c>
      <c r="T2527" s="33" t="s">
        <v>28</v>
      </c>
      <c r="U2527" s="33" t="s">
        <v>26487</v>
      </c>
      <c r="Z2527" s="33" t="s">
        <v>42353</v>
      </c>
      <c r="AA2527" s="33" t="s">
        <v>42844</v>
      </c>
      <c r="AB2527" s="33">
        <v>5924</v>
      </c>
      <c r="AC2527" s="103">
        <v>24260</v>
      </c>
    </row>
    <row r="2528" spans="1:29" ht="13" customHeight="1" x14ac:dyDescent="0.2">
      <c r="A2528" s="33" t="s">
        <v>33661</v>
      </c>
      <c r="B2528" s="33">
        <v>23</v>
      </c>
      <c r="C2528" s="33" t="s">
        <v>13</v>
      </c>
      <c r="D2528" s="33" t="s">
        <v>78</v>
      </c>
      <c r="E2528" s="96" t="s">
        <v>33662</v>
      </c>
      <c r="F2528" s="94">
        <v>43250</v>
      </c>
      <c r="G2528" s="33" t="s">
        <v>33663</v>
      </c>
      <c r="H2528" s="33" t="s">
        <v>1145</v>
      </c>
      <c r="I2528" s="33" t="s">
        <v>55</v>
      </c>
      <c r="J2528" s="62">
        <v>33034</v>
      </c>
      <c r="K2528" s="33" t="s">
        <v>147</v>
      </c>
      <c r="L2528" s="33" t="s">
        <v>148</v>
      </c>
      <c r="M2528" s="1" t="s">
        <v>46168</v>
      </c>
      <c r="N2528" s="33" t="s">
        <v>20</v>
      </c>
      <c r="O2528" s="33" t="s">
        <v>33664</v>
      </c>
      <c r="P2528" s="33" t="s">
        <v>45771</v>
      </c>
      <c r="Q2528" s="33" t="s">
        <v>29986</v>
      </c>
      <c r="R2528" s="96" t="s">
        <v>33665</v>
      </c>
      <c r="S2528" s="33" t="s">
        <v>93</v>
      </c>
      <c r="T2528" s="33" t="s">
        <v>21</v>
      </c>
      <c r="U2528" s="33" t="s">
        <v>26689</v>
      </c>
      <c r="V2528" s="33" t="s">
        <v>26482</v>
      </c>
      <c r="W2528" s="33" t="s">
        <v>26485</v>
      </c>
      <c r="X2528" s="33" t="s">
        <v>93</v>
      </c>
      <c r="Y2528" s="33">
        <v>3734</v>
      </c>
      <c r="AA2528" s="33" t="s">
        <v>42844</v>
      </c>
      <c r="AB2528" s="33">
        <v>5920</v>
      </c>
      <c r="AC2528" s="103">
        <v>24258</v>
      </c>
    </row>
    <row r="2529" spans="1:29" ht="13" customHeight="1" x14ac:dyDescent="0.2">
      <c r="A2529" s="33" t="s">
        <v>33666</v>
      </c>
      <c r="B2529" s="33">
        <v>29</v>
      </c>
      <c r="C2529" s="33" t="s">
        <v>13</v>
      </c>
      <c r="D2529" s="33" t="s">
        <v>41</v>
      </c>
      <c r="E2529" s="96"/>
      <c r="F2529" s="94">
        <v>43250</v>
      </c>
      <c r="G2529" s="33" t="s">
        <v>33667</v>
      </c>
      <c r="H2529" s="33" t="s">
        <v>91</v>
      </c>
      <c r="I2529" s="33" t="s">
        <v>38</v>
      </c>
      <c r="J2529" s="62">
        <v>91331</v>
      </c>
      <c r="K2529" s="33" t="s">
        <v>91</v>
      </c>
      <c r="L2529" s="33" t="s">
        <v>92</v>
      </c>
      <c r="M2529" s="1" t="s">
        <v>45984</v>
      </c>
      <c r="N2529" s="33" t="s">
        <v>20</v>
      </c>
      <c r="O2529" s="33" t="s">
        <v>33668</v>
      </c>
      <c r="P2529" s="33" t="s">
        <v>45771</v>
      </c>
      <c r="Q2529" s="33" t="s">
        <v>29986</v>
      </c>
      <c r="R2529" s="96" t="s">
        <v>33669</v>
      </c>
      <c r="S2529" s="33" t="s">
        <v>93</v>
      </c>
      <c r="T2529" s="33" t="s">
        <v>21</v>
      </c>
      <c r="U2529" s="33" t="s">
        <v>26519</v>
      </c>
      <c r="V2529" s="33" t="s">
        <v>26484</v>
      </c>
      <c r="W2529" s="33" t="s">
        <v>26486</v>
      </c>
      <c r="X2529" s="33" t="s">
        <v>93</v>
      </c>
      <c r="Y2529" s="33">
        <v>3721</v>
      </c>
      <c r="AA2529" s="33" t="s">
        <v>42842</v>
      </c>
      <c r="AB2529" s="33">
        <v>5921</v>
      </c>
      <c r="AC2529" s="103">
        <v>24257</v>
      </c>
    </row>
    <row r="2530" spans="1:29" ht="13" customHeight="1" x14ac:dyDescent="0.2">
      <c r="A2530" s="33" t="s">
        <v>33676</v>
      </c>
      <c r="B2530" s="33">
        <v>34</v>
      </c>
      <c r="C2530" s="33" t="s">
        <v>13</v>
      </c>
      <c r="D2530" s="33" t="s">
        <v>127</v>
      </c>
      <c r="E2530" s="96" t="s">
        <v>33677</v>
      </c>
      <c r="F2530" s="94">
        <v>43249</v>
      </c>
      <c r="G2530" s="33" t="s">
        <v>33678</v>
      </c>
      <c r="H2530" s="33" t="s">
        <v>581</v>
      </c>
      <c r="I2530" s="33" t="s">
        <v>111</v>
      </c>
      <c r="J2530" s="62">
        <v>85051</v>
      </c>
      <c r="K2530" s="33" t="s">
        <v>582</v>
      </c>
      <c r="L2530" s="33" t="s">
        <v>583</v>
      </c>
      <c r="M2530" s="1" t="s">
        <v>45935</v>
      </c>
      <c r="N2530" s="33" t="s">
        <v>20</v>
      </c>
      <c r="O2530" s="33" t="s">
        <v>33679</v>
      </c>
      <c r="P2530" s="33" t="s">
        <v>45771</v>
      </c>
      <c r="Q2530" s="33" t="s">
        <v>29986</v>
      </c>
      <c r="R2530" s="96" t="s">
        <v>33680</v>
      </c>
      <c r="S2530" s="33" t="s">
        <v>93</v>
      </c>
      <c r="T2530" s="33" t="s">
        <v>21</v>
      </c>
      <c r="U2530" s="33" t="s">
        <v>26689</v>
      </c>
      <c r="V2530" s="33" t="s">
        <v>26482</v>
      </c>
      <c r="W2530" s="33" t="s">
        <v>26485</v>
      </c>
      <c r="X2530" s="33" t="s">
        <v>93</v>
      </c>
      <c r="Y2530" s="33">
        <v>3722</v>
      </c>
      <c r="AA2530" s="33" t="s">
        <v>42842</v>
      </c>
      <c r="AB2530" s="33">
        <v>5917</v>
      </c>
      <c r="AC2530" s="103">
        <v>24254</v>
      </c>
    </row>
    <row r="2531" spans="1:29" ht="13" customHeight="1" x14ac:dyDescent="0.2">
      <c r="A2531" s="33" t="s">
        <v>33670</v>
      </c>
      <c r="B2531" s="33">
        <v>19</v>
      </c>
      <c r="C2531" s="33" t="s">
        <v>13</v>
      </c>
      <c r="D2531" s="33" t="s">
        <v>30</v>
      </c>
      <c r="E2531" s="96" t="s">
        <v>33672</v>
      </c>
      <c r="F2531" s="94">
        <v>43249</v>
      </c>
      <c r="G2531" s="33" t="s">
        <v>33673</v>
      </c>
      <c r="H2531" s="33" t="s">
        <v>33671</v>
      </c>
      <c r="I2531" s="33" t="s">
        <v>220</v>
      </c>
      <c r="J2531" s="62">
        <v>84121</v>
      </c>
      <c r="K2531" s="33" t="s">
        <v>561</v>
      </c>
      <c r="L2531" s="33" t="s">
        <v>33674</v>
      </c>
      <c r="M2531" s="1" t="s">
        <v>47129</v>
      </c>
      <c r="N2531" s="33" t="s">
        <v>20</v>
      </c>
      <c r="O2531" s="33" t="s">
        <v>36343</v>
      </c>
      <c r="P2531" s="33" t="s">
        <v>45771</v>
      </c>
      <c r="Q2531" s="33" t="s">
        <v>29986</v>
      </c>
      <c r="R2531" s="96" t="s">
        <v>33675</v>
      </c>
      <c r="S2531" s="33" t="s">
        <v>93</v>
      </c>
      <c r="T2531" s="33" t="s">
        <v>28</v>
      </c>
      <c r="U2531" s="33" t="s">
        <v>26487</v>
      </c>
      <c r="V2531" s="33" t="s">
        <v>26487</v>
      </c>
      <c r="W2531" s="33" t="s">
        <v>26483</v>
      </c>
      <c r="X2531" s="33" t="s">
        <v>93</v>
      </c>
      <c r="Y2531" s="33">
        <v>3733</v>
      </c>
      <c r="Z2531" s="33" t="s">
        <v>42353</v>
      </c>
      <c r="AA2531" s="33" t="s">
        <v>42844</v>
      </c>
      <c r="AB2531" s="33">
        <v>5919</v>
      </c>
      <c r="AC2531" s="103">
        <v>24256</v>
      </c>
    </row>
    <row r="2532" spans="1:29" ht="13" customHeight="1" x14ac:dyDescent="0.2">
      <c r="A2532" s="33" t="s">
        <v>33681</v>
      </c>
      <c r="B2532" s="33">
        <v>51</v>
      </c>
      <c r="C2532" s="33" t="s">
        <v>13</v>
      </c>
      <c r="D2532" s="33" t="s">
        <v>41</v>
      </c>
      <c r="E2532" s="96"/>
      <c r="F2532" s="94">
        <v>43249</v>
      </c>
      <c r="G2532" s="33" t="s">
        <v>33683</v>
      </c>
      <c r="H2532" s="33" t="s">
        <v>33682</v>
      </c>
      <c r="I2532" s="33" t="s">
        <v>38</v>
      </c>
      <c r="J2532" s="62">
        <v>95367</v>
      </c>
      <c r="K2532" s="33" t="s">
        <v>2941</v>
      </c>
      <c r="L2532" s="33" t="s">
        <v>33684</v>
      </c>
      <c r="M2532" s="1" t="s">
        <v>46596</v>
      </c>
      <c r="N2532" s="33" t="s">
        <v>20</v>
      </c>
      <c r="O2532" s="33" t="s">
        <v>33685</v>
      </c>
      <c r="P2532" s="33" t="s">
        <v>45771</v>
      </c>
      <c r="Q2532" s="33" t="s">
        <v>29986</v>
      </c>
      <c r="R2532" s="96" t="s">
        <v>33686</v>
      </c>
      <c r="S2532" s="33" t="s">
        <v>93</v>
      </c>
      <c r="T2532" s="33" t="s">
        <v>28</v>
      </c>
      <c r="U2532" s="33" t="s">
        <v>26496</v>
      </c>
      <c r="V2532" s="33" t="s">
        <v>26484</v>
      </c>
      <c r="W2532" s="33" t="s">
        <v>26485</v>
      </c>
      <c r="X2532" s="33" t="s">
        <v>93</v>
      </c>
      <c r="Y2532" s="33">
        <v>3724</v>
      </c>
      <c r="AA2532" s="33" t="s">
        <v>42844</v>
      </c>
      <c r="AB2532" s="33">
        <v>5918</v>
      </c>
      <c r="AC2532" s="103">
        <v>24255</v>
      </c>
    </row>
    <row r="2533" spans="1:29" ht="13" customHeight="1" x14ac:dyDescent="0.2">
      <c r="A2533" s="1" t="s">
        <v>33687</v>
      </c>
      <c r="B2533" s="33">
        <v>23</v>
      </c>
      <c r="C2533" s="33" t="s">
        <v>13</v>
      </c>
      <c r="D2533" s="1" t="s">
        <v>30</v>
      </c>
      <c r="E2533" s="96"/>
      <c r="F2533" s="94">
        <v>43248</v>
      </c>
      <c r="G2533" s="33" t="s">
        <v>33689</v>
      </c>
      <c r="H2533" s="33" t="s">
        <v>33688</v>
      </c>
      <c r="I2533" s="33" t="s">
        <v>220</v>
      </c>
      <c r="J2533" s="62">
        <v>84084</v>
      </c>
      <c r="K2533" s="33" t="s">
        <v>561</v>
      </c>
      <c r="L2533" s="33" t="s">
        <v>562</v>
      </c>
      <c r="M2533" s="1" t="s">
        <v>46973</v>
      </c>
      <c r="N2533" s="33" t="s">
        <v>20</v>
      </c>
      <c r="O2533" s="33" t="s">
        <v>33690</v>
      </c>
      <c r="P2533" s="33" t="s">
        <v>45771</v>
      </c>
      <c r="Q2533" s="33" t="s">
        <v>29986</v>
      </c>
      <c r="R2533" s="96" t="s">
        <v>33691</v>
      </c>
      <c r="S2533" s="33" t="s">
        <v>93</v>
      </c>
      <c r="T2533" s="33" t="s">
        <v>21</v>
      </c>
      <c r="U2533" s="33" t="s">
        <v>26689</v>
      </c>
      <c r="V2533" s="33" t="s">
        <v>26484</v>
      </c>
      <c r="W2533" s="33" t="s">
        <v>26483</v>
      </c>
      <c r="X2533" s="33" t="s">
        <v>93</v>
      </c>
      <c r="Y2533" s="33">
        <v>3711</v>
      </c>
      <c r="AA2533" s="33" t="s">
        <v>42844</v>
      </c>
      <c r="AB2533" s="33">
        <v>5916</v>
      </c>
      <c r="AC2533" s="103">
        <v>24252</v>
      </c>
    </row>
    <row r="2534" spans="1:29" ht="13" customHeight="1" x14ac:dyDescent="0.2">
      <c r="A2534" s="33" t="s">
        <v>33692</v>
      </c>
      <c r="B2534" s="33">
        <v>42</v>
      </c>
      <c r="C2534" s="33" t="s">
        <v>13</v>
      </c>
      <c r="D2534" s="33" t="s">
        <v>41</v>
      </c>
      <c r="E2534" s="96"/>
      <c r="F2534" s="94">
        <v>43247</v>
      </c>
      <c r="G2534" s="33" t="s">
        <v>33693</v>
      </c>
      <c r="H2534" s="33" t="s">
        <v>142</v>
      </c>
      <c r="I2534" s="33" t="s">
        <v>38</v>
      </c>
      <c r="J2534" s="62">
        <v>92154</v>
      </c>
      <c r="K2534" s="33" t="s">
        <v>142</v>
      </c>
      <c r="L2534" s="33" t="s">
        <v>143</v>
      </c>
      <c r="M2534" s="1" t="s">
        <v>45908</v>
      </c>
      <c r="N2534" s="33" t="s">
        <v>20</v>
      </c>
      <c r="O2534" s="33" t="s">
        <v>33694</v>
      </c>
      <c r="P2534" s="33" t="s">
        <v>45771</v>
      </c>
      <c r="Q2534" s="33" t="s">
        <v>29986</v>
      </c>
      <c r="R2534" s="96" t="s">
        <v>33695</v>
      </c>
      <c r="S2534" s="33" t="s">
        <v>509</v>
      </c>
      <c r="T2534" s="33" t="s">
        <v>21</v>
      </c>
      <c r="U2534" s="33" t="s">
        <v>26682</v>
      </c>
      <c r="V2534" s="33" t="s">
        <v>26482</v>
      </c>
      <c r="W2534" s="33" t="s">
        <v>26485</v>
      </c>
      <c r="X2534" s="33" t="s">
        <v>509</v>
      </c>
      <c r="Y2534" s="33">
        <v>3712</v>
      </c>
      <c r="AA2534" s="33" t="s">
        <v>42842</v>
      </c>
      <c r="AB2534" s="33">
        <v>5914</v>
      </c>
      <c r="AC2534" s="103">
        <v>24250</v>
      </c>
    </row>
    <row r="2535" spans="1:29" ht="13" customHeight="1" x14ac:dyDescent="0.2">
      <c r="A2535" s="1" t="s">
        <v>33696</v>
      </c>
      <c r="B2535" s="33">
        <v>67</v>
      </c>
      <c r="C2535" s="33" t="s">
        <v>13</v>
      </c>
      <c r="D2535" s="1" t="s">
        <v>30</v>
      </c>
      <c r="E2535" s="96"/>
      <c r="F2535" s="94">
        <v>43247</v>
      </c>
      <c r="G2535" s="33" t="s">
        <v>33697</v>
      </c>
      <c r="H2535" s="33" t="s">
        <v>2120</v>
      </c>
      <c r="I2535" s="33" t="s">
        <v>191</v>
      </c>
      <c r="J2535" s="62">
        <v>81506</v>
      </c>
      <c r="K2535" s="33" t="s">
        <v>1333</v>
      </c>
      <c r="L2535" s="33" t="s">
        <v>33698</v>
      </c>
      <c r="M2535" s="1" t="s">
        <v>47130</v>
      </c>
      <c r="N2535" s="33" t="s">
        <v>20</v>
      </c>
      <c r="O2535" s="33" t="s">
        <v>33699</v>
      </c>
      <c r="P2535" s="33" t="s">
        <v>45771</v>
      </c>
      <c r="Q2535" s="33" t="s">
        <v>29986</v>
      </c>
      <c r="R2535" s="96" t="s">
        <v>33700</v>
      </c>
      <c r="S2535" s="33" t="s">
        <v>93</v>
      </c>
      <c r="T2535" s="33" t="s">
        <v>21</v>
      </c>
      <c r="U2535" s="33" t="s">
        <v>26689</v>
      </c>
      <c r="V2535" s="33" t="s">
        <v>26484</v>
      </c>
      <c r="W2535" s="33" t="s">
        <v>26485</v>
      </c>
      <c r="X2535" s="33" t="s">
        <v>93</v>
      </c>
      <c r="Y2535" s="33">
        <v>3713</v>
      </c>
      <c r="AA2535" s="33" t="s">
        <v>42844</v>
      </c>
      <c r="AB2535" s="33">
        <v>5913</v>
      </c>
      <c r="AC2535" s="103">
        <v>24251</v>
      </c>
    </row>
    <row r="2536" spans="1:29" ht="13" customHeight="1" x14ac:dyDescent="0.2">
      <c r="A2536" s="1" t="s">
        <v>2989</v>
      </c>
      <c r="B2536" s="33" t="s">
        <v>22</v>
      </c>
      <c r="C2536" s="33" t="s">
        <v>13</v>
      </c>
      <c r="D2536" s="1" t="s">
        <v>23</v>
      </c>
      <c r="E2536" s="96"/>
      <c r="F2536" s="94">
        <v>43247</v>
      </c>
      <c r="H2536" s="33" t="s">
        <v>33701</v>
      </c>
      <c r="I2536" s="33" t="s">
        <v>399</v>
      </c>
      <c r="J2536" s="62">
        <v>65646</v>
      </c>
      <c r="K2536" s="33" t="s">
        <v>33702</v>
      </c>
      <c r="L2536" s="33" t="s">
        <v>36344</v>
      </c>
      <c r="M2536" s="1" t="s">
        <v>47131</v>
      </c>
      <c r="N2536" s="33" t="s">
        <v>20</v>
      </c>
      <c r="O2536" s="33" t="s">
        <v>33703</v>
      </c>
      <c r="P2536" s="33" t="s">
        <v>45771</v>
      </c>
      <c r="Q2536" s="33" t="s">
        <v>29986</v>
      </c>
      <c r="R2536" s="96" t="s">
        <v>33704</v>
      </c>
      <c r="S2536" s="33" t="s">
        <v>509</v>
      </c>
      <c r="T2536" s="33" t="s">
        <v>21</v>
      </c>
      <c r="U2536" s="33" t="s">
        <v>26682</v>
      </c>
      <c r="V2536" s="33" t="s">
        <v>26482</v>
      </c>
      <c r="W2536" s="33" t="s">
        <v>26485</v>
      </c>
      <c r="X2536" s="33" t="s">
        <v>93</v>
      </c>
      <c r="Y2536" s="33">
        <v>3735</v>
      </c>
      <c r="AA2536" s="33" t="s">
        <v>42843</v>
      </c>
      <c r="AB2536" s="33">
        <v>5915</v>
      </c>
      <c r="AC2536" s="103">
        <v>24404</v>
      </c>
    </row>
    <row r="2537" spans="1:29" ht="13" customHeight="1" x14ac:dyDescent="0.2">
      <c r="A2537" s="33" t="s">
        <v>33705</v>
      </c>
      <c r="B2537" s="33">
        <v>51</v>
      </c>
      <c r="C2537" s="33" t="s">
        <v>13</v>
      </c>
      <c r="D2537" s="33" t="s">
        <v>30</v>
      </c>
      <c r="E2537" s="96"/>
      <c r="F2537" s="94">
        <v>43246</v>
      </c>
      <c r="G2537" s="33" t="s">
        <v>33707</v>
      </c>
      <c r="H2537" s="33" t="s">
        <v>33706</v>
      </c>
      <c r="I2537" s="33" t="s">
        <v>66</v>
      </c>
      <c r="J2537" s="62">
        <v>77656</v>
      </c>
      <c r="K2537" s="33" t="s">
        <v>1312</v>
      </c>
      <c r="L2537" s="33" t="s">
        <v>33708</v>
      </c>
      <c r="M2537" s="1" t="s">
        <v>47132</v>
      </c>
      <c r="N2537" s="33" t="s">
        <v>20</v>
      </c>
      <c r="O2537" s="33" t="s">
        <v>33709</v>
      </c>
      <c r="P2537" s="33" t="s">
        <v>45771</v>
      </c>
      <c r="Q2537" s="33" t="s">
        <v>29986</v>
      </c>
      <c r="R2537" s="96" t="s">
        <v>33710</v>
      </c>
      <c r="S2537" s="33" t="s">
        <v>93</v>
      </c>
      <c r="T2537" s="33" t="s">
        <v>21</v>
      </c>
      <c r="U2537" s="33" t="s">
        <v>26689</v>
      </c>
      <c r="V2537" s="33" t="s">
        <v>26482</v>
      </c>
      <c r="W2537" s="33" t="s">
        <v>26485</v>
      </c>
      <c r="X2537" s="33" t="s">
        <v>93</v>
      </c>
      <c r="Y2537" s="33">
        <v>3714</v>
      </c>
      <c r="AA2537" s="33" t="s">
        <v>42843</v>
      </c>
      <c r="AB2537" s="33">
        <v>5912</v>
      </c>
      <c r="AC2537" s="103">
        <v>24249</v>
      </c>
    </row>
    <row r="2538" spans="1:29" ht="13" customHeight="1" x14ac:dyDescent="0.2">
      <c r="A2538" s="1" t="s">
        <v>2989</v>
      </c>
      <c r="B2538" s="33" t="s">
        <v>22</v>
      </c>
      <c r="C2538" s="33" t="s">
        <v>13</v>
      </c>
      <c r="D2538" s="1" t="s">
        <v>23</v>
      </c>
      <c r="E2538" s="96"/>
      <c r="F2538" s="94">
        <v>43245</v>
      </c>
      <c r="I2538" s="33" t="s">
        <v>732</v>
      </c>
      <c r="K2538" s="33" t="s">
        <v>3723</v>
      </c>
      <c r="L2538" s="33" t="s">
        <v>23181</v>
      </c>
      <c r="M2538" s="1" t="s">
        <v>47133</v>
      </c>
      <c r="N2538" s="33" t="s">
        <v>20</v>
      </c>
      <c r="O2538" s="33" t="s">
        <v>33729</v>
      </c>
      <c r="P2538" s="33" t="s">
        <v>45771</v>
      </c>
      <c r="Q2538" s="33" t="s">
        <v>29986</v>
      </c>
      <c r="R2538" s="96" t="s">
        <v>33730</v>
      </c>
      <c r="S2538" s="33" t="s">
        <v>93</v>
      </c>
      <c r="T2538" s="33" t="s">
        <v>21</v>
      </c>
      <c r="U2538" s="33" t="s">
        <v>26682</v>
      </c>
      <c r="V2538" s="33" t="s">
        <v>26482</v>
      </c>
      <c r="W2538" s="33" t="s">
        <v>26483</v>
      </c>
      <c r="X2538" s="33" t="s">
        <v>93</v>
      </c>
      <c r="Y2538" s="33">
        <v>3716</v>
      </c>
      <c r="AA2538" s="33" t="s">
        <v>49699</v>
      </c>
      <c r="AB2538" s="33">
        <v>5908</v>
      </c>
      <c r="AC2538" s="103">
        <v>25197</v>
      </c>
    </row>
    <row r="2539" spans="1:29" ht="13" customHeight="1" x14ac:dyDescent="0.2">
      <c r="A2539" s="33" t="s">
        <v>33718</v>
      </c>
      <c r="B2539" s="33">
        <v>35</v>
      </c>
      <c r="C2539" s="33" t="s">
        <v>13</v>
      </c>
      <c r="D2539" s="33" t="s">
        <v>41</v>
      </c>
      <c r="E2539" s="96" t="s">
        <v>33719</v>
      </c>
      <c r="F2539" s="94">
        <v>43245</v>
      </c>
      <c r="G2539" s="33" t="s">
        <v>33720</v>
      </c>
      <c r="H2539" s="33" t="s">
        <v>6064</v>
      </c>
      <c r="I2539" s="33" t="s">
        <v>66</v>
      </c>
      <c r="J2539" s="62">
        <v>79411</v>
      </c>
      <c r="K2539" s="33" t="s">
        <v>6064</v>
      </c>
      <c r="L2539" s="33" t="s">
        <v>6957</v>
      </c>
      <c r="M2539" s="1" t="s">
        <v>46311</v>
      </c>
      <c r="N2539" s="33" t="s">
        <v>362</v>
      </c>
      <c r="O2539" s="33" t="s">
        <v>33721</v>
      </c>
      <c r="P2539" s="33" t="s">
        <v>45771</v>
      </c>
      <c r="Q2539" s="33" t="s">
        <v>29986</v>
      </c>
      <c r="R2539" s="96" t="s">
        <v>33722</v>
      </c>
      <c r="S2539" s="33" t="s">
        <v>509</v>
      </c>
      <c r="T2539" s="33" t="s">
        <v>45897</v>
      </c>
      <c r="U2539" s="33" t="s">
        <v>49804</v>
      </c>
      <c r="AA2539" s="33" t="s">
        <v>42842</v>
      </c>
      <c r="AB2539" s="33">
        <v>5909</v>
      </c>
      <c r="AC2539" s="103">
        <v>24403</v>
      </c>
    </row>
    <row r="2540" spans="1:29" ht="13" customHeight="1" x14ac:dyDescent="0.2">
      <c r="A2540" s="33" t="s">
        <v>33723</v>
      </c>
      <c r="B2540" s="33">
        <v>57</v>
      </c>
      <c r="C2540" s="33" t="s">
        <v>13</v>
      </c>
      <c r="D2540" s="33" t="s">
        <v>30</v>
      </c>
      <c r="E2540" s="96"/>
      <c r="F2540" s="94">
        <v>43245</v>
      </c>
      <c r="G2540" s="33" t="s">
        <v>33725</v>
      </c>
      <c r="H2540" s="33" t="s">
        <v>33724</v>
      </c>
      <c r="I2540" s="33" t="s">
        <v>66</v>
      </c>
      <c r="J2540" s="62">
        <v>77355</v>
      </c>
      <c r="K2540" s="33" t="s">
        <v>992</v>
      </c>
      <c r="L2540" s="33" t="s">
        <v>33726</v>
      </c>
      <c r="M2540" s="1" t="s">
        <v>47134</v>
      </c>
      <c r="N2540" s="33" t="s">
        <v>20</v>
      </c>
      <c r="O2540" s="33" t="s">
        <v>33727</v>
      </c>
      <c r="P2540" s="33" t="s">
        <v>49778</v>
      </c>
      <c r="Q2540" s="33" t="s">
        <v>18502</v>
      </c>
      <c r="R2540" s="96" t="s">
        <v>33728</v>
      </c>
      <c r="S2540" s="33" t="s">
        <v>93</v>
      </c>
      <c r="T2540" s="33" t="s">
        <v>28</v>
      </c>
      <c r="U2540" s="33" t="s">
        <v>26487</v>
      </c>
      <c r="Z2540" s="33" t="s">
        <v>42353</v>
      </c>
      <c r="AA2540" s="33" t="s">
        <v>42844</v>
      </c>
      <c r="AB2540" s="33">
        <v>5910</v>
      </c>
      <c r="AC2540" s="103">
        <v>24253</v>
      </c>
    </row>
    <row r="2541" spans="1:29" ht="13" customHeight="1" x14ac:dyDescent="0.2">
      <c r="A2541" s="33" t="s">
        <v>33711</v>
      </c>
      <c r="B2541" s="33">
        <v>29</v>
      </c>
      <c r="C2541" s="33" t="s">
        <v>13</v>
      </c>
      <c r="D2541" s="33" t="s">
        <v>41</v>
      </c>
      <c r="E2541" s="96" t="s">
        <v>33713</v>
      </c>
      <c r="F2541" s="94">
        <v>43245</v>
      </c>
      <c r="G2541" s="33" t="s">
        <v>33714</v>
      </c>
      <c r="H2541" s="33" t="s">
        <v>33712</v>
      </c>
      <c r="I2541" s="33" t="s">
        <v>66</v>
      </c>
      <c r="J2541" s="62">
        <v>79029</v>
      </c>
      <c r="K2541" s="33" t="s">
        <v>2436</v>
      </c>
      <c r="L2541" s="33" t="s">
        <v>33715</v>
      </c>
      <c r="M2541" s="1" t="s">
        <v>47135</v>
      </c>
      <c r="N2541" s="33" t="s">
        <v>20</v>
      </c>
      <c r="O2541" s="33" t="s">
        <v>33716</v>
      </c>
      <c r="P2541" s="33" t="s">
        <v>45771</v>
      </c>
      <c r="Q2541" s="33" t="s">
        <v>29986</v>
      </c>
      <c r="R2541" s="96" t="s">
        <v>33717</v>
      </c>
      <c r="S2541" s="33" t="s">
        <v>93</v>
      </c>
      <c r="T2541" s="33" t="s">
        <v>350</v>
      </c>
      <c r="U2541" s="33" t="s">
        <v>26775</v>
      </c>
      <c r="V2541" s="33" t="s">
        <v>26484</v>
      </c>
      <c r="W2541" s="33" t="s">
        <v>26485</v>
      </c>
      <c r="X2541" s="33" t="s">
        <v>93</v>
      </c>
      <c r="Y2541" s="33">
        <v>3715</v>
      </c>
      <c r="AA2541" s="33" t="s">
        <v>42843</v>
      </c>
      <c r="AB2541" s="33">
        <v>5911</v>
      </c>
      <c r="AC2541" s="103">
        <v>24247</v>
      </c>
    </row>
    <row r="2542" spans="1:29" ht="13" customHeight="1" x14ac:dyDescent="0.2">
      <c r="A2542" s="33" t="s">
        <v>33731</v>
      </c>
      <c r="B2542" s="33">
        <v>30</v>
      </c>
      <c r="C2542" s="33" t="s">
        <v>13</v>
      </c>
      <c r="D2542" s="33" t="s">
        <v>30</v>
      </c>
      <c r="E2542" s="96" t="s">
        <v>33733</v>
      </c>
      <c r="F2542" s="94">
        <v>43244</v>
      </c>
      <c r="G2542" s="33" t="s">
        <v>33734</v>
      </c>
      <c r="H2542" s="33" t="s">
        <v>33732</v>
      </c>
      <c r="I2542" s="33" t="s">
        <v>55</v>
      </c>
      <c r="J2542" s="62">
        <v>32113</v>
      </c>
      <c r="K2542" s="33" t="s">
        <v>389</v>
      </c>
      <c r="L2542" s="33" t="s">
        <v>6822</v>
      </c>
      <c r="M2542" s="1" t="s">
        <v>46296</v>
      </c>
      <c r="N2542" s="33" t="s">
        <v>20</v>
      </c>
      <c r="O2542" s="33" t="s">
        <v>33735</v>
      </c>
      <c r="P2542" s="33" t="s">
        <v>45771</v>
      </c>
      <c r="Q2542" s="33" t="s">
        <v>29986</v>
      </c>
      <c r="R2542" s="96" t="s">
        <v>33736</v>
      </c>
      <c r="S2542" s="33" t="s">
        <v>22</v>
      </c>
      <c r="T2542" s="33" t="s">
        <v>45897</v>
      </c>
      <c r="U2542" s="33" t="s">
        <v>49804</v>
      </c>
      <c r="V2542" s="33" t="s">
        <v>26484</v>
      </c>
      <c r="W2542" s="33" t="s">
        <v>26486</v>
      </c>
      <c r="X2542" s="33" t="s">
        <v>509</v>
      </c>
      <c r="Y2542" s="33">
        <v>3717</v>
      </c>
      <c r="AA2542" s="33" t="s">
        <v>42843</v>
      </c>
      <c r="AB2542" s="33">
        <v>5905</v>
      </c>
      <c r="AC2542" s="103">
        <v>24243</v>
      </c>
    </row>
    <row r="2543" spans="1:29" ht="13" customHeight="1" x14ac:dyDescent="0.2">
      <c r="A2543" s="33" t="s">
        <v>33741</v>
      </c>
      <c r="B2543" s="33">
        <v>33</v>
      </c>
      <c r="C2543" s="33" t="s">
        <v>13</v>
      </c>
      <c r="D2543" s="33" t="s">
        <v>30</v>
      </c>
      <c r="E2543" s="96" t="s">
        <v>33742</v>
      </c>
      <c r="F2543" s="94">
        <v>43244</v>
      </c>
      <c r="G2543" s="33" t="s">
        <v>33743</v>
      </c>
      <c r="H2543" s="33" t="s">
        <v>921</v>
      </c>
      <c r="I2543" s="33" t="s">
        <v>62</v>
      </c>
      <c r="J2543" s="62">
        <v>44111</v>
      </c>
      <c r="K2543" s="33" t="s">
        <v>94</v>
      </c>
      <c r="L2543" s="33" t="s">
        <v>9874</v>
      </c>
      <c r="M2543" s="1" t="s">
        <v>47136</v>
      </c>
      <c r="N2543" s="33" t="s">
        <v>20</v>
      </c>
      <c r="O2543" s="33" t="s">
        <v>33744</v>
      </c>
      <c r="P2543" s="33" t="s">
        <v>45771</v>
      </c>
      <c r="Q2543" s="33" t="s">
        <v>29986</v>
      </c>
      <c r="R2543" s="96" t="s">
        <v>33745</v>
      </c>
      <c r="S2543" s="33" t="s">
        <v>93</v>
      </c>
      <c r="T2543" s="33" t="s">
        <v>45897</v>
      </c>
      <c r="U2543" s="33" t="s">
        <v>49804</v>
      </c>
      <c r="V2543" s="33" t="s">
        <v>26484</v>
      </c>
      <c r="W2543" s="33" t="s">
        <v>26485</v>
      </c>
      <c r="X2543" s="33" t="s">
        <v>93</v>
      </c>
      <c r="Y2543" s="33">
        <v>3737</v>
      </c>
      <c r="AA2543" s="33" t="s">
        <v>42842</v>
      </c>
      <c r="AB2543" s="33">
        <v>5906</v>
      </c>
      <c r="AC2543" s="103">
        <v>24244</v>
      </c>
    </row>
    <row r="2544" spans="1:29" ht="13" customHeight="1" x14ac:dyDescent="0.2">
      <c r="A2544" s="33" t="s">
        <v>33737</v>
      </c>
      <c r="B2544" s="33">
        <v>31</v>
      </c>
      <c r="C2544" s="33" t="s">
        <v>13</v>
      </c>
      <c r="D2544" s="33" t="s">
        <v>30</v>
      </c>
      <c r="E2544" s="96"/>
      <c r="F2544" s="94">
        <v>43244</v>
      </c>
      <c r="G2544" s="33" t="s">
        <v>33738</v>
      </c>
      <c r="H2544" s="33" t="s">
        <v>13154</v>
      </c>
      <c r="I2544" s="33" t="s">
        <v>191</v>
      </c>
      <c r="J2544" s="62">
        <v>80701</v>
      </c>
      <c r="K2544" s="33" t="s">
        <v>4958</v>
      </c>
      <c r="L2544" s="33" t="s">
        <v>36345</v>
      </c>
      <c r="M2544" s="1" t="s">
        <v>47137</v>
      </c>
      <c r="N2544" s="33" t="s">
        <v>20</v>
      </c>
      <c r="O2544" s="33" t="s">
        <v>33739</v>
      </c>
      <c r="P2544" s="33" t="s">
        <v>45771</v>
      </c>
      <c r="Q2544" s="33" t="s">
        <v>29986</v>
      </c>
      <c r="R2544" s="96" t="s">
        <v>33740</v>
      </c>
      <c r="S2544" s="33" t="s">
        <v>509</v>
      </c>
      <c r="T2544" s="33" t="s">
        <v>28</v>
      </c>
      <c r="U2544" s="33" t="s">
        <v>26487</v>
      </c>
      <c r="V2544" s="33" t="s">
        <v>26482</v>
      </c>
      <c r="W2544" s="33" t="s">
        <v>26485</v>
      </c>
      <c r="X2544" s="33" t="s">
        <v>93</v>
      </c>
      <c r="Y2544" s="33">
        <v>3736</v>
      </c>
      <c r="AA2544" s="33" t="s">
        <v>42843</v>
      </c>
      <c r="AB2544" s="33">
        <v>5907</v>
      </c>
      <c r="AC2544" s="103">
        <v>24242</v>
      </c>
    </row>
    <row r="2545" spans="1:29" ht="13" customHeight="1" x14ac:dyDescent="0.2">
      <c r="A2545" s="33" t="s">
        <v>33752</v>
      </c>
      <c r="B2545" s="33">
        <v>25</v>
      </c>
      <c r="C2545" s="33" t="s">
        <v>13</v>
      </c>
      <c r="D2545" s="33" t="s">
        <v>30</v>
      </c>
      <c r="E2545" s="96"/>
      <c r="F2545" s="94">
        <v>43243</v>
      </c>
      <c r="G2545" s="33" t="s">
        <v>33753</v>
      </c>
      <c r="H2545" s="33" t="s">
        <v>18390</v>
      </c>
      <c r="I2545" s="33" t="s">
        <v>406</v>
      </c>
      <c r="J2545" s="62">
        <v>54956</v>
      </c>
      <c r="K2545" s="33" t="s">
        <v>2164</v>
      </c>
      <c r="L2545" s="33" t="s">
        <v>33754</v>
      </c>
      <c r="M2545" s="1" t="s">
        <v>48929</v>
      </c>
      <c r="N2545" s="33" t="s">
        <v>20</v>
      </c>
      <c r="O2545" s="33" t="s">
        <v>33755</v>
      </c>
      <c r="P2545" s="33" t="s">
        <v>45771</v>
      </c>
      <c r="Q2545" s="33" t="s">
        <v>29986</v>
      </c>
      <c r="R2545" s="96" t="s">
        <v>33756</v>
      </c>
      <c r="S2545" s="33" t="s">
        <v>509</v>
      </c>
      <c r="T2545" s="33" t="s">
        <v>21</v>
      </c>
      <c r="U2545" s="33" t="s">
        <v>26682</v>
      </c>
      <c r="V2545" s="33" t="s">
        <v>26482</v>
      </c>
      <c r="W2545" s="33" t="s">
        <v>26485</v>
      </c>
      <c r="X2545" s="33" t="s">
        <v>93</v>
      </c>
      <c r="Y2545" s="33">
        <v>3718</v>
      </c>
      <c r="AA2545" s="33" t="s">
        <v>42844</v>
      </c>
      <c r="AB2545" s="33">
        <v>5902</v>
      </c>
      <c r="AC2545" s="103">
        <v>24241</v>
      </c>
    </row>
    <row r="2546" spans="1:29" ht="13" customHeight="1" x14ac:dyDescent="0.2">
      <c r="A2546" s="33" t="s">
        <v>33757</v>
      </c>
      <c r="B2546" s="33">
        <v>31</v>
      </c>
      <c r="C2546" s="33" t="s">
        <v>102</v>
      </c>
      <c r="D2546" s="33" t="s">
        <v>30</v>
      </c>
      <c r="E2546" s="96" t="s">
        <v>33759</v>
      </c>
      <c r="F2546" s="94">
        <v>43243</v>
      </c>
      <c r="G2546" s="33" t="s">
        <v>33760</v>
      </c>
      <c r="H2546" s="33" t="s">
        <v>33758</v>
      </c>
      <c r="I2546" s="33" t="s">
        <v>37</v>
      </c>
      <c r="J2546" s="62">
        <v>60031</v>
      </c>
      <c r="K2546" s="33" t="s">
        <v>1176</v>
      </c>
      <c r="L2546" s="33" t="s">
        <v>33761</v>
      </c>
      <c r="M2546" s="1" t="s">
        <v>47138</v>
      </c>
      <c r="N2546" s="33" t="s">
        <v>20</v>
      </c>
      <c r="O2546" s="33" t="s">
        <v>33762</v>
      </c>
      <c r="P2546" s="33" t="s">
        <v>45771</v>
      </c>
      <c r="Q2546" s="33" t="s">
        <v>29986</v>
      </c>
      <c r="R2546" s="96" t="s">
        <v>33763</v>
      </c>
      <c r="S2546" s="33" t="s">
        <v>93</v>
      </c>
      <c r="T2546" s="33" t="s">
        <v>21</v>
      </c>
      <c r="U2546" s="33" t="s">
        <v>26689</v>
      </c>
      <c r="V2546" s="33" t="s">
        <v>26484</v>
      </c>
      <c r="W2546" s="33" t="s">
        <v>26486</v>
      </c>
      <c r="X2546" s="33" t="s">
        <v>93</v>
      </c>
      <c r="Y2546" s="33">
        <v>3710</v>
      </c>
      <c r="AA2546" s="33" t="s">
        <v>42844</v>
      </c>
      <c r="AB2546" s="33">
        <v>5901</v>
      </c>
      <c r="AC2546" s="103">
        <v>24238</v>
      </c>
    </row>
    <row r="2547" spans="1:29" ht="13" customHeight="1" x14ac:dyDescent="0.2">
      <c r="A2547" s="33" t="s">
        <v>33746</v>
      </c>
      <c r="B2547" s="33">
        <v>20</v>
      </c>
      <c r="C2547" s="33" t="s">
        <v>102</v>
      </c>
      <c r="D2547" s="33" t="s">
        <v>41</v>
      </c>
      <c r="E2547" s="96" t="s">
        <v>33747</v>
      </c>
      <c r="F2547" s="94">
        <v>43243</v>
      </c>
      <c r="G2547" s="33" t="s">
        <v>33748</v>
      </c>
      <c r="H2547" s="33" t="s">
        <v>3929</v>
      </c>
      <c r="I2547" s="33" t="s">
        <v>66</v>
      </c>
      <c r="J2547" s="62">
        <v>78046</v>
      </c>
      <c r="K2547" s="33" t="s">
        <v>3931</v>
      </c>
      <c r="L2547" s="33" t="s">
        <v>33749</v>
      </c>
      <c r="M2547" s="1" t="s">
        <v>46425</v>
      </c>
      <c r="N2547" s="33" t="s">
        <v>20</v>
      </c>
      <c r="O2547" s="33" t="s">
        <v>33750</v>
      </c>
      <c r="P2547" s="33" t="s">
        <v>45771</v>
      </c>
      <c r="Q2547" s="33" t="s">
        <v>29986</v>
      </c>
      <c r="R2547" s="96" t="s">
        <v>33751</v>
      </c>
      <c r="S2547" s="33" t="s">
        <v>93</v>
      </c>
      <c r="T2547" s="33" t="s">
        <v>45897</v>
      </c>
      <c r="U2547" s="33" t="s">
        <v>49804</v>
      </c>
      <c r="V2547" s="33" t="s">
        <v>26484</v>
      </c>
      <c r="W2547" s="33" t="s">
        <v>26485</v>
      </c>
      <c r="X2547" s="33" t="s">
        <v>93</v>
      </c>
      <c r="Y2547" s="33">
        <v>3720</v>
      </c>
      <c r="AA2547" s="33" t="s">
        <v>42844</v>
      </c>
      <c r="AB2547" s="33">
        <v>5904</v>
      </c>
      <c r="AC2547" s="103">
        <v>24240</v>
      </c>
    </row>
    <row r="2548" spans="1:29" ht="13" customHeight="1" x14ac:dyDescent="0.2">
      <c r="A2548" s="33" t="s">
        <v>33764</v>
      </c>
      <c r="B2548" s="33">
        <v>46</v>
      </c>
      <c r="C2548" s="33" t="s">
        <v>13</v>
      </c>
      <c r="D2548" s="33" t="s">
        <v>78</v>
      </c>
      <c r="E2548" s="96" t="s">
        <v>33765</v>
      </c>
      <c r="F2548" s="94">
        <v>43243</v>
      </c>
      <c r="G2548" s="33" t="s">
        <v>33766</v>
      </c>
      <c r="H2548" s="33" t="s">
        <v>3199</v>
      </c>
      <c r="I2548" s="33" t="s">
        <v>55</v>
      </c>
      <c r="J2548" s="62">
        <v>32317</v>
      </c>
      <c r="K2548" s="33" t="s">
        <v>3201</v>
      </c>
      <c r="L2548" s="33" t="s">
        <v>33767</v>
      </c>
      <c r="M2548" s="1" t="s">
        <v>46498</v>
      </c>
      <c r="N2548" s="33" t="s">
        <v>362</v>
      </c>
      <c r="O2548" s="33" t="s">
        <v>33768</v>
      </c>
      <c r="P2548" s="33" t="s">
        <v>49744</v>
      </c>
      <c r="Q2548" s="33" t="s">
        <v>29986</v>
      </c>
      <c r="R2548" s="96" t="s">
        <v>33769</v>
      </c>
      <c r="S2548" s="33" t="s">
        <v>93</v>
      </c>
      <c r="T2548" s="33" t="s">
        <v>28</v>
      </c>
      <c r="U2548" s="33" t="s">
        <v>33770</v>
      </c>
      <c r="AA2548" s="33" t="s">
        <v>42844</v>
      </c>
      <c r="AB2548" s="33">
        <v>5903</v>
      </c>
      <c r="AC2548" s="103">
        <v>24237</v>
      </c>
    </row>
    <row r="2549" spans="1:29" ht="13" customHeight="1" x14ac:dyDescent="0.2">
      <c r="A2549" s="33" t="s">
        <v>33771</v>
      </c>
      <c r="B2549" s="33">
        <v>49</v>
      </c>
      <c r="C2549" s="33" t="s">
        <v>13</v>
      </c>
      <c r="D2549" s="33" t="s">
        <v>41</v>
      </c>
      <c r="E2549" s="96" t="s">
        <v>33773</v>
      </c>
      <c r="F2549" s="94">
        <v>43242</v>
      </c>
      <c r="G2549" s="33" t="s">
        <v>33774</v>
      </c>
      <c r="H2549" s="33" t="s">
        <v>33772</v>
      </c>
      <c r="I2549" s="33" t="s">
        <v>66</v>
      </c>
      <c r="J2549" s="62">
        <v>78368</v>
      </c>
      <c r="K2549" s="33" t="s">
        <v>6685</v>
      </c>
      <c r="L2549" s="33" t="s">
        <v>33775</v>
      </c>
      <c r="M2549" s="1" t="s">
        <v>47139</v>
      </c>
      <c r="N2549" s="33" t="s">
        <v>20</v>
      </c>
      <c r="O2549" s="33" t="s">
        <v>33776</v>
      </c>
      <c r="P2549" s="33" t="s">
        <v>45771</v>
      </c>
      <c r="Q2549" s="33" t="s">
        <v>29986</v>
      </c>
      <c r="R2549" s="96" t="s">
        <v>33777</v>
      </c>
      <c r="S2549" s="33" t="s">
        <v>93</v>
      </c>
      <c r="T2549" s="33" t="s">
        <v>21</v>
      </c>
      <c r="U2549" s="33" t="s">
        <v>26682</v>
      </c>
      <c r="V2549" s="33" t="s">
        <v>26482</v>
      </c>
      <c r="W2549" s="33" t="s">
        <v>26485</v>
      </c>
      <c r="X2549" s="33" t="s">
        <v>93</v>
      </c>
      <c r="Y2549" s="33">
        <v>3709</v>
      </c>
      <c r="AA2549" s="33" t="s">
        <v>42843</v>
      </c>
      <c r="AB2549" s="33">
        <v>5900</v>
      </c>
      <c r="AC2549" s="103">
        <v>24402</v>
      </c>
    </row>
    <row r="2550" spans="1:29" ht="13" customHeight="1" x14ac:dyDescent="0.2">
      <c r="A2550" s="33" t="s">
        <v>33778</v>
      </c>
      <c r="B2550" s="33">
        <v>23</v>
      </c>
      <c r="C2550" s="33" t="s">
        <v>102</v>
      </c>
      <c r="D2550" s="33" t="s">
        <v>30</v>
      </c>
      <c r="E2550" s="96"/>
      <c r="F2550" s="94">
        <v>43241</v>
      </c>
      <c r="G2550" s="33" t="s">
        <v>33780</v>
      </c>
      <c r="H2550" s="33" t="s">
        <v>33779</v>
      </c>
      <c r="I2550" s="33" t="s">
        <v>38</v>
      </c>
      <c r="J2550" s="62">
        <v>92284</v>
      </c>
      <c r="K2550" s="33" t="s">
        <v>287</v>
      </c>
      <c r="L2550" s="33" t="s">
        <v>32107</v>
      </c>
      <c r="M2550" s="1" t="s">
        <v>45919</v>
      </c>
      <c r="N2550" s="33" t="s">
        <v>20</v>
      </c>
      <c r="O2550" s="33" t="s">
        <v>33781</v>
      </c>
      <c r="P2550" s="33" t="s">
        <v>45771</v>
      </c>
      <c r="Q2550" s="33" t="s">
        <v>29986</v>
      </c>
      <c r="R2550" s="96" t="s">
        <v>33782</v>
      </c>
      <c r="S2550" s="33" t="s">
        <v>93</v>
      </c>
      <c r="T2550" s="33" t="s">
        <v>21</v>
      </c>
      <c r="U2550" s="33" t="s">
        <v>26689</v>
      </c>
      <c r="AA2550" s="33" t="s">
        <v>42844</v>
      </c>
      <c r="AB2550" s="33">
        <v>5897</v>
      </c>
      <c r="AC2550" s="103">
        <v>24234</v>
      </c>
    </row>
    <row r="2551" spans="1:29" ht="13" customHeight="1" x14ac:dyDescent="0.2">
      <c r="A2551" s="33" t="s">
        <v>33795</v>
      </c>
      <c r="B2551" s="33">
        <v>58</v>
      </c>
      <c r="C2551" s="33" t="s">
        <v>13</v>
      </c>
      <c r="D2551" s="33" t="s">
        <v>30</v>
      </c>
      <c r="E2551" s="96"/>
      <c r="F2551" s="94">
        <v>43241</v>
      </c>
      <c r="G2551" s="33" t="s">
        <v>33780</v>
      </c>
      <c r="H2551" s="33" t="s">
        <v>33779</v>
      </c>
      <c r="I2551" s="33" t="s">
        <v>38</v>
      </c>
      <c r="J2551" s="62">
        <v>92284</v>
      </c>
      <c r="K2551" s="33" t="s">
        <v>287</v>
      </c>
      <c r="L2551" s="33" t="s">
        <v>32107</v>
      </c>
      <c r="M2551" s="1" t="s">
        <v>45919</v>
      </c>
      <c r="N2551" s="33" t="s">
        <v>20</v>
      </c>
      <c r="O2551" s="33" t="s">
        <v>33781</v>
      </c>
      <c r="P2551" s="33" t="s">
        <v>45771</v>
      </c>
      <c r="Q2551" s="33" t="s">
        <v>29986</v>
      </c>
      <c r="R2551" s="96" t="s">
        <v>33782</v>
      </c>
      <c r="S2551" s="33" t="s">
        <v>509</v>
      </c>
      <c r="T2551" s="33" t="s">
        <v>21</v>
      </c>
      <c r="U2551" s="33" t="s">
        <v>26689</v>
      </c>
      <c r="V2551" s="33" t="s">
        <v>26484</v>
      </c>
      <c r="W2551" s="33" t="s">
        <v>26486</v>
      </c>
      <c r="X2551" s="33" t="s">
        <v>93</v>
      </c>
      <c r="Y2551" s="33">
        <v>3707</v>
      </c>
      <c r="AA2551" s="33" t="s">
        <v>42844</v>
      </c>
      <c r="AB2551" s="33">
        <v>5896</v>
      </c>
      <c r="AC2551" s="103">
        <v>24235</v>
      </c>
    </row>
    <row r="2552" spans="1:29" ht="13" customHeight="1" x14ac:dyDescent="0.2">
      <c r="A2552" s="33" t="s">
        <v>33783</v>
      </c>
      <c r="B2552" s="33">
        <v>45</v>
      </c>
      <c r="C2552" s="33" t="s">
        <v>13</v>
      </c>
      <c r="D2552" s="33" t="s">
        <v>30</v>
      </c>
      <c r="E2552" s="96" t="s">
        <v>33785</v>
      </c>
      <c r="F2552" s="94">
        <v>43241</v>
      </c>
      <c r="G2552" s="33" t="s">
        <v>33786</v>
      </c>
      <c r="H2552" s="33" t="s">
        <v>33784</v>
      </c>
      <c r="I2552" s="33" t="s">
        <v>55</v>
      </c>
      <c r="J2552" s="62">
        <v>32904</v>
      </c>
      <c r="K2552" s="33" t="s">
        <v>1650</v>
      </c>
      <c r="L2552" s="33" t="s">
        <v>33787</v>
      </c>
      <c r="M2552" s="1" t="s">
        <v>47140</v>
      </c>
      <c r="N2552" s="33" t="s">
        <v>362</v>
      </c>
      <c r="O2552" s="33" t="s">
        <v>33788</v>
      </c>
      <c r="P2552" s="33" t="s">
        <v>45771</v>
      </c>
      <c r="Q2552" s="33" t="s">
        <v>29986</v>
      </c>
      <c r="R2552" s="96" t="s">
        <v>33789</v>
      </c>
      <c r="S2552" s="33" t="s">
        <v>509</v>
      </c>
      <c r="T2552" s="33" t="s">
        <v>45897</v>
      </c>
      <c r="U2552" s="33" t="s">
        <v>49804</v>
      </c>
      <c r="AA2552" s="33" t="s">
        <v>42844</v>
      </c>
      <c r="AB2552" s="33">
        <v>5898</v>
      </c>
      <c r="AC2552" s="103">
        <v>24233</v>
      </c>
    </row>
    <row r="2553" spans="1:29" ht="13" customHeight="1" x14ac:dyDescent="0.2">
      <c r="A2553" s="33" t="s">
        <v>33790</v>
      </c>
      <c r="B2553" s="33">
        <v>47</v>
      </c>
      <c r="C2553" s="33" t="s">
        <v>13</v>
      </c>
      <c r="D2553" s="33" t="s">
        <v>78</v>
      </c>
      <c r="E2553" s="96" t="s">
        <v>33791</v>
      </c>
      <c r="F2553" s="94">
        <v>43241</v>
      </c>
      <c r="G2553" s="33" t="s">
        <v>33792</v>
      </c>
      <c r="H2553" s="33" t="s">
        <v>22605</v>
      </c>
      <c r="I2553" s="33" t="s">
        <v>915</v>
      </c>
      <c r="J2553" s="62">
        <v>72301</v>
      </c>
      <c r="K2553" s="33" t="s">
        <v>5219</v>
      </c>
      <c r="L2553" s="33" t="s">
        <v>26700</v>
      </c>
      <c r="M2553" s="1" t="s">
        <v>46847</v>
      </c>
      <c r="N2553" s="33" t="s">
        <v>20</v>
      </c>
      <c r="O2553" s="33" t="s">
        <v>33793</v>
      </c>
      <c r="P2553" s="33" t="s">
        <v>44518</v>
      </c>
      <c r="Q2553" s="33" t="s">
        <v>29986</v>
      </c>
      <c r="R2553" s="96" t="s">
        <v>33794</v>
      </c>
      <c r="S2553" s="33" t="s">
        <v>93</v>
      </c>
      <c r="T2553" s="33" t="s">
        <v>350</v>
      </c>
      <c r="U2553" s="33" t="s">
        <v>26775</v>
      </c>
      <c r="V2553" s="33" t="s">
        <v>26484</v>
      </c>
      <c r="W2553" s="33" t="s">
        <v>26483</v>
      </c>
      <c r="X2553" s="33" t="s">
        <v>93</v>
      </c>
      <c r="Y2553" s="33">
        <v>3719</v>
      </c>
      <c r="AA2553" s="33" t="s">
        <v>42844</v>
      </c>
      <c r="AB2553" s="33">
        <v>5899</v>
      </c>
      <c r="AC2553" s="103">
        <v>24232</v>
      </c>
    </row>
    <row r="2554" spans="1:29" ht="13" customHeight="1" x14ac:dyDescent="0.2">
      <c r="A2554" s="33" t="s">
        <v>33796</v>
      </c>
      <c r="B2554" s="33">
        <v>30</v>
      </c>
      <c r="C2554" s="33" t="s">
        <v>13</v>
      </c>
      <c r="D2554" s="33" t="s">
        <v>30</v>
      </c>
      <c r="E2554" s="96"/>
      <c r="F2554" s="94">
        <v>43240</v>
      </c>
      <c r="G2554" s="33" t="s">
        <v>33797</v>
      </c>
      <c r="H2554" s="33" t="s">
        <v>1199</v>
      </c>
      <c r="I2554" s="33" t="s">
        <v>62</v>
      </c>
      <c r="J2554" s="62">
        <v>43222</v>
      </c>
      <c r="K2554" s="33" t="s">
        <v>1200</v>
      </c>
      <c r="L2554" s="33" t="s">
        <v>11422</v>
      </c>
      <c r="M2554" s="1" t="s">
        <v>45979</v>
      </c>
      <c r="N2554" s="33" t="s">
        <v>20</v>
      </c>
      <c r="O2554" s="33" t="s">
        <v>33798</v>
      </c>
      <c r="P2554" s="33" t="s">
        <v>45771</v>
      </c>
      <c r="Q2554" s="33" t="s">
        <v>29986</v>
      </c>
      <c r="R2554" s="96" t="s">
        <v>33799</v>
      </c>
      <c r="S2554" s="33" t="s">
        <v>22</v>
      </c>
      <c r="T2554" s="33" t="s">
        <v>21</v>
      </c>
      <c r="U2554" s="33" t="s">
        <v>26689</v>
      </c>
      <c r="V2554" s="33" t="s">
        <v>26484</v>
      </c>
      <c r="W2554" s="33" t="s">
        <v>26485</v>
      </c>
      <c r="X2554" s="33" t="s">
        <v>93</v>
      </c>
      <c r="Y2554" s="33">
        <v>3701</v>
      </c>
      <c r="AA2554" s="33" t="s">
        <v>42842</v>
      </c>
      <c r="AB2554" s="33">
        <v>5895</v>
      </c>
      <c r="AC2554" s="103">
        <v>24230</v>
      </c>
    </row>
    <row r="2555" spans="1:29" ht="13" customHeight="1" x14ac:dyDescent="0.2">
      <c r="A2555" s="33" t="s">
        <v>33800</v>
      </c>
      <c r="B2555" s="33">
        <v>36</v>
      </c>
      <c r="C2555" s="33" t="s">
        <v>13</v>
      </c>
      <c r="D2555" s="33" t="s">
        <v>30</v>
      </c>
      <c r="E2555" s="96"/>
      <c r="F2555" s="94">
        <v>43240</v>
      </c>
      <c r="G2555" s="33" t="s">
        <v>33801</v>
      </c>
      <c r="H2555" s="33" t="s">
        <v>30871</v>
      </c>
      <c r="I2555" s="33" t="s">
        <v>293</v>
      </c>
      <c r="J2555" s="62">
        <v>40806</v>
      </c>
      <c r="K2555" s="33" t="s">
        <v>23053</v>
      </c>
      <c r="L2555" s="33" t="s">
        <v>18184</v>
      </c>
      <c r="M2555" s="1" t="s">
        <v>46058</v>
      </c>
      <c r="N2555" s="33" t="s">
        <v>20</v>
      </c>
      <c r="O2555" s="33" t="s">
        <v>33802</v>
      </c>
      <c r="P2555" s="33" t="s">
        <v>45771</v>
      </c>
      <c r="Q2555" s="33" t="s">
        <v>29986</v>
      </c>
      <c r="R2555" s="96" t="s">
        <v>33803</v>
      </c>
      <c r="S2555" s="33" t="s">
        <v>93</v>
      </c>
      <c r="T2555" s="33" t="s">
        <v>21</v>
      </c>
      <c r="U2555" s="33" t="s">
        <v>26689</v>
      </c>
      <c r="V2555" s="33" t="s">
        <v>26482</v>
      </c>
      <c r="W2555" s="33" t="s">
        <v>26486</v>
      </c>
      <c r="X2555" s="33" t="s">
        <v>93</v>
      </c>
      <c r="Y2555" s="33">
        <v>3699</v>
      </c>
      <c r="AA2555" s="33" t="s">
        <v>42843</v>
      </c>
      <c r="AB2555" s="33">
        <v>5894</v>
      </c>
      <c r="AC2555" s="103">
        <v>24223</v>
      </c>
    </row>
    <row r="2556" spans="1:29" ht="13" customHeight="1" x14ac:dyDescent="0.2">
      <c r="A2556" s="33" t="s">
        <v>33804</v>
      </c>
      <c r="B2556" s="33">
        <v>36</v>
      </c>
      <c r="C2556" s="33" t="s">
        <v>13</v>
      </c>
      <c r="D2556" s="33" t="s">
        <v>41</v>
      </c>
      <c r="E2556" s="96"/>
      <c r="F2556" s="94">
        <v>43239</v>
      </c>
      <c r="G2556" s="33" t="s">
        <v>33805</v>
      </c>
      <c r="H2556" s="33" t="s">
        <v>4294</v>
      </c>
      <c r="I2556" s="33" t="s">
        <v>191</v>
      </c>
      <c r="J2556" s="62">
        <v>81006</v>
      </c>
      <c r="K2556" s="33" t="s">
        <v>4294</v>
      </c>
      <c r="L2556" s="33" t="s">
        <v>28044</v>
      </c>
      <c r="M2556" s="1" t="s">
        <v>46177</v>
      </c>
      <c r="N2556" s="33" t="s">
        <v>20</v>
      </c>
      <c r="O2556" s="33" t="s">
        <v>33806</v>
      </c>
      <c r="P2556" s="33" t="s">
        <v>45771</v>
      </c>
      <c r="Q2556" s="33" t="s">
        <v>29986</v>
      </c>
      <c r="R2556" s="96" t="s">
        <v>33807</v>
      </c>
      <c r="S2556" s="33" t="s">
        <v>93</v>
      </c>
      <c r="T2556" s="33" t="s">
        <v>21</v>
      </c>
      <c r="U2556" s="33" t="s">
        <v>26689</v>
      </c>
      <c r="V2556" s="33" t="s">
        <v>26484</v>
      </c>
      <c r="W2556" s="33" t="s">
        <v>26485</v>
      </c>
      <c r="X2556" s="33" t="s">
        <v>93</v>
      </c>
      <c r="Y2556" s="33">
        <v>3702</v>
      </c>
      <c r="AA2556" s="33" t="s">
        <v>42843</v>
      </c>
      <c r="AB2556" s="33">
        <v>5892</v>
      </c>
      <c r="AC2556" s="103">
        <v>24228</v>
      </c>
    </row>
    <row r="2557" spans="1:29" ht="13" customHeight="1" x14ac:dyDescent="0.2">
      <c r="A2557" s="33" t="s">
        <v>33808</v>
      </c>
      <c r="B2557" s="33">
        <v>77</v>
      </c>
      <c r="C2557" s="33" t="s">
        <v>13</v>
      </c>
      <c r="D2557" s="33" t="s">
        <v>30</v>
      </c>
      <c r="E2557" s="96"/>
      <c r="F2557" s="94">
        <v>43239</v>
      </c>
      <c r="G2557" s="33" t="s">
        <v>33809</v>
      </c>
      <c r="H2557" s="33" t="s">
        <v>693</v>
      </c>
      <c r="I2557" s="33" t="s">
        <v>249</v>
      </c>
      <c r="J2557" s="62">
        <v>89705</v>
      </c>
      <c r="K2557" s="33" t="s">
        <v>879</v>
      </c>
      <c r="L2557" s="33" t="s">
        <v>1520</v>
      </c>
      <c r="M2557" s="1" t="s">
        <v>47141</v>
      </c>
      <c r="N2557" s="33" t="s">
        <v>20</v>
      </c>
      <c r="O2557" s="33" t="s">
        <v>33810</v>
      </c>
      <c r="P2557" s="33" t="s">
        <v>45771</v>
      </c>
      <c r="Q2557" s="33" t="s">
        <v>29986</v>
      </c>
      <c r="R2557" s="96" t="s">
        <v>33811</v>
      </c>
      <c r="S2557" s="33" t="s">
        <v>901</v>
      </c>
      <c r="T2557" s="33" t="s">
        <v>350</v>
      </c>
      <c r="U2557" s="33" t="s">
        <v>26775</v>
      </c>
      <c r="V2557" s="33" t="s">
        <v>26484</v>
      </c>
      <c r="X2557" s="33" t="s">
        <v>93</v>
      </c>
      <c r="Y2557" s="33">
        <v>3700</v>
      </c>
      <c r="AA2557" s="33" t="s">
        <v>42843</v>
      </c>
      <c r="AB2557" s="33">
        <v>5893</v>
      </c>
      <c r="AC2557" s="103">
        <v>24229</v>
      </c>
    </row>
    <row r="2558" spans="1:29" ht="13" customHeight="1" x14ac:dyDescent="0.2">
      <c r="A2558" s="33" t="s">
        <v>33812</v>
      </c>
      <c r="B2558" s="33">
        <v>24</v>
      </c>
      <c r="C2558" s="33" t="s">
        <v>13</v>
      </c>
      <c r="D2558" s="33" t="s">
        <v>30</v>
      </c>
      <c r="E2558" s="96" t="s">
        <v>33813</v>
      </c>
      <c r="F2558" s="94">
        <v>43238</v>
      </c>
      <c r="G2558" s="33" t="s">
        <v>33814</v>
      </c>
      <c r="H2558" s="33" t="s">
        <v>21608</v>
      </c>
      <c r="I2558" s="33" t="s">
        <v>105</v>
      </c>
      <c r="J2558" s="62">
        <v>97080</v>
      </c>
      <c r="K2558" s="33" t="s">
        <v>1457</v>
      </c>
      <c r="L2558" s="33" t="s">
        <v>21609</v>
      </c>
      <c r="M2558" s="1" t="s">
        <v>45967</v>
      </c>
      <c r="N2558" s="33" t="s">
        <v>20</v>
      </c>
      <c r="O2558" s="33" t="s">
        <v>33815</v>
      </c>
      <c r="P2558" s="33" t="s">
        <v>31864</v>
      </c>
      <c r="Q2558" s="33" t="s">
        <v>29986</v>
      </c>
      <c r="R2558" s="96" t="s">
        <v>33816</v>
      </c>
      <c r="S2558" s="33" t="s">
        <v>93</v>
      </c>
      <c r="T2558" s="33" t="s">
        <v>21</v>
      </c>
      <c r="U2558" s="33" t="s">
        <v>26497</v>
      </c>
      <c r="V2558" s="33" t="s">
        <v>26482</v>
      </c>
      <c r="W2558" s="33" t="s">
        <v>26483</v>
      </c>
      <c r="X2558" s="33" t="s">
        <v>93</v>
      </c>
      <c r="Y2558" s="33">
        <v>3706</v>
      </c>
      <c r="AA2558" s="33" t="s">
        <v>42844</v>
      </c>
      <c r="AB2558" s="33">
        <v>5890</v>
      </c>
      <c r="AC2558" s="103">
        <v>24226</v>
      </c>
    </row>
    <row r="2559" spans="1:29" ht="13" customHeight="1" x14ac:dyDescent="0.2">
      <c r="A2559" s="1" t="s">
        <v>2989</v>
      </c>
      <c r="B2559" s="33" t="s">
        <v>22</v>
      </c>
      <c r="C2559" s="33" t="s">
        <v>13</v>
      </c>
      <c r="D2559" s="1" t="s">
        <v>23</v>
      </c>
      <c r="E2559" s="96"/>
      <c r="F2559" s="94">
        <v>43238</v>
      </c>
      <c r="G2559" s="33" t="s">
        <v>33822</v>
      </c>
      <c r="H2559" s="33" t="s">
        <v>33821</v>
      </c>
      <c r="I2559" s="33" t="s">
        <v>50</v>
      </c>
      <c r="J2559" s="62">
        <v>48150</v>
      </c>
      <c r="K2559" s="33" t="s">
        <v>1054</v>
      </c>
      <c r="L2559" s="33" t="s">
        <v>33823</v>
      </c>
      <c r="M2559" s="1" t="s">
        <v>47142</v>
      </c>
      <c r="N2559" s="33" t="s">
        <v>20</v>
      </c>
      <c r="O2559" s="33" t="s">
        <v>33824</v>
      </c>
      <c r="P2559" s="33" t="s">
        <v>45771</v>
      </c>
      <c r="Q2559" s="33" t="s">
        <v>29986</v>
      </c>
      <c r="R2559" s="96" t="s">
        <v>33825</v>
      </c>
      <c r="S2559" s="33" t="s">
        <v>509</v>
      </c>
      <c r="T2559" s="33" t="s">
        <v>21</v>
      </c>
      <c r="U2559" s="33" t="s">
        <v>26689</v>
      </c>
      <c r="V2559" s="33" t="s">
        <v>26484</v>
      </c>
      <c r="W2559" s="33" t="s">
        <v>26486</v>
      </c>
      <c r="X2559" s="33" t="s">
        <v>93</v>
      </c>
      <c r="Y2559" s="33">
        <v>3703</v>
      </c>
      <c r="AA2559" s="33" t="s">
        <v>42844</v>
      </c>
      <c r="AB2559" s="33">
        <v>5889</v>
      </c>
      <c r="AC2559" s="103">
        <v>24225</v>
      </c>
    </row>
    <row r="2560" spans="1:29" ht="13" customHeight="1" x14ac:dyDescent="0.2">
      <c r="A2560" s="33" t="s">
        <v>33817</v>
      </c>
      <c r="B2560" s="33">
        <v>29</v>
      </c>
      <c r="C2560" s="33" t="s">
        <v>13</v>
      </c>
      <c r="D2560" s="33" t="s">
        <v>41</v>
      </c>
      <c r="E2560" s="96"/>
      <c r="F2560" s="94">
        <v>43238</v>
      </c>
      <c r="G2560" s="33" t="s">
        <v>33818</v>
      </c>
      <c r="H2560" s="33" t="s">
        <v>3929</v>
      </c>
      <c r="I2560" s="33" t="s">
        <v>66</v>
      </c>
      <c r="J2560" s="62">
        <v>78046</v>
      </c>
      <c r="K2560" s="33" t="s">
        <v>3931</v>
      </c>
      <c r="L2560" s="33" t="s">
        <v>3932</v>
      </c>
      <c r="M2560" s="1" t="s">
        <v>46097</v>
      </c>
      <c r="N2560" s="33" t="s">
        <v>20</v>
      </c>
      <c r="O2560" s="33" t="s">
        <v>33819</v>
      </c>
      <c r="P2560" s="33" t="s">
        <v>45771</v>
      </c>
      <c r="Q2560" s="33" t="s">
        <v>29986</v>
      </c>
      <c r="R2560" s="96" t="s">
        <v>33820</v>
      </c>
      <c r="S2560" s="33" t="s">
        <v>93</v>
      </c>
      <c r="T2560" s="33" t="s">
        <v>28</v>
      </c>
      <c r="U2560" s="33" t="s">
        <v>26488</v>
      </c>
      <c r="V2560" s="33" t="s">
        <v>26482</v>
      </c>
      <c r="X2560" s="33" t="s">
        <v>93</v>
      </c>
      <c r="Y2560" s="33">
        <v>3704</v>
      </c>
      <c r="AA2560" s="33" t="s">
        <v>42844</v>
      </c>
      <c r="AB2560" s="33">
        <v>5891</v>
      </c>
      <c r="AC2560" s="103">
        <v>24227</v>
      </c>
    </row>
    <row r="2561" spans="1:29" ht="13" customHeight="1" x14ac:dyDescent="0.2">
      <c r="A2561" s="33" t="s">
        <v>33826</v>
      </c>
      <c r="B2561" s="33">
        <v>34</v>
      </c>
      <c r="C2561" s="33" t="s">
        <v>13</v>
      </c>
      <c r="D2561" s="33" t="s">
        <v>30</v>
      </c>
      <c r="E2561" s="96" t="s">
        <v>33827</v>
      </c>
      <c r="F2561" s="94">
        <v>43237</v>
      </c>
      <c r="G2561" s="33" t="s">
        <v>33828</v>
      </c>
      <c r="H2561" s="33" t="s">
        <v>4747</v>
      </c>
      <c r="I2561" s="33" t="s">
        <v>366</v>
      </c>
      <c r="J2561" s="62">
        <v>73026</v>
      </c>
      <c r="K2561" s="33" t="s">
        <v>921</v>
      </c>
      <c r="L2561" s="33" t="s">
        <v>5147</v>
      </c>
      <c r="M2561" s="1" t="s">
        <v>48899</v>
      </c>
      <c r="N2561" s="33" t="s">
        <v>20</v>
      </c>
      <c r="O2561" s="33" t="s">
        <v>36346</v>
      </c>
      <c r="P2561" s="33" t="s">
        <v>45771</v>
      </c>
      <c r="Q2561" s="33" t="s">
        <v>29986</v>
      </c>
      <c r="R2561" s="96" t="s">
        <v>33829</v>
      </c>
      <c r="S2561" s="33" t="s">
        <v>93</v>
      </c>
      <c r="T2561" s="33" t="s">
        <v>21</v>
      </c>
      <c r="U2561" s="33" t="s">
        <v>26689</v>
      </c>
      <c r="V2561" s="33" t="s">
        <v>26484</v>
      </c>
      <c r="W2561" s="33" t="s">
        <v>26485</v>
      </c>
      <c r="X2561" s="33" t="s">
        <v>93</v>
      </c>
      <c r="Y2561" s="33">
        <v>3708</v>
      </c>
      <c r="AA2561" s="33" t="s">
        <v>42844</v>
      </c>
      <c r="AB2561" s="33">
        <v>5888</v>
      </c>
      <c r="AC2561" s="103">
        <v>24224</v>
      </c>
    </row>
    <row r="2562" spans="1:29" ht="13" customHeight="1" x14ac:dyDescent="0.2">
      <c r="A2562" s="33" t="s">
        <v>33830</v>
      </c>
      <c r="B2562" s="33">
        <v>59</v>
      </c>
      <c r="C2562" s="33" t="s">
        <v>13</v>
      </c>
      <c r="D2562" s="33" t="s">
        <v>30</v>
      </c>
      <c r="E2562" s="96"/>
      <c r="F2562" s="94">
        <v>43236</v>
      </c>
      <c r="G2562" s="33" t="s">
        <v>33832</v>
      </c>
      <c r="H2562" s="33" t="s">
        <v>33831</v>
      </c>
      <c r="I2562" s="33" t="s">
        <v>62</v>
      </c>
      <c r="J2562" s="62">
        <v>43935</v>
      </c>
      <c r="K2562" s="33" t="s">
        <v>33035</v>
      </c>
      <c r="L2562" s="33" t="s">
        <v>33833</v>
      </c>
      <c r="M2562" s="1" t="s">
        <v>47143</v>
      </c>
      <c r="N2562" s="33" t="s">
        <v>20</v>
      </c>
      <c r="O2562" s="33" t="s">
        <v>33834</v>
      </c>
      <c r="P2562" s="33" t="s">
        <v>45771</v>
      </c>
      <c r="Q2562" s="33" t="s">
        <v>29986</v>
      </c>
      <c r="R2562" s="96" t="s">
        <v>33835</v>
      </c>
      <c r="S2562" s="33" t="s">
        <v>509</v>
      </c>
      <c r="T2562" s="33" t="s">
        <v>21</v>
      </c>
      <c r="U2562" s="33" t="s">
        <v>26682</v>
      </c>
      <c r="V2562" s="33" t="s">
        <v>26482</v>
      </c>
      <c r="W2562" s="33" t="s">
        <v>26485</v>
      </c>
      <c r="X2562" s="33" t="s">
        <v>93</v>
      </c>
      <c r="Y2562" s="33">
        <v>3705</v>
      </c>
      <c r="AA2562" s="33" t="s">
        <v>42844</v>
      </c>
      <c r="AB2562" s="33">
        <v>5887</v>
      </c>
      <c r="AC2562" s="103">
        <v>24221</v>
      </c>
    </row>
    <row r="2563" spans="1:29" ht="13" customHeight="1" x14ac:dyDescent="0.2">
      <c r="A2563" s="33" t="s">
        <v>33836</v>
      </c>
      <c r="B2563" s="33">
        <v>34</v>
      </c>
      <c r="C2563" s="33" t="s">
        <v>13</v>
      </c>
      <c r="D2563" s="33" t="s">
        <v>30</v>
      </c>
      <c r="E2563" s="96" t="s">
        <v>33837</v>
      </c>
      <c r="F2563" s="94">
        <v>43235</v>
      </c>
      <c r="G2563" s="33" t="s">
        <v>33838</v>
      </c>
      <c r="H2563" s="33" t="s">
        <v>33033</v>
      </c>
      <c r="I2563" s="33" t="s">
        <v>55</v>
      </c>
      <c r="J2563" s="62">
        <v>32746</v>
      </c>
      <c r="K2563" s="33" t="s">
        <v>8279</v>
      </c>
      <c r="L2563" s="33" t="s">
        <v>15410</v>
      </c>
      <c r="M2563" s="1" t="s">
        <v>47144</v>
      </c>
      <c r="N2563" s="33" t="s">
        <v>20</v>
      </c>
      <c r="O2563" s="33" t="s">
        <v>33839</v>
      </c>
      <c r="P2563" s="33" t="s">
        <v>45771</v>
      </c>
      <c r="Q2563" s="33" t="s">
        <v>29986</v>
      </c>
      <c r="R2563" s="96" t="s">
        <v>33034</v>
      </c>
      <c r="S2563" s="33" t="s">
        <v>93</v>
      </c>
      <c r="T2563" s="33" t="s">
        <v>21</v>
      </c>
      <c r="U2563" s="33" t="s">
        <v>26689</v>
      </c>
      <c r="V2563" s="33" t="s">
        <v>26482</v>
      </c>
      <c r="W2563" s="33" t="s">
        <v>26483</v>
      </c>
      <c r="X2563" s="33" t="s">
        <v>93</v>
      </c>
      <c r="Y2563" s="33">
        <v>3698</v>
      </c>
      <c r="AA2563" s="33" t="s">
        <v>42844</v>
      </c>
      <c r="AB2563" s="33">
        <v>5886</v>
      </c>
      <c r="AC2563" s="103">
        <v>24219</v>
      </c>
    </row>
    <row r="2564" spans="1:29" ht="13" customHeight="1" x14ac:dyDescent="0.2">
      <c r="A2564" s="33" t="s">
        <v>32527</v>
      </c>
      <c r="B2564" s="33">
        <v>24</v>
      </c>
      <c r="C2564" s="33" t="s">
        <v>13</v>
      </c>
      <c r="D2564" s="33" t="s">
        <v>78</v>
      </c>
      <c r="E2564" s="96"/>
      <c r="F2564" s="94">
        <v>43234</v>
      </c>
      <c r="G2564" s="33" t="s">
        <v>32528</v>
      </c>
      <c r="H2564" s="33" t="s">
        <v>5822</v>
      </c>
      <c r="I2564" s="33" t="s">
        <v>45</v>
      </c>
      <c r="J2564" s="62">
        <v>20735</v>
      </c>
      <c r="K2564" s="33" t="s">
        <v>2201</v>
      </c>
      <c r="L2564" s="33" t="s">
        <v>702</v>
      </c>
      <c r="M2564" s="1" t="s">
        <v>46276</v>
      </c>
      <c r="N2564" s="33" t="s">
        <v>20</v>
      </c>
      <c r="O2564" s="33" t="s">
        <v>32529</v>
      </c>
      <c r="P2564" s="33" t="s">
        <v>45771</v>
      </c>
      <c r="Q2564" s="33" t="s">
        <v>29986</v>
      </c>
      <c r="R2564" s="96" t="s">
        <v>32530</v>
      </c>
      <c r="T2564" s="33" t="s">
        <v>21</v>
      </c>
      <c r="U2564" s="33" t="s">
        <v>26689</v>
      </c>
      <c r="V2564" s="33" t="s">
        <v>26484</v>
      </c>
      <c r="W2564" s="33" t="s">
        <v>26485</v>
      </c>
      <c r="X2564" s="33" t="s">
        <v>93</v>
      </c>
      <c r="Y2564" s="33">
        <v>3685</v>
      </c>
      <c r="AA2564" s="33" t="s">
        <v>42844</v>
      </c>
      <c r="AB2564" s="33">
        <v>5880</v>
      </c>
      <c r="AC2564" s="103">
        <v>24175</v>
      </c>
    </row>
    <row r="2565" spans="1:29" ht="13" customHeight="1" x14ac:dyDescent="0.2">
      <c r="A2565" s="33" t="s">
        <v>32541</v>
      </c>
      <c r="B2565" s="33">
        <v>36</v>
      </c>
      <c r="C2565" s="33" t="s">
        <v>13</v>
      </c>
      <c r="D2565" s="33" t="s">
        <v>41</v>
      </c>
      <c r="E2565" s="96"/>
      <c r="F2565" s="94">
        <v>43234</v>
      </c>
      <c r="G2565" s="33" t="s">
        <v>33842</v>
      </c>
      <c r="H2565" s="33" t="s">
        <v>529</v>
      </c>
      <c r="I2565" s="33" t="s">
        <v>66</v>
      </c>
      <c r="J2565" s="62">
        <v>78203</v>
      </c>
      <c r="K2565" s="33" t="s">
        <v>530</v>
      </c>
      <c r="L2565" s="33" t="s">
        <v>531</v>
      </c>
      <c r="M2565" s="1" t="s">
        <v>46041</v>
      </c>
      <c r="N2565" s="33" t="s">
        <v>20</v>
      </c>
      <c r="O2565" s="33" t="s">
        <v>33843</v>
      </c>
      <c r="P2565" s="33" t="s">
        <v>45771</v>
      </c>
      <c r="Q2565" s="33" t="s">
        <v>29986</v>
      </c>
      <c r="R2565" s="96" t="s">
        <v>33844</v>
      </c>
      <c r="S2565" s="33" t="s">
        <v>93</v>
      </c>
      <c r="T2565" s="33" t="s">
        <v>21</v>
      </c>
      <c r="U2565" s="33" t="s">
        <v>26689</v>
      </c>
      <c r="V2565" s="33" t="s">
        <v>26484</v>
      </c>
      <c r="W2565" s="33" t="s">
        <v>26485</v>
      </c>
      <c r="X2565" s="33" t="s">
        <v>93</v>
      </c>
      <c r="Y2565" s="33">
        <v>3695</v>
      </c>
      <c r="AA2565" s="33" t="s">
        <v>42842</v>
      </c>
      <c r="AB2565" s="33">
        <v>5883</v>
      </c>
      <c r="AC2565" s="103">
        <v>24399</v>
      </c>
    </row>
    <row r="2566" spans="1:29" ht="13" customHeight="1" x14ac:dyDescent="0.2">
      <c r="A2566" s="33" t="s">
        <v>33845</v>
      </c>
      <c r="B2566" s="33">
        <v>53</v>
      </c>
      <c r="C2566" s="33" t="s">
        <v>13</v>
      </c>
      <c r="D2566" s="33" t="s">
        <v>30</v>
      </c>
      <c r="E2566" s="96" t="s">
        <v>33846</v>
      </c>
      <c r="F2566" s="94">
        <v>43234</v>
      </c>
      <c r="G2566" s="33" t="s">
        <v>33847</v>
      </c>
      <c r="H2566" s="33" t="s">
        <v>32542</v>
      </c>
      <c r="I2566" s="33" t="s">
        <v>37</v>
      </c>
      <c r="J2566" s="62">
        <v>62301</v>
      </c>
      <c r="K2566" s="33" t="s">
        <v>1784</v>
      </c>
      <c r="L2566" s="33" t="s">
        <v>32543</v>
      </c>
      <c r="M2566" s="1" t="s">
        <v>47145</v>
      </c>
      <c r="N2566" s="33" t="s">
        <v>20</v>
      </c>
      <c r="O2566" s="33" t="s">
        <v>33848</v>
      </c>
      <c r="P2566" s="33" t="s">
        <v>45771</v>
      </c>
      <c r="Q2566" s="33" t="s">
        <v>29986</v>
      </c>
      <c r="R2566" s="96" t="s">
        <v>33849</v>
      </c>
      <c r="S2566" s="33" t="s">
        <v>93</v>
      </c>
      <c r="T2566" s="33" t="s">
        <v>21</v>
      </c>
      <c r="U2566" s="33" t="s">
        <v>26689</v>
      </c>
      <c r="V2566" s="33" t="s">
        <v>26482</v>
      </c>
      <c r="W2566" s="33" t="s">
        <v>26485</v>
      </c>
      <c r="X2566" s="33" t="s">
        <v>93</v>
      </c>
      <c r="Y2566" s="33">
        <v>3694</v>
      </c>
      <c r="AA2566" s="33" t="s">
        <v>42842</v>
      </c>
      <c r="AB2566" s="33">
        <v>5882</v>
      </c>
      <c r="AC2566" s="103">
        <v>24218</v>
      </c>
    </row>
    <row r="2567" spans="1:29" ht="13" customHeight="1" x14ac:dyDescent="0.2">
      <c r="A2567" s="33" t="s">
        <v>32535</v>
      </c>
      <c r="B2567" s="33">
        <v>54</v>
      </c>
      <c r="C2567" s="33" t="s">
        <v>13</v>
      </c>
      <c r="D2567" s="33" t="s">
        <v>30</v>
      </c>
      <c r="E2567" s="96"/>
      <c r="F2567" s="94">
        <v>43234</v>
      </c>
      <c r="G2567" s="33" t="s">
        <v>32536</v>
      </c>
      <c r="H2567" s="33" t="s">
        <v>32537</v>
      </c>
      <c r="I2567" s="33" t="s">
        <v>4021</v>
      </c>
      <c r="J2567" s="62">
        <v>4280</v>
      </c>
      <c r="K2567" s="33" t="s">
        <v>32538</v>
      </c>
      <c r="L2567" s="33" t="s">
        <v>27539</v>
      </c>
      <c r="M2567" s="1" t="s">
        <v>46066</v>
      </c>
      <c r="N2567" s="33" t="s">
        <v>20</v>
      </c>
      <c r="O2567" s="33" t="s">
        <v>32539</v>
      </c>
      <c r="P2567" s="33" t="s">
        <v>45771</v>
      </c>
      <c r="Q2567" s="33" t="s">
        <v>29986</v>
      </c>
      <c r="R2567" s="96" t="s">
        <v>32540</v>
      </c>
      <c r="S2567" s="33" t="s">
        <v>93</v>
      </c>
      <c r="T2567" s="33" t="s">
        <v>21</v>
      </c>
      <c r="U2567" s="33" t="s">
        <v>26689</v>
      </c>
      <c r="V2567" s="33" t="s">
        <v>26484</v>
      </c>
      <c r="W2567" s="33" t="s">
        <v>26485</v>
      </c>
      <c r="X2567" s="33" t="s">
        <v>93</v>
      </c>
      <c r="Y2567" s="33">
        <v>3688</v>
      </c>
      <c r="AA2567" s="33" t="s">
        <v>42843</v>
      </c>
      <c r="AB2567" s="33">
        <v>5881</v>
      </c>
      <c r="AC2567" s="103">
        <v>24176</v>
      </c>
    </row>
    <row r="2568" spans="1:29" ht="13" customHeight="1" x14ac:dyDescent="0.2">
      <c r="A2568" s="33" t="s">
        <v>32531</v>
      </c>
      <c r="B2568" s="33">
        <v>20</v>
      </c>
      <c r="C2568" s="33" t="s">
        <v>13</v>
      </c>
      <c r="D2568" s="33" t="s">
        <v>30</v>
      </c>
      <c r="E2568" s="96" t="s">
        <v>33840</v>
      </c>
      <c r="F2568" s="94">
        <v>43234</v>
      </c>
      <c r="G2568" s="33" t="s">
        <v>33007</v>
      </c>
      <c r="H2568" s="33" t="s">
        <v>32532</v>
      </c>
      <c r="I2568" s="33" t="s">
        <v>50</v>
      </c>
      <c r="J2568" s="62">
        <v>48067</v>
      </c>
      <c r="K2568" s="33" t="s">
        <v>554</v>
      </c>
      <c r="L2568" s="33" t="s">
        <v>32524</v>
      </c>
      <c r="M2568" s="1" t="s">
        <v>47146</v>
      </c>
      <c r="N2568" s="33" t="s">
        <v>20</v>
      </c>
      <c r="O2568" s="33" t="s">
        <v>32533</v>
      </c>
      <c r="P2568" s="33" t="s">
        <v>45771</v>
      </c>
      <c r="Q2568" s="33" t="s">
        <v>29986</v>
      </c>
      <c r="R2568" s="96" t="s">
        <v>32534</v>
      </c>
      <c r="S2568" s="33" t="s">
        <v>22</v>
      </c>
      <c r="T2568" s="33" t="s">
        <v>45897</v>
      </c>
      <c r="U2568" s="33" t="s">
        <v>49804</v>
      </c>
      <c r="V2568" s="33" t="s">
        <v>26484</v>
      </c>
      <c r="W2568" s="33" t="s">
        <v>26485</v>
      </c>
      <c r="X2568" s="33" t="s">
        <v>93</v>
      </c>
      <c r="Y2568" s="33">
        <v>3687</v>
      </c>
      <c r="AA2568" s="33" t="s">
        <v>42842</v>
      </c>
      <c r="AB2568" s="33">
        <v>5884</v>
      </c>
      <c r="AC2568" s="103">
        <v>24177</v>
      </c>
    </row>
    <row r="2569" spans="1:29" ht="13" customHeight="1" x14ac:dyDescent="0.2">
      <c r="A2569" s="33" t="s">
        <v>32522</v>
      </c>
      <c r="B2569" s="33">
        <v>24</v>
      </c>
      <c r="C2569" s="33" t="s">
        <v>13</v>
      </c>
      <c r="D2569" s="33" t="s">
        <v>78</v>
      </c>
      <c r="E2569" s="96" t="s">
        <v>33841</v>
      </c>
      <c r="F2569" s="94">
        <v>43234</v>
      </c>
      <c r="G2569" s="33" t="s">
        <v>32523</v>
      </c>
      <c r="H2569" s="33" t="s">
        <v>815</v>
      </c>
      <c r="I2569" s="33" t="s">
        <v>224</v>
      </c>
      <c r="J2569" s="62">
        <v>23227</v>
      </c>
      <c r="K2569" s="33" t="s">
        <v>815</v>
      </c>
      <c r="L2569" s="33" t="s">
        <v>816</v>
      </c>
      <c r="M2569" s="1" t="s">
        <v>46907</v>
      </c>
      <c r="N2569" s="33" t="s">
        <v>4952</v>
      </c>
      <c r="O2569" s="33" t="s">
        <v>32525</v>
      </c>
      <c r="P2569" s="33" t="s">
        <v>45771</v>
      </c>
      <c r="Q2569" s="33" t="s">
        <v>29986</v>
      </c>
      <c r="R2569" s="96" t="s">
        <v>32526</v>
      </c>
      <c r="S2569" s="33" t="s">
        <v>93</v>
      </c>
      <c r="T2569" s="33" t="s">
        <v>45897</v>
      </c>
      <c r="U2569" s="33" t="s">
        <v>49804</v>
      </c>
      <c r="V2569" s="33" t="s">
        <v>26484</v>
      </c>
      <c r="W2569" s="33" t="s">
        <v>26483</v>
      </c>
      <c r="X2569" s="33" t="s">
        <v>509</v>
      </c>
      <c r="Y2569" s="33">
        <v>3696</v>
      </c>
      <c r="AA2569" s="33" t="s">
        <v>42844</v>
      </c>
      <c r="AB2569" s="33">
        <v>5885</v>
      </c>
      <c r="AC2569" s="103">
        <v>24174</v>
      </c>
    </row>
    <row r="2570" spans="1:29" ht="13" customHeight="1" x14ac:dyDescent="0.2">
      <c r="A2570" s="1" t="s">
        <v>36867</v>
      </c>
      <c r="B2570" s="33">
        <v>38</v>
      </c>
      <c r="C2570" s="33" t="s">
        <v>13</v>
      </c>
      <c r="D2570" s="1" t="s">
        <v>23</v>
      </c>
      <c r="E2570" s="96"/>
      <c r="F2570" s="94">
        <v>43233</v>
      </c>
      <c r="G2570" s="33" t="s">
        <v>32547</v>
      </c>
      <c r="H2570" s="33" t="s">
        <v>32548</v>
      </c>
      <c r="I2570" s="33" t="s">
        <v>50</v>
      </c>
      <c r="J2570" s="62">
        <v>48127</v>
      </c>
      <c r="K2570" s="33" t="s">
        <v>1054</v>
      </c>
      <c r="L2570" s="33" t="s">
        <v>32549</v>
      </c>
      <c r="M2570" s="1" t="s">
        <v>47147</v>
      </c>
      <c r="N2570" s="33" t="s">
        <v>20</v>
      </c>
      <c r="O2570" s="33" t="s">
        <v>32550</v>
      </c>
      <c r="P2570" s="33" t="s">
        <v>45771</v>
      </c>
      <c r="Q2570" s="33" t="s">
        <v>29986</v>
      </c>
      <c r="R2570" s="96" t="s">
        <v>32551</v>
      </c>
      <c r="S2570" s="33" t="s">
        <v>93</v>
      </c>
      <c r="T2570" s="33" t="s">
        <v>21</v>
      </c>
      <c r="U2570" s="33" t="s">
        <v>26689</v>
      </c>
      <c r="Y2570" s="33">
        <v>3691</v>
      </c>
      <c r="AA2570" s="33" t="s">
        <v>42844</v>
      </c>
      <c r="AB2570" s="33">
        <v>5876</v>
      </c>
      <c r="AC2570" s="103">
        <v>24172</v>
      </c>
    </row>
    <row r="2571" spans="1:29" ht="13" customHeight="1" x14ac:dyDescent="0.2">
      <c r="A2571" s="1" t="s">
        <v>32552</v>
      </c>
      <c r="B2571" s="33">
        <v>54</v>
      </c>
      <c r="C2571" s="33" t="s">
        <v>13</v>
      </c>
      <c r="D2571" s="1" t="s">
        <v>23</v>
      </c>
      <c r="E2571" s="96"/>
      <c r="F2571" s="94">
        <v>43233</v>
      </c>
      <c r="G2571" s="33" t="s">
        <v>32553</v>
      </c>
      <c r="H2571" s="33" t="s">
        <v>32554</v>
      </c>
      <c r="I2571" s="33" t="s">
        <v>159</v>
      </c>
      <c r="J2571" s="62">
        <v>30521</v>
      </c>
      <c r="K2571" s="33" t="s">
        <v>1200</v>
      </c>
      <c r="L2571" s="33" t="s">
        <v>1201</v>
      </c>
      <c r="M2571" s="1" t="s">
        <v>47148</v>
      </c>
      <c r="N2571" s="33" t="s">
        <v>20</v>
      </c>
      <c r="O2571" s="33" t="s">
        <v>32555</v>
      </c>
      <c r="P2571" s="33" t="s">
        <v>45771</v>
      </c>
      <c r="Q2571" s="33" t="s">
        <v>29986</v>
      </c>
      <c r="R2571" s="96" t="s">
        <v>32556</v>
      </c>
      <c r="S2571" s="33" t="s">
        <v>93</v>
      </c>
      <c r="T2571" s="33" t="s">
        <v>21</v>
      </c>
      <c r="U2571" s="33" t="s">
        <v>26689</v>
      </c>
      <c r="V2571" s="33" t="s">
        <v>26484</v>
      </c>
      <c r="W2571" s="33" t="s">
        <v>26485</v>
      </c>
      <c r="X2571" s="33" t="s">
        <v>93</v>
      </c>
      <c r="Y2571" s="33">
        <v>3690</v>
      </c>
      <c r="AA2571" s="33" t="s">
        <v>42843</v>
      </c>
      <c r="AB2571" s="33">
        <v>5875</v>
      </c>
      <c r="AC2571" s="103">
        <v>24173</v>
      </c>
    </row>
    <row r="2572" spans="1:29" ht="13" customHeight="1" x14ac:dyDescent="0.2">
      <c r="A2572" s="1" t="s">
        <v>2989</v>
      </c>
      <c r="B2572" s="33" t="s">
        <v>22</v>
      </c>
      <c r="C2572" s="33" t="s">
        <v>13</v>
      </c>
      <c r="D2572" s="1" t="s">
        <v>23</v>
      </c>
      <c r="E2572" s="96"/>
      <c r="F2572" s="94">
        <v>43233</v>
      </c>
      <c r="G2572" s="33" t="s">
        <v>33851</v>
      </c>
      <c r="H2572" s="33" t="s">
        <v>25789</v>
      </c>
      <c r="I2572" s="33" t="s">
        <v>159</v>
      </c>
      <c r="J2572" s="62">
        <v>30297</v>
      </c>
      <c r="K2572" s="33" t="s">
        <v>1664</v>
      </c>
      <c r="L2572" s="33" t="s">
        <v>12231</v>
      </c>
      <c r="M2572" s="1" t="s">
        <v>46384</v>
      </c>
      <c r="N2572" s="33" t="s">
        <v>20</v>
      </c>
      <c r="O2572" s="33" t="s">
        <v>33852</v>
      </c>
      <c r="P2572" s="33" t="s">
        <v>45771</v>
      </c>
      <c r="Q2572" s="33" t="s">
        <v>29986</v>
      </c>
      <c r="R2572" s="96" t="s">
        <v>33853</v>
      </c>
      <c r="S2572" s="33" t="s">
        <v>93</v>
      </c>
      <c r="T2572" s="33" t="s">
        <v>21</v>
      </c>
      <c r="U2572" s="33" t="s">
        <v>26689</v>
      </c>
      <c r="Z2572" s="33" t="s">
        <v>42353</v>
      </c>
      <c r="AA2572" s="33" t="s">
        <v>42844</v>
      </c>
      <c r="AB2572" s="33">
        <v>5877</v>
      </c>
      <c r="AC2572" s="103">
        <v>24397</v>
      </c>
    </row>
    <row r="2573" spans="1:29" ht="13" customHeight="1" x14ac:dyDescent="0.2">
      <c r="A2573" s="33" t="s">
        <v>32544</v>
      </c>
      <c r="B2573" s="33">
        <v>29</v>
      </c>
      <c r="C2573" s="33" t="s">
        <v>13</v>
      </c>
      <c r="D2573" s="33" t="s">
        <v>78</v>
      </c>
      <c r="E2573" s="96" t="s">
        <v>33850</v>
      </c>
      <c r="F2573" s="94">
        <v>43233</v>
      </c>
      <c r="G2573" s="33" t="s">
        <v>33008</v>
      </c>
      <c r="H2573" s="33" t="s">
        <v>2479</v>
      </c>
      <c r="I2573" s="33" t="s">
        <v>224</v>
      </c>
      <c r="J2573" s="62">
        <v>23701</v>
      </c>
      <c r="K2573" s="33" t="s">
        <v>2481</v>
      </c>
      <c r="L2573" s="33" t="s">
        <v>2482</v>
      </c>
      <c r="M2573" s="1" t="s">
        <v>47149</v>
      </c>
      <c r="N2573" s="33" t="s">
        <v>20</v>
      </c>
      <c r="O2573" s="33" t="s">
        <v>32545</v>
      </c>
      <c r="P2573" s="33" t="s">
        <v>45771</v>
      </c>
      <c r="Q2573" s="33" t="s">
        <v>29986</v>
      </c>
      <c r="R2573" s="96" t="s">
        <v>32546</v>
      </c>
      <c r="S2573" s="33" t="s">
        <v>93</v>
      </c>
      <c r="T2573" s="33" t="s">
        <v>28</v>
      </c>
      <c r="U2573" s="33" t="s">
        <v>26487</v>
      </c>
      <c r="Y2573" s="33">
        <v>3686</v>
      </c>
      <c r="AA2573" s="33" t="s">
        <v>42844</v>
      </c>
      <c r="AB2573" s="33">
        <v>5878</v>
      </c>
      <c r="AC2573" s="103">
        <v>24170</v>
      </c>
    </row>
    <row r="2574" spans="1:29" ht="13" customHeight="1" x14ac:dyDescent="0.2">
      <c r="A2574" s="33" t="s">
        <v>32557</v>
      </c>
      <c r="B2574" s="33">
        <v>36</v>
      </c>
      <c r="C2574" s="33" t="s">
        <v>13</v>
      </c>
      <c r="D2574" s="33" t="s">
        <v>30</v>
      </c>
      <c r="E2574" s="96"/>
      <c r="F2574" s="94">
        <v>43233</v>
      </c>
      <c r="G2574" s="33" t="s">
        <v>33009</v>
      </c>
      <c r="H2574" s="33" t="s">
        <v>13380</v>
      </c>
      <c r="I2574" s="33" t="s">
        <v>18</v>
      </c>
      <c r="J2574" s="62">
        <v>70422</v>
      </c>
      <c r="K2574" s="33" t="s">
        <v>9464</v>
      </c>
      <c r="L2574" s="33" t="s">
        <v>32558</v>
      </c>
      <c r="M2574" s="1" t="s">
        <v>47150</v>
      </c>
      <c r="N2574" s="33" t="s">
        <v>20</v>
      </c>
      <c r="O2574" s="33" t="s">
        <v>32559</v>
      </c>
      <c r="P2574" s="33" t="s">
        <v>45771</v>
      </c>
      <c r="Q2574" s="33" t="s">
        <v>29986</v>
      </c>
      <c r="R2574" s="96" t="s">
        <v>32560</v>
      </c>
      <c r="S2574" s="33" t="s">
        <v>93</v>
      </c>
      <c r="T2574" s="33" t="s">
        <v>28</v>
      </c>
      <c r="U2574" s="33" t="s">
        <v>26488</v>
      </c>
      <c r="Y2574" s="33">
        <v>3689</v>
      </c>
      <c r="AA2574" s="33" t="s">
        <v>42843</v>
      </c>
      <c r="AB2574" s="33">
        <v>5879</v>
      </c>
      <c r="AC2574" s="103">
        <v>24171</v>
      </c>
    </row>
    <row r="2575" spans="1:29" ht="13" customHeight="1" x14ac:dyDescent="0.2">
      <c r="A2575" s="33" t="s">
        <v>32561</v>
      </c>
      <c r="B2575" s="33">
        <v>55</v>
      </c>
      <c r="C2575" s="33" t="s">
        <v>13</v>
      </c>
      <c r="D2575" s="33" t="s">
        <v>30</v>
      </c>
      <c r="E2575" s="96" t="s">
        <v>32562</v>
      </c>
      <c r="F2575" s="94">
        <v>43232</v>
      </c>
      <c r="G2575" s="33" t="s">
        <v>32563</v>
      </c>
      <c r="H2575" s="33" t="s">
        <v>1199</v>
      </c>
      <c r="I2575" s="33" t="s">
        <v>62</v>
      </c>
      <c r="J2575" s="62">
        <v>43223</v>
      </c>
      <c r="K2575" s="33" t="s">
        <v>1200</v>
      </c>
      <c r="L2575" s="33" t="s">
        <v>1201</v>
      </c>
      <c r="M2575" s="1" t="s">
        <v>46640</v>
      </c>
      <c r="N2575" s="33" t="s">
        <v>20</v>
      </c>
      <c r="O2575" s="33" t="s">
        <v>32564</v>
      </c>
      <c r="P2575" s="33" t="s">
        <v>45771</v>
      </c>
      <c r="Q2575" s="33" t="s">
        <v>29986</v>
      </c>
      <c r="R2575" s="96" t="s">
        <v>32565</v>
      </c>
      <c r="S2575" s="33" t="s">
        <v>22</v>
      </c>
      <c r="T2575" s="33" t="s">
        <v>21</v>
      </c>
      <c r="U2575" s="33" t="s">
        <v>26689</v>
      </c>
      <c r="V2575" s="33" t="s">
        <v>26484</v>
      </c>
      <c r="W2575" s="33" t="s">
        <v>26483</v>
      </c>
      <c r="X2575" s="33" t="s">
        <v>93</v>
      </c>
      <c r="Y2575" s="33">
        <v>3693</v>
      </c>
      <c r="AA2575" s="33" t="s">
        <v>42842</v>
      </c>
      <c r="AB2575" s="33">
        <v>5874</v>
      </c>
      <c r="AC2575" s="103">
        <v>24169</v>
      </c>
    </row>
    <row r="2576" spans="1:29" ht="13" customHeight="1" x14ac:dyDescent="0.2">
      <c r="A2576" s="33" t="s">
        <v>32578</v>
      </c>
      <c r="B2576" s="33">
        <v>24</v>
      </c>
      <c r="C2576" s="33" t="s">
        <v>13</v>
      </c>
      <c r="D2576" s="33" t="s">
        <v>127</v>
      </c>
      <c r="E2576" s="96" t="s">
        <v>32579</v>
      </c>
      <c r="F2576" s="94">
        <v>43231</v>
      </c>
      <c r="G2576" s="33" t="s">
        <v>33011</v>
      </c>
      <c r="H2576" s="33" t="s">
        <v>32580</v>
      </c>
      <c r="I2576" s="33" t="s">
        <v>732</v>
      </c>
      <c r="J2576" s="62">
        <v>83221</v>
      </c>
      <c r="K2576" s="33" t="s">
        <v>32581</v>
      </c>
      <c r="L2576" s="33" t="s">
        <v>32582</v>
      </c>
      <c r="M2576" s="1" t="s">
        <v>47151</v>
      </c>
      <c r="N2576" s="33" t="s">
        <v>20</v>
      </c>
      <c r="O2576" s="33" t="s">
        <v>32583</v>
      </c>
      <c r="P2576" s="33" t="s">
        <v>45771</v>
      </c>
      <c r="Q2576" s="33" t="s">
        <v>29986</v>
      </c>
      <c r="R2576" s="96" t="s">
        <v>32584</v>
      </c>
      <c r="S2576" s="33" t="s">
        <v>93</v>
      </c>
      <c r="T2576" s="33" t="s">
        <v>21</v>
      </c>
      <c r="U2576" s="33" t="s">
        <v>26682</v>
      </c>
      <c r="V2576" s="33" t="s">
        <v>26484</v>
      </c>
      <c r="W2576" s="33" t="s">
        <v>26485</v>
      </c>
      <c r="Y2576" s="33">
        <v>3753</v>
      </c>
      <c r="AA2576" s="33" t="s">
        <v>42843</v>
      </c>
      <c r="AB2576" s="33">
        <v>5873</v>
      </c>
      <c r="AC2576" s="103">
        <v>24166</v>
      </c>
    </row>
    <row r="2577" spans="1:29" ht="13" customHeight="1" x14ac:dyDescent="0.2">
      <c r="A2577" s="33" t="s">
        <v>36866</v>
      </c>
      <c r="B2577" s="33">
        <v>33</v>
      </c>
      <c r="C2577" s="33" t="s">
        <v>13</v>
      </c>
      <c r="D2577" s="33" t="s">
        <v>30</v>
      </c>
      <c r="F2577" s="94">
        <v>43231</v>
      </c>
      <c r="G2577" s="10" t="s">
        <v>36897</v>
      </c>
      <c r="H2577" s="10" t="s">
        <v>36878</v>
      </c>
      <c r="I2577" s="33" t="s">
        <v>18</v>
      </c>
      <c r="J2577" s="62">
        <v>71037</v>
      </c>
      <c r="K2577" s="10" t="s">
        <v>1992</v>
      </c>
      <c r="L2577" s="10" t="s">
        <v>36902</v>
      </c>
      <c r="M2577" s="1" t="s">
        <v>47153</v>
      </c>
      <c r="N2577" s="33" t="s">
        <v>20</v>
      </c>
      <c r="O2577" s="10" t="s">
        <v>36925</v>
      </c>
      <c r="P2577" s="10" t="s">
        <v>45771</v>
      </c>
      <c r="Q2577" s="33" t="s">
        <v>29986</v>
      </c>
      <c r="R2577" s="61" t="s">
        <v>36926</v>
      </c>
      <c r="S2577" s="33" t="s">
        <v>93</v>
      </c>
      <c r="T2577" s="33" t="s">
        <v>21</v>
      </c>
      <c r="U2577" s="35" t="s">
        <v>26682</v>
      </c>
      <c r="V2577" s="35" t="s">
        <v>26482</v>
      </c>
      <c r="W2577" s="35" t="s">
        <v>26485</v>
      </c>
      <c r="X2577" s="33" t="s">
        <v>93</v>
      </c>
      <c r="Y2577" s="33">
        <v>3749</v>
      </c>
      <c r="AA2577" s="33" t="s">
        <v>42843</v>
      </c>
      <c r="AB2577" s="33">
        <v>5872</v>
      </c>
      <c r="AC2577" s="103">
        <v>24329</v>
      </c>
    </row>
    <row r="2578" spans="1:29" ht="13" customHeight="1" x14ac:dyDescent="0.2">
      <c r="A2578" s="33" t="s">
        <v>32575</v>
      </c>
      <c r="B2578" s="33">
        <v>51</v>
      </c>
      <c r="C2578" s="33" t="s">
        <v>13</v>
      </c>
      <c r="D2578" s="33" t="s">
        <v>30</v>
      </c>
      <c r="E2578" s="96"/>
      <c r="F2578" s="94">
        <v>43231</v>
      </c>
      <c r="G2578" s="33" t="s">
        <v>33010</v>
      </c>
      <c r="H2578" s="33" t="s">
        <v>20368</v>
      </c>
      <c r="I2578" s="33" t="s">
        <v>197</v>
      </c>
      <c r="J2578" s="62">
        <v>47711</v>
      </c>
      <c r="K2578" s="33" t="s">
        <v>20369</v>
      </c>
      <c r="L2578" s="33" t="s">
        <v>20370</v>
      </c>
      <c r="M2578" s="1" t="s">
        <v>46347</v>
      </c>
      <c r="N2578" s="33" t="s">
        <v>20</v>
      </c>
      <c r="O2578" s="33" t="s">
        <v>32576</v>
      </c>
      <c r="P2578" s="33" t="s">
        <v>45771</v>
      </c>
      <c r="Q2578" s="33" t="s">
        <v>29986</v>
      </c>
      <c r="R2578" s="96" t="s">
        <v>32577</v>
      </c>
      <c r="S2578" s="33" t="s">
        <v>22</v>
      </c>
      <c r="T2578" s="33" t="s">
        <v>21</v>
      </c>
      <c r="U2578" s="33" t="s">
        <v>26689</v>
      </c>
      <c r="V2578" s="33" t="s">
        <v>26484</v>
      </c>
      <c r="W2578" s="33" t="s">
        <v>26485</v>
      </c>
      <c r="Y2578" s="33">
        <v>3751</v>
      </c>
      <c r="AA2578" s="33" t="s">
        <v>42844</v>
      </c>
      <c r="AB2578" s="33">
        <v>5870</v>
      </c>
      <c r="AC2578" s="103">
        <v>24165</v>
      </c>
    </row>
    <row r="2579" spans="1:29" ht="13" customHeight="1" x14ac:dyDescent="0.2">
      <c r="A2579" s="33" t="s">
        <v>36226</v>
      </c>
      <c r="B2579" s="33">
        <v>52</v>
      </c>
      <c r="C2579" s="33" t="s">
        <v>13</v>
      </c>
      <c r="D2579" s="33" t="s">
        <v>30</v>
      </c>
      <c r="E2579" s="96"/>
      <c r="F2579" s="94">
        <v>43231</v>
      </c>
      <c r="G2579" s="33" t="s">
        <v>32570</v>
      </c>
      <c r="H2579" s="33" t="s">
        <v>32571</v>
      </c>
      <c r="I2579" s="33" t="s">
        <v>366</v>
      </c>
      <c r="J2579" s="62">
        <v>74571</v>
      </c>
      <c r="K2579" s="33" t="s">
        <v>32572</v>
      </c>
      <c r="L2579" s="33" t="s">
        <v>1898</v>
      </c>
      <c r="M2579" s="1" t="s">
        <v>45918</v>
      </c>
      <c r="N2579" s="33" t="s">
        <v>20</v>
      </c>
      <c r="O2579" s="33" t="s">
        <v>32573</v>
      </c>
      <c r="P2579" s="33" t="s">
        <v>45771</v>
      </c>
      <c r="Q2579" s="33" t="s">
        <v>29986</v>
      </c>
      <c r="R2579" s="96" t="s">
        <v>32574</v>
      </c>
      <c r="S2579" s="33" t="s">
        <v>93</v>
      </c>
      <c r="T2579" s="33" t="s">
        <v>21</v>
      </c>
      <c r="U2579" s="33" t="s">
        <v>26689</v>
      </c>
      <c r="V2579" s="33" t="s">
        <v>26484</v>
      </c>
      <c r="W2579" s="33" t="s">
        <v>26485</v>
      </c>
      <c r="Y2579" s="33">
        <v>3752</v>
      </c>
      <c r="AA2579" s="33" t="s">
        <v>42843</v>
      </c>
      <c r="AB2579" s="33">
        <v>5871</v>
      </c>
      <c r="AC2579" s="103">
        <v>24168</v>
      </c>
    </row>
    <row r="2580" spans="1:29" ht="13" customHeight="1" x14ac:dyDescent="0.2">
      <c r="A2580" s="1" t="s">
        <v>36865</v>
      </c>
      <c r="B2580" s="33" t="s">
        <v>22</v>
      </c>
      <c r="C2580" s="33" t="s">
        <v>13</v>
      </c>
      <c r="D2580" s="1" t="s">
        <v>23</v>
      </c>
      <c r="E2580" s="96"/>
      <c r="F2580" s="94">
        <v>43231</v>
      </c>
      <c r="H2580" s="33" t="s">
        <v>32566</v>
      </c>
      <c r="I2580" s="33" t="s">
        <v>406</v>
      </c>
      <c r="J2580" s="62">
        <v>54436</v>
      </c>
      <c r="K2580" s="33" t="s">
        <v>524</v>
      </c>
      <c r="L2580" s="33" t="s">
        <v>32567</v>
      </c>
      <c r="M2580" s="1" t="s">
        <v>47152</v>
      </c>
      <c r="N2580" s="33" t="s">
        <v>20</v>
      </c>
      <c r="O2580" s="33" t="s">
        <v>32568</v>
      </c>
      <c r="P2580" s="33" t="s">
        <v>31864</v>
      </c>
      <c r="Q2580" s="33" t="s">
        <v>29986</v>
      </c>
      <c r="R2580" s="96" t="s">
        <v>32569</v>
      </c>
      <c r="S2580" s="33" t="s">
        <v>93</v>
      </c>
      <c r="T2580" s="33" t="s">
        <v>21</v>
      </c>
      <c r="U2580" s="33" t="s">
        <v>26689</v>
      </c>
      <c r="V2580" s="33" t="s">
        <v>26484</v>
      </c>
      <c r="W2580" s="33" t="s">
        <v>26483</v>
      </c>
      <c r="X2580" s="33" t="s">
        <v>93</v>
      </c>
      <c r="Y2580" s="33">
        <v>3746</v>
      </c>
      <c r="AA2580" s="33" t="s">
        <v>42843</v>
      </c>
      <c r="AB2580" s="33">
        <v>5869</v>
      </c>
      <c r="AC2580" s="103">
        <v>24167</v>
      </c>
    </row>
    <row r="2581" spans="1:29" ht="13" customHeight="1" x14ac:dyDescent="0.2">
      <c r="A2581" s="33" t="s">
        <v>32588</v>
      </c>
      <c r="B2581" s="33">
        <v>33</v>
      </c>
      <c r="C2581" s="33" t="s">
        <v>13</v>
      </c>
      <c r="D2581" s="33" t="s">
        <v>30</v>
      </c>
      <c r="E2581" s="96" t="s">
        <v>32589</v>
      </c>
      <c r="F2581" s="94">
        <v>43230</v>
      </c>
      <c r="G2581" s="33" t="s">
        <v>32590</v>
      </c>
      <c r="H2581" s="33" t="s">
        <v>32591</v>
      </c>
      <c r="I2581" s="33" t="s">
        <v>373</v>
      </c>
      <c r="J2581" s="62">
        <v>15068</v>
      </c>
      <c r="K2581" s="33" t="s">
        <v>10906</v>
      </c>
      <c r="L2581" s="33" t="s">
        <v>32592</v>
      </c>
      <c r="M2581" s="1" t="s">
        <v>47154</v>
      </c>
      <c r="N2581" s="33" t="s">
        <v>20</v>
      </c>
      <c r="O2581" s="33" t="s">
        <v>32593</v>
      </c>
      <c r="P2581" s="33" t="s">
        <v>45771</v>
      </c>
      <c r="Q2581" s="33" t="s">
        <v>29986</v>
      </c>
      <c r="R2581" s="96" t="s">
        <v>32594</v>
      </c>
      <c r="S2581" s="33" t="s">
        <v>93</v>
      </c>
      <c r="T2581" s="33" t="s">
        <v>21</v>
      </c>
      <c r="U2581" s="33" t="s">
        <v>26689</v>
      </c>
      <c r="V2581" s="33" t="s">
        <v>26482</v>
      </c>
      <c r="W2581" s="33" t="s">
        <v>26485</v>
      </c>
      <c r="X2581" s="33" t="s">
        <v>93</v>
      </c>
      <c r="Y2581" s="33">
        <v>3684</v>
      </c>
      <c r="AA2581" s="33" t="s">
        <v>42844</v>
      </c>
      <c r="AB2581" s="33">
        <v>5867</v>
      </c>
      <c r="AC2581" s="103">
        <v>24163</v>
      </c>
    </row>
    <row r="2582" spans="1:29" ht="13" customHeight="1" x14ac:dyDescent="0.2">
      <c r="A2582" s="33" t="s">
        <v>32585</v>
      </c>
      <c r="B2582" s="33">
        <v>46</v>
      </c>
      <c r="C2582" s="33" t="s">
        <v>13</v>
      </c>
      <c r="D2582" s="33" t="s">
        <v>30</v>
      </c>
      <c r="E2582" s="96"/>
      <c r="F2582" s="94">
        <v>43230</v>
      </c>
      <c r="G2582" s="33" t="s">
        <v>33012</v>
      </c>
      <c r="H2582" s="33" t="s">
        <v>1387</v>
      </c>
      <c r="I2582" s="33" t="s">
        <v>297</v>
      </c>
      <c r="J2582" s="62">
        <v>37813</v>
      </c>
      <c r="K2582" s="33" t="s">
        <v>1388</v>
      </c>
      <c r="L2582" s="33" t="s">
        <v>1389</v>
      </c>
      <c r="M2582" s="1" t="s">
        <v>47155</v>
      </c>
      <c r="N2582" s="33" t="s">
        <v>20</v>
      </c>
      <c r="O2582" s="33" t="s">
        <v>32586</v>
      </c>
      <c r="P2582" s="33" t="s">
        <v>45771</v>
      </c>
      <c r="Q2582" s="33" t="s">
        <v>29986</v>
      </c>
      <c r="R2582" s="96" t="s">
        <v>32587</v>
      </c>
      <c r="S2582" s="33" t="s">
        <v>93</v>
      </c>
      <c r="T2582" s="33" t="s">
        <v>350</v>
      </c>
      <c r="U2582" s="33" t="s">
        <v>26775</v>
      </c>
      <c r="V2582" s="33" t="s">
        <v>26484</v>
      </c>
      <c r="W2582" s="33" t="s">
        <v>26485</v>
      </c>
      <c r="X2582" s="33" t="s">
        <v>93</v>
      </c>
      <c r="Y2582" s="33">
        <v>3683</v>
      </c>
      <c r="AA2582" s="33" t="s">
        <v>42844</v>
      </c>
      <c r="AB2582" s="33">
        <v>5868</v>
      </c>
      <c r="AC2582" s="103">
        <v>24164</v>
      </c>
    </row>
    <row r="2583" spans="1:29" ht="13" customHeight="1" x14ac:dyDescent="0.2">
      <c r="A2583" s="33" t="s">
        <v>32595</v>
      </c>
      <c r="B2583" s="33">
        <v>30</v>
      </c>
      <c r="C2583" s="33" t="s">
        <v>13</v>
      </c>
      <c r="D2583" s="33" t="s">
        <v>78</v>
      </c>
      <c r="E2583" s="96"/>
      <c r="F2583" s="94">
        <v>43229</v>
      </c>
      <c r="G2583" s="33" t="s">
        <v>32596</v>
      </c>
      <c r="H2583" s="33" t="s">
        <v>401</v>
      </c>
      <c r="I2583" s="33" t="s">
        <v>618</v>
      </c>
      <c r="J2583" s="62">
        <v>39212</v>
      </c>
      <c r="K2583" s="33" t="s">
        <v>9126</v>
      </c>
      <c r="L2583" s="33" t="s">
        <v>5703</v>
      </c>
      <c r="M2583" s="1" t="s">
        <v>46096</v>
      </c>
      <c r="N2583" s="33" t="s">
        <v>20</v>
      </c>
      <c r="O2583" s="33" t="s">
        <v>32597</v>
      </c>
      <c r="P2583" s="33" t="s">
        <v>45771</v>
      </c>
      <c r="Q2583" s="33" t="s">
        <v>29986</v>
      </c>
      <c r="R2583" s="96" t="s">
        <v>32598</v>
      </c>
      <c r="S2583" s="33" t="s">
        <v>93</v>
      </c>
      <c r="T2583" s="33" t="s">
        <v>21</v>
      </c>
      <c r="U2583" s="33" t="s">
        <v>26689</v>
      </c>
      <c r="V2583" s="33" t="s">
        <v>26484</v>
      </c>
      <c r="W2583" s="33" t="s">
        <v>26485</v>
      </c>
      <c r="X2583" s="33" t="s">
        <v>93</v>
      </c>
      <c r="Y2583" s="33">
        <v>3682</v>
      </c>
      <c r="AA2583" s="33" t="s">
        <v>42844</v>
      </c>
      <c r="AB2583" s="33">
        <v>5866</v>
      </c>
      <c r="AC2583" s="103">
        <v>24162</v>
      </c>
    </row>
    <row r="2584" spans="1:29" ht="13" customHeight="1" x14ac:dyDescent="0.2">
      <c r="A2584" s="1" t="s">
        <v>32615</v>
      </c>
      <c r="B2584" s="33">
        <v>23</v>
      </c>
      <c r="C2584" s="33" t="s">
        <v>13</v>
      </c>
      <c r="D2584" s="1" t="s">
        <v>23</v>
      </c>
      <c r="E2584" s="96"/>
      <c r="F2584" s="94">
        <v>43228</v>
      </c>
      <c r="G2584" s="33" t="s">
        <v>32616</v>
      </c>
      <c r="H2584" s="33" t="s">
        <v>1333</v>
      </c>
      <c r="I2584" s="33" t="s">
        <v>111</v>
      </c>
      <c r="J2584" s="62">
        <v>85210</v>
      </c>
      <c r="K2584" s="33" t="s">
        <v>582</v>
      </c>
      <c r="L2584" s="33" t="s">
        <v>17511</v>
      </c>
      <c r="M2584" s="1" t="s">
        <v>46808</v>
      </c>
      <c r="N2584" s="33" t="s">
        <v>20</v>
      </c>
      <c r="O2584" s="33" t="s">
        <v>32617</v>
      </c>
      <c r="P2584" s="33" t="s">
        <v>45771</v>
      </c>
      <c r="Q2584" s="33" t="s">
        <v>29986</v>
      </c>
      <c r="R2584" s="96" t="s">
        <v>32618</v>
      </c>
      <c r="S2584" s="33" t="s">
        <v>93</v>
      </c>
      <c r="T2584" s="33" t="s">
        <v>21</v>
      </c>
      <c r="U2584" s="33" t="s">
        <v>26689</v>
      </c>
      <c r="V2584" s="33" t="s">
        <v>26484</v>
      </c>
      <c r="W2584" s="33" t="s">
        <v>26485</v>
      </c>
      <c r="AA2584" s="33" t="s">
        <v>42842</v>
      </c>
      <c r="AB2584" s="33">
        <v>5862</v>
      </c>
      <c r="AC2584" s="103">
        <v>24159</v>
      </c>
    </row>
    <row r="2585" spans="1:29" ht="13" customHeight="1" x14ac:dyDescent="0.2">
      <c r="A2585" s="1" t="s">
        <v>32599</v>
      </c>
      <c r="B2585" s="33">
        <v>37</v>
      </c>
      <c r="C2585" s="33" t="s">
        <v>13</v>
      </c>
      <c r="D2585" s="1" t="s">
        <v>23</v>
      </c>
      <c r="E2585" s="96"/>
      <c r="F2585" s="94">
        <v>43228</v>
      </c>
      <c r="G2585" s="33" t="s">
        <v>32600</v>
      </c>
      <c r="H2585" s="33" t="s">
        <v>515</v>
      </c>
      <c r="I2585" s="33" t="s">
        <v>111</v>
      </c>
      <c r="J2585" s="62">
        <v>85712</v>
      </c>
      <c r="K2585" s="33" t="s">
        <v>516</v>
      </c>
      <c r="L2585" s="33" t="s">
        <v>517</v>
      </c>
      <c r="M2585" s="1" t="s">
        <v>46078</v>
      </c>
      <c r="N2585" s="33" t="s">
        <v>20</v>
      </c>
      <c r="O2585" s="33" t="s">
        <v>32601</v>
      </c>
      <c r="P2585" s="33" t="s">
        <v>45771</v>
      </c>
      <c r="Q2585" s="33" t="s">
        <v>29986</v>
      </c>
      <c r="R2585" s="96" t="s">
        <v>32602</v>
      </c>
      <c r="S2585" s="33" t="s">
        <v>22</v>
      </c>
      <c r="T2585" s="33" t="s">
        <v>21</v>
      </c>
      <c r="U2585" s="33" t="s">
        <v>26682</v>
      </c>
      <c r="V2585" s="33" t="s">
        <v>26482</v>
      </c>
      <c r="W2585" s="33" t="s">
        <v>26486</v>
      </c>
      <c r="X2585" s="33" t="s">
        <v>93</v>
      </c>
      <c r="Y2585" s="33">
        <v>3678</v>
      </c>
      <c r="AA2585" s="33" t="s">
        <v>42842</v>
      </c>
      <c r="AB2585" s="33">
        <v>5863</v>
      </c>
      <c r="AC2585" s="103">
        <v>24156</v>
      </c>
    </row>
    <row r="2586" spans="1:29" ht="13" customHeight="1" x14ac:dyDescent="0.2">
      <c r="A2586" s="33" t="s">
        <v>32619</v>
      </c>
      <c r="B2586" s="33">
        <v>45</v>
      </c>
      <c r="C2586" s="33" t="s">
        <v>13</v>
      </c>
      <c r="D2586" s="33" t="s">
        <v>41</v>
      </c>
      <c r="E2586" s="96" t="s">
        <v>32620</v>
      </c>
      <c r="F2586" s="94">
        <v>43228</v>
      </c>
      <c r="G2586" s="33" t="s">
        <v>32621</v>
      </c>
      <c r="H2586" s="33" t="s">
        <v>1588</v>
      </c>
      <c r="I2586" s="33" t="s">
        <v>191</v>
      </c>
      <c r="J2586" s="62">
        <v>80634</v>
      </c>
      <c r="K2586" s="33" t="s">
        <v>1590</v>
      </c>
      <c r="L2586" s="33" t="s">
        <v>1591</v>
      </c>
      <c r="M2586" s="1" t="s">
        <v>46216</v>
      </c>
      <c r="N2586" s="33" t="s">
        <v>20</v>
      </c>
      <c r="O2586" s="33" t="s">
        <v>32622</v>
      </c>
      <c r="P2586" s="33" t="s">
        <v>45771</v>
      </c>
      <c r="Q2586" s="33" t="s">
        <v>29986</v>
      </c>
      <c r="R2586" s="96" t="s">
        <v>32623</v>
      </c>
      <c r="S2586" s="33" t="s">
        <v>93</v>
      </c>
      <c r="T2586" s="33" t="s">
        <v>21</v>
      </c>
      <c r="U2586" s="33" t="s">
        <v>26682</v>
      </c>
      <c r="V2586" s="33" t="s">
        <v>26487</v>
      </c>
      <c r="W2586" s="33" t="s">
        <v>26485</v>
      </c>
      <c r="Y2586" s="33">
        <v>4274</v>
      </c>
      <c r="AA2586" s="33" t="s">
        <v>42844</v>
      </c>
      <c r="AB2586" s="33">
        <v>5864</v>
      </c>
      <c r="AC2586" s="103">
        <v>24160</v>
      </c>
    </row>
    <row r="2587" spans="1:29" ht="13" customHeight="1" x14ac:dyDescent="0.2">
      <c r="A2587" s="33" t="s">
        <v>32609</v>
      </c>
      <c r="B2587" s="33">
        <v>65</v>
      </c>
      <c r="C2587" s="33" t="s">
        <v>13</v>
      </c>
      <c r="D2587" s="33" t="s">
        <v>30</v>
      </c>
      <c r="E2587" s="96" t="s">
        <v>32610</v>
      </c>
      <c r="F2587" s="94">
        <v>43228</v>
      </c>
      <c r="G2587" s="33" t="s">
        <v>32611</v>
      </c>
      <c r="H2587" s="33" t="s">
        <v>1393</v>
      </c>
      <c r="I2587" s="33" t="s">
        <v>373</v>
      </c>
      <c r="J2587" s="62">
        <v>17601</v>
      </c>
      <c r="K2587" s="33" t="s">
        <v>1393</v>
      </c>
      <c r="L2587" s="33" t="s">
        <v>32612</v>
      </c>
      <c r="M2587" s="1" t="s">
        <v>47156</v>
      </c>
      <c r="N2587" s="33" t="s">
        <v>20</v>
      </c>
      <c r="O2587" s="33" t="s">
        <v>32613</v>
      </c>
      <c r="P2587" s="33" t="s">
        <v>45771</v>
      </c>
      <c r="Q2587" s="33" t="s">
        <v>29986</v>
      </c>
      <c r="R2587" s="96" t="s">
        <v>32614</v>
      </c>
      <c r="S2587" s="33" t="s">
        <v>93</v>
      </c>
      <c r="T2587" s="33" t="s">
        <v>21</v>
      </c>
      <c r="U2587" s="33" t="s">
        <v>26689</v>
      </c>
      <c r="V2587" s="33" t="s">
        <v>26484</v>
      </c>
      <c r="W2587" s="33" t="s">
        <v>26485</v>
      </c>
      <c r="X2587" s="33" t="s">
        <v>93</v>
      </c>
      <c r="Y2587" s="33">
        <v>3677</v>
      </c>
      <c r="AA2587" s="33" t="s">
        <v>42844</v>
      </c>
      <c r="AB2587" s="33">
        <v>5861</v>
      </c>
      <c r="AC2587" s="103">
        <v>24158</v>
      </c>
    </row>
    <row r="2588" spans="1:29" ht="13" customHeight="1" x14ac:dyDescent="0.2">
      <c r="A2588" s="33" t="s">
        <v>32603</v>
      </c>
      <c r="B2588" s="33">
        <v>37</v>
      </c>
      <c r="C2588" s="33" t="s">
        <v>13</v>
      </c>
      <c r="D2588" s="33" t="s">
        <v>30</v>
      </c>
      <c r="E2588" s="96" t="s">
        <v>32604</v>
      </c>
      <c r="F2588" s="94">
        <v>43228</v>
      </c>
      <c r="G2588" s="33" t="s">
        <v>32605</v>
      </c>
      <c r="H2588" s="33" t="s">
        <v>32606</v>
      </c>
      <c r="I2588" s="33" t="s">
        <v>224</v>
      </c>
      <c r="J2588" s="62">
        <v>24340</v>
      </c>
      <c r="K2588" s="33" t="s">
        <v>106</v>
      </c>
      <c r="L2588" s="33" t="s">
        <v>107</v>
      </c>
      <c r="M2588" s="1" t="s">
        <v>47157</v>
      </c>
      <c r="N2588" s="33" t="s">
        <v>20</v>
      </c>
      <c r="O2588" s="33" t="s">
        <v>32607</v>
      </c>
      <c r="P2588" s="33" t="s">
        <v>45771</v>
      </c>
      <c r="Q2588" s="33" t="s">
        <v>29986</v>
      </c>
      <c r="R2588" s="96" t="s">
        <v>32608</v>
      </c>
      <c r="S2588" s="33" t="s">
        <v>93</v>
      </c>
      <c r="T2588" s="33" t="s">
        <v>45897</v>
      </c>
      <c r="U2588" s="33" t="s">
        <v>39851</v>
      </c>
      <c r="V2588" s="33" t="s">
        <v>26482</v>
      </c>
      <c r="W2588" s="33" t="s">
        <v>19153</v>
      </c>
      <c r="X2588" s="33" t="s">
        <v>93</v>
      </c>
      <c r="Y2588" s="33">
        <v>3679</v>
      </c>
      <c r="AA2588" s="33" t="s">
        <v>42843</v>
      </c>
      <c r="AB2588" s="33">
        <v>5865</v>
      </c>
      <c r="AC2588" s="103">
        <v>24157</v>
      </c>
    </row>
    <row r="2589" spans="1:29" ht="13" customHeight="1" x14ac:dyDescent="0.2">
      <c r="A2589" s="33" t="s">
        <v>32634</v>
      </c>
      <c r="B2589" s="33">
        <v>26</v>
      </c>
      <c r="C2589" s="33" t="s">
        <v>13</v>
      </c>
      <c r="D2589" s="33" t="s">
        <v>30</v>
      </c>
      <c r="E2589" s="96"/>
      <c r="F2589" s="94">
        <v>43227</v>
      </c>
      <c r="G2589" s="33" t="s">
        <v>33013</v>
      </c>
      <c r="H2589" s="33" t="s">
        <v>2297</v>
      </c>
      <c r="I2589" s="33" t="s">
        <v>366</v>
      </c>
      <c r="J2589" s="62">
        <v>74145</v>
      </c>
      <c r="K2589" s="33" t="s">
        <v>2297</v>
      </c>
      <c r="L2589" s="33" t="s">
        <v>3095</v>
      </c>
      <c r="M2589" s="1" t="s">
        <v>46198</v>
      </c>
      <c r="N2589" s="33" t="s">
        <v>20</v>
      </c>
      <c r="O2589" s="33" t="s">
        <v>32635</v>
      </c>
      <c r="P2589" s="33" t="s">
        <v>45771</v>
      </c>
      <c r="Q2589" s="33" t="s">
        <v>29986</v>
      </c>
      <c r="R2589" s="96" t="s">
        <v>32636</v>
      </c>
      <c r="S2589" s="33" t="s">
        <v>93</v>
      </c>
      <c r="T2589" s="33" t="s">
        <v>21</v>
      </c>
      <c r="U2589" s="33" t="s">
        <v>26689</v>
      </c>
      <c r="V2589" s="33" t="s">
        <v>26482</v>
      </c>
      <c r="W2589" s="33" t="s">
        <v>26485</v>
      </c>
      <c r="X2589" s="33" t="s">
        <v>509</v>
      </c>
      <c r="Y2589" s="33">
        <v>3674</v>
      </c>
      <c r="AA2589" s="33" t="s">
        <v>42844</v>
      </c>
      <c r="AB2589" s="33">
        <v>5854</v>
      </c>
      <c r="AC2589" s="103">
        <v>24150</v>
      </c>
    </row>
    <row r="2590" spans="1:29" ht="13" customHeight="1" x14ac:dyDescent="0.2">
      <c r="A2590" s="33" t="s">
        <v>32647</v>
      </c>
      <c r="B2590" s="33">
        <v>48</v>
      </c>
      <c r="C2590" s="33" t="s">
        <v>13</v>
      </c>
      <c r="D2590" s="33" t="s">
        <v>30</v>
      </c>
      <c r="E2590" s="96" t="s">
        <v>32648</v>
      </c>
      <c r="F2590" s="94">
        <v>43227</v>
      </c>
      <c r="G2590" s="33" t="s">
        <v>33014</v>
      </c>
      <c r="H2590" s="33" t="s">
        <v>32649</v>
      </c>
      <c r="I2590" s="33" t="s">
        <v>915</v>
      </c>
      <c r="J2590" s="62">
        <v>72937</v>
      </c>
      <c r="K2590" s="33" t="s">
        <v>7316</v>
      </c>
      <c r="L2590" s="33" t="s">
        <v>36693</v>
      </c>
      <c r="M2590" s="1" t="s">
        <v>47160</v>
      </c>
      <c r="N2590" s="33" t="s">
        <v>20</v>
      </c>
      <c r="O2590" s="33" t="s">
        <v>32650</v>
      </c>
      <c r="P2590" s="33" t="s">
        <v>45771</v>
      </c>
      <c r="Q2590" s="33" t="s">
        <v>29986</v>
      </c>
      <c r="R2590" s="96" t="s">
        <v>32651</v>
      </c>
      <c r="S2590" s="33" t="s">
        <v>93</v>
      </c>
      <c r="T2590" s="33" t="s">
        <v>21</v>
      </c>
      <c r="U2590" s="33" t="s">
        <v>26689</v>
      </c>
      <c r="V2590" s="33" t="s">
        <v>26484</v>
      </c>
      <c r="W2590" s="33" t="s">
        <v>26485</v>
      </c>
      <c r="Y2590" s="33">
        <v>3748</v>
      </c>
      <c r="AA2590" s="33" t="s">
        <v>42843</v>
      </c>
      <c r="AB2590" s="33">
        <v>5859</v>
      </c>
      <c r="AC2590" s="103">
        <v>24152</v>
      </c>
    </row>
    <row r="2591" spans="1:29" ht="13" customHeight="1" x14ac:dyDescent="0.2">
      <c r="A2591" s="33" t="s">
        <v>36864</v>
      </c>
      <c r="B2591" s="33">
        <v>49</v>
      </c>
      <c r="C2591" s="33" t="s">
        <v>102</v>
      </c>
      <c r="D2591" s="33" t="s">
        <v>41</v>
      </c>
      <c r="E2591" s="96" t="s">
        <v>32652</v>
      </c>
      <c r="F2591" s="94">
        <v>43227</v>
      </c>
      <c r="G2591" s="33" t="s">
        <v>33015</v>
      </c>
      <c r="H2591" s="33" t="s">
        <v>12168</v>
      </c>
      <c r="I2591" s="33" t="s">
        <v>111</v>
      </c>
      <c r="J2591" s="62">
        <v>85364</v>
      </c>
      <c r="K2591" s="33" t="s">
        <v>12168</v>
      </c>
      <c r="L2591" s="33" t="s">
        <v>12170</v>
      </c>
      <c r="M2591" s="1" t="s">
        <v>47158</v>
      </c>
      <c r="N2591" s="33" t="s">
        <v>20</v>
      </c>
      <c r="O2591" s="33" t="s">
        <v>32653</v>
      </c>
      <c r="P2591" s="33" t="s">
        <v>45771</v>
      </c>
      <c r="Q2591" s="33" t="s">
        <v>29986</v>
      </c>
      <c r="R2591" s="96" t="s">
        <v>32654</v>
      </c>
      <c r="S2591" s="33" t="s">
        <v>93</v>
      </c>
      <c r="T2591" s="33" t="s">
        <v>21</v>
      </c>
      <c r="U2591" s="33" t="s">
        <v>26689</v>
      </c>
      <c r="V2591" s="33" t="s">
        <v>26487</v>
      </c>
      <c r="W2591" s="33" t="s">
        <v>26485</v>
      </c>
      <c r="Y2591" s="33">
        <v>3747</v>
      </c>
      <c r="AA2591" s="33" t="s">
        <v>42844</v>
      </c>
      <c r="AB2591" s="33">
        <v>5858</v>
      </c>
      <c r="AC2591" s="103">
        <v>24153</v>
      </c>
    </row>
    <row r="2592" spans="1:29" ht="13" customHeight="1" x14ac:dyDescent="0.2">
      <c r="A2592" s="33" t="s">
        <v>32637</v>
      </c>
      <c r="B2592" s="33">
        <v>50</v>
      </c>
      <c r="C2592" s="33" t="s">
        <v>13</v>
      </c>
      <c r="D2592" s="33" t="s">
        <v>30</v>
      </c>
      <c r="E2592" s="96" t="s">
        <v>32638</v>
      </c>
      <c r="F2592" s="94">
        <v>43227</v>
      </c>
      <c r="G2592" s="33" t="s">
        <v>32639</v>
      </c>
      <c r="H2592" s="33" t="s">
        <v>27356</v>
      </c>
      <c r="I2592" s="33" t="s">
        <v>406</v>
      </c>
      <c r="J2592" s="62">
        <v>54915</v>
      </c>
      <c r="K2592" s="33" t="s">
        <v>27357</v>
      </c>
      <c r="L2592" s="33" t="s">
        <v>27358</v>
      </c>
      <c r="M2592" s="1" t="s">
        <v>46695</v>
      </c>
      <c r="N2592" s="33" t="s">
        <v>20</v>
      </c>
      <c r="O2592" s="33" t="s">
        <v>32640</v>
      </c>
      <c r="P2592" s="33" t="s">
        <v>45771</v>
      </c>
      <c r="Q2592" s="33" t="s">
        <v>29986</v>
      </c>
      <c r="R2592" s="96" t="s">
        <v>32641</v>
      </c>
      <c r="S2592" s="33" t="s">
        <v>93</v>
      </c>
      <c r="T2592" s="33" t="s">
        <v>21</v>
      </c>
      <c r="U2592" s="33" t="s">
        <v>26689</v>
      </c>
      <c r="V2592" s="33" t="s">
        <v>26482</v>
      </c>
      <c r="W2592" s="33" t="s">
        <v>26485</v>
      </c>
      <c r="X2592" s="33" t="s">
        <v>93</v>
      </c>
      <c r="Y2592" s="33">
        <v>3680</v>
      </c>
      <c r="AA2592" s="33" t="s">
        <v>42844</v>
      </c>
      <c r="AB2592" s="33">
        <v>5857</v>
      </c>
      <c r="AC2592" s="103">
        <v>24155</v>
      </c>
    </row>
    <row r="2593" spans="1:29" ht="13" customHeight="1" x14ac:dyDescent="0.2">
      <c r="A2593" s="33" t="s">
        <v>32624</v>
      </c>
      <c r="B2593" s="33">
        <v>55</v>
      </c>
      <c r="C2593" s="33" t="s">
        <v>102</v>
      </c>
      <c r="D2593" s="33" t="s">
        <v>30</v>
      </c>
      <c r="E2593" s="96"/>
      <c r="F2593" s="94">
        <v>43227</v>
      </c>
      <c r="G2593" s="33" t="s">
        <v>32625</v>
      </c>
      <c r="H2593" s="33" t="s">
        <v>3224</v>
      </c>
      <c r="I2593" s="33" t="s">
        <v>159</v>
      </c>
      <c r="J2593" s="62">
        <v>30161</v>
      </c>
      <c r="K2593" s="33" t="s">
        <v>3226</v>
      </c>
      <c r="L2593" s="33" t="s">
        <v>32626</v>
      </c>
      <c r="M2593" s="1" t="s">
        <v>47161</v>
      </c>
      <c r="N2593" s="33" t="s">
        <v>20</v>
      </c>
      <c r="O2593" s="33" t="s">
        <v>32627</v>
      </c>
      <c r="P2593" s="33" t="s">
        <v>45771</v>
      </c>
      <c r="Q2593" s="33" t="s">
        <v>29986</v>
      </c>
      <c r="R2593" s="96" t="s">
        <v>32628</v>
      </c>
      <c r="S2593" s="33" t="s">
        <v>93</v>
      </c>
      <c r="T2593" s="33" t="s">
        <v>21</v>
      </c>
      <c r="U2593" s="33" t="s">
        <v>26689</v>
      </c>
      <c r="V2593" s="33" t="s">
        <v>26484</v>
      </c>
      <c r="W2593" s="33" t="s">
        <v>26483</v>
      </c>
      <c r="X2593" s="33" t="s">
        <v>93</v>
      </c>
      <c r="Y2593" s="33">
        <v>3675</v>
      </c>
      <c r="AA2593" s="33" t="s">
        <v>42844</v>
      </c>
      <c r="AB2593" s="33">
        <v>5855</v>
      </c>
      <c r="AC2593" s="103">
        <v>24151</v>
      </c>
    </row>
    <row r="2594" spans="1:29" ht="13" customHeight="1" x14ac:dyDescent="0.2">
      <c r="A2594" s="1" t="s">
        <v>32642</v>
      </c>
      <c r="B2594" s="33">
        <v>63</v>
      </c>
      <c r="C2594" s="33" t="s">
        <v>13</v>
      </c>
      <c r="D2594" s="1" t="s">
        <v>23</v>
      </c>
      <c r="E2594" s="96"/>
      <c r="F2594" s="94">
        <v>43227</v>
      </c>
      <c r="G2594" s="33" t="s">
        <v>32643</v>
      </c>
      <c r="H2594" s="33" t="s">
        <v>20468</v>
      </c>
      <c r="I2594" s="33" t="s">
        <v>25</v>
      </c>
      <c r="J2594" s="62">
        <v>29832</v>
      </c>
      <c r="K2594" s="33" t="s">
        <v>10572</v>
      </c>
      <c r="L2594" s="33" t="s">
        <v>32644</v>
      </c>
      <c r="M2594" s="1" t="s">
        <v>47159</v>
      </c>
      <c r="N2594" s="33" t="s">
        <v>20</v>
      </c>
      <c r="O2594" s="33" t="s">
        <v>32645</v>
      </c>
      <c r="P2594" s="33" t="s">
        <v>45771</v>
      </c>
      <c r="Q2594" s="33" t="s">
        <v>29986</v>
      </c>
      <c r="R2594" s="96" t="s">
        <v>32646</v>
      </c>
      <c r="T2594" s="33" t="s">
        <v>21</v>
      </c>
      <c r="U2594" s="33" t="s">
        <v>26689</v>
      </c>
      <c r="V2594" s="33" t="s">
        <v>26484</v>
      </c>
      <c r="W2594" s="33" t="s">
        <v>26483</v>
      </c>
      <c r="X2594" s="33" t="s">
        <v>93</v>
      </c>
      <c r="Y2594" s="33">
        <v>3676</v>
      </c>
      <c r="AA2594" s="33" t="s">
        <v>42843</v>
      </c>
      <c r="AB2594" s="33">
        <v>5856</v>
      </c>
      <c r="AC2594" s="103"/>
    </row>
    <row r="2595" spans="1:29" ht="13" customHeight="1" x14ac:dyDescent="0.2">
      <c r="A2595" s="33" t="s">
        <v>32629</v>
      </c>
      <c r="B2595" s="33">
        <v>32</v>
      </c>
      <c r="C2595" s="33" t="s">
        <v>13</v>
      </c>
      <c r="D2595" s="33" t="s">
        <v>41</v>
      </c>
      <c r="E2595" s="96" t="s">
        <v>32630</v>
      </c>
      <c r="F2595" s="94">
        <v>43227</v>
      </c>
      <c r="G2595" s="33" t="s">
        <v>32631</v>
      </c>
      <c r="H2595" s="33" t="s">
        <v>994</v>
      </c>
      <c r="I2595" s="33" t="s">
        <v>55</v>
      </c>
      <c r="J2595" s="62">
        <v>32803</v>
      </c>
      <c r="K2595" s="33" t="s">
        <v>995</v>
      </c>
      <c r="L2595" s="33" t="s">
        <v>996</v>
      </c>
      <c r="M2595" s="1" t="s">
        <v>46233</v>
      </c>
      <c r="N2595" s="33" t="s">
        <v>20</v>
      </c>
      <c r="O2595" s="33" t="s">
        <v>32632</v>
      </c>
      <c r="P2595" s="33" t="s">
        <v>23031</v>
      </c>
      <c r="Q2595" s="33" t="s">
        <v>1081</v>
      </c>
      <c r="R2595" s="96" t="s">
        <v>32633</v>
      </c>
      <c r="S2595" s="33" t="s">
        <v>93</v>
      </c>
      <c r="T2595" s="33" t="s">
        <v>350</v>
      </c>
      <c r="U2595" s="33" t="s">
        <v>26775</v>
      </c>
      <c r="V2595" s="33" t="s">
        <v>26484</v>
      </c>
      <c r="W2595" s="33" t="s">
        <v>26483</v>
      </c>
      <c r="X2595" s="33" t="s">
        <v>93</v>
      </c>
      <c r="Y2595" s="33">
        <v>3672</v>
      </c>
      <c r="AA2595" s="33" t="s">
        <v>42844</v>
      </c>
      <c r="AB2595" s="33">
        <v>5860</v>
      </c>
      <c r="AC2595" s="103">
        <v>24154</v>
      </c>
    </row>
    <row r="2596" spans="1:29" ht="13" customHeight="1" x14ac:dyDescent="0.2">
      <c r="A2596" s="33" t="s">
        <v>32664</v>
      </c>
      <c r="B2596" s="33">
        <v>32</v>
      </c>
      <c r="C2596" s="33" t="s">
        <v>13</v>
      </c>
      <c r="D2596" s="33" t="s">
        <v>78</v>
      </c>
      <c r="E2596" s="96"/>
      <c r="F2596" s="94">
        <v>43226</v>
      </c>
      <c r="G2596" s="33" t="s">
        <v>32665</v>
      </c>
      <c r="H2596" s="33" t="s">
        <v>7466</v>
      </c>
      <c r="I2596" s="33" t="s">
        <v>159</v>
      </c>
      <c r="J2596" s="62">
        <v>30344</v>
      </c>
      <c r="K2596" s="33" t="s">
        <v>1450</v>
      </c>
      <c r="L2596" s="33" t="s">
        <v>32666</v>
      </c>
      <c r="M2596" s="1" t="s">
        <v>47162</v>
      </c>
      <c r="N2596" s="33" t="s">
        <v>20</v>
      </c>
      <c r="O2596" s="33" t="s">
        <v>36347</v>
      </c>
      <c r="P2596" s="33" t="s">
        <v>45771</v>
      </c>
      <c r="Q2596" s="33" t="s">
        <v>29986</v>
      </c>
      <c r="R2596" s="96" t="s">
        <v>32667</v>
      </c>
      <c r="S2596" s="33" t="s">
        <v>93</v>
      </c>
      <c r="T2596" s="33" t="s">
        <v>21</v>
      </c>
      <c r="U2596" s="33" t="s">
        <v>362</v>
      </c>
      <c r="V2596" s="33" t="s">
        <v>26484</v>
      </c>
      <c r="W2596" s="33" t="s">
        <v>26483</v>
      </c>
      <c r="X2596" s="33" t="s">
        <v>93</v>
      </c>
      <c r="Y2596" s="33">
        <v>3669</v>
      </c>
      <c r="AA2596" s="33" t="s">
        <v>42844</v>
      </c>
      <c r="AB2596" s="33">
        <v>5853</v>
      </c>
      <c r="AC2596" s="103">
        <v>24149</v>
      </c>
    </row>
    <row r="2597" spans="1:29" ht="13" customHeight="1" x14ac:dyDescent="0.2">
      <c r="A2597" s="33" t="s">
        <v>32655</v>
      </c>
      <c r="B2597" s="33">
        <v>38</v>
      </c>
      <c r="C2597" s="33" t="s">
        <v>13</v>
      </c>
      <c r="D2597" s="33" t="s">
        <v>30</v>
      </c>
      <c r="E2597" s="96"/>
      <c r="F2597" s="94">
        <v>43226</v>
      </c>
      <c r="G2597" s="33" t="s">
        <v>32656</v>
      </c>
      <c r="H2597" s="33" t="s">
        <v>1230</v>
      </c>
      <c r="I2597" s="33" t="s">
        <v>1017</v>
      </c>
      <c r="J2597" s="62">
        <v>82601</v>
      </c>
      <c r="K2597" s="33" t="s">
        <v>1231</v>
      </c>
      <c r="L2597" s="33" t="s">
        <v>1232</v>
      </c>
      <c r="M2597" s="1" t="s">
        <v>47084</v>
      </c>
      <c r="N2597" s="33" t="s">
        <v>20</v>
      </c>
      <c r="O2597" s="33" t="s">
        <v>32657</v>
      </c>
      <c r="P2597" s="33" t="s">
        <v>45771</v>
      </c>
      <c r="Q2597" s="33" t="s">
        <v>29986</v>
      </c>
      <c r="R2597" s="96" t="s">
        <v>32658</v>
      </c>
      <c r="S2597" s="33" t="s">
        <v>93</v>
      </c>
      <c r="T2597" s="33" t="s">
        <v>21</v>
      </c>
      <c r="U2597" s="33" t="s">
        <v>26689</v>
      </c>
      <c r="V2597" s="33" t="s">
        <v>26484</v>
      </c>
      <c r="W2597" s="33" t="s">
        <v>26485</v>
      </c>
      <c r="X2597" s="33" t="s">
        <v>93</v>
      </c>
      <c r="Y2597" s="33">
        <v>3673</v>
      </c>
      <c r="AA2597" s="33" t="s">
        <v>42844</v>
      </c>
      <c r="AB2597" s="33">
        <v>5852</v>
      </c>
      <c r="AC2597" s="103">
        <v>24146</v>
      </c>
    </row>
    <row r="2598" spans="1:29" ht="13" customHeight="1" x14ac:dyDescent="0.2">
      <c r="A2598" s="33" t="s">
        <v>32659</v>
      </c>
      <c r="B2598" s="33">
        <v>39</v>
      </c>
      <c r="C2598" s="33" t="s">
        <v>13</v>
      </c>
      <c r="D2598" s="33" t="s">
        <v>30</v>
      </c>
      <c r="E2598" s="96"/>
      <c r="F2598" s="94">
        <v>43226</v>
      </c>
      <c r="G2598" s="33" t="s">
        <v>32660</v>
      </c>
      <c r="H2598" s="33" t="s">
        <v>8279</v>
      </c>
      <c r="I2598" s="33" t="s">
        <v>366</v>
      </c>
      <c r="J2598" s="62">
        <v>74868</v>
      </c>
      <c r="K2598" s="33" t="s">
        <v>8279</v>
      </c>
      <c r="L2598" s="33" t="s">
        <v>32661</v>
      </c>
      <c r="M2598" s="1" t="s">
        <v>47163</v>
      </c>
      <c r="N2598" s="33" t="s">
        <v>20</v>
      </c>
      <c r="O2598" s="33" t="s">
        <v>32662</v>
      </c>
      <c r="P2598" s="33" t="s">
        <v>45771</v>
      </c>
      <c r="Q2598" s="33" t="s">
        <v>29986</v>
      </c>
      <c r="R2598" s="96" t="s">
        <v>32663</v>
      </c>
      <c r="S2598" s="33" t="s">
        <v>93</v>
      </c>
      <c r="T2598" s="33" t="s">
        <v>21</v>
      </c>
      <c r="U2598" s="33" t="s">
        <v>26689</v>
      </c>
      <c r="V2598" s="33" t="s">
        <v>26484</v>
      </c>
      <c r="W2598" s="33" t="s">
        <v>26483</v>
      </c>
      <c r="X2598" s="33" t="s">
        <v>93</v>
      </c>
      <c r="Y2598" s="33">
        <v>3668</v>
      </c>
      <c r="AA2598" s="33" t="s">
        <v>42843</v>
      </c>
      <c r="AB2598" s="33">
        <v>5851</v>
      </c>
      <c r="AC2598" s="103">
        <v>24147</v>
      </c>
    </row>
    <row r="2599" spans="1:29" ht="13" customHeight="1" x14ac:dyDescent="0.2">
      <c r="A2599" s="33" t="s">
        <v>32668</v>
      </c>
      <c r="B2599" s="33">
        <v>73</v>
      </c>
      <c r="C2599" s="33" t="s">
        <v>13</v>
      </c>
      <c r="D2599" s="33" t="s">
        <v>30</v>
      </c>
      <c r="E2599" s="96"/>
      <c r="F2599" s="94">
        <v>43226</v>
      </c>
      <c r="H2599" s="33" t="s">
        <v>7948</v>
      </c>
      <c r="I2599" s="33" t="s">
        <v>62</v>
      </c>
      <c r="J2599" s="62">
        <v>43736</v>
      </c>
      <c r="K2599" s="33" t="s">
        <v>32669</v>
      </c>
      <c r="L2599" s="33" t="s">
        <v>36348</v>
      </c>
      <c r="M2599" s="1" t="s">
        <v>47164</v>
      </c>
      <c r="N2599" s="33" t="s">
        <v>20</v>
      </c>
      <c r="O2599" s="33" t="s">
        <v>36349</v>
      </c>
      <c r="P2599" s="33" t="s">
        <v>45771</v>
      </c>
      <c r="Q2599" s="33" t="s">
        <v>29986</v>
      </c>
      <c r="R2599" s="96" t="s">
        <v>32670</v>
      </c>
      <c r="S2599" s="33" t="s">
        <v>509</v>
      </c>
      <c r="T2599" s="33" t="s">
        <v>21</v>
      </c>
      <c r="U2599" s="33" t="s">
        <v>26689</v>
      </c>
      <c r="V2599" s="33" t="s">
        <v>26484</v>
      </c>
      <c r="W2599" s="33" t="s">
        <v>26485</v>
      </c>
      <c r="X2599" s="33" t="s">
        <v>93</v>
      </c>
      <c r="Y2599" s="33">
        <v>3667</v>
      </c>
      <c r="AA2599" s="33" t="s">
        <v>49699</v>
      </c>
      <c r="AB2599" s="33">
        <v>5850</v>
      </c>
      <c r="AC2599" s="103">
        <v>24148</v>
      </c>
    </row>
    <row r="2600" spans="1:29" ht="13" customHeight="1" x14ac:dyDescent="0.2">
      <c r="A2600" s="34" t="s">
        <v>49965</v>
      </c>
      <c r="B2600" s="34">
        <v>25</v>
      </c>
      <c r="C2600" s="34" t="s">
        <v>13</v>
      </c>
      <c r="D2600" s="34" t="s">
        <v>41</v>
      </c>
      <c r="E2600" s="34"/>
      <c r="F2600" s="94">
        <v>43226</v>
      </c>
      <c r="G2600" s="34" t="s">
        <v>49968</v>
      </c>
      <c r="H2600" s="34" t="s">
        <v>91</v>
      </c>
      <c r="I2600" s="34" t="s">
        <v>38</v>
      </c>
      <c r="J2600" s="62">
        <v>90011</v>
      </c>
      <c r="K2600" s="34" t="s">
        <v>91</v>
      </c>
      <c r="L2600" s="34" t="s">
        <v>92</v>
      </c>
      <c r="M2600" s="1" t="s">
        <v>45984</v>
      </c>
      <c r="N2600" s="34" t="s">
        <v>362</v>
      </c>
      <c r="O2600" s="34" t="s">
        <v>49967</v>
      </c>
      <c r="P2600" s="34" t="s">
        <v>45771</v>
      </c>
      <c r="Q2600" s="34" t="s">
        <v>29986</v>
      </c>
      <c r="R2600" s="95" t="s">
        <v>49966</v>
      </c>
      <c r="S2600" s="34" t="s">
        <v>93</v>
      </c>
      <c r="T2600" s="34" t="s">
        <v>45897</v>
      </c>
      <c r="U2600" s="35" t="s">
        <v>49804</v>
      </c>
      <c r="V2600" s="35"/>
      <c r="W2600" s="35"/>
      <c r="X2600" s="35"/>
      <c r="Y2600" s="35"/>
      <c r="AA2600" s="34" t="s">
        <v>42842</v>
      </c>
      <c r="AB2600" s="33">
        <v>8450</v>
      </c>
      <c r="AC2600" s="103"/>
    </row>
    <row r="2601" spans="1:29" ht="13" customHeight="1" x14ac:dyDescent="0.2">
      <c r="A2601" s="33" t="s">
        <v>32675</v>
      </c>
      <c r="B2601" s="33">
        <v>24</v>
      </c>
      <c r="C2601" s="33" t="s">
        <v>13</v>
      </c>
      <c r="D2601" s="33" t="s">
        <v>30</v>
      </c>
      <c r="E2601" s="96" t="s">
        <v>32676</v>
      </c>
      <c r="F2601" s="94">
        <v>43225</v>
      </c>
      <c r="G2601" s="33" t="s">
        <v>32677</v>
      </c>
      <c r="H2601" s="33" t="s">
        <v>991</v>
      </c>
      <c r="I2601" s="33" t="s">
        <v>62</v>
      </c>
      <c r="J2601" s="62">
        <v>45440</v>
      </c>
      <c r="K2601" s="33" t="s">
        <v>992</v>
      </c>
      <c r="L2601" s="33" t="s">
        <v>28850</v>
      </c>
      <c r="M2601" s="1" t="s">
        <v>45906</v>
      </c>
      <c r="N2601" s="33" t="s">
        <v>20</v>
      </c>
      <c r="O2601" s="33" t="s">
        <v>32678</v>
      </c>
      <c r="P2601" s="33" t="s">
        <v>45771</v>
      </c>
      <c r="Q2601" s="33" t="s">
        <v>29986</v>
      </c>
      <c r="R2601" s="96" t="s">
        <v>32679</v>
      </c>
      <c r="S2601" s="33" t="s">
        <v>93</v>
      </c>
      <c r="T2601" s="33" t="s">
        <v>21</v>
      </c>
      <c r="U2601" s="33" t="s">
        <v>26689</v>
      </c>
      <c r="V2601" s="33" t="s">
        <v>26484</v>
      </c>
      <c r="W2601" s="33" t="s">
        <v>26485</v>
      </c>
      <c r="X2601" s="33" t="s">
        <v>93</v>
      </c>
      <c r="Y2601" s="33">
        <v>3670</v>
      </c>
      <c r="AA2601" s="33" t="s">
        <v>42844</v>
      </c>
      <c r="AB2601" s="33">
        <v>5846</v>
      </c>
      <c r="AC2601" s="103">
        <v>24143</v>
      </c>
    </row>
    <row r="2602" spans="1:29" ht="13" customHeight="1" x14ac:dyDescent="0.2">
      <c r="A2602" s="1" t="s">
        <v>32671</v>
      </c>
      <c r="B2602" s="33">
        <v>51</v>
      </c>
      <c r="C2602" s="33" t="s">
        <v>13</v>
      </c>
      <c r="D2602" s="1" t="s">
        <v>23</v>
      </c>
      <c r="E2602" s="96"/>
      <c r="F2602" s="94">
        <v>43225</v>
      </c>
      <c r="G2602" s="33" t="s">
        <v>32672</v>
      </c>
      <c r="H2602" s="33" t="s">
        <v>3572</v>
      </c>
      <c r="I2602" s="33" t="s">
        <v>111</v>
      </c>
      <c r="J2602" s="62">
        <v>85281</v>
      </c>
      <c r="K2602" s="33" t="s">
        <v>582</v>
      </c>
      <c r="L2602" s="33" t="s">
        <v>4480</v>
      </c>
      <c r="M2602" s="1" t="s">
        <v>46271</v>
      </c>
      <c r="N2602" s="33" t="s">
        <v>20</v>
      </c>
      <c r="O2602" s="33" t="s">
        <v>32673</v>
      </c>
      <c r="P2602" s="33" t="s">
        <v>45771</v>
      </c>
      <c r="Q2602" s="33" t="s">
        <v>29986</v>
      </c>
      <c r="R2602" s="96" t="s">
        <v>32674</v>
      </c>
      <c r="S2602" s="33" t="s">
        <v>93</v>
      </c>
      <c r="T2602" s="33" t="s">
        <v>21</v>
      </c>
      <c r="U2602" s="33" t="s">
        <v>26689</v>
      </c>
      <c r="V2602" s="33" t="s">
        <v>26484</v>
      </c>
      <c r="W2602" s="33" t="s">
        <v>26486</v>
      </c>
      <c r="X2602" s="33" t="s">
        <v>93</v>
      </c>
      <c r="Y2602" s="33">
        <v>3671</v>
      </c>
      <c r="AA2602" s="33" t="s">
        <v>42842</v>
      </c>
      <c r="AB2602" s="33">
        <v>5847</v>
      </c>
      <c r="AC2602" s="103">
        <v>24145</v>
      </c>
    </row>
    <row r="2603" spans="1:29" ht="13" customHeight="1" x14ac:dyDescent="0.2">
      <c r="A2603" s="1" t="s">
        <v>32680</v>
      </c>
      <c r="B2603" s="33">
        <v>59</v>
      </c>
      <c r="C2603" s="33" t="s">
        <v>13</v>
      </c>
      <c r="D2603" s="1" t="s">
        <v>23</v>
      </c>
      <c r="E2603" s="96"/>
      <c r="F2603" s="94">
        <v>43225</v>
      </c>
      <c r="G2603" s="33" t="s">
        <v>33016</v>
      </c>
      <c r="H2603" s="33" t="s">
        <v>529</v>
      </c>
      <c r="I2603" s="33" t="s">
        <v>66</v>
      </c>
      <c r="J2603" s="62">
        <v>78254</v>
      </c>
      <c r="K2603" s="33" t="s">
        <v>530</v>
      </c>
      <c r="L2603" s="33" t="s">
        <v>539</v>
      </c>
      <c r="M2603" s="1" t="s">
        <v>46190</v>
      </c>
      <c r="N2603" s="33" t="s">
        <v>20</v>
      </c>
      <c r="O2603" s="33" t="s">
        <v>32681</v>
      </c>
      <c r="P2603" s="33" t="s">
        <v>45771</v>
      </c>
      <c r="Q2603" s="33" t="s">
        <v>29986</v>
      </c>
      <c r="R2603" s="96" t="s">
        <v>32682</v>
      </c>
      <c r="S2603" s="33" t="s">
        <v>93</v>
      </c>
      <c r="T2603" s="33" t="s">
        <v>21</v>
      </c>
      <c r="U2603" s="33" t="s">
        <v>26689</v>
      </c>
      <c r="V2603" s="33" t="s">
        <v>26484</v>
      </c>
      <c r="W2603" s="33" t="s">
        <v>26486</v>
      </c>
      <c r="Y2603" s="33">
        <v>3743</v>
      </c>
      <c r="AA2603" s="33" t="s">
        <v>42844</v>
      </c>
      <c r="AB2603" s="33">
        <v>5848</v>
      </c>
      <c r="AC2603" s="103">
        <v>24142</v>
      </c>
    </row>
    <row r="2604" spans="1:29" ht="13" customHeight="1" x14ac:dyDescent="0.2">
      <c r="A2604" s="33" t="s">
        <v>36863</v>
      </c>
      <c r="B2604" s="33">
        <v>21</v>
      </c>
      <c r="C2604" s="33" t="s">
        <v>102</v>
      </c>
      <c r="D2604" s="33" t="s">
        <v>30</v>
      </c>
      <c r="E2604" s="33" t="s">
        <v>36885</v>
      </c>
      <c r="F2604" s="94">
        <v>43225</v>
      </c>
      <c r="G2604" s="10" t="s">
        <v>36890</v>
      </c>
      <c r="H2604" s="10" t="s">
        <v>3495</v>
      </c>
      <c r="I2604" s="33" t="s">
        <v>399</v>
      </c>
      <c r="J2604" s="62">
        <v>65605</v>
      </c>
      <c r="K2604" s="10" t="s">
        <v>1917</v>
      </c>
      <c r="L2604" s="10" t="s">
        <v>3498</v>
      </c>
      <c r="M2604" s="1" t="s">
        <v>47165</v>
      </c>
      <c r="N2604" s="33" t="s">
        <v>20</v>
      </c>
      <c r="O2604" s="10" t="s">
        <v>36922</v>
      </c>
      <c r="P2604" s="10" t="s">
        <v>36923</v>
      </c>
      <c r="Q2604" s="33" t="s">
        <v>29986</v>
      </c>
      <c r="R2604" s="61" t="s">
        <v>36924</v>
      </c>
      <c r="S2604" s="33" t="s">
        <v>93</v>
      </c>
      <c r="T2604" s="33" t="s">
        <v>28</v>
      </c>
      <c r="U2604" s="33" t="s">
        <v>26487</v>
      </c>
      <c r="V2604" s="35" t="s">
        <v>26484</v>
      </c>
      <c r="W2604" s="35" t="s">
        <v>26483</v>
      </c>
      <c r="X2604" s="33" t="s">
        <v>93</v>
      </c>
      <c r="Y2604" s="33">
        <v>3745</v>
      </c>
      <c r="AA2604" s="33" t="s">
        <v>42843</v>
      </c>
      <c r="AB2604" s="33">
        <v>5849</v>
      </c>
      <c r="AC2604" s="103">
        <v>24392</v>
      </c>
    </row>
    <row r="2605" spans="1:29" ht="13" customHeight="1" x14ac:dyDescent="0.2">
      <c r="A2605" s="33" t="s">
        <v>36862</v>
      </c>
      <c r="B2605" s="33">
        <v>21</v>
      </c>
      <c r="C2605" s="33" t="s">
        <v>13</v>
      </c>
      <c r="D2605" s="33" t="s">
        <v>30</v>
      </c>
      <c r="E2605" s="96" t="s">
        <v>32683</v>
      </c>
      <c r="F2605" s="94">
        <v>43224</v>
      </c>
      <c r="G2605" s="33" t="s">
        <v>32684</v>
      </c>
      <c r="H2605" s="33" t="s">
        <v>3708</v>
      </c>
      <c r="I2605" s="33" t="s">
        <v>197</v>
      </c>
      <c r="J2605" s="62">
        <v>47802</v>
      </c>
      <c r="K2605" s="33" t="s">
        <v>3709</v>
      </c>
      <c r="L2605" s="33" t="s">
        <v>32685</v>
      </c>
      <c r="M2605" s="1" t="s">
        <v>47166</v>
      </c>
      <c r="N2605" s="33" t="s">
        <v>20</v>
      </c>
      <c r="O2605" s="33" t="s">
        <v>32686</v>
      </c>
      <c r="P2605" s="33" t="s">
        <v>45771</v>
      </c>
      <c r="Q2605" s="33" t="s">
        <v>29986</v>
      </c>
      <c r="R2605" s="96" t="s">
        <v>32687</v>
      </c>
      <c r="S2605" s="33" t="s">
        <v>93</v>
      </c>
      <c r="T2605" s="33" t="s">
        <v>21</v>
      </c>
      <c r="U2605" s="33" t="s">
        <v>26689</v>
      </c>
      <c r="V2605" s="33" t="s">
        <v>26484</v>
      </c>
      <c r="W2605" s="33" t="s">
        <v>26485</v>
      </c>
      <c r="Y2605" s="33">
        <v>3742</v>
      </c>
      <c r="AA2605" s="33" t="s">
        <v>42843</v>
      </c>
      <c r="AB2605" s="33">
        <v>5844</v>
      </c>
      <c r="AC2605" s="103">
        <v>24141</v>
      </c>
    </row>
    <row r="2606" spans="1:29" ht="13" customHeight="1" x14ac:dyDescent="0.2">
      <c r="A2606" s="1" t="s">
        <v>32688</v>
      </c>
      <c r="B2606" s="33">
        <v>54</v>
      </c>
      <c r="C2606" s="33" t="s">
        <v>13</v>
      </c>
      <c r="D2606" s="1" t="s">
        <v>23</v>
      </c>
      <c r="E2606" s="96"/>
      <c r="F2606" s="94">
        <v>43224</v>
      </c>
      <c r="G2606" s="33" t="s">
        <v>32689</v>
      </c>
      <c r="H2606" s="33" t="s">
        <v>32690</v>
      </c>
      <c r="I2606" s="33" t="s">
        <v>4021</v>
      </c>
      <c r="J2606" s="62">
        <v>4763</v>
      </c>
      <c r="K2606" s="33" t="s">
        <v>4023</v>
      </c>
      <c r="L2606" s="33" t="s">
        <v>27539</v>
      </c>
      <c r="M2606" s="1" t="s">
        <v>46066</v>
      </c>
      <c r="N2606" s="33" t="s">
        <v>20</v>
      </c>
      <c r="O2606" s="33" t="s">
        <v>32691</v>
      </c>
      <c r="P2606" s="33" t="s">
        <v>45771</v>
      </c>
      <c r="Q2606" s="33" t="s">
        <v>29986</v>
      </c>
      <c r="R2606" s="96" t="s">
        <v>32692</v>
      </c>
      <c r="S2606" s="33" t="s">
        <v>93</v>
      </c>
      <c r="T2606" s="33" t="s">
        <v>45897</v>
      </c>
      <c r="U2606" s="33" t="s">
        <v>39851</v>
      </c>
      <c r="V2606" s="33" t="s">
        <v>26487</v>
      </c>
      <c r="W2606" s="33" t="s">
        <v>26485</v>
      </c>
      <c r="Y2606" s="33">
        <v>3744</v>
      </c>
      <c r="AA2606" s="33" t="s">
        <v>42843</v>
      </c>
      <c r="AB2606" s="33">
        <v>5845</v>
      </c>
      <c r="AC2606" s="103">
        <v>24140</v>
      </c>
    </row>
    <row r="2607" spans="1:29" ht="13" customHeight="1" x14ac:dyDescent="0.2">
      <c r="A2607" s="33" t="s">
        <v>32699</v>
      </c>
      <c r="B2607" s="33">
        <v>26</v>
      </c>
      <c r="C2607" s="33" t="s">
        <v>13</v>
      </c>
      <c r="D2607" s="33" t="s">
        <v>41</v>
      </c>
      <c r="E2607" s="96" t="s">
        <v>32700</v>
      </c>
      <c r="F2607" s="94">
        <v>43223</v>
      </c>
      <c r="G2607" s="33" t="s">
        <v>33018</v>
      </c>
      <c r="H2607" s="33" t="s">
        <v>32701</v>
      </c>
      <c r="I2607" s="33" t="s">
        <v>38</v>
      </c>
      <c r="J2607" s="62">
        <v>93647</v>
      </c>
      <c r="K2607" s="33" t="s">
        <v>1085</v>
      </c>
      <c r="L2607" s="33" t="s">
        <v>18192</v>
      </c>
      <c r="M2607" s="1" t="s">
        <v>46437</v>
      </c>
      <c r="N2607" s="33" t="s">
        <v>20</v>
      </c>
      <c r="O2607" s="33" t="s">
        <v>32702</v>
      </c>
      <c r="P2607" s="33" t="s">
        <v>45771</v>
      </c>
      <c r="Q2607" s="33" t="s">
        <v>29986</v>
      </c>
      <c r="R2607" s="96" t="s">
        <v>32703</v>
      </c>
      <c r="S2607" s="33" t="s">
        <v>509</v>
      </c>
      <c r="T2607" s="33" t="s">
        <v>21</v>
      </c>
      <c r="U2607" s="33" t="s">
        <v>26505</v>
      </c>
      <c r="V2607" s="33" t="s">
        <v>26484</v>
      </c>
      <c r="W2607" s="33" t="s">
        <v>26485</v>
      </c>
      <c r="X2607" s="33" t="s">
        <v>93</v>
      </c>
      <c r="Y2607" s="33">
        <v>3664</v>
      </c>
      <c r="AA2607" s="33" t="s">
        <v>42843</v>
      </c>
      <c r="AB2607" s="33">
        <v>5843</v>
      </c>
      <c r="AC2607" s="103">
        <v>24139</v>
      </c>
    </row>
    <row r="2608" spans="1:29" ht="13" customHeight="1" x14ac:dyDescent="0.2">
      <c r="A2608" s="33" t="s">
        <v>32693</v>
      </c>
      <c r="B2608" s="33">
        <v>28</v>
      </c>
      <c r="C2608" s="33" t="s">
        <v>13</v>
      </c>
      <c r="D2608" s="33" t="s">
        <v>30</v>
      </c>
      <c r="E2608" s="96"/>
      <c r="F2608" s="94">
        <v>43223</v>
      </c>
      <c r="G2608" s="33" t="s">
        <v>33017</v>
      </c>
      <c r="H2608" s="33" t="s">
        <v>32694</v>
      </c>
      <c r="I2608" s="33" t="s">
        <v>66</v>
      </c>
      <c r="J2608" s="62">
        <v>78383</v>
      </c>
      <c r="K2608" s="33" t="s">
        <v>32695</v>
      </c>
      <c r="L2608" s="33" t="s">
        <v>32696</v>
      </c>
      <c r="M2608" s="1" t="s">
        <v>47167</v>
      </c>
      <c r="N2608" s="33" t="s">
        <v>20</v>
      </c>
      <c r="O2608" s="33" t="s">
        <v>32697</v>
      </c>
      <c r="P2608" s="33" t="s">
        <v>45771</v>
      </c>
      <c r="Q2608" s="33" t="s">
        <v>29986</v>
      </c>
      <c r="R2608" s="96" t="s">
        <v>32698</v>
      </c>
      <c r="S2608" s="33" t="s">
        <v>509</v>
      </c>
      <c r="T2608" s="33" t="s">
        <v>21</v>
      </c>
      <c r="U2608" s="33" t="s">
        <v>26682</v>
      </c>
      <c r="V2608" s="33" t="s">
        <v>26484</v>
      </c>
      <c r="W2608" s="33" t="s">
        <v>26485</v>
      </c>
      <c r="X2608" s="33" t="s">
        <v>93</v>
      </c>
      <c r="Y2608" s="33">
        <v>3666</v>
      </c>
      <c r="AA2608" s="33" t="s">
        <v>42843</v>
      </c>
      <c r="AB2608" s="33">
        <v>5842</v>
      </c>
      <c r="AC2608" s="103">
        <v>24137</v>
      </c>
    </row>
    <row r="2609" spans="1:29" ht="13" customHeight="1" x14ac:dyDescent="0.2">
      <c r="A2609" s="33" t="s">
        <v>32709</v>
      </c>
      <c r="B2609" s="33">
        <v>24</v>
      </c>
      <c r="C2609" s="33" t="s">
        <v>13</v>
      </c>
      <c r="D2609" s="33" t="s">
        <v>78</v>
      </c>
      <c r="E2609" s="96"/>
      <c r="F2609" s="94">
        <v>43222</v>
      </c>
      <c r="G2609" s="33" t="s">
        <v>32710</v>
      </c>
      <c r="H2609" s="33" t="s">
        <v>1199</v>
      </c>
      <c r="I2609" s="33" t="s">
        <v>159</v>
      </c>
      <c r="J2609" s="62">
        <v>31904</v>
      </c>
      <c r="K2609" s="33" t="s">
        <v>9764</v>
      </c>
      <c r="L2609" s="33" t="s">
        <v>17506</v>
      </c>
      <c r="M2609" s="1" t="s">
        <v>46702</v>
      </c>
      <c r="N2609" s="33" t="s">
        <v>20</v>
      </c>
      <c r="O2609" s="33" t="s">
        <v>32711</v>
      </c>
      <c r="P2609" s="33" t="s">
        <v>45771</v>
      </c>
      <c r="Q2609" s="33" t="s">
        <v>29986</v>
      </c>
      <c r="R2609" s="96" t="s">
        <v>32712</v>
      </c>
      <c r="S2609" s="33" t="s">
        <v>93</v>
      </c>
      <c r="T2609" s="33" t="s">
        <v>21</v>
      </c>
      <c r="U2609" s="33" t="s">
        <v>26689</v>
      </c>
      <c r="V2609" s="33" t="s">
        <v>26482</v>
      </c>
      <c r="W2609" s="33" t="s">
        <v>26483</v>
      </c>
      <c r="X2609" s="33" t="s">
        <v>93</v>
      </c>
      <c r="Y2609" s="33">
        <v>3663</v>
      </c>
      <c r="AA2609" s="33" t="s">
        <v>42844</v>
      </c>
      <c r="AB2609" s="33">
        <v>5839</v>
      </c>
      <c r="AC2609" s="103">
        <v>24135</v>
      </c>
    </row>
    <row r="2610" spans="1:29" ht="13" customHeight="1" x14ac:dyDescent="0.2">
      <c r="A2610" s="33" t="s">
        <v>32713</v>
      </c>
      <c r="B2610" s="33">
        <v>49</v>
      </c>
      <c r="C2610" s="33" t="s">
        <v>13</v>
      </c>
      <c r="D2610" s="33" t="s">
        <v>30</v>
      </c>
      <c r="E2610" s="96" t="s">
        <v>32714</v>
      </c>
      <c r="F2610" s="94">
        <v>43222</v>
      </c>
      <c r="G2610" s="33" t="s">
        <v>32715</v>
      </c>
      <c r="H2610" s="33" t="s">
        <v>32716</v>
      </c>
      <c r="I2610" s="33" t="s">
        <v>337</v>
      </c>
      <c r="J2610" s="62">
        <v>27298</v>
      </c>
      <c r="K2610" s="33" t="s">
        <v>14425</v>
      </c>
      <c r="L2610" s="33" t="s">
        <v>32717</v>
      </c>
      <c r="M2610" s="1" t="s">
        <v>47168</v>
      </c>
      <c r="N2610" s="33" t="s">
        <v>20</v>
      </c>
      <c r="O2610" s="33" t="s">
        <v>32718</v>
      </c>
      <c r="P2610" s="33" t="s">
        <v>45771</v>
      </c>
      <c r="Q2610" s="33" t="s">
        <v>29986</v>
      </c>
      <c r="R2610" s="96" t="s">
        <v>32719</v>
      </c>
      <c r="S2610" s="33" t="s">
        <v>93</v>
      </c>
      <c r="T2610" s="33" t="s">
        <v>21</v>
      </c>
      <c r="U2610" s="33" t="s">
        <v>26689</v>
      </c>
      <c r="V2610" s="33" t="s">
        <v>26484</v>
      </c>
      <c r="W2610" s="33" t="s">
        <v>26485</v>
      </c>
      <c r="X2610" s="33" t="s">
        <v>93</v>
      </c>
      <c r="Y2610" s="33">
        <v>3660</v>
      </c>
      <c r="AA2610" s="33" t="s">
        <v>42843</v>
      </c>
      <c r="AB2610" s="33">
        <v>5837</v>
      </c>
      <c r="AC2610" s="103">
        <v>24133</v>
      </c>
    </row>
    <row r="2611" spans="1:29" ht="13" customHeight="1" x14ac:dyDescent="0.2">
      <c r="A2611" s="33" t="s">
        <v>32720</v>
      </c>
      <c r="B2611" s="33">
        <v>67</v>
      </c>
      <c r="C2611" s="33" t="s">
        <v>13</v>
      </c>
      <c r="D2611" s="33" t="s">
        <v>78</v>
      </c>
      <c r="E2611" s="96"/>
      <c r="F2611" s="94">
        <v>43222</v>
      </c>
      <c r="G2611" s="33" t="s">
        <v>33019</v>
      </c>
      <c r="H2611" s="33" t="s">
        <v>265</v>
      </c>
      <c r="I2611" s="33" t="s">
        <v>66</v>
      </c>
      <c r="J2611" s="62">
        <v>75228</v>
      </c>
      <c r="K2611" s="33" t="s">
        <v>265</v>
      </c>
      <c r="L2611" s="33" t="s">
        <v>266</v>
      </c>
      <c r="M2611" s="1" t="s">
        <v>46483</v>
      </c>
      <c r="N2611" s="33" t="s">
        <v>20</v>
      </c>
      <c r="O2611" s="33" t="s">
        <v>32721</v>
      </c>
      <c r="P2611" s="33" t="s">
        <v>45771</v>
      </c>
      <c r="Q2611" s="33" t="s">
        <v>29986</v>
      </c>
      <c r="R2611" s="96" t="s">
        <v>32722</v>
      </c>
      <c r="S2611" s="33" t="s">
        <v>93</v>
      </c>
      <c r="T2611" s="33" t="s">
        <v>21</v>
      </c>
      <c r="U2611" s="33" t="s">
        <v>26689</v>
      </c>
      <c r="V2611" s="33" t="s">
        <v>26484</v>
      </c>
      <c r="W2611" s="33" t="s">
        <v>26485</v>
      </c>
      <c r="X2611" s="33" t="s">
        <v>93</v>
      </c>
      <c r="Y2611" s="33">
        <v>3662</v>
      </c>
      <c r="AA2611" s="33" t="s">
        <v>42844</v>
      </c>
      <c r="AB2611" s="33">
        <v>5838</v>
      </c>
      <c r="AC2611" s="103">
        <v>24131</v>
      </c>
    </row>
    <row r="2612" spans="1:29" ht="13" customHeight="1" x14ac:dyDescent="0.2">
      <c r="A2612" s="33" t="s">
        <v>32723</v>
      </c>
      <c r="B2612" s="33">
        <v>27</v>
      </c>
      <c r="C2612" s="33" t="s">
        <v>13</v>
      </c>
      <c r="D2612" s="33" t="s">
        <v>41</v>
      </c>
      <c r="E2612" s="96" t="s">
        <v>32724</v>
      </c>
      <c r="F2612" s="94">
        <v>43222</v>
      </c>
      <c r="G2612" s="33" t="s">
        <v>32725</v>
      </c>
      <c r="H2612" s="33" t="s">
        <v>398</v>
      </c>
      <c r="I2612" s="33" t="s">
        <v>336</v>
      </c>
      <c r="J2612" s="62">
        <v>66102</v>
      </c>
      <c r="K2612" s="33" t="s">
        <v>551</v>
      </c>
      <c r="L2612" s="33" t="s">
        <v>42343</v>
      </c>
      <c r="M2612" s="1" t="s">
        <v>46557</v>
      </c>
      <c r="N2612" s="33" t="s">
        <v>20</v>
      </c>
      <c r="O2612" s="33" t="s">
        <v>32726</v>
      </c>
      <c r="P2612" s="33" t="s">
        <v>45771</v>
      </c>
      <c r="Q2612" s="33" t="s">
        <v>29986</v>
      </c>
      <c r="R2612" s="96" t="s">
        <v>32727</v>
      </c>
      <c r="S2612" s="33" t="s">
        <v>93</v>
      </c>
      <c r="T2612" s="33" t="s">
        <v>28</v>
      </c>
      <c r="U2612" s="33" t="s">
        <v>26487</v>
      </c>
      <c r="V2612" s="33" t="s">
        <v>26482</v>
      </c>
      <c r="X2612" s="33" t="s">
        <v>93</v>
      </c>
      <c r="Y2612" s="33">
        <v>3661</v>
      </c>
      <c r="AA2612" s="33" t="s">
        <v>42842</v>
      </c>
      <c r="AB2612" s="33">
        <v>5841</v>
      </c>
      <c r="AC2612" s="103">
        <v>24134</v>
      </c>
    </row>
    <row r="2613" spans="1:29" ht="13" customHeight="1" x14ac:dyDescent="0.2">
      <c r="A2613" s="33" t="s">
        <v>32704</v>
      </c>
      <c r="B2613" s="33">
        <v>44</v>
      </c>
      <c r="C2613" s="33" t="s">
        <v>13</v>
      </c>
      <c r="D2613" s="33" t="s">
        <v>30</v>
      </c>
      <c r="E2613" s="96"/>
      <c r="F2613" s="94">
        <v>43222</v>
      </c>
      <c r="G2613" s="33" t="s">
        <v>32705</v>
      </c>
      <c r="H2613" s="33" t="s">
        <v>15679</v>
      </c>
      <c r="I2613" s="33" t="s">
        <v>131</v>
      </c>
      <c r="J2613" s="62">
        <v>57719</v>
      </c>
      <c r="K2613" s="33" t="s">
        <v>132</v>
      </c>
      <c r="L2613" s="33" t="s">
        <v>32706</v>
      </c>
      <c r="M2613" s="1" t="s">
        <v>47169</v>
      </c>
      <c r="N2613" s="33" t="s">
        <v>20</v>
      </c>
      <c r="O2613" s="33" t="s">
        <v>32707</v>
      </c>
      <c r="P2613" s="33" t="s">
        <v>43587</v>
      </c>
      <c r="Q2613" s="33" t="s">
        <v>29986</v>
      </c>
      <c r="R2613" s="96" t="s">
        <v>32708</v>
      </c>
      <c r="S2613" s="33" t="s">
        <v>93</v>
      </c>
      <c r="T2613" s="33" t="s">
        <v>28</v>
      </c>
      <c r="U2613" s="33" t="s">
        <v>26487</v>
      </c>
      <c r="V2613" s="33" t="s">
        <v>26487</v>
      </c>
      <c r="X2613" s="33" t="s">
        <v>93</v>
      </c>
      <c r="Y2613" s="33">
        <v>3659</v>
      </c>
      <c r="AA2613" s="33" t="s">
        <v>42843</v>
      </c>
      <c r="AB2613" s="33">
        <v>5840</v>
      </c>
      <c r="AC2613" s="103">
        <v>24132</v>
      </c>
    </row>
    <row r="2614" spans="1:29" ht="13" customHeight="1" x14ac:dyDescent="0.2">
      <c r="A2614" s="33" t="s">
        <v>32734</v>
      </c>
      <c r="B2614" s="33">
        <v>49</v>
      </c>
      <c r="C2614" s="33" t="s">
        <v>13</v>
      </c>
      <c r="D2614" s="33" t="s">
        <v>30</v>
      </c>
      <c r="E2614" s="96"/>
      <c r="F2614" s="94">
        <v>43221</v>
      </c>
      <c r="G2614" s="33" t="s">
        <v>32735</v>
      </c>
      <c r="H2614" s="33" t="s">
        <v>31671</v>
      </c>
      <c r="I2614" s="33" t="s">
        <v>66</v>
      </c>
      <c r="J2614" s="62">
        <v>77573</v>
      </c>
      <c r="K2614" s="33" t="s">
        <v>4829</v>
      </c>
      <c r="L2614" s="33" t="s">
        <v>32087</v>
      </c>
      <c r="M2614" s="1" t="s">
        <v>45994</v>
      </c>
      <c r="N2614" s="33" t="s">
        <v>20</v>
      </c>
      <c r="O2614" s="33" t="s">
        <v>32736</v>
      </c>
      <c r="P2614" s="33" t="s">
        <v>45771</v>
      </c>
      <c r="Q2614" s="33" t="s">
        <v>29986</v>
      </c>
      <c r="R2614" s="96" t="s">
        <v>32737</v>
      </c>
      <c r="S2614" s="33" t="s">
        <v>93</v>
      </c>
      <c r="T2614" s="33" t="s">
        <v>21</v>
      </c>
      <c r="U2614" s="33" t="s">
        <v>28142</v>
      </c>
      <c r="V2614" s="33" t="s">
        <v>26487</v>
      </c>
      <c r="W2614" s="33" t="s">
        <v>26485</v>
      </c>
      <c r="Y2614" s="33">
        <v>4273</v>
      </c>
      <c r="AA2614" s="33" t="s">
        <v>42844</v>
      </c>
      <c r="AB2614" s="33">
        <v>5836</v>
      </c>
      <c r="AC2614" s="103">
        <v>24128</v>
      </c>
    </row>
    <row r="2615" spans="1:29" ht="13" customHeight="1" x14ac:dyDescent="0.2">
      <c r="A2615" s="1" t="s">
        <v>2989</v>
      </c>
      <c r="B2615" s="33" t="s">
        <v>22</v>
      </c>
      <c r="C2615" s="33" t="s">
        <v>13</v>
      </c>
      <c r="D2615" s="1" t="s">
        <v>23</v>
      </c>
      <c r="E2615" s="96"/>
      <c r="F2615" s="94">
        <v>43221</v>
      </c>
      <c r="G2615" s="33" t="s">
        <v>32731</v>
      </c>
      <c r="H2615" s="33" t="s">
        <v>529</v>
      </c>
      <c r="I2615" s="33" t="s">
        <v>66</v>
      </c>
      <c r="J2615" s="62">
        <v>78211</v>
      </c>
      <c r="K2615" s="33" t="s">
        <v>530</v>
      </c>
      <c r="L2615" s="33" t="s">
        <v>17511</v>
      </c>
      <c r="M2615" s="1" t="s">
        <v>46808</v>
      </c>
      <c r="N2615" s="33" t="s">
        <v>20</v>
      </c>
      <c r="O2615" s="33" t="s">
        <v>32732</v>
      </c>
      <c r="P2615" s="33" t="s">
        <v>45771</v>
      </c>
      <c r="Q2615" s="33" t="s">
        <v>29986</v>
      </c>
      <c r="R2615" s="96" t="s">
        <v>32733</v>
      </c>
      <c r="S2615" s="33" t="s">
        <v>93</v>
      </c>
      <c r="T2615" s="33" t="s">
        <v>21</v>
      </c>
      <c r="U2615" s="33" t="s">
        <v>26689</v>
      </c>
      <c r="V2615" s="33" t="s">
        <v>26484</v>
      </c>
      <c r="W2615" s="33" t="s">
        <v>26483</v>
      </c>
      <c r="X2615" s="33" t="s">
        <v>93</v>
      </c>
      <c r="Y2615" s="33">
        <v>3657</v>
      </c>
      <c r="AA2615" s="33" t="s">
        <v>42844</v>
      </c>
      <c r="AB2615" s="33">
        <v>5834</v>
      </c>
      <c r="AC2615" s="103">
        <v>24129</v>
      </c>
    </row>
    <row r="2616" spans="1:29" ht="13" customHeight="1" x14ac:dyDescent="0.2">
      <c r="A2616" s="1" t="s">
        <v>2989</v>
      </c>
      <c r="B2616" s="33" t="s">
        <v>22</v>
      </c>
      <c r="C2616" s="33" t="s">
        <v>13</v>
      </c>
      <c r="D2616" s="1" t="s">
        <v>23</v>
      </c>
      <c r="E2616" s="96"/>
      <c r="F2616" s="94">
        <v>43221</v>
      </c>
      <c r="G2616" s="33" t="s">
        <v>32728</v>
      </c>
      <c r="H2616" s="33" t="s">
        <v>29033</v>
      </c>
      <c r="I2616" s="33" t="s">
        <v>111</v>
      </c>
      <c r="J2616" s="62">
        <v>85346</v>
      </c>
      <c r="K2616" s="33" t="s">
        <v>3657</v>
      </c>
      <c r="L2616" s="33" t="s">
        <v>10107</v>
      </c>
      <c r="M2616" s="1" t="s">
        <v>45998</v>
      </c>
      <c r="N2616" s="33" t="s">
        <v>20</v>
      </c>
      <c r="O2616" s="33" t="s">
        <v>32729</v>
      </c>
      <c r="P2616" s="33" t="s">
        <v>45771</v>
      </c>
      <c r="Q2616" s="33" t="s">
        <v>29986</v>
      </c>
      <c r="R2616" s="96" t="s">
        <v>32730</v>
      </c>
      <c r="S2616" s="33" t="s">
        <v>93</v>
      </c>
      <c r="T2616" s="33" t="s">
        <v>21</v>
      </c>
      <c r="U2616" s="33" t="s">
        <v>26689</v>
      </c>
      <c r="V2616" s="33" t="s">
        <v>26484</v>
      </c>
      <c r="W2616" s="33" t="s">
        <v>19153</v>
      </c>
      <c r="X2616" s="33" t="s">
        <v>93</v>
      </c>
      <c r="Y2616" s="33">
        <v>3658</v>
      </c>
      <c r="AA2616" s="33" t="s">
        <v>42843</v>
      </c>
      <c r="AB2616" s="33">
        <v>5835</v>
      </c>
      <c r="AC2616" s="103">
        <v>24130</v>
      </c>
    </row>
    <row r="2617" spans="1:29" ht="13" customHeight="1" x14ac:dyDescent="0.2">
      <c r="A2617" s="33" t="s">
        <v>32738</v>
      </c>
      <c r="B2617" s="33">
        <v>47</v>
      </c>
      <c r="C2617" s="33" t="s">
        <v>13</v>
      </c>
      <c r="D2617" s="33" t="s">
        <v>30</v>
      </c>
      <c r="E2617" s="96"/>
      <c r="F2617" s="94">
        <v>43220</v>
      </c>
      <c r="G2617" s="33" t="s">
        <v>32739</v>
      </c>
      <c r="H2617" s="33" t="s">
        <v>1200</v>
      </c>
      <c r="I2617" s="33" t="s">
        <v>337</v>
      </c>
      <c r="J2617" s="62">
        <v>28734</v>
      </c>
      <c r="K2617" s="33" t="s">
        <v>1443</v>
      </c>
      <c r="L2617" s="33" t="s">
        <v>32740</v>
      </c>
      <c r="M2617" s="1" t="s">
        <v>47170</v>
      </c>
      <c r="N2617" s="33" t="s">
        <v>20</v>
      </c>
      <c r="O2617" s="33" t="s">
        <v>32741</v>
      </c>
      <c r="P2617" s="33" t="s">
        <v>45771</v>
      </c>
      <c r="Q2617" s="33" t="s">
        <v>29986</v>
      </c>
      <c r="R2617" s="96" t="s">
        <v>32742</v>
      </c>
      <c r="S2617" s="33" t="s">
        <v>93</v>
      </c>
      <c r="T2617" s="33" t="s">
        <v>21</v>
      </c>
      <c r="U2617" s="33" t="s">
        <v>26689</v>
      </c>
      <c r="V2617" s="33" t="s">
        <v>26484</v>
      </c>
      <c r="W2617" s="33" t="s">
        <v>26485</v>
      </c>
      <c r="X2617" s="33" t="s">
        <v>93</v>
      </c>
      <c r="Y2617" s="33">
        <v>3654</v>
      </c>
      <c r="AA2617" s="33" t="s">
        <v>42843</v>
      </c>
      <c r="AB2617" s="33">
        <v>5831</v>
      </c>
      <c r="AC2617" s="103">
        <v>24126</v>
      </c>
    </row>
    <row r="2618" spans="1:29" ht="13" customHeight="1" x14ac:dyDescent="0.2">
      <c r="A2618" s="33" t="s">
        <v>32743</v>
      </c>
      <c r="B2618" s="33">
        <v>64</v>
      </c>
      <c r="C2618" s="33" t="s">
        <v>13</v>
      </c>
      <c r="D2618" s="33" t="s">
        <v>78</v>
      </c>
      <c r="E2618" s="96"/>
      <c r="F2618" s="94">
        <v>43220</v>
      </c>
      <c r="G2618" s="33" t="s">
        <v>33020</v>
      </c>
      <c r="H2618" s="33" t="s">
        <v>1199</v>
      </c>
      <c r="I2618" s="33" t="s">
        <v>62</v>
      </c>
      <c r="J2618" s="62">
        <v>43224</v>
      </c>
      <c r="K2618" s="33" t="s">
        <v>1200</v>
      </c>
      <c r="L2618" s="33" t="s">
        <v>11422</v>
      </c>
      <c r="M2618" s="1" t="s">
        <v>45979</v>
      </c>
      <c r="N2618" s="33" t="s">
        <v>20</v>
      </c>
      <c r="O2618" s="33" t="s">
        <v>32744</v>
      </c>
      <c r="P2618" s="33" t="s">
        <v>45771</v>
      </c>
      <c r="Q2618" s="33" t="s">
        <v>29986</v>
      </c>
      <c r="R2618" s="96" t="s">
        <v>32745</v>
      </c>
      <c r="S2618" s="33" t="s">
        <v>93</v>
      </c>
      <c r="T2618" s="33" t="s">
        <v>21</v>
      </c>
      <c r="U2618" s="33" t="s">
        <v>26682</v>
      </c>
      <c r="Y2618" s="33">
        <v>4268</v>
      </c>
      <c r="AA2618" s="33" t="s">
        <v>42842</v>
      </c>
      <c r="AB2618" s="33">
        <v>5832</v>
      </c>
      <c r="AC2618" s="104">
        <v>24127</v>
      </c>
    </row>
    <row r="2619" spans="1:29" ht="13" customHeight="1" x14ac:dyDescent="0.2">
      <c r="A2619" s="33" t="s">
        <v>32752</v>
      </c>
      <c r="B2619" s="33">
        <v>26</v>
      </c>
      <c r="C2619" s="33" t="s">
        <v>13</v>
      </c>
      <c r="D2619" s="33" t="s">
        <v>30</v>
      </c>
      <c r="E2619" s="96" t="s">
        <v>32753</v>
      </c>
      <c r="F2619" s="94">
        <v>43219</v>
      </c>
      <c r="G2619" s="33" t="s">
        <v>33022</v>
      </c>
      <c r="H2619" s="33" t="s">
        <v>32754</v>
      </c>
      <c r="I2619" s="33" t="s">
        <v>341</v>
      </c>
      <c r="J2619" s="62">
        <v>50566</v>
      </c>
      <c r="K2619" s="33" t="s">
        <v>2998</v>
      </c>
      <c r="L2619" s="33" t="s">
        <v>32755</v>
      </c>
      <c r="M2619" s="1" t="s">
        <v>46167</v>
      </c>
      <c r="N2619" s="33" t="s">
        <v>20</v>
      </c>
      <c r="O2619" s="33" t="s">
        <v>32756</v>
      </c>
      <c r="P2619" s="33" t="s">
        <v>45771</v>
      </c>
      <c r="Q2619" s="33" t="s">
        <v>29986</v>
      </c>
      <c r="R2619" s="96" t="s">
        <v>32757</v>
      </c>
      <c r="S2619" s="33" t="s">
        <v>93</v>
      </c>
      <c r="T2619" s="33" t="s">
        <v>21</v>
      </c>
      <c r="U2619" s="33" t="s">
        <v>26689</v>
      </c>
      <c r="V2619" s="33" t="s">
        <v>26484</v>
      </c>
      <c r="W2619" s="33" t="s">
        <v>26485</v>
      </c>
      <c r="X2619" s="33" t="s">
        <v>93</v>
      </c>
      <c r="Y2619" s="33">
        <v>3655</v>
      </c>
      <c r="AA2619" s="33" t="s">
        <v>42843</v>
      </c>
      <c r="AB2619" s="33">
        <v>5828</v>
      </c>
      <c r="AC2619" s="103">
        <v>24122</v>
      </c>
    </row>
    <row r="2620" spans="1:29" ht="13" customHeight="1" x14ac:dyDescent="0.2">
      <c r="A2620" s="33" t="s">
        <v>32748</v>
      </c>
      <c r="B2620" s="33">
        <v>38</v>
      </c>
      <c r="C2620" s="33" t="s">
        <v>13</v>
      </c>
      <c r="D2620" s="33" t="s">
        <v>30</v>
      </c>
      <c r="E2620" s="96"/>
      <c r="F2620" s="94">
        <v>43219</v>
      </c>
      <c r="G2620" s="33" t="s">
        <v>32749</v>
      </c>
      <c r="H2620" s="33" t="s">
        <v>427</v>
      </c>
      <c r="I2620" s="33" t="s">
        <v>18</v>
      </c>
      <c r="J2620" s="62">
        <v>71107</v>
      </c>
      <c r="K2620" s="33" t="s">
        <v>5418</v>
      </c>
      <c r="L2620" s="33" t="s">
        <v>428</v>
      </c>
      <c r="M2620" s="1" t="s">
        <v>46120</v>
      </c>
      <c r="N2620" s="33" t="s">
        <v>20</v>
      </c>
      <c r="O2620" s="33" t="s">
        <v>32750</v>
      </c>
      <c r="P2620" s="33" t="s">
        <v>45771</v>
      </c>
      <c r="Q2620" s="33" t="s">
        <v>29986</v>
      </c>
      <c r="R2620" s="96" t="s">
        <v>32751</v>
      </c>
      <c r="S2620" s="33" t="s">
        <v>93</v>
      </c>
      <c r="T2620" s="33" t="s">
        <v>45897</v>
      </c>
      <c r="U2620" s="33" t="s">
        <v>49804</v>
      </c>
      <c r="V2620" s="33" t="s">
        <v>26484</v>
      </c>
      <c r="W2620" s="33" t="s">
        <v>26486</v>
      </c>
      <c r="X2620" s="33" t="s">
        <v>93</v>
      </c>
      <c r="Y2620" s="33">
        <v>3650</v>
      </c>
      <c r="AA2620" s="33" t="s">
        <v>42844</v>
      </c>
      <c r="AB2620" s="33">
        <v>5829</v>
      </c>
      <c r="AC2620" s="103">
        <v>24123</v>
      </c>
    </row>
    <row r="2621" spans="1:29" ht="13" customHeight="1" x14ac:dyDescent="0.2">
      <c r="A2621" s="33" t="s">
        <v>2989</v>
      </c>
      <c r="B2621" s="33" t="s">
        <v>22</v>
      </c>
      <c r="C2621" s="33" t="s">
        <v>13</v>
      </c>
      <c r="D2621" s="33" t="s">
        <v>30</v>
      </c>
      <c r="E2621" s="96"/>
      <c r="F2621" s="94">
        <v>43219</v>
      </c>
      <c r="G2621" s="33" t="s">
        <v>33021</v>
      </c>
      <c r="H2621" s="33" t="s">
        <v>18349</v>
      </c>
      <c r="I2621" s="33" t="s">
        <v>38</v>
      </c>
      <c r="J2621" s="62">
        <v>92373</v>
      </c>
      <c r="K2621" s="33" t="s">
        <v>287</v>
      </c>
      <c r="L2621" s="33" t="s">
        <v>20162</v>
      </c>
      <c r="M2621" s="1" t="s">
        <v>47024</v>
      </c>
      <c r="N2621" s="33" t="s">
        <v>20</v>
      </c>
      <c r="O2621" s="33" t="s">
        <v>32746</v>
      </c>
      <c r="P2621" s="33" t="s">
        <v>45771</v>
      </c>
      <c r="Q2621" s="33" t="s">
        <v>29986</v>
      </c>
      <c r="R2621" s="96" t="s">
        <v>32747</v>
      </c>
      <c r="S2621" s="33" t="s">
        <v>93</v>
      </c>
      <c r="T2621" s="33" t="s">
        <v>28</v>
      </c>
      <c r="U2621" s="33" t="s">
        <v>26487</v>
      </c>
      <c r="V2621" s="33" t="s">
        <v>26487</v>
      </c>
      <c r="W2621" s="33" t="s">
        <v>26485</v>
      </c>
      <c r="X2621" s="33" t="s">
        <v>93</v>
      </c>
      <c r="Y2621" s="33">
        <v>3651</v>
      </c>
      <c r="AA2621" s="33" t="s">
        <v>42844</v>
      </c>
      <c r="AB2621" s="33">
        <v>5830</v>
      </c>
      <c r="AC2621" s="103">
        <v>24121</v>
      </c>
    </row>
    <row r="2622" spans="1:29" ht="13" customHeight="1" x14ac:dyDescent="0.2">
      <c r="A2622" s="33" t="s">
        <v>32761</v>
      </c>
      <c r="B2622" s="33">
        <v>26</v>
      </c>
      <c r="C2622" s="33" t="s">
        <v>13</v>
      </c>
      <c r="D2622" s="33" t="s">
        <v>41</v>
      </c>
      <c r="E2622" s="96"/>
      <c r="F2622" s="94">
        <v>43218</v>
      </c>
      <c r="G2622" s="33" t="s">
        <v>32762</v>
      </c>
      <c r="H2622" s="33" t="s">
        <v>2375</v>
      </c>
      <c r="I2622" s="33" t="s">
        <v>38</v>
      </c>
      <c r="J2622" s="62">
        <v>95758</v>
      </c>
      <c r="K2622" s="33" t="s">
        <v>1533</v>
      </c>
      <c r="L2622" s="33" t="s">
        <v>24842</v>
      </c>
      <c r="M2622" s="1" t="s">
        <v>47172</v>
      </c>
      <c r="N2622" s="33" t="s">
        <v>20</v>
      </c>
      <c r="O2622" s="33" t="s">
        <v>32763</v>
      </c>
      <c r="P2622" s="33" t="s">
        <v>45771</v>
      </c>
      <c r="Q2622" s="33" t="s">
        <v>29986</v>
      </c>
      <c r="R2622" s="96" t="s">
        <v>32764</v>
      </c>
      <c r="S2622" s="33" t="s">
        <v>93</v>
      </c>
      <c r="T2622" s="33" t="s">
        <v>21</v>
      </c>
      <c r="U2622" s="33" t="s">
        <v>26689</v>
      </c>
      <c r="V2622" s="33" t="s">
        <v>26484</v>
      </c>
      <c r="W2622" s="33" t="s">
        <v>26485</v>
      </c>
      <c r="X2622" s="33" t="s">
        <v>93</v>
      </c>
      <c r="Y2622" s="33">
        <v>3653</v>
      </c>
      <c r="AA2622" s="33" t="s">
        <v>42844</v>
      </c>
      <c r="AB2622" s="33">
        <v>5824</v>
      </c>
      <c r="AC2622" s="103">
        <v>24117</v>
      </c>
    </row>
    <row r="2623" spans="1:29" ht="13" customHeight="1" x14ac:dyDescent="0.2">
      <c r="A2623" s="1" t="s">
        <v>32771</v>
      </c>
      <c r="B2623" s="33">
        <v>35</v>
      </c>
      <c r="C2623" s="33" t="s">
        <v>13</v>
      </c>
      <c r="D2623" s="1" t="s">
        <v>23</v>
      </c>
      <c r="E2623" s="96"/>
      <c r="F2623" s="94">
        <v>43218</v>
      </c>
      <c r="G2623" s="33" t="s">
        <v>33023</v>
      </c>
      <c r="H2623" s="33" t="s">
        <v>32772</v>
      </c>
      <c r="I2623" s="33" t="s">
        <v>50</v>
      </c>
      <c r="J2623" s="62">
        <v>48316</v>
      </c>
      <c r="K2623" s="33" t="s">
        <v>1038</v>
      </c>
      <c r="L2623" s="33" t="s">
        <v>32773</v>
      </c>
      <c r="M2623" s="1" t="s">
        <v>46951</v>
      </c>
      <c r="N2623" s="33" t="s">
        <v>20</v>
      </c>
      <c r="O2623" s="33" t="s">
        <v>32774</v>
      </c>
      <c r="P2623" s="33" t="s">
        <v>45771</v>
      </c>
      <c r="Q2623" s="33" t="s">
        <v>29986</v>
      </c>
      <c r="R2623" s="96" t="s">
        <v>32775</v>
      </c>
      <c r="S2623" s="33" t="s">
        <v>509</v>
      </c>
      <c r="T2623" s="33" t="s">
        <v>21</v>
      </c>
      <c r="U2623" s="33" t="s">
        <v>26689</v>
      </c>
      <c r="W2623" s="33" t="s">
        <v>26485</v>
      </c>
      <c r="Y2623" s="33">
        <v>4267</v>
      </c>
      <c r="AA2623" s="33" t="s">
        <v>42844</v>
      </c>
      <c r="AB2623" s="33">
        <v>5826</v>
      </c>
      <c r="AC2623" s="103">
        <v>24120</v>
      </c>
    </row>
    <row r="2624" spans="1:29" ht="13" customHeight="1" x14ac:dyDescent="0.2">
      <c r="A2624" s="33" t="s">
        <v>32765</v>
      </c>
      <c r="B2624" s="33">
        <v>36</v>
      </c>
      <c r="C2624" s="33" t="s">
        <v>102</v>
      </c>
      <c r="D2624" s="33" t="s">
        <v>78</v>
      </c>
      <c r="E2624" s="96"/>
      <c r="F2624" s="94">
        <v>43218</v>
      </c>
      <c r="G2624" s="33" t="s">
        <v>32766</v>
      </c>
      <c r="H2624" s="33" t="s">
        <v>32767</v>
      </c>
      <c r="I2624" s="33" t="s">
        <v>159</v>
      </c>
      <c r="J2624" s="62">
        <v>30097</v>
      </c>
      <c r="K2624" s="33" t="s">
        <v>1236</v>
      </c>
      <c r="L2624" s="33" t="s">
        <v>32768</v>
      </c>
      <c r="M2624" s="1" t="s">
        <v>47171</v>
      </c>
      <c r="N2624" s="33" t="s">
        <v>20</v>
      </c>
      <c r="O2624" s="33" t="s">
        <v>32769</v>
      </c>
      <c r="P2624" s="33" t="s">
        <v>45771</v>
      </c>
      <c r="Q2624" s="33" t="s">
        <v>29986</v>
      </c>
      <c r="R2624" s="96" t="s">
        <v>32770</v>
      </c>
      <c r="S2624" s="33" t="s">
        <v>509</v>
      </c>
      <c r="T2624" s="33" t="s">
        <v>21</v>
      </c>
      <c r="U2624" s="33" t="s">
        <v>26682</v>
      </c>
      <c r="V2624" s="33" t="s">
        <v>26482</v>
      </c>
      <c r="W2624" s="33" t="s">
        <v>26485</v>
      </c>
      <c r="X2624" s="33" t="s">
        <v>93</v>
      </c>
      <c r="Y2624" s="33">
        <v>3649</v>
      </c>
      <c r="AA2624" s="33" t="s">
        <v>42844</v>
      </c>
      <c r="AB2624" s="33">
        <v>5827</v>
      </c>
      <c r="AC2624" s="103">
        <v>24119</v>
      </c>
    </row>
    <row r="2625" spans="1:29" ht="13" customHeight="1" x14ac:dyDescent="0.2">
      <c r="A2625" s="33" t="s">
        <v>36861</v>
      </c>
      <c r="B2625" s="33">
        <v>41</v>
      </c>
      <c r="C2625" s="33" t="s">
        <v>13</v>
      </c>
      <c r="D2625" s="33" t="s">
        <v>30</v>
      </c>
      <c r="F2625" s="94">
        <v>43218</v>
      </c>
      <c r="G2625" s="10" t="s">
        <v>36889</v>
      </c>
      <c r="H2625" s="10" t="s">
        <v>18908</v>
      </c>
      <c r="I2625" s="33" t="s">
        <v>55</v>
      </c>
      <c r="J2625" s="62">
        <v>32707</v>
      </c>
      <c r="K2625" s="10" t="s">
        <v>8279</v>
      </c>
      <c r="L2625" s="10" t="s">
        <v>18911</v>
      </c>
      <c r="M2625" s="1" t="s">
        <v>47173</v>
      </c>
      <c r="N2625" s="33" t="s">
        <v>20</v>
      </c>
      <c r="O2625" s="10" t="s">
        <v>36920</v>
      </c>
      <c r="P2625" s="10" t="s">
        <v>45771</v>
      </c>
      <c r="Q2625" s="33" t="s">
        <v>29986</v>
      </c>
      <c r="R2625" s="61" t="s">
        <v>36921</v>
      </c>
      <c r="S2625" s="33" t="s">
        <v>93</v>
      </c>
      <c r="T2625" s="33" t="s">
        <v>21</v>
      </c>
      <c r="U2625" s="35" t="s">
        <v>26689</v>
      </c>
      <c r="V2625" s="35" t="s">
        <v>26484</v>
      </c>
      <c r="W2625" s="35" t="s">
        <v>26485</v>
      </c>
      <c r="X2625" s="33" t="s">
        <v>93</v>
      </c>
      <c r="Y2625" s="33">
        <v>3750</v>
      </c>
      <c r="AA2625" s="33" t="s">
        <v>42844</v>
      </c>
      <c r="AB2625" s="33">
        <v>5825</v>
      </c>
      <c r="AC2625" s="103">
        <v>24385</v>
      </c>
    </row>
    <row r="2626" spans="1:29" ht="13" customHeight="1" x14ac:dyDescent="0.2">
      <c r="A2626" s="1" t="s">
        <v>49734</v>
      </c>
      <c r="B2626" s="33" t="s">
        <v>22</v>
      </c>
      <c r="C2626" s="33" t="s">
        <v>13</v>
      </c>
      <c r="D2626" s="1" t="s">
        <v>30</v>
      </c>
      <c r="E2626" s="96"/>
      <c r="F2626" s="94">
        <v>43218</v>
      </c>
      <c r="G2626" s="33" t="s">
        <v>32758</v>
      </c>
      <c r="H2626" s="33" t="s">
        <v>1209</v>
      </c>
      <c r="I2626" s="33" t="s">
        <v>191</v>
      </c>
      <c r="J2626" s="62">
        <v>80233</v>
      </c>
      <c r="K2626" s="33" t="s">
        <v>1784</v>
      </c>
      <c r="L2626" s="33" t="s">
        <v>21030</v>
      </c>
      <c r="M2626" s="1" t="s">
        <v>45931</v>
      </c>
      <c r="N2626" s="33" t="s">
        <v>20</v>
      </c>
      <c r="O2626" s="33" t="s">
        <v>32759</v>
      </c>
      <c r="P2626" s="33" t="s">
        <v>45771</v>
      </c>
      <c r="Q2626" s="33" t="s">
        <v>29986</v>
      </c>
      <c r="R2626" s="96" t="s">
        <v>32760</v>
      </c>
      <c r="S2626" s="33" t="s">
        <v>93</v>
      </c>
      <c r="T2626" s="33" t="s">
        <v>21</v>
      </c>
      <c r="U2626" s="33" t="s">
        <v>26689</v>
      </c>
      <c r="V2626" s="33" t="s">
        <v>26482</v>
      </c>
      <c r="W2626" s="33" t="s">
        <v>26485</v>
      </c>
      <c r="X2626" s="33" t="s">
        <v>93</v>
      </c>
      <c r="Y2626" s="33">
        <v>3652</v>
      </c>
      <c r="AA2626" s="33" t="s">
        <v>42844</v>
      </c>
      <c r="AB2626" s="33">
        <v>5823</v>
      </c>
      <c r="AC2626" s="103">
        <v>24118</v>
      </c>
    </row>
    <row r="2627" spans="1:29" ht="13" customHeight="1" x14ac:dyDescent="0.2">
      <c r="A2627" s="1" t="s">
        <v>32776</v>
      </c>
      <c r="B2627" s="33">
        <v>22</v>
      </c>
      <c r="C2627" s="33" t="s">
        <v>13</v>
      </c>
      <c r="D2627" s="1" t="s">
        <v>23</v>
      </c>
      <c r="E2627" s="96"/>
      <c r="F2627" s="94">
        <v>43216</v>
      </c>
      <c r="G2627" s="33" t="s">
        <v>32777</v>
      </c>
      <c r="H2627" s="33" t="s">
        <v>27984</v>
      </c>
      <c r="I2627" s="33" t="s">
        <v>66</v>
      </c>
      <c r="J2627" s="62">
        <v>76384</v>
      </c>
      <c r="K2627" s="33" t="s">
        <v>32778</v>
      </c>
      <c r="L2627" s="33" t="s">
        <v>261</v>
      </c>
      <c r="M2627" s="1" t="s">
        <v>46113</v>
      </c>
      <c r="N2627" s="33" t="s">
        <v>20</v>
      </c>
      <c r="O2627" s="33" t="s">
        <v>32779</v>
      </c>
      <c r="P2627" s="33" t="s">
        <v>45771</v>
      </c>
      <c r="Q2627" s="33" t="s">
        <v>29986</v>
      </c>
      <c r="R2627" s="96" t="s">
        <v>32780</v>
      </c>
      <c r="S2627" s="33" t="s">
        <v>93</v>
      </c>
      <c r="T2627" s="33" t="s">
        <v>21</v>
      </c>
      <c r="U2627" s="33" t="s">
        <v>26682</v>
      </c>
      <c r="V2627" s="33" t="s">
        <v>26484</v>
      </c>
      <c r="W2627" s="33" t="s">
        <v>26483</v>
      </c>
      <c r="X2627" s="33" t="s">
        <v>93</v>
      </c>
      <c r="Y2627" s="33">
        <v>3646</v>
      </c>
      <c r="AA2627" s="33" t="s">
        <v>42843</v>
      </c>
      <c r="AB2627" s="33">
        <v>5821</v>
      </c>
      <c r="AC2627" s="103">
        <v>24115</v>
      </c>
    </row>
    <row r="2628" spans="1:29" ht="13" customHeight="1" x14ac:dyDescent="0.2">
      <c r="A2628" s="33" t="s">
        <v>32781</v>
      </c>
      <c r="B2628" s="33">
        <v>56</v>
      </c>
      <c r="C2628" s="33" t="s">
        <v>102</v>
      </c>
      <c r="D2628" s="33" t="s">
        <v>30</v>
      </c>
      <c r="E2628" s="96"/>
      <c r="F2628" s="94">
        <v>43216</v>
      </c>
      <c r="G2628" s="33" t="s">
        <v>33024</v>
      </c>
      <c r="H2628" s="33" t="s">
        <v>8856</v>
      </c>
      <c r="I2628" s="33" t="s">
        <v>38</v>
      </c>
      <c r="J2628" s="62">
        <v>95966</v>
      </c>
      <c r="K2628" s="33" t="s">
        <v>4793</v>
      </c>
      <c r="L2628" s="33" t="s">
        <v>8858</v>
      </c>
      <c r="M2628" s="1" t="s">
        <v>46833</v>
      </c>
      <c r="N2628" s="33" t="s">
        <v>20</v>
      </c>
      <c r="O2628" s="33" t="s">
        <v>32782</v>
      </c>
      <c r="P2628" s="33" t="s">
        <v>45771</v>
      </c>
      <c r="Q2628" s="33" t="s">
        <v>29986</v>
      </c>
      <c r="R2628" s="96" t="s">
        <v>32783</v>
      </c>
      <c r="S2628" s="33" t="s">
        <v>93</v>
      </c>
      <c r="T2628" s="33" t="s">
        <v>350</v>
      </c>
      <c r="U2628" s="33" t="s">
        <v>26775</v>
      </c>
      <c r="V2628" s="33" t="s">
        <v>26484</v>
      </c>
      <c r="W2628" s="33" t="s">
        <v>26483</v>
      </c>
      <c r="X2628" s="33" t="s">
        <v>509</v>
      </c>
      <c r="Y2628" s="33">
        <v>3648</v>
      </c>
      <c r="AA2628" s="33" t="s">
        <v>42843</v>
      </c>
      <c r="AB2628" s="33">
        <v>5822</v>
      </c>
      <c r="AC2628" s="103">
        <v>24114</v>
      </c>
    </row>
    <row r="2629" spans="1:29" ht="13" customHeight="1" x14ac:dyDescent="0.2">
      <c r="A2629" s="33" t="s">
        <v>32784</v>
      </c>
      <c r="B2629" s="33">
        <v>36</v>
      </c>
      <c r="C2629" s="33" t="s">
        <v>13</v>
      </c>
      <c r="D2629" s="33" t="s">
        <v>30</v>
      </c>
      <c r="E2629" s="96" t="s">
        <v>32785</v>
      </c>
      <c r="F2629" s="94">
        <v>43215</v>
      </c>
      <c r="G2629" s="33" t="s">
        <v>32786</v>
      </c>
      <c r="H2629" s="33" t="s">
        <v>1209</v>
      </c>
      <c r="I2629" s="33" t="s">
        <v>191</v>
      </c>
      <c r="J2629" s="62">
        <v>80220</v>
      </c>
      <c r="K2629" s="33" t="s">
        <v>1209</v>
      </c>
      <c r="L2629" s="33" t="s">
        <v>1210</v>
      </c>
      <c r="M2629" s="1" t="s">
        <v>46036</v>
      </c>
      <c r="N2629" s="33" t="s">
        <v>20</v>
      </c>
      <c r="O2629" s="33" t="s">
        <v>36350</v>
      </c>
      <c r="P2629" s="33" t="s">
        <v>45771</v>
      </c>
      <c r="Q2629" s="33" t="s">
        <v>29986</v>
      </c>
      <c r="R2629" s="96" t="s">
        <v>32787</v>
      </c>
      <c r="S2629" s="33" t="s">
        <v>93</v>
      </c>
      <c r="T2629" s="33" t="s">
        <v>21</v>
      </c>
      <c r="U2629" s="33" t="s">
        <v>26689</v>
      </c>
      <c r="V2629" s="33" t="s">
        <v>26482</v>
      </c>
      <c r="W2629" s="33" t="s">
        <v>26483</v>
      </c>
      <c r="X2629" s="33" t="s">
        <v>93</v>
      </c>
      <c r="Y2629" s="33">
        <v>3644</v>
      </c>
      <c r="AA2629" s="33" t="s">
        <v>42842</v>
      </c>
      <c r="AB2629" s="33">
        <v>5818</v>
      </c>
      <c r="AC2629" s="103">
        <v>24111</v>
      </c>
    </row>
    <row r="2630" spans="1:29" ht="13" customHeight="1" x14ac:dyDescent="0.2">
      <c r="A2630" s="33" t="s">
        <v>32791</v>
      </c>
      <c r="B2630" s="33">
        <v>41</v>
      </c>
      <c r="C2630" s="33" t="s">
        <v>13</v>
      </c>
      <c r="D2630" s="33" t="s">
        <v>30</v>
      </c>
      <c r="E2630" s="96" t="s">
        <v>32792</v>
      </c>
      <c r="F2630" s="94">
        <v>43215</v>
      </c>
      <c r="G2630" s="33" t="s">
        <v>32793</v>
      </c>
      <c r="H2630" s="33" t="s">
        <v>18140</v>
      </c>
      <c r="I2630" s="33" t="s">
        <v>191</v>
      </c>
      <c r="J2630" s="62">
        <v>80904</v>
      </c>
      <c r="K2630" s="33" t="s">
        <v>798</v>
      </c>
      <c r="L2630" s="33" t="s">
        <v>18142</v>
      </c>
      <c r="M2630" s="1" t="s">
        <v>46000</v>
      </c>
      <c r="N2630" s="33" t="s">
        <v>20</v>
      </c>
      <c r="O2630" s="33" t="s">
        <v>32794</v>
      </c>
      <c r="P2630" s="33" t="s">
        <v>45771</v>
      </c>
      <c r="Q2630" s="33" t="s">
        <v>29986</v>
      </c>
      <c r="R2630" s="96" t="s">
        <v>32795</v>
      </c>
      <c r="S2630" s="33" t="s">
        <v>93</v>
      </c>
      <c r="T2630" s="33" t="s">
        <v>21</v>
      </c>
      <c r="U2630" s="33" t="s">
        <v>26689</v>
      </c>
      <c r="V2630" s="33" t="s">
        <v>26484</v>
      </c>
      <c r="W2630" s="33" t="s">
        <v>26486</v>
      </c>
      <c r="X2630" s="33" t="s">
        <v>93</v>
      </c>
      <c r="Y2630" s="33">
        <v>3641</v>
      </c>
      <c r="AA2630" s="33" t="s">
        <v>42844</v>
      </c>
      <c r="AB2630" s="33">
        <v>5817</v>
      </c>
      <c r="AC2630" s="103">
        <v>24112</v>
      </c>
    </row>
    <row r="2631" spans="1:29" ht="13" customHeight="1" x14ac:dyDescent="0.2">
      <c r="A2631" s="33" t="s">
        <v>32788</v>
      </c>
      <c r="B2631" s="33">
        <v>42</v>
      </c>
      <c r="C2631" s="33" t="s">
        <v>13</v>
      </c>
      <c r="D2631" s="33" t="s">
        <v>78</v>
      </c>
      <c r="E2631" s="96"/>
      <c r="F2631" s="94">
        <v>43215</v>
      </c>
      <c r="G2631" s="33" t="s">
        <v>33025</v>
      </c>
      <c r="H2631" s="33" t="s">
        <v>831</v>
      </c>
      <c r="I2631" s="33" t="s">
        <v>293</v>
      </c>
      <c r="J2631" s="62">
        <v>40212</v>
      </c>
      <c r="K2631" s="33" t="s">
        <v>1655</v>
      </c>
      <c r="L2631" s="33" t="s">
        <v>832</v>
      </c>
      <c r="M2631" s="1" t="s">
        <v>46139</v>
      </c>
      <c r="N2631" s="33" t="s">
        <v>20</v>
      </c>
      <c r="O2631" s="33" t="s">
        <v>32789</v>
      </c>
      <c r="P2631" s="33" t="s">
        <v>45771</v>
      </c>
      <c r="Q2631" s="33" t="s">
        <v>29986</v>
      </c>
      <c r="R2631" s="96" t="s">
        <v>32790</v>
      </c>
      <c r="S2631" s="33" t="s">
        <v>22</v>
      </c>
      <c r="T2631" s="33" t="s">
        <v>21</v>
      </c>
      <c r="U2631" s="33" t="s">
        <v>26682</v>
      </c>
      <c r="V2631" s="33" t="s">
        <v>26484</v>
      </c>
      <c r="W2631" s="33" t="s">
        <v>26485</v>
      </c>
      <c r="X2631" s="33" t="s">
        <v>93</v>
      </c>
      <c r="Y2631" s="33">
        <v>3643</v>
      </c>
      <c r="AA2631" s="33" t="s">
        <v>42842</v>
      </c>
      <c r="AB2631" s="33">
        <v>5819</v>
      </c>
      <c r="AC2631" s="103">
        <v>24113</v>
      </c>
    </row>
    <row r="2632" spans="1:29" ht="13" customHeight="1" x14ac:dyDescent="0.2">
      <c r="A2632" s="33" t="s">
        <v>10087</v>
      </c>
      <c r="B2632" s="33">
        <v>39</v>
      </c>
      <c r="C2632" s="33" t="s">
        <v>13</v>
      </c>
      <c r="D2632" s="33" t="s">
        <v>30</v>
      </c>
      <c r="E2632" s="96" t="s">
        <v>32796</v>
      </c>
      <c r="F2632" s="94">
        <v>43215</v>
      </c>
      <c r="G2632" s="33" t="s">
        <v>32797</v>
      </c>
      <c r="H2632" s="33" t="s">
        <v>581</v>
      </c>
      <c r="I2632" s="33" t="s">
        <v>111</v>
      </c>
      <c r="J2632" s="62">
        <v>85012</v>
      </c>
      <c r="K2632" s="33" t="s">
        <v>582</v>
      </c>
      <c r="L2632" s="33" t="s">
        <v>583</v>
      </c>
      <c r="M2632" s="1" t="s">
        <v>45935</v>
      </c>
      <c r="N2632" s="33" t="s">
        <v>362</v>
      </c>
      <c r="O2632" s="33" t="s">
        <v>32798</v>
      </c>
      <c r="P2632" s="33" t="s">
        <v>45771</v>
      </c>
      <c r="Q2632" s="33" t="s">
        <v>29986</v>
      </c>
      <c r="R2632" s="96" t="s">
        <v>32799</v>
      </c>
      <c r="S2632" s="33" t="s">
        <v>93</v>
      </c>
      <c r="T2632" s="33" t="s">
        <v>45897</v>
      </c>
      <c r="U2632" s="33" t="s">
        <v>49804</v>
      </c>
      <c r="V2632" s="33" t="s">
        <v>26487</v>
      </c>
      <c r="W2632" s="33" t="s">
        <v>26485</v>
      </c>
      <c r="AA2632" s="33" t="s">
        <v>42844</v>
      </c>
      <c r="AB2632" s="33">
        <v>5820</v>
      </c>
      <c r="AC2632" s="103">
        <v>24110</v>
      </c>
    </row>
    <row r="2633" spans="1:29" ht="13" customHeight="1" x14ac:dyDescent="0.2">
      <c r="A2633" s="33" t="s">
        <v>32804</v>
      </c>
      <c r="B2633" s="33">
        <v>21</v>
      </c>
      <c r="C2633" s="33" t="s">
        <v>13</v>
      </c>
      <c r="D2633" s="33" t="s">
        <v>78</v>
      </c>
      <c r="E2633" s="96"/>
      <c r="F2633" s="94">
        <v>43214</v>
      </c>
      <c r="G2633" s="33" t="s">
        <v>32805</v>
      </c>
      <c r="H2633" s="33" t="s">
        <v>831</v>
      </c>
      <c r="I2633" s="33" t="s">
        <v>293</v>
      </c>
      <c r="J2633" s="62">
        <v>40212</v>
      </c>
      <c r="K2633" s="33" t="s">
        <v>1655</v>
      </c>
      <c r="L2633" s="33" t="s">
        <v>832</v>
      </c>
      <c r="M2633" s="1" t="s">
        <v>46139</v>
      </c>
      <c r="N2633" s="33" t="s">
        <v>20</v>
      </c>
      <c r="O2633" s="33" t="s">
        <v>32806</v>
      </c>
      <c r="P2633" s="33" t="s">
        <v>45771</v>
      </c>
      <c r="Q2633" s="33" t="s">
        <v>29986</v>
      </c>
      <c r="R2633" s="96" t="s">
        <v>32807</v>
      </c>
      <c r="S2633" s="33" t="s">
        <v>93</v>
      </c>
      <c r="T2633" s="33" t="s">
        <v>21</v>
      </c>
      <c r="U2633" s="33" t="s">
        <v>26689</v>
      </c>
      <c r="V2633" s="33" t="s">
        <v>26484</v>
      </c>
      <c r="X2633" s="33" t="s">
        <v>509</v>
      </c>
      <c r="Y2633" s="33">
        <v>3642</v>
      </c>
      <c r="AA2633" s="33" t="s">
        <v>42842</v>
      </c>
      <c r="AB2633" s="33">
        <v>5815</v>
      </c>
      <c r="AC2633" s="103">
        <v>24106</v>
      </c>
    </row>
    <row r="2634" spans="1:29" ht="13" customHeight="1" x14ac:dyDescent="0.2">
      <c r="A2634" s="33" t="s">
        <v>36227</v>
      </c>
      <c r="B2634" s="33">
        <v>44</v>
      </c>
      <c r="C2634" s="33" t="s">
        <v>13</v>
      </c>
      <c r="D2634" s="33" t="s">
        <v>41</v>
      </c>
      <c r="E2634" s="96"/>
      <c r="F2634" s="94">
        <v>43214</v>
      </c>
      <c r="G2634" s="33" t="s">
        <v>32800</v>
      </c>
      <c r="H2634" s="33" t="s">
        <v>529</v>
      </c>
      <c r="I2634" s="33" t="s">
        <v>66</v>
      </c>
      <c r="J2634" s="62">
        <v>78205</v>
      </c>
      <c r="K2634" s="33" t="s">
        <v>530</v>
      </c>
      <c r="L2634" s="33" t="s">
        <v>32801</v>
      </c>
      <c r="M2634" s="1" t="s">
        <v>46943</v>
      </c>
      <c r="N2634" s="33" t="s">
        <v>20</v>
      </c>
      <c r="O2634" s="33" t="s">
        <v>32802</v>
      </c>
      <c r="P2634" s="33" t="s">
        <v>45771</v>
      </c>
      <c r="Q2634" s="33" t="s">
        <v>29986</v>
      </c>
      <c r="R2634" s="96" t="s">
        <v>32803</v>
      </c>
      <c r="S2634" s="33" t="s">
        <v>93</v>
      </c>
      <c r="T2634" s="33" t="s">
        <v>21</v>
      </c>
      <c r="U2634" s="33" t="s">
        <v>26689</v>
      </c>
      <c r="V2634" s="33" t="s">
        <v>26482</v>
      </c>
      <c r="W2634" s="33" t="s">
        <v>26486</v>
      </c>
      <c r="X2634" s="33" t="s">
        <v>93</v>
      </c>
      <c r="Y2634" s="33">
        <v>3640</v>
      </c>
      <c r="AA2634" s="33" t="s">
        <v>42842</v>
      </c>
      <c r="AB2634" s="33">
        <v>5814</v>
      </c>
      <c r="AC2634" s="103">
        <v>24108</v>
      </c>
    </row>
    <row r="2635" spans="1:29" ht="13" customHeight="1" x14ac:dyDescent="0.2">
      <c r="A2635" s="1" t="s">
        <v>2989</v>
      </c>
      <c r="B2635" s="33" t="s">
        <v>22</v>
      </c>
      <c r="C2635" s="33" t="s">
        <v>13</v>
      </c>
      <c r="D2635" s="1" t="s">
        <v>23</v>
      </c>
      <c r="E2635" s="96"/>
      <c r="F2635" s="94">
        <v>43214</v>
      </c>
      <c r="G2635" s="33" t="s">
        <v>33026</v>
      </c>
      <c r="H2635" s="33" t="s">
        <v>115</v>
      </c>
      <c r="I2635" s="33" t="s">
        <v>66</v>
      </c>
      <c r="J2635" s="62">
        <v>79109</v>
      </c>
      <c r="K2635" s="33" t="s">
        <v>116</v>
      </c>
      <c r="L2635" s="33" t="s">
        <v>13976</v>
      </c>
      <c r="M2635" s="1" t="s">
        <v>46243</v>
      </c>
      <c r="N2635" s="33" t="s">
        <v>20</v>
      </c>
      <c r="O2635" s="33" t="s">
        <v>32808</v>
      </c>
      <c r="P2635" s="33" t="s">
        <v>45771</v>
      </c>
      <c r="Q2635" s="33" t="s">
        <v>29986</v>
      </c>
      <c r="R2635" s="96" t="s">
        <v>32809</v>
      </c>
      <c r="S2635" s="33" t="s">
        <v>509</v>
      </c>
      <c r="T2635" s="33" t="s">
        <v>21</v>
      </c>
      <c r="U2635" s="33" t="s">
        <v>26689</v>
      </c>
      <c r="V2635" s="33" t="s">
        <v>26484</v>
      </c>
      <c r="W2635" s="33" t="s">
        <v>26485</v>
      </c>
      <c r="X2635" s="33" t="s">
        <v>93</v>
      </c>
      <c r="Y2635" s="33">
        <v>4266</v>
      </c>
      <c r="AA2635" s="33" t="s">
        <v>42844</v>
      </c>
      <c r="AB2635" s="33">
        <v>5816</v>
      </c>
      <c r="AC2635" s="103">
        <v>24109</v>
      </c>
    </row>
    <row r="2636" spans="1:29" ht="13" customHeight="1" x14ac:dyDescent="0.2">
      <c r="A2636" s="33" t="s">
        <v>32810</v>
      </c>
      <c r="B2636" s="33">
        <v>37</v>
      </c>
      <c r="C2636" s="33" t="s">
        <v>13</v>
      </c>
      <c r="D2636" s="33" t="s">
        <v>78</v>
      </c>
      <c r="E2636" s="96"/>
      <c r="F2636" s="94">
        <v>43213</v>
      </c>
      <c r="G2636" s="33" t="s">
        <v>32811</v>
      </c>
      <c r="H2636" s="33" t="s">
        <v>11288</v>
      </c>
      <c r="I2636" s="33" t="s">
        <v>66</v>
      </c>
      <c r="J2636" s="62">
        <v>75052</v>
      </c>
      <c r="K2636" s="33" t="s">
        <v>265</v>
      </c>
      <c r="L2636" s="33" t="s">
        <v>11290</v>
      </c>
      <c r="M2636" s="1" t="s">
        <v>46246</v>
      </c>
      <c r="N2636" s="33" t="s">
        <v>20</v>
      </c>
      <c r="O2636" s="33" t="s">
        <v>32812</v>
      </c>
      <c r="P2636" s="33" t="s">
        <v>45771</v>
      </c>
      <c r="Q2636" s="33" t="s">
        <v>29986</v>
      </c>
      <c r="R2636" s="96" t="s">
        <v>32813</v>
      </c>
      <c r="S2636" s="33" t="s">
        <v>93</v>
      </c>
      <c r="T2636" s="33" t="s">
        <v>21</v>
      </c>
      <c r="U2636" s="33" t="s">
        <v>26689</v>
      </c>
      <c r="V2636" s="33" t="s">
        <v>26487</v>
      </c>
      <c r="W2636" s="33" t="s">
        <v>26485</v>
      </c>
      <c r="Y2636" s="33">
        <v>4265</v>
      </c>
      <c r="AA2636" s="33" t="s">
        <v>42844</v>
      </c>
      <c r="AB2636" s="33">
        <v>5813</v>
      </c>
      <c r="AC2636" s="103">
        <v>24103</v>
      </c>
    </row>
    <row r="2637" spans="1:29" ht="13" customHeight="1" x14ac:dyDescent="0.2">
      <c r="A2637" s="33" t="s">
        <v>32819</v>
      </c>
      <c r="B2637" s="33">
        <v>27</v>
      </c>
      <c r="C2637" s="33" t="s">
        <v>13</v>
      </c>
      <c r="D2637" s="33" t="s">
        <v>30</v>
      </c>
      <c r="E2637" s="96" t="s">
        <v>32820</v>
      </c>
      <c r="F2637" s="94">
        <v>43212</v>
      </c>
      <c r="G2637" s="33" t="s">
        <v>32821</v>
      </c>
      <c r="H2637" s="33" t="s">
        <v>32822</v>
      </c>
      <c r="I2637" s="33" t="s">
        <v>50</v>
      </c>
      <c r="J2637" s="62">
        <v>49460</v>
      </c>
      <c r="K2637" s="33" t="s">
        <v>7012</v>
      </c>
      <c r="L2637" s="33" t="s">
        <v>32823</v>
      </c>
      <c r="M2637" s="1" t="s">
        <v>47174</v>
      </c>
      <c r="N2637" s="33" t="s">
        <v>20</v>
      </c>
      <c r="O2637" s="33" t="s">
        <v>32824</v>
      </c>
      <c r="P2637" s="33" t="s">
        <v>45771</v>
      </c>
      <c r="Q2637" s="33" t="s">
        <v>29986</v>
      </c>
      <c r="R2637" s="96" t="s">
        <v>32825</v>
      </c>
      <c r="S2637" s="33" t="s">
        <v>93</v>
      </c>
      <c r="T2637" s="33" t="s">
        <v>21</v>
      </c>
      <c r="U2637" s="33" t="s">
        <v>26689</v>
      </c>
      <c r="V2637" s="33" t="s">
        <v>26484</v>
      </c>
      <c r="W2637" s="33" t="s">
        <v>26485</v>
      </c>
      <c r="X2637" s="33" t="s">
        <v>93</v>
      </c>
      <c r="Y2637" s="33">
        <v>3635</v>
      </c>
      <c r="AA2637" s="33" t="s">
        <v>42843</v>
      </c>
      <c r="AB2637" s="33">
        <v>5811</v>
      </c>
      <c r="AC2637" s="103">
        <v>24101</v>
      </c>
    </row>
    <row r="2638" spans="1:29" ht="13" customHeight="1" x14ac:dyDescent="0.2">
      <c r="A2638" s="33" t="s">
        <v>32814</v>
      </c>
      <c r="B2638" s="33">
        <v>37</v>
      </c>
      <c r="C2638" s="33" t="s">
        <v>13</v>
      </c>
      <c r="D2638" s="33" t="s">
        <v>41</v>
      </c>
      <c r="E2638" s="96"/>
      <c r="F2638" s="94">
        <v>43212</v>
      </c>
      <c r="G2638" s="33" t="s">
        <v>32815</v>
      </c>
      <c r="H2638" s="33" t="s">
        <v>831</v>
      </c>
      <c r="I2638" s="33" t="s">
        <v>293</v>
      </c>
      <c r="J2638" s="62">
        <v>40218</v>
      </c>
      <c r="K2638" s="33" t="s">
        <v>1655</v>
      </c>
      <c r="L2638" s="33" t="s">
        <v>32816</v>
      </c>
      <c r="M2638" s="1" t="s">
        <v>48938</v>
      </c>
      <c r="N2638" s="33" t="s">
        <v>20</v>
      </c>
      <c r="O2638" s="33" t="s">
        <v>32817</v>
      </c>
      <c r="P2638" s="33" t="s">
        <v>45771</v>
      </c>
      <c r="Q2638" s="33" t="s">
        <v>29986</v>
      </c>
      <c r="R2638" s="96" t="s">
        <v>32818</v>
      </c>
      <c r="S2638" s="33" t="s">
        <v>93</v>
      </c>
      <c r="T2638" s="33" t="s">
        <v>21</v>
      </c>
      <c r="U2638" s="33" t="s">
        <v>26689</v>
      </c>
      <c r="V2638" s="33" t="s">
        <v>26484</v>
      </c>
      <c r="W2638" s="33" t="s">
        <v>26486</v>
      </c>
      <c r="X2638" s="33" t="s">
        <v>93</v>
      </c>
      <c r="Y2638" s="33">
        <v>3639</v>
      </c>
      <c r="AA2638" s="33" t="s">
        <v>42844</v>
      </c>
      <c r="AB2638" s="33">
        <v>5812</v>
      </c>
      <c r="AC2638" s="103">
        <v>24102</v>
      </c>
    </row>
    <row r="2639" spans="1:29" ht="13" customHeight="1" x14ac:dyDescent="0.2">
      <c r="A2639" s="33" t="s">
        <v>32831</v>
      </c>
      <c r="B2639" s="33">
        <v>25</v>
      </c>
      <c r="C2639" s="33" t="s">
        <v>13</v>
      </c>
      <c r="D2639" s="33" t="s">
        <v>78</v>
      </c>
      <c r="E2639" s="96"/>
      <c r="F2639" s="94">
        <v>43211</v>
      </c>
      <c r="G2639" s="33" t="s">
        <v>32832</v>
      </c>
      <c r="H2639" s="33" t="s">
        <v>1113</v>
      </c>
      <c r="I2639" s="33" t="s">
        <v>297</v>
      </c>
      <c r="J2639" s="62">
        <v>38122</v>
      </c>
      <c r="K2639" s="33" t="s">
        <v>1114</v>
      </c>
      <c r="L2639" s="33" t="s">
        <v>1115</v>
      </c>
      <c r="M2639" s="1" t="s">
        <v>46341</v>
      </c>
      <c r="N2639" s="33" t="s">
        <v>20</v>
      </c>
      <c r="O2639" s="33" t="s">
        <v>32833</v>
      </c>
      <c r="P2639" s="33" t="s">
        <v>45771</v>
      </c>
      <c r="Q2639" s="33" t="s">
        <v>29986</v>
      </c>
      <c r="R2639" s="96" t="s">
        <v>32834</v>
      </c>
      <c r="S2639" s="33" t="s">
        <v>93</v>
      </c>
      <c r="T2639" s="33" t="s">
        <v>21</v>
      </c>
      <c r="U2639" s="33" t="s">
        <v>26689</v>
      </c>
      <c r="V2639" s="33" t="s">
        <v>26482</v>
      </c>
      <c r="W2639" s="33" t="s">
        <v>26486</v>
      </c>
      <c r="X2639" s="33" t="s">
        <v>93</v>
      </c>
      <c r="Y2639" s="33">
        <v>3633</v>
      </c>
      <c r="AA2639" s="33" t="s">
        <v>42842</v>
      </c>
      <c r="AB2639" s="33">
        <v>5808</v>
      </c>
      <c r="AC2639" s="103">
        <v>24099</v>
      </c>
    </row>
    <row r="2640" spans="1:29" ht="13" customHeight="1" x14ac:dyDescent="0.2">
      <c r="A2640" s="33" t="s">
        <v>32826</v>
      </c>
      <c r="B2640" s="33">
        <v>48</v>
      </c>
      <c r="C2640" s="33" t="s">
        <v>13</v>
      </c>
      <c r="D2640" s="33" t="s">
        <v>30</v>
      </c>
      <c r="E2640" s="96"/>
      <c r="F2640" s="94">
        <v>43211</v>
      </c>
      <c r="G2640" s="33" t="s">
        <v>32827</v>
      </c>
      <c r="H2640" s="33" t="s">
        <v>2622</v>
      </c>
      <c r="I2640" s="33" t="s">
        <v>341</v>
      </c>
      <c r="J2640" s="62">
        <v>50036</v>
      </c>
      <c r="K2640" s="33" t="s">
        <v>2622</v>
      </c>
      <c r="L2640" s="33" t="s">
        <v>32828</v>
      </c>
      <c r="M2640" s="1" t="s">
        <v>47176</v>
      </c>
      <c r="N2640" s="33" t="s">
        <v>20</v>
      </c>
      <c r="O2640" s="33" t="s">
        <v>32829</v>
      </c>
      <c r="P2640" s="33" t="s">
        <v>45771</v>
      </c>
      <c r="Q2640" s="33" t="s">
        <v>29986</v>
      </c>
      <c r="R2640" s="96" t="s">
        <v>32830</v>
      </c>
      <c r="S2640" s="33" t="s">
        <v>93</v>
      </c>
      <c r="T2640" s="33" t="s">
        <v>21</v>
      </c>
      <c r="U2640" s="33" t="s">
        <v>26682</v>
      </c>
      <c r="V2640" s="33" t="s">
        <v>26482</v>
      </c>
      <c r="X2640" s="33" t="s">
        <v>93</v>
      </c>
      <c r="Y2640" s="33">
        <v>3632</v>
      </c>
      <c r="AA2640" s="33" t="s">
        <v>42843</v>
      </c>
      <c r="AB2640" s="33">
        <v>5810</v>
      </c>
      <c r="AC2640" s="103">
        <v>24100</v>
      </c>
    </row>
    <row r="2641" spans="1:29" ht="13" customHeight="1" x14ac:dyDescent="0.2">
      <c r="A2641" s="1" t="s">
        <v>32835</v>
      </c>
      <c r="B2641" s="33">
        <v>89</v>
      </c>
      <c r="C2641" s="33" t="s">
        <v>13</v>
      </c>
      <c r="D2641" s="1" t="s">
        <v>23</v>
      </c>
      <c r="E2641" s="96"/>
      <c r="F2641" s="94">
        <v>43211</v>
      </c>
      <c r="G2641" s="33" t="s">
        <v>32836</v>
      </c>
      <c r="H2641" s="33" t="s">
        <v>32837</v>
      </c>
      <c r="I2641" s="33" t="s">
        <v>111</v>
      </c>
      <c r="J2641" s="62">
        <v>86337</v>
      </c>
      <c r="K2641" s="33" t="s">
        <v>165</v>
      </c>
      <c r="L2641" s="33" t="s">
        <v>32838</v>
      </c>
      <c r="M2641" s="1" t="s">
        <v>47175</v>
      </c>
      <c r="N2641" s="33" t="s">
        <v>20</v>
      </c>
      <c r="O2641" s="33" t="s">
        <v>32839</v>
      </c>
      <c r="P2641" s="33" t="s">
        <v>45771</v>
      </c>
      <c r="Q2641" s="33" t="s">
        <v>29986</v>
      </c>
      <c r="R2641" s="96" t="s">
        <v>32840</v>
      </c>
      <c r="S2641" s="33" t="s">
        <v>22</v>
      </c>
      <c r="T2641" s="33" t="s">
        <v>21</v>
      </c>
      <c r="U2641" s="33" t="s">
        <v>26689</v>
      </c>
      <c r="V2641" s="33" t="s">
        <v>26487</v>
      </c>
      <c r="W2641" s="33" t="s">
        <v>26485</v>
      </c>
      <c r="Y2641" s="33">
        <v>4264</v>
      </c>
      <c r="AA2641" s="33" t="s">
        <v>42843</v>
      </c>
      <c r="AB2641" s="33">
        <v>5809</v>
      </c>
      <c r="AC2641" s="103">
        <v>24105</v>
      </c>
    </row>
    <row r="2642" spans="1:29" ht="13" customHeight="1" x14ac:dyDescent="0.2">
      <c r="A2642" s="33" t="s">
        <v>32841</v>
      </c>
      <c r="B2642" s="33">
        <v>18</v>
      </c>
      <c r="C2642" s="33" t="s">
        <v>13</v>
      </c>
      <c r="D2642" s="33" t="s">
        <v>30</v>
      </c>
      <c r="E2642" s="96" t="s">
        <v>32842</v>
      </c>
      <c r="F2642" s="94">
        <v>43210</v>
      </c>
      <c r="G2642" s="33" t="s">
        <v>32843</v>
      </c>
      <c r="H2642" s="33" t="s">
        <v>32844</v>
      </c>
      <c r="I2642" s="33" t="s">
        <v>37</v>
      </c>
      <c r="J2642" s="62">
        <v>61755</v>
      </c>
      <c r="K2642" s="33" t="s">
        <v>8303</v>
      </c>
      <c r="L2642" s="33" t="s">
        <v>36351</v>
      </c>
      <c r="M2642" s="1" t="s">
        <v>47177</v>
      </c>
      <c r="N2642" s="33" t="s">
        <v>20</v>
      </c>
      <c r="O2642" s="33" t="s">
        <v>32845</v>
      </c>
      <c r="P2642" s="33" t="s">
        <v>45771</v>
      </c>
      <c r="Q2642" s="33" t="s">
        <v>29986</v>
      </c>
      <c r="R2642" s="96" t="s">
        <v>32846</v>
      </c>
      <c r="S2642" s="33" t="s">
        <v>93</v>
      </c>
      <c r="T2642" s="33" t="s">
        <v>21</v>
      </c>
      <c r="U2642" s="33" t="s">
        <v>26689</v>
      </c>
      <c r="V2642" s="33" t="s">
        <v>26484</v>
      </c>
      <c r="W2642" s="33" t="s">
        <v>26485</v>
      </c>
      <c r="X2642" s="33" t="s">
        <v>93</v>
      </c>
      <c r="Y2642" s="33">
        <v>3638</v>
      </c>
      <c r="AA2642" s="33" t="s">
        <v>42843</v>
      </c>
      <c r="AB2642" s="33">
        <v>5805</v>
      </c>
      <c r="AC2642" s="103">
        <v>24097</v>
      </c>
    </row>
    <row r="2643" spans="1:29" ht="13" customHeight="1" x14ac:dyDescent="0.2">
      <c r="A2643" s="33" t="s">
        <v>32853</v>
      </c>
      <c r="B2643" s="33">
        <v>48</v>
      </c>
      <c r="C2643" s="33" t="s">
        <v>13</v>
      </c>
      <c r="D2643" s="33" t="s">
        <v>78</v>
      </c>
      <c r="E2643" s="96"/>
      <c r="F2643" s="94">
        <v>43210</v>
      </c>
      <c r="G2643" s="33" t="s">
        <v>32854</v>
      </c>
      <c r="H2643" s="33" t="s">
        <v>994</v>
      </c>
      <c r="I2643" s="33" t="s">
        <v>55</v>
      </c>
      <c r="J2643" s="62">
        <v>32805</v>
      </c>
      <c r="K2643" s="33" t="s">
        <v>995</v>
      </c>
      <c r="L2643" s="33" t="s">
        <v>4064</v>
      </c>
      <c r="M2643" s="1" t="s">
        <v>45989</v>
      </c>
      <c r="N2643" s="33" t="s">
        <v>20</v>
      </c>
      <c r="O2643" s="33" t="s">
        <v>32855</v>
      </c>
      <c r="P2643" s="33" t="s">
        <v>45771</v>
      </c>
      <c r="Q2643" s="33" t="s">
        <v>29986</v>
      </c>
      <c r="R2643" s="96" t="s">
        <v>32856</v>
      </c>
      <c r="S2643" s="33" t="s">
        <v>93</v>
      </c>
      <c r="T2643" s="33" t="s">
        <v>28</v>
      </c>
      <c r="U2643" s="33" t="s">
        <v>26487</v>
      </c>
      <c r="V2643" s="33" t="s">
        <v>26482</v>
      </c>
      <c r="X2643" s="33" t="s">
        <v>93</v>
      </c>
      <c r="Y2643" s="33">
        <v>3636</v>
      </c>
      <c r="AA2643" s="33" t="s">
        <v>42842</v>
      </c>
      <c r="AB2643" s="33">
        <v>5806</v>
      </c>
      <c r="AC2643" s="103">
        <v>24093</v>
      </c>
    </row>
    <row r="2644" spans="1:29" ht="13" customHeight="1" x14ac:dyDescent="0.2">
      <c r="A2644" s="33" t="s">
        <v>32847</v>
      </c>
      <c r="B2644" s="33">
        <v>49</v>
      </c>
      <c r="C2644" s="33" t="s">
        <v>13</v>
      </c>
      <c r="D2644" s="33" t="s">
        <v>30</v>
      </c>
      <c r="E2644" s="96" t="s">
        <v>32848</v>
      </c>
      <c r="F2644" s="94">
        <v>43210</v>
      </c>
      <c r="G2644" s="33" t="s">
        <v>32849</v>
      </c>
      <c r="H2644" s="33" t="s">
        <v>32850</v>
      </c>
      <c r="I2644" s="33" t="s">
        <v>38</v>
      </c>
      <c r="J2644" s="62">
        <v>95631</v>
      </c>
      <c r="K2644" s="33" t="s">
        <v>1000</v>
      </c>
      <c r="L2644" s="33" t="s">
        <v>894</v>
      </c>
      <c r="M2644" s="1" t="s">
        <v>45955</v>
      </c>
      <c r="N2644" s="33" t="s">
        <v>20</v>
      </c>
      <c r="O2644" s="33" t="s">
        <v>32851</v>
      </c>
      <c r="P2644" s="33" t="s">
        <v>45771</v>
      </c>
      <c r="Q2644" s="33" t="s">
        <v>29986</v>
      </c>
      <c r="R2644" s="96" t="s">
        <v>32852</v>
      </c>
      <c r="S2644" s="33" t="s">
        <v>509</v>
      </c>
      <c r="T2644" s="33" t="s">
        <v>350</v>
      </c>
      <c r="U2644" s="33" t="s">
        <v>26775</v>
      </c>
      <c r="V2644" s="33" t="s">
        <v>26482</v>
      </c>
      <c r="W2644" s="33" t="s">
        <v>26483</v>
      </c>
      <c r="X2644" s="33" t="s">
        <v>93</v>
      </c>
      <c r="Y2644" s="33">
        <v>3634</v>
      </c>
      <c r="AA2644" s="33" t="s">
        <v>42843</v>
      </c>
      <c r="AB2644" s="33">
        <v>5807</v>
      </c>
      <c r="AC2644" s="103">
        <v>24096</v>
      </c>
    </row>
    <row r="2645" spans="1:29" ht="13" customHeight="1" x14ac:dyDescent="0.2">
      <c r="A2645" s="33" t="s">
        <v>32867</v>
      </c>
      <c r="B2645" s="33">
        <v>31</v>
      </c>
      <c r="C2645" s="33" t="s">
        <v>13</v>
      </c>
      <c r="D2645" s="33" t="s">
        <v>78</v>
      </c>
      <c r="E2645" s="96" t="s">
        <v>32868</v>
      </c>
      <c r="F2645" s="94">
        <v>43208</v>
      </c>
      <c r="G2645" s="33" t="s">
        <v>33028</v>
      </c>
      <c r="H2645" s="33" t="s">
        <v>2037</v>
      </c>
      <c r="I2645" s="33" t="s">
        <v>55</v>
      </c>
      <c r="J2645" s="62">
        <v>33311</v>
      </c>
      <c r="K2645" s="33" t="s">
        <v>1049</v>
      </c>
      <c r="L2645" s="33" t="s">
        <v>5147</v>
      </c>
      <c r="M2645" s="1" t="s">
        <v>48899</v>
      </c>
      <c r="N2645" s="33" t="s">
        <v>20</v>
      </c>
      <c r="O2645" s="33" t="s">
        <v>32869</v>
      </c>
      <c r="P2645" s="33" t="s">
        <v>45771</v>
      </c>
      <c r="Q2645" s="33" t="s">
        <v>29986</v>
      </c>
      <c r="R2645" s="96" t="s">
        <v>32870</v>
      </c>
      <c r="S2645" s="33" t="s">
        <v>93</v>
      </c>
      <c r="T2645" s="33" t="s">
        <v>21</v>
      </c>
      <c r="U2645" s="33" t="s">
        <v>26689</v>
      </c>
      <c r="V2645" s="33" t="s">
        <v>26484</v>
      </c>
      <c r="W2645" s="33" t="s">
        <v>26485</v>
      </c>
      <c r="X2645" s="33" t="s">
        <v>93</v>
      </c>
      <c r="Y2645" s="33">
        <v>3628</v>
      </c>
      <c r="AA2645" s="33" t="s">
        <v>42844</v>
      </c>
      <c r="AB2645" s="33">
        <v>5801</v>
      </c>
      <c r="AC2645" s="103">
        <v>24088</v>
      </c>
    </row>
    <row r="2646" spans="1:29" ht="13" customHeight="1" x14ac:dyDescent="0.2">
      <c r="A2646" s="33" t="s">
        <v>32871</v>
      </c>
      <c r="B2646" s="33">
        <v>32</v>
      </c>
      <c r="C2646" s="33" t="s">
        <v>13</v>
      </c>
      <c r="D2646" s="33" t="s">
        <v>30</v>
      </c>
      <c r="E2646" s="96" t="s">
        <v>32872</v>
      </c>
      <c r="F2646" s="94">
        <v>43208</v>
      </c>
      <c r="G2646" s="33" t="s">
        <v>32873</v>
      </c>
      <c r="H2646" s="33" t="s">
        <v>18621</v>
      </c>
      <c r="I2646" s="33" t="s">
        <v>159</v>
      </c>
      <c r="J2646" s="62">
        <v>30134</v>
      </c>
      <c r="K2646" s="33" t="s">
        <v>879</v>
      </c>
      <c r="L2646" s="33" t="s">
        <v>1520</v>
      </c>
      <c r="M2646" s="1" t="s">
        <v>47180</v>
      </c>
      <c r="N2646" s="33" t="s">
        <v>20</v>
      </c>
      <c r="O2646" s="33" t="s">
        <v>32874</v>
      </c>
      <c r="P2646" s="33" t="s">
        <v>45771</v>
      </c>
      <c r="Q2646" s="33" t="s">
        <v>29986</v>
      </c>
      <c r="R2646" s="96" t="s">
        <v>32875</v>
      </c>
      <c r="S2646" s="33" t="s">
        <v>509</v>
      </c>
      <c r="T2646" s="33" t="s">
        <v>21</v>
      </c>
      <c r="U2646" s="33" t="s">
        <v>26682</v>
      </c>
      <c r="V2646" s="33" t="s">
        <v>26484</v>
      </c>
      <c r="W2646" s="33" t="s">
        <v>26485</v>
      </c>
      <c r="X2646" s="33" t="s">
        <v>509</v>
      </c>
      <c r="Y2646" s="33">
        <v>3626</v>
      </c>
      <c r="AA2646" s="33" t="s">
        <v>42844</v>
      </c>
      <c r="AB2646" s="33">
        <v>5803</v>
      </c>
      <c r="AC2646" s="103">
        <v>24089</v>
      </c>
    </row>
    <row r="2647" spans="1:29" ht="13" customHeight="1" x14ac:dyDescent="0.2">
      <c r="A2647" s="33" t="s">
        <v>32857</v>
      </c>
      <c r="B2647" s="33">
        <v>45</v>
      </c>
      <c r="C2647" s="33" t="s">
        <v>13</v>
      </c>
      <c r="D2647" s="33" t="s">
        <v>30</v>
      </c>
      <c r="E2647" s="96" t="s">
        <v>32858</v>
      </c>
      <c r="F2647" s="94">
        <v>43208</v>
      </c>
      <c r="G2647" s="33" t="s">
        <v>33027</v>
      </c>
      <c r="H2647" s="33" t="s">
        <v>3833</v>
      </c>
      <c r="I2647" s="33" t="s">
        <v>399</v>
      </c>
      <c r="J2647" s="62">
        <v>65757</v>
      </c>
      <c r="K2647" s="33" t="s">
        <v>4535</v>
      </c>
      <c r="L2647" s="33" t="s">
        <v>11579</v>
      </c>
      <c r="M2647" s="1" t="s">
        <v>47179</v>
      </c>
      <c r="N2647" s="33" t="s">
        <v>20</v>
      </c>
      <c r="O2647" s="33" t="s">
        <v>32859</v>
      </c>
      <c r="P2647" s="33" t="s">
        <v>31754</v>
      </c>
      <c r="Q2647" s="33" t="s">
        <v>29986</v>
      </c>
      <c r="R2647" s="96" t="s">
        <v>32860</v>
      </c>
      <c r="S2647" s="33" t="s">
        <v>93</v>
      </c>
      <c r="T2647" s="33" t="s">
        <v>21</v>
      </c>
      <c r="U2647" s="33" t="s">
        <v>26689</v>
      </c>
      <c r="V2647" s="33" t="s">
        <v>26484</v>
      </c>
      <c r="W2647" s="33" t="s">
        <v>26486</v>
      </c>
      <c r="X2647" s="33" t="s">
        <v>93</v>
      </c>
      <c r="Y2647" s="33">
        <v>3627</v>
      </c>
      <c r="AA2647" s="33" t="s">
        <v>42843</v>
      </c>
      <c r="AB2647" s="33">
        <v>5800</v>
      </c>
      <c r="AC2647" s="103">
        <v>24091</v>
      </c>
    </row>
    <row r="2648" spans="1:29" ht="13" customHeight="1" x14ac:dyDescent="0.2">
      <c r="A2648" s="33" t="s">
        <v>32861</v>
      </c>
      <c r="B2648" s="33">
        <v>48</v>
      </c>
      <c r="C2648" s="33" t="s">
        <v>13</v>
      </c>
      <c r="D2648" s="33" t="s">
        <v>78</v>
      </c>
      <c r="E2648" s="96" t="s">
        <v>32862</v>
      </c>
      <c r="F2648" s="94">
        <v>43208</v>
      </c>
      <c r="G2648" s="33" t="s">
        <v>32863</v>
      </c>
      <c r="H2648" s="33" t="s">
        <v>2171</v>
      </c>
      <c r="I2648" s="33" t="s">
        <v>50</v>
      </c>
      <c r="J2648" s="62">
        <v>49048</v>
      </c>
      <c r="K2648" s="33" t="s">
        <v>2171</v>
      </c>
      <c r="L2648" s="33" t="s">
        <v>32864</v>
      </c>
      <c r="M2648" s="1" t="s">
        <v>47178</v>
      </c>
      <c r="N2648" s="33" t="s">
        <v>20</v>
      </c>
      <c r="O2648" s="33" t="s">
        <v>32865</v>
      </c>
      <c r="P2648" s="33" t="s">
        <v>45771</v>
      </c>
      <c r="Q2648" s="33" t="s">
        <v>29986</v>
      </c>
      <c r="R2648" s="96" t="s">
        <v>32866</v>
      </c>
      <c r="S2648" s="33" t="s">
        <v>93</v>
      </c>
      <c r="T2648" s="33" t="s">
        <v>21</v>
      </c>
      <c r="U2648" s="33" t="s">
        <v>26689</v>
      </c>
      <c r="V2648" s="33" t="s">
        <v>26484</v>
      </c>
      <c r="W2648" s="33" t="s">
        <v>26485</v>
      </c>
      <c r="X2648" s="33" t="s">
        <v>93</v>
      </c>
      <c r="Y2648" s="33">
        <v>3630</v>
      </c>
      <c r="AA2648" s="33" t="s">
        <v>42844</v>
      </c>
      <c r="AB2648" s="33">
        <v>5802</v>
      </c>
      <c r="AC2648" s="103">
        <v>24086</v>
      </c>
    </row>
    <row r="2649" spans="1:29" ht="13" customHeight="1" x14ac:dyDescent="0.2">
      <c r="A2649" s="33" t="s">
        <v>32876</v>
      </c>
      <c r="B2649" s="33">
        <v>32</v>
      </c>
      <c r="C2649" s="33" t="s">
        <v>13</v>
      </c>
      <c r="D2649" s="33" t="s">
        <v>127</v>
      </c>
      <c r="E2649" s="96" t="s">
        <v>32877</v>
      </c>
      <c r="F2649" s="94">
        <v>43208</v>
      </c>
      <c r="G2649" s="33" t="s">
        <v>32878</v>
      </c>
      <c r="H2649" s="33" t="s">
        <v>219</v>
      </c>
      <c r="I2649" s="33" t="s">
        <v>220</v>
      </c>
      <c r="J2649" s="62">
        <v>84105</v>
      </c>
      <c r="K2649" s="33" t="s">
        <v>561</v>
      </c>
      <c r="L2649" s="33" t="s">
        <v>221</v>
      </c>
      <c r="M2649" s="1" t="s">
        <v>46001</v>
      </c>
      <c r="N2649" s="33" t="s">
        <v>20</v>
      </c>
      <c r="O2649" s="33" t="s">
        <v>32879</v>
      </c>
      <c r="P2649" s="33" t="s">
        <v>45771</v>
      </c>
      <c r="Q2649" s="33" t="s">
        <v>29986</v>
      </c>
      <c r="R2649" s="96" t="s">
        <v>32880</v>
      </c>
      <c r="S2649" s="33" t="s">
        <v>93</v>
      </c>
      <c r="T2649" s="33" t="s">
        <v>28</v>
      </c>
      <c r="U2649" s="33" t="s">
        <v>26487</v>
      </c>
      <c r="V2649" s="33" t="s">
        <v>26482</v>
      </c>
      <c r="W2649" s="33" t="s">
        <v>26485</v>
      </c>
      <c r="X2649" s="33" t="s">
        <v>93</v>
      </c>
      <c r="Y2649" s="33">
        <v>3629</v>
      </c>
      <c r="AA2649" s="33" t="s">
        <v>42842</v>
      </c>
      <c r="AB2649" s="33">
        <v>5804</v>
      </c>
      <c r="AC2649" s="103">
        <v>24087</v>
      </c>
    </row>
    <row r="2650" spans="1:29" ht="13" customHeight="1" x14ac:dyDescent="0.2">
      <c r="A2650" s="33" t="s">
        <v>32895</v>
      </c>
      <c r="B2650" s="33">
        <v>41</v>
      </c>
      <c r="C2650" s="33" t="s">
        <v>13</v>
      </c>
      <c r="D2650" s="33" t="s">
        <v>78</v>
      </c>
      <c r="E2650" s="96" t="s">
        <v>32896</v>
      </c>
      <c r="F2650" s="94">
        <v>43207</v>
      </c>
      <c r="G2650" s="33" t="s">
        <v>32897</v>
      </c>
      <c r="H2650" s="33" t="s">
        <v>5913</v>
      </c>
      <c r="I2650" s="33" t="s">
        <v>220</v>
      </c>
      <c r="J2650" s="62">
        <v>84044</v>
      </c>
      <c r="K2650" s="33" t="s">
        <v>561</v>
      </c>
      <c r="L2650" s="33" t="s">
        <v>32898</v>
      </c>
      <c r="M2650" s="1" t="s">
        <v>46157</v>
      </c>
      <c r="N2650" s="33" t="s">
        <v>20</v>
      </c>
      <c r="O2650" s="33" t="s">
        <v>32899</v>
      </c>
      <c r="P2650" s="33" t="s">
        <v>45771</v>
      </c>
      <c r="Q2650" s="33" t="s">
        <v>29986</v>
      </c>
      <c r="R2650" s="96" t="s">
        <v>32900</v>
      </c>
      <c r="S2650" s="33" t="s">
        <v>509</v>
      </c>
      <c r="T2650" s="33" t="s">
        <v>28</v>
      </c>
      <c r="U2650" s="33" t="s">
        <v>26498</v>
      </c>
      <c r="V2650" s="33" t="s">
        <v>26484</v>
      </c>
      <c r="W2650" s="33" t="s">
        <v>26483</v>
      </c>
      <c r="X2650" s="33" t="s">
        <v>93</v>
      </c>
      <c r="Y2650" s="33">
        <v>3622</v>
      </c>
      <c r="AA2650" s="33" t="s">
        <v>42844</v>
      </c>
      <c r="AB2650" s="33">
        <v>5796</v>
      </c>
      <c r="AC2650" s="103">
        <v>24083</v>
      </c>
    </row>
    <row r="2651" spans="1:29" ht="13" customHeight="1" x14ac:dyDescent="0.2">
      <c r="A2651" s="33" t="s">
        <v>32887</v>
      </c>
      <c r="B2651" s="33">
        <v>25</v>
      </c>
      <c r="C2651" s="33" t="s">
        <v>13</v>
      </c>
      <c r="D2651" s="33" t="s">
        <v>78</v>
      </c>
      <c r="E2651" s="96"/>
      <c r="F2651" s="94">
        <v>43207</v>
      </c>
      <c r="G2651" s="33" t="s">
        <v>32888</v>
      </c>
      <c r="H2651" s="33" t="s">
        <v>27268</v>
      </c>
      <c r="I2651" s="33" t="s">
        <v>159</v>
      </c>
      <c r="J2651" s="62">
        <v>30168</v>
      </c>
      <c r="K2651" s="33" t="s">
        <v>3039</v>
      </c>
      <c r="L2651" s="33" t="s">
        <v>3040</v>
      </c>
      <c r="M2651" s="1" t="s">
        <v>45915</v>
      </c>
      <c r="N2651" s="33" t="s">
        <v>20</v>
      </c>
      <c r="O2651" s="33" t="s">
        <v>32889</v>
      </c>
      <c r="P2651" s="33" t="s">
        <v>45771</v>
      </c>
      <c r="Q2651" s="33" t="s">
        <v>29986</v>
      </c>
      <c r="R2651" s="96" t="s">
        <v>32890</v>
      </c>
      <c r="S2651" s="33" t="s">
        <v>901</v>
      </c>
      <c r="T2651" s="33" t="s">
        <v>350</v>
      </c>
      <c r="U2651" s="33" t="s">
        <v>26775</v>
      </c>
      <c r="V2651" s="33" t="s">
        <v>26484</v>
      </c>
      <c r="W2651" s="33" t="s">
        <v>26483</v>
      </c>
      <c r="X2651" s="33" t="s">
        <v>93</v>
      </c>
      <c r="Y2651" s="33">
        <v>3624</v>
      </c>
      <c r="AA2651" s="33" t="s">
        <v>42844</v>
      </c>
      <c r="AB2651" s="33">
        <v>5797</v>
      </c>
      <c r="AC2651" s="103">
        <v>24084</v>
      </c>
    </row>
    <row r="2652" spans="1:29" ht="13" customHeight="1" x14ac:dyDescent="0.2">
      <c r="A2652" s="33" t="s">
        <v>32891</v>
      </c>
      <c r="B2652" s="33">
        <v>39</v>
      </c>
      <c r="C2652" s="33" t="s">
        <v>13</v>
      </c>
      <c r="D2652" s="33" t="s">
        <v>30</v>
      </c>
      <c r="E2652" s="96"/>
      <c r="F2652" s="94">
        <v>43207</v>
      </c>
      <c r="G2652" s="33" t="s">
        <v>33029</v>
      </c>
      <c r="H2652" s="33" t="s">
        <v>3915</v>
      </c>
      <c r="I2652" s="33" t="s">
        <v>366</v>
      </c>
      <c r="J2652" s="62">
        <v>73460</v>
      </c>
      <c r="K2652" s="33" t="s">
        <v>20468</v>
      </c>
      <c r="L2652" s="33" t="s">
        <v>32892</v>
      </c>
      <c r="M2652" s="1" t="s">
        <v>47181</v>
      </c>
      <c r="N2652" s="33" t="s">
        <v>20</v>
      </c>
      <c r="O2652" s="33" t="s">
        <v>32893</v>
      </c>
      <c r="P2652" s="33" t="s">
        <v>45771</v>
      </c>
      <c r="Q2652" s="33" t="s">
        <v>29986</v>
      </c>
      <c r="R2652" s="96" t="s">
        <v>32894</v>
      </c>
      <c r="S2652" s="33" t="s">
        <v>93</v>
      </c>
      <c r="T2652" s="33" t="s">
        <v>350</v>
      </c>
      <c r="U2652" s="33" t="s">
        <v>26775</v>
      </c>
      <c r="V2652" s="33" t="s">
        <v>26484</v>
      </c>
      <c r="W2652" s="33" t="s">
        <v>26483</v>
      </c>
      <c r="X2652" s="33" t="s">
        <v>93</v>
      </c>
      <c r="Y2652" s="33">
        <v>3625</v>
      </c>
      <c r="AA2652" s="33" t="s">
        <v>42843</v>
      </c>
      <c r="AB2652" s="33">
        <v>5798</v>
      </c>
      <c r="AC2652" s="103">
        <v>24082</v>
      </c>
    </row>
    <row r="2653" spans="1:29" ht="13" customHeight="1" x14ac:dyDescent="0.2">
      <c r="A2653" s="33" t="s">
        <v>32881</v>
      </c>
      <c r="B2653" s="33">
        <v>40</v>
      </c>
      <c r="C2653" s="33" t="s">
        <v>13</v>
      </c>
      <c r="D2653" s="33" t="s">
        <v>30</v>
      </c>
      <c r="E2653" s="96" t="s">
        <v>32882</v>
      </c>
      <c r="F2653" s="94">
        <v>43207</v>
      </c>
      <c r="G2653" s="33" t="s">
        <v>32883</v>
      </c>
      <c r="H2653" s="33" t="s">
        <v>16995</v>
      </c>
      <c r="I2653" s="33" t="s">
        <v>293</v>
      </c>
      <c r="J2653" s="62">
        <v>42717</v>
      </c>
      <c r="K2653" s="33" t="s">
        <v>2894</v>
      </c>
      <c r="L2653" s="33" t="s">
        <v>32884</v>
      </c>
      <c r="M2653" s="1" t="s">
        <v>47182</v>
      </c>
      <c r="N2653" s="33" t="s">
        <v>20</v>
      </c>
      <c r="O2653" s="33" t="s">
        <v>32885</v>
      </c>
      <c r="P2653" s="33" t="s">
        <v>45771</v>
      </c>
      <c r="Q2653" s="33" t="s">
        <v>29986</v>
      </c>
      <c r="R2653" s="96" t="s">
        <v>32886</v>
      </c>
      <c r="S2653" s="33" t="s">
        <v>93</v>
      </c>
      <c r="T2653" s="33" t="s">
        <v>350</v>
      </c>
      <c r="U2653" s="33" t="s">
        <v>26775</v>
      </c>
      <c r="V2653" s="33" t="s">
        <v>26484</v>
      </c>
      <c r="W2653" s="33" t="s">
        <v>26483</v>
      </c>
      <c r="X2653" s="33" t="s">
        <v>93</v>
      </c>
      <c r="Y2653" s="33">
        <v>3631</v>
      </c>
      <c r="AA2653" s="33" t="s">
        <v>42843</v>
      </c>
      <c r="AB2653" s="33">
        <v>5799</v>
      </c>
      <c r="AC2653" s="103">
        <v>24085</v>
      </c>
    </row>
    <row r="2654" spans="1:29" ht="13" customHeight="1" x14ac:dyDescent="0.2">
      <c r="A2654" s="33" t="s">
        <v>32901</v>
      </c>
      <c r="B2654" s="33">
        <v>36</v>
      </c>
      <c r="C2654" s="33" t="s">
        <v>13</v>
      </c>
      <c r="D2654" s="33" t="s">
        <v>127</v>
      </c>
      <c r="E2654" s="96"/>
      <c r="F2654" s="94">
        <v>43205</v>
      </c>
      <c r="G2654" s="33" t="s">
        <v>32902</v>
      </c>
      <c r="H2654" s="33" t="s">
        <v>32903</v>
      </c>
      <c r="I2654" s="33" t="s">
        <v>795</v>
      </c>
      <c r="J2654" s="62">
        <v>59050</v>
      </c>
      <c r="K2654" s="33" t="s">
        <v>7793</v>
      </c>
      <c r="L2654" s="33" t="s">
        <v>32904</v>
      </c>
      <c r="M2654" s="1" t="s">
        <v>47183</v>
      </c>
      <c r="N2654" s="33" t="s">
        <v>20</v>
      </c>
      <c r="O2654" s="33" t="s">
        <v>32905</v>
      </c>
      <c r="P2654" s="33" t="s">
        <v>45771</v>
      </c>
      <c r="Q2654" s="33" t="s">
        <v>29986</v>
      </c>
      <c r="R2654" s="96" t="s">
        <v>32906</v>
      </c>
      <c r="S2654" s="33" t="s">
        <v>901</v>
      </c>
      <c r="T2654" s="33" t="s">
        <v>21</v>
      </c>
      <c r="U2654" s="33" t="s">
        <v>26682</v>
      </c>
      <c r="V2654" s="33" t="s">
        <v>26482</v>
      </c>
      <c r="W2654" s="33" t="s">
        <v>26485</v>
      </c>
      <c r="X2654" s="33" t="s">
        <v>93</v>
      </c>
      <c r="Y2654" s="33">
        <v>3616</v>
      </c>
      <c r="AA2654" s="33" t="s">
        <v>42843</v>
      </c>
      <c r="AB2654" s="33">
        <v>5795</v>
      </c>
      <c r="AC2654" s="103">
        <v>24081</v>
      </c>
    </row>
    <row r="2655" spans="1:29" ht="13" customHeight="1" x14ac:dyDescent="0.2">
      <c r="A2655" s="33" t="s">
        <v>32909</v>
      </c>
      <c r="B2655" s="33">
        <v>39</v>
      </c>
      <c r="C2655" s="33" t="s">
        <v>13</v>
      </c>
      <c r="D2655" s="33" t="s">
        <v>78</v>
      </c>
      <c r="E2655" s="96"/>
      <c r="F2655" s="94">
        <v>43204</v>
      </c>
      <c r="G2655" s="33" t="s">
        <v>32910</v>
      </c>
      <c r="H2655" s="33" t="s">
        <v>581</v>
      </c>
      <c r="I2655" s="33" t="s">
        <v>111</v>
      </c>
      <c r="J2655" s="62">
        <v>85013</v>
      </c>
      <c r="K2655" s="33" t="s">
        <v>582</v>
      </c>
      <c r="L2655" s="33" t="s">
        <v>583</v>
      </c>
      <c r="M2655" s="1" t="s">
        <v>45935</v>
      </c>
      <c r="N2655" s="33" t="s">
        <v>20</v>
      </c>
      <c r="O2655" s="33" t="s">
        <v>32911</v>
      </c>
      <c r="P2655" s="33" t="s">
        <v>45771</v>
      </c>
      <c r="Q2655" s="33" t="s">
        <v>29986</v>
      </c>
      <c r="R2655" s="96" t="s">
        <v>32912</v>
      </c>
      <c r="S2655" s="33" t="s">
        <v>93</v>
      </c>
      <c r="T2655" s="33" t="s">
        <v>21</v>
      </c>
      <c r="U2655" s="33" t="s">
        <v>26689</v>
      </c>
      <c r="V2655" s="33" t="s">
        <v>26484</v>
      </c>
      <c r="W2655" s="33" t="s">
        <v>19153</v>
      </c>
      <c r="X2655" s="33" t="s">
        <v>93</v>
      </c>
      <c r="Y2655" s="33">
        <v>3618</v>
      </c>
      <c r="AA2655" s="33" t="s">
        <v>42842</v>
      </c>
      <c r="AB2655" s="33">
        <v>5791</v>
      </c>
      <c r="AC2655" s="103">
        <v>24077</v>
      </c>
    </row>
    <row r="2656" spans="1:29" ht="13" customHeight="1" x14ac:dyDescent="0.2">
      <c r="A2656" s="33" t="s">
        <v>32918</v>
      </c>
      <c r="B2656" s="33">
        <v>44</v>
      </c>
      <c r="C2656" s="33" t="s">
        <v>13</v>
      </c>
      <c r="D2656" s="33" t="s">
        <v>41</v>
      </c>
      <c r="E2656" s="96"/>
      <c r="F2656" s="94">
        <v>43204</v>
      </c>
      <c r="G2656" s="33" t="s">
        <v>32919</v>
      </c>
      <c r="H2656" s="33" t="s">
        <v>581</v>
      </c>
      <c r="I2656" s="33" t="s">
        <v>111</v>
      </c>
      <c r="J2656" s="62">
        <v>85041</v>
      </c>
      <c r="K2656" s="33" t="s">
        <v>582</v>
      </c>
      <c r="L2656" s="33" t="s">
        <v>583</v>
      </c>
      <c r="M2656" s="1" t="s">
        <v>45935</v>
      </c>
      <c r="N2656" s="33" t="s">
        <v>20</v>
      </c>
      <c r="O2656" s="33" t="s">
        <v>32920</v>
      </c>
      <c r="P2656" s="33" t="s">
        <v>45771</v>
      </c>
      <c r="Q2656" s="33" t="s">
        <v>29986</v>
      </c>
      <c r="R2656" s="96" t="s">
        <v>32921</v>
      </c>
      <c r="S2656" s="33" t="s">
        <v>901</v>
      </c>
      <c r="T2656" s="33" t="s">
        <v>21</v>
      </c>
      <c r="U2656" s="33" t="s">
        <v>26689</v>
      </c>
      <c r="V2656" s="33" t="s">
        <v>26484</v>
      </c>
      <c r="W2656" s="33" t="s">
        <v>26485</v>
      </c>
      <c r="X2656" s="33" t="s">
        <v>93</v>
      </c>
      <c r="Y2656" s="33">
        <v>3620</v>
      </c>
      <c r="AA2656" s="33" t="s">
        <v>42844</v>
      </c>
      <c r="AB2656" s="33">
        <v>5792</v>
      </c>
      <c r="AC2656" s="103">
        <v>24078</v>
      </c>
    </row>
    <row r="2657" spans="1:29" ht="13" customHeight="1" x14ac:dyDescent="0.2">
      <c r="A2657" s="33" t="s">
        <v>32913</v>
      </c>
      <c r="B2657" s="33">
        <v>55</v>
      </c>
      <c r="C2657" s="33" t="s">
        <v>13</v>
      </c>
      <c r="D2657" s="33" t="s">
        <v>41</v>
      </c>
      <c r="E2657" s="96"/>
      <c r="F2657" s="94">
        <v>43204</v>
      </c>
      <c r="G2657" s="33" t="s">
        <v>32914</v>
      </c>
      <c r="H2657" s="33" t="s">
        <v>21323</v>
      </c>
      <c r="I2657" s="33" t="s">
        <v>74</v>
      </c>
      <c r="J2657" s="62">
        <v>8332</v>
      </c>
      <c r="K2657" s="33" t="s">
        <v>2894</v>
      </c>
      <c r="L2657" s="33" t="s">
        <v>32915</v>
      </c>
      <c r="M2657" s="1" t="s">
        <v>47184</v>
      </c>
      <c r="N2657" s="33" t="s">
        <v>20</v>
      </c>
      <c r="O2657" s="33" t="s">
        <v>32916</v>
      </c>
      <c r="P2657" s="33" t="s">
        <v>43587</v>
      </c>
      <c r="Q2657" s="33" t="s">
        <v>29986</v>
      </c>
      <c r="R2657" s="96" t="s">
        <v>32917</v>
      </c>
      <c r="S2657" s="33" t="s">
        <v>93</v>
      </c>
      <c r="T2657" s="33" t="s">
        <v>28</v>
      </c>
      <c r="U2657" s="33" t="s">
        <v>26487</v>
      </c>
      <c r="V2657" s="33" t="s">
        <v>26482</v>
      </c>
      <c r="W2657" s="33" t="s">
        <v>26483</v>
      </c>
      <c r="X2657" s="33" t="s">
        <v>93</v>
      </c>
      <c r="Y2657" s="33">
        <v>3617</v>
      </c>
      <c r="AA2657" s="33" t="s">
        <v>42844</v>
      </c>
      <c r="AB2657" s="33">
        <v>5793</v>
      </c>
      <c r="AC2657" s="103">
        <v>24080</v>
      </c>
    </row>
    <row r="2658" spans="1:29" ht="13" customHeight="1" x14ac:dyDescent="0.2">
      <c r="A2658" s="33" t="s">
        <v>32907</v>
      </c>
      <c r="B2658" s="33">
        <v>32</v>
      </c>
      <c r="C2658" s="33" t="s">
        <v>13</v>
      </c>
      <c r="D2658" s="33" t="s">
        <v>30</v>
      </c>
      <c r="E2658" s="96"/>
      <c r="F2658" s="94">
        <v>43204</v>
      </c>
      <c r="G2658" s="33" t="s">
        <v>33030</v>
      </c>
      <c r="H2658" s="33" t="s">
        <v>1928</v>
      </c>
      <c r="I2658" s="33" t="s">
        <v>159</v>
      </c>
      <c r="J2658" s="62">
        <v>30117</v>
      </c>
      <c r="K2658" s="33" t="s">
        <v>1930</v>
      </c>
      <c r="L2658" s="33" t="s">
        <v>3957</v>
      </c>
      <c r="M2658" s="1" t="s">
        <v>46350</v>
      </c>
      <c r="N2658" s="33" t="s">
        <v>20</v>
      </c>
      <c r="O2658" s="33" t="s">
        <v>36352</v>
      </c>
      <c r="P2658" s="33" t="s">
        <v>45771</v>
      </c>
      <c r="Q2658" s="33" t="s">
        <v>29986</v>
      </c>
      <c r="R2658" s="96" t="s">
        <v>32908</v>
      </c>
      <c r="S2658" s="33" t="s">
        <v>901</v>
      </c>
      <c r="T2658" s="33" t="s">
        <v>350</v>
      </c>
      <c r="U2658" s="33" t="s">
        <v>26775</v>
      </c>
      <c r="V2658" s="33" t="s">
        <v>26484</v>
      </c>
      <c r="W2658" s="33" t="s">
        <v>26485</v>
      </c>
      <c r="X2658" s="33" t="s">
        <v>93</v>
      </c>
      <c r="Y2658" s="33">
        <v>3619</v>
      </c>
      <c r="AA2658" s="33" t="s">
        <v>42844</v>
      </c>
      <c r="AB2658" s="33">
        <v>5794</v>
      </c>
      <c r="AC2658" s="103">
        <v>24079</v>
      </c>
    </row>
    <row r="2659" spans="1:29" ht="13" customHeight="1" x14ac:dyDescent="0.2">
      <c r="A2659" s="33" t="s">
        <v>32927</v>
      </c>
      <c r="B2659" s="33">
        <v>34</v>
      </c>
      <c r="C2659" s="33" t="s">
        <v>13</v>
      </c>
      <c r="D2659" s="33" t="s">
        <v>30</v>
      </c>
      <c r="E2659" s="96" t="s">
        <v>32928</v>
      </c>
      <c r="F2659" s="94">
        <v>43203</v>
      </c>
      <c r="G2659" s="33" t="s">
        <v>32929</v>
      </c>
      <c r="H2659" s="33" t="s">
        <v>740</v>
      </c>
      <c r="I2659" s="33" t="s">
        <v>66</v>
      </c>
      <c r="J2659" s="62">
        <v>76711</v>
      </c>
      <c r="K2659" s="33" t="s">
        <v>741</v>
      </c>
      <c r="L2659" s="33" t="s">
        <v>742</v>
      </c>
      <c r="M2659" s="1" t="s">
        <v>46792</v>
      </c>
      <c r="N2659" s="33" t="s">
        <v>20</v>
      </c>
      <c r="O2659" s="33" t="s">
        <v>32930</v>
      </c>
      <c r="P2659" s="33" t="s">
        <v>45771</v>
      </c>
      <c r="Q2659" s="33" t="s">
        <v>29986</v>
      </c>
      <c r="R2659" s="96" t="s">
        <v>32931</v>
      </c>
      <c r="S2659" s="33" t="s">
        <v>93</v>
      </c>
      <c r="T2659" s="33" t="s">
        <v>21</v>
      </c>
      <c r="U2659" s="33" t="s">
        <v>26682</v>
      </c>
      <c r="V2659" s="33" t="s">
        <v>26482</v>
      </c>
      <c r="W2659" s="33" t="s">
        <v>26485</v>
      </c>
      <c r="X2659" s="33" t="s">
        <v>93</v>
      </c>
      <c r="Y2659" s="33">
        <v>3612</v>
      </c>
      <c r="AA2659" s="33" t="s">
        <v>42842</v>
      </c>
      <c r="AB2659" s="33">
        <v>5788</v>
      </c>
      <c r="AC2659" s="103">
        <v>24076</v>
      </c>
    </row>
    <row r="2660" spans="1:29" ht="13" customHeight="1" x14ac:dyDescent="0.2">
      <c r="A2660" s="33" t="s">
        <v>32932</v>
      </c>
      <c r="B2660" s="33">
        <v>24</v>
      </c>
      <c r="C2660" s="33" t="s">
        <v>13</v>
      </c>
      <c r="D2660" s="33" t="s">
        <v>30</v>
      </c>
      <c r="E2660" s="96" t="s">
        <v>32933</v>
      </c>
      <c r="F2660" s="94">
        <v>43203</v>
      </c>
      <c r="G2660" s="33" t="s">
        <v>33031</v>
      </c>
      <c r="H2660" s="33" t="s">
        <v>1745</v>
      </c>
      <c r="I2660" s="33" t="s">
        <v>38</v>
      </c>
      <c r="J2660" s="62">
        <v>92805</v>
      </c>
      <c r="K2660" s="33" t="s">
        <v>995</v>
      </c>
      <c r="L2660" s="33" t="s">
        <v>1747</v>
      </c>
      <c r="M2660" s="1" t="s">
        <v>46366</v>
      </c>
      <c r="N2660" s="33" t="s">
        <v>20</v>
      </c>
      <c r="O2660" s="33" t="s">
        <v>32934</v>
      </c>
      <c r="P2660" s="33" t="s">
        <v>45771</v>
      </c>
      <c r="Q2660" s="33" t="s">
        <v>29986</v>
      </c>
      <c r="R2660" s="96" t="s">
        <v>32935</v>
      </c>
      <c r="S2660" s="33" t="s">
        <v>509</v>
      </c>
      <c r="T2660" s="33" t="s">
        <v>45897</v>
      </c>
      <c r="U2660" s="33" t="s">
        <v>49804</v>
      </c>
      <c r="V2660" s="33" t="s">
        <v>26482</v>
      </c>
      <c r="W2660" s="33" t="s">
        <v>26485</v>
      </c>
      <c r="Y2660" s="33">
        <v>4263</v>
      </c>
      <c r="AA2660" s="33" t="s">
        <v>42842</v>
      </c>
      <c r="AB2660" s="33">
        <v>5789</v>
      </c>
      <c r="AC2660" s="103">
        <v>24104</v>
      </c>
    </row>
    <row r="2661" spans="1:29" ht="13" customHeight="1" x14ac:dyDescent="0.2">
      <c r="A2661" s="33" t="s">
        <v>32922</v>
      </c>
      <c r="B2661" s="33">
        <v>31</v>
      </c>
      <c r="C2661" s="33" t="s">
        <v>13</v>
      </c>
      <c r="D2661" s="33" t="s">
        <v>30</v>
      </c>
      <c r="E2661" s="96" t="s">
        <v>32923</v>
      </c>
      <c r="F2661" s="94">
        <v>43203</v>
      </c>
      <c r="G2661" s="33" t="s">
        <v>32924</v>
      </c>
      <c r="H2661" s="33" t="s">
        <v>32925</v>
      </c>
      <c r="I2661" s="33" t="s">
        <v>191</v>
      </c>
      <c r="J2661" s="62">
        <v>80229</v>
      </c>
      <c r="K2661" s="33" t="s">
        <v>1784</v>
      </c>
      <c r="L2661" s="33" t="s">
        <v>5147</v>
      </c>
      <c r="M2661" s="1" t="s">
        <v>48899</v>
      </c>
      <c r="N2661" s="33" t="s">
        <v>20</v>
      </c>
      <c r="O2661" s="33" t="s">
        <v>36353</v>
      </c>
      <c r="P2661" s="33" t="s">
        <v>45771</v>
      </c>
      <c r="Q2661" s="33" t="s">
        <v>29986</v>
      </c>
      <c r="R2661" s="96" t="s">
        <v>32926</v>
      </c>
      <c r="S2661" s="33" t="s">
        <v>93</v>
      </c>
      <c r="T2661" s="33" t="s">
        <v>28</v>
      </c>
      <c r="U2661" s="33" t="s">
        <v>26487</v>
      </c>
      <c r="V2661" s="33" t="s">
        <v>26487</v>
      </c>
      <c r="X2661" s="33" t="s">
        <v>93</v>
      </c>
      <c r="Y2661" s="33">
        <v>3621</v>
      </c>
      <c r="AA2661" s="33" t="s">
        <v>42844</v>
      </c>
      <c r="AB2661" s="33">
        <v>5790</v>
      </c>
      <c r="AC2661" s="103">
        <v>24075</v>
      </c>
    </row>
    <row r="2662" spans="1:29" ht="13" customHeight="1" x14ac:dyDescent="0.2">
      <c r="A2662" s="33" t="s">
        <v>32954</v>
      </c>
      <c r="B2662" s="33">
        <v>23</v>
      </c>
      <c r="C2662" s="33" t="s">
        <v>13</v>
      </c>
      <c r="D2662" s="33" t="s">
        <v>30</v>
      </c>
      <c r="E2662" s="96" t="s">
        <v>32955</v>
      </c>
      <c r="F2662" s="94">
        <v>43202</v>
      </c>
      <c r="G2662" s="33" t="s">
        <v>32956</v>
      </c>
      <c r="H2662" s="33" t="s">
        <v>32957</v>
      </c>
      <c r="I2662" s="33" t="s">
        <v>121</v>
      </c>
      <c r="J2662" s="62">
        <v>55042</v>
      </c>
      <c r="K2662" s="33" t="s">
        <v>106</v>
      </c>
      <c r="L2662" s="33" t="s">
        <v>107</v>
      </c>
      <c r="M2662" s="1" t="s">
        <v>47187</v>
      </c>
      <c r="N2662" s="33" t="s">
        <v>20</v>
      </c>
      <c r="O2662" s="33" t="s">
        <v>36354</v>
      </c>
      <c r="P2662" s="33" t="s">
        <v>23031</v>
      </c>
      <c r="Q2662" s="33" t="s">
        <v>1081</v>
      </c>
      <c r="R2662" s="96" t="s">
        <v>32958</v>
      </c>
      <c r="S2662" s="33" t="s">
        <v>509</v>
      </c>
      <c r="T2662" s="33" t="s">
        <v>21</v>
      </c>
      <c r="U2662" s="33" t="s">
        <v>26689</v>
      </c>
      <c r="V2662" s="33" t="s">
        <v>26487</v>
      </c>
      <c r="W2662" s="33" t="s">
        <v>26485</v>
      </c>
      <c r="X2662" s="33" t="s">
        <v>93</v>
      </c>
      <c r="Y2662" s="33">
        <v>3609</v>
      </c>
      <c r="AA2662" s="33" t="s">
        <v>42844</v>
      </c>
      <c r="AB2662" s="33">
        <v>5784</v>
      </c>
      <c r="AC2662" s="103">
        <v>24067</v>
      </c>
    </row>
    <row r="2663" spans="1:29" ht="13" customHeight="1" x14ac:dyDescent="0.2">
      <c r="A2663" s="33" t="s">
        <v>32950</v>
      </c>
      <c r="B2663" s="33">
        <v>30</v>
      </c>
      <c r="C2663" s="33" t="s">
        <v>13</v>
      </c>
      <c r="D2663" s="33" t="s">
        <v>78</v>
      </c>
      <c r="E2663" s="96" t="s">
        <v>32951</v>
      </c>
      <c r="F2663" s="94">
        <v>43202</v>
      </c>
      <c r="G2663" s="33" t="s">
        <v>33032</v>
      </c>
      <c r="H2663" s="33" t="s">
        <v>1780</v>
      </c>
      <c r="I2663" s="33" t="s">
        <v>159</v>
      </c>
      <c r="J2663" s="62">
        <v>30318</v>
      </c>
      <c r="K2663" s="33" t="s">
        <v>1450</v>
      </c>
      <c r="L2663" s="33" t="s">
        <v>2346</v>
      </c>
      <c r="M2663" s="1" t="s">
        <v>45940</v>
      </c>
      <c r="N2663" s="33" t="s">
        <v>20</v>
      </c>
      <c r="O2663" s="33" t="s">
        <v>32952</v>
      </c>
      <c r="P2663" s="33" t="s">
        <v>45771</v>
      </c>
      <c r="Q2663" s="33" t="s">
        <v>29986</v>
      </c>
      <c r="R2663" s="96" t="s">
        <v>32953</v>
      </c>
      <c r="S2663" s="33" t="s">
        <v>509</v>
      </c>
      <c r="T2663" s="33" t="s">
        <v>21</v>
      </c>
      <c r="U2663" s="33" t="s">
        <v>26689</v>
      </c>
      <c r="V2663" s="33" t="s">
        <v>26484</v>
      </c>
      <c r="W2663" s="33" t="s">
        <v>26485</v>
      </c>
      <c r="X2663" s="33" t="s">
        <v>93</v>
      </c>
      <c r="Y2663" s="33">
        <v>3608</v>
      </c>
      <c r="AA2663" s="33" t="s">
        <v>42844</v>
      </c>
      <c r="AB2663" s="33">
        <v>5783</v>
      </c>
      <c r="AC2663" s="103">
        <v>24068</v>
      </c>
    </row>
    <row r="2664" spans="1:29" ht="13" customHeight="1" x14ac:dyDescent="0.2">
      <c r="A2664" s="33" t="s">
        <v>32936</v>
      </c>
      <c r="B2664" s="33">
        <v>39</v>
      </c>
      <c r="C2664" s="33" t="s">
        <v>13</v>
      </c>
      <c r="D2664" s="33" t="s">
        <v>78</v>
      </c>
      <c r="E2664" s="96" t="s">
        <v>32937</v>
      </c>
      <c r="F2664" s="94">
        <v>43202</v>
      </c>
      <c r="G2664" s="33" t="s">
        <v>32938</v>
      </c>
      <c r="H2664" s="33" t="s">
        <v>32939</v>
      </c>
      <c r="I2664" s="33" t="s">
        <v>915</v>
      </c>
      <c r="J2664" s="62">
        <v>72390</v>
      </c>
      <c r="K2664" s="33" t="s">
        <v>23286</v>
      </c>
      <c r="L2664" s="33" t="s">
        <v>32940</v>
      </c>
      <c r="M2664" s="1" t="s">
        <v>47185</v>
      </c>
      <c r="N2664" s="33" t="s">
        <v>20</v>
      </c>
      <c r="O2664" s="33" t="s">
        <v>32941</v>
      </c>
      <c r="P2664" s="33" t="s">
        <v>45771</v>
      </c>
      <c r="Q2664" s="33" t="s">
        <v>29986</v>
      </c>
      <c r="R2664" s="96" t="s">
        <v>32942</v>
      </c>
      <c r="S2664" s="33" t="s">
        <v>93</v>
      </c>
      <c r="T2664" s="33" t="s">
        <v>21</v>
      </c>
      <c r="U2664" s="33" t="s">
        <v>26682</v>
      </c>
      <c r="V2664" s="33" t="s">
        <v>26484</v>
      </c>
      <c r="W2664" s="33" t="s">
        <v>26485</v>
      </c>
      <c r="X2664" s="33" t="s">
        <v>93</v>
      </c>
      <c r="Y2664" s="33">
        <v>3610</v>
      </c>
      <c r="AA2664" s="33" t="s">
        <v>42843</v>
      </c>
      <c r="AB2664" s="33">
        <v>5787</v>
      </c>
      <c r="AC2664" s="103">
        <v>24072</v>
      </c>
    </row>
    <row r="2665" spans="1:29" ht="13" customHeight="1" x14ac:dyDescent="0.2">
      <c r="A2665" s="33" t="s">
        <v>32946</v>
      </c>
      <c r="B2665" s="33">
        <v>45</v>
      </c>
      <c r="C2665" s="33" t="s">
        <v>13</v>
      </c>
      <c r="D2665" s="33" t="s">
        <v>78</v>
      </c>
      <c r="E2665" s="96"/>
      <c r="F2665" s="94">
        <v>43202</v>
      </c>
      <c r="G2665" s="33" t="s">
        <v>32947</v>
      </c>
      <c r="H2665" s="33" t="s">
        <v>106</v>
      </c>
      <c r="I2665" s="33" t="s">
        <v>373</v>
      </c>
      <c r="J2665" s="62">
        <v>15301</v>
      </c>
      <c r="K2665" s="33" t="s">
        <v>106</v>
      </c>
      <c r="L2665" s="33" t="s">
        <v>470</v>
      </c>
      <c r="M2665" s="1" t="s">
        <v>46170</v>
      </c>
      <c r="N2665" s="33" t="s">
        <v>20</v>
      </c>
      <c r="O2665" s="33" t="s">
        <v>32948</v>
      </c>
      <c r="P2665" s="33" t="s">
        <v>45771</v>
      </c>
      <c r="Q2665" s="33" t="s">
        <v>29986</v>
      </c>
      <c r="R2665" s="96" t="s">
        <v>32949</v>
      </c>
      <c r="S2665" s="33" t="s">
        <v>93</v>
      </c>
      <c r="T2665" s="33" t="s">
        <v>21</v>
      </c>
      <c r="U2665" s="33" t="s">
        <v>26689</v>
      </c>
      <c r="V2665" s="33" t="s">
        <v>26484</v>
      </c>
      <c r="W2665" s="33" t="s">
        <v>19153</v>
      </c>
      <c r="X2665" s="33" t="s">
        <v>93</v>
      </c>
      <c r="Y2665" s="33">
        <v>3611</v>
      </c>
      <c r="AA2665" s="33" t="s">
        <v>42844</v>
      </c>
      <c r="AB2665" s="33">
        <v>5785</v>
      </c>
      <c r="AC2665" s="103">
        <v>24073</v>
      </c>
    </row>
    <row r="2666" spans="1:29" ht="13" customHeight="1" x14ac:dyDescent="0.2">
      <c r="A2666" s="1" t="s">
        <v>2989</v>
      </c>
      <c r="B2666" s="33" t="s">
        <v>22</v>
      </c>
      <c r="C2666" s="33" t="s">
        <v>13</v>
      </c>
      <c r="D2666" s="1" t="s">
        <v>23</v>
      </c>
      <c r="E2666" s="96"/>
      <c r="F2666" s="94">
        <v>43202</v>
      </c>
      <c r="H2666" s="33" t="s">
        <v>25454</v>
      </c>
      <c r="I2666" s="33" t="s">
        <v>191</v>
      </c>
      <c r="J2666" s="62">
        <v>80117</v>
      </c>
      <c r="K2666" s="33" t="s">
        <v>24103</v>
      </c>
      <c r="L2666" s="33" t="s">
        <v>32959</v>
      </c>
      <c r="M2666" s="1" t="s">
        <v>47186</v>
      </c>
      <c r="N2666" s="33" t="s">
        <v>362</v>
      </c>
      <c r="O2666" s="33" t="s">
        <v>32960</v>
      </c>
      <c r="P2666" s="33" t="s">
        <v>31864</v>
      </c>
      <c r="Q2666" s="33" t="s">
        <v>29986</v>
      </c>
      <c r="R2666" s="96" t="s">
        <v>32961</v>
      </c>
      <c r="S2666" s="33" t="s">
        <v>93</v>
      </c>
      <c r="T2666" s="33" t="s">
        <v>21</v>
      </c>
      <c r="U2666" s="33" t="s">
        <v>26689</v>
      </c>
      <c r="V2666" s="33" t="s">
        <v>26487</v>
      </c>
      <c r="W2666" s="33" t="s">
        <v>26485</v>
      </c>
      <c r="AA2666" s="33" t="s">
        <v>42843</v>
      </c>
      <c r="AB2666" s="33">
        <v>5786</v>
      </c>
      <c r="AC2666" s="103">
        <v>24070</v>
      </c>
    </row>
    <row r="2667" spans="1:29" ht="13" customHeight="1" x14ac:dyDescent="0.2">
      <c r="A2667" s="1" t="s">
        <v>2989</v>
      </c>
      <c r="B2667" s="33" t="s">
        <v>22</v>
      </c>
      <c r="C2667" s="33" t="s">
        <v>13</v>
      </c>
      <c r="D2667" s="1" t="s">
        <v>23</v>
      </c>
      <c r="E2667" s="96"/>
      <c r="F2667" s="94">
        <v>43202</v>
      </c>
      <c r="G2667" s="33" t="s">
        <v>32943</v>
      </c>
      <c r="H2667" s="33" t="s">
        <v>2432</v>
      </c>
      <c r="I2667" s="33" t="s">
        <v>191</v>
      </c>
      <c r="J2667" s="62">
        <v>81082</v>
      </c>
      <c r="K2667" s="33" t="s">
        <v>2433</v>
      </c>
      <c r="L2667" s="33" t="s">
        <v>2434</v>
      </c>
      <c r="M2667" s="1" t="s">
        <v>47188</v>
      </c>
      <c r="N2667" s="33" t="s">
        <v>20</v>
      </c>
      <c r="O2667" s="33" t="s">
        <v>32944</v>
      </c>
      <c r="P2667" s="33" t="s">
        <v>45771</v>
      </c>
      <c r="Q2667" s="33" t="s">
        <v>29986</v>
      </c>
      <c r="R2667" s="96" t="s">
        <v>32945</v>
      </c>
      <c r="S2667" s="33" t="s">
        <v>93</v>
      </c>
      <c r="T2667" s="33" t="s">
        <v>28</v>
      </c>
      <c r="U2667" s="33" t="s">
        <v>26510</v>
      </c>
      <c r="V2667" s="33" t="s">
        <v>26482</v>
      </c>
      <c r="W2667" s="33" t="s">
        <v>26485</v>
      </c>
      <c r="X2667" s="33" t="s">
        <v>93</v>
      </c>
      <c r="Y2667" s="33">
        <v>3614</v>
      </c>
      <c r="AA2667" s="33" t="s">
        <v>42843</v>
      </c>
      <c r="AB2667" s="33">
        <v>5782</v>
      </c>
      <c r="AC2667" s="103">
        <v>24069</v>
      </c>
    </row>
    <row r="2668" spans="1:29" ht="13" customHeight="1" x14ac:dyDescent="0.2">
      <c r="A2668" s="33" t="s">
        <v>32970</v>
      </c>
      <c r="B2668" s="33">
        <v>25</v>
      </c>
      <c r="C2668" s="33" t="s">
        <v>13</v>
      </c>
      <c r="D2668" s="33" t="s">
        <v>78</v>
      </c>
      <c r="E2668" s="96" t="s">
        <v>32971</v>
      </c>
      <c r="F2668" s="94">
        <v>43201</v>
      </c>
      <c r="G2668" s="33" t="s">
        <v>32972</v>
      </c>
      <c r="H2668" s="33" t="s">
        <v>14716</v>
      </c>
      <c r="I2668" s="33" t="s">
        <v>38</v>
      </c>
      <c r="J2668" s="62">
        <v>90249</v>
      </c>
      <c r="K2668" s="33" t="s">
        <v>91</v>
      </c>
      <c r="L2668" s="33" t="s">
        <v>14718</v>
      </c>
      <c r="M2668" s="1" t="s">
        <v>46696</v>
      </c>
      <c r="N2668" s="33" t="s">
        <v>20</v>
      </c>
      <c r="O2668" s="33" t="s">
        <v>32973</v>
      </c>
      <c r="P2668" s="33" t="s">
        <v>45771</v>
      </c>
      <c r="Q2668" s="33" t="s">
        <v>29986</v>
      </c>
      <c r="R2668" s="96" t="s">
        <v>32974</v>
      </c>
      <c r="S2668" s="33" t="s">
        <v>93</v>
      </c>
      <c r="T2668" s="33" t="s">
        <v>21</v>
      </c>
      <c r="U2668" s="33" t="s">
        <v>26689</v>
      </c>
      <c r="V2668" s="33" t="s">
        <v>26484</v>
      </c>
      <c r="W2668" s="33" t="s">
        <v>26485</v>
      </c>
      <c r="X2668" s="33" t="s">
        <v>93</v>
      </c>
      <c r="Y2668" s="33">
        <v>3606</v>
      </c>
      <c r="AA2668" s="33" t="s">
        <v>42842</v>
      </c>
      <c r="AB2668" s="33">
        <v>5778</v>
      </c>
      <c r="AC2668" s="103">
        <v>24065</v>
      </c>
    </row>
    <row r="2669" spans="1:29" ht="13" customHeight="1" x14ac:dyDescent="0.2">
      <c r="A2669" s="33" t="s">
        <v>32962</v>
      </c>
      <c r="B2669" s="33">
        <v>39</v>
      </c>
      <c r="C2669" s="33" t="s">
        <v>13</v>
      </c>
      <c r="D2669" s="33" t="s">
        <v>30</v>
      </c>
      <c r="E2669" s="96" t="s">
        <v>32963</v>
      </c>
      <c r="F2669" s="94">
        <v>43201</v>
      </c>
      <c r="G2669" s="33" t="s">
        <v>32964</v>
      </c>
      <c r="H2669" s="33" t="s">
        <v>11230</v>
      </c>
      <c r="I2669" s="33" t="s">
        <v>337</v>
      </c>
      <c r="J2669" s="62">
        <v>28675</v>
      </c>
      <c r="K2669" s="33" t="s">
        <v>11232</v>
      </c>
      <c r="L2669" s="33" t="s">
        <v>36357</v>
      </c>
      <c r="M2669" s="1" t="s">
        <v>47191</v>
      </c>
      <c r="N2669" s="33" t="s">
        <v>20</v>
      </c>
      <c r="O2669" s="33" t="s">
        <v>36358</v>
      </c>
      <c r="P2669" s="33" t="s">
        <v>45771</v>
      </c>
      <c r="Q2669" s="33" t="s">
        <v>29986</v>
      </c>
      <c r="R2669" s="96" t="s">
        <v>32965</v>
      </c>
      <c r="S2669" s="33" t="s">
        <v>93</v>
      </c>
      <c r="T2669" s="33" t="s">
        <v>21</v>
      </c>
      <c r="U2669" s="33" t="s">
        <v>26505</v>
      </c>
      <c r="V2669" s="33" t="s">
        <v>26482</v>
      </c>
      <c r="W2669" s="33" t="s">
        <v>26485</v>
      </c>
      <c r="X2669" s="33" t="s">
        <v>509</v>
      </c>
      <c r="Y2669" s="33">
        <v>3613</v>
      </c>
      <c r="AA2669" s="33" t="s">
        <v>42843</v>
      </c>
      <c r="AB2669" s="33">
        <v>5781</v>
      </c>
      <c r="AC2669" s="103">
        <v>24063</v>
      </c>
    </row>
    <row r="2670" spans="1:29" ht="13" customHeight="1" x14ac:dyDescent="0.2">
      <c r="A2670" s="33" t="s">
        <v>32975</v>
      </c>
      <c r="B2670" s="33">
        <v>50</v>
      </c>
      <c r="C2670" s="33" t="s">
        <v>13</v>
      </c>
      <c r="D2670" s="33" t="s">
        <v>30</v>
      </c>
      <c r="E2670" s="96"/>
      <c r="F2670" s="94">
        <v>43201</v>
      </c>
      <c r="G2670" s="33" t="s">
        <v>32976</v>
      </c>
      <c r="H2670" s="33" t="s">
        <v>5817</v>
      </c>
      <c r="I2670" s="33" t="s">
        <v>18</v>
      </c>
      <c r="J2670" s="62">
        <v>71457</v>
      </c>
      <c r="K2670" s="33" t="s">
        <v>5817</v>
      </c>
      <c r="L2670" s="33" t="s">
        <v>32977</v>
      </c>
      <c r="M2670" s="1" t="s">
        <v>47189</v>
      </c>
      <c r="N2670" s="33" t="s">
        <v>20</v>
      </c>
      <c r="O2670" s="33" t="s">
        <v>32978</v>
      </c>
      <c r="P2670" s="33" t="s">
        <v>45771</v>
      </c>
      <c r="Q2670" s="33" t="s">
        <v>29986</v>
      </c>
      <c r="R2670" s="96" t="s">
        <v>32979</v>
      </c>
      <c r="S2670" s="33" t="s">
        <v>93</v>
      </c>
      <c r="T2670" s="33" t="s">
        <v>21</v>
      </c>
      <c r="U2670" s="33" t="s">
        <v>26689</v>
      </c>
      <c r="V2670" s="33" t="s">
        <v>26484</v>
      </c>
      <c r="W2670" s="33" t="s">
        <v>26485</v>
      </c>
      <c r="X2670" s="33" t="s">
        <v>93</v>
      </c>
      <c r="Y2670" s="33">
        <v>3637</v>
      </c>
      <c r="AA2670" s="33" t="s">
        <v>42844</v>
      </c>
      <c r="AB2670" s="33">
        <v>5780</v>
      </c>
      <c r="AC2670" s="103">
        <v>14862</v>
      </c>
    </row>
    <row r="2671" spans="1:29" ht="13" customHeight="1" x14ac:dyDescent="0.2">
      <c r="A2671" s="33" t="s">
        <v>32966</v>
      </c>
      <c r="B2671" s="33">
        <v>61</v>
      </c>
      <c r="C2671" s="33" t="s">
        <v>13</v>
      </c>
      <c r="D2671" s="33" t="s">
        <v>30</v>
      </c>
      <c r="E2671" s="96"/>
      <c r="F2671" s="94">
        <v>43201</v>
      </c>
      <c r="G2671" s="33" t="s">
        <v>32967</v>
      </c>
      <c r="H2671" s="33" t="s">
        <v>32968</v>
      </c>
      <c r="I2671" s="33" t="s">
        <v>392</v>
      </c>
      <c r="J2671" s="62">
        <v>14036</v>
      </c>
      <c r="K2671" s="33" t="s">
        <v>7725</v>
      </c>
      <c r="L2671" s="33" t="s">
        <v>36355</v>
      </c>
      <c r="M2671" s="1" t="s">
        <v>47190</v>
      </c>
      <c r="N2671" s="33" t="s">
        <v>20</v>
      </c>
      <c r="O2671" s="33" t="s">
        <v>36356</v>
      </c>
      <c r="P2671" s="33" t="s">
        <v>45771</v>
      </c>
      <c r="Q2671" s="33" t="s">
        <v>29986</v>
      </c>
      <c r="R2671" s="96" t="s">
        <v>32969</v>
      </c>
      <c r="S2671" s="33" t="s">
        <v>93</v>
      </c>
      <c r="T2671" s="33" t="s">
        <v>21</v>
      </c>
      <c r="U2671" s="33" t="s">
        <v>26689</v>
      </c>
      <c r="V2671" s="33" t="s">
        <v>26484</v>
      </c>
      <c r="W2671" s="33" t="s">
        <v>26485</v>
      </c>
      <c r="X2671" s="33" t="s">
        <v>509</v>
      </c>
      <c r="Y2671" s="33">
        <v>3607</v>
      </c>
      <c r="AA2671" s="33" t="s">
        <v>42843</v>
      </c>
      <c r="AB2671" s="33">
        <v>5779</v>
      </c>
      <c r="AC2671" s="103">
        <v>24064</v>
      </c>
    </row>
    <row r="2672" spans="1:29" ht="13" customHeight="1" x14ac:dyDescent="0.2">
      <c r="A2672" s="33" t="s">
        <v>32980</v>
      </c>
      <c r="B2672" s="33">
        <v>71</v>
      </c>
      <c r="C2672" s="33" t="s">
        <v>102</v>
      </c>
      <c r="D2672" s="33" t="s">
        <v>30</v>
      </c>
      <c r="E2672" s="96"/>
      <c r="F2672" s="94">
        <v>43201</v>
      </c>
      <c r="G2672" s="33" t="s">
        <v>32976</v>
      </c>
      <c r="H2672" s="33" t="s">
        <v>5817</v>
      </c>
      <c r="I2672" s="33" t="s">
        <v>18</v>
      </c>
      <c r="J2672" s="62">
        <v>71457</v>
      </c>
      <c r="K2672" s="33" t="s">
        <v>5817</v>
      </c>
      <c r="L2672" s="33" t="s">
        <v>32977</v>
      </c>
      <c r="M2672" s="1" t="s">
        <v>47189</v>
      </c>
      <c r="N2672" s="33" t="s">
        <v>20</v>
      </c>
      <c r="O2672" s="33" t="s">
        <v>32978</v>
      </c>
      <c r="P2672" s="33" t="s">
        <v>45771</v>
      </c>
      <c r="Q2672" s="33" t="s">
        <v>29986</v>
      </c>
      <c r="R2672" s="96" t="s">
        <v>32981</v>
      </c>
      <c r="S2672" s="33" t="s">
        <v>93</v>
      </c>
      <c r="T2672" s="33" t="s">
        <v>21</v>
      </c>
      <c r="U2672" s="33" t="s">
        <v>26689</v>
      </c>
      <c r="V2672" s="33" t="s">
        <v>26484</v>
      </c>
      <c r="W2672" s="33" t="s">
        <v>26485</v>
      </c>
      <c r="X2672" s="33" t="s">
        <v>93</v>
      </c>
      <c r="Y2672" s="33">
        <v>3605</v>
      </c>
      <c r="AA2672" s="33" t="s">
        <v>42844</v>
      </c>
      <c r="AB2672" s="33">
        <v>5777</v>
      </c>
      <c r="AC2672" s="103">
        <v>24062</v>
      </c>
    </row>
    <row r="2673" spans="1:29" ht="13" customHeight="1" x14ac:dyDescent="0.2">
      <c r="A2673" s="33" t="s">
        <v>32991</v>
      </c>
      <c r="B2673" s="33">
        <v>30</v>
      </c>
      <c r="C2673" s="33" t="s">
        <v>13</v>
      </c>
      <c r="D2673" s="33" t="s">
        <v>78</v>
      </c>
      <c r="E2673" s="96" t="s">
        <v>32992</v>
      </c>
      <c r="F2673" s="94">
        <v>43200</v>
      </c>
      <c r="G2673" s="33" t="s">
        <v>32993</v>
      </c>
      <c r="H2673" s="33" t="s">
        <v>91</v>
      </c>
      <c r="I2673" s="33" t="s">
        <v>38</v>
      </c>
      <c r="J2673" s="62">
        <v>90008</v>
      </c>
      <c r="K2673" s="33" t="s">
        <v>91</v>
      </c>
      <c r="L2673" s="33" t="s">
        <v>92</v>
      </c>
      <c r="M2673" s="1" t="s">
        <v>45984</v>
      </c>
      <c r="N2673" s="33" t="s">
        <v>20</v>
      </c>
      <c r="O2673" s="33" t="s">
        <v>32994</v>
      </c>
      <c r="P2673" s="33" t="s">
        <v>45771</v>
      </c>
      <c r="Q2673" s="33" t="s">
        <v>29986</v>
      </c>
      <c r="R2673" s="96" t="s">
        <v>32995</v>
      </c>
      <c r="S2673" s="33" t="s">
        <v>509</v>
      </c>
      <c r="T2673" s="33" t="s">
        <v>21</v>
      </c>
      <c r="U2673" s="33" t="s">
        <v>26682</v>
      </c>
      <c r="V2673" s="33" t="s">
        <v>26482</v>
      </c>
      <c r="W2673" s="33" t="s">
        <v>26486</v>
      </c>
      <c r="X2673" s="33" t="s">
        <v>93</v>
      </c>
      <c r="Y2673" s="33">
        <v>3602</v>
      </c>
      <c r="AA2673" s="33" t="s">
        <v>42842</v>
      </c>
      <c r="AB2673" s="33">
        <v>5774</v>
      </c>
      <c r="AC2673" s="103">
        <v>24059</v>
      </c>
    </row>
    <row r="2674" spans="1:29" ht="13" customHeight="1" x14ac:dyDescent="0.2">
      <c r="A2674" s="1" t="s">
        <v>32987</v>
      </c>
      <c r="B2674" s="33">
        <v>39</v>
      </c>
      <c r="C2674" s="33" t="s">
        <v>13</v>
      </c>
      <c r="D2674" s="1" t="s">
        <v>23</v>
      </c>
      <c r="E2674" s="96"/>
      <c r="F2674" s="94">
        <v>43200</v>
      </c>
      <c r="G2674" s="33" t="s">
        <v>32988</v>
      </c>
      <c r="H2674" s="33" t="s">
        <v>515</v>
      </c>
      <c r="I2674" s="33" t="s">
        <v>111</v>
      </c>
      <c r="J2674" s="62">
        <v>85719</v>
      </c>
      <c r="K2674" s="33" t="s">
        <v>516</v>
      </c>
      <c r="L2674" s="33" t="s">
        <v>517</v>
      </c>
      <c r="M2674" s="1" t="s">
        <v>46078</v>
      </c>
      <c r="N2674" s="33" t="s">
        <v>20</v>
      </c>
      <c r="O2674" s="33" t="s">
        <v>32989</v>
      </c>
      <c r="P2674" s="33" t="s">
        <v>45771</v>
      </c>
      <c r="Q2674" s="33" t="s">
        <v>29986</v>
      </c>
      <c r="R2674" s="96" t="s">
        <v>32990</v>
      </c>
      <c r="S2674" s="33" t="s">
        <v>93</v>
      </c>
      <c r="T2674" s="33" t="s">
        <v>21</v>
      </c>
      <c r="U2674" s="33" t="s">
        <v>26689</v>
      </c>
      <c r="V2674" s="33" t="s">
        <v>26482</v>
      </c>
      <c r="W2674" s="33" t="s">
        <v>26485</v>
      </c>
      <c r="X2674" s="33" t="s">
        <v>93</v>
      </c>
      <c r="Y2674" s="33">
        <v>3601</v>
      </c>
      <c r="AA2674" s="33" t="s">
        <v>42844</v>
      </c>
      <c r="AB2674" s="33">
        <v>5773</v>
      </c>
      <c r="AC2674" s="103">
        <v>24060</v>
      </c>
    </row>
    <row r="2675" spans="1:29" ht="13" customHeight="1" x14ac:dyDescent="0.2">
      <c r="A2675" s="33" t="s">
        <v>32518</v>
      </c>
      <c r="B2675" s="33">
        <v>44</v>
      </c>
      <c r="C2675" s="33" t="s">
        <v>13</v>
      </c>
      <c r="D2675" s="33" t="s">
        <v>30</v>
      </c>
      <c r="E2675" s="96"/>
      <c r="F2675" s="94">
        <v>43200</v>
      </c>
      <c r="G2675" s="33" t="s">
        <v>32519</v>
      </c>
      <c r="H2675" s="33" t="s">
        <v>4206</v>
      </c>
      <c r="I2675" s="33" t="s">
        <v>795</v>
      </c>
      <c r="J2675" s="62">
        <v>59102</v>
      </c>
      <c r="K2675" s="33" t="s">
        <v>4208</v>
      </c>
      <c r="L2675" s="33" t="s">
        <v>9470</v>
      </c>
      <c r="M2675" s="1" t="s">
        <v>46842</v>
      </c>
      <c r="N2675" s="33" t="s">
        <v>20</v>
      </c>
      <c r="O2675" s="33" t="s">
        <v>32520</v>
      </c>
      <c r="P2675" s="33" t="s">
        <v>45771</v>
      </c>
      <c r="Q2675" s="33" t="s">
        <v>29986</v>
      </c>
      <c r="R2675" s="96" t="s">
        <v>32521</v>
      </c>
      <c r="S2675" s="33" t="s">
        <v>22</v>
      </c>
      <c r="T2675" s="33" t="s">
        <v>45897</v>
      </c>
      <c r="U2675" s="33" t="s">
        <v>39851</v>
      </c>
      <c r="V2675" s="33" t="s">
        <v>26482</v>
      </c>
      <c r="W2675" s="33" t="s">
        <v>26485</v>
      </c>
      <c r="X2675" s="33" t="s">
        <v>93</v>
      </c>
      <c r="Y2675" s="33">
        <v>3600</v>
      </c>
      <c r="AA2675" s="33" t="s">
        <v>42844</v>
      </c>
      <c r="AB2675" s="33">
        <v>5775</v>
      </c>
      <c r="AC2675" s="103">
        <v>24052</v>
      </c>
    </row>
    <row r="2676" spans="1:29" ht="13" customHeight="1" x14ac:dyDescent="0.2">
      <c r="A2676" s="33" t="s">
        <v>32982</v>
      </c>
      <c r="B2676" s="33">
        <v>28</v>
      </c>
      <c r="C2676" s="33" t="s">
        <v>13</v>
      </c>
      <c r="D2676" s="33" t="s">
        <v>30</v>
      </c>
      <c r="E2676" s="96" t="s">
        <v>32983</v>
      </c>
      <c r="F2676" s="94">
        <v>43200</v>
      </c>
      <c r="G2676" s="33" t="s">
        <v>32984</v>
      </c>
      <c r="H2676" s="33" t="s">
        <v>32532</v>
      </c>
      <c r="I2676" s="33" t="s">
        <v>50</v>
      </c>
      <c r="J2676" s="62">
        <v>48073</v>
      </c>
      <c r="K2676" s="33" t="s">
        <v>554</v>
      </c>
      <c r="L2676" s="33" t="s">
        <v>32524</v>
      </c>
      <c r="M2676" s="1" t="s">
        <v>47146</v>
      </c>
      <c r="N2676" s="33" t="s">
        <v>20</v>
      </c>
      <c r="O2676" s="33" t="s">
        <v>32985</v>
      </c>
      <c r="P2676" s="33" t="s">
        <v>45771</v>
      </c>
      <c r="Q2676" s="33" t="s">
        <v>29986</v>
      </c>
      <c r="R2676" s="96" t="s">
        <v>32986</v>
      </c>
      <c r="S2676" s="33" t="s">
        <v>93</v>
      </c>
      <c r="T2676" s="33" t="s">
        <v>350</v>
      </c>
      <c r="U2676" s="33" t="s">
        <v>26775</v>
      </c>
      <c r="V2676" s="33" t="s">
        <v>26482</v>
      </c>
      <c r="W2676" s="33" t="s">
        <v>26483</v>
      </c>
      <c r="X2676" s="33" t="s">
        <v>93</v>
      </c>
      <c r="Y2676" s="33">
        <v>3603</v>
      </c>
      <c r="AA2676" s="33" t="s">
        <v>42844</v>
      </c>
      <c r="AB2676" s="33">
        <v>5776</v>
      </c>
      <c r="AC2676" s="103">
        <v>24057</v>
      </c>
    </row>
    <row r="2677" spans="1:29" ht="13" customHeight="1" x14ac:dyDescent="0.2">
      <c r="A2677" s="33" t="s">
        <v>32505</v>
      </c>
      <c r="B2677" s="33">
        <v>23</v>
      </c>
      <c r="C2677" s="33" t="s">
        <v>13</v>
      </c>
      <c r="D2677" s="33" t="s">
        <v>882</v>
      </c>
      <c r="E2677" s="96"/>
      <c r="F2677" s="94">
        <v>43199</v>
      </c>
      <c r="G2677" s="33" t="s">
        <v>32506</v>
      </c>
      <c r="H2677" s="33" t="s">
        <v>612</v>
      </c>
      <c r="I2677" s="33" t="s">
        <v>50</v>
      </c>
      <c r="J2677" s="62">
        <v>48085</v>
      </c>
      <c r="K2677" s="33" t="s">
        <v>554</v>
      </c>
      <c r="L2677" s="33" t="s">
        <v>614</v>
      </c>
      <c r="M2677" s="1" t="s">
        <v>47192</v>
      </c>
      <c r="N2677" s="33" t="s">
        <v>4952</v>
      </c>
      <c r="O2677" s="33" t="s">
        <v>32507</v>
      </c>
      <c r="P2677" s="33" t="s">
        <v>45771</v>
      </c>
      <c r="Q2677" s="33" t="s">
        <v>29986</v>
      </c>
      <c r="R2677" s="96" t="s">
        <v>32508</v>
      </c>
      <c r="S2677" s="33" t="s">
        <v>93</v>
      </c>
      <c r="T2677" s="33" t="s">
        <v>21</v>
      </c>
      <c r="U2677" s="33" t="s">
        <v>26682</v>
      </c>
      <c r="V2677" s="33" t="s">
        <v>26484</v>
      </c>
      <c r="W2677" s="33" t="s">
        <v>26485</v>
      </c>
      <c r="X2677" s="33" t="s">
        <v>93</v>
      </c>
      <c r="Y2677" s="33">
        <v>3597</v>
      </c>
      <c r="AA2677" s="33" t="s">
        <v>42844</v>
      </c>
      <c r="AB2677" s="33">
        <v>5769</v>
      </c>
      <c r="AC2677" s="103">
        <v>24050</v>
      </c>
    </row>
    <row r="2678" spans="1:29" ht="13" customHeight="1" x14ac:dyDescent="0.2">
      <c r="A2678" s="33" t="s">
        <v>32501</v>
      </c>
      <c r="B2678" s="33">
        <v>29</v>
      </c>
      <c r="C2678" s="33" t="s">
        <v>13</v>
      </c>
      <c r="D2678" s="33" t="s">
        <v>30</v>
      </c>
      <c r="E2678" s="96"/>
      <c r="F2678" s="94">
        <v>43199</v>
      </c>
      <c r="G2678" s="33" t="s">
        <v>32502</v>
      </c>
      <c r="H2678" s="33" t="s">
        <v>91</v>
      </c>
      <c r="I2678" s="33" t="s">
        <v>38</v>
      </c>
      <c r="J2678" s="62">
        <v>91367</v>
      </c>
      <c r="K2678" s="33" t="s">
        <v>91</v>
      </c>
      <c r="L2678" s="33" t="s">
        <v>92</v>
      </c>
      <c r="M2678" s="1" t="s">
        <v>45984</v>
      </c>
      <c r="N2678" s="33" t="s">
        <v>20</v>
      </c>
      <c r="O2678" s="33" t="s">
        <v>32503</v>
      </c>
      <c r="P2678" s="33" t="s">
        <v>45771</v>
      </c>
      <c r="Q2678" s="33" t="s">
        <v>29986</v>
      </c>
      <c r="R2678" s="96" t="s">
        <v>32504</v>
      </c>
      <c r="S2678" s="33" t="s">
        <v>93</v>
      </c>
      <c r="T2678" s="33" t="s">
        <v>21</v>
      </c>
      <c r="U2678" s="33" t="s">
        <v>26689</v>
      </c>
      <c r="V2678" s="33" t="s">
        <v>26482</v>
      </c>
      <c r="W2678" s="33" t="s">
        <v>26486</v>
      </c>
      <c r="X2678" s="33" t="s">
        <v>509</v>
      </c>
      <c r="Y2678" s="33">
        <v>3599</v>
      </c>
      <c r="AA2678" s="33" t="s">
        <v>42842</v>
      </c>
      <c r="AB2678" s="33">
        <v>5767</v>
      </c>
      <c r="AC2678" s="103">
        <v>24048</v>
      </c>
    </row>
    <row r="2679" spans="1:29" ht="13" customHeight="1" x14ac:dyDescent="0.2">
      <c r="A2679" s="33" t="s">
        <v>32509</v>
      </c>
      <c r="B2679" s="33">
        <v>29</v>
      </c>
      <c r="C2679" s="33" t="s">
        <v>13</v>
      </c>
      <c r="D2679" s="33" t="s">
        <v>30</v>
      </c>
      <c r="E2679" s="96" t="s">
        <v>32510</v>
      </c>
      <c r="F2679" s="94">
        <v>43199</v>
      </c>
      <c r="G2679" s="33" t="s">
        <v>32511</v>
      </c>
      <c r="H2679" s="33" t="s">
        <v>4206</v>
      </c>
      <c r="I2679" s="33" t="s">
        <v>795</v>
      </c>
      <c r="J2679" s="62">
        <v>59101</v>
      </c>
      <c r="K2679" s="33" t="s">
        <v>4208</v>
      </c>
      <c r="L2679" s="33" t="s">
        <v>9470</v>
      </c>
      <c r="M2679" s="1" t="s">
        <v>46842</v>
      </c>
      <c r="N2679" s="33" t="s">
        <v>4952</v>
      </c>
      <c r="O2679" s="33" t="s">
        <v>32512</v>
      </c>
      <c r="P2679" s="33" t="s">
        <v>45771</v>
      </c>
      <c r="Q2679" s="33" t="s">
        <v>29986</v>
      </c>
      <c r="R2679" s="96" t="s">
        <v>32513</v>
      </c>
      <c r="S2679" s="33" t="s">
        <v>93</v>
      </c>
      <c r="T2679" s="33" t="s">
        <v>21</v>
      </c>
      <c r="U2679" s="33" t="s">
        <v>26682</v>
      </c>
      <c r="V2679" s="33" t="s">
        <v>26484</v>
      </c>
      <c r="W2679" s="33" t="s">
        <v>26485</v>
      </c>
      <c r="X2679" s="33" t="s">
        <v>509</v>
      </c>
      <c r="Y2679" s="33">
        <v>3598</v>
      </c>
      <c r="AA2679" s="33" t="s">
        <v>42844</v>
      </c>
      <c r="AB2679" s="33">
        <v>5770</v>
      </c>
      <c r="AC2679" s="103">
        <v>24051</v>
      </c>
    </row>
    <row r="2680" spans="1:29" ht="13" customHeight="1" x14ac:dyDescent="0.2">
      <c r="A2680" s="33" t="s">
        <v>36860</v>
      </c>
      <c r="B2680" s="33">
        <v>34</v>
      </c>
      <c r="C2680" s="33" t="s">
        <v>13</v>
      </c>
      <c r="D2680" s="33" t="s">
        <v>30</v>
      </c>
      <c r="E2680" s="96"/>
      <c r="F2680" s="94">
        <v>43199</v>
      </c>
      <c r="G2680" s="33" t="s">
        <v>32514</v>
      </c>
      <c r="H2680" s="33" t="s">
        <v>32515</v>
      </c>
      <c r="I2680" s="33" t="s">
        <v>366</v>
      </c>
      <c r="J2680" s="62">
        <v>74359</v>
      </c>
      <c r="K2680" s="33" t="s">
        <v>847</v>
      </c>
      <c r="L2680" s="33" t="s">
        <v>32516</v>
      </c>
      <c r="M2680" s="1" t="s">
        <v>47193</v>
      </c>
      <c r="N2680" s="33" t="s">
        <v>20</v>
      </c>
      <c r="O2680" s="33" t="s">
        <v>36359</v>
      </c>
      <c r="P2680" s="33" t="s">
        <v>45771</v>
      </c>
      <c r="Q2680" s="33" t="s">
        <v>29986</v>
      </c>
      <c r="R2680" s="96" t="s">
        <v>32517</v>
      </c>
      <c r="S2680" s="33" t="s">
        <v>93</v>
      </c>
      <c r="T2680" s="33" t="s">
        <v>21</v>
      </c>
      <c r="U2680" s="33" t="s">
        <v>26689</v>
      </c>
      <c r="V2680" s="33" t="s">
        <v>26484</v>
      </c>
      <c r="W2680" s="33" t="s">
        <v>26483</v>
      </c>
      <c r="Y2680" s="33">
        <v>4262</v>
      </c>
      <c r="AA2680" s="33" t="s">
        <v>42843</v>
      </c>
      <c r="AB2680" s="33">
        <v>5768</v>
      </c>
      <c r="AC2680" s="103">
        <v>24049</v>
      </c>
    </row>
    <row r="2681" spans="1:29" ht="13" customHeight="1" x14ac:dyDescent="0.2">
      <c r="A2681" s="33" t="s">
        <v>32996</v>
      </c>
      <c r="B2681" s="33">
        <v>1</v>
      </c>
      <c r="C2681" s="33" t="s">
        <v>13</v>
      </c>
      <c r="D2681" s="33" t="s">
        <v>41</v>
      </c>
      <c r="E2681" s="96" t="s">
        <v>32997</v>
      </c>
      <c r="F2681" s="94">
        <v>43199</v>
      </c>
      <c r="G2681" s="33" t="s">
        <v>32998</v>
      </c>
      <c r="H2681" s="33" t="s">
        <v>3929</v>
      </c>
      <c r="I2681" s="33" t="s">
        <v>66</v>
      </c>
      <c r="J2681" s="62">
        <v>78045</v>
      </c>
      <c r="K2681" s="33" t="s">
        <v>3931</v>
      </c>
      <c r="L2681" s="33" t="s">
        <v>4345</v>
      </c>
      <c r="M2681" s="1" t="s">
        <v>46425</v>
      </c>
      <c r="N2681" s="33" t="s">
        <v>19153</v>
      </c>
      <c r="O2681" s="33" t="s">
        <v>32999</v>
      </c>
      <c r="P2681" s="33" t="s">
        <v>19408</v>
      </c>
      <c r="Q2681" s="33" t="s">
        <v>1081</v>
      </c>
      <c r="R2681" s="96" t="s">
        <v>33000</v>
      </c>
      <c r="S2681" s="33" t="s">
        <v>93</v>
      </c>
      <c r="T2681" s="33" t="s">
        <v>45897</v>
      </c>
      <c r="U2681" s="33" t="s">
        <v>49804</v>
      </c>
      <c r="V2681" s="33" t="s">
        <v>26482</v>
      </c>
      <c r="W2681" s="33" t="s">
        <v>26485</v>
      </c>
      <c r="AA2681" s="33" t="s">
        <v>42844</v>
      </c>
      <c r="AB2681" s="33">
        <v>5772</v>
      </c>
      <c r="AC2681" s="103">
        <v>24054</v>
      </c>
    </row>
    <row r="2682" spans="1:29" ht="13" customHeight="1" x14ac:dyDescent="0.2">
      <c r="A2682" s="33" t="s">
        <v>33001</v>
      </c>
      <c r="B2682" s="33">
        <v>27</v>
      </c>
      <c r="C2682" s="33" t="s">
        <v>102</v>
      </c>
      <c r="D2682" s="33" t="s">
        <v>41</v>
      </c>
      <c r="E2682" s="96" t="s">
        <v>33002</v>
      </c>
      <c r="F2682" s="94">
        <v>43199</v>
      </c>
      <c r="G2682" s="33" t="s">
        <v>32998</v>
      </c>
      <c r="H2682" s="33" t="s">
        <v>3929</v>
      </c>
      <c r="I2682" s="33" t="s">
        <v>66</v>
      </c>
      <c r="J2682" s="62">
        <v>78045</v>
      </c>
      <c r="K2682" s="33" t="s">
        <v>3931</v>
      </c>
      <c r="L2682" s="33" t="s">
        <v>4345</v>
      </c>
      <c r="M2682" s="1" t="s">
        <v>46425</v>
      </c>
      <c r="N2682" s="33" t="s">
        <v>19153</v>
      </c>
      <c r="O2682" s="33" t="s">
        <v>32999</v>
      </c>
      <c r="P2682" s="33" t="s">
        <v>19408</v>
      </c>
      <c r="Q2682" s="33" t="s">
        <v>1081</v>
      </c>
      <c r="R2682" s="96" t="s">
        <v>33000</v>
      </c>
      <c r="S2682" s="33" t="s">
        <v>93</v>
      </c>
      <c r="T2682" s="33" t="s">
        <v>45897</v>
      </c>
      <c r="U2682" s="33" t="s">
        <v>49804</v>
      </c>
      <c r="V2682" s="33" t="s">
        <v>26482</v>
      </c>
      <c r="W2682" s="33" t="s">
        <v>26485</v>
      </c>
      <c r="AA2682" s="33" t="s">
        <v>42844</v>
      </c>
      <c r="AB2682" s="33">
        <v>5771</v>
      </c>
      <c r="AC2682" s="103">
        <v>24055</v>
      </c>
    </row>
    <row r="2683" spans="1:29" ht="13" customHeight="1" x14ac:dyDescent="0.2">
      <c r="A2683" s="33" t="s">
        <v>32481</v>
      </c>
      <c r="B2683" s="33">
        <v>24</v>
      </c>
      <c r="C2683" s="33" t="s">
        <v>13</v>
      </c>
      <c r="D2683" s="33" t="s">
        <v>41</v>
      </c>
      <c r="E2683" s="96"/>
      <c r="F2683" s="94">
        <v>43198</v>
      </c>
      <c r="G2683" s="33" t="s">
        <v>32482</v>
      </c>
      <c r="H2683" s="33" t="s">
        <v>16904</v>
      </c>
      <c r="I2683" s="33" t="s">
        <v>38</v>
      </c>
      <c r="J2683" s="62">
        <v>92234</v>
      </c>
      <c r="K2683" s="33" t="s">
        <v>725</v>
      </c>
      <c r="L2683" s="33" t="s">
        <v>16905</v>
      </c>
      <c r="M2683" s="1" t="s">
        <v>46853</v>
      </c>
      <c r="N2683" s="33" t="s">
        <v>20</v>
      </c>
      <c r="O2683" s="33" t="s">
        <v>32483</v>
      </c>
      <c r="P2683" s="33" t="s">
        <v>45771</v>
      </c>
      <c r="Q2683" s="33" t="s">
        <v>29986</v>
      </c>
      <c r="R2683" s="96" t="s">
        <v>32484</v>
      </c>
      <c r="S2683" s="33" t="s">
        <v>93</v>
      </c>
      <c r="T2683" s="33" t="s">
        <v>45897</v>
      </c>
      <c r="U2683" s="33" t="s">
        <v>39851</v>
      </c>
      <c r="V2683" s="33" t="s">
        <v>26484</v>
      </c>
      <c r="W2683" s="33" t="s">
        <v>26485</v>
      </c>
      <c r="X2683" s="33" t="s">
        <v>93</v>
      </c>
      <c r="Y2683" s="33">
        <v>3593</v>
      </c>
      <c r="AA2683" s="33" t="s">
        <v>42844</v>
      </c>
      <c r="AB2683" s="33">
        <v>5764</v>
      </c>
      <c r="AC2683" s="103">
        <v>24045</v>
      </c>
    </row>
    <row r="2684" spans="1:29" ht="13" customHeight="1" x14ac:dyDescent="0.2">
      <c r="A2684" s="33" t="s">
        <v>32496</v>
      </c>
      <c r="B2684" s="33">
        <v>25</v>
      </c>
      <c r="C2684" s="33" t="s">
        <v>13</v>
      </c>
      <c r="D2684" s="33" t="s">
        <v>78</v>
      </c>
      <c r="E2684" s="96" t="s">
        <v>32497</v>
      </c>
      <c r="F2684" s="94">
        <v>43198</v>
      </c>
      <c r="G2684" s="33" t="s">
        <v>32498</v>
      </c>
      <c r="H2684" s="33" t="s">
        <v>10377</v>
      </c>
      <c r="I2684" s="33" t="s">
        <v>224</v>
      </c>
      <c r="J2684" s="62">
        <v>24540</v>
      </c>
      <c r="K2684" s="33" t="s">
        <v>31921</v>
      </c>
      <c r="L2684" s="33" t="s">
        <v>10380</v>
      </c>
      <c r="M2684" s="1" t="s">
        <v>47194</v>
      </c>
      <c r="N2684" s="33" t="s">
        <v>20</v>
      </c>
      <c r="O2684" s="33" t="s">
        <v>32499</v>
      </c>
      <c r="P2684" s="33" t="s">
        <v>45771</v>
      </c>
      <c r="Q2684" s="33" t="s">
        <v>29986</v>
      </c>
      <c r="R2684" s="96" t="s">
        <v>32500</v>
      </c>
      <c r="S2684" s="33" t="s">
        <v>93</v>
      </c>
      <c r="T2684" s="33" t="s">
        <v>45897</v>
      </c>
      <c r="U2684" s="33" t="s">
        <v>49804</v>
      </c>
      <c r="V2684" s="33" t="s">
        <v>26482</v>
      </c>
      <c r="W2684" s="33" t="s">
        <v>19153</v>
      </c>
      <c r="X2684" s="33" t="s">
        <v>509</v>
      </c>
      <c r="Y2684" s="33">
        <v>3594</v>
      </c>
      <c r="AA2684" s="33" t="s">
        <v>42844</v>
      </c>
      <c r="AB2684" s="33">
        <v>5765</v>
      </c>
      <c r="AC2684" s="103">
        <v>24044</v>
      </c>
    </row>
    <row r="2685" spans="1:29" ht="13" customHeight="1" x14ac:dyDescent="0.2">
      <c r="A2685" s="33" t="s">
        <v>32489</v>
      </c>
      <c r="B2685" s="33">
        <v>20</v>
      </c>
      <c r="C2685" s="33" t="s">
        <v>13</v>
      </c>
      <c r="D2685" s="33" t="s">
        <v>78</v>
      </c>
      <c r="E2685" s="96" t="s">
        <v>32490</v>
      </c>
      <c r="F2685" s="94">
        <v>43198</v>
      </c>
      <c r="G2685" s="33" t="s">
        <v>32491</v>
      </c>
      <c r="H2685" s="33" t="s">
        <v>32492</v>
      </c>
      <c r="I2685" s="33" t="s">
        <v>220</v>
      </c>
      <c r="J2685" s="62">
        <v>84119</v>
      </c>
      <c r="K2685" s="33" t="s">
        <v>561</v>
      </c>
      <c r="L2685" s="33" t="s">
        <v>32493</v>
      </c>
      <c r="M2685" s="1" t="s">
        <v>46544</v>
      </c>
      <c r="N2685" s="33" t="s">
        <v>20</v>
      </c>
      <c r="O2685" s="33" t="s">
        <v>32494</v>
      </c>
      <c r="P2685" s="33" t="s">
        <v>45771</v>
      </c>
      <c r="Q2685" s="33" t="s">
        <v>29986</v>
      </c>
      <c r="R2685" s="96" t="s">
        <v>32495</v>
      </c>
      <c r="S2685" s="33" t="s">
        <v>93</v>
      </c>
      <c r="T2685" s="33" t="s">
        <v>28</v>
      </c>
      <c r="U2685" s="33" t="s">
        <v>26487</v>
      </c>
      <c r="V2685" s="33" t="s">
        <v>26482</v>
      </c>
      <c r="W2685" s="33" t="s">
        <v>26486</v>
      </c>
      <c r="X2685" s="33" t="s">
        <v>509</v>
      </c>
      <c r="Y2685" s="33">
        <v>3595</v>
      </c>
      <c r="AA2685" s="33" t="s">
        <v>42844</v>
      </c>
      <c r="AB2685" s="33">
        <v>5766</v>
      </c>
      <c r="AC2685" s="103">
        <v>24043</v>
      </c>
    </row>
    <row r="2686" spans="1:29" ht="13" customHeight="1" x14ac:dyDescent="0.2">
      <c r="A2686" s="33" t="s">
        <v>32485</v>
      </c>
      <c r="B2686" s="33">
        <v>45</v>
      </c>
      <c r="C2686" s="33" t="s">
        <v>13</v>
      </c>
      <c r="D2686" s="33" t="s">
        <v>30</v>
      </c>
      <c r="E2686" s="96"/>
      <c r="F2686" s="94">
        <v>43198</v>
      </c>
      <c r="G2686" s="33" t="s">
        <v>32486</v>
      </c>
      <c r="H2686" s="33" t="s">
        <v>831</v>
      </c>
      <c r="I2686" s="33" t="s">
        <v>293</v>
      </c>
      <c r="J2686" s="62">
        <v>40258</v>
      </c>
      <c r="K2686" s="33" t="s">
        <v>1655</v>
      </c>
      <c r="L2686" s="33" t="s">
        <v>832</v>
      </c>
      <c r="M2686" s="1" t="s">
        <v>46139</v>
      </c>
      <c r="N2686" s="33" t="s">
        <v>20</v>
      </c>
      <c r="O2686" s="33" t="s">
        <v>32487</v>
      </c>
      <c r="P2686" s="33" t="s">
        <v>45771</v>
      </c>
      <c r="Q2686" s="33" t="s">
        <v>29986</v>
      </c>
      <c r="R2686" s="96" t="s">
        <v>32488</v>
      </c>
      <c r="S2686" s="33" t="s">
        <v>901</v>
      </c>
      <c r="T2686" s="33" t="s">
        <v>28</v>
      </c>
      <c r="U2686" s="33" t="s">
        <v>26498</v>
      </c>
      <c r="V2686" s="33" t="s">
        <v>26482</v>
      </c>
      <c r="W2686" s="33" t="s">
        <v>26485</v>
      </c>
      <c r="X2686" s="33" t="s">
        <v>509</v>
      </c>
      <c r="Y2686" s="33">
        <v>3596</v>
      </c>
      <c r="AA2686" s="33" t="s">
        <v>42844</v>
      </c>
      <c r="AB2686" s="33">
        <v>5763</v>
      </c>
      <c r="AC2686" s="103">
        <v>24046</v>
      </c>
    </row>
    <row r="2687" spans="1:29" ht="13" customHeight="1" x14ac:dyDescent="0.2">
      <c r="A2687" s="33" t="s">
        <v>32472</v>
      </c>
      <c r="B2687" s="33">
        <v>33</v>
      </c>
      <c r="C2687" s="33" t="s">
        <v>13</v>
      </c>
      <c r="D2687" s="33" t="s">
        <v>30</v>
      </c>
      <c r="E2687" s="96"/>
      <c r="F2687" s="94">
        <v>43197</v>
      </c>
      <c r="G2687" s="33" t="s">
        <v>32473</v>
      </c>
      <c r="H2687" s="33" t="s">
        <v>8856</v>
      </c>
      <c r="I2687" s="33" t="s">
        <v>38</v>
      </c>
      <c r="J2687" s="62">
        <v>95965</v>
      </c>
      <c r="K2687" s="33" t="s">
        <v>4793</v>
      </c>
      <c r="L2687" s="33" t="s">
        <v>8858</v>
      </c>
      <c r="M2687" s="1" t="s">
        <v>46833</v>
      </c>
      <c r="N2687" s="33" t="s">
        <v>20</v>
      </c>
      <c r="O2687" s="33" t="s">
        <v>32474</v>
      </c>
      <c r="P2687" s="33" t="s">
        <v>45771</v>
      </c>
      <c r="Q2687" s="33" t="s">
        <v>29986</v>
      </c>
      <c r="R2687" s="96" t="s">
        <v>32475</v>
      </c>
      <c r="S2687" s="33" t="s">
        <v>93</v>
      </c>
      <c r="T2687" s="33" t="s">
        <v>21</v>
      </c>
      <c r="U2687" s="33" t="s">
        <v>26689</v>
      </c>
      <c r="V2687" s="33" t="s">
        <v>26484</v>
      </c>
      <c r="W2687" s="33" t="s">
        <v>26485</v>
      </c>
      <c r="X2687" s="33" t="s">
        <v>93</v>
      </c>
      <c r="Y2687" s="33">
        <v>3592</v>
      </c>
      <c r="AA2687" s="33" t="s">
        <v>42843</v>
      </c>
      <c r="AB2687" s="33">
        <v>5761</v>
      </c>
      <c r="AC2687" s="103">
        <v>24041</v>
      </c>
    </row>
    <row r="2688" spans="1:29" ht="13" customHeight="1" x14ac:dyDescent="0.2">
      <c r="A2688" s="33" t="s">
        <v>32476</v>
      </c>
      <c r="B2688" s="33">
        <v>48</v>
      </c>
      <c r="C2688" s="33" t="s">
        <v>13</v>
      </c>
      <c r="D2688" s="33" t="s">
        <v>30</v>
      </c>
      <c r="E2688" s="96" t="s">
        <v>32477</v>
      </c>
      <c r="F2688" s="94">
        <v>43197</v>
      </c>
      <c r="G2688" s="33" t="s">
        <v>32478</v>
      </c>
      <c r="H2688" s="33" t="s">
        <v>1455</v>
      </c>
      <c r="I2688" s="33" t="s">
        <v>105</v>
      </c>
      <c r="J2688" s="62">
        <v>97214</v>
      </c>
      <c r="K2688" s="33" t="s">
        <v>1457</v>
      </c>
      <c r="L2688" s="33" t="s">
        <v>15980</v>
      </c>
      <c r="M2688" s="1" t="s">
        <v>46371</v>
      </c>
      <c r="N2688" s="33" t="s">
        <v>20</v>
      </c>
      <c r="O2688" s="33" t="s">
        <v>32479</v>
      </c>
      <c r="P2688" s="33" t="s">
        <v>45771</v>
      </c>
      <c r="Q2688" s="33" t="s">
        <v>29986</v>
      </c>
      <c r="R2688" s="96" t="s">
        <v>32480</v>
      </c>
      <c r="S2688" s="33" t="s">
        <v>509</v>
      </c>
      <c r="T2688" s="33" t="s">
        <v>21</v>
      </c>
      <c r="U2688" s="33" t="s">
        <v>26682</v>
      </c>
      <c r="V2688" s="33" t="s">
        <v>26482</v>
      </c>
      <c r="W2688" s="33" t="s">
        <v>19153</v>
      </c>
      <c r="X2688" s="33" t="s">
        <v>93</v>
      </c>
      <c r="Y2688" s="33">
        <v>3591</v>
      </c>
      <c r="AA2688" s="33" t="s">
        <v>42842</v>
      </c>
      <c r="AB2688" s="33">
        <v>5762</v>
      </c>
      <c r="AC2688" s="103">
        <v>24039</v>
      </c>
    </row>
    <row r="2689" spans="1:29" ht="13" customHeight="1" x14ac:dyDescent="0.2">
      <c r="A2689" s="33" t="s">
        <v>32463</v>
      </c>
      <c r="B2689" s="33">
        <v>23</v>
      </c>
      <c r="C2689" s="33" t="s">
        <v>13</v>
      </c>
      <c r="D2689" s="33" t="s">
        <v>30</v>
      </c>
      <c r="E2689" s="96"/>
      <c r="F2689" s="94">
        <v>43196</v>
      </c>
      <c r="G2689" s="33" t="s">
        <v>32464</v>
      </c>
      <c r="H2689" s="33" t="s">
        <v>608</v>
      </c>
      <c r="I2689" s="33" t="s">
        <v>915</v>
      </c>
      <c r="J2689" s="62">
        <v>72650</v>
      </c>
      <c r="K2689" s="33" t="s">
        <v>6084</v>
      </c>
      <c r="L2689" s="33" t="s">
        <v>32465</v>
      </c>
      <c r="M2689" s="1" t="s">
        <v>47195</v>
      </c>
      <c r="N2689" s="33" t="s">
        <v>20</v>
      </c>
      <c r="O2689" s="33" t="s">
        <v>32466</v>
      </c>
      <c r="P2689" s="33" t="s">
        <v>45771</v>
      </c>
      <c r="Q2689" s="33" t="s">
        <v>29986</v>
      </c>
      <c r="R2689" s="96" t="s">
        <v>32467</v>
      </c>
      <c r="S2689" s="33" t="s">
        <v>93</v>
      </c>
      <c r="T2689" s="33" t="s">
        <v>21</v>
      </c>
      <c r="U2689" s="33" t="s">
        <v>26682</v>
      </c>
      <c r="V2689" s="33" t="s">
        <v>26484</v>
      </c>
      <c r="W2689" s="33" t="s">
        <v>26486</v>
      </c>
      <c r="X2689" s="33" t="s">
        <v>93</v>
      </c>
      <c r="Y2689" s="33">
        <v>3590</v>
      </c>
      <c r="AA2689" s="33" t="s">
        <v>42843</v>
      </c>
      <c r="AB2689" s="33">
        <v>5760</v>
      </c>
      <c r="AC2689" s="103">
        <v>24036</v>
      </c>
    </row>
    <row r="2690" spans="1:29" ht="13" customHeight="1" x14ac:dyDescent="0.2">
      <c r="A2690" s="1" t="s">
        <v>32468</v>
      </c>
      <c r="B2690" s="33">
        <v>26</v>
      </c>
      <c r="C2690" s="33" t="s">
        <v>13</v>
      </c>
      <c r="D2690" s="1" t="s">
        <v>23</v>
      </c>
      <c r="E2690" s="96"/>
      <c r="F2690" s="94">
        <v>43196</v>
      </c>
      <c r="G2690" s="33" t="s">
        <v>32469</v>
      </c>
      <c r="H2690" s="33" t="s">
        <v>280</v>
      </c>
      <c r="I2690" s="33" t="s">
        <v>38</v>
      </c>
      <c r="J2690" s="62">
        <v>95901</v>
      </c>
      <c r="K2690" s="33" t="s">
        <v>1242</v>
      </c>
      <c r="L2690" s="33" t="s">
        <v>1243</v>
      </c>
      <c r="M2690" s="1" t="s">
        <v>46850</v>
      </c>
      <c r="N2690" s="33" t="s">
        <v>20</v>
      </c>
      <c r="O2690" s="33" t="s">
        <v>32470</v>
      </c>
      <c r="P2690" s="33" t="s">
        <v>45771</v>
      </c>
      <c r="Q2690" s="33" t="s">
        <v>29986</v>
      </c>
      <c r="R2690" s="96" t="s">
        <v>32471</v>
      </c>
      <c r="S2690" s="33" t="s">
        <v>901</v>
      </c>
      <c r="T2690" s="33" t="s">
        <v>21</v>
      </c>
      <c r="U2690" s="33" t="s">
        <v>26689</v>
      </c>
      <c r="V2690" s="33" t="s">
        <v>26484</v>
      </c>
      <c r="W2690" s="33" t="s">
        <v>26483</v>
      </c>
      <c r="X2690" s="33" t="s">
        <v>93</v>
      </c>
      <c r="Y2690" s="33">
        <v>3588</v>
      </c>
      <c r="AA2690" s="33" t="s">
        <v>42844</v>
      </c>
      <c r="AB2690" s="33">
        <v>5759</v>
      </c>
      <c r="AC2690" s="103">
        <v>24037</v>
      </c>
    </row>
    <row r="2691" spans="1:29" ht="13" customHeight="1" x14ac:dyDescent="0.2">
      <c r="A2691" s="33" t="s">
        <v>33005</v>
      </c>
      <c r="B2691" s="33">
        <v>18</v>
      </c>
      <c r="C2691" s="33" t="s">
        <v>13</v>
      </c>
      <c r="D2691" s="33" t="s">
        <v>14</v>
      </c>
      <c r="E2691" s="96"/>
      <c r="F2691" s="94">
        <v>43195</v>
      </c>
      <c r="G2691" s="33" t="s">
        <v>32431</v>
      </c>
      <c r="H2691" s="33" t="s">
        <v>1063</v>
      </c>
      <c r="I2691" s="33" t="s">
        <v>38</v>
      </c>
      <c r="J2691" s="62">
        <v>94536</v>
      </c>
      <c r="K2691" s="33" t="s">
        <v>555</v>
      </c>
      <c r="L2691" s="33" t="s">
        <v>1064</v>
      </c>
      <c r="M2691" s="1" t="s">
        <v>46726</v>
      </c>
      <c r="N2691" s="33" t="s">
        <v>20</v>
      </c>
      <c r="O2691" s="33" t="s">
        <v>32432</v>
      </c>
      <c r="P2691" s="33" t="s">
        <v>45771</v>
      </c>
      <c r="Q2691" s="33" t="s">
        <v>29986</v>
      </c>
      <c r="R2691" s="96" t="s">
        <v>32433</v>
      </c>
      <c r="S2691" s="33" t="s">
        <v>93</v>
      </c>
      <c r="T2691" s="33" t="s">
        <v>21</v>
      </c>
      <c r="U2691" s="33" t="s">
        <v>26689</v>
      </c>
      <c r="V2691" s="33" t="s">
        <v>26484</v>
      </c>
      <c r="W2691" s="33" t="s">
        <v>26486</v>
      </c>
      <c r="X2691" s="33" t="s">
        <v>93</v>
      </c>
      <c r="Y2691" s="33">
        <v>3587</v>
      </c>
      <c r="AA2691" s="33" t="s">
        <v>42844</v>
      </c>
      <c r="AB2691" s="33">
        <v>5753</v>
      </c>
      <c r="AC2691" s="103">
        <v>24030</v>
      </c>
    </row>
    <row r="2692" spans="1:29" ht="13" customHeight="1" x14ac:dyDescent="0.2">
      <c r="A2692" s="33" t="s">
        <v>36859</v>
      </c>
      <c r="B2692" s="33">
        <v>22</v>
      </c>
      <c r="C2692" s="33" t="s">
        <v>13</v>
      </c>
      <c r="D2692" s="33" t="s">
        <v>41</v>
      </c>
      <c r="E2692" s="33" t="s">
        <v>36884</v>
      </c>
      <c r="F2692" s="94">
        <v>43195</v>
      </c>
      <c r="G2692" s="10" t="s">
        <v>36896</v>
      </c>
      <c r="H2692" s="10" t="s">
        <v>604</v>
      </c>
      <c r="I2692" s="33" t="s">
        <v>249</v>
      </c>
      <c r="J2692" s="62">
        <v>89110</v>
      </c>
      <c r="K2692" s="10" t="s">
        <v>524</v>
      </c>
      <c r="L2692" s="10" t="s">
        <v>525</v>
      </c>
      <c r="M2692" s="1" t="s">
        <v>48881</v>
      </c>
      <c r="N2692" s="33" t="s">
        <v>20</v>
      </c>
      <c r="O2692" s="10" t="s">
        <v>36918</v>
      </c>
      <c r="P2692" s="10" t="s">
        <v>45771</v>
      </c>
      <c r="Q2692" s="33" t="s">
        <v>29986</v>
      </c>
      <c r="R2692" s="61" t="s">
        <v>36919</v>
      </c>
      <c r="S2692" s="33" t="s">
        <v>509</v>
      </c>
      <c r="T2692" s="33" t="s">
        <v>21</v>
      </c>
      <c r="U2692" s="35" t="s">
        <v>26689</v>
      </c>
      <c r="V2692" s="35" t="s">
        <v>26484</v>
      </c>
      <c r="W2692" s="35" t="s">
        <v>26485</v>
      </c>
      <c r="X2692" s="33" t="s">
        <v>93</v>
      </c>
      <c r="Y2692" s="33">
        <v>4260</v>
      </c>
      <c r="AA2692" s="33" t="s">
        <v>42844</v>
      </c>
      <c r="AB2692" s="33">
        <v>5755</v>
      </c>
      <c r="AC2692" s="103">
        <v>24038</v>
      </c>
    </row>
    <row r="2693" spans="1:29" ht="13" customHeight="1" x14ac:dyDescent="0.2">
      <c r="A2693" s="33" t="s">
        <v>32452</v>
      </c>
      <c r="B2693" s="33">
        <v>40</v>
      </c>
      <c r="C2693" s="33" t="s">
        <v>13</v>
      </c>
      <c r="D2693" s="33" t="s">
        <v>30</v>
      </c>
      <c r="E2693" s="96" t="s">
        <v>32453</v>
      </c>
      <c r="F2693" s="94">
        <v>43195</v>
      </c>
      <c r="G2693" s="33" t="s">
        <v>32454</v>
      </c>
      <c r="H2693" s="33" t="s">
        <v>32455</v>
      </c>
      <c r="I2693" s="33" t="s">
        <v>373</v>
      </c>
      <c r="J2693" s="62">
        <v>16156</v>
      </c>
      <c r="K2693" s="33" t="s">
        <v>1917</v>
      </c>
      <c r="L2693" s="33" t="s">
        <v>32456</v>
      </c>
      <c r="M2693" s="1" t="s">
        <v>47196</v>
      </c>
      <c r="N2693" s="33" t="s">
        <v>20</v>
      </c>
      <c r="O2693" s="33" t="s">
        <v>32457</v>
      </c>
      <c r="P2693" s="33" t="s">
        <v>45771</v>
      </c>
      <c r="Q2693" s="33" t="s">
        <v>29986</v>
      </c>
      <c r="R2693" s="96" t="s">
        <v>32458</v>
      </c>
      <c r="S2693" s="33" t="s">
        <v>93</v>
      </c>
      <c r="T2693" s="33" t="s">
        <v>21</v>
      </c>
      <c r="U2693" s="33" t="s">
        <v>26689</v>
      </c>
      <c r="V2693" s="33" t="s">
        <v>26484</v>
      </c>
      <c r="W2693" s="33" t="s">
        <v>26485</v>
      </c>
      <c r="X2693" s="33" t="s">
        <v>93</v>
      </c>
      <c r="Y2693" s="33">
        <v>3582</v>
      </c>
      <c r="AA2693" s="33" t="s">
        <v>42843</v>
      </c>
      <c r="AB2693" s="33">
        <v>5752</v>
      </c>
      <c r="AC2693" s="103">
        <v>24035</v>
      </c>
    </row>
    <row r="2694" spans="1:29" ht="13" customHeight="1" x14ac:dyDescent="0.2">
      <c r="A2694" s="33" t="s">
        <v>32437</v>
      </c>
      <c r="B2694" s="33">
        <v>56</v>
      </c>
      <c r="C2694" s="33" t="s">
        <v>13</v>
      </c>
      <c r="D2694" s="33" t="s">
        <v>41</v>
      </c>
      <c r="E2694" s="96"/>
      <c r="F2694" s="94">
        <v>43195</v>
      </c>
      <c r="G2694" s="33" t="s">
        <v>32438</v>
      </c>
      <c r="H2694" s="33" t="s">
        <v>14705</v>
      </c>
      <c r="I2694" s="33" t="s">
        <v>197</v>
      </c>
      <c r="J2694" s="62">
        <v>46619</v>
      </c>
      <c r="K2694" s="33" t="s">
        <v>10117</v>
      </c>
      <c r="L2694" s="33" t="s">
        <v>14707</v>
      </c>
      <c r="M2694" s="1" t="s">
        <v>46644</v>
      </c>
      <c r="N2694" s="33" t="s">
        <v>20</v>
      </c>
      <c r="O2694" s="33" t="s">
        <v>32439</v>
      </c>
      <c r="P2694" s="33" t="s">
        <v>45771</v>
      </c>
      <c r="Q2694" s="33" t="s">
        <v>29986</v>
      </c>
      <c r="R2694" s="96" t="s">
        <v>32440</v>
      </c>
      <c r="S2694" s="33" t="s">
        <v>93</v>
      </c>
      <c r="T2694" s="33" t="s">
        <v>21</v>
      </c>
      <c r="U2694" s="33" t="s">
        <v>26682</v>
      </c>
      <c r="V2694" s="33" t="s">
        <v>26487</v>
      </c>
      <c r="W2694" s="33" t="s">
        <v>26485</v>
      </c>
      <c r="Y2694" s="33">
        <v>4259</v>
      </c>
      <c r="AA2694" s="33" t="s">
        <v>42842</v>
      </c>
      <c r="AB2694" s="33">
        <v>5756</v>
      </c>
      <c r="AC2694" s="103">
        <v>24033</v>
      </c>
    </row>
    <row r="2695" spans="1:29" ht="13" customHeight="1" x14ac:dyDescent="0.2">
      <c r="A2695" s="33" t="s">
        <v>32459</v>
      </c>
      <c r="B2695" s="33">
        <v>59</v>
      </c>
      <c r="C2695" s="33" t="s">
        <v>13</v>
      </c>
      <c r="D2695" s="33" t="s">
        <v>30</v>
      </c>
      <c r="E2695" s="96" t="s">
        <v>33003</v>
      </c>
      <c r="F2695" s="94">
        <v>43195</v>
      </c>
      <c r="G2695" s="33" t="s">
        <v>32460</v>
      </c>
      <c r="H2695" s="33" t="s">
        <v>32461</v>
      </c>
      <c r="I2695" s="33" t="s">
        <v>138</v>
      </c>
      <c r="J2695" s="62">
        <v>26301</v>
      </c>
      <c r="K2695" s="33" t="s">
        <v>3674</v>
      </c>
      <c r="L2695" s="33" t="s">
        <v>11060</v>
      </c>
      <c r="M2695" s="1" t="s">
        <v>47198</v>
      </c>
      <c r="N2695" s="33" t="s">
        <v>20</v>
      </c>
      <c r="O2695" s="33" t="s">
        <v>33004</v>
      </c>
      <c r="P2695" s="33" t="s">
        <v>45771</v>
      </c>
      <c r="Q2695" s="33" t="s">
        <v>29986</v>
      </c>
      <c r="R2695" s="96" t="s">
        <v>32462</v>
      </c>
      <c r="S2695" s="33" t="s">
        <v>93</v>
      </c>
      <c r="T2695" s="33" t="s">
        <v>21</v>
      </c>
      <c r="U2695" s="33" t="s">
        <v>26689</v>
      </c>
      <c r="V2695" s="33" t="s">
        <v>26482</v>
      </c>
      <c r="W2695" s="33" t="s">
        <v>26486</v>
      </c>
      <c r="X2695" s="33" t="s">
        <v>509</v>
      </c>
      <c r="Y2695" s="33">
        <v>3623</v>
      </c>
      <c r="AA2695" s="33" t="s">
        <v>42844</v>
      </c>
      <c r="AB2695" s="33">
        <v>5754</v>
      </c>
      <c r="AC2695" s="103">
        <v>24053</v>
      </c>
    </row>
    <row r="2696" spans="1:29" ht="13" customHeight="1" x14ac:dyDescent="0.2">
      <c r="A2696" s="33" t="s">
        <v>32447</v>
      </c>
      <c r="B2696" s="33">
        <v>81</v>
      </c>
      <c r="C2696" s="33" t="s">
        <v>13</v>
      </c>
      <c r="D2696" s="33" t="s">
        <v>30</v>
      </c>
      <c r="E2696" s="96" t="s">
        <v>32448</v>
      </c>
      <c r="F2696" s="94">
        <v>43195</v>
      </c>
      <c r="G2696" s="33" t="s">
        <v>32449</v>
      </c>
      <c r="H2696" s="33" t="s">
        <v>1857</v>
      </c>
      <c r="I2696" s="33" t="s">
        <v>392</v>
      </c>
      <c r="J2696" s="62">
        <v>14612</v>
      </c>
      <c r="K2696" s="33" t="s">
        <v>1034</v>
      </c>
      <c r="L2696" s="33" t="s">
        <v>1859</v>
      </c>
      <c r="M2696" s="1" t="s">
        <v>47197</v>
      </c>
      <c r="N2696" s="33" t="s">
        <v>20</v>
      </c>
      <c r="O2696" s="33" t="s">
        <v>32450</v>
      </c>
      <c r="P2696" s="33" t="s">
        <v>45771</v>
      </c>
      <c r="Q2696" s="33" t="s">
        <v>29986</v>
      </c>
      <c r="R2696" s="96" t="s">
        <v>32451</v>
      </c>
      <c r="S2696" s="33" t="s">
        <v>93</v>
      </c>
      <c r="T2696" s="33" t="s">
        <v>21</v>
      </c>
      <c r="U2696" s="33" t="s">
        <v>26689</v>
      </c>
      <c r="V2696" s="33" t="s">
        <v>26484</v>
      </c>
      <c r="W2696" s="33" t="s">
        <v>26485</v>
      </c>
      <c r="X2696" s="33" t="s">
        <v>93</v>
      </c>
      <c r="Y2696" s="33">
        <v>3578</v>
      </c>
      <c r="AA2696" s="33" t="s">
        <v>42844</v>
      </c>
      <c r="AB2696" s="33">
        <v>5751</v>
      </c>
      <c r="AC2696" s="103">
        <v>24034</v>
      </c>
    </row>
    <row r="2697" spans="1:29" ht="13" customHeight="1" x14ac:dyDescent="0.2">
      <c r="A2697" s="1" t="s">
        <v>32441</v>
      </c>
      <c r="B2697" s="33">
        <v>50</v>
      </c>
      <c r="C2697" s="33" t="s">
        <v>102</v>
      </c>
      <c r="D2697" s="1" t="s">
        <v>23</v>
      </c>
      <c r="E2697" s="96"/>
      <c r="F2697" s="94">
        <v>43195</v>
      </c>
      <c r="G2697" s="33" t="s">
        <v>32442</v>
      </c>
      <c r="H2697" s="33" t="s">
        <v>32443</v>
      </c>
      <c r="I2697" s="33" t="s">
        <v>45</v>
      </c>
      <c r="J2697" s="62">
        <v>20640</v>
      </c>
      <c r="K2697" s="33" t="s">
        <v>2604</v>
      </c>
      <c r="L2697" s="33" t="s">
        <v>32444</v>
      </c>
      <c r="M2697" s="1" t="s">
        <v>46972</v>
      </c>
      <c r="N2697" s="33" t="s">
        <v>20</v>
      </c>
      <c r="O2697" s="33" t="s">
        <v>32445</v>
      </c>
      <c r="P2697" s="33" t="s">
        <v>23029</v>
      </c>
      <c r="Q2697" s="33" t="s">
        <v>29986</v>
      </c>
      <c r="R2697" s="96" t="s">
        <v>32446</v>
      </c>
      <c r="S2697" s="33" t="s">
        <v>93</v>
      </c>
      <c r="T2697" s="33" t="s">
        <v>45897</v>
      </c>
      <c r="U2697" s="33" t="s">
        <v>49804</v>
      </c>
      <c r="V2697" s="33" t="s">
        <v>26482</v>
      </c>
      <c r="W2697" s="33" t="s">
        <v>26485</v>
      </c>
      <c r="Z2697" s="33" t="s">
        <v>42353</v>
      </c>
      <c r="AA2697" s="33" t="s">
        <v>42843</v>
      </c>
      <c r="AB2697" s="33">
        <v>5757</v>
      </c>
      <c r="AC2697" s="103">
        <v>24028</v>
      </c>
    </row>
    <row r="2698" spans="1:29" ht="13" customHeight="1" x14ac:dyDescent="0.2">
      <c r="A2698" s="33" t="s">
        <v>33006</v>
      </c>
      <c r="B2698" s="33">
        <v>26</v>
      </c>
      <c r="C2698" s="33" t="s">
        <v>13</v>
      </c>
      <c r="D2698" s="33" t="s">
        <v>78</v>
      </c>
      <c r="E2698" s="96"/>
      <c r="F2698" s="94">
        <v>43195</v>
      </c>
      <c r="G2698" s="33" t="s">
        <v>32434</v>
      </c>
      <c r="H2698" s="33" t="s">
        <v>323</v>
      </c>
      <c r="I2698" s="33" t="s">
        <v>38</v>
      </c>
      <c r="J2698" s="62">
        <v>92311</v>
      </c>
      <c r="K2698" s="33" t="s">
        <v>287</v>
      </c>
      <c r="L2698" s="33" t="s">
        <v>324</v>
      </c>
      <c r="M2698" s="1" t="s">
        <v>47199</v>
      </c>
      <c r="N2698" s="33" t="s">
        <v>20</v>
      </c>
      <c r="O2698" s="33" t="s">
        <v>32435</v>
      </c>
      <c r="P2698" s="33" t="s">
        <v>45771</v>
      </c>
      <c r="Q2698" s="33" t="s">
        <v>29986</v>
      </c>
      <c r="R2698" s="96" t="s">
        <v>32436</v>
      </c>
      <c r="S2698" s="33" t="s">
        <v>93</v>
      </c>
      <c r="T2698" s="33" t="s">
        <v>350</v>
      </c>
      <c r="U2698" s="33" t="s">
        <v>26775</v>
      </c>
      <c r="V2698" s="33" t="s">
        <v>26484</v>
      </c>
      <c r="W2698" s="33" t="s">
        <v>26485</v>
      </c>
      <c r="X2698" s="33" t="s">
        <v>93</v>
      </c>
      <c r="Y2698" s="33">
        <v>3586</v>
      </c>
      <c r="AA2698" s="33" t="s">
        <v>42844</v>
      </c>
      <c r="AB2698" s="33">
        <v>5758</v>
      </c>
      <c r="AC2698" s="103">
        <v>24031</v>
      </c>
    </row>
    <row r="2699" spans="1:29" ht="13" customHeight="1" x14ac:dyDescent="0.2">
      <c r="A2699" s="33" t="s">
        <v>32400</v>
      </c>
      <c r="B2699" s="33">
        <v>30</v>
      </c>
      <c r="C2699" s="33" t="s">
        <v>13</v>
      </c>
      <c r="D2699" s="33" t="s">
        <v>30</v>
      </c>
      <c r="E2699" s="96"/>
      <c r="F2699" s="94">
        <v>43194</v>
      </c>
      <c r="G2699" s="33" t="s">
        <v>32401</v>
      </c>
      <c r="H2699" s="33" t="s">
        <v>1333</v>
      </c>
      <c r="I2699" s="33" t="s">
        <v>111</v>
      </c>
      <c r="J2699" s="62">
        <v>85202</v>
      </c>
      <c r="K2699" s="33" t="s">
        <v>582</v>
      </c>
      <c r="L2699" s="33" t="s">
        <v>1334</v>
      </c>
      <c r="M2699" s="1" t="s">
        <v>46074</v>
      </c>
      <c r="N2699" s="33" t="s">
        <v>20</v>
      </c>
      <c r="O2699" s="33" t="s">
        <v>32402</v>
      </c>
      <c r="P2699" s="33" t="s">
        <v>45771</v>
      </c>
      <c r="Q2699" s="33" t="s">
        <v>29986</v>
      </c>
      <c r="R2699" s="96" t="s">
        <v>32403</v>
      </c>
      <c r="S2699" s="33" t="s">
        <v>93</v>
      </c>
      <c r="T2699" s="33" t="s">
        <v>21</v>
      </c>
      <c r="U2699" s="33" t="s">
        <v>26689</v>
      </c>
      <c r="V2699" s="33" t="s">
        <v>26484</v>
      </c>
      <c r="W2699" s="33" t="s">
        <v>26486</v>
      </c>
      <c r="X2699" s="33" t="s">
        <v>93</v>
      </c>
      <c r="Y2699" s="33">
        <v>3584</v>
      </c>
      <c r="AA2699" s="33" t="s">
        <v>42842</v>
      </c>
      <c r="AB2699" s="33">
        <v>5746</v>
      </c>
      <c r="AC2699" s="103">
        <v>24023</v>
      </c>
    </row>
    <row r="2700" spans="1:29" ht="13" customHeight="1" x14ac:dyDescent="0.2">
      <c r="A2700" s="33" t="s">
        <v>32421</v>
      </c>
      <c r="B2700" s="33">
        <v>34</v>
      </c>
      <c r="C2700" s="33" t="s">
        <v>13</v>
      </c>
      <c r="D2700" s="33" t="s">
        <v>30</v>
      </c>
      <c r="E2700" s="96" t="s">
        <v>32422</v>
      </c>
      <c r="F2700" s="94">
        <v>43194</v>
      </c>
      <c r="G2700" s="33" t="s">
        <v>32423</v>
      </c>
      <c r="H2700" s="33" t="s">
        <v>11296</v>
      </c>
      <c r="I2700" s="33" t="s">
        <v>66</v>
      </c>
      <c r="J2700" s="62">
        <v>78414</v>
      </c>
      <c r="K2700" s="33" t="s">
        <v>11298</v>
      </c>
      <c r="L2700" s="33" t="s">
        <v>11299</v>
      </c>
      <c r="M2700" s="1" t="s">
        <v>45959</v>
      </c>
      <c r="N2700" s="33" t="s">
        <v>20</v>
      </c>
      <c r="O2700" s="33" t="s">
        <v>32424</v>
      </c>
      <c r="P2700" s="33" t="s">
        <v>45771</v>
      </c>
      <c r="Q2700" s="33" t="s">
        <v>29986</v>
      </c>
      <c r="R2700" s="96" t="s">
        <v>32425</v>
      </c>
      <c r="S2700" s="33" t="s">
        <v>93</v>
      </c>
      <c r="T2700" s="33" t="s">
        <v>21</v>
      </c>
      <c r="U2700" s="33" t="s">
        <v>26689</v>
      </c>
      <c r="V2700" s="33" t="s">
        <v>26482</v>
      </c>
      <c r="W2700" s="33" t="s">
        <v>26486</v>
      </c>
      <c r="X2700" s="33" t="s">
        <v>93</v>
      </c>
      <c r="Y2700" s="33">
        <v>3575</v>
      </c>
      <c r="AA2700" s="33" t="s">
        <v>42844</v>
      </c>
      <c r="AB2700" s="33">
        <v>5743</v>
      </c>
      <c r="AC2700" s="103">
        <v>24018</v>
      </c>
    </row>
    <row r="2701" spans="1:29" ht="13" customHeight="1" x14ac:dyDescent="0.2">
      <c r="A2701" s="33" t="s">
        <v>32426</v>
      </c>
      <c r="B2701" s="33">
        <v>36</v>
      </c>
      <c r="C2701" s="33" t="s">
        <v>13</v>
      </c>
      <c r="D2701" s="33" t="s">
        <v>30</v>
      </c>
      <c r="E2701" s="96" t="s">
        <v>32427</v>
      </c>
      <c r="F2701" s="94">
        <v>43194</v>
      </c>
      <c r="G2701" s="33" t="s">
        <v>32428</v>
      </c>
      <c r="H2701" s="33" t="s">
        <v>15446</v>
      </c>
      <c r="I2701" s="33" t="s">
        <v>281</v>
      </c>
      <c r="J2701" s="62">
        <v>98003</v>
      </c>
      <c r="K2701" s="33" t="s">
        <v>1130</v>
      </c>
      <c r="L2701" s="33" t="s">
        <v>15448</v>
      </c>
      <c r="M2701" s="1" t="s">
        <v>46321</v>
      </c>
      <c r="N2701" s="33" t="s">
        <v>20</v>
      </c>
      <c r="O2701" s="33" t="s">
        <v>32429</v>
      </c>
      <c r="P2701" s="33" t="s">
        <v>45771</v>
      </c>
      <c r="Q2701" s="33" t="s">
        <v>29986</v>
      </c>
      <c r="R2701" s="96" t="s">
        <v>32430</v>
      </c>
      <c r="S2701" s="33" t="s">
        <v>93</v>
      </c>
      <c r="T2701" s="33" t="s">
        <v>21</v>
      </c>
      <c r="U2701" s="33" t="s">
        <v>26689</v>
      </c>
      <c r="V2701" s="33" t="s">
        <v>26484</v>
      </c>
      <c r="W2701" s="33" t="s">
        <v>26485</v>
      </c>
      <c r="Y2701" s="33">
        <v>4258</v>
      </c>
      <c r="AA2701" s="33" t="s">
        <v>42844</v>
      </c>
      <c r="AB2701" s="33">
        <v>5747</v>
      </c>
      <c r="AC2701" s="103">
        <v>24025</v>
      </c>
    </row>
    <row r="2702" spans="1:29" ht="13" customHeight="1" x14ac:dyDescent="0.2">
      <c r="A2702" s="33" t="s">
        <v>32396</v>
      </c>
      <c r="B2702" s="33">
        <v>44</v>
      </c>
      <c r="C2702" s="33" t="s">
        <v>102</v>
      </c>
      <c r="D2702" s="33" t="s">
        <v>30</v>
      </c>
      <c r="E2702" s="96"/>
      <c r="F2702" s="94">
        <v>43194</v>
      </c>
      <c r="G2702" s="33" t="s">
        <v>32397</v>
      </c>
      <c r="H2702" s="33" t="s">
        <v>581</v>
      </c>
      <c r="I2702" s="33" t="s">
        <v>111</v>
      </c>
      <c r="J2702" s="62">
        <v>85308</v>
      </c>
      <c r="K2702" s="33" t="s">
        <v>582</v>
      </c>
      <c r="L2702" s="33" t="s">
        <v>583</v>
      </c>
      <c r="M2702" s="1" t="s">
        <v>45935</v>
      </c>
      <c r="N2702" s="33" t="s">
        <v>20</v>
      </c>
      <c r="O2702" s="33" t="s">
        <v>32398</v>
      </c>
      <c r="P2702" s="33" t="s">
        <v>45771</v>
      </c>
      <c r="Q2702" s="33" t="s">
        <v>29986</v>
      </c>
      <c r="R2702" s="96" t="s">
        <v>32399</v>
      </c>
      <c r="S2702" s="33" t="s">
        <v>22</v>
      </c>
      <c r="T2702" s="33" t="s">
        <v>21</v>
      </c>
      <c r="U2702" s="33" t="s">
        <v>26689</v>
      </c>
      <c r="V2702" s="33" t="s">
        <v>26484</v>
      </c>
      <c r="W2702" s="33" t="s">
        <v>26485</v>
      </c>
      <c r="X2702" s="33" t="s">
        <v>93</v>
      </c>
      <c r="Y2702" s="33">
        <v>3581</v>
      </c>
      <c r="AA2702" s="33" t="s">
        <v>42844</v>
      </c>
      <c r="AB2702" s="33">
        <v>5745</v>
      </c>
      <c r="AC2702" s="103">
        <v>24019</v>
      </c>
    </row>
    <row r="2703" spans="1:29" ht="13" customHeight="1" x14ac:dyDescent="0.2">
      <c r="A2703" s="33" t="s">
        <v>32409</v>
      </c>
      <c r="B2703" s="33">
        <v>56</v>
      </c>
      <c r="C2703" s="33" t="s">
        <v>13</v>
      </c>
      <c r="D2703" s="33" t="s">
        <v>78</v>
      </c>
      <c r="E2703" s="96" t="s">
        <v>32410</v>
      </c>
      <c r="F2703" s="94">
        <v>43194</v>
      </c>
      <c r="G2703" s="33" t="s">
        <v>32411</v>
      </c>
      <c r="H2703" s="33" t="s">
        <v>412</v>
      </c>
      <c r="I2703" s="33" t="s">
        <v>50</v>
      </c>
      <c r="J2703" s="62">
        <v>48205</v>
      </c>
      <c r="K2703" s="33" t="s">
        <v>1054</v>
      </c>
      <c r="L2703" s="33" t="s">
        <v>28829</v>
      </c>
      <c r="M2703" s="1" t="s">
        <v>46788</v>
      </c>
      <c r="N2703" s="33" t="s">
        <v>20</v>
      </c>
      <c r="O2703" s="33" t="s">
        <v>32412</v>
      </c>
      <c r="P2703" s="33" t="s">
        <v>45771</v>
      </c>
      <c r="Q2703" s="33" t="s">
        <v>29986</v>
      </c>
      <c r="R2703" s="96" t="s">
        <v>32413</v>
      </c>
      <c r="S2703" s="33" t="s">
        <v>93</v>
      </c>
      <c r="T2703" s="33" t="s">
        <v>21</v>
      </c>
      <c r="U2703" s="33" t="s">
        <v>26689</v>
      </c>
      <c r="V2703" s="33" t="s">
        <v>26484</v>
      </c>
      <c r="W2703" s="33" t="s">
        <v>26486</v>
      </c>
      <c r="AA2703" s="33" t="s">
        <v>42842</v>
      </c>
      <c r="AB2703" s="33">
        <v>5748</v>
      </c>
      <c r="AC2703" s="103">
        <v>24020</v>
      </c>
    </row>
    <row r="2704" spans="1:29" ht="13" customHeight="1" x14ac:dyDescent="0.2">
      <c r="A2704" s="1" t="s">
        <v>32404</v>
      </c>
      <c r="B2704" s="33">
        <v>70</v>
      </c>
      <c r="C2704" s="33" t="s">
        <v>13</v>
      </c>
      <c r="D2704" s="1" t="s">
        <v>23</v>
      </c>
      <c r="E2704" s="96"/>
      <c r="F2704" s="94">
        <v>43194</v>
      </c>
      <c r="G2704" s="33" t="s">
        <v>32405</v>
      </c>
      <c r="H2704" s="33" t="s">
        <v>32406</v>
      </c>
      <c r="I2704" s="33" t="s">
        <v>159</v>
      </c>
      <c r="J2704" s="62">
        <v>30258</v>
      </c>
      <c r="K2704" s="33" t="s">
        <v>2960</v>
      </c>
      <c r="L2704" s="33" t="s">
        <v>2961</v>
      </c>
      <c r="M2704" s="1" t="s">
        <v>47200</v>
      </c>
      <c r="N2704" s="33" t="s">
        <v>20</v>
      </c>
      <c r="O2704" s="33" t="s">
        <v>32407</v>
      </c>
      <c r="P2704" s="33" t="s">
        <v>45771</v>
      </c>
      <c r="Q2704" s="33" t="s">
        <v>29986</v>
      </c>
      <c r="R2704" s="96" t="s">
        <v>32408</v>
      </c>
      <c r="S2704" s="33" t="s">
        <v>93</v>
      </c>
      <c r="T2704" s="33" t="s">
        <v>21</v>
      </c>
      <c r="U2704" s="33" t="s">
        <v>26689</v>
      </c>
      <c r="V2704" s="33" t="s">
        <v>26484</v>
      </c>
      <c r="W2704" s="33" t="s">
        <v>26485</v>
      </c>
      <c r="X2704" s="33" t="s">
        <v>93</v>
      </c>
      <c r="Y2704" s="33">
        <v>3580</v>
      </c>
      <c r="AA2704" s="33" t="s">
        <v>42843</v>
      </c>
      <c r="AB2704" s="33">
        <v>5744</v>
      </c>
      <c r="AC2704" s="103">
        <v>24021</v>
      </c>
    </row>
    <row r="2705" spans="1:29" ht="13" customHeight="1" x14ac:dyDescent="0.2">
      <c r="A2705" s="1" t="s">
        <v>49735</v>
      </c>
      <c r="B2705" s="33" t="s">
        <v>22</v>
      </c>
      <c r="C2705" s="33" t="s">
        <v>13</v>
      </c>
      <c r="D2705" s="1" t="s">
        <v>78</v>
      </c>
      <c r="E2705" s="96"/>
      <c r="F2705" s="94">
        <v>43194</v>
      </c>
      <c r="G2705" s="33" t="s">
        <v>32418</v>
      </c>
      <c r="H2705" s="33" t="s">
        <v>6770</v>
      </c>
      <c r="I2705" s="33" t="s">
        <v>366</v>
      </c>
      <c r="J2705" s="62">
        <v>74447</v>
      </c>
      <c r="K2705" s="33" t="s">
        <v>6770</v>
      </c>
      <c r="L2705" s="33" t="s">
        <v>10222</v>
      </c>
      <c r="M2705" s="1" t="s">
        <v>47201</v>
      </c>
      <c r="N2705" s="33" t="s">
        <v>20</v>
      </c>
      <c r="O2705" s="33" t="s">
        <v>32419</v>
      </c>
      <c r="P2705" s="33" t="s">
        <v>45771</v>
      </c>
      <c r="Q2705" s="33" t="s">
        <v>29986</v>
      </c>
      <c r="R2705" s="96" t="s">
        <v>32420</v>
      </c>
      <c r="S2705" s="33" t="s">
        <v>509</v>
      </c>
      <c r="T2705" s="33" t="s">
        <v>21</v>
      </c>
      <c r="U2705" s="33" t="s">
        <v>26682</v>
      </c>
      <c r="V2705" s="33" t="s">
        <v>26482</v>
      </c>
      <c r="W2705" s="33" t="s">
        <v>26485</v>
      </c>
      <c r="X2705" s="33" t="s">
        <v>93</v>
      </c>
      <c r="Y2705" s="33">
        <v>3574</v>
      </c>
      <c r="AA2705" s="33" t="s">
        <v>42843</v>
      </c>
      <c r="AB2705" s="33">
        <v>5749</v>
      </c>
      <c r="AC2705" s="103">
        <v>24026</v>
      </c>
    </row>
    <row r="2706" spans="1:29" ht="13" customHeight="1" x14ac:dyDescent="0.2">
      <c r="A2706" s="33" t="s">
        <v>32311</v>
      </c>
      <c r="B2706" s="33">
        <v>34</v>
      </c>
      <c r="C2706" s="33" t="s">
        <v>13</v>
      </c>
      <c r="D2706" s="33" t="s">
        <v>78</v>
      </c>
      <c r="E2706" s="96" t="s">
        <v>32414</v>
      </c>
      <c r="F2706" s="94">
        <v>43194</v>
      </c>
      <c r="G2706" s="33" t="s">
        <v>32415</v>
      </c>
      <c r="H2706" s="33" t="s">
        <v>1595</v>
      </c>
      <c r="I2706" s="33" t="s">
        <v>392</v>
      </c>
      <c r="J2706" s="62">
        <v>11213</v>
      </c>
      <c r="K2706" s="33" t="s">
        <v>1597</v>
      </c>
      <c r="L2706" s="33" t="s">
        <v>536</v>
      </c>
      <c r="M2706" s="1" t="s">
        <v>45963</v>
      </c>
      <c r="N2706" s="33" t="s">
        <v>20</v>
      </c>
      <c r="O2706" s="33" t="s">
        <v>32416</v>
      </c>
      <c r="P2706" s="33" t="s">
        <v>45771</v>
      </c>
      <c r="Q2706" s="33" t="s">
        <v>29986</v>
      </c>
      <c r="R2706" s="96" t="s">
        <v>32417</v>
      </c>
      <c r="S2706" s="33" t="s">
        <v>509</v>
      </c>
      <c r="T2706" s="33" t="s">
        <v>28</v>
      </c>
      <c r="U2706" s="33" t="s">
        <v>26496</v>
      </c>
      <c r="V2706" s="33" t="s">
        <v>26484</v>
      </c>
      <c r="W2706" s="33" t="s">
        <v>26485</v>
      </c>
      <c r="X2706" s="33" t="s">
        <v>93</v>
      </c>
      <c r="Y2706" s="33">
        <v>3577</v>
      </c>
      <c r="AA2706" s="33" t="s">
        <v>42842</v>
      </c>
      <c r="AB2706" s="33">
        <v>5750</v>
      </c>
      <c r="AC2706" s="103">
        <v>24027</v>
      </c>
    </row>
    <row r="2707" spans="1:29" ht="13" customHeight="1" x14ac:dyDescent="0.2">
      <c r="A2707" s="33" t="s">
        <v>32389</v>
      </c>
      <c r="B2707" s="33">
        <v>24</v>
      </c>
      <c r="C2707" s="33" t="s">
        <v>13</v>
      </c>
      <c r="D2707" s="33" t="s">
        <v>41</v>
      </c>
      <c r="E2707" s="96" t="s">
        <v>32390</v>
      </c>
      <c r="F2707" s="94">
        <v>43193</v>
      </c>
      <c r="G2707" s="33" t="s">
        <v>32391</v>
      </c>
      <c r="H2707" s="33" t="s">
        <v>32392</v>
      </c>
      <c r="I2707" s="33" t="s">
        <v>38</v>
      </c>
      <c r="J2707" s="62">
        <v>94954</v>
      </c>
      <c r="K2707" s="33" t="s">
        <v>2457</v>
      </c>
      <c r="L2707" s="33" t="s">
        <v>32393</v>
      </c>
      <c r="M2707" s="1" t="s">
        <v>47202</v>
      </c>
      <c r="N2707" s="33" t="s">
        <v>20</v>
      </c>
      <c r="O2707" s="33" t="s">
        <v>32394</v>
      </c>
      <c r="P2707" s="33" t="s">
        <v>45771</v>
      </c>
      <c r="Q2707" s="33" t="s">
        <v>29986</v>
      </c>
      <c r="R2707" s="96" t="s">
        <v>32395</v>
      </c>
      <c r="S2707" s="33" t="s">
        <v>93</v>
      </c>
      <c r="T2707" s="33" t="s">
        <v>21</v>
      </c>
      <c r="U2707" s="33" t="s">
        <v>26689</v>
      </c>
      <c r="V2707" s="33" t="s">
        <v>26484</v>
      </c>
      <c r="W2707" s="33" t="s">
        <v>26485</v>
      </c>
      <c r="AA2707" s="33" t="s">
        <v>42844</v>
      </c>
      <c r="AB2707" s="33">
        <v>5742</v>
      </c>
      <c r="AC2707" s="103">
        <v>24016</v>
      </c>
    </row>
    <row r="2708" spans="1:29" ht="13" customHeight="1" x14ac:dyDescent="0.2">
      <c r="A2708" s="33" t="s">
        <v>32384</v>
      </c>
      <c r="B2708" s="33">
        <v>49</v>
      </c>
      <c r="C2708" s="33" t="s">
        <v>13</v>
      </c>
      <c r="D2708" s="33" t="s">
        <v>30</v>
      </c>
      <c r="E2708" s="96" t="s">
        <v>32385</v>
      </c>
      <c r="F2708" s="94">
        <v>43193</v>
      </c>
      <c r="G2708" s="33" t="s">
        <v>32386</v>
      </c>
      <c r="H2708" s="33" t="s">
        <v>2003</v>
      </c>
      <c r="I2708" s="33" t="s">
        <v>87</v>
      </c>
      <c r="J2708" s="62">
        <v>35806</v>
      </c>
      <c r="K2708" s="33" t="s">
        <v>2005</v>
      </c>
      <c r="L2708" s="33" t="s">
        <v>2006</v>
      </c>
      <c r="M2708" s="1" t="s">
        <v>46673</v>
      </c>
      <c r="N2708" s="33" t="s">
        <v>20</v>
      </c>
      <c r="O2708" s="33" t="s">
        <v>32387</v>
      </c>
      <c r="P2708" s="33" t="s">
        <v>45771</v>
      </c>
      <c r="Q2708" s="33" t="s">
        <v>29986</v>
      </c>
      <c r="R2708" s="96" t="s">
        <v>32388</v>
      </c>
      <c r="S2708" s="33" t="s">
        <v>509</v>
      </c>
      <c r="T2708" s="33" t="s">
        <v>21</v>
      </c>
      <c r="U2708" s="33" t="s">
        <v>26689</v>
      </c>
      <c r="V2708" s="33" t="s">
        <v>26487</v>
      </c>
      <c r="W2708" s="33" t="s">
        <v>26485</v>
      </c>
      <c r="X2708" s="33" t="s">
        <v>509</v>
      </c>
      <c r="Y2708" s="33">
        <v>3579</v>
      </c>
      <c r="AA2708" s="33" t="s">
        <v>42842</v>
      </c>
      <c r="AB2708" s="33">
        <v>5741</v>
      </c>
      <c r="AC2708" s="103">
        <v>24015</v>
      </c>
    </row>
    <row r="2709" spans="1:29" ht="13" customHeight="1" x14ac:dyDescent="0.2">
      <c r="A2709" s="33" t="s">
        <v>32298</v>
      </c>
      <c r="B2709" s="33">
        <v>22</v>
      </c>
      <c r="C2709" s="33" t="s">
        <v>13</v>
      </c>
      <c r="D2709" s="33" t="s">
        <v>41</v>
      </c>
      <c r="E2709" s="96"/>
      <c r="F2709" s="94">
        <v>43191</v>
      </c>
      <c r="G2709" s="33" t="s">
        <v>32299</v>
      </c>
      <c r="H2709" s="33" t="s">
        <v>1119</v>
      </c>
      <c r="I2709" s="33" t="s">
        <v>66</v>
      </c>
      <c r="J2709" s="62">
        <v>78526</v>
      </c>
      <c r="K2709" s="33" t="s">
        <v>1120</v>
      </c>
      <c r="L2709" s="33" t="s">
        <v>36361</v>
      </c>
      <c r="M2709" s="1" t="s">
        <v>47204</v>
      </c>
      <c r="N2709" s="33" t="s">
        <v>20</v>
      </c>
      <c r="O2709" s="33" t="s">
        <v>36362</v>
      </c>
      <c r="P2709" s="33" t="s">
        <v>45771</v>
      </c>
      <c r="Q2709" s="33" t="s">
        <v>29986</v>
      </c>
      <c r="R2709" s="96" t="s">
        <v>32300</v>
      </c>
      <c r="S2709" s="33" t="s">
        <v>509</v>
      </c>
      <c r="T2709" s="33" t="s">
        <v>21</v>
      </c>
      <c r="U2709" s="33" t="s">
        <v>26682</v>
      </c>
      <c r="V2709" s="33" t="s">
        <v>26482</v>
      </c>
      <c r="W2709" s="33" t="s">
        <v>26485</v>
      </c>
      <c r="X2709" s="33" t="s">
        <v>93</v>
      </c>
      <c r="Y2709" s="33">
        <v>3572</v>
      </c>
      <c r="AA2709" s="33" t="s">
        <v>42844</v>
      </c>
      <c r="AB2709" s="33">
        <v>5739</v>
      </c>
      <c r="AC2709" s="103">
        <v>24006</v>
      </c>
    </row>
    <row r="2710" spans="1:29" ht="13" customHeight="1" x14ac:dyDescent="0.2">
      <c r="A2710" s="33" t="s">
        <v>32236</v>
      </c>
      <c r="B2710" s="33">
        <v>24</v>
      </c>
      <c r="C2710" s="33" t="s">
        <v>13</v>
      </c>
      <c r="D2710" s="33" t="s">
        <v>30</v>
      </c>
      <c r="E2710" s="96" t="s">
        <v>32237</v>
      </c>
      <c r="F2710" s="94">
        <v>43191</v>
      </c>
      <c r="G2710" s="33" t="s">
        <v>32238</v>
      </c>
      <c r="H2710" s="33" t="s">
        <v>1161</v>
      </c>
      <c r="I2710" s="33" t="s">
        <v>18</v>
      </c>
      <c r="J2710" s="62">
        <v>70433</v>
      </c>
      <c r="K2710" s="33" t="s">
        <v>15921</v>
      </c>
      <c r="L2710" s="33" t="s">
        <v>15922</v>
      </c>
      <c r="M2710" s="1" t="s">
        <v>46487</v>
      </c>
      <c r="N2710" s="33" t="s">
        <v>20</v>
      </c>
      <c r="O2710" s="33" t="s">
        <v>32239</v>
      </c>
      <c r="P2710" s="33" t="s">
        <v>45771</v>
      </c>
      <c r="Q2710" s="33" t="s">
        <v>29986</v>
      </c>
      <c r="R2710" s="96" t="s">
        <v>32240</v>
      </c>
      <c r="S2710" s="33" t="s">
        <v>93</v>
      </c>
      <c r="T2710" s="33" t="s">
        <v>21</v>
      </c>
      <c r="U2710" s="33" t="s">
        <v>26689</v>
      </c>
      <c r="V2710" s="33" t="s">
        <v>26484</v>
      </c>
      <c r="W2710" s="33" t="s">
        <v>26483</v>
      </c>
      <c r="X2710" s="33" t="s">
        <v>93</v>
      </c>
      <c r="Y2710" s="33">
        <v>3563</v>
      </c>
      <c r="AA2710" s="33" t="s">
        <v>42844</v>
      </c>
      <c r="AB2710" s="33">
        <v>5735</v>
      </c>
      <c r="AC2710" s="103">
        <v>24001</v>
      </c>
    </row>
    <row r="2711" spans="1:29" ht="13" customHeight="1" x14ac:dyDescent="0.2">
      <c r="A2711" s="33" t="s">
        <v>32250</v>
      </c>
      <c r="B2711" s="33">
        <v>33</v>
      </c>
      <c r="C2711" s="33" t="s">
        <v>13</v>
      </c>
      <c r="D2711" s="33" t="s">
        <v>41</v>
      </c>
      <c r="E2711" s="96"/>
      <c r="F2711" s="94">
        <v>43191</v>
      </c>
      <c r="G2711" s="33" t="s">
        <v>32251</v>
      </c>
      <c r="H2711" s="33" t="s">
        <v>529</v>
      </c>
      <c r="I2711" s="33" t="s">
        <v>66</v>
      </c>
      <c r="J2711" s="62">
        <v>78253</v>
      </c>
      <c r="K2711" s="33" t="s">
        <v>530</v>
      </c>
      <c r="L2711" s="33" t="s">
        <v>539</v>
      </c>
      <c r="M2711" s="1" t="s">
        <v>46190</v>
      </c>
      <c r="N2711" s="33" t="s">
        <v>20</v>
      </c>
      <c r="O2711" s="33" t="s">
        <v>32252</v>
      </c>
      <c r="P2711" s="33" t="s">
        <v>45771</v>
      </c>
      <c r="Q2711" s="33" t="s">
        <v>29986</v>
      </c>
      <c r="R2711" s="96" t="s">
        <v>32253</v>
      </c>
      <c r="S2711" s="33" t="s">
        <v>93</v>
      </c>
      <c r="T2711" s="33" t="s">
        <v>21</v>
      </c>
      <c r="U2711" s="33" t="s">
        <v>26689</v>
      </c>
      <c r="V2711" s="33" t="s">
        <v>26482</v>
      </c>
      <c r="W2711" s="33" t="s">
        <v>26485</v>
      </c>
      <c r="X2711" s="33" t="s">
        <v>93</v>
      </c>
      <c r="Y2711" s="33">
        <v>3561</v>
      </c>
      <c r="AA2711" s="33" t="s">
        <v>42844</v>
      </c>
      <c r="AB2711" s="33">
        <v>5733</v>
      </c>
      <c r="AC2711" s="103">
        <v>24005</v>
      </c>
    </row>
    <row r="2712" spans="1:29" ht="13" customHeight="1" x14ac:dyDescent="0.2">
      <c r="A2712" s="33" t="s">
        <v>32246</v>
      </c>
      <c r="B2712" s="33">
        <v>34</v>
      </c>
      <c r="C2712" s="33" t="s">
        <v>13</v>
      </c>
      <c r="D2712" s="33" t="s">
        <v>78</v>
      </c>
      <c r="E2712" s="96"/>
      <c r="F2712" s="94">
        <v>43191</v>
      </c>
      <c r="G2712" s="33" t="s">
        <v>32247</v>
      </c>
      <c r="H2712" s="33" t="s">
        <v>4079</v>
      </c>
      <c r="I2712" s="33" t="s">
        <v>50</v>
      </c>
      <c r="J2712" s="62">
        <v>49509</v>
      </c>
      <c r="K2712" s="33" t="s">
        <v>2340</v>
      </c>
      <c r="L2712" s="33" t="s">
        <v>5703</v>
      </c>
      <c r="M2712" s="1" t="s">
        <v>46832</v>
      </c>
      <c r="N2712" s="33" t="s">
        <v>20</v>
      </c>
      <c r="O2712" s="33" t="s">
        <v>32248</v>
      </c>
      <c r="P2712" s="33" t="s">
        <v>45771</v>
      </c>
      <c r="Q2712" s="33" t="s">
        <v>29986</v>
      </c>
      <c r="R2712" s="96" t="s">
        <v>32249</v>
      </c>
      <c r="S2712" s="33" t="s">
        <v>509</v>
      </c>
      <c r="T2712" s="33" t="s">
        <v>21</v>
      </c>
      <c r="U2712" s="33" t="s">
        <v>26689</v>
      </c>
      <c r="V2712" s="33" t="s">
        <v>26484</v>
      </c>
      <c r="W2712" s="33" t="s">
        <v>26485</v>
      </c>
      <c r="X2712" s="33" t="s">
        <v>93</v>
      </c>
      <c r="Y2712" s="33">
        <v>3566</v>
      </c>
      <c r="AA2712" s="33" t="s">
        <v>42842</v>
      </c>
      <c r="AB2712" s="33">
        <v>5737</v>
      </c>
      <c r="AC2712" s="103">
        <v>24003</v>
      </c>
    </row>
    <row r="2713" spans="1:29" ht="13" customHeight="1" x14ac:dyDescent="0.2">
      <c r="A2713" s="33" t="s">
        <v>32231</v>
      </c>
      <c r="B2713" s="33">
        <v>41</v>
      </c>
      <c r="C2713" s="33" t="s">
        <v>13</v>
      </c>
      <c r="D2713" s="33" t="s">
        <v>78</v>
      </c>
      <c r="E2713" s="96" t="s">
        <v>32232</v>
      </c>
      <c r="F2713" s="94">
        <v>43191</v>
      </c>
      <c r="G2713" s="33" t="s">
        <v>32233</v>
      </c>
      <c r="H2713" s="33" t="s">
        <v>1459</v>
      </c>
      <c r="I2713" s="33" t="s">
        <v>55</v>
      </c>
      <c r="J2713" s="62">
        <v>33605</v>
      </c>
      <c r="K2713" s="33" t="s">
        <v>587</v>
      </c>
      <c r="L2713" s="33" t="s">
        <v>1461</v>
      </c>
      <c r="M2713" s="1" t="s">
        <v>46060</v>
      </c>
      <c r="N2713" s="33" t="s">
        <v>20</v>
      </c>
      <c r="O2713" s="33" t="s">
        <v>32234</v>
      </c>
      <c r="P2713" s="33" t="s">
        <v>45771</v>
      </c>
      <c r="Q2713" s="33" t="s">
        <v>29986</v>
      </c>
      <c r="R2713" s="96" t="s">
        <v>32235</v>
      </c>
      <c r="S2713" s="33" t="s">
        <v>93</v>
      </c>
      <c r="T2713" s="33" t="s">
        <v>21</v>
      </c>
      <c r="U2713" s="33" t="s">
        <v>26689</v>
      </c>
      <c r="V2713" s="33" t="s">
        <v>26484</v>
      </c>
      <c r="W2713" s="33" t="s">
        <v>26483</v>
      </c>
      <c r="X2713" s="33" t="s">
        <v>93</v>
      </c>
      <c r="Y2713" s="33">
        <v>3564</v>
      </c>
      <c r="AA2713" s="33" t="s">
        <v>42842</v>
      </c>
      <c r="AB2713" s="33">
        <v>5736</v>
      </c>
      <c r="AC2713" s="103">
        <v>24000</v>
      </c>
    </row>
    <row r="2714" spans="1:29" ht="13" customHeight="1" x14ac:dyDescent="0.2">
      <c r="A2714" s="33" t="s">
        <v>32293</v>
      </c>
      <c r="B2714" s="33">
        <v>41</v>
      </c>
      <c r="C2714" s="33" t="s">
        <v>13</v>
      </c>
      <c r="D2714" s="33" t="s">
        <v>78</v>
      </c>
      <c r="E2714" s="96" t="s">
        <v>32294</v>
      </c>
      <c r="F2714" s="94">
        <v>43191</v>
      </c>
      <c r="G2714" s="33" t="s">
        <v>32295</v>
      </c>
      <c r="H2714" s="33" t="s">
        <v>26</v>
      </c>
      <c r="I2714" s="33" t="s">
        <v>337</v>
      </c>
      <c r="J2714" s="62">
        <v>28590</v>
      </c>
      <c r="K2714" s="33" t="s">
        <v>767</v>
      </c>
      <c r="L2714" s="33" t="s">
        <v>768</v>
      </c>
      <c r="M2714" s="1" t="s">
        <v>46446</v>
      </c>
      <c r="N2714" s="33" t="s">
        <v>20</v>
      </c>
      <c r="O2714" s="33" t="s">
        <v>32296</v>
      </c>
      <c r="P2714" s="33" t="s">
        <v>45771</v>
      </c>
      <c r="Q2714" s="33" t="s">
        <v>29986</v>
      </c>
      <c r="R2714" s="96" t="s">
        <v>32297</v>
      </c>
      <c r="S2714" s="33" t="s">
        <v>93</v>
      </c>
      <c r="T2714" s="33" t="s">
        <v>21</v>
      </c>
      <c r="U2714" s="33" t="s">
        <v>26682</v>
      </c>
      <c r="V2714" s="33" t="s">
        <v>26482</v>
      </c>
      <c r="W2714" s="33" t="s">
        <v>26485</v>
      </c>
      <c r="X2714" s="33" t="s">
        <v>93</v>
      </c>
      <c r="Y2714" s="33">
        <v>3565</v>
      </c>
      <c r="AA2714" s="33" t="s">
        <v>42844</v>
      </c>
      <c r="AB2714" s="33">
        <v>5738</v>
      </c>
      <c r="AC2714" s="103">
        <v>24004</v>
      </c>
    </row>
    <row r="2715" spans="1:29" ht="13" customHeight="1" x14ac:dyDescent="0.2">
      <c r="A2715" s="33" t="s">
        <v>32241</v>
      </c>
      <c r="B2715" s="33">
        <v>60</v>
      </c>
      <c r="C2715" s="33" t="s">
        <v>13</v>
      </c>
      <c r="D2715" s="33" t="s">
        <v>78</v>
      </c>
      <c r="E2715" s="96"/>
      <c r="F2715" s="94">
        <v>43191</v>
      </c>
      <c r="G2715" s="33" t="s">
        <v>32242</v>
      </c>
      <c r="H2715" s="33" t="s">
        <v>32243</v>
      </c>
      <c r="I2715" s="33" t="s">
        <v>18</v>
      </c>
      <c r="J2715" s="62">
        <v>71461</v>
      </c>
      <c r="K2715" s="33" t="s">
        <v>27984</v>
      </c>
      <c r="L2715" s="33" t="s">
        <v>36360</v>
      </c>
      <c r="M2715" s="1" t="s">
        <v>47203</v>
      </c>
      <c r="N2715" s="33" t="s">
        <v>20</v>
      </c>
      <c r="O2715" s="33" t="s">
        <v>32244</v>
      </c>
      <c r="P2715" s="33" t="s">
        <v>45771</v>
      </c>
      <c r="Q2715" s="33" t="s">
        <v>29986</v>
      </c>
      <c r="R2715" s="96" t="s">
        <v>32245</v>
      </c>
      <c r="S2715" s="33" t="s">
        <v>93</v>
      </c>
      <c r="T2715" s="33" t="s">
        <v>21</v>
      </c>
      <c r="U2715" s="33" t="s">
        <v>26689</v>
      </c>
      <c r="V2715" s="33" t="s">
        <v>26484</v>
      </c>
      <c r="W2715" s="33" t="s">
        <v>26485</v>
      </c>
      <c r="X2715" s="33" t="s">
        <v>93</v>
      </c>
      <c r="Y2715" s="33">
        <v>3562</v>
      </c>
      <c r="AA2715" s="33" t="s">
        <v>42844</v>
      </c>
      <c r="AB2715" s="33">
        <v>5734</v>
      </c>
      <c r="AC2715" s="103">
        <v>24002</v>
      </c>
    </row>
    <row r="2716" spans="1:29" ht="13" customHeight="1" x14ac:dyDescent="0.2">
      <c r="A2716" s="33" t="s">
        <v>2989</v>
      </c>
      <c r="B2716" s="33" t="s">
        <v>22</v>
      </c>
      <c r="C2716" s="33" t="s">
        <v>13</v>
      </c>
      <c r="D2716" s="33" t="s">
        <v>30</v>
      </c>
      <c r="E2716" s="96"/>
      <c r="F2716" s="94">
        <v>43191</v>
      </c>
      <c r="G2716" s="33" t="s">
        <v>32301</v>
      </c>
      <c r="H2716" s="33" t="s">
        <v>7711</v>
      </c>
      <c r="I2716" s="33" t="s">
        <v>399</v>
      </c>
      <c r="J2716" s="62">
        <v>64012</v>
      </c>
      <c r="K2716" s="33" t="s">
        <v>7575</v>
      </c>
      <c r="L2716" s="33" t="s">
        <v>32302</v>
      </c>
      <c r="M2716" s="1" t="s">
        <v>47205</v>
      </c>
      <c r="N2716" s="33" t="s">
        <v>20</v>
      </c>
      <c r="O2716" s="33" t="s">
        <v>32303</v>
      </c>
      <c r="P2716" s="33" t="s">
        <v>45771</v>
      </c>
      <c r="Q2716" s="33" t="s">
        <v>29986</v>
      </c>
      <c r="R2716" s="96" t="s">
        <v>32304</v>
      </c>
      <c r="S2716" s="33" t="s">
        <v>901</v>
      </c>
      <c r="T2716" s="33" t="s">
        <v>21</v>
      </c>
      <c r="U2716" s="33" t="s">
        <v>26682</v>
      </c>
      <c r="V2716" s="33" t="s">
        <v>26482</v>
      </c>
      <c r="X2716" s="33" t="s">
        <v>93</v>
      </c>
      <c r="Y2716" s="33">
        <v>3573</v>
      </c>
      <c r="AA2716" s="33" t="s">
        <v>42844</v>
      </c>
      <c r="AB2716" s="33">
        <v>5740</v>
      </c>
      <c r="AC2716" s="103">
        <v>24007</v>
      </c>
    </row>
    <row r="2717" spans="1:29" ht="13" customHeight="1" x14ac:dyDescent="0.2">
      <c r="A2717" s="33" t="s">
        <v>32305</v>
      </c>
      <c r="B2717" s="33">
        <v>27</v>
      </c>
      <c r="C2717" s="33" t="s">
        <v>13</v>
      </c>
      <c r="D2717" s="33" t="s">
        <v>30</v>
      </c>
      <c r="E2717" s="96" t="s">
        <v>32306</v>
      </c>
      <c r="F2717" s="94">
        <v>43190</v>
      </c>
      <c r="G2717" s="33" t="s">
        <v>32307</v>
      </c>
      <c r="H2717" s="33" t="s">
        <v>4705</v>
      </c>
      <c r="I2717" s="33" t="s">
        <v>366</v>
      </c>
      <c r="J2717" s="62">
        <v>73044</v>
      </c>
      <c r="K2717" s="33" t="s">
        <v>927</v>
      </c>
      <c r="L2717" s="33" t="s">
        <v>32308</v>
      </c>
      <c r="M2717" s="1" t="s">
        <v>47206</v>
      </c>
      <c r="N2717" s="33" t="s">
        <v>20</v>
      </c>
      <c r="O2717" s="33" t="s">
        <v>32309</v>
      </c>
      <c r="P2717" s="33" t="s">
        <v>45771</v>
      </c>
      <c r="Q2717" s="33" t="s">
        <v>29986</v>
      </c>
      <c r="R2717" s="96" t="s">
        <v>32310</v>
      </c>
      <c r="S2717" s="33" t="s">
        <v>93</v>
      </c>
      <c r="T2717" s="33" t="s">
        <v>21</v>
      </c>
      <c r="U2717" s="33" t="s">
        <v>26505</v>
      </c>
      <c r="V2717" s="33" t="s">
        <v>26484</v>
      </c>
      <c r="W2717" s="33" t="s">
        <v>26485</v>
      </c>
      <c r="X2717" s="33" t="s">
        <v>93</v>
      </c>
      <c r="Y2717" s="33">
        <v>3567</v>
      </c>
      <c r="AA2717" s="33" t="s">
        <v>42843</v>
      </c>
      <c r="AB2717" s="33">
        <v>5731</v>
      </c>
      <c r="AC2717" s="103">
        <v>23999</v>
      </c>
    </row>
    <row r="2718" spans="1:29" ht="13" customHeight="1" x14ac:dyDescent="0.2">
      <c r="A2718" s="33" t="s">
        <v>32227</v>
      </c>
      <c r="B2718" s="33">
        <v>58</v>
      </c>
      <c r="C2718" s="33" t="s">
        <v>13</v>
      </c>
      <c r="D2718" s="33" t="s">
        <v>127</v>
      </c>
      <c r="E2718" s="96"/>
      <c r="F2718" s="94">
        <v>43190</v>
      </c>
      <c r="G2718" s="33" t="s">
        <v>32228</v>
      </c>
      <c r="H2718" s="33" t="s">
        <v>581</v>
      </c>
      <c r="I2718" s="33" t="s">
        <v>111</v>
      </c>
      <c r="J2718" s="62">
        <v>85008</v>
      </c>
      <c r="K2718" s="33" t="s">
        <v>582</v>
      </c>
      <c r="L2718" s="33" t="s">
        <v>583</v>
      </c>
      <c r="M2718" s="1" t="s">
        <v>45935</v>
      </c>
      <c r="N2718" s="33" t="s">
        <v>20</v>
      </c>
      <c r="O2718" s="33" t="s">
        <v>32229</v>
      </c>
      <c r="P2718" s="33" t="s">
        <v>45771</v>
      </c>
      <c r="Q2718" s="33" t="s">
        <v>29986</v>
      </c>
      <c r="R2718" s="96" t="s">
        <v>32230</v>
      </c>
      <c r="S2718" s="33" t="s">
        <v>93</v>
      </c>
      <c r="T2718" s="33" t="s">
        <v>21</v>
      </c>
      <c r="U2718" s="33" t="s">
        <v>26689</v>
      </c>
      <c r="V2718" s="33" t="s">
        <v>26484</v>
      </c>
      <c r="W2718" s="33" t="s">
        <v>26486</v>
      </c>
      <c r="X2718" s="33" t="s">
        <v>93</v>
      </c>
      <c r="Y2718" s="33">
        <v>4255</v>
      </c>
      <c r="AA2718" s="33" t="s">
        <v>42844</v>
      </c>
      <c r="AB2718" s="33">
        <v>5730</v>
      </c>
      <c r="AC2718" s="103">
        <v>23998</v>
      </c>
    </row>
    <row r="2719" spans="1:29" ht="13" customHeight="1" x14ac:dyDescent="0.2">
      <c r="A2719" s="33" t="s">
        <v>32352</v>
      </c>
      <c r="B2719" s="33">
        <v>21</v>
      </c>
      <c r="C2719" s="33" t="s">
        <v>13</v>
      </c>
      <c r="D2719" s="33" t="s">
        <v>41</v>
      </c>
      <c r="E2719" s="96" t="s">
        <v>32353</v>
      </c>
      <c r="F2719" s="94">
        <v>43190</v>
      </c>
      <c r="G2719" s="33" t="s">
        <v>32354</v>
      </c>
      <c r="H2719" s="33" t="s">
        <v>1502</v>
      </c>
      <c r="I2719" s="33" t="s">
        <v>249</v>
      </c>
      <c r="J2719" s="62">
        <v>89502</v>
      </c>
      <c r="K2719" s="33" t="s">
        <v>5718</v>
      </c>
      <c r="L2719" s="33" t="s">
        <v>6803</v>
      </c>
      <c r="M2719" s="1" t="s">
        <v>46259</v>
      </c>
      <c r="N2719" s="33" t="s">
        <v>20</v>
      </c>
      <c r="O2719" s="33" t="s">
        <v>32355</v>
      </c>
      <c r="P2719" s="33" t="s">
        <v>45771</v>
      </c>
      <c r="Q2719" s="33" t="s">
        <v>29986</v>
      </c>
      <c r="R2719" s="96" t="s">
        <v>32356</v>
      </c>
      <c r="S2719" s="33" t="s">
        <v>93</v>
      </c>
      <c r="T2719" s="33" t="s">
        <v>28</v>
      </c>
      <c r="U2719" s="33" t="s">
        <v>26487</v>
      </c>
      <c r="V2719" s="33" t="s">
        <v>26487</v>
      </c>
      <c r="W2719" s="33" t="s">
        <v>26485</v>
      </c>
      <c r="X2719" s="33" t="s">
        <v>93</v>
      </c>
      <c r="Y2719" s="33">
        <v>3576</v>
      </c>
      <c r="AA2719" s="33" t="s">
        <v>42844</v>
      </c>
      <c r="AB2719" s="33">
        <v>5732</v>
      </c>
      <c r="AC2719" s="103">
        <v>24011</v>
      </c>
    </row>
    <row r="2720" spans="1:29" ht="13" customHeight="1" x14ac:dyDescent="0.2">
      <c r="A2720" s="33" t="s">
        <v>32222</v>
      </c>
      <c r="B2720" s="33">
        <v>60</v>
      </c>
      <c r="C2720" s="33" t="s">
        <v>13</v>
      </c>
      <c r="D2720" s="33" t="s">
        <v>78</v>
      </c>
      <c r="E2720" s="96" t="s">
        <v>32223</v>
      </c>
      <c r="F2720" s="94">
        <v>43189</v>
      </c>
      <c r="G2720" s="33" t="s">
        <v>32224</v>
      </c>
      <c r="H2720" s="33" t="s">
        <v>18439</v>
      </c>
      <c r="I2720" s="33" t="s">
        <v>337</v>
      </c>
      <c r="J2720" s="62">
        <v>27105</v>
      </c>
      <c r="K2720" s="33" t="s">
        <v>8482</v>
      </c>
      <c r="L2720" s="33" t="s">
        <v>18438</v>
      </c>
      <c r="M2720" s="1" t="s">
        <v>46351</v>
      </c>
      <c r="N2720" s="33" t="s">
        <v>20</v>
      </c>
      <c r="O2720" s="33" t="s">
        <v>32225</v>
      </c>
      <c r="P2720" s="33" t="s">
        <v>45771</v>
      </c>
      <c r="Q2720" s="33" t="s">
        <v>29986</v>
      </c>
      <c r="R2720" s="96" t="s">
        <v>32226</v>
      </c>
      <c r="S2720" s="33" t="s">
        <v>93</v>
      </c>
      <c r="T2720" s="33" t="s">
        <v>21</v>
      </c>
      <c r="U2720" s="33" t="s">
        <v>26689</v>
      </c>
      <c r="V2720" s="33" t="s">
        <v>26482</v>
      </c>
      <c r="W2720" s="33" t="s">
        <v>26485</v>
      </c>
      <c r="X2720" s="33" t="s">
        <v>93</v>
      </c>
      <c r="Y2720" s="33">
        <v>3560</v>
      </c>
      <c r="AA2720" s="33" t="s">
        <v>42844</v>
      </c>
      <c r="AB2720" s="33">
        <v>5728</v>
      </c>
      <c r="AC2720" s="103">
        <v>23996</v>
      </c>
    </row>
    <row r="2721" spans="1:29" ht="13" customHeight="1" x14ac:dyDescent="0.2">
      <c r="A2721" s="33" t="s">
        <v>32312</v>
      </c>
      <c r="B2721" s="33">
        <v>42</v>
      </c>
      <c r="C2721" s="33" t="s">
        <v>13</v>
      </c>
      <c r="D2721" s="33" t="s">
        <v>30</v>
      </c>
      <c r="E2721" s="96" t="s">
        <v>32313</v>
      </c>
      <c r="F2721" s="94">
        <v>43189</v>
      </c>
      <c r="G2721" s="33" t="s">
        <v>32314</v>
      </c>
      <c r="H2721" s="33" t="s">
        <v>1327</v>
      </c>
      <c r="I2721" s="33" t="s">
        <v>38</v>
      </c>
      <c r="J2721" s="62">
        <v>95301</v>
      </c>
      <c r="K2721" s="33" t="s">
        <v>1328</v>
      </c>
      <c r="L2721" s="33" t="s">
        <v>32315</v>
      </c>
      <c r="M2721" s="1" t="s">
        <v>47207</v>
      </c>
      <c r="N2721" s="33" t="s">
        <v>20</v>
      </c>
      <c r="O2721" s="33" t="s">
        <v>32316</v>
      </c>
      <c r="P2721" s="33" t="s">
        <v>45771</v>
      </c>
      <c r="Q2721" s="33" t="s">
        <v>29986</v>
      </c>
      <c r="R2721" s="96" t="s">
        <v>32317</v>
      </c>
      <c r="S2721" s="33" t="s">
        <v>93</v>
      </c>
      <c r="T2721" s="33" t="s">
        <v>45897</v>
      </c>
      <c r="U2721" s="33" t="s">
        <v>39851</v>
      </c>
      <c r="V2721" s="33" t="s">
        <v>26482</v>
      </c>
      <c r="W2721" s="33" t="s">
        <v>26485</v>
      </c>
      <c r="X2721" s="33" t="s">
        <v>93</v>
      </c>
      <c r="Y2721" s="33">
        <v>3568</v>
      </c>
      <c r="AA2721" s="33" t="s">
        <v>42844</v>
      </c>
      <c r="AB2721" s="33">
        <v>5729</v>
      </c>
      <c r="AC2721" s="103">
        <v>23995</v>
      </c>
    </row>
    <row r="2722" spans="1:29" ht="13" customHeight="1" x14ac:dyDescent="0.2">
      <c r="A2722" s="33" t="s">
        <v>32206</v>
      </c>
      <c r="B2722" s="33">
        <v>19</v>
      </c>
      <c r="C2722" s="33" t="s">
        <v>13</v>
      </c>
      <c r="D2722" s="33" t="s">
        <v>78</v>
      </c>
      <c r="E2722" s="96" t="s">
        <v>32207</v>
      </c>
      <c r="F2722" s="94">
        <v>43188</v>
      </c>
      <c r="G2722" s="33" t="s">
        <v>32208</v>
      </c>
      <c r="H2722" s="33" t="s">
        <v>2820</v>
      </c>
      <c r="I2722" s="33" t="s">
        <v>37</v>
      </c>
      <c r="J2722" s="62">
        <v>60099</v>
      </c>
      <c r="K2722" s="33" t="s">
        <v>1176</v>
      </c>
      <c r="L2722" s="33" t="s">
        <v>32209</v>
      </c>
      <c r="M2722" s="1" t="s">
        <v>47208</v>
      </c>
      <c r="N2722" s="33" t="s">
        <v>20</v>
      </c>
      <c r="O2722" s="33" t="s">
        <v>32210</v>
      </c>
      <c r="P2722" s="33" t="s">
        <v>45771</v>
      </c>
      <c r="Q2722" s="33" t="s">
        <v>29986</v>
      </c>
      <c r="R2722" s="96" t="s">
        <v>32211</v>
      </c>
      <c r="S2722" s="33" t="s">
        <v>93</v>
      </c>
      <c r="T2722" s="33" t="s">
        <v>21</v>
      </c>
      <c r="U2722" s="33" t="s">
        <v>26689</v>
      </c>
      <c r="V2722" s="33" t="s">
        <v>26484</v>
      </c>
      <c r="W2722" s="33" t="s">
        <v>26485</v>
      </c>
      <c r="AA2722" s="33" t="s">
        <v>42844</v>
      </c>
      <c r="AB2722" s="33">
        <v>5725</v>
      </c>
      <c r="AC2722" s="103">
        <v>23990</v>
      </c>
    </row>
    <row r="2723" spans="1:29" ht="13" customHeight="1" x14ac:dyDescent="0.2">
      <c r="A2723" s="33" t="s">
        <v>32289</v>
      </c>
      <c r="B2723" s="33">
        <v>39</v>
      </c>
      <c r="C2723" s="33" t="s">
        <v>13</v>
      </c>
      <c r="D2723" s="33" t="s">
        <v>30</v>
      </c>
      <c r="E2723" s="96" t="s">
        <v>32290</v>
      </c>
      <c r="F2723" s="94">
        <v>43188</v>
      </c>
      <c r="G2723" s="33" t="s">
        <v>21047</v>
      </c>
      <c r="H2723" s="33" t="s">
        <v>604</v>
      </c>
      <c r="I2723" s="33" t="s">
        <v>249</v>
      </c>
      <c r="J2723" s="62">
        <v>89104</v>
      </c>
      <c r="K2723" s="33" t="s">
        <v>524</v>
      </c>
      <c r="L2723" s="33" t="s">
        <v>525</v>
      </c>
      <c r="M2723" s="1" t="s">
        <v>48881</v>
      </c>
      <c r="N2723" s="33" t="s">
        <v>4952</v>
      </c>
      <c r="O2723" s="33" t="s">
        <v>32291</v>
      </c>
      <c r="P2723" s="33" t="s">
        <v>45771</v>
      </c>
      <c r="Q2723" s="33" t="s">
        <v>29986</v>
      </c>
      <c r="R2723" s="96" t="s">
        <v>32292</v>
      </c>
      <c r="S2723" s="33" t="s">
        <v>93</v>
      </c>
      <c r="T2723" s="33" t="s">
        <v>21</v>
      </c>
      <c r="U2723" s="33" t="s">
        <v>26682</v>
      </c>
      <c r="V2723" s="33" t="s">
        <v>26482</v>
      </c>
      <c r="W2723" s="33" t="s">
        <v>26485</v>
      </c>
      <c r="X2723" s="33" t="s">
        <v>509</v>
      </c>
      <c r="Y2723" s="33">
        <v>3557</v>
      </c>
      <c r="AA2723" s="33" t="s">
        <v>42842</v>
      </c>
      <c r="AB2723" s="33">
        <v>5726</v>
      </c>
      <c r="AC2723" s="103">
        <v>23991</v>
      </c>
    </row>
    <row r="2724" spans="1:29" ht="13" customHeight="1" x14ac:dyDescent="0.2">
      <c r="A2724" s="33" t="s">
        <v>32216</v>
      </c>
      <c r="B2724" s="33">
        <v>39</v>
      </c>
      <c r="C2724" s="33" t="s">
        <v>13</v>
      </c>
      <c r="D2724" s="33" t="s">
        <v>78</v>
      </c>
      <c r="E2724" s="96" t="s">
        <v>32217</v>
      </c>
      <c r="F2724" s="94">
        <v>43188</v>
      </c>
      <c r="G2724" s="33" t="s">
        <v>32218</v>
      </c>
      <c r="H2724" s="33" t="s">
        <v>2055</v>
      </c>
      <c r="I2724" s="33" t="s">
        <v>138</v>
      </c>
      <c r="J2724" s="62">
        <v>25302</v>
      </c>
      <c r="K2724" s="33" t="s">
        <v>856</v>
      </c>
      <c r="L2724" s="33" t="s">
        <v>32219</v>
      </c>
      <c r="M2724" s="1" t="s">
        <v>47209</v>
      </c>
      <c r="N2724" s="33" t="s">
        <v>20</v>
      </c>
      <c r="O2724" s="33" t="s">
        <v>32220</v>
      </c>
      <c r="P2724" s="33" t="s">
        <v>45771</v>
      </c>
      <c r="Q2724" s="33" t="s">
        <v>29986</v>
      </c>
      <c r="R2724" s="96" t="s">
        <v>32221</v>
      </c>
      <c r="S2724" s="33" t="s">
        <v>509</v>
      </c>
      <c r="T2724" s="33" t="s">
        <v>21</v>
      </c>
      <c r="U2724" s="33" t="s">
        <v>26689</v>
      </c>
      <c r="V2724" s="33" t="s">
        <v>26484</v>
      </c>
      <c r="W2724" s="33" t="s">
        <v>26483</v>
      </c>
      <c r="X2724" s="33" t="s">
        <v>93</v>
      </c>
      <c r="Y2724" s="33">
        <v>3556</v>
      </c>
      <c r="AA2724" s="33" t="s">
        <v>42844</v>
      </c>
      <c r="AB2724" s="33">
        <v>5724</v>
      </c>
      <c r="AC2724" s="103">
        <v>23994</v>
      </c>
    </row>
    <row r="2725" spans="1:29" ht="13" customHeight="1" x14ac:dyDescent="0.2">
      <c r="A2725" s="33" t="s">
        <v>32212</v>
      </c>
      <c r="B2725" s="33">
        <v>44</v>
      </c>
      <c r="C2725" s="33" t="s">
        <v>13</v>
      </c>
      <c r="D2725" s="33" t="s">
        <v>30</v>
      </c>
      <c r="E2725" s="96"/>
      <c r="F2725" s="94">
        <v>43188</v>
      </c>
      <c r="G2725" s="33" t="s">
        <v>32213</v>
      </c>
      <c r="H2725" s="33" t="s">
        <v>15339</v>
      </c>
      <c r="I2725" s="33" t="s">
        <v>66</v>
      </c>
      <c r="J2725" s="62">
        <v>77502</v>
      </c>
      <c r="K2725" s="33" t="s">
        <v>512</v>
      </c>
      <c r="L2725" s="33" t="s">
        <v>23794</v>
      </c>
      <c r="M2725" s="1" t="s">
        <v>46927</v>
      </c>
      <c r="N2725" s="33" t="s">
        <v>20</v>
      </c>
      <c r="O2725" s="33" t="s">
        <v>32214</v>
      </c>
      <c r="P2725" s="33" t="s">
        <v>45771</v>
      </c>
      <c r="Q2725" s="33" t="s">
        <v>29986</v>
      </c>
      <c r="R2725" s="96" t="s">
        <v>32215</v>
      </c>
      <c r="S2725" s="33" t="s">
        <v>509</v>
      </c>
      <c r="T2725" s="33" t="s">
        <v>21</v>
      </c>
      <c r="U2725" s="33" t="s">
        <v>26689</v>
      </c>
      <c r="V2725" s="33" t="s">
        <v>26484</v>
      </c>
      <c r="W2725" s="33" t="s">
        <v>19153</v>
      </c>
      <c r="X2725" s="33" t="s">
        <v>509</v>
      </c>
      <c r="Y2725" s="33">
        <v>3555</v>
      </c>
      <c r="AA2725" s="33" t="s">
        <v>42844</v>
      </c>
      <c r="AB2725" s="33">
        <v>5723</v>
      </c>
      <c r="AC2725" s="103">
        <v>23993</v>
      </c>
    </row>
    <row r="2726" spans="1:29" ht="13" customHeight="1" x14ac:dyDescent="0.2">
      <c r="A2726" s="33" t="s">
        <v>32346</v>
      </c>
      <c r="B2726" s="33">
        <v>34</v>
      </c>
      <c r="C2726" s="33" t="s">
        <v>13</v>
      </c>
      <c r="D2726" s="33" t="s">
        <v>30</v>
      </c>
      <c r="E2726" s="96" t="s">
        <v>32347</v>
      </c>
      <c r="F2726" s="94">
        <v>43188</v>
      </c>
      <c r="G2726" s="33" t="s">
        <v>32348</v>
      </c>
      <c r="H2726" s="33" t="s">
        <v>29892</v>
      </c>
      <c r="I2726" s="33" t="s">
        <v>297</v>
      </c>
      <c r="J2726" s="62">
        <v>37040</v>
      </c>
      <c r="K2726" s="33" t="s">
        <v>992</v>
      </c>
      <c r="L2726" s="33" t="s">
        <v>32349</v>
      </c>
      <c r="M2726" s="1" t="s">
        <v>48908</v>
      </c>
      <c r="N2726" s="33" t="s">
        <v>20</v>
      </c>
      <c r="O2726" s="33" t="s">
        <v>32350</v>
      </c>
      <c r="P2726" s="33" t="s">
        <v>45771</v>
      </c>
      <c r="Q2726" s="33" t="s">
        <v>29986</v>
      </c>
      <c r="R2726" s="96" t="s">
        <v>32351</v>
      </c>
      <c r="S2726" s="33" t="s">
        <v>93</v>
      </c>
      <c r="T2726" s="33" t="s">
        <v>28</v>
      </c>
      <c r="U2726" s="33" t="s">
        <v>26487</v>
      </c>
      <c r="V2726" s="33" t="s">
        <v>26487</v>
      </c>
      <c r="W2726" s="33" t="s">
        <v>19153</v>
      </c>
      <c r="X2726" s="33" t="s">
        <v>93</v>
      </c>
      <c r="Y2726" s="33">
        <v>3559</v>
      </c>
      <c r="Z2726" s="33" t="s">
        <v>42353</v>
      </c>
      <c r="AA2726" s="33" t="s">
        <v>42842</v>
      </c>
      <c r="AB2726" s="33">
        <v>5727</v>
      </c>
      <c r="AC2726" s="103">
        <v>23992</v>
      </c>
    </row>
    <row r="2727" spans="1:29" ht="13" customHeight="1" x14ac:dyDescent="0.2">
      <c r="A2727" s="33" t="s">
        <v>32196</v>
      </c>
      <c r="B2727" s="33">
        <v>26</v>
      </c>
      <c r="C2727" s="33" t="s">
        <v>13</v>
      </c>
      <c r="D2727" s="33" t="s">
        <v>30</v>
      </c>
      <c r="E2727" s="96" t="s">
        <v>32197</v>
      </c>
      <c r="F2727" s="94">
        <v>43187</v>
      </c>
      <c r="G2727" s="33" t="s">
        <v>32198</v>
      </c>
      <c r="H2727" s="33" t="s">
        <v>3738</v>
      </c>
      <c r="I2727" s="33" t="s">
        <v>373</v>
      </c>
      <c r="J2727" s="62">
        <v>18106</v>
      </c>
      <c r="K2727" s="33" t="s">
        <v>3740</v>
      </c>
      <c r="L2727" s="33" t="s">
        <v>470</v>
      </c>
      <c r="M2727" s="1" t="s">
        <v>46170</v>
      </c>
      <c r="N2727" s="33" t="s">
        <v>20</v>
      </c>
      <c r="O2727" s="33" t="s">
        <v>32199</v>
      </c>
      <c r="P2727" s="33" t="s">
        <v>45771</v>
      </c>
      <c r="Q2727" s="33" t="s">
        <v>29986</v>
      </c>
      <c r="R2727" s="96" t="s">
        <v>32200</v>
      </c>
      <c r="S2727" s="33" t="s">
        <v>93</v>
      </c>
      <c r="T2727" s="33" t="s">
        <v>21</v>
      </c>
      <c r="U2727" s="33" t="s">
        <v>26689</v>
      </c>
      <c r="V2727" s="33" t="s">
        <v>26484</v>
      </c>
      <c r="W2727" s="33" t="s">
        <v>26486</v>
      </c>
      <c r="X2727" s="33" t="s">
        <v>93</v>
      </c>
      <c r="Y2727" s="33">
        <v>3545</v>
      </c>
      <c r="AA2727" s="33" t="s">
        <v>42844</v>
      </c>
      <c r="AB2727" s="33">
        <v>5716</v>
      </c>
      <c r="AC2727" s="103">
        <v>23988</v>
      </c>
    </row>
    <row r="2728" spans="1:29" ht="13" customHeight="1" x14ac:dyDescent="0.2">
      <c r="A2728" s="33" t="s">
        <v>32201</v>
      </c>
      <c r="B2728" s="33">
        <v>29</v>
      </c>
      <c r="C2728" s="33" t="s">
        <v>13</v>
      </c>
      <c r="D2728" s="33" t="s">
        <v>30</v>
      </c>
      <c r="E2728" s="96" t="s">
        <v>32202</v>
      </c>
      <c r="F2728" s="94">
        <v>43187</v>
      </c>
      <c r="G2728" s="33" t="s">
        <v>32203</v>
      </c>
      <c r="H2728" s="33" t="s">
        <v>14367</v>
      </c>
      <c r="I2728" s="33" t="s">
        <v>25</v>
      </c>
      <c r="J2728" s="62">
        <v>29172</v>
      </c>
      <c r="K2728" s="33" t="s">
        <v>944</v>
      </c>
      <c r="L2728" s="33" t="s">
        <v>2502</v>
      </c>
      <c r="M2728" s="1" t="s">
        <v>46482</v>
      </c>
      <c r="N2728" s="33" t="s">
        <v>20</v>
      </c>
      <c r="O2728" s="33" t="s">
        <v>32204</v>
      </c>
      <c r="P2728" s="33" t="s">
        <v>45771</v>
      </c>
      <c r="Q2728" s="33" t="s">
        <v>29986</v>
      </c>
      <c r="R2728" s="96" t="s">
        <v>32205</v>
      </c>
      <c r="S2728" s="33" t="s">
        <v>509</v>
      </c>
      <c r="T2728" s="33" t="s">
        <v>21</v>
      </c>
      <c r="U2728" s="33" t="s">
        <v>26689</v>
      </c>
      <c r="V2728" s="33" t="s">
        <v>26482</v>
      </c>
      <c r="W2728" s="33" t="s">
        <v>26483</v>
      </c>
      <c r="X2728" s="33" t="s">
        <v>93</v>
      </c>
      <c r="Y2728" s="33">
        <v>3549</v>
      </c>
      <c r="AA2728" s="33" t="s">
        <v>42844</v>
      </c>
      <c r="AB2728" s="33">
        <v>5718</v>
      </c>
      <c r="AC2728" s="103">
        <v>23989</v>
      </c>
    </row>
    <row r="2729" spans="1:29" ht="13" customHeight="1" x14ac:dyDescent="0.2">
      <c r="A2729" s="33" t="s">
        <v>32254</v>
      </c>
      <c r="B2729" s="33">
        <v>31</v>
      </c>
      <c r="C2729" s="33" t="s">
        <v>13</v>
      </c>
      <c r="D2729" s="33" t="s">
        <v>30</v>
      </c>
      <c r="E2729" s="96"/>
      <c r="F2729" s="94">
        <v>43187</v>
      </c>
      <c r="G2729" s="33" t="s">
        <v>32255</v>
      </c>
      <c r="H2729" s="33" t="s">
        <v>4215</v>
      </c>
      <c r="I2729" s="33" t="s">
        <v>366</v>
      </c>
      <c r="J2729" s="62">
        <v>74075</v>
      </c>
      <c r="K2729" s="33" t="s">
        <v>520</v>
      </c>
      <c r="L2729" s="33" t="s">
        <v>4217</v>
      </c>
      <c r="M2729" s="1" t="s">
        <v>47211</v>
      </c>
      <c r="N2729" s="33" t="s">
        <v>20</v>
      </c>
      <c r="O2729" s="33" t="s">
        <v>32256</v>
      </c>
      <c r="P2729" s="33" t="s">
        <v>45771</v>
      </c>
      <c r="Q2729" s="33" t="s">
        <v>29986</v>
      </c>
      <c r="R2729" s="96" t="s">
        <v>32257</v>
      </c>
      <c r="S2729" s="33" t="s">
        <v>509</v>
      </c>
      <c r="T2729" s="33" t="s">
        <v>21</v>
      </c>
      <c r="U2729" s="33" t="s">
        <v>29318</v>
      </c>
      <c r="V2729" s="33" t="s">
        <v>26482</v>
      </c>
      <c r="W2729" s="33" t="s">
        <v>26485</v>
      </c>
      <c r="X2729" s="33" t="s">
        <v>93</v>
      </c>
      <c r="Y2729" s="33">
        <v>3544</v>
      </c>
      <c r="AA2729" s="33" t="s">
        <v>42844</v>
      </c>
      <c r="AB2729" s="33">
        <v>5719</v>
      </c>
      <c r="AC2729" s="103">
        <v>23987</v>
      </c>
    </row>
    <row r="2730" spans="1:29" ht="13" customHeight="1" x14ac:dyDescent="0.2">
      <c r="A2730" s="33" t="s">
        <v>32190</v>
      </c>
      <c r="B2730" s="33">
        <v>51</v>
      </c>
      <c r="C2730" s="33" t="s">
        <v>13</v>
      </c>
      <c r="D2730" s="33" t="s">
        <v>30</v>
      </c>
      <c r="E2730" s="96" t="s">
        <v>32191</v>
      </c>
      <c r="F2730" s="94">
        <v>43187</v>
      </c>
      <c r="G2730" s="33" t="s">
        <v>32192</v>
      </c>
      <c r="H2730" s="33" t="s">
        <v>1311</v>
      </c>
      <c r="I2730" s="33" t="s">
        <v>293</v>
      </c>
      <c r="J2730" s="62">
        <v>42701</v>
      </c>
      <c r="K2730" s="33" t="s">
        <v>1312</v>
      </c>
      <c r="L2730" s="33" t="s">
        <v>32193</v>
      </c>
      <c r="M2730" s="1" t="s">
        <v>47210</v>
      </c>
      <c r="N2730" s="33" t="s">
        <v>20</v>
      </c>
      <c r="O2730" s="33" t="s">
        <v>32194</v>
      </c>
      <c r="P2730" s="33" t="s">
        <v>45771</v>
      </c>
      <c r="Q2730" s="33" t="s">
        <v>29986</v>
      </c>
      <c r="R2730" s="96" t="s">
        <v>32195</v>
      </c>
      <c r="S2730" s="33" t="s">
        <v>93</v>
      </c>
      <c r="T2730" s="33" t="s">
        <v>21</v>
      </c>
      <c r="U2730" s="33" t="s">
        <v>26689</v>
      </c>
      <c r="V2730" s="33" t="s">
        <v>26484</v>
      </c>
      <c r="W2730" s="33" t="s">
        <v>26485</v>
      </c>
      <c r="X2730" s="33" t="s">
        <v>93</v>
      </c>
      <c r="Y2730" s="33">
        <v>3546</v>
      </c>
      <c r="AA2730" s="33" t="s">
        <v>42842</v>
      </c>
      <c r="AB2730" s="33">
        <v>5717</v>
      </c>
      <c r="AC2730" s="103">
        <v>23986</v>
      </c>
    </row>
    <row r="2731" spans="1:29" ht="13" customHeight="1" x14ac:dyDescent="0.2">
      <c r="A2731" s="33" t="s">
        <v>32284</v>
      </c>
      <c r="B2731" s="33">
        <v>61</v>
      </c>
      <c r="C2731" s="33" t="s">
        <v>13</v>
      </c>
      <c r="D2731" s="33" t="s">
        <v>30</v>
      </c>
      <c r="E2731" s="96" t="s">
        <v>32285</v>
      </c>
      <c r="F2731" s="94">
        <v>43187</v>
      </c>
      <c r="G2731" s="33" t="s">
        <v>32286</v>
      </c>
      <c r="H2731" s="33" t="s">
        <v>16797</v>
      </c>
      <c r="I2731" s="33" t="s">
        <v>111</v>
      </c>
      <c r="J2731" s="62">
        <v>85378</v>
      </c>
      <c r="K2731" s="33" t="s">
        <v>582</v>
      </c>
      <c r="L2731" s="33" t="s">
        <v>16799</v>
      </c>
      <c r="M2731" s="1" t="s">
        <v>47212</v>
      </c>
      <c r="N2731" s="33" t="s">
        <v>20</v>
      </c>
      <c r="O2731" s="33" t="s">
        <v>32287</v>
      </c>
      <c r="P2731" s="33" t="s">
        <v>45771</v>
      </c>
      <c r="Q2731" s="33" t="s">
        <v>29986</v>
      </c>
      <c r="R2731" s="96" t="s">
        <v>32288</v>
      </c>
      <c r="S2731" s="33" t="s">
        <v>22</v>
      </c>
      <c r="T2731" s="33" t="s">
        <v>21</v>
      </c>
      <c r="U2731" s="33" t="s">
        <v>26682</v>
      </c>
      <c r="V2731" s="33" t="s">
        <v>26482</v>
      </c>
      <c r="W2731" s="33" t="s">
        <v>26485</v>
      </c>
      <c r="X2731" s="33" t="s">
        <v>93</v>
      </c>
      <c r="Y2731" s="33">
        <v>3550</v>
      </c>
      <c r="AA2731" s="33" t="s">
        <v>49699</v>
      </c>
      <c r="AB2731" s="33">
        <v>5720</v>
      </c>
      <c r="AC2731" s="103">
        <v>23984</v>
      </c>
    </row>
    <row r="2732" spans="1:29" ht="13" customHeight="1" x14ac:dyDescent="0.2">
      <c r="A2732" s="1" t="s">
        <v>32327</v>
      </c>
      <c r="B2732" s="33">
        <v>44</v>
      </c>
      <c r="C2732" s="33" t="s">
        <v>13</v>
      </c>
      <c r="D2732" s="1" t="s">
        <v>23</v>
      </c>
      <c r="E2732" s="96"/>
      <c r="F2732" s="94">
        <v>43187</v>
      </c>
      <c r="G2732" s="33" t="s">
        <v>32328</v>
      </c>
      <c r="H2732" s="33" t="s">
        <v>2457</v>
      </c>
      <c r="I2732" s="33" t="s">
        <v>38</v>
      </c>
      <c r="J2732" s="62">
        <v>95476</v>
      </c>
      <c r="K2732" s="33" t="s">
        <v>2457</v>
      </c>
      <c r="L2732" s="33" t="s">
        <v>12274</v>
      </c>
      <c r="M2732" s="1" t="s">
        <v>47213</v>
      </c>
      <c r="N2732" s="33" t="s">
        <v>362</v>
      </c>
      <c r="O2732" s="33" t="s">
        <v>32329</v>
      </c>
      <c r="P2732" s="33" t="s">
        <v>45771</v>
      </c>
      <c r="Q2732" s="33" t="s">
        <v>29986</v>
      </c>
      <c r="R2732" s="96" t="s">
        <v>32330</v>
      </c>
      <c r="S2732" s="33" t="s">
        <v>509</v>
      </c>
      <c r="T2732" s="33" t="s">
        <v>45897</v>
      </c>
      <c r="U2732" s="33" t="s">
        <v>49804</v>
      </c>
      <c r="V2732" s="33" t="s">
        <v>26487</v>
      </c>
      <c r="W2732" s="33" t="s">
        <v>26485</v>
      </c>
      <c r="AA2732" s="33" t="s">
        <v>42844</v>
      </c>
      <c r="AB2732" s="33">
        <v>5721</v>
      </c>
      <c r="AC2732" s="103">
        <v>23985</v>
      </c>
    </row>
    <row r="2733" spans="1:29" ht="13" customHeight="1" x14ac:dyDescent="0.2">
      <c r="A2733" s="33" t="s">
        <v>32378</v>
      </c>
      <c r="B2733" s="33">
        <v>64</v>
      </c>
      <c r="C2733" s="33" t="s">
        <v>13</v>
      </c>
      <c r="D2733" s="33" t="s">
        <v>30</v>
      </c>
      <c r="E2733" s="96" t="s">
        <v>32379</v>
      </c>
      <c r="F2733" s="94">
        <v>43187</v>
      </c>
      <c r="G2733" s="33" t="s">
        <v>32380</v>
      </c>
      <c r="H2733" s="33" t="s">
        <v>353</v>
      </c>
      <c r="I2733" s="33" t="s">
        <v>87</v>
      </c>
      <c r="J2733" s="62">
        <v>35151</v>
      </c>
      <c r="K2733" s="33" t="s">
        <v>18032</v>
      </c>
      <c r="L2733" s="33" t="s">
        <v>1610</v>
      </c>
      <c r="M2733" s="1" t="s">
        <v>47017</v>
      </c>
      <c r="N2733" s="33" t="s">
        <v>20</v>
      </c>
      <c r="O2733" s="33" t="s">
        <v>32381</v>
      </c>
      <c r="P2733" s="33" t="s">
        <v>45771</v>
      </c>
      <c r="Q2733" s="33" t="s">
        <v>29986</v>
      </c>
      <c r="R2733" s="96" t="s">
        <v>32382</v>
      </c>
      <c r="S2733" s="33" t="s">
        <v>93</v>
      </c>
      <c r="T2733" s="33" t="s">
        <v>350</v>
      </c>
      <c r="U2733" s="33" t="s">
        <v>26775</v>
      </c>
      <c r="V2733" s="33" t="s">
        <v>26484</v>
      </c>
      <c r="W2733" s="33" t="s">
        <v>26483</v>
      </c>
      <c r="X2733" s="33" t="s">
        <v>93</v>
      </c>
      <c r="Y2733" s="33">
        <v>3547</v>
      </c>
      <c r="AA2733" s="33" t="s">
        <v>42843</v>
      </c>
      <c r="AB2733" s="33">
        <v>5722</v>
      </c>
      <c r="AC2733" s="103">
        <v>23983</v>
      </c>
    </row>
    <row r="2734" spans="1:29" ht="13" customHeight="1" x14ac:dyDescent="0.2">
      <c r="A2734" s="33" t="s">
        <v>32186</v>
      </c>
      <c r="B2734" s="33">
        <v>41</v>
      </c>
      <c r="C2734" s="33" t="s">
        <v>13</v>
      </c>
      <c r="D2734" s="33" t="s">
        <v>78</v>
      </c>
      <c r="E2734" s="96"/>
      <c r="F2734" s="94">
        <v>43186</v>
      </c>
      <c r="G2734" s="33" t="s">
        <v>32187</v>
      </c>
      <c r="H2734" s="33" t="s">
        <v>5070</v>
      </c>
      <c r="I2734" s="33" t="s">
        <v>337</v>
      </c>
      <c r="J2734" s="62">
        <v>27330</v>
      </c>
      <c r="K2734" s="33" t="s">
        <v>5072</v>
      </c>
      <c r="L2734" s="33" t="s">
        <v>8323</v>
      </c>
      <c r="M2734" s="1" t="s">
        <v>46490</v>
      </c>
      <c r="N2734" s="33" t="s">
        <v>20</v>
      </c>
      <c r="O2734" s="33" t="s">
        <v>32188</v>
      </c>
      <c r="P2734" s="33" t="s">
        <v>45771</v>
      </c>
      <c r="Q2734" s="33" t="s">
        <v>29986</v>
      </c>
      <c r="R2734" s="96" t="s">
        <v>32189</v>
      </c>
      <c r="S2734" s="33" t="s">
        <v>93</v>
      </c>
      <c r="T2734" s="33" t="s">
        <v>21</v>
      </c>
      <c r="U2734" s="33" t="s">
        <v>26689</v>
      </c>
      <c r="V2734" s="33" t="s">
        <v>26484</v>
      </c>
      <c r="W2734" s="33" t="s">
        <v>26485</v>
      </c>
      <c r="X2734" s="33" t="s">
        <v>509</v>
      </c>
      <c r="Y2734" s="33">
        <v>3548</v>
      </c>
      <c r="AA2734" s="33" t="s">
        <v>42844</v>
      </c>
      <c r="AB2734" s="33">
        <v>5711</v>
      </c>
      <c r="AC2734" s="103">
        <v>23982</v>
      </c>
    </row>
    <row r="2735" spans="1:29" ht="13" customHeight="1" x14ac:dyDescent="0.2">
      <c r="A2735" s="33" t="s">
        <v>32182</v>
      </c>
      <c r="B2735" s="33">
        <v>44</v>
      </c>
      <c r="C2735" s="33" t="s">
        <v>13</v>
      </c>
      <c r="D2735" s="33" t="s">
        <v>41</v>
      </c>
      <c r="E2735" s="96"/>
      <c r="F2735" s="94">
        <v>43186</v>
      </c>
      <c r="G2735" s="33" t="s">
        <v>32183</v>
      </c>
      <c r="H2735" s="33" t="s">
        <v>581</v>
      </c>
      <c r="I2735" s="33" t="s">
        <v>111</v>
      </c>
      <c r="J2735" s="62">
        <v>85009</v>
      </c>
      <c r="K2735" s="33" t="s">
        <v>582</v>
      </c>
      <c r="L2735" s="33" t="s">
        <v>583</v>
      </c>
      <c r="M2735" s="1" t="s">
        <v>45935</v>
      </c>
      <c r="N2735" s="33" t="s">
        <v>20</v>
      </c>
      <c r="O2735" s="33" t="s">
        <v>32184</v>
      </c>
      <c r="P2735" s="33" t="s">
        <v>45771</v>
      </c>
      <c r="Q2735" s="33" t="s">
        <v>29986</v>
      </c>
      <c r="R2735" s="96" t="s">
        <v>32185</v>
      </c>
      <c r="S2735" s="33" t="s">
        <v>93</v>
      </c>
      <c r="T2735" s="33" t="s">
        <v>21</v>
      </c>
      <c r="U2735" s="33" t="s">
        <v>26689</v>
      </c>
      <c r="V2735" s="33" t="s">
        <v>26484</v>
      </c>
      <c r="W2735" s="33" t="s">
        <v>26485</v>
      </c>
      <c r="X2735" s="33" t="s">
        <v>93</v>
      </c>
      <c r="Y2735" s="33">
        <v>3554</v>
      </c>
      <c r="AA2735" s="33" t="s">
        <v>42842</v>
      </c>
      <c r="AB2735" s="33">
        <v>5712</v>
      </c>
      <c r="AC2735" s="103">
        <v>23978</v>
      </c>
    </row>
    <row r="2736" spans="1:29" ht="13" customHeight="1" x14ac:dyDescent="0.2">
      <c r="A2736" s="33" t="s">
        <v>32322</v>
      </c>
      <c r="B2736" s="33">
        <v>24</v>
      </c>
      <c r="C2736" s="33" t="s">
        <v>13</v>
      </c>
      <c r="D2736" s="33" t="s">
        <v>30</v>
      </c>
      <c r="E2736" s="96"/>
      <c r="F2736" s="94">
        <v>43186</v>
      </c>
      <c r="G2736" s="33" t="s">
        <v>32323</v>
      </c>
      <c r="H2736" s="33" t="s">
        <v>32324</v>
      </c>
      <c r="I2736" s="33" t="s">
        <v>55</v>
      </c>
      <c r="J2736" s="62">
        <v>32563</v>
      </c>
      <c r="K2736" s="33" t="s">
        <v>2729</v>
      </c>
      <c r="L2736" s="33" t="s">
        <v>2730</v>
      </c>
      <c r="M2736" s="1" t="s">
        <v>47214</v>
      </c>
      <c r="N2736" s="33" t="s">
        <v>20</v>
      </c>
      <c r="O2736" s="33" t="s">
        <v>32325</v>
      </c>
      <c r="P2736" s="33" t="s">
        <v>45771</v>
      </c>
      <c r="Q2736" s="33" t="s">
        <v>29986</v>
      </c>
      <c r="R2736" s="96" t="s">
        <v>32326</v>
      </c>
      <c r="S2736" s="33" t="s">
        <v>93</v>
      </c>
      <c r="T2736" s="33" t="s">
        <v>45897</v>
      </c>
      <c r="U2736" s="33" t="s">
        <v>49804</v>
      </c>
      <c r="V2736" s="33" t="s">
        <v>26484</v>
      </c>
      <c r="W2736" s="33" t="s">
        <v>19153</v>
      </c>
      <c r="X2736" s="33" t="s">
        <v>93</v>
      </c>
      <c r="Y2736" s="33">
        <v>3551</v>
      </c>
      <c r="AA2736" s="33" t="s">
        <v>42844</v>
      </c>
      <c r="AB2736" s="33">
        <v>5713</v>
      </c>
      <c r="AC2736" s="103">
        <v>23979</v>
      </c>
    </row>
    <row r="2737" spans="1:29" ht="13" customHeight="1" x14ac:dyDescent="0.2">
      <c r="A2737" s="33" t="s">
        <v>32363</v>
      </c>
      <c r="B2737" s="33">
        <v>29</v>
      </c>
      <c r="C2737" s="33" t="s">
        <v>13</v>
      </c>
      <c r="D2737" s="33" t="s">
        <v>30</v>
      </c>
      <c r="E2737" s="96" t="s">
        <v>32364</v>
      </c>
      <c r="F2737" s="94">
        <v>43186</v>
      </c>
      <c r="G2737" s="33" t="s">
        <v>32365</v>
      </c>
      <c r="H2737" s="33" t="s">
        <v>31384</v>
      </c>
      <c r="I2737" s="33" t="s">
        <v>732</v>
      </c>
      <c r="J2737" s="62">
        <v>83687</v>
      </c>
      <c r="K2737" s="33" t="s">
        <v>3210</v>
      </c>
      <c r="L2737" s="33" t="s">
        <v>32074</v>
      </c>
      <c r="M2737" s="1" t="s">
        <v>46988</v>
      </c>
      <c r="N2737" s="33" t="s">
        <v>20</v>
      </c>
      <c r="O2737" s="33" t="s">
        <v>32366</v>
      </c>
      <c r="P2737" s="33" t="s">
        <v>45771</v>
      </c>
      <c r="Q2737" s="33" t="s">
        <v>29986</v>
      </c>
      <c r="R2737" s="96" t="s">
        <v>32367</v>
      </c>
      <c r="S2737" s="33" t="s">
        <v>93</v>
      </c>
      <c r="T2737" s="33" t="s">
        <v>28</v>
      </c>
      <c r="U2737" s="33" t="s">
        <v>26488</v>
      </c>
      <c r="V2737" s="33" t="s">
        <v>26487</v>
      </c>
      <c r="W2737" s="33" t="s">
        <v>26485</v>
      </c>
      <c r="X2737" s="33" t="s">
        <v>93</v>
      </c>
      <c r="Y2737" s="33">
        <v>3552</v>
      </c>
      <c r="AA2737" s="33" t="s">
        <v>42844</v>
      </c>
      <c r="AB2737" s="33">
        <v>5714</v>
      </c>
      <c r="AC2737" s="103">
        <v>23980</v>
      </c>
    </row>
    <row r="2738" spans="1:29" ht="13" customHeight="1" x14ac:dyDescent="0.2">
      <c r="A2738" s="33" t="s">
        <v>32374</v>
      </c>
      <c r="B2738" s="33">
        <v>33</v>
      </c>
      <c r="C2738" s="33" t="s">
        <v>102</v>
      </c>
      <c r="D2738" s="33" t="s">
        <v>30</v>
      </c>
      <c r="E2738" s="96"/>
      <c r="F2738" s="94">
        <v>43186</v>
      </c>
      <c r="G2738" s="33" t="s">
        <v>32375</v>
      </c>
      <c r="H2738" s="33" t="s">
        <v>992</v>
      </c>
      <c r="I2738" s="33" t="s">
        <v>87</v>
      </c>
      <c r="J2738" s="62">
        <v>36110</v>
      </c>
      <c r="K2738" s="33" t="s">
        <v>992</v>
      </c>
      <c r="L2738" s="33" t="s">
        <v>19406</v>
      </c>
      <c r="M2738" s="1" t="s">
        <v>46192</v>
      </c>
      <c r="N2738" s="33" t="s">
        <v>20</v>
      </c>
      <c r="O2738" s="33" t="s">
        <v>32376</v>
      </c>
      <c r="P2738" s="33" t="s">
        <v>45771</v>
      </c>
      <c r="Q2738" s="33" t="s">
        <v>29986</v>
      </c>
      <c r="R2738" s="96" t="s">
        <v>32377</v>
      </c>
      <c r="S2738" s="33" t="s">
        <v>93</v>
      </c>
      <c r="T2738" s="33" t="s">
        <v>350</v>
      </c>
      <c r="U2738" s="33" t="s">
        <v>26775</v>
      </c>
      <c r="V2738" s="33" t="s">
        <v>26484</v>
      </c>
      <c r="W2738" s="33" t="s">
        <v>26483</v>
      </c>
      <c r="X2738" s="33" t="s">
        <v>93</v>
      </c>
      <c r="Y2738" s="33">
        <v>3553</v>
      </c>
      <c r="AA2738" s="33" t="s">
        <v>42844</v>
      </c>
      <c r="AB2738" s="33">
        <v>5715</v>
      </c>
      <c r="AC2738" s="103">
        <v>23977</v>
      </c>
    </row>
    <row r="2739" spans="1:29" ht="13" customHeight="1" x14ac:dyDescent="0.2">
      <c r="A2739" s="33" t="s">
        <v>32175</v>
      </c>
      <c r="B2739" s="33">
        <v>34</v>
      </c>
      <c r="C2739" s="33" t="s">
        <v>13</v>
      </c>
      <c r="D2739" s="33" t="s">
        <v>30</v>
      </c>
      <c r="E2739" s="96" t="s">
        <v>32176</v>
      </c>
      <c r="F2739" s="94">
        <v>43185</v>
      </c>
      <c r="G2739" s="33" t="s">
        <v>32177</v>
      </c>
      <c r="H2739" s="33" t="s">
        <v>32178</v>
      </c>
      <c r="I2739" s="33" t="s">
        <v>224</v>
      </c>
      <c r="J2739" s="62">
        <v>24219</v>
      </c>
      <c r="K2739" s="33" t="s">
        <v>32179</v>
      </c>
      <c r="L2739" s="33" t="s">
        <v>36363</v>
      </c>
      <c r="M2739" s="1" t="s">
        <v>47215</v>
      </c>
      <c r="N2739" s="33" t="s">
        <v>20</v>
      </c>
      <c r="O2739" s="33" t="s">
        <v>32180</v>
      </c>
      <c r="P2739" s="33" t="s">
        <v>45771</v>
      </c>
      <c r="Q2739" s="33" t="s">
        <v>29986</v>
      </c>
      <c r="R2739" s="96" t="s">
        <v>32181</v>
      </c>
      <c r="S2739" s="33" t="s">
        <v>22</v>
      </c>
      <c r="T2739" s="33" t="s">
        <v>21</v>
      </c>
      <c r="U2739" s="33" t="s">
        <v>26689</v>
      </c>
      <c r="V2739" s="33" t="s">
        <v>26482</v>
      </c>
      <c r="W2739" s="33" t="s">
        <v>26483</v>
      </c>
      <c r="X2739" s="33" t="s">
        <v>93</v>
      </c>
      <c r="Y2739" s="33">
        <v>3543</v>
      </c>
      <c r="AA2739" s="33" t="s">
        <v>42843</v>
      </c>
      <c r="AB2739" s="33">
        <v>5710</v>
      </c>
      <c r="AC2739" s="103">
        <v>23974</v>
      </c>
    </row>
    <row r="2740" spans="1:29" ht="13" customHeight="1" x14ac:dyDescent="0.2">
      <c r="A2740" s="33" t="s">
        <v>36228</v>
      </c>
      <c r="B2740" s="33">
        <v>28</v>
      </c>
      <c r="C2740" s="33" t="s">
        <v>13</v>
      </c>
      <c r="D2740" s="33" t="s">
        <v>41</v>
      </c>
      <c r="E2740" s="96"/>
      <c r="F2740" s="94">
        <v>43184</v>
      </c>
      <c r="G2740" s="33" t="s">
        <v>32172</v>
      </c>
      <c r="H2740" s="33" t="s">
        <v>1224</v>
      </c>
      <c r="I2740" s="33" t="s">
        <v>66</v>
      </c>
      <c r="J2740" s="62">
        <v>78744</v>
      </c>
      <c r="K2740" s="33" t="s">
        <v>1225</v>
      </c>
      <c r="L2740" s="33" t="s">
        <v>1226</v>
      </c>
      <c r="M2740" s="1" t="s">
        <v>46070</v>
      </c>
      <c r="N2740" s="33" t="s">
        <v>20</v>
      </c>
      <c r="O2740" s="33" t="s">
        <v>32173</v>
      </c>
      <c r="P2740" s="33" t="s">
        <v>45771</v>
      </c>
      <c r="Q2740" s="33" t="s">
        <v>29986</v>
      </c>
      <c r="R2740" s="96" t="s">
        <v>32174</v>
      </c>
      <c r="S2740" s="33" t="s">
        <v>93</v>
      </c>
      <c r="T2740" s="33" t="s">
        <v>21</v>
      </c>
      <c r="U2740" s="33" t="s">
        <v>26689</v>
      </c>
      <c r="V2740" s="33" t="s">
        <v>26484</v>
      </c>
      <c r="W2740" s="33" t="s">
        <v>26485</v>
      </c>
      <c r="X2740" s="33" t="s">
        <v>93</v>
      </c>
      <c r="Y2740" s="33">
        <v>3535</v>
      </c>
      <c r="AA2740" s="33" t="s">
        <v>42844</v>
      </c>
      <c r="AB2740" s="33">
        <v>5709</v>
      </c>
      <c r="AC2740" s="103">
        <v>23973</v>
      </c>
    </row>
    <row r="2741" spans="1:29" ht="13" customHeight="1" x14ac:dyDescent="0.2">
      <c r="A2741" s="33" t="s">
        <v>32167</v>
      </c>
      <c r="B2741" s="33">
        <v>25</v>
      </c>
      <c r="C2741" s="33" t="s">
        <v>102</v>
      </c>
      <c r="D2741" s="33" t="s">
        <v>30</v>
      </c>
      <c r="E2741" s="96" t="s">
        <v>32168</v>
      </c>
      <c r="F2741" s="94">
        <v>43183</v>
      </c>
      <c r="G2741" s="33" t="s">
        <v>32169</v>
      </c>
      <c r="H2741" s="33" t="s">
        <v>1199</v>
      </c>
      <c r="I2741" s="33" t="s">
        <v>62</v>
      </c>
      <c r="J2741" s="62">
        <v>43110</v>
      </c>
      <c r="K2741" s="33" t="s">
        <v>1200</v>
      </c>
      <c r="L2741" s="33" t="s">
        <v>11422</v>
      </c>
      <c r="M2741" s="1" t="s">
        <v>45979</v>
      </c>
      <c r="N2741" s="33" t="s">
        <v>20</v>
      </c>
      <c r="O2741" s="33" t="s">
        <v>32170</v>
      </c>
      <c r="P2741" s="33" t="s">
        <v>45771</v>
      </c>
      <c r="Q2741" s="33" t="s">
        <v>29986</v>
      </c>
      <c r="R2741" s="96" t="s">
        <v>32171</v>
      </c>
      <c r="S2741" s="33" t="s">
        <v>93</v>
      </c>
      <c r="T2741" s="33" t="s">
        <v>21</v>
      </c>
      <c r="U2741" s="33" t="s">
        <v>26689</v>
      </c>
      <c r="V2741" s="33" t="s">
        <v>26484</v>
      </c>
      <c r="W2741" s="33" t="s">
        <v>26485</v>
      </c>
      <c r="X2741" s="33" t="s">
        <v>93</v>
      </c>
      <c r="Y2741" s="33">
        <v>3539</v>
      </c>
      <c r="AA2741" s="33" t="s">
        <v>42844</v>
      </c>
      <c r="AB2741" s="33">
        <v>5706</v>
      </c>
      <c r="AC2741" s="103">
        <v>23968</v>
      </c>
    </row>
    <row r="2742" spans="1:29" ht="13" customHeight="1" x14ac:dyDescent="0.2">
      <c r="A2742" s="33" t="s">
        <v>32280</v>
      </c>
      <c r="B2742" s="33" t="s">
        <v>22</v>
      </c>
      <c r="C2742" s="33" t="s">
        <v>13</v>
      </c>
      <c r="D2742" s="33" t="s">
        <v>127</v>
      </c>
      <c r="E2742" s="96"/>
      <c r="F2742" s="94">
        <v>43183</v>
      </c>
      <c r="G2742" s="33" t="s">
        <v>32281</v>
      </c>
      <c r="H2742" s="33" t="s">
        <v>4057</v>
      </c>
      <c r="I2742" s="33" t="s">
        <v>308</v>
      </c>
      <c r="J2742" s="62">
        <v>99508</v>
      </c>
      <c r="K2742" s="33" t="s">
        <v>4057</v>
      </c>
      <c r="L2742" s="33" t="s">
        <v>4059</v>
      </c>
      <c r="M2742" s="1" t="s">
        <v>46236</v>
      </c>
      <c r="N2742" s="33" t="s">
        <v>20</v>
      </c>
      <c r="O2742" s="33" t="s">
        <v>32282</v>
      </c>
      <c r="P2742" s="33" t="s">
        <v>45771</v>
      </c>
      <c r="Q2742" s="33" t="s">
        <v>29986</v>
      </c>
      <c r="R2742" s="96" t="s">
        <v>32283</v>
      </c>
      <c r="S2742" s="33" t="s">
        <v>93</v>
      </c>
      <c r="T2742" s="33" t="s">
        <v>21</v>
      </c>
      <c r="U2742" s="33" t="s">
        <v>26682</v>
      </c>
      <c r="V2742" s="33" t="s">
        <v>26482</v>
      </c>
      <c r="W2742" s="33" t="s">
        <v>26486</v>
      </c>
      <c r="X2742" s="33" t="s">
        <v>93</v>
      </c>
      <c r="Y2742" s="33">
        <v>3538</v>
      </c>
      <c r="AA2742" s="33" t="s">
        <v>42844</v>
      </c>
      <c r="AB2742" s="33">
        <v>5707</v>
      </c>
      <c r="AC2742" s="103">
        <v>23971</v>
      </c>
    </row>
    <row r="2743" spans="1:29" ht="13" customHeight="1" x14ac:dyDescent="0.2">
      <c r="A2743" s="33" t="s">
        <v>32341</v>
      </c>
      <c r="B2743" s="33">
        <v>42</v>
      </c>
      <c r="C2743" s="33" t="s">
        <v>13</v>
      </c>
      <c r="D2743" s="33" t="s">
        <v>30</v>
      </c>
      <c r="E2743" s="96"/>
      <c r="F2743" s="94">
        <v>43183</v>
      </c>
      <c r="G2743" s="33" t="s">
        <v>32342</v>
      </c>
      <c r="H2743" s="33" t="s">
        <v>32343</v>
      </c>
      <c r="I2743" s="33" t="s">
        <v>308</v>
      </c>
      <c r="J2743" s="62">
        <v>99556</v>
      </c>
      <c r="K2743" s="33" t="s">
        <v>18175</v>
      </c>
      <c r="L2743" s="33" t="s">
        <v>10171</v>
      </c>
      <c r="M2743" s="1" t="s">
        <v>46185</v>
      </c>
      <c r="N2743" s="33" t="s">
        <v>20</v>
      </c>
      <c r="O2743" s="33" t="s">
        <v>32344</v>
      </c>
      <c r="P2743" s="33" t="s">
        <v>45771</v>
      </c>
      <c r="Q2743" s="33" t="s">
        <v>29986</v>
      </c>
      <c r="R2743" s="96" t="s">
        <v>32345</v>
      </c>
      <c r="S2743" s="33" t="s">
        <v>93</v>
      </c>
      <c r="T2743" s="33" t="s">
        <v>28</v>
      </c>
      <c r="U2743" s="33" t="s">
        <v>26487</v>
      </c>
      <c r="V2743" s="33" t="s">
        <v>26484</v>
      </c>
      <c r="W2743" s="33" t="s">
        <v>26485</v>
      </c>
      <c r="X2743" s="33" t="s">
        <v>93</v>
      </c>
      <c r="Y2743" s="33">
        <v>3537</v>
      </c>
      <c r="AA2743" s="33" t="s">
        <v>42843</v>
      </c>
      <c r="AB2743" s="33">
        <v>5708</v>
      </c>
      <c r="AC2743" s="103">
        <v>23969</v>
      </c>
    </row>
    <row r="2744" spans="1:29" ht="13" customHeight="1" x14ac:dyDescent="0.2">
      <c r="A2744" s="33" t="s">
        <v>32161</v>
      </c>
      <c r="B2744" s="33">
        <v>20</v>
      </c>
      <c r="C2744" s="33" t="s">
        <v>13</v>
      </c>
      <c r="D2744" s="33" t="s">
        <v>41</v>
      </c>
      <c r="E2744" s="96"/>
      <c r="F2744" s="94">
        <v>43182</v>
      </c>
      <c r="G2744" s="33" t="s">
        <v>32162</v>
      </c>
      <c r="H2744" s="33" t="s">
        <v>32163</v>
      </c>
      <c r="I2744" s="33" t="s">
        <v>66</v>
      </c>
      <c r="J2744" s="62">
        <v>79201</v>
      </c>
      <c r="K2744" s="33" t="s">
        <v>32163</v>
      </c>
      <c r="L2744" s="33" t="s">
        <v>32164</v>
      </c>
      <c r="M2744" s="1" t="s">
        <v>47216</v>
      </c>
      <c r="N2744" s="33" t="s">
        <v>20</v>
      </c>
      <c r="O2744" s="33" t="s">
        <v>32165</v>
      </c>
      <c r="P2744" s="33" t="s">
        <v>45771</v>
      </c>
      <c r="Q2744" s="33" t="s">
        <v>29986</v>
      </c>
      <c r="R2744" s="96" t="s">
        <v>32166</v>
      </c>
      <c r="S2744" s="33" t="s">
        <v>93</v>
      </c>
      <c r="T2744" s="33" t="s">
        <v>21</v>
      </c>
      <c r="U2744" s="33" t="s">
        <v>26689</v>
      </c>
      <c r="V2744" s="33" t="s">
        <v>26484</v>
      </c>
      <c r="W2744" s="33" t="s">
        <v>26486</v>
      </c>
      <c r="X2744" s="33" t="s">
        <v>93</v>
      </c>
      <c r="Y2744" s="33">
        <v>3527</v>
      </c>
      <c r="AA2744" s="33" t="s">
        <v>42843</v>
      </c>
      <c r="AB2744" s="33">
        <v>5699</v>
      </c>
      <c r="AC2744" s="103">
        <v>23966</v>
      </c>
    </row>
    <row r="2745" spans="1:29" ht="13" customHeight="1" x14ac:dyDescent="0.2">
      <c r="A2745" s="33" t="s">
        <v>32276</v>
      </c>
      <c r="B2745" s="33">
        <v>23</v>
      </c>
      <c r="C2745" s="33" t="s">
        <v>13</v>
      </c>
      <c r="D2745" s="33" t="s">
        <v>30</v>
      </c>
      <c r="E2745" s="96"/>
      <c r="F2745" s="94">
        <v>43182</v>
      </c>
      <c r="G2745" s="33" t="s">
        <v>32277</v>
      </c>
      <c r="H2745" s="33" t="s">
        <v>581</v>
      </c>
      <c r="I2745" s="33" t="s">
        <v>111</v>
      </c>
      <c r="J2745" s="62">
        <v>85033</v>
      </c>
      <c r="K2745" s="33" t="s">
        <v>582</v>
      </c>
      <c r="L2745" s="33" t="s">
        <v>583</v>
      </c>
      <c r="M2745" s="1" t="s">
        <v>45935</v>
      </c>
      <c r="N2745" s="33" t="s">
        <v>4952</v>
      </c>
      <c r="O2745" s="33" t="s">
        <v>32278</v>
      </c>
      <c r="P2745" s="33" t="s">
        <v>45771</v>
      </c>
      <c r="Q2745" s="33" t="s">
        <v>29986</v>
      </c>
      <c r="R2745" s="96" t="s">
        <v>32279</v>
      </c>
      <c r="S2745" s="33" t="s">
        <v>93</v>
      </c>
      <c r="T2745" s="33" t="s">
        <v>21</v>
      </c>
      <c r="U2745" s="33" t="s">
        <v>26682</v>
      </c>
      <c r="V2745" s="33" t="s">
        <v>26484</v>
      </c>
      <c r="W2745" s="33" t="s">
        <v>26485</v>
      </c>
      <c r="X2745" s="33" t="s">
        <v>93</v>
      </c>
      <c r="Y2745" s="33">
        <v>3540</v>
      </c>
      <c r="AA2745" s="33" t="s">
        <v>42842</v>
      </c>
      <c r="AB2745" s="33">
        <v>5701</v>
      </c>
      <c r="AC2745" s="103">
        <v>23963</v>
      </c>
    </row>
    <row r="2746" spans="1:29" ht="13" customHeight="1" x14ac:dyDescent="0.2">
      <c r="A2746" s="33" t="s">
        <v>32156</v>
      </c>
      <c r="B2746" s="33">
        <v>29</v>
      </c>
      <c r="C2746" s="33" t="s">
        <v>13</v>
      </c>
      <c r="D2746" s="33" t="s">
        <v>30</v>
      </c>
      <c r="E2746" s="96" t="s">
        <v>32157</v>
      </c>
      <c r="F2746" s="94">
        <v>43182</v>
      </c>
      <c r="G2746" s="33" t="s">
        <v>32158</v>
      </c>
      <c r="H2746" s="33" t="s">
        <v>6638</v>
      </c>
      <c r="I2746" s="33" t="s">
        <v>66</v>
      </c>
      <c r="J2746" s="62">
        <v>79605</v>
      </c>
      <c r="K2746" s="33" t="s">
        <v>6640</v>
      </c>
      <c r="L2746" s="33" t="s">
        <v>6641</v>
      </c>
      <c r="M2746" s="1" t="s">
        <v>46165</v>
      </c>
      <c r="N2746" s="33" t="s">
        <v>20</v>
      </c>
      <c r="O2746" s="33" t="s">
        <v>32159</v>
      </c>
      <c r="P2746" s="33" t="s">
        <v>45771</v>
      </c>
      <c r="Q2746" s="33" t="s">
        <v>29986</v>
      </c>
      <c r="R2746" s="96" t="s">
        <v>32160</v>
      </c>
      <c r="S2746" s="33" t="s">
        <v>93</v>
      </c>
      <c r="T2746" s="33" t="s">
        <v>21</v>
      </c>
      <c r="U2746" s="33" t="s">
        <v>26689</v>
      </c>
      <c r="V2746" s="33" t="s">
        <v>26484</v>
      </c>
      <c r="W2746" s="33" t="s">
        <v>26485</v>
      </c>
      <c r="X2746" s="33" t="s">
        <v>93</v>
      </c>
      <c r="Y2746" s="33">
        <v>3522</v>
      </c>
      <c r="AA2746" s="33" t="s">
        <v>42844</v>
      </c>
      <c r="AB2746" s="33">
        <v>5698</v>
      </c>
      <c r="AC2746" s="103">
        <v>23965</v>
      </c>
    </row>
    <row r="2747" spans="1:29" ht="13" customHeight="1" x14ac:dyDescent="0.2">
      <c r="A2747" s="33" t="s">
        <v>32258</v>
      </c>
      <c r="B2747" s="33" t="s">
        <v>22</v>
      </c>
      <c r="C2747" s="33" t="s">
        <v>13</v>
      </c>
      <c r="D2747" s="33" t="s">
        <v>41</v>
      </c>
      <c r="E2747" s="96"/>
      <c r="F2747" s="94">
        <v>43182</v>
      </c>
      <c r="G2747" s="33" t="s">
        <v>32259</v>
      </c>
      <c r="H2747" s="33" t="s">
        <v>515</v>
      </c>
      <c r="I2747" s="33" t="s">
        <v>111</v>
      </c>
      <c r="J2747" s="62">
        <v>85719</v>
      </c>
      <c r="K2747" s="33" t="s">
        <v>516</v>
      </c>
      <c r="L2747" s="33" t="s">
        <v>4162</v>
      </c>
      <c r="M2747" s="1" t="s">
        <v>47217</v>
      </c>
      <c r="N2747" s="33" t="s">
        <v>20</v>
      </c>
      <c r="O2747" s="33" t="s">
        <v>32260</v>
      </c>
      <c r="P2747" s="33" t="s">
        <v>45771</v>
      </c>
      <c r="Q2747" s="33" t="s">
        <v>29986</v>
      </c>
      <c r="R2747" s="96" t="s">
        <v>32261</v>
      </c>
      <c r="S2747" s="33" t="s">
        <v>93</v>
      </c>
      <c r="T2747" s="33" t="s">
        <v>21</v>
      </c>
      <c r="U2747" s="33" t="s">
        <v>32262</v>
      </c>
      <c r="V2747" s="33" t="s">
        <v>26482</v>
      </c>
      <c r="W2747" s="33" t="s">
        <v>26485</v>
      </c>
      <c r="X2747" s="33" t="s">
        <v>93</v>
      </c>
      <c r="Y2747" s="33">
        <v>3542</v>
      </c>
      <c r="AA2747" s="33" t="s">
        <v>42844</v>
      </c>
      <c r="AB2747" s="33">
        <v>5700</v>
      </c>
      <c r="AC2747" s="103">
        <v>23967</v>
      </c>
    </row>
    <row r="2748" spans="1:29" ht="13" customHeight="1" x14ac:dyDescent="0.2">
      <c r="A2748" s="1" t="s">
        <v>32335</v>
      </c>
      <c r="B2748" s="33">
        <v>32</v>
      </c>
      <c r="C2748" s="33" t="s">
        <v>13</v>
      </c>
      <c r="D2748" s="1" t="s">
        <v>23</v>
      </c>
      <c r="E2748" s="96"/>
      <c r="F2748" s="94">
        <v>43182</v>
      </c>
      <c r="G2748" s="33" t="s">
        <v>32336</v>
      </c>
      <c r="H2748" s="33" t="s">
        <v>32337</v>
      </c>
      <c r="I2748" s="33" t="s">
        <v>18</v>
      </c>
      <c r="J2748" s="62">
        <v>70427</v>
      </c>
      <c r="K2748" s="33" t="s">
        <v>106</v>
      </c>
      <c r="L2748" s="33" t="s">
        <v>32338</v>
      </c>
      <c r="M2748" s="1" t="s">
        <v>47218</v>
      </c>
      <c r="N2748" s="33" t="s">
        <v>20</v>
      </c>
      <c r="O2748" s="33" t="s">
        <v>32339</v>
      </c>
      <c r="P2748" s="33" t="s">
        <v>45771</v>
      </c>
      <c r="Q2748" s="33" t="s">
        <v>29986</v>
      </c>
      <c r="R2748" s="96" t="s">
        <v>32340</v>
      </c>
      <c r="S2748" s="33" t="s">
        <v>93</v>
      </c>
      <c r="T2748" s="33" t="s">
        <v>28</v>
      </c>
      <c r="U2748" s="33" t="s">
        <v>26487</v>
      </c>
      <c r="V2748" s="33" t="s">
        <v>26484</v>
      </c>
      <c r="W2748" s="33" t="s">
        <v>26485</v>
      </c>
      <c r="X2748" s="33" t="s">
        <v>93</v>
      </c>
      <c r="Y2748" s="33">
        <v>3526</v>
      </c>
      <c r="AA2748" s="33" t="s">
        <v>42843</v>
      </c>
      <c r="AB2748" s="33">
        <v>5702</v>
      </c>
      <c r="AC2748" s="103">
        <v>23961</v>
      </c>
    </row>
    <row r="2749" spans="1:29" ht="13" customHeight="1" x14ac:dyDescent="0.2">
      <c r="A2749" s="33" t="s">
        <v>32357</v>
      </c>
      <c r="B2749" s="33">
        <v>40</v>
      </c>
      <c r="C2749" s="33" t="s">
        <v>13</v>
      </c>
      <c r="D2749" s="33" t="s">
        <v>30</v>
      </c>
      <c r="E2749" s="96" t="s">
        <v>32358</v>
      </c>
      <c r="F2749" s="94">
        <v>43182</v>
      </c>
      <c r="G2749" s="33" t="s">
        <v>32359</v>
      </c>
      <c r="H2749" s="33" t="s">
        <v>7966</v>
      </c>
      <c r="I2749" s="33" t="s">
        <v>50</v>
      </c>
      <c r="J2749" s="62">
        <v>48506</v>
      </c>
      <c r="K2749" s="33" t="s">
        <v>7725</v>
      </c>
      <c r="L2749" s="33" t="s">
        <v>32360</v>
      </c>
      <c r="M2749" s="1" t="s">
        <v>47219</v>
      </c>
      <c r="N2749" s="33" t="s">
        <v>20</v>
      </c>
      <c r="O2749" s="33" t="s">
        <v>32361</v>
      </c>
      <c r="P2749" s="33" t="s">
        <v>45771</v>
      </c>
      <c r="Q2749" s="33" t="s">
        <v>29986</v>
      </c>
      <c r="R2749" s="96" t="s">
        <v>32362</v>
      </c>
      <c r="S2749" s="33" t="s">
        <v>93</v>
      </c>
      <c r="T2749" s="33" t="s">
        <v>28</v>
      </c>
      <c r="U2749" s="33" t="s">
        <v>26488</v>
      </c>
      <c r="V2749" s="33" t="s">
        <v>26482</v>
      </c>
      <c r="W2749" s="33" t="s">
        <v>26483</v>
      </c>
      <c r="X2749" s="33" t="s">
        <v>93</v>
      </c>
      <c r="Y2749" s="33">
        <v>3541</v>
      </c>
      <c r="AA2749" s="33" t="s">
        <v>42842</v>
      </c>
      <c r="AB2749" s="33">
        <v>5703</v>
      </c>
      <c r="AC2749" s="103">
        <v>23962</v>
      </c>
    </row>
    <row r="2750" spans="1:29" ht="13" customHeight="1" x14ac:dyDescent="0.2">
      <c r="A2750" s="1" t="s">
        <v>2989</v>
      </c>
      <c r="B2750" s="33" t="s">
        <v>22</v>
      </c>
      <c r="C2750" s="33" t="s">
        <v>13</v>
      </c>
      <c r="D2750" s="1" t="s">
        <v>23</v>
      </c>
      <c r="E2750" s="96"/>
      <c r="F2750" s="94">
        <v>43182</v>
      </c>
      <c r="H2750" s="33" t="s">
        <v>636</v>
      </c>
      <c r="I2750" s="33" t="s">
        <v>111</v>
      </c>
      <c r="M2750" s="1" t="s">
        <v>48929</v>
      </c>
      <c r="N2750" s="33" t="s">
        <v>20</v>
      </c>
      <c r="P2750" s="33" t="s">
        <v>45771</v>
      </c>
      <c r="Q2750" s="33" t="s">
        <v>29986</v>
      </c>
      <c r="R2750" s="96"/>
      <c r="S2750" s="33" t="s">
        <v>93</v>
      </c>
      <c r="T2750" s="33" t="s">
        <v>28</v>
      </c>
      <c r="U2750" s="33" t="s">
        <v>26488</v>
      </c>
      <c r="V2750" s="33" t="s">
        <v>26482</v>
      </c>
      <c r="W2750" s="33" t="s">
        <v>26485</v>
      </c>
      <c r="X2750" s="33" t="s">
        <v>93</v>
      </c>
      <c r="Y2750" s="33">
        <v>3569</v>
      </c>
      <c r="AA2750" s="33" t="s">
        <v>49699</v>
      </c>
      <c r="AB2750" s="33">
        <v>5704</v>
      </c>
      <c r="AC2750" s="103">
        <v>24012</v>
      </c>
    </row>
    <row r="2751" spans="1:29" ht="13" customHeight="1" x14ac:dyDescent="0.2">
      <c r="A2751" s="33" t="s">
        <v>32368</v>
      </c>
      <c r="B2751" s="33">
        <v>30</v>
      </c>
      <c r="C2751" s="33" t="s">
        <v>13</v>
      </c>
      <c r="D2751" s="33" t="s">
        <v>78</v>
      </c>
      <c r="E2751" s="96" t="s">
        <v>32369</v>
      </c>
      <c r="F2751" s="94">
        <v>43182</v>
      </c>
      <c r="G2751" s="33" t="s">
        <v>32370</v>
      </c>
      <c r="H2751" s="33" t="s">
        <v>26686</v>
      </c>
      <c r="I2751" s="33" t="s">
        <v>55</v>
      </c>
      <c r="J2751" s="62">
        <v>33770</v>
      </c>
      <c r="K2751" s="33" t="s">
        <v>2143</v>
      </c>
      <c r="L2751" s="33" t="s">
        <v>32371</v>
      </c>
      <c r="M2751" s="1" t="s">
        <v>47220</v>
      </c>
      <c r="N2751" s="33" t="s">
        <v>20</v>
      </c>
      <c r="O2751" s="33" t="s">
        <v>32372</v>
      </c>
      <c r="P2751" s="33" t="s">
        <v>45771</v>
      </c>
      <c r="Q2751" s="33" t="s">
        <v>29986</v>
      </c>
      <c r="R2751" s="96" t="s">
        <v>32373</v>
      </c>
      <c r="S2751" s="33" t="s">
        <v>93</v>
      </c>
      <c r="T2751" s="33" t="s">
        <v>350</v>
      </c>
      <c r="U2751" s="33" t="s">
        <v>26775</v>
      </c>
      <c r="V2751" s="33" t="s">
        <v>26484</v>
      </c>
      <c r="W2751" s="33" t="s">
        <v>26485</v>
      </c>
      <c r="X2751" s="33" t="s">
        <v>93</v>
      </c>
      <c r="Y2751" s="33">
        <v>3536</v>
      </c>
      <c r="AA2751" s="33" t="s">
        <v>42842</v>
      </c>
      <c r="AB2751" s="33">
        <v>5705</v>
      </c>
      <c r="AC2751" s="103">
        <v>23964</v>
      </c>
    </row>
    <row r="2752" spans="1:29" ht="13" customHeight="1" x14ac:dyDescent="0.2">
      <c r="A2752" s="33" t="s">
        <v>32151</v>
      </c>
      <c r="B2752" s="33">
        <v>36</v>
      </c>
      <c r="C2752" s="33" t="s">
        <v>13</v>
      </c>
      <c r="D2752" s="33" t="s">
        <v>41</v>
      </c>
      <c r="E2752" s="96" t="s">
        <v>32152</v>
      </c>
      <c r="F2752" s="94">
        <v>43181</v>
      </c>
      <c r="G2752" s="33" t="s">
        <v>32153</v>
      </c>
      <c r="H2752" s="33" t="s">
        <v>3495</v>
      </c>
      <c r="I2752" s="33" t="s">
        <v>37</v>
      </c>
      <c r="J2752" s="62">
        <v>60505</v>
      </c>
      <c r="K2752" s="33" t="s">
        <v>7104</v>
      </c>
      <c r="L2752" s="33" t="s">
        <v>3498</v>
      </c>
      <c r="M2752" s="1" t="s">
        <v>46810</v>
      </c>
      <c r="N2752" s="33" t="s">
        <v>20</v>
      </c>
      <c r="O2752" s="33" t="s">
        <v>32154</v>
      </c>
      <c r="P2752" s="33" t="s">
        <v>45771</v>
      </c>
      <c r="Q2752" s="33" t="s">
        <v>29986</v>
      </c>
      <c r="R2752" s="96" t="s">
        <v>32155</v>
      </c>
      <c r="S2752" s="33" t="s">
        <v>93</v>
      </c>
      <c r="T2752" s="33" t="s">
        <v>21</v>
      </c>
      <c r="U2752" s="33" t="s">
        <v>26689</v>
      </c>
      <c r="V2752" s="33" t="s">
        <v>26484</v>
      </c>
      <c r="W2752" s="33" t="s">
        <v>26486</v>
      </c>
      <c r="X2752" s="33" t="s">
        <v>93</v>
      </c>
      <c r="Y2752" s="33">
        <v>3521</v>
      </c>
      <c r="AA2752" s="33" t="s">
        <v>42844</v>
      </c>
      <c r="AB2752" s="33">
        <v>5696</v>
      </c>
      <c r="AC2752" s="103">
        <v>23960</v>
      </c>
    </row>
    <row r="2753" spans="1:29" ht="13" customHeight="1" x14ac:dyDescent="0.2">
      <c r="A2753" s="33" t="s">
        <v>32318</v>
      </c>
      <c r="B2753" s="33">
        <v>34</v>
      </c>
      <c r="C2753" s="33" t="s">
        <v>13</v>
      </c>
      <c r="D2753" s="33" t="s">
        <v>78</v>
      </c>
      <c r="E2753" s="96"/>
      <c r="F2753" s="94">
        <v>43181</v>
      </c>
      <c r="G2753" s="33" t="s">
        <v>32319</v>
      </c>
      <c r="H2753" s="33" t="s">
        <v>671</v>
      </c>
      <c r="I2753" s="33" t="s">
        <v>66</v>
      </c>
      <c r="J2753" s="62">
        <v>77060</v>
      </c>
      <c r="K2753" s="33" t="s">
        <v>512</v>
      </c>
      <c r="L2753" s="33" t="s">
        <v>513</v>
      </c>
      <c r="M2753" s="1" t="s">
        <v>46076</v>
      </c>
      <c r="N2753" s="33" t="s">
        <v>20</v>
      </c>
      <c r="O2753" s="33" t="s">
        <v>32320</v>
      </c>
      <c r="P2753" s="33" t="s">
        <v>45771</v>
      </c>
      <c r="Q2753" s="33" t="s">
        <v>29986</v>
      </c>
      <c r="R2753" s="96" t="s">
        <v>32321</v>
      </c>
      <c r="S2753" s="33" t="s">
        <v>509</v>
      </c>
      <c r="T2753" s="33" t="s">
        <v>45897</v>
      </c>
      <c r="U2753" s="33" t="s">
        <v>49804</v>
      </c>
      <c r="V2753" s="33" t="s">
        <v>26484</v>
      </c>
      <c r="W2753" s="33" t="s">
        <v>26485</v>
      </c>
      <c r="X2753" s="33" t="s">
        <v>93</v>
      </c>
      <c r="Y2753" s="33">
        <v>3529</v>
      </c>
      <c r="AA2753" s="33" t="s">
        <v>42842</v>
      </c>
      <c r="AB2753" s="33">
        <v>5697</v>
      </c>
      <c r="AC2753" s="103">
        <v>23958</v>
      </c>
    </row>
    <row r="2754" spans="1:29" ht="13" customHeight="1" x14ac:dyDescent="0.2">
      <c r="A2754" s="33" t="s">
        <v>36858</v>
      </c>
      <c r="B2754" s="33">
        <v>18</v>
      </c>
      <c r="C2754" s="33" t="s">
        <v>13</v>
      </c>
      <c r="D2754" s="33" t="s">
        <v>41</v>
      </c>
      <c r="E2754" s="96" t="s">
        <v>32263</v>
      </c>
      <c r="F2754" s="94">
        <v>43180</v>
      </c>
      <c r="G2754" s="33" t="s">
        <v>32264</v>
      </c>
      <c r="H2754" s="33" t="s">
        <v>6854</v>
      </c>
      <c r="I2754" s="33" t="s">
        <v>66</v>
      </c>
      <c r="J2754" s="62">
        <v>79339</v>
      </c>
      <c r="K2754" s="33" t="s">
        <v>32265</v>
      </c>
      <c r="L2754" s="33" t="s">
        <v>32266</v>
      </c>
      <c r="M2754" s="1" t="s">
        <v>47222</v>
      </c>
      <c r="N2754" s="33" t="s">
        <v>20</v>
      </c>
      <c r="O2754" s="33" t="s">
        <v>32267</v>
      </c>
      <c r="P2754" s="33" t="s">
        <v>45771</v>
      </c>
      <c r="Q2754" s="33" t="s">
        <v>29986</v>
      </c>
      <c r="R2754" s="96" t="s">
        <v>32268</v>
      </c>
      <c r="S2754" s="33" t="s">
        <v>93</v>
      </c>
      <c r="T2754" s="33" t="s">
        <v>21</v>
      </c>
      <c r="U2754" s="33" t="s">
        <v>26682</v>
      </c>
      <c r="V2754" s="33" t="s">
        <v>26484</v>
      </c>
      <c r="W2754" s="33" t="s">
        <v>26485</v>
      </c>
      <c r="X2754" s="33" t="s">
        <v>93</v>
      </c>
      <c r="Y2754" s="33">
        <v>4256</v>
      </c>
      <c r="AA2754" s="33" t="s">
        <v>42843</v>
      </c>
      <c r="AB2754" s="33">
        <v>5695</v>
      </c>
      <c r="AC2754" s="103">
        <v>23952</v>
      </c>
    </row>
    <row r="2755" spans="1:29" ht="13" customHeight="1" x14ac:dyDescent="0.2">
      <c r="A2755" s="33" t="s">
        <v>32147</v>
      </c>
      <c r="B2755" s="33">
        <v>21</v>
      </c>
      <c r="C2755" s="33" t="s">
        <v>13</v>
      </c>
      <c r="D2755" s="33" t="s">
        <v>14</v>
      </c>
      <c r="E2755" s="96"/>
      <c r="F2755" s="94">
        <v>43180</v>
      </c>
      <c r="G2755" s="33" t="s">
        <v>32148</v>
      </c>
      <c r="H2755" s="33" t="s">
        <v>883</v>
      </c>
      <c r="I2755" s="33" t="s">
        <v>38</v>
      </c>
      <c r="J2755" s="62">
        <v>94112</v>
      </c>
      <c r="K2755" s="33" t="s">
        <v>883</v>
      </c>
      <c r="L2755" s="33" t="s">
        <v>884</v>
      </c>
      <c r="M2755" s="1" t="s">
        <v>47221</v>
      </c>
      <c r="N2755" s="33" t="s">
        <v>20</v>
      </c>
      <c r="O2755" s="33" t="s">
        <v>32149</v>
      </c>
      <c r="P2755" s="33" t="s">
        <v>45771</v>
      </c>
      <c r="Q2755" s="33" t="s">
        <v>29986</v>
      </c>
      <c r="R2755" s="96" t="s">
        <v>32150</v>
      </c>
      <c r="S2755" s="33" t="s">
        <v>93</v>
      </c>
      <c r="T2755" s="33" t="s">
        <v>21</v>
      </c>
      <c r="U2755" s="33" t="s">
        <v>26689</v>
      </c>
      <c r="V2755" s="33" t="s">
        <v>26484</v>
      </c>
      <c r="W2755" s="33" t="s">
        <v>26485</v>
      </c>
      <c r="X2755" s="33" t="s">
        <v>93</v>
      </c>
      <c r="Y2755" s="33">
        <v>3534</v>
      </c>
      <c r="AA2755" s="33" t="s">
        <v>42842</v>
      </c>
      <c r="AB2755" s="33">
        <v>5693</v>
      </c>
      <c r="AC2755" s="103">
        <v>23955</v>
      </c>
    </row>
    <row r="2756" spans="1:29" ht="13" customHeight="1" x14ac:dyDescent="0.2">
      <c r="A2756" s="33" t="s">
        <v>32142</v>
      </c>
      <c r="B2756" s="33">
        <v>25</v>
      </c>
      <c r="C2756" s="33" t="s">
        <v>13</v>
      </c>
      <c r="D2756" s="33" t="s">
        <v>30</v>
      </c>
      <c r="E2756" s="96" t="s">
        <v>32143</v>
      </c>
      <c r="F2756" s="94">
        <v>43180</v>
      </c>
      <c r="G2756" s="33" t="s">
        <v>32144</v>
      </c>
      <c r="H2756" s="33" t="s">
        <v>10596</v>
      </c>
      <c r="I2756" s="33" t="s">
        <v>55</v>
      </c>
      <c r="J2756" s="62">
        <v>32034</v>
      </c>
      <c r="K2756" s="33" t="s">
        <v>5113</v>
      </c>
      <c r="L2756" s="33" t="s">
        <v>5114</v>
      </c>
      <c r="M2756" s="1" t="s">
        <v>47224</v>
      </c>
      <c r="N2756" s="33" t="s">
        <v>20</v>
      </c>
      <c r="O2756" s="33" t="s">
        <v>32145</v>
      </c>
      <c r="P2756" s="33" t="s">
        <v>45771</v>
      </c>
      <c r="Q2756" s="33" t="s">
        <v>29986</v>
      </c>
      <c r="R2756" s="96" t="s">
        <v>32146</v>
      </c>
      <c r="S2756" s="33" t="s">
        <v>509</v>
      </c>
      <c r="T2756" s="33" t="s">
        <v>21</v>
      </c>
      <c r="U2756" s="33" t="s">
        <v>26689</v>
      </c>
      <c r="V2756" s="33" t="s">
        <v>26484</v>
      </c>
      <c r="W2756" s="33" t="s">
        <v>26485</v>
      </c>
      <c r="X2756" s="33" t="s">
        <v>93</v>
      </c>
      <c r="Y2756" s="33">
        <v>3525</v>
      </c>
      <c r="AA2756" s="33" t="s">
        <v>42844</v>
      </c>
      <c r="AB2756" s="33">
        <v>5692</v>
      </c>
      <c r="AC2756" s="103">
        <v>23954</v>
      </c>
    </row>
    <row r="2757" spans="1:29" ht="13" customHeight="1" x14ac:dyDescent="0.2">
      <c r="A2757" s="33" t="s">
        <v>32136</v>
      </c>
      <c r="B2757" s="33">
        <v>39</v>
      </c>
      <c r="C2757" s="33" t="s">
        <v>13</v>
      </c>
      <c r="D2757" s="33" t="s">
        <v>127</v>
      </c>
      <c r="E2757" s="96"/>
      <c r="F2757" s="94">
        <v>43180</v>
      </c>
      <c r="G2757" s="33" t="s">
        <v>32137</v>
      </c>
      <c r="H2757" s="33" t="s">
        <v>32138</v>
      </c>
      <c r="I2757" s="33" t="s">
        <v>366</v>
      </c>
      <c r="J2757" s="62">
        <v>74055</v>
      </c>
      <c r="K2757" s="33" t="s">
        <v>2297</v>
      </c>
      <c r="L2757" s="33" t="s">
        <v>32139</v>
      </c>
      <c r="M2757" s="1" t="s">
        <v>47223</v>
      </c>
      <c r="N2757" s="33" t="s">
        <v>20</v>
      </c>
      <c r="O2757" s="33" t="s">
        <v>32140</v>
      </c>
      <c r="P2757" s="33" t="s">
        <v>45771</v>
      </c>
      <c r="Q2757" s="33" t="s">
        <v>29986</v>
      </c>
      <c r="R2757" s="96" t="s">
        <v>32141</v>
      </c>
      <c r="S2757" s="33" t="s">
        <v>509</v>
      </c>
      <c r="T2757" s="33" t="s">
        <v>21</v>
      </c>
      <c r="U2757" s="33" t="s">
        <v>26689</v>
      </c>
      <c r="V2757" s="33" t="s">
        <v>26484</v>
      </c>
      <c r="W2757" s="33" t="s">
        <v>26485</v>
      </c>
      <c r="X2757" s="33" t="s">
        <v>509</v>
      </c>
      <c r="Y2757" s="33">
        <v>3523</v>
      </c>
      <c r="AA2757" s="33" t="s">
        <v>42844</v>
      </c>
      <c r="AB2757" s="33">
        <v>5691</v>
      </c>
      <c r="AC2757" s="103">
        <v>23953</v>
      </c>
    </row>
    <row r="2758" spans="1:29" ht="13" customHeight="1" x14ac:dyDescent="0.2">
      <c r="A2758" s="33" t="s">
        <v>32269</v>
      </c>
      <c r="B2758" s="33">
        <v>47</v>
      </c>
      <c r="C2758" s="33" t="s">
        <v>13</v>
      </c>
      <c r="D2758" s="33" t="s">
        <v>30</v>
      </c>
      <c r="E2758" s="96" t="s">
        <v>32270</v>
      </c>
      <c r="F2758" s="94">
        <v>43180</v>
      </c>
      <c r="G2758" s="33" t="s">
        <v>32271</v>
      </c>
      <c r="H2758" s="33" t="s">
        <v>32272</v>
      </c>
      <c r="I2758" s="33" t="s">
        <v>366</v>
      </c>
      <c r="J2758" s="62">
        <v>74044</v>
      </c>
      <c r="K2758" s="33" t="s">
        <v>1897</v>
      </c>
      <c r="L2758" s="33" t="s">
        <v>32273</v>
      </c>
      <c r="M2758" s="1" t="s">
        <v>47225</v>
      </c>
      <c r="N2758" s="33" t="s">
        <v>20</v>
      </c>
      <c r="O2758" s="33" t="s">
        <v>32274</v>
      </c>
      <c r="P2758" s="33" t="s">
        <v>45771</v>
      </c>
      <c r="Q2758" s="33" t="s">
        <v>29986</v>
      </c>
      <c r="R2758" s="96" t="s">
        <v>32275</v>
      </c>
      <c r="S2758" s="33" t="s">
        <v>509</v>
      </c>
      <c r="T2758" s="33" t="s">
        <v>21</v>
      </c>
      <c r="U2758" s="33" t="s">
        <v>26682</v>
      </c>
      <c r="V2758" s="33" t="s">
        <v>26482</v>
      </c>
      <c r="W2758" s="33" t="s">
        <v>26485</v>
      </c>
      <c r="X2758" s="33" t="s">
        <v>93</v>
      </c>
      <c r="Y2758" s="33">
        <v>3524</v>
      </c>
      <c r="AA2758" s="33" t="s">
        <v>42843</v>
      </c>
      <c r="AB2758" s="33">
        <v>5694</v>
      </c>
      <c r="AC2758" s="103">
        <v>23956</v>
      </c>
    </row>
    <row r="2759" spans="1:29" ht="13" customHeight="1" x14ac:dyDescent="0.2">
      <c r="A2759" s="33" t="s">
        <v>32118</v>
      </c>
      <c r="B2759" s="33">
        <v>20</v>
      </c>
      <c r="C2759" s="33" t="s">
        <v>13</v>
      </c>
      <c r="D2759" s="33" t="s">
        <v>30</v>
      </c>
      <c r="E2759" s="96" t="s">
        <v>32119</v>
      </c>
      <c r="F2759" s="94">
        <v>43179</v>
      </c>
      <c r="G2759" s="33" t="s">
        <v>32120</v>
      </c>
      <c r="H2759" s="33" t="s">
        <v>32121</v>
      </c>
      <c r="I2759" s="33" t="s">
        <v>55</v>
      </c>
      <c r="J2759" s="62">
        <v>33880</v>
      </c>
      <c r="K2759" s="33" t="s">
        <v>1730</v>
      </c>
      <c r="L2759" s="33" t="s">
        <v>237</v>
      </c>
      <c r="M2759" s="1" t="s">
        <v>45943</v>
      </c>
      <c r="N2759" s="33" t="s">
        <v>20</v>
      </c>
      <c r="O2759" s="33" t="s">
        <v>32122</v>
      </c>
      <c r="P2759" s="33" t="s">
        <v>45771</v>
      </c>
      <c r="Q2759" s="33" t="s">
        <v>29986</v>
      </c>
      <c r="R2759" s="96" t="s">
        <v>32123</v>
      </c>
      <c r="S2759" s="33" t="s">
        <v>509</v>
      </c>
      <c r="T2759" s="33" t="s">
        <v>21</v>
      </c>
      <c r="U2759" s="33" t="s">
        <v>26689</v>
      </c>
      <c r="V2759" s="33" t="s">
        <v>26484</v>
      </c>
      <c r="W2759" s="33" t="s">
        <v>26485</v>
      </c>
      <c r="X2759" s="33" t="s">
        <v>93</v>
      </c>
      <c r="Y2759" s="33">
        <v>3528</v>
      </c>
      <c r="AA2759" s="33" t="s">
        <v>42844</v>
      </c>
      <c r="AB2759" s="33">
        <v>5689</v>
      </c>
      <c r="AC2759" s="103">
        <v>23947</v>
      </c>
    </row>
    <row r="2760" spans="1:29" ht="13" customHeight="1" x14ac:dyDescent="0.2">
      <c r="A2760" s="33" t="s">
        <v>30863</v>
      </c>
      <c r="B2760" s="33">
        <v>32</v>
      </c>
      <c r="C2760" s="33" t="s">
        <v>13</v>
      </c>
      <c r="D2760" s="33" t="s">
        <v>30</v>
      </c>
      <c r="E2760" s="96"/>
      <c r="F2760" s="94">
        <v>43179</v>
      </c>
      <c r="G2760" s="33" t="s">
        <v>30864</v>
      </c>
      <c r="H2760" s="33" t="s">
        <v>7810</v>
      </c>
      <c r="I2760" s="33" t="s">
        <v>293</v>
      </c>
      <c r="J2760" s="62">
        <v>40324</v>
      </c>
      <c r="K2760" s="33" t="s">
        <v>6426</v>
      </c>
      <c r="L2760" s="33" t="s">
        <v>32043</v>
      </c>
      <c r="M2760" s="1" t="s">
        <v>47228</v>
      </c>
      <c r="N2760" s="33" t="s">
        <v>20</v>
      </c>
      <c r="O2760" s="33" t="s">
        <v>30865</v>
      </c>
      <c r="P2760" s="33" t="s">
        <v>45771</v>
      </c>
      <c r="Q2760" s="33" t="s">
        <v>29986</v>
      </c>
      <c r="R2760" s="96" t="s">
        <v>30866</v>
      </c>
      <c r="S2760" s="33" t="s">
        <v>93</v>
      </c>
      <c r="T2760" s="33" t="s">
        <v>21</v>
      </c>
      <c r="U2760" s="33" t="s">
        <v>26689</v>
      </c>
      <c r="V2760" s="33" t="s">
        <v>26484</v>
      </c>
      <c r="W2760" s="33" t="s">
        <v>26485</v>
      </c>
      <c r="X2760" s="33" t="s">
        <v>93</v>
      </c>
      <c r="Y2760" s="33">
        <v>3518</v>
      </c>
      <c r="AA2760" s="33" t="s">
        <v>42844</v>
      </c>
      <c r="AB2760" s="33">
        <v>5687</v>
      </c>
      <c r="AC2760" s="103">
        <v>23948</v>
      </c>
    </row>
    <row r="2761" spans="1:29" ht="13" customHeight="1" x14ac:dyDescent="0.2">
      <c r="A2761" s="33" t="s">
        <v>32124</v>
      </c>
      <c r="B2761" s="33">
        <v>56</v>
      </c>
      <c r="C2761" s="33" t="s">
        <v>13</v>
      </c>
      <c r="D2761" s="33" t="s">
        <v>30</v>
      </c>
      <c r="E2761" s="96"/>
      <c r="F2761" s="94">
        <v>43179</v>
      </c>
      <c r="G2761" s="33" t="s">
        <v>32125</v>
      </c>
      <c r="H2761" s="33" t="s">
        <v>32126</v>
      </c>
      <c r="I2761" s="33" t="s">
        <v>337</v>
      </c>
      <c r="J2761" s="62">
        <v>27583</v>
      </c>
      <c r="K2761" s="33" t="s">
        <v>32127</v>
      </c>
      <c r="L2761" s="33" t="s">
        <v>32128</v>
      </c>
      <c r="M2761" s="1" t="s">
        <v>47226</v>
      </c>
      <c r="N2761" s="33" t="s">
        <v>20</v>
      </c>
      <c r="O2761" s="33" t="s">
        <v>32129</v>
      </c>
      <c r="P2761" s="33" t="s">
        <v>45771</v>
      </c>
      <c r="Q2761" s="33" t="s">
        <v>29986</v>
      </c>
      <c r="R2761" s="96" t="s">
        <v>32130</v>
      </c>
      <c r="S2761" s="33" t="s">
        <v>509</v>
      </c>
      <c r="T2761" s="33" t="s">
        <v>21</v>
      </c>
      <c r="U2761" s="33" t="s">
        <v>26689</v>
      </c>
      <c r="V2761" s="33" t="s">
        <v>26484</v>
      </c>
      <c r="W2761" s="33" t="s">
        <v>26485</v>
      </c>
      <c r="X2761" s="33" t="s">
        <v>93</v>
      </c>
      <c r="Y2761" s="33">
        <v>3519</v>
      </c>
      <c r="AA2761" s="33" t="s">
        <v>42843</v>
      </c>
      <c r="AB2761" s="33">
        <v>5688</v>
      </c>
      <c r="AC2761" s="103">
        <v>23949</v>
      </c>
    </row>
    <row r="2762" spans="1:29" ht="13" customHeight="1" x14ac:dyDescent="0.2">
      <c r="A2762" s="33" t="s">
        <v>32131</v>
      </c>
      <c r="B2762" s="33">
        <v>56</v>
      </c>
      <c r="C2762" s="33" t="s">
        <v>13</v>
      </c>
      <c r="D2762" s="33" t="s">
        <v>30</v>
      </c>
      <c r="E2762" s="96"/>
      <c r="F2762" s="94">
        <v>43179</v>
      </c>
      <c r="G2762" s="33" t="s">
        <v>32132</v>
      </c>
      <c r="H2762" s="33" t="s">
        <v>7844</v>
      </c>
      <c r="I2762" s="33" t="s">
        <v>74</v>
      </c>
      <c r="J2762" s="62">
        <v>8542</v>
      </c>
      <c r="K2762" s="33" t="s">
        <v>2663</v>
      </c>
      <c r="L2762" s="33" t="s">
        <v>32133</v>
      </c>
      <c r="M2762" s="1" t="s">
        <v>47227</v>
      </c>
      <c r="N2762" s="33" t="s">
        <v>20</v>
      </c>
      <c r="O2762" s="33" t="s">
        <v>32134</v>
      </c>
      <c r="P2762" s="33" t="s">
        <v>45771</v>
      </c>
      <c r="Q2762" s="33" t="s">
        <v>29986</v>
      </c>
      <c r="R2762" s="96" t="s">
        <v>32135</v>
      </c>
      <c r="S2762" s="33" t="s">
        <v>22</v>
      </c>
      <c r="T2762" s="33" t="s">
        <v>21</v>
      </c>
      <c r="U2762" s="33" t="s">
        <v>26689</v>
      </c>
      <c r="V2762" s="33" t="s">
        <v>26482</v>
      </c>
      <c r="W2762" s="33" t="s">
        <v>26485</v>
      </c>
      <c r="X2762" s="33" t="s">
        <v>93</v>
      </c>
      <c r="Y2762" s="33">
        <v>3533</v>
      </c>
      <c r="AA2762" s="33" t="s">
        <v>42844</v>
      </c>
      <c r="AB2762" s="33">
        <v>5690</v>
      </c>
      <c r="AC2762" s="103">
        <v>23951</v>
      </c>
    </row>
    <row r="2763" spans="1:29" ht="13" customHeight="1" x14ac:dyDescent="0.2">
      <c r="A2763" s="33" t="s">
        <v>30874</v>
      </c>
      <c r="B2763" s="33">
        <v>24</v>
      </c>
      <c r="C2763" s="33" t="s">
        <v>13</v>
      </c>
      <c r="D2763" s="33" t="s">
        <v>78</v>
      </c>
      <c r="E2763" s="96" t="s">
        <v>30875</v>
      </c>
      <c r="F2763" s="94">
        <v>43178</v>
      </c>
      <c r="G2763" s="33" t="s">
        <v>30876</v>
      </c>
      <c r="H2763" s="33" t="s">
        <v>2048</v>
      </c>
      <c r="I2763" s="33" t="s">
        <v>293</v>
      </c>
      <c r="J2763" s="62">
        <v>42376</v>
      </c>
      <c r="K2763" s="33" t="s">
        <v>2050</v>
      </c>
      <c r="L2763" s="33" t="s">
        <v>18184</v>
      </c>
      <c r="M2763" s="1" t="s">
        <v>46058</v>
      </c>
      <c r="N2763" s="33" t="s">
        <v>20</v>
      </c>
      <c r="O2763" s="33" t="s">
        <v>30877</v>
      </c>
      <c r="P2763" s="33" t="s">
        <v>45771</v>
      </c>
      <c r="Q2763" s="33" t="s">
        <v>29986</v>
      </c>
      <c r="R2763" s="96" t="s">
        <v>30878</v>
      </c>
      <c r="S2763" s="33" t="s">
        <v>93</v>
      </c>
      <c r="T2763" s="33" t="s">
        <v>21</v>
      </c>
      <c r="U2763" s="33" t="s">
        <v>26689</v>
      </c>
      <c r="V2763" s="33" t="s">
        <v>26487</v>
      </c>
      <c r="W2763" s="33" t="s">
        <v>26483</v>
      </c>
      <c r="X2763" s="33" t="s">
        <v>93</v>
      </c>
      <c r="Y2763" s="33">
        <v>3516</v>
      </c>
      <c r="AA2763" s="33" t="s">
        <v>42843</v>
      </c>
      <c r="AB2763" s="33">
        <v>5683</v>
      </c>
      <c r="AC2763" s="103">
        <v>23941</v>
      </c>
    </row>
    <row r="2764" spans="1:29" ht="13" customHeight="1" x14ac:dyDescent="0.2">
      <c r="A2764" s="33" t="s">
        <v>30879</v>
      </c>
      <c r="B2764" s="33">
        <v>35</v>
      </c>
      <c r="C2764" s="33" t="s">
        <v>13</v>
      </c>
      <c r="D2764" s="33" t="s">
        <v>78</v>
      </c>
      <c r="E2764" s="96" t="s">
        <v>30880</v>
      </c>
      <c r="F2764" s="94">
        <v>43178</v>
      </c>
      <c r="G2764" s="33" t="s">
        <v>30881</v>
      </c>
      <c r="H2764" s="33" t="s">
        <v>26</v>
      </c>
      <c r="I2764" s="33" t="s">
        <v>25</v>
      </c>
      <c r="J2764" s="62">
        <v>29609</v>
      </c>
      <c r="K2764" s="33" t="s">
        <v>26</v>
      </c>
      <c r="L2764" s="33" t="s">
        <v>27</v>
      </c>
      <c r="M2764" s="1" t="s">
        <v>46817</v>
      </c>
      <c r="N2764" s="33" t="s">
        <v>20</v>
      </c>
      <c r="O2764" s="33" t="s">
        <v>30882</v>
      </c>
      <c r="P2764" s="33" t="s">
        <v>45771</v>
      </c>
      <c r="Q2764" s="33" t="s">
        <v>29986</v>
      </c>
      <c r="R2764" s="96" t="s">
        <v>30883</v>
      </c>
      <c r="S2764" s="33" t="s">
        <v>93</v>
      </c>
      <c r="T2764" s="33" t="s">
        <v>21</v>
      </c>
      <c r="U2764" s="33" t="s">
        <v>26682</v>
      </c>
      <c r="V2764" s="33" t="s">
        <v>26482</v>
      </c>
      <c r="W2764" s="33" t="s">
        <v>26485</v>
      </c>
      <c r="X2764" s="33" t="s">
        <v>93</v>
      </c>
      <c r="Y2764" s="33">
        <v>3515</v>
      </c>
      <c r="AA2764" s="33" t="s">
        <v>42844</v>
      </c>
      <c r="AB2764" s="33">
        <v>5685</v>
      </c>
      <c r="AC2764" s="103">
        <v>23939</v>
      </c>
    </row>
    <row r="2765" spans="1:29" ht="13" customHeight="1" x14ac:dyDescent="0.2">
      <c r="A2765" s="33" t="s">
        <v>30867</v>
      </c>
      <c r="B2765" s="33">
        <v>50</v>
      </c>
      <c r="C2765" s="33" t="s">
        <v>13</v>
      </c>
      <c r="D2765" s="33" t="s">
        <v>30</v>
      </c>
      <c r="E2765" s="96" t="s">
        <v>30868</v>
      </c>
      <c r="F2765" s="94">
        <v>43178</v>
      </c>
      <c r="G2765" s="33" t="s">
        <v>30869</v>
      </c>
      <c r="H2765" s="33" t="s">
        <v>30870</v>
      </c>
      <c r="I2765" s="33" t="s">
        <v>915</v>
      </c>
      <c r="J2765" s="62">
        <v>72658</v>
      </c>
      <c r="K2765" s="33" t="s">
        <v>30871</v>
      </c>
      <c r="L2765" s="33" t="s">
        <v>32044</v>
      </c>
      <c r="M2765" s="1" t="s">
        <v>47229</v>
      </c>
      <c r="N2765" s="33" t="s">
        <v>20</v>
      </c>
      <c r="O2765" s="33" t="s">
        <v>30872</v>
      </c>
      <c r="P2765" s="33" t="s">
        <v>45771</v>
      </c>
      <c r="Q2765" s="33" t="s">
        <v>29986</v>
      </c>
      <c r="R2765" s="96" t="s">
        <v>30873</v>
      </c>
      <c r="S2765" s="33" t="s">
        <v>93</v>
      </c>
      <c r="T2765" s="33" t="s">
        <v>21</v>
      </c>
      <c r="U2765" s="33" t="s">
        <v>26499</v>
      </c>
      <c r="V2765" s="33" t="s">
        <v>26482</v>
      </c>
      <c r="W2765" s="33" t="s">
        <v>26485</v>
      </c>
      <c r="X2765" s="33" t="s">
        <v>93</v>
      </c>
      <c r="Y2765" s="33">
        <v>3517</v>
      </c>
      <c r="AA2765" s="33" t="s">
        <v>42843</v>
      </c>
      <c r="AB2765" s="33">
        <v>5682</v>
      </c>
      <c r="AC2765" s="103">
        <v>23940</v>
      </c>
    </row>
    <row r="2766" spans="1:29" ht="13" customHeight="1" x14ac:dyDescent="0.2">
      <c r="A2766" s="33" t="s">
        <v>32116</v>
      </c>
      <c r="B2766" s="33">
        <v>50</v>
      </c>
      <c r="C2766" s="33" t="s">
        <v>13</v>
      </c>
      <c r="D2766" s="33" t="s">
        <v>127</v>
      </c>
      <c r="E2766" s="96"/>
      <c r="F2766" s="94">
        <v>43178</v>
      </c>
      <c r="H2766" s="33" t="s">
        <v>32117</v>
      </c>
      <c r="I2766" s="33" t="s">
        <v>293</v>
      </c>
      <c r="M2766" s="1" t="s">
        <v>48929</v>
      </c>
      <c r="N2766" s="33" t="s">
        <v>20</v>
      </c>
      <c r="P2766" s="33" t="s">
        <v>45771</v>
      </c>
      <c r="Q2766" s="33" t="s">
        <v>29986</v>
      </c>
      <c r="R2766" s="96"/>
      <c r="T2766" s="33" t="s">
        <v>21</v>
      </c>
      <c r="U2766" s="33" t="s">
        <v>26689</v>
      </c>
      <c r="V2766" s="33" t="s">
        <v>26484</v>
      </c>
      <c r="W2766" s="33" t="s">
        <v>19153</v>
      </c>
      <c r="X2766" s="33" t="s">
        <v>93</v>
      </c>
      <c r="Y2766" s="33">
        <v>3516</v>
      </c>
      <c r="AA2766" s="33" t="s">
        <v>49699</v>
      </c>
      <c r="AB2766" s="33">
        <v>5684</v>
      </c>
      <c r="AC2766" s="103"/>
    </row>
    <row r="2767" spans="1:29" ht="13" customHeight="1" x14ac:dyDescent="0.2">
      <c r="A2767" s="33" t="s">
        <v>32331</v>
      </c>
      <c r="B2767" s="33">
        <v>27</v>
      </c>
      <c r="C2767" s="33" t="s">
        <v>13</v>
      </c>
      <c r="D2767" s="33" t="s">
        <v>14</v>
      </c>
      <c r="E2767" s="96"/>
      <c r="F2767" s="94">
        <v>43178</v>
      </c>
      <c r="G2767" s="33" t="s">
        <v>32332</v>
      </c>
      <c r="H2767" s="33" t="s">
        <v>1209</v>
      </c>
      <c r="I2767" s="33" t="s">
        <v>191</v>
      </c>
      <c r="J2767" s="62">
        <v>80216</v>
      </c>
      <c r="K2767" s="33" t="s">
        <v>1209</v>
      </c>
      <c r="L2767" s="33" t="s">
        <v>1210</v>
      </c>
      <c r="M2767" s="1" t="s">
        <v>46036</v>
      </c>
      <c r="N2767" s="33" t="s">
        <v>20</v>
      </c>
      <c r="O2767" s="33" t="s">
        <v>32333</v>
      </c>
      <c r="P2767" s="33" t="s">
        <v>31864</v>
      </c>
      <c r="Q2767" s="33" t="s">
        <v>29986</v>
      </c>
      <c r="R2767" s="96" t="s">
        <v>32334</v>
      </c>
      <c r="S2767" s="33" t="s">
        <v>93</v>
      </c>
      <c r="T2767" s="33" t="s">
        <v>28</v>
      </c>
      <c r="U2767" s="33" t="s">
        <v>26487</v>
      </c>
      <c r="V2767" s="33" t="s">
        <v>26487</v>
      </c>
      <c r="W2767" s="33" t="s">
        <v>26483</v>
      </c>
      <c r="X2767" s="33" t="s">
        <v>93</v>
      </c>
      <c r="Y2767" s="33">
        <v>3520</v>
      </c>
      <c r="AA2767" s="33" t="s">
        <v>42842</v>
      </c>
      <c r="AB2767" s="33">
        <v>5686</v>
      </c>
      <c r="AC2767" s="103">
        <v>23945</v>
      </c>
    </row>
    <row r="2768" spans="1:29" ht="13" customHeight="1" x14ac:dyDescent="0.2">
      <c r="A2768" s="33" t="s">
        <v>30884</v>
      </c>
      <c r="B2768" s="33">
        <v>40</v>
      </c>
      <c r="C2768" s="33" t="s">
        <v>13</v>
      </c>
      <c r="D2768" s="33" t="s">
        <v>41</v>
      </c>
      <c r="E2768" s="96"/>
      <c r="F2768" s="94">
        <v>43177</v>
      </c>
      <c r="G2768" s="33" t="s">
        <v>30885</v>
      </c>
      <c r="H2768" s="33" t="s">
        <v>2295</v>
      </c>
      <c r="I2768" s="33" t="s">
        <v>38</v>
      </c>
      <c r="J2768" s="62">
        <v>91733</v>
      </c>
      <c r="K2768" s="33" t="s">
        <v>91</v>
      </c>
      <c r="L2768" s="33" t="s">
        <v>383</v>
      </c>
      <c r="M2768" s="1" t="s">
        <v>45973</v>
      </c>
      <c r="N2768" s="33" t="s">
        <v>20</v>
      </c>
      <c r="O2768" s="33" t="s">
        <v>30886</v>
      </c>
      <c r="P2768" s="33" t="s">
        <v>45771</v>
      </c>
      <c r="Q2768" s="33" t="s">
        <v>29986</v>
      </c>
      <c r="R2768" s="96" t="s">
        <v>30887</v>
      </c>
      <c r="S2768" s="33" t="s">
        <v>93</v>
      </c>
      <c r="T2768" s="33" t="s">
        <v>21</v>
      </c>
      <c r="U2768" s="33" t="s">
        <v>26682</v>
      </c>
      <c r="V2768" s="33" t="s">
        <v>26482</v>
      </c>
      <c r="W2768" s="33" t="s">
        <v>26486</v>
      </c>
      <c r="X2768" s="33" t="s">
        <v>93</v>
      </c>
      <c r="Y2768" s="33">
        <v>3509</v>
      </c>
      <c r="AA2768" s="33" t="s">
        <v>42844</v>
      </c>
      <c r="AB2768" s="33">
        <v>5679</v>
      </c>
      <c r="AC2768" s="103">
        <v>23936</v>
      </c>
    </row>
    <row r="2769" spans="1:29" ht="13" customHeight="1" x14ac:dyDescent="0.2">
      <c r="A2769" s="33" t="s">
        <v>30888</v>
      </c>
      <c r="B2769" s="33">
        <v>23</v>
      </c>
      <c r="C2769" s="33" t="s">
        <v>13</v>
      </c>
      <c r="D2769" s="33" t="s">
        <v>78</v>
      </c>
      <c r="E2769" s="96" t="s">
        <v>30889</v>
      </c>
      <c r="F2769" s="94">
        <v>43177</v>
      </c>
      <c r="G2769" s="33" t="s">
        <v>30890</v>
      </c>
      <c r="H2769" s="33" t="s">
        <v>1533</v>
      </c>
      <c r="I2769" s="33" t="s">
        <v>38</v>
      </c>
      <c r="J2769" s="62">
        <v>95822</v>
      </c>
      <c r="K2769" s="33" t="s">
        <v>1533</v>
      </c>
      <c r="L2769" s="33" t="s">
        <v>2157</v>
      </c>
      <c r="M2769" s="1" t="s">
        <v>47015</v>
      </c>
      <c r="N2769" s="33" t="s">
        <v>20</v>
      </c>
      <c r="O2769" s="33" t="s">
        <v>30891</v>
      </c>
      <c r="P2769" s="33" t="s">
        <v>45771</v>
      </c>
      <c r="Q2769" s="33" t="s">
        <v>29986</v>
      </c>
      <c r="R2769" s="96" t="s">
        <v>30892</v>
      </c>
      <c r="S2769" s="33" t="s">
        <v>93</v>
      </c>
      <c r="T2769" s="33" t="s">
        <v>45897</v>
      </c>
      <c r="U2769" s="33" t="s">
        <v>49804</v>
      </c>
      <c r="V2769" s="33" t="s">
        <v>26482</v>
      </c>
      <c r="W2769" s="33" t="s">
        <v>26486</v>
      </c>
      <c r="X2769" s="33" t="s">
        <v>93</v>
      </c>
      <c r="Y2769" s="33">
        <v>3506</v>
      </c>
      <c r="AA2769" s="33" t="s">
        <v>42844</v>
      </c>
      <c r="AB2769" s="33">
        <v>5680</v>
      </c>
      <c r="AC2769" s="103">
        <v>23938</v>
      </c>
    </row>
    <row r="2770" spans="1:29" ht="13" customHeight="1" x14ac:dyDescent="0.2">
      <c r="A2770" s="1" t="s">
        <v>2989</v>
      </c>
      <c r="B2770" s="33" t="s">
        <v>22</v>
      </c>
      <c r="C2770" s="33" t="s">
        <v>13</v>
      </c>
      <c r="D2770" s="1" t="s">
        <v>23</v>
      </c>
      <c r="E2770" s="96"/>
      <c r="F2770" s="94">
        <v>43177</v>
      </c>
      <c r="G2770" s="33" t="s">
        <v>30893</v>
      </c>
      <c r="H2770" s="33" t="s">
        <v>1393</v>
      </c>
      <c r="I2770" s="33" t="s">
        <v>66</v>
      </c>
      <c r="J2770" s="62">
        <v>75134</v>
      </c>
      <c r="K2770" s="33" t="s">
        <v>265</v>
      </c>
      <c r="L2770" s="33" t="s">
        <v>2112</v>
      </c>
      <c r="M2770" s="1" t="s">
        <v>47230</v>
      </c>
      <c r="N2770" s="33" t="s">
        <v>20</v>
      </c>
      <c r="O2770" s="33" t="s">
        <v>30894</v>
      </c>
      <c r="P2770" s="33" t="s">
        <v>31864</v>
      </c>
      <c r="Q2770" s="33" t="s">
        <v>29986</v>
      </c>
      <c r="R2770" s="96" t="s">
        <v>30895</v>
      </c>
      <c r="S2770" s="33" t="s">
        <v>93</v>
      </c>
      <c r="T2770" s="33" t="s">
        <v>350</v>
      </c>
      <c r="U2770" s="33" t="s">
        <v>26775</v>
      </c>
      <c r="V2770" s="33" t="s">
        <v>26484</v>
      </c>
      <c r="W2770" s="33" t="s">
        <v>26483</v>
      </c>
      <c r="X2770" s="33" t="s">
        <v>93</v>
      </c>
      <c r="Y2770" s="33">
        <v>3502</v>
      </c>
      <c r="AA2770" s="33" t="s">
        <v>42844</v>
      </c>
      <c r="AB2770" s="33">
        <v>5681</v>
      </c>
      <c r="AC2770" s="103">
        <v>23937</v>
      </c>
    </row>
    <row r="2771" spans="1:29" ht="13" customHeight="1" x14ac:dyDescent="0.2">
      <c r="A2771" s="33" t="s">
        <v>32115</v>
      </c>
      <c r="B2771" s="33">
        <v>50</v>
      </c>
      <c r="C2771" s="33" t="s">
        <v>13</v>
      </c>
      <c r="D2771" s="33" t="s">
        <v>41</v>
      </c>
      <c r="E2771" s="96"/>
      <c r="F2771" s="94">
        <v>43176</v>
      </c>
      <c r="G2771" s="33" t="s">
        <v>30896</v>
      </c>
      <c r="H2771" s="33" t="s">
        <v>30897</v>
      </c>
      <c r="I2771" s="33" t="s">
        <v>38</v>
      </c>
      <c r="J2771" s="62">
        <v>92082</v>
      </c>
      <c r="K2771" s="33" t="s">
        <v>142</v>
      </c>
      <c r="L2771" s="33" t="s">
        <v>15206</v>
      </c>
      <c r="M2771" s="1" t="s">
        <v>47231</v>
      </c>
      <c r="N2771" s="33" t="s">
        <v>20</v>
      </c>
      <c r="O2771" s="33" t="s">
        <v>30898</v>
      </c>
      <c r="P2771" s="33" t="s">
        <v>45771</v>
      </c>
      <c r="Q2771" s="33" t="s">
        <v>29986</v>
      </c>
      <c r="R2771" s="96" t="s">
        <v>30899</v>
      </c>
      <c r="S2771" s="33" t="s">
        <v>93</v>
      </c>
      <c r="T2771" s="33" t="s">
        <v>21</v>
      </c>
      <c r="U2771" s="33" t="s">
        <v>26689</v>
      </c>
      <c r="V2771" s="33" t="s">
        <v>26482</v>
      </c>
      <c r="W2771" s="33" t="s">
        <v>26483</v>
      </c>
      <c r="X2771" s="33" t="s">
        <v>93</v>
      </c>
      <c r="Y2771" s="33">
        <v>3504</v>
      </c>
      <c r="AA2771" s="33" t="s">
        <v>42843</v>
      </c>
      <c r="AB2771" s="33">
        <v>5678</v>
      </c>
      <c r="AC2771" s="103">
        <v>23935</v>
      </c>
    </row>
    <row r="2772" spans="1:29" ht="13" customHeight="1" x14ac:dyDescent="0.2">
      <c r="A2772" s="33" t="s">
        <v>30913</v>
      </c>
      <c r="B2772" s="33">
        <v>26</v>
      </c>
      <c r="C2772" s="33" t="s">
        <v>13</v>
      </c>
      <c r="D2772" s="33" t="s">
        <v>30</v>
      </c>
      <c r="E2772" s="96"/>
      <c r="F2772" s="94">
        <v>43175</v>
      </c>
      <c r="G2772" s="33" t="s">
        <v>30914</v>
      </c>
      <c r="H2772" s="33" t="s">
        <v>30915</v>
      </c>
      <c r="I2772" s="33" t="s">
        <v>297</v>
      </c>
      <c r="J2772" s="62">
        <v>37659</v>
      </c>
      <c r="K2772" s="33" t="s">
        <v>106</v>
      </c>
      <c r="L2772" s="33" t="s">
        <v>32045</v>
      </c>
      <c r="M2772" s="1" t="s">
        <v>47233</v>
      </c>
      <c r="N2772" s="33" t="s">
        <v>20</v>
      </c>
      <c r="O2772" s="33" t="s">
        <v>30916</v>
      </c>
      <c r="P2772" s="33" t="s">
        <v>45771</v>
      </c>
      <c r="Q2772" s="33" t="s">
        <v>29986</v>
      </c>
      <c r="R2772" s="96" t="s">
        <v>30917</v>
      </c>
      <c r="S2772" s="33" t="s">
        <v>509</v>
      </c>
      <c r="T2772" s="33" t="s">
        <v>21</v>
      </c>
      <c r="U2772" s="33" t="s">
        <v>26682</v>
      </c>
      <c r="V2772" s="33" t="s">
        <v>26482</v>
      </c>
      <c r="W2772" s="33" t="s">
        <v>26486</v>
      </c>
      <c r="X2772" s="33" t="s">
        <v>93</v>
      </c>
      <c r="Y2772" s="33">
        <v>3508</v>
      </c>
      <c r="AA2772" s="33" t="s">
        <v>42843</v>
      </c>
      <c r="AB2772" s="33">
        <v>5675</v>
      </c>
      <c r="AC2772" s="103">
        <v>23932</v>
      </c>
    </row>
    <row r="2773" spans="1:29" ht="13" customHeight="1" x14ac:dyDescent="0.2">
      <c r="A2773" s="33" t="s">
        <v>30909</v>
      </c>
      <c r="B2773" s="33">
        <v>28</v>
      </c>
      <c r="C2773" s="33" t="s">
        <v>13</v>
      </c>
      <c r="D2773" s="33" t="s">
        <v>30</v>
      </c>
      <c r="E2773" s="96"/>
      <c r="F2773" s="94">
        <v>43175</v>
      </c>
      <c r="G2773" s="33" t="s">
        <v>30910</v>
      </c>
      <c r="H2773" s="33" t="s">
        <v>22777</v>
      </c>
      <c r="I2773" s="33" t="s">
        <v>281</v>
      </c>
      <c r="J2773" s="62">
        <v>98387</v>
      </c>
      <c r="K2773" s="33" t="s">
        <v>824</v>
      </c>
      <c r="L2773" s="33" t="s">
        <v>19755</v>
      </c>
      <c r="M2773" s="1" t="s">
        <v>46115</v>
      </c>
      <c r="N2773" s="33" t="s">
        <v>20</v>
      </c>
      <c r="O2773" s="33" t="s">
        <v>30911</v>
      </c>
      <c r="P2773" s="33" t="s">
        <v>45771</v>
      </c>
      <c r="Q2773" s="33" t="s">
        <v>29986</v>
      </c>
      <c r="R2773" s="96" t="s">
        <v>30912</v>
      </c>
      <c r="S2773" s="33" t="s">
        <v>509</v>
      </c>
      <c r="T2773" s="33" t="s">
        <v>21</v>
      </c>
      <c r="U2773" s="33" t="s">
        <v>26682</v>
      </c>
      <c r="V2773" s="33" t="s">
        <v>26482</v>
      </c>
      <c r="W2773" s="33" t="s">
        <v>26485</v>
      </c>
      <c r="X2773" s="33" t="s">
        <v>93</v>
      </c>
      <c r="Y2773" s="33">
        <v>3510</v>
      </c>
      <c r="AA2773" s="33" t="s">
        <v>42844</v>
      </c>
      <c r="AB2773" s="33">
        <v>5676</v>
      </c>
      <c r="AC2773" s="103">
        <v>23934</v>
      </c>
    </row>
    <row r="2774" spans="1:29" ht="13" customHeight="1" x14ac:dyDescent="0.2">
      <c r="A2774" s="33" t="s">
        <v>30905</v>
      </c>
      <c r="B2774" s="33">
        <v>49</v>
      </c>
      <c r="C2774" s="33" t="s">
        <v>13</v>
      </c>
      <c r="D2774" s="33" t="s">
        <v>78</v>
      </c>
      <c r="E2774" s="96"/>
      <c r="F2774" s="94">
        <v>43175</v>
      </c>
      <c r="G2774" s="33" t="s">
        <v>30906</v>
      </c>
      <c r="H2774" s="33" t="s">
        <v>29892</v>
      </c>
      <c r="I2774" s="33" t="s">
        <v>297</v>
      </c>
      <c r="J2774" s="62">
        <v>37040</v>
      </c>
      <c r="K2774" s="33" t="s">
        <v>992</v>
      </c>
      <c r="L2774" s="33" t="s">
        <v>29893</v>
      </c>
      <c r="M2774" s="1" t="s">
        <v>46800</v>
      </c>
      <c r="N2774" s="33" t="s">
        <v>20</v>
      </c>
      <c r="O2774" s="33" t="s">
        <v>30907</v>
      </c>
      <c r="P2774" s="33" t="s">
        <v>45771</v>
      </c>
      <c r="Q2774" s="33" t="s">
        <v>29986</v>
      </c>
      <c r="R2774" s="96" t="s">
        <v>30908</v>
      </c>
      <c r="S2774" s="33" t="s">
        <v>93</v>
      </c>
      <c r="T2774" s="33" t="s">
        <v>21</v>
      </c>
      <c r="U2774" s="33" t="s">
        <v>26689</v>
      </c>
      <c r="V2774" s="33" t="s">
        <v>26484</v>
      </c>
      <c r="W2774" s="33" t="s">
        <v>26485</v>
      </c>
      <c r="X2774" s="33" t="s">
        <v>93</v>
      </c>
      <c r="Y2774" s="33">
        <v>3507</v>
      </c>
      <c r="AA2774" s="33" t="s">
        <v>42842</v>
      </c>
      <c r="AB2774" s="33">
        <v>5674</v>
      </c>
      <c r="AC2774" s="103">
        <v>23931</v>
      </c>
    </row>
    <row r="2775" spans="1:29" ht="13" customHeight="1" x14ac:dyDescent="0.2">
      <c r="A2775" s="33" t="s">
        <v>30900</v>
      </c>
      <c r="B2775" s="33">
        <v>62</v>
      </c>
      <c r="C2775" s="33" t="s">
        <v>13</v>
      </c>
      <c r="D2775" s="33" t="s">
        <v>30</v>
      </c>
      <c r="E2775" s="96" t="s">
        <v>30901</v>
      </c>
      <c r="F2775" s="94">
        <v>43175</v>
      </c>
      <c r="G2775" s="33" t="s">
        <v>36364</v>
      </c>
      <c r="H2775" s="33" t="s">
        <v>19248</v>
      </c>
      <c r="I2775" s="33" t="s">
        <v>337</v>
      </c>
      <c r="J2775" s="62">
        <v>28714</v>
      </c>
      <c r="K2775" s="33" t="s">
        <v>30902</v>
      </c>
      <c r="L2775" s="33" t="s">
        <v>32046</v>
      </c>
      <c r="M2775" s="1" t="s">
        <v>47232</v>
      </c>
      <c r="N2775" s="33" t="s">
        <v>20</v>
      </c>
      <c r="O2775" s="33" t="s">
        <v>30903</v>
      </c>
      <c r="P2775" s="33" t="s">
        <v>45771</v>
      </c>
      <c r="Q2775" s="33" t="s">
        <v>29986</v>
      </c>
      <c r="R2775" s="96" t="s">
        <v>30904</v>
      </c>
      <c r="S2775" s="33" t="s">
        <v>93</v>
      </c>
      <c r="T2775" s="33" t="s">
        <v>21</v>
      </c>
      <c r="U2775" s="33" t="s">
        <v>26928</v>
      </c>
      <c r="V2775" s="33" t="s">
        <v>26482</v>
      </c>
      <c r="X2775" s="33" t="s">
        <v>93</v>
      </c>
      <c r="Y2775" s="33">
        <v>3512</v>
      </c>
      <c r="AA2775" s="33" t="s">
        <v>42843</v>
      </c>
      <c r="AB2775" s="33">
        <v>5673</v>
      </c>
      <c r="AC2775" s="103">
        <v>23930</v>
      </c>
    </row>
    <row r="2776" spans="1:29" ht="13" customHeight="1" x14ac:dyDescent="0.2">
      <c r="A2776" s="1" t="s">
        <v>2989</v>
      </c>
      <c r="B2776" s="33" t="s">
        <v>22</v>
      </c>
      <c r="C2776" s="33" t="s">
        <v>13</v>
      </c>
      <c r="D2776" s="1" t="s">
        <v>23</v>
      </c>
      <c r="E2776" s="96"/>
      <c r="F2776" s="94">
        <v>43175</v>
      </c>
      <c r="G2776" s="33" t="s">
        <v>30918</v>
      </c>
      <c r="H2776" s="33" t="s">
        <v>23640</v>
      </c>
      <c r="I2776" s="33" t="s">
        <v>66</v>
      </c>
      <c r="J2776" s="62">
        <v>77379</v>
      </c>
      <c r="K2776" s="33" t="s">
        <v>512</v>
      </c>
      <c r="L2776" s="33" t="s">
        <v>513</v>
      </c>
      <c r="M2776" s="1" t="s">
        <v>46076</v>
      </c>
      <c r="N2776" s="33" t="s">
        <v>20</v>
      </c>
      <c r="O2776" s="33" t="s">
        <v>30919</v>
      </c>
      <c r="P2776" s="33" t="s">
        <v>45771</v>
      </c>
      <c r="Q2776" s="33" t="s">
        <v>29986</v>
      </c>
      <c r="R2776" s="96" t="s">
        <v>30920</v>
      </c>
      <c r="S2776" s="33" t="s">
        <v>93</v>
      </c>
      <c r="T2776" s="33" t="s">
        <v>28</v>
      </c>
      <c r="U2776" s="33" t="s">
        <v>26487</v>
      </c>
      <c r="V2776" s="33" t="s">
        <v>26484</v>
      </c>
      <c r="W2776" s="33" t="s">
        <v>26485</v>
      </c>
      <c r="Y2776" s="33">
        <v>4257</v>
      </c>
      <c r="AA2776" s="33" t="s">
        <v>42844</v>
      </c>
      <c r="AB2776" s="33">
        <v>5677</v>
      </c>
      <c r="AC2776" s="103">
        <v>23933</v>
      </c>
    </row>
    <row r="2777" spans="1:29" ht="13" customHeight="1" x14ac:dyDescent="0.2">
      <c r="A2777" s="33" t="s">
        <v>30921</v>
      </c>
      <c r="B2777" s="33">
        <v>27</v>
      </c>
      <c r="C2777" s="33" t="s">
        <v>13</v>
      </c>
      <c r="D2777" s="33" t="s">
        <v>78</v>
      </c>
      <c r="E2777" s="96"/>
      <c r="F2777" s="94">
        <v>43174</v>
      </c>
      <c r="G2777" s="33" t="s">
        <v>30922</v>
      </c>
      <c r="H2777" s="33" t="s">
        <v>24383</v>
      </c>
      <c r="I2777" s="33" t="s">
        <v>111</v>
      </c>
      <c r="J2777" s="62">
        <v>85122</v>
      </c>
      <c r="K2777" s="33" t="s">
        <v>2214</v>
      </c>
      <c r="L2777" s="33" t="s">
        <v>24384</v>
      </c>
      <c r="M2777" s="1" t="s">
        <v>47234</v>
      </c>
      <c r="N2777" s="33" t="s">
        <v>4952</v>
      </c>
      <c r="O2777" s="33" t="s">
        <v>30923</v>
      </c>
      <c r="P2777" s="33" t="s">
        <v>45771</v>
      </c>
      <c r="Q2777" s="33" t="s">
        <v>29986</v>
      </c>
      <c r="R2777" s="96" t="s">
        <v>30924</v>
      </c>
      <c r="S2777" s="33" t="s">
        <v>93</v>
      </c>
      <c r="T2777" s="33" t="s">
        <v>28</v>
      </c>
      <c r="U2777" s="33" t="s">
        <v>26487</v>
      </c>
      <c r="V2777" s="33" t="s">
        <v>26484</v>
      </c>
      <c r="W2777" s="33" t="s">
        <v>26485</v>
      </c>
      <c r="X2777" s="33" t="s">
        <v>93</v>
      </c>
      <c r="Y2777" s="33">
        <v>3514</v>
      </c>
      <c r="AA2777" s="33" t="s">
        <v>42844</v>
      </c>
      <c r="AB2777" s="33">
        <v>5672</v>
      </c>
      <c r="AC2777" s="103">
        <v>23928</v>
      </c>
    </row>
    <row r="2778" spans="1:29" ht="13" customHeight="1" x14ac:dyDescent="0.2">
      <c r="A2778" s="33" t="s">
        <v>30925</v>
      </c>
      <c r="B2778" s="33">
        <v>31</v>
      </c>
      <c r="C2778" s="33" t="s">
        <v>13</v>
      </c>
      <c r="D2778" s="33" t="s">
        <v>78</v>
      </c>
      <c r="E2778" s="96" t="s">
        <v>30926</v>
      </c>
      <c r="F2778" s="94">
        <v>43173</v>
      </c>
      <c r="G2778" s="33" t="s">
        <v>30927</v>
      </c>
      <c r="H2778" s="33" t="s">
        <v>171</v>
      </c>
      <c r="I2778" s="33" t="s">
        <v>18</v>
      </c>
      <c r="J2778" s="62">
        <v>70806</v>
      </c>
      <c r="K2778" s="33" t="s">
        <v>3422</v>
      </c>
      <c r="L2778" s="33" t="s">
        <v>172</v>
      </c>
      <c r="M2778" s="1" t="s">
        <v>46016</v>
      </c>
      <c r="N2778" s="33" t="s">
        <v>20</v>
      </c>
      <c r="O2778" s="33" t="s">
        <v>30928</v>
      </c>
      <c r="P2778" s="33" t="s">
        <v>45771</v>
      </c>
      <c r="Q2778" s="33" t="s">
        <v>29986</v>
      </c>
      <c r="R2778" s="96" t="s">
        <v>30929</v>
      </c>
      <c r="S2778" s="33" t="s">
        <v>509</v>
      </c>
      <c r="T2778" s="33" t="s">
        <v>28</v>
      </c>
      <c r="U2778" s="33" t="s">
        <v>26487</v>
      </c>
      <c r="V2778" s="33" t="s">
        <v>26484</v>
      </c>
      <c r="W2778" s="33" t="s">
        <v>26485</v>
      </c>
      <c r="X2778" s="33" t="s">
        <v>93</v>
      </c>
      <c r="Y2778" s="33">
        <v>3511</v>
      </c>
      <c r="AA2778" s="33" t="s">
        <v>42844</v>
      </c>
      <c r="AB2778" s="33">
        <v>5669</v>
      </c>
      <c r="AC2778" s="103">
        <v>23927</v>
      </c>
    </row>
    <row r="2779" spans="1:29" ht="13" customHeight="1" x14ac:dyDescent="0.2">
      <c r="A2779" s="1" t="s">
        <v>2989</v>
      </c>
      <c r="B2779" s="33" t="s">
        <v>22</v>
      </c>
      <c r="C2779" s="33" t="s">
        <v>13</v>
      </c>
      <c r="D2779" s="1" t="s">
        <v>23</v>
      </c>
      <c r="E2779" s="96"/>
      <c r="F2779" s="94">
        <v>43173</v>
      </c>
      <c r="H2779" s="33" t="s">
        <v>30930</v>
      </c>
      <c r="I2779" s="33" t="s">
        <v>131</v>
      </c>
      <c r="J2779" s="62">
        <v>57566</v>
      </c>
      <c r="K2779" s="33" t="s">
        <v>19745</v>
      </c>
      <c r="L2779" s="33" t="s">
        <v>32048</v>
      </c>
      <c r="M2779" s="1" t="s">
        <v>46834</v>
      </c>
      <c r="N2779" s="33" t="s">
        <v>20</v>
      </c>
      <c r="O2779" s="33" t="s">
        <v>30931</v>
      </c>
      <c r="P2779" s="33" t="s">
        <v>45771</v>
      </c>
      <c r="Q2779" s="33" t="s">
        <v>29986</v>
      </c>
      <c r="R2779" s="96" t="s">
        <v>30932</v>
      </c>
      <c r="S2779" s="33" t="s">
        <v>93</v>
      </c>
      <c r="T2779" s="33" t="s">
        <v>28</v>
      </c>
      <c r="U2779" s="33" t="s">
        <v>26487</v>
      </c>
      <c r="V2779" s="33" t="s">
        <v>26482</v>
      </c>
      <c r="X2779" s="33" t="s">
        <v>93</v>
      </c>
      <c r="Y2779" s="33">
        <v>3513</v>
      </c>
      <c r="AA2779" s="33" t="s">
        <v>42843</v>
      </c>
      <c r="AB2779" s="33">
        <v>5670</v>
      </c>
      <c r="AC2779" s="103">
        <v>23924</v>
      </c>
    </row>
    <row r="2780" spans="1:29" ht="13" customHeight="1" x14ac:dyDescent="0.2">
      <c r="A2780" s="33" t="s">
        <v>30933</v>
      </c>
      <c r="B2780" s="33">
        <v>26</v>
      </c>
      <c r="C2780" s="33" t="s">
        <v>13</v>
      </c>
      <c r="D2780" s="33" t="s">
        <v>30</v>
      </c>
      <c r="E2780" s="96"/>
      <c r="F2780" s="94">
        <v>43173</v>
      </c>
      <c r="G2780" s="33" t="s">
        <v>30934</v>
      </c>
      <c r="H2780" s="33" t="s">
        <v>30935</v>
      </c>
      <c r="I2780" s="33" t="s">
        <v>105</v>
      </c>
      <c r="J2780" s="62">
        <v>97303</v>
      </c>
      <c r="K2780" s="33" t="s">
        <v>389</v>
      </c>
      <c r="L2780" s="33" t="s">
        <v>32047</v>
      </c>
      <c r="M2780" s="1" t="s">
        <v>47235</v>
      </c>
      <c r="N2780" s="33" t="s">
        <v>20</v>
      </c>
      <c r="O2780" s="33" t="s">
        <v>30936</v>
      </c>
      <c r="P2780" s="33" t="s">
        <v>42395</v>
      </c>
      <c r="Q2780" s="33" t="s">
        <v>29986</v>
      </c>
      <c r="R2780" s="96" t="s">
        <v>30937</v>
      </c>
      <c r="S2780" s="33" t="s">
        <v>93</v>
      </c>
      <c r="T2780" s="33" t="s">
        <v>350</v>
      </c>
      <c r="U2780" s="33" t="s">
        <v>26775</v>
      </c>
      <c r="V2780" s="33" t="s">
        <v>26482</v>
      </c>
      <c r="W2780" s="33" t="s">
        <v>26486</v>
      </c>
      <c r="X2780" s="33" t="s">
        <v>93</v>
      </c>
      <c r="Y2780" s="33">
        <v>3500</v>
      </c>
      <c r="AA2780" s="33" t="s">
        <v>42844</v>
      </c>
      <c r="AB2780" s="33">
        <v>5671</v>
      </c>
      <c r="AC2780" s="103">
        <v>23926</v>
      </c>
    </row>
    <row r="2781" spans="1:29" ht="13" customHeight="1" x14ac:dyDescent="0.2">
      <c r="A2781" s="33" t="s">
        <v>30938</v>
      </c>
      <c r="B2781" s="33">
        <v>31</v>
      </c>
      <c r="C2781" s="33" t="s">
        <v>13</v>
      </c>
      <c r="D2781" s="33" t="s">
        <v>30</v>
      </c>
      <c r="E2781" s="96" t="s">
        <v>30939</v>
      </c>
      <c r="F2781" s="94">
        <v>43172</v>
      </c>
      <c r="G2781" s="33" t="s">
        <v>30940</v>
      </c>
      <c r="H2781" s="33" t="s">
        <v>30941</v>
      </c>
      <c r="I2781" s="33" t="s">
        <v>220</v>
      </c>
      <c r="J2781" s="62">
        <v>84070</v>
      </c>
      <c r="K2781" s="33" t="s">
        <v>561</v>
      </c>
      <c r="L2781" s="33" t="s">
        <v>32049</v>
      </c>
      <c r="M2781" s="1" t="s">
        <v>47123</v>
      </c>
      <c r="N2781" s="33" t="s">
        <v>20</v>
      </c>
      <c r="O2781" s="33" t="s">
        <v>30942</v>
      </c>
      <c r="P2781" s="33" t="s">
        <v>45771</v>
      </c>
      <c r="Q2781" s="33" t="s">
        <v>29986</v>
      </c>
      <c r="R2781" s="96" t="s">
        <v>30943</v>
      </c>
      <c r="S2781" s="33" t="s">
        <v>93</v>
      </c>
      <c r="T2781" s="33" t="s">
        <v>21</v>
      </c>
      <c r="U2781" s="33" t="s">
        <v>26689</v>
      </c>
      <c r="V2781" s="33" t="s">
        <v>26482</v>
      </c>
      <c r="W2781" s="33" t="s">
        <v>26485</v>
      </c>
      <c r="X2781" s="33" t="s">
        <v>93</v>
      </c>
      <c r="Y2781" s="33">
        <v>3501</v>
      </c>
      <c r="AA2781" s="33" t="s">
        <v>42844</v>
      </c>
      <c r="AB2781" s="33">
        <v>5668</v>
      </c>
      <c r="AC2781" s="103">
        <v>23919</v>
      </c>
    </row>
    <row r="2782" spans="1:29" ht="13" customHeight="1" x14ac:dyDescent="0.2">
      <c r="A2782" s="33" t="s">
        <v>30954</v>
      </c>
      <c r="B2782" s="33">
        <v>16</v>
      </c>
      <c r="C2782" s="33" t="s">
        <v>13</v>
      </c>
      <c r="D2782" s="33" t="s">
        <v>30</v>
      </c>
      <c r="E2782" s="96" t="s">
        <v>30955</v>
      </c>
      <c r="F2782" s="94">
        <v>43171</v>
      </c>
      <c r="G2782" s="33" t="s">
        <v>30956</v>
      </c>
      <c r="H2782" s="33" t="s">
        <v>1801</v>
      </c>
      <c r="I2782" s="33" t="s">
        <v>50</v>
      </c>
      <c r="J2782" s="62">
        <v>48642</v>
      </c>
      <c r="K2782" s="33" t="s">
        <v>1801</v>
      </c>
      <c r="L2782" s="33" t="s">
        <v>1803</v>
      </c>
      <c r="M2782" s="1" t="s">
        <v>47237</v>
      </c>
      <c r="N2782" s="33" t="s">
        <v>20</v>
      </c>
      <c r="O2782" s="33" t="s">
        <v>30957</v>
      </c>
      <c r="P2782" s="33" t="s">
        <v>45771</v>
      </c>
      <c r="Q2782" s="33" t="s">
        <v>29986</v>
      </c>
      <c r="R2782" s="96" t="s">
        <v>30958</v>
      </c>
      <c r="S2782" s="33" t="s">
        <v>509</v>
      </c>
      <c r="T2782" s="33" t="s">
        <v>21</v>
      </c>
      <c r="U2782" s="33" t="s">
        <v>26689</v>
      </c>
      <c r="V2782" s="33" t="s">
        <v>26484</v>
      </c>
      <c r="W2782" s="33" t="s">
        <v>26486</v>
      </c>
      <c r="X2782" s="33" t="s">
        <v>93</v>
      </c>
      <c r="Y2782" s="33">
        <v>3489</v>
      </c>
      <c r="AA2782" s="33" t="s">
        <v>42844</v>
      </c>
      <c r="AB2782" s="33">
        <v>5663</v>
      </c>
      <c r="AC2782" s="103">
        <v>23912</v>
      </c>
    </row>
    <row r="2783" spans="1:29" ht="13" customHeight="1" x14ac:dyDescent="0.2">
      <c r="A2783" s="33" t="s">
        <v>30949</v>
      </c>
      <c r="B2783" s="33">
        <v>27</v>
      </c>
      <c r="C2783" s="33" t="s">
        <v>13</v>
      </c>
      <c r="D2783" s="33" t="s">
        <v>78</v>
      </c>
      <c r="E2783" s="96" t="s">
        <v>30950</v>
      </c>
      <c r="F2783" s="94">
        <v>43171</v>
      </c>
      <c r="G2783" s="33" t="s">
        <v>30951</v>
      </c>
      <c r="H2783" s="33" t="s">
        <v>1085</v>
      </c>
      <c r="I2783" s="33" t="s">
        <v>38</v>
      </c>
      <c r="J2783" s="62">
        <v>93274</v>
      </c>
      <c r="K2783" s="33" t="s">
        <v>1085</v>
      </c>
      <c r="L2783" s="33" t="s">
        <v>16518</v>
      </c>
      <c r="M2783" s="1" t="s">
        <v>46897</v>
      </c>
      <c r="N2783" s="33" t="s">
        <v>4952</v>
      </c>
      <c r="O2783" s="33" t="s">
        <v>30952</v>
      </c>
      <c r="P2783" s="33" t="s">
        <v>45771</v>
      </c>
      <c r="Q2783" s="33" t="s">
        <v>29986</v>
      </c>
      <c r="R2783" s="96" t="s">
        <v>30953</v>
      </c>
      <c r="S2783" s="33" t="s">
        <v>509</v>
      </c>
      <c r="T2783" s="33" t="s">
        <v>21</v>
      </c>
      <c r="U2783" s="33" t="s">
        <v>26504</v>
      </c>
      <c r="V2783" s="33" t="s">
        <v>26484</v>
      </c>
      <c r="W2783" s="33" t="s">
        <v>26486</v>
      </c>
      <c r="X2783" s="33" t="s">
        <v>93</v>
      </c>
      <c r="Y2783" s="33">
        <v>3503</v>
      </c>
      <c r="AA2783" s="33" t="s">
        <v>42844</v>
      </c>
      <c r="AB2783" s="33">
        <v>5662</v>
      </c>
      <c r="AC2783" s="103">
        <v>23916</v>
      </c>
    </row>
    <row r="2784" spans="1:29" ht="13" customHeight="1" x14ac:dyDescent="0.2">
      <c r="A2784" s="33" t="s">
        <v>30964</v>
      </c>
      <c r="B2784" s="33">
        <v>31</v>
      </c>
      <c r="C2784" s="33" t="s">
        <v>13</v>
      </c>
      <c r="D2784" s="33" t="s">
        <v>30</v>
      </c>
      <c r="E2784" s="96" t="s">
        <v>30965</v>
      </c>
      <c r="F2784" s="94">
        <v>43171</v>
      </c>
      <c r="G2784" s="33" t="s">
        <v>30966</v>
      </c>
      <c r="H2784" s="33" t="s">
        <v>18140</v>
      </c>
      <c r="I2784" s="33" t="s">
        <v>191</v>
      </c>
      <c r="J2784" s="62">
        <v>80905</v>
      </c>
      <c r="K2784" s="33" t="s">
        <v>798</v>
      </c>
      <c r="L2784" s="33" t="s">
        <v>18142</v>
      </c>
      <c r="M2784" s="1" t="s">
        <v>46000</v>
      </c>
      <c r="N2784" s="33" t="s">
        <v>20</v>
      </c>
      <c r="O2784" s="33" t="s">
        <v>30967</v>
      </c>
      <c r="P2784" s="33" t="s">
        <v>45771</v>
      </c>
      <c r="Q2784" s="33" t="s">
        <v>29986</v>
      </c>
      <c r="R2784" s="96" t="s">
        <v>30968</v>
      </c>
      <c r="S2784" s="33" t="s">
        <v>93</v>
      </c>
      <c r="T2784" s="33" t="s">
        <v>21</v>
      </c>
      <c r="U2784" s="33" t="s">
        <v>26689</v>
      </c>
      <c r="V2784" s="33" t="s">
        <v>26484</v>
      </c>
      <c r="W2784" s="33" t="s">
        <v>26485</v>
      </c>
      <c r="Y2784" s="33">
        <v>4251</v>
      </c>
      <c r="AA2784" s="33" t="s">
        <v>42842</v>
      </c>
      <c r="AB2784" s="33">
        <v>5665</v>
      </c>
      <c r="AC2784" s="103">
        <v>23915</v>
      </c>
    </row>
    <row r="2785" spans="1:29" ht="13" customHeight="1" x14ac:dyDescent="0.2">
      <c r="A2785" s="33" t="s">
        <v>30969</v>
      </c>
      <c r="B2785" s="33">
        <v>34</v>
      </c>
      <c r="C2785" s="33" t="s">
        <v>102</v>
      </c>
      <c r="D2785" s="33" t="s">
        <v>78</v>
      </c>
      <c r="E2785" s="96" t="s">
        <v>30970</v>
      </c>
      <c r="F2785" s="94">
        <v>43171</v>
      </c>
      <c r="G2785" s="33" t="s">
        <v>30971</v>
      </c>
      <c r="H2785" s="33" t="s">
        <v>30972</v>
      </c>
      <c r="I2785" s="33" t="s">
        <v>37</v>
      </c>
      <c r="J2785" s="62">
        <v>60120</v>
      </c>
      <c r="K2785" s="33" t="s">
        <v>7104</v>
      </c>
      <c r="L2785" s="33" t="s">
        <v>32051</v>
      </c>
      <c r="M2785" s="1" t="s">
        <v>47236</v>
      </c>
      <c r="N2785" s="33" t="s">
        <v>20</v>
      </c>
      <c r="O2785" s="33" t="s">
        <v>30973</v>
      </c>
      <c r="P2785" s="33" t="s">
        <v>45771</v>
      </c>
      <c r="Q2785" s="33" t="s">
        <v>29986</v>
      </c>
      <c r="R2785" s="96" t="s">
        <v>30974</v>
      </c>
      <c r="S2785" s="33" t="s">
        <v>22</v>
      </c>
      <c r="T2785" s="33" t="s">
        <v>21</v>
      </c>
      <c r="U2785" s="33" t="s">
        <v>26682</v>
      </c>
      <c r="V2785" s="33" t="s">
        <v>26482</v>
      </c>
      <c r="W2785" s="33" t="s">
        <v>26483</v>
      </c>
      <c r="X2785" s="33" t="s">
        <v>509</v>
      </c>
      <c r="Y2785" s="33">
        <v>3487</v>
      </c>
      <c r="AA2785" s="33" t="s">
        <v>42844</v>
      </c>
      <c r="AB2785" s="33">
        <v>5666</v>
      </c>
      <c r="AC2785" s="103">
        <v>23910</v>
      </c>
    </row>
    <row r="2786" spans="1:29" ht="13" customHeight="1" x14ac:dyDescent="0.2">
      <c r="A2786" s="33" t="s">
        <v>30944</v>
      </c>
      <c r="B2786" s="33">
        <v>46</v>
      </c>
      <c r="C2786" s="33" t="s">
        <v>13</v>
      </c>
      <c r="D2786" s="33" t="s">
        <v>78</v>
      </c>
      <c r="E2786" s="96" t="s">
        <v>30945</v>
      </c>
      <c r="F2786" s="94">
        <v>43171</v>
      </c>
      <c r="G2786" s="33" t="s">
        <v>30946</v>
      </c>
      <c r="H2786" s="33" t="s">
        <v>30947</v>
      </c>
      <c r="I2786" s="33" t="s">
        <v>392</v>
      </c>
      <c r="J2786" s="62">
        <v>11023</v>
      </c>
      <c r="K2786" s="33" t="s">
        <v>5113</v>
      </c>
      <c r="L2786" s="33" t="s">
        <v>29238</v>
      </c>
      <c r="M2786" s="1" t="s">
        <v>46224</v>
      </c>
      <c r="N2786" s="33" t="s">
        <v>4952</v>
      </c>
      <c r="O2786" s="33" t="s">
        <v>36365</v>
      </c>
      <c r="P2786" s="33" t="s">
        <v>45771</v>
      </c>
      <c r="Q2786" s="33" t="s">
        <v>29986</v>
      </c>
      <c r="R2786" s="96" t="s">
        <v>30948</v>
      </c>
      <c r="S2786" s="33" t="s">
        <v>93</v>
      </c>
      <c r="T2786" s="33" t="s">
        <v>21</v>
      </c>
      <c r="U2786" s="33" t="s">
        <v>26492</v>
      </c>
      <c r="V2786" s="33" t="s">
        <v>26484</v>
      </c>
      <c r="W2786" s="33" t="s">
        <v>26485</v>
      </c>
      <c r="X2786" s="33" t="s">
        <v>93</v>
      </c>
      <c r="Y2786" s="33">
        <v>3497</v>
      </c>
      <c r="AA2786" s="33" t="s">
        <v>42844</v>
      </c>
      <c r="AB2786" s="33">
        <v>5661</v>
      </c>
      <c r="AC2786" s="103">
        <v>23911</v>
      </c>
    </row>
    <row r="2787" spans="1:29" ht="13" customHeight="1" x14ac:dyDescent="0.2">
      <c r="A2787" s="33" t="s">
        <v>30959</v>
      </c>
      <c r="B2787" s="33">
        <v>61</v>
      </c>
      <c r="C2787" s="33" t="s">
        <v>13</v>
      </c>
      <c r="D2787" s="33" t="s">
        <v>30</v>
      </c>
      <c r="E2787" s="96" t="s">
        <v>30960</v>
      </c>
      <c r="F2787" s="94">
        <v>43171</v>
      </c>
      <c r="G2787" s="33" t="s">
        <v>30961</v>
      </c>
      <c r="H2787" s="33" t="s">
        <v>944</v>
      </c>
      <c r="I2787" s="33" t="s">
        <v>337</v>
      </c>
      <c r="J2787" s="62">
        <v>27295</v>
      </c>
      <c r="K2787" s="33" t="s">
        <v>820</v>
      </c>
      <c r="L2787" s="33" t="s">
        <v>5883</v>
      </c>
      <c r="M2787" s="1" t="s">
        <v>46147</v>
      </c>
      <c r="N2787" s="33" t="s">
        <v>20</v>
      </c>
      <c r="O2787" s="33" t="s">
        <v>30962</v>
      </c>
      <c r="P2787" s="33" t="s">
        <v>45771</v>
      </c>
      <c r="Q2787" s="33" t="s">
        <v>29986</v>
      </c>
      <c r="R2787" s="96" t="s">
        <v>30963</v>
      </c>
      <c r="S2787" s="33" t="s">
        <v>93</v>
      </c>
      <c r="T2787" s="33" t="s">
        <v>21</v>
      </c>
      <c r="U2787" s="33" t="s">
        <v>26689</v>
      </c>
      <c r="V2787" s="33" t="s">
        <v>26484</v>
      </c>
      <c r="W2787" s="33" t="s">
        <v>26485</v>
      </c>
      <c r="X2787" s="33" t="s">
        <v>93</v>
      </c>
      <c r="Y2787" s="33">
        <v>3495</v>
      </c>
      <c r="AA2787" s="33" t="s">
        <v>42844</v>
      </c>
      <c r="AB2787" s="33">
        <v>5664</v>
      </c>
      <c r="AC2787" s="103">
        <v>23914</v>
      </c>
    </row>
    <row r="2788" spans="1:29" ht="13" customHeight="1" x14ac:dyDescent="0.2">
      <c r="A2788" s="33" t="s">
        <v>30975</v>
      </c>
      <c r="B2788" s="33">
        <v>32</v>
      </c>
      <c r="C2788" s="33" t="s">
        <v>13</v>
      </c>
      <c r="D2788" s="33" t="s">
        <v>30</v>
      </c>
      <c r="E2788" s="96" t="s">
        <v>30976</v>
      </c>
      <c r="F2788" s="94">
        <v>43171</v>
      </c>
      <c r="G2788" s="33" t="s">
        <v>30977</v>
      </c>
      <c r="H2788" s="33" t="s">
        <v>30978</v>
      </c>
      <c r="I2788" s="33" t="s">
        <v>1601</v>
      </c>
      <c r="J2788" s="62">
        <v>58078</v>
      </c>
      <c r="K2788" s="33" t="s">
        <v>7575</v>
      </c>
      <c r="L2788" s="33" t="s">
        <v>32050</v>
      </c>
      <c r="M2788" s="1" t="s">
        <v>47238</v>
      </c>
      <c r="N2788" s="33" t="s">
        <v>20</v>
      </c>
      <c r="O2788" s="33" t="s">
        <v>30979</v>
      </c>
      <c r="P2788" s="33" t="s">
        <v>45771</v>
      </c>
      <c r="Q2788" s="33" t="s">
        <v>29986</v>
      </c>
      <c r="R2788" s="96" t="s">
        <v>30980</v>
      </c>
      <c r="S2788" s="33" t="s">
        <v>93</v>
      </c>
      <c r="T2788" s="33" t="s">
        <v>350</v>
      </c>
      <c r="U2788" s="33" t="s">
        <v>26775</v>
      </c>
      <c r="V2788" s="33" t="s">
        <v>26484</v>
      </c>
      <c r="W2788" s="33" t="s">
        <v>26483</v>
      </c>
      <c r="X2788" s="33" t="s">
        <v>93</v>
      </c>
      <c r="Y2788" s="33">
        <v>3496</v>
      </c>
      <c r="AA2788" s="33" t="s">
        <v>42844</v>
      </c>
      <c r="AB2788" s="33">
        <v>5667</v>
      </c>
      <c r="AC2788" s="103">
        <v>23917</v>
      </c>
    </row>
    <row r="2789" spans="1:29" ht="13" customHeight="1" x14ac:dyDescent="0.2">
      <c r="A2789" s="1" t="s">
        <v>30986</v>
      </c>
      <c r="B2789" s="33">
        <v>32</v>
      </c>
      <c r="C2789" s="33" t="s">
        <v>13</v>
      </c>
      <c r="D2789" s="1" t="s">
        <v>30</v>
      </c>
      <c r="E2789" s="96"/>
      <c r="F2789" s="94">
        <v>43170</v>
      </c>
      <c r="G2789" s="33" t="s">
        <v>30987</v>
      </c>
      <c r="H2789" s="33" t="s">
        <v>554</v>
      </c>
      <c r="I2789" s="33" t="s">
        <v>38</v>
      </c>
      <c r="J2789" s="62">
        <v>94608</v>
      </c>
      <c r="K2789" s="33" t="s">
        <v>555</v>
      </c>
      <c r="L2789" s="33" t="s">
        <v>556</v>
      </c>
      <c r="M2789" s="1" t="s">
        <v>47239</v>
      </c>
      <c r="N2789" s="33" t="s">
        <v>20</v>
      </c>
      <c r="O2789" s="33" t="s">
        <v>30988</v>
      </c>
      <c r="P2789" s="33" t="s">
        <v>49764</v>
      </c>
      <c r="Q2789" s="33" t="s">
        <v>29986</v>
      </c>
      <c r="R2789" s="96" t="s">
        <v>30989</v>
      </c>
      <c r="S2789" s="33" t="s">
        <v>509</v>
      </c>
      <c r="T2789" s="33" t="s">
        <v>21</v>
      </c>
      <c r="U2789" s="33" t="s">
        <v>26689</v>
      </c>
      <c r="V2789" s="33" t="s">
        <v>26484</v>
      </c>
      <c r="W2789" s="33" t="s">
        <v>26485</v>
      </c>
      <c r="X2789" s="33" t="s">
        <v>93</v>
      </c>
      <c r="Y2789" s="33">
        <v>3486</v>
      </c>
      <c r="AA2789" s="33" t="s">
        <v>42842</v>
      </c>
      <c r="AB2789" s="33">
        <v>5657</v>
      </c>
      <c r="AC2789" s="103">
        <v>23909</v>
      </c>
    </row>
    <row r="2790" spans="1:29" ht="13" customHeight="1" x14ac:dyDescent="0.2">
      <c r="A2790" s="33" t="s">
        <v>30990</v>
      </c>
      <c r="B2790" s="33">
        <v>47</v>
      </c>
      <c r="C2790" s="33" t="s">
        <v>13</v>
      </c>
      <c r="D2790" s="33" t="s">
        <v>30</v>
      </c>
      <c r="E2790" s="96" t="s">
        <v>30991</v>
      </c>
      <c r="F2790" s="94">
        <v>43170</v>
      </c>
      <c r="G2790" s="33" t="s">
        <v>30992</v>
      </c>
      <c r="H2790" s="33" t="s">
        <v>401</v>
      </c>
      <c r="I2790" s="33" t="s">
        <v>50</v>
      </c>
      <c r="J2790" s="62">
        <v>49203</v>
      </c>
      <c r="K2790" s="33" t="s">
        <v>401</v>
      </c>
      <c r="L2790" s="33" t="s">
        <v>32052</v>
      </c>
      <c r="M2790" s="1" t="s">
        <v>47240</v>
      </c>
      <c r="N2790" s="33" t="s">
        <v>20</v>
      </c>
      <c r="O2790" s="33" t="s">
        <v>30993</v>
      </c>
      <c r="P2790" s="33" t="s">
        <v>45771</v>
      </c>
      <c r="Q2790" s="33" t="s">
        <v>29986</v>
      </c>
      <c r="R2790" s="96" t="s">
        <v>30994</v>
      </c>
      <c r="S2790" s="33" t="s">
        <v>93</v>
      </c>
      <c r="T2790" s="33" t="s">
        <v>21</v>
      </c>
      <c r="U2790" s="33" t="s">
        <v>26689</v>
      </c>
      <c r="V2790" s="33" t="s">
        <v>26484</v>
      </c>
      <c r="W2790" s="33" t="s">
        <v>26486</v>
      </c>
      <c r="X2790" s="33" t="s">
        <v>93</v>
      </c>
      <c r="Y2790" s="33">
        <v>3490</v>
      </c>
      <c r="AA2790" s="33" t="s">
        <v>42844</v>
      </c>
      <c r="AB2790" s="33">
        <v>5658</v>
      </c>
      <c r="AC2790" s="103">
        <v>23908</v>
      </c>
    </row>
    <row r="2791" spans="1:29" ht="13" customHeight="1" x14ac:dyDescent="0.2">
      <c r="A2791" s="33" t="s">
        <v>30981</v>
      </c>
      <c r="B2791" s="33">
        <v>57</v>
      </c>
      <c r="C2791" s="33" t="s">
        <v>13</v>
      </c>
      <c r="D2791" s="33" t="s">
        <v>41</v>
      </c>
      <c r="E2791" s="96" t="s">
        <v>30982</v>
      </c>
      <c r="F2791" s="94">
        <v>43170</v>
      </c>
      <c r="G2791" s="33" t="s">
        <v>30983</v>
      </c>
      <c r="H2791" s="33" t="s">
        <v>1801</v>
      </c>
      <c r="I2791" s="33" t="s">
        <v>66</v>
      </c>
      <c r="J2791" s="62">
        <v>79706</v>
      </c>
      <c r="K2791" s="33" t="s">
        <v>1801</v>
      </c>
      <c r="L2791" s="33" t="s">
        <v>36366</v>
      </c>
      <c r="M2791" s="1" t="s">
        <v>46831</v>
      </c>
      <c r="N2791" s="33" t="s">
        <v>20</v>
      </c>
      <c r="O2791" s="33" t="s">
        <v>30984</v>
      </c>
      <c r="P2791" s="33" t="s">
        <v>45771</v>
      </c>
      <c r="Q2791" s="33" t="s">
        <v>29986</v>
      </c>
      <c r="R2791" s="96" t="s">
        <v>30985</v>
      </c>
      <c r="S2791" s="33" t="s">
        <v>93</v>
      </c>
      <c r="T2791" s="33" t="s">
        <v>21</v>
      </c>
      <c r="U2791" s="33" t="s">
        <v>26689</v>
      </c>
      <c r="V2791" s="33" t="s">
        <v>26484</v>
      </c>
      <c r="W2791" s="33" t="s">
        <v>26485</v>
      </c>
      <c r="X2791" s="33" t="s">
        <v>93</v>
      </c>
      <c r="Y2791" s="33">
        <v>3499</v>
      </c>
      <c r="AA2791" s="33" t="s">
        <v>42843</v>
      </c>
      <c r="AB2791" s="33">
        <v>5659</v>
      </c>
      <c r="AC2791" s="103">
        <v>23907</v>
      </c>
    </row>
    <row r="2792" spans="1:29" ht="13" customHeight="1" x14ac:dyDescent="0.2">
      <c r="A2792" s="33" t="s">
        <v>30995</v>
      </c>
      <c r="B2792" s="33">
        <v>48</v>
      </c>
      <c r="C2792" s="33" t="s">
        <v>13</v>
      </c>
      <c r="D2792" s="33" t="s">
        <v>30</v>
      </c>
      <c r="E2792" s="96" t="s">
        <v>30996</v>
      </c>
      <c r="F2792" s="94">
        <v>43170</v>
      </c>
      <c r="G2792" s="33" t="s">
        <v>30997</v>
      </c>
      <c r="H2792" s="33" t="s">
        <v>30998</v>
      </c>
      <c r="I2792" s="33" t="s">
        <v>177</v>
      </c>
      <c r="J2792" s="62">
        <v>88119</v>
      </c>
      <c r="K2792" s="33" t="s">
        <v>30999</v>
      </c>
      <c r="L2792" s="33" t="s">
        <v>2834</v>
      </c>
      <c r="M2792" s="1" t="s">
        <v>45954</v>
      </c>
      <c r="N2792" s="33" t="s">
        <v>20</v>
      </c>
      <c r="O2792" s="33" t="s">
        <v>36367</v>
      </c>
      <c r="P2792" s="33" t="s">
        <v>45771</v>
      </c>
      <c r="Q2792" s="33" t="s">
        <v>29986</v>
      </c>
      <c r="R2792" s="96" t="s">
        <v>31000</v>
      </c>
      <c r="S2792" s="33" t="s">
        <v>93</v>
      </c>
      <c r="T2792" s="33" t="s">
        <v>28</v>
      </c>
      <c r="U2792" s="33" t="s">
        <v>26487</v>
      </c>
      <c r="V2792" s="33" t="s">
        <v>26482</v>
      </c>
      <c r="W2792" s="33" t="s">
        <v>26485</v>
      </c>
      <c r="X2792" s="33" t="s">
        <v>93</v>
      </c>
      <c r="Y2792" s="33">
        <v>3498</v>
      </c>
      <c r="AA2792" s="33" t="s">
        <v>42843</v>
      </c>
      <c r="AB2792" s="33">
        <v>5660</v>
      </c>
      <c r="AC2792" s="103">
        <v>23906</v>
      </c>
    </row>
    <row r="2793" spans="1:29" ht="13" customHeight="1" x14ac:dyDescent="0.2">
      <c r="A2793" s="33" t="s">
        <v>31005</v>
      </c>
      <c r="B2793" s="33">
        <v>20</v>
      </c>
      <c r="C2793" s="33" t="s">
        <v>13</v>
      </c>
      <c r="D2793" s="33" t="s">
        <v>78</v>
      </c>
      <c r="E2793" s="96"/>
      <c r="F2793" s="94">
        <v>43169</v>
      </c>
      <c r="G2793" s="33" t="s">
        <v>31006</v>
      </c>
      <c r="H2793" s="33" t="s">
        <v>12189</v>
      </c>
      <c r="I2793" s="33" t="s">
        <v>105</v>
      </c>
      <c r="J2793" s="62">
        <v>97123</v>
      </c>
      <c r="K2793" s="33" t="s">
        <v>106</v>
      </c>
      <c r="L2793" s="33" t="s">
        <v>12191</v>
      </c>
      <c r="M2793" s="1" t="s">
        <v>46315</v>
      </c>
      <c r="N2793" s="33" t="s">
        <v>20</v>
      </c>
      <c r="O2793" s="33" t="s">
        <v>31007</v>
      </c>
      <c r="P2793" s="33" t="s">
        <v>45771</v>
      </c>
      <c r="Q2793" s="33" t="s">
        <v>29986</v>
      </c>
      <c r="R2793" s="96" t="s">
        <v>31008</v>
      </c>
      <c r="S2793" s="33" t="s">
        <v>509</v>
      </c>
      <c r="T2793" s="33" t="s">
        <v>21</v>
      </c>
      <c r="U2793" s="33" t="s">
        <v>26689</v>
      </c>
      <c r="V2793" s="33" t="s">
        <v>26484</v>
      </c>
      <c r="W2793" s="33" t="s">
        <v>26485</v>
      </c>
      <c r="X2793" s="33" t="s">
        <v>93</v>
      </c>
      <c r="Y2793" s="33">
        <v>3488</v>
      </c>
      <c r="AA2793" s="33" t="s">
        <v>42844</v>
      </c>
      <c r="AB2793" s="33">
        <v>5655</v>
      </c>
      <c r="AC2793" s="103">
        <v>23901</v>
      </c>
    </row>
    <row r="2794" spans="1:29" ht="13" customHeight="1" x14ac:dyDescent="0.2">
      <c r="A2794" s="33" t="s">
        <v>31001</v>
      </c>
      <c r="B2794" s="33">
        <v>45</v>
      </c>
      <c r="C2794" s="33" t="s">
        <v>13</v>
      </c>
      <c r="D2794" s="33" t="s">
        <v>41</v>
      </c>
      <c r="E2794" s="96"/>
      <c r="F2794" s="94">
        <v>43169</v>
      </c>
      <c r="G2794" s="33" t="s">
        <v>31002</v>
      </c>
      <c r="H2794" s="33" t="s">
        <v>384</v>
      </c>
      <c r="I2794" s="33" t="s">
        <v>38</v>
      </c>
      <c r="J2794" s="62">
        <v>92336</v>
      </c>
      <c r="K2794" s="33" t="s">
        <v>287</v>
      </c>
      <c r="L2794" s="33" t="s">
        <v>385</v>
      </c>
      <c r="M2794" s="1" t="s">
        <v>45976</v>
      </c>
      <c r="N2794" s="33" t="s">
        <v>20</v>
      </c>
      <c r="O2794" s="33" t="s">
        <v>31003</v>
      </c>
      <c r="P2794" s="33" t="s">
        <v>31864</v>
      </c>
      <c r="Q2794" s="33" t="s">
        <v>29986</v>
      </c>
      <c r="R2794" s="96" t="s">
        <v>31004</v>
      </c>
      <c r="S2794" s="33" t="s">
        <v>93</v>
      </c>
      <c r="T2794" s="33" t="s">
        <v>21</v>
      </c>
      <c r="U2794" s="33" t="s">
        <v>26689</v>
      </c>
      <c r="V2794" s="33" t="s">
        <v>26484</v>
      </c>
      <c r="W2794" s="33" t="s">
        <v>26485</v>
      </c>
      <c r="X2794" s="33" t="s">
        <v>93</v>
      </c>
      <c r="Y2794" s="33">
        <v>3491</v>
      </c>
      <c r="AA2794" s="33" t="s">
        <v>42844</v>
      </c>
      <c r="AB2794" s="33">
        <v>5656</v>
      </c>
      <c r="AC2794" s="103">
        <v>23904</v>
      </c>
    </row>
    <row r="2795" spans="1:29" ht="13" customHeight="1" x14ac:dyDescent="0.2">
      <c r="A2795" s="33" t="s">
        <v>31009</v>
      </c>
      <c r="B2795" s="33">
        <v>27</v>
      </c>
      <c r="C2795" s="33" t="s">
        <v>13</v>
      </c>
      <c r="D2795" s="33" t="s">
        <v>41</v>
      </c>
      <c r="E2795" s="96"/>
      <c r="F2795" s="94">
        <v>43168</v>
      </c>
      <c r="G2795" s="33" t="s">
        <v>31010</v>
      </c>
      <c r="H2795" s="33" t="s">
        <v>581</v>
      </c>
      <c r="I2795" s="33" t="s">
        <v>111</v>
      </c>
      <c r="J2795" s="62">
        <v>85033</v>
      </c>
      <c r="K2795" s="33" t="s">
        <v>582</v>
      </c>
      <c r="L2795" s="33" t="s">
        <v>583</v>
      </c>
      <c r="M2795" s="1" t="s">
        <v>45935</v>
      </c>
      <c r="N2795" s="33" t="s">
        <v>20</v>
      </c>
      <c r="O2795" s="33" t="s">
        <v>31011</v>
      </c>
      <c r="P2795" s="33" t="s">
        <v>45771</v>
      </c>
      <c r="Q2795" s="33" t="s">
        <v>29986</v>
      </c>
      <c r="R2795" s="96" t="s">
        <v>31012</v>
      </c>
      <c r="S2795" s="33" t="s">
        <v>93</v>
      </c>
      <c r="T2795" s="33" t="s">
        <v>21</v>
      </c>
      <c r="U2795" s="33" t="s">
        <v>26689</v>
      </c>
      <c r="V2795" s="33" t="s">
        <v>26484</v>
      </c>
      <c r="W2795" s="33" t="s">
        <v>26486</v>
      </c>
      <c r="X2795" s="33" t="s">
        <v>93</v>
      </c>
      <c r="Y2795" s="33">
        <v>3492</v>
      </c>
      <c r="AA2795" s="33" t="s">
        <v>42842</v>
      </c>
      <c r="AB2795" s="33">
        <v>5652</v>
      </c>
      <c r="AC2795" s="103">
        <v>23899</v>
      </c>
    </row>
    <row r="2796" spans="1:29" ht="13" customHeight="1" x14ac:dyDescent="0.2">
      <c r="A2796" s="33" t="s">
        <v>31013</v>
      </c>
      <c r="B2796" s="33">
        <v>33</v>
      </c>
      <c r="C2796" s="33" t="s">
        <v>102</v>
      </c>
      <c r="D2796" s="33" t="s">
        <v>30</v>
      </c>
      <c r="E2796" s="96"/>
      <c r="F2796" s="94">
        <v>43168</v>
      </c>
      <c r="G2796" s="33" t="s">
        <v>31014</v>
      </c>
      <c r="H2796" s="33" t="s">
        <v>27208</v>
      </c>
      <c r="I2796" s="33" t="s">
        <v>55</v>
      </c>
      <c r="J2796" s="62">
        <v>34689</v>
      </c>
      <c r="K2796" s="33" t="s">
        <v>2143</v>
      </c>
      <c r="L2796" s="33" t="s">
        <v>27209</v>
      </c>
      <c r="M2796" s="1" t="s">
        <v>47241</v>
      </c>
      <c r="N2796" s="33" t="s">
        <v>20</v>
      </c>
      <c r="O2796" s="33" t="s">
        <v>31015</v>
      </c>
      <c r="P2796" s="33" t="s">
        <v>45771</v>
      </c>
      <c r="Q2796" s="33" t="s">
        <v>29986</v>
      </c>
      <c r="R2796" s="96" t="s">
        <v>31016</v>
      </c>
      <c r="S2796" s="33" t="s">
        <v>22</v>
      </c>
      <c r="T2796" s="33" t="s">
        <v>21</v>
      </c>
      <c r="U2796" s="33" t="s">
        <v>26682</v>
      </c>
      <c r="V2796" s="33" t="s">
        <v>26482</v>
      </c>
      <c r="W2796" s="33" t="s">
        <v>26485</v>
      </c>
      <c r="X2796" s="33" t="s">
        <v>93</v>
      </c>
      <c r="Y2796" s="33">
        <v>3485</v>
      </c>
      <c r="AA2796" s="33" t="s">
        <v>42844</v>
      </c>
      <c r="AB2796" s="33">
        <v>5653</v>
      </c>
      <c r="AC2796" s="103">
        <v>23898</v>
      </c>
    </row>
    <row r="2797" spans="1:29" ht="13" customHeight="1" x14ac:dyDescent="0.2">
      <c r="A2797" s="33" t="s">
        <v>31017</v>
      </c>
      <c r="B2797" s="33" t="s">
        <v>22</v>
      </c>
      <c r="C2797" s="33" t="s">
        <v>13</v>
      </c>
      <c r="D2797" s="33" t="s">
        <v>30</v>
      </c>
      <c r="E2797" s="96" t="s">
        <v>31018</v>
      </c>
      <c r="F2797" s="94">
        <v>43168</v>
      </c>
      <c r="G2797" s="33" t="s">
        <v>31019</v>
      </c>
      <c r="H2797" s="33" t="s">
        <v>31020</v>
      </c>
      <c r="I2797" s="33" t="s">
        <v>373</v>
      </c>
      <c r="J2797" s="62">
        <v>19464</v>
      </c>
      <c r="K2797" s="33" t="s">
        <v>992</v>
      </c>
      <c r="L2797" s="33" t="s">
        <v>32053</v>
      </c>
      <c r="M2797" s="1" t="s">
        <v>46103</v>
      </c>
      <c r="N2797" s="33" t="s">
        <v>20</v>
      </c>
      <c r="O2797" s="33" t="s">
        <v>31021</v>
      </c>
      <c r="P2797" s="33" t="s">
        <v>45771</v>
      </c>
      <c r="Q2797" s="33" t="s">
        <v>29986</v>
      </c>
      <c r="R2797" s="96" t="s">
        <v>31022</v>
      </c>
      <c r="S2797" s="33" t="s">
        <v>509</v>
      </c>
      <c r="T2797" s="33" t="s">
        <v>45897</v>
      </c>
      <c r="U2797" s="33" t="s">
        <v>39851</v>
      </c>
      <c r="V2797" s="33" t="s">
        <v>26487</v>
      </c>
      <c r="W2797" s="33" t="s">
        <v>26485</v>
      </c>
      <c r="X2797" s="33" t="s">
        <v>93</v>
      </c>
      <c r="Y2797" s="33">
        <v>3493</v>
      </c>
      <c r="AA2797" s="33" t="s">
        <v>42844</v>
      </c>
      <c r="AB2797" s="33">
        <v>5654</v>
      </c>
      <c r="AC2797" s="103">
        <v>23900</v>
      </c>
    </row>
    <row r="2798" spans="1:29" ht="13" customHeight="1" x14ac:dyDescent="0.2">
      <c r="A2798" s="33" t="s">
        <v>31028</v>
      </c>
      <c r="B2798" s="33">
        <v>16</v>
      </c>
      <c r="C2798" s="33" t="s">
        <v>13</v>
      </c>
      <c r="D2798" s="33" t="s">
        <v>78</v>
      </c>
      <c r="E2798" s="96"/>
      <c r="F2798" s="94">
        <v>43167</v>
      </c>
      <c r="G2798" s="33" t="s">
        <v>31029</v>
      </c>
      <c r="H2798" s="33" t="s">
        <v>20607</v>
      </c>
      <c r="I2798" s="33" t="s">
        <v>224</v>
      </c>
      <c r="J2798" s="62">
        <v>22407</v>
      </c>
      <c r="K2798" s="33" t="s">
        <v>31030</v>
      </c>
      <c r="L2798" s="33" t="s">
        <v>32054</v>
      </c>
      <c r="M2798" s="1" t="s">
        <v>47242</v>
      </c>
      <c r="N2798" s="33" t="s">
        <v>20</v>
      </c>
      <c r="O2798" s="33" t="s">
        <v>31031</v>
      </c>
      <c r="P2798" s="33" t="s">
        <v>45771</v>
      </c>
      <c r="Q2798" s="33" t="s">
        <v>29986</v>
      </c>
      <c r="R2798" s="96" t="s">
        <v>31032</v>
      </c>
      <c r="S2798" s="33" t="s">
        <v>93</v>
      </c>
      <c r="T2798" s="33" t="s">
        <v>21</v>
      </c>
      <c r="U2798" s="33" t="s">
        <v>26689</v>
      </c>
      <c r="V2798" s="33" t="s">
        <v>26484</v>
      </c>
      <c r="W2798" s="33" t="s">
        <v>19153</v>
      </c>
      <c r="X2798" s="33" t="s">
        <v>93</v>
      </c>
      <c r="Y2798" s="33">
        <v>3483</v>
      </c>
      <c r="AA2798" s="33" t="s">
        <v>42844</v>
      </c>
      <c r="AB2798" s="33">
        <v>5648</v>
      </c>
      <c r="AC2798" s="103">
        <v>23893</v>
      </c>
    </row>
    <row r="2799" spans="1:29" ht="13" customHeight="1" x14ac:dyDescent="0.2">
      <c r="A2799" s="33" t="s">
        <v>31023</v>
      </c>
      <c r="B2799" s="33">
        <v>27</v>
      </c>
      <c r="C2799" s="33" t="s">
        <v>13</v>
      </c>
      <c r="D2799" s="33" t="s">
        <v>127</v>
      </c>
      <c r="E2799" s="96"/>
      <c r="F2799" s="94">
        <v>43167</v>
      </c>
      <c r="H2799" s="33" t="s">
        <v>31024</v>
      </c>
      <c r="I2799" s="33" t="s">
        <v>308</v>
      </c>
      <c r="J2799" s="62">
        <v>99650</v>
      </c>
      <c r="K2799" s="33" t="s">
        <v>31025</v>
      </c>
      <c r="L2799" s="33" t="s">
        <v>10171</v>
      </c>
      <c r="M2799" s="1" t="s">
        <v>46185</v>
      </c>
      <c r="N2799" s="33" t="s">
        <v>20</v>
      </c>
      <c r="O2799" s="33" t="s">
        <v>31026</v>
      </c>
      <c r="P2799" s="33" t="s">
        <v>45771</v>
      </c>
      <c r="Q2799" s="33" t="s">
        <v>29986</v>
      </c>
      <c r="R2799" s="96" t="s">
        <v>31027</v>
      </c>
      <c r="S2799" s="33" t="s">
        <v>93</v>
      </c>
      <c r="T2799" s="33" t="s">
        <v>21</v>
      </c>
      <c r="U2799" s="33" t="s">
        <v>26689</v>
      </c>
      <c r="V2799" s="33" t="s">
        <v>26484</v>
      </c>
      <c r="W2799" s="33" t="s">
        <v>26486</v>
      </c>
      <c r="X2799" s="33" t="s">
        <v>93</v>
      </c>
      <c r="Y2799" s="33">
        <v>3494</v>
      </c>
      <c r="AA2799" s="33" t="s">
        <v>42843</v>
      </c>
      <c r="AB2799" s="33">
        <v>5649</v>
      </c>
      <c r="AC2799" s="103">
        <v>23890</v>
      </c>
    </row>
    <row r="2800" spans="1:29" ht="13" customHeight="1" x14ac:dyDescent="0.2">
      <c r="A2800" s="1" t="s">
        <v>36857</v>
      </c>
      <c r="B2800" s="33">
        <v>38</v>
      </c>
      <c r="C2800" s="33" t="s">
        <v>13</v>
      </c>
      <c r="D2800" s="1" t="s">
        <v>14</v>
      </c>
      <c r="E2800" s="96"/>
      <c r="F2800" s="94">
        <v>43167</v>
      </c>
      <c r="G2800" s="33" t="s">
        <v>31033</v>
      </c>
      <c r="H2800" s="33" t="s">
        <v>784</v>
      </c>
      <c r="I2800" s="33" t="s">
        <v>66</v>
      </c>
      <c r="J2800" s="62">
        <v>76017</v>
      </c>
      <c r="K2800" s="33" t="s">
        <v>67</v>
      </c>
      <c r="L2800" s="33" t="s">
        <v>785</v>
      </c>
      <c r="M2800" s="1" t="s">
        <v>46506</v>
      </c>
      <c r="N2800" s="33" t="s">
        <v>20</v>
      </c>
      <c r="O2800" s="33" t="s">
        <v>31034</v>
      </c>
      <c r="P2800" s="33" t="s">
        <v>45771</v>
      </c>
      <c r="Q2800" s="33" t="s">
        <v>29986</v>
      </c>
      <c r="R2800" s="96" t="s">
        <v>31035</v>
      </c>
      <c r="S2800" s="33" t="s">
        <v>93</v>
      </c>
      <c r="T2800" s="33" t="s">
        <v>21</v>
      </c>
      <c r="U2800" s="33" t="s">
        <v>26682</v>
      </c>
      <c r="V2800" s="33" t="s">
        <v>26484</v>
      </c>
      <c r="W2800" s="33" t="s">
        <v>26485</v>
      </c>
      <c r="Y2800" s="33">
        <v>4253</v>
      </c>
      <c r="AA2800" s="33" t="s">
        <v>42844</v>
      </c>
      <c r="AB2800" s="33">
        <v>5650</v>
      </c>
      <c r="AC2800" s="103">
        <v>23891</v>
      </c>
    </row>
    <row r="2801" spans="1:29" ht="13" customHeight="1" x14ac:dyDescent="0.2">
      <c r="A2801" s="1" t="s">
        <v>2989</v>
      </c>
      <c r="B2801" s="33" t="s">
        <v>22</v>
      </c>
      <c r="C2801" s="33" t="s">
        <v>13</v>
      </c>
      <c r="D2801" s="1" t="s">
        <v>23</v>
      </c>
      <c r="E2801" s="96"/>
      <c r="F2801" s="94">
        <v>43167</v>
      </c>
      <c r="G2801" s="33" t="s">
        <v>31036</v>
      </c>
      <c r="H2801" s="33" t="s">
        <v>725</v>
      </c>
      <c r="I2801" s="33" t="s">
        <v>38</v>
      </c>
      <c r="J2801" s="62">
        <v>92509</v>
      </c>
      <c r="K2801" s="33" t="s">
        <v>725</v>
      </c>
      <c r="L2801" s="33" t="s">
        <v>726</v>
      </c>
      <c r="M2801" s="1" t="s">
        <v>45926</v>
      </c>
      <c r="N2801" s="33" t="s">
        <v>20</v>
      </c>
      <c r="O2801" s="33" t="s">
        <v>31037</v>
      </c>
      <c r="P2801" s="33" t="s">
        <v>45771</v>
      </c>
      <c r="Q2801" s="33" t="s">
        <v>29986</v>
      </c>
      <c r="R2801" s="96" t="s">
        <v>31038</v>
      </c>
      <c r="S2801" s="33" t="s">
        <v>93</v>
      </c>
      <c r="T2801" s="33" t="s">
        <v>28</v>
      </c>
      <c r="U2801" s="33" t="s">
        <v>26487</v>
      </c>
      <c r="V2801" s="33" t="s">
        <v>26487</v>
      </c>
      <c r="W2801" s="33" t="s">
        <v>26485</v>
      </c>
      <c r="X2801" s="33" t="s">
        <v>93</v>
      </c>
      <c r="Y2801" s="33">
        <v>4254</v>
      </c>
      <c r="AA2801" s="33" t="s">
        <v>42844</v>
      </c>
      <c r="AB2801" s="33">
        <v>5651</v>
      </c>
      <c r="AC2801" s="103">
        <v>23892</v>
      </c>
    </row>
    <row r="2802" spans="1:29" ht="13" customHeight="1" x14ac:dyDescent="0.2">
      <c r="A2802" s="33" t="s">
        <v>31044</v>
      </c>
      <c r="B2802" s="33">
        <v>46</v>
      </c>
      <c r="C2802" s="33" t="s">
        <v>13</v>
      </c>
      <c r="D2802" s="33" t="s">
        <v>41</v>
      </c>
      <c r="E2802" s="96" t="s">
        <v>31045</v>
      </c>
      <c r="F2802" s="94">
        <v>43166</v>
      </c>
      <c r="G2802" s="33" t="s">
        <v>31046</v>
      </c>
      <c r="H2802" s="33" t="s">
        <v>1224</v>
      </c>
      <c r="I2802" s="33" t="s">
        <v>66</v>
      </c>
      <c r="J2802" s="62">
        <v>78721</v>
      </c>
      <c r="K2802" s="33" t="s">
        <v>1225</v>
      </c>
      <c r="L2802" s="33" t="s">
        <v>1226</v>
      </c>
      <c r="M2802" s="1" t="s">
        <v>46070</v>
      </c>
      <c r="N2802" s="33" t="s">
        <v>4952</v>
      </c>
      <c r="O2802" s="33" t="s">
        <v>31047</v>
      </c>
      <c r="P2802" s="33" t="s">
        <v>45771</v>
      </c>
      <c r="Q2802" s="33" t="s">
        <v>29986</v>
      </c>
      <c r="R2802" s="96" t="s">
        <v>31048</v>
      </c>
      <c r="S2802" s="33" t="s">
        <v>509</v>
      </c>
      <c r="T2802" s="33" t="s">
        <v>21</v>
      </c>
      <c r="U2802" s="33" t="s">
        <v>26519</v>
      </c>
      <c r="V2802" s="33" t="s">
        <v>26482</v>
      </c>
      <c r="W2802" s="33" t="s">
        <v>26485</v>
      </c>
      <c r="X2802" s="33" t="s">
        <v>93</v>
      </c>
      <c r="Y2802" s="33">
        <v>3482</v>
      </c>
      <c r="AA2802" s="33" t="s">
        <v>42844</v>
      </c>
      <c r="AB2802" s="33">
        <v>5646</v>
      </c>
      <c r="AC2802" s="103">
        <v>23889</v>
      </c>
    </row>
    <row r="2803" spans="1:29" ht="13" customHeight="1" x14ac:dyDescent="0.2">
      <c r="A2803" s="33" t="s">
        <v>31039</v>
      </c>
      <c r="B2803" s="33">
        <v>53</v>
      </c>
      <c r="C2803" s="33" t="s">
        <v>13</v>
      </c>
      <c r="D2803" s="33" t="s">
        <v>30</v>
      </c>
      <c r="E2803" s="96" t="s">
        <v>31040</v>
      </c>
      <c r="F2803" s="94">
        <v>43166</v>
      </c>
      <c r="G2803" s="33" t="s">
        <v>31041</v>
      </c>
      <c r="H2803" s="33" t="s">
        <v>448</v>
      </c>
      <c r="I2803" s="33" t="s">
        <v>38</v>
      </c>
      <c r="J2803" s="62">
        <v>90802</v>
      </c>
      <c r="K2803" s="33" t="s">
        <v>91</v>
      </c>
      <c r="L2803" s="33" t="s">
        <v>449</v>
      </c>
      <c r="M2803" s="1" t="s">
        <v>46172</v>
      </c>
      <c r="N2803" s="33" t="s">
        <v>20</v>
      </c>
      <c r="O2803" s="33" t="s">
        <v>31042</v>
      </c>
      <c r="P2803" s="33" t="s">
        <v>45771</v>
      </c>
      <c r="Q2803" s="33" t="s">
        <v>29986</v>
      </c>
      <c r="R2803" s="96" t="s">
        <v>31043</v>
      </c>
      <c r="S2803" s="33" t="s">
        <v>93</v>
      </c>
      <c r="T2803" s="33" t="s">
        <v>21</v>
      </c>
      <c r="U2803" s="33" t="s">
        <v>26689</v>
      </c>
      <c r="V2803" s="33" t="s">
        <v>26484</v>
      </c>
      <c r="W2803" s="33" t="s">
        <v>26485</v>
      </c>
      <c r="X2803" s="33" t="s">
        <v>93</v>
      </c>
      <c r="Y2803" s="33">
        <v>3479</v>
      </c>
      <c r="AA2803" s="33" t="s">
        <v>42842</v>
      </c>
      <c r="AB2803" s="33">
        <v>5645</v>
      </c>
      <c r="AC2803" s="103">
        <v>23888</v>
      </c>
    </row>
    <row r="2804" spans="1:29" ht="13" customHeight="1" x14ac:dyDescent="0.2">
      <c r="A2804" s="33" t="s">
        <v>36856</v>
      </c>
      <c r="B2804" s="33">
        <v>84</v>
      </c>
      <c r="C2804" s="33" t="s">
        <v>102</v>
      </c>
      <c r="D2804" s="33" t="s">
        <v>30</v>
      </c>
      <c r="E2804" s="33" t="s">
        <v>36883</v>
      </c>
      <c r="F2804" s="94">
        <v>43166</v>
      </c>
      <c r="G2804" s="10" t="s">
        <v>36895</v>
      </c>
      <c r="H2804" s="10" t="s">
        <v>529</v>
      </c>
      <c r="I2804" s="33" t="s">
        <v>66</v>
      </c>
      <c r="J2804" s="62">
        <v>78255</v>
      </c>
      <c r="K2804" s="10" t="s">
        <v>530</v>
      </c>
      <c r="L2804" s="10" t="s">
        <v>539</v>
      </c>
      <c r="M2804" s="1" t="s">
        <v>46190</v>
      </c>
      <c r="N2804" s="33" t="s">
        <v>20</v>
      </c>
      <c r="O2804" s="10" t="s">
        <v>36916</v>
      </c>
      <c r="P2804" s="10" t="s">
        <v>45771</v>
      </c>
      <c r="Q2804" s="33" t="s">
        <v>29986</v>
      </c>
      <c r="R2804" s="61" t="s">
        <v>36917</v>
      </c>
      <c r="S2804" s="10" t="s">
        <v>509</v>
      </c>
      <c r="T2804" s="33" t="s">
        <v>45897</v>
      </c>
      <c r="U2804" s="35" t="s">
        <v>49804</v>
      </c>
      <c r="V2804" s="35" t="s">
        <v>26482</v>
      </c>
      <c r="W2804" s="35" t="s">
        <v>26485</v>
      </c>
      <c r="X2804" s="33" t="s">
        <v>93</v>
      </c>
      <c r="Y2804" s="33">
        <v>4252</v>
      </c>
      <c r="AA2804" s="33" t="s">
        <v>42844</v>
      </c>
      <c r="AB2804" s="33">
        <v>5647</v>
      </c>
      <c r="AC2804" s="103">
        <v>24302</v>
      </c>
    </row>
    <row r="2805" spans="1:29" ht="13" customHeight="1" x14ac:dyDescent="0.2">
      <c r="A2805" s="33" t="s">
        <v>31054</v>
      </c>
      <c r="B2805" s="33">
        <v>19</v>
      </c>
      <c r="C2805" s="33" t="s">
        <v>13</v>
      </c>
      <c r="D2805" s="33" t="s">
        <v>41</v>
      </c>
      <c r="E2805" s="96"/>
      <c r="F2805" s="94">
        <v>43165</v>
      </c>
      <c r="G2805" s="33" t="s">
        <v>31055</v>
      </c>
      <c r="H2805" s="33" t="s">
        <v>883</v>
      </c>
      <c r="I2805" s="33" t="s">
        <v>38</v>
      </c>
      <c r="J2805" s="62">
        <v>94110</v>
      </c>
      <c r="K2805" s="33" t="s">
        <v>883</v>
      </c>
      <c r="L2805" s="33" t="s">
        <v>884</v>
      </c>
      <c r="M2805" s="1" t="s">
        <v>47221</v>
      </c>
      <c r="N2805" s="33" t="s">
        <v>20</v>
      </c>
      <c r="O2805" s="33" t="s">
        <v>36368</v>
      </c>
      <c r="P2805" s="33" t="s">
        <v>45771</v>
      </c>
      <c r="Q2805" s="33" t="s">
        <v>29986</v>
      </c>
      <c r="R2805" s="96" t="s">
        <v>31056</v>
      </c>
      <c r="S2805" s="33" t="s">
        <v>93</v>
      </c>
      <c r="T2805" s="33" t="s">
        <v>21</v>
      </c>
      <c r="U2805" s="33" t="s">
        <v>26689</v>
      </c>
      <c r="V2805" s="33" t="s">
        <v>26484</v>
      </c>
      <c r="W2805" s="33" t="s">
        <v>26485</v>
      </c>
      <c r="X2805" s="33" t="s">
        <v>93</v>
      </c>
      <c r="Y2805" s="33">
        <v>3478</v>
      </c>
      <c r="AA2805" s="33" t="s">
        <v>42842</v>
      </c>
      <c r="AB2805" s="33">
        <v>5640</v>
      </c>
      <c r="AC2805" s="103">
        <v>23853</v>
      </c>
    </row>
    <row r="2806" spans="1:29" ht="13" customHeight="1" x14ac:dyDescent="0.2">
      <c r="A2806" s="33" t="s">
        <v>31071</v>
      </c>
      <c r="B2806" s="33">
        <v>25</v>
      </c>
      <c r="C2806" s="33" t="s">
        <v>13</v>
      </c>
      <c r="D2806" s="33" t="s">
        <v>127</v>
      </c>
      <c r="E2806" s="96" t="s">
        <v>31072</v>
      </c>
      <c r="F2806" s="94">
        <v>43165</v>
      </c>
      <c r="G2806" s="33" t="s">
        <v>31073</v>
      </c>
      <c r="H2806" s="33" t="s">
        <v>11408</v>
      </c>
      <c r="I2806" s="33" t="s">
        <v>177</v>
      </c>
      <c r="J2806" s="62">
        <v>87401</v>
      </c>
      <c r="K2806" s="33" t="s">
        <v>5249</v>
      </c>
      <c r="L2806" s="33" t="s">
        <v>11410</v>
      </c>
      <c r="M2806" s="1" t="s">
        <v>46468</v>
      </c>
      <c r="N2806" s="33" t="s">
        <v>20</v>
      </c>
      <c r="O2806" s="33" t="s">
        <v>31074</v>
      </c>
      <c r="P2806" s="33" t="s">
        <v>45771</v>
      </c>
      <c r="Q2806" s="33" t="s">
        <v>29986</v>
      </c>
      <c r="R2806" s="96" t="s">
        <v>31075</v>
      </c>
      <c r="S2806" s="33" t="s">
        <v>93</v>
      </c>
      <c r="T2806" s="33" t="s">
        <v>21</v>
      </c>
      <c r="U2806" s="33" t="s">
        <v>26682</v>
      </c>
      <c r="V2806" s="33" t="s">
        <v>26482</v>
      </c>
      <c r="W2806" s="33" t="s">
        <v>26485</v>
      </c>
      <c r="X2806" s="33" t="s">
        <v>93</v>
      </c>
      <c r="Y2806" s="33">
        <v>3474</v>
      </c>
      <c r="AA2806" s="33" t="s">
        <v>42842</v>
      </c>
      <c r="AB2806" s="33">
        <v>5643</v>
      </c>
      <c r="AC2806" s="103">
        <v>23884</v>
      </c>
    </row>
    <row r="2807" spans="1:29" ht="13" customHeight="1" x14ac:dyDescent="0.2">
      <c r="A2807" s="33" t="s">
        <v>31061</v>
      </c>
      <c r="B2807" s="33">
        <v>36</v>
      </c>
      <c r="C2807" s="33" t="s">
        <v>13</v>
      </c>
      <c r="D2807" s="33" t="s">
        <v>30</v>
      </c>
      <c r="E2807" s="96" t="s">
        <v>31062</v>
      </c>
      <c r="F2807" s="94">
        <v>43165</v>
      </c>
      <c r="G2807" s="33" t="s">
        <v>31063</v>
      </c>
      <c r="H2807" s="33" t="s">
        <v>3708</v>
      </c>
      <c r="I2807" s="33" t="s">
        <v>197</v>
      </c>
      <c r="J2807" s="62">
        <v>47807</v>
      </c>
      <c r="K2807" s="33" t="s">
        <v>3709</v>
      </c>
      <c r="L2807" s="33" t="s">
        <v>18045</v>
      </c>
      <c r="M2807" s="1" t="s">
        <v>45939</v>
      </c>
      <c r="N2807" s="33" t="s">
        <v>20</v>
      </c>
      <c r="O2807" s="33" t="s">
        <v>31064</v>
      </c>
      <c r="P2807" s="33" t="s">
        <v>45771</v>
      </c>
      <c r="Q2807" s="33" t="s">
        <v>29986</v>
      </c>
      <c r="R2807" s="96" t="s">
        <v>31065</v>
      </c>
      <c r="S2807" s="33" t="s">
        <v>509</v>
      </c>
      <c r="T2807" s="33" t="s">
        <v>21</v>
      </c>
      <c r="U2807" s="33" t="s">
        <v>26689</v>
      </c>
      <c r="V2807" s="33" t="s">
        <v>26484</v>
      </c>
      <c r="W2807" s="33" t="s">
        <v>26485</v>
      </c>
      <c r="X2807" s="33" t="s">
        <v>93</v>
      </c>
      <c r="Y2807" s="33">
        <v>3476</v>
      </c>
      <c r="AA2807" s="33" t="s">
        <v>42842</v>
      </c>
      <c r="AB2807" s="33">
        <v>5638</v>
      </c>
      <c r="AC2807" s="103">
        <v>23851</v>
      </c>
    </row>
    <row r="2808" spans="1:29" ht="13" customHeight="1" x14ac:dyDescent="0.2">
      <c r="A2808" s="33" t="s">
        <v>31049</v>
      </c>
      <c r="B2808" s="33">
        <v>37</v>
      </c>
      <c r="C2808" s="33" t="s">
        <v>13</v>
      </c>
      <c r="D2808" s="33" t="s">
        <v>78</v>
      </c>
      <c r="E2808" s="96" t="s">
        <v>31050</v>
      </c>
      <c r="F2808" s="94">
        <v>43165</v>
      </c>
      <c r="G2808" s="33" t="s">
        <v>31051</v>
      </c>
      <c r="H2808" s="33" t="s">
        <v>5822</v>
      </c>
      <c r="I2808" s="33" t="s">
        <v>399</v>
      </c>
      <c r="J2808" s="62">
        <v>64735</v>
      </c>
      <c r="K2808" s="33" t="s">
        <v>7609</v>
      </c>
      <c r="L2808" s="33" t="s">
        <v>19845</v>
      </c>
      <c r="M2808" s="1" t="s">
        <v>47243</v>
      </c>
      <c r="N2808" s="33" t="s">
        <v>20</v>
      </c>
      <c r="O2808" s="33" t="s">
        <v>31052</v>
      </c>
      <c r="P2808" s="33" t="s">
        <v>45771</v>
      </c>
      <c r="Q2808" s="33" t="s">
        <v>29986</v>
      </c>
      <c r="R2808" s="96" t="s">
        <v>31053</v>
      </c>
      <c r="S2808" s="33" t="s">
        <v>509</v>
      </c>
      <c r="T2808" s="33" t="s">
        <v>21</v>
      </c>
      <c r="U2808" s="33" t="s">
        <v>26689</v>
      </c>
      <c r="V2808" s="33" t="s">
        <v>26484</v>
      </c>
      <c r="W2808" s="33" t="s">
        <v>26485</v>
      </c>
      <c r="X2808" s="33" t="s">
        <v>93</v>
      </c>
      <c r="Y2808" s="33">
        <v>3481</v>
      </c>
      <c r="AA2808" s="33" t="s">
        <v>42843</v>
      </c>
      <c r="AB2808" s="33">
        <v>5642</v>
      </c>
      <c r="AC2808" s="103">
        <v>23885</v>
      </c>
    </row>
    <row r="2809" spans="1:29" ht="13" customHeight="1" x14ac:dyDescent="0.2">
      <c r="A2809" s="33" t="s">
        <v>31057</v>
      </c>
      <c r="B2809" s="33">
        <v>55</v>
      </c>
      <c r="C2809" s="33" t="s">
        <v>13</v>
      </c>
      <c r="D2809" s="33" t="s">
        <v>30</v>
      </c>
      <c r="E2809" s="96"/>
      <c r="F2809" s="94">
        <v>43165</v>
      </c>
      <c r="G2809" s="33" t="s">
        <v>31058</v>
      </c>
      <c r="H2809" s="33" t="s">
        <v>4294</v>
      </c>
      <c r="I2809" s="33" t="s">
        <v>191</v>
      </c>
      <c r="J2809" s="62">
        <v>81001</v>
      </c>
      <c r="K2809" s="33" t="s">
        <v>4294</v>
      </c>
      <c r="L2809" s="33" t="s">
        <v>4296</v>
      </c>
      <c r="M2809" s="1" t="s">
        <v>45922</v>
      </c>
      <c r="N2809" s="33" t="s">
        <v>20</v>
      </c>
      <c r="O2809" s="33" t="s">
        <v>31059</v>
      </c>
      <c r="P2809" s="33" t="s">
        <v>45771</v>
      </c>
      <c r="Q2809" s="33" t="s">
        <v>29986</v>
      </c>
      <c r="R2809" s="96" t="s">
        <v>31060</v>
      </c>
      <c r="S2809" s="33" t="s">
        <v>93</v>
      </c>
      <c r="T2809" s="33" t="s">
        <v>21</v>
      </c>
      <c r="U2809" s="33" t="s">
        <v>26689</v>
      </c>
      <c r="V2809" s="33" t="s">
        <v>26484</v>
      </c>
      <c r="W2809" s="33" t="s">
        <v>26486</v>
      </c>
      <c r="X2809" s="33" t="s">
        <v>93</v>
      </c>
      <c r="Y2809" s="33">
        <v>3477</v>
      </c>
      <c r="AA2809" s="33" t="s">
        <v>42844</v>
      </c>
      <c r="AB2809" s="33">
        <v>5639</v>
      </c>
      <c r="AC2809" s="103">
        <v>23854</v>
      </c>
    </row>
    <row r="2810" spans="1:29" ht="13" customHeight="1" x14ac:dyDescent="0.2">
      <c r="A2810" s="33" t="s">
        <v>31066</v>
      </c>
      <c r="B2810" s="33">
        <v>70</v>
      </c>
      <c r="C2810" s="33" t="s">
        <v>13</v>
      </c>
      <c r="D2810" s="33" t="s">
        <v>30</v>
      </c>
      <c r="E2810" s="96" t="s">
        <v>31067</v>
      </c>
      <c r="F2810" s="94">
        <v>43165</v>
      </c>
      <c r="G2810" s="33" t="s">
        <v>31068</v>
      </c>
      <c r="H2810" s="33" t="s">
        <v>269</v>
      </c>
      <c r="I2810" s="33" t="s">
        <v>66</v>
      </c>
      <c r="J2810" s="62">
        <v>75973</v>
      </c>
      <c r="K2810" s="33" t="s">
        <v>1114</v>
      </c>
      <c r="L2810" s="33" t="s">
        <v>22388</v>
      </c>
      <c r="M2810" s="1" t="s">
        <v>47244</v>
      </c>
      <c r="N2810" s="33" t="s">
        <v>20</v>
      </c>
      <c r="O2810" s="33" t="s">
        <v>31069</v>
      </c>
      <c r="P2810" s="33" t="s">
        <v>45771</v>
      </c>
      <c r="Q2810" s="33" t="s">
        <v>29986</v>
      </c>
      <c r="R2810" s="96" t="s">
        <v>31070</v>
      </c>
      <c r="S2810" s="33" t="s">
        <v>93</v>
      </c>
      <c r="T2810" s="33" t="s">
        <v>21</v>
      </c>
      <c r="U2810" s="33" t="s">
        <v>26689</v>
      </c>
      <c r="V2810" s="33" t="s">
        <v>26482</v>
      </c>
      <c r="W2810" s="33" t="s">
        <v>26485</v>
      </c>
      <c r="X2810" s="33" t="s">
        <v>93</v>
      </c>
      <c r="Y2810" s="33">
        <v>3480</v>
      </c>
      <c r="AA2810" s="33" t="s">
        <v>42843</v>
      </c>
      <c r="AB2810" s="33">
        <v>5641</v>
      </c>
      <c r="AC2810" s="103">
        <v>23886</v>
      </c>
    </row>
    <row r="2811" spans="1:29" ht="13" customHeight="1" x14ac:dyDescent="0.2">
      <c r="A2811" s="33" t="s">
        <v>31076</v>
      </c>
      <c r="B2811" s="33">
        <v>40</v>
      </c>
      <c r="C2811" s="33" t="s">
        <v>13</v>
      </c>
      <c r="D2811" s="33" t="s">
        <v>30</v>
      </c>
      <c r="E2811" s="96" t="s">
        <v>31077</v>
      </c>
      <c r="F2811" s="94">
        <v>43165</v>
      </c>
      <c r="G2811" s="33" t="s">
        <v>31078</v>
      </c>
      <c r="H2811" s="33" t="s">
        <v>31079</v>
      </c>
      <c r="I2811" s="33" t="s">
        <v>197</v>
      </c>
      <c r="J2811" s="62">
        <v>46962</v>
      </c>
      <c r="K2811" s="33" t="s">
        <v>31080</v>
      </c>
      <c r="L2811" s="33" t="s">
        <v>32055</v>
      </c>
      <c r="M2811" s="1" t="s">
        <v>47245</v>
      </c>
      <c r="N2811" s="33" t="s">
        <v>20</v>
      </c>
      <c r="O2811" s="33" t="s">
        <v>31081</v>
      </c>
      <c r="P2811" s="33" t="s">
        <v>45771</v>
      </c>
      <c r="Q2811" s="33" t="s">
        <v>29986</v>
      </c>
      <c r="R2811" s="96" t="s">
        <v>31082</v>
      </c>
      <c r="S2811" s="33" t="s">
        <v>93</v>
      </c>
      <c r="T2811" s="33" t="s">
        <v>28</v>
      </c>
      <c r="U2811" s="33" t="s">
        <v>26487</v>
      </c>
      <c r="V2811" s="33" t="s">
        <v>26482</v>
      </c>
      <c r="W2811" s="33" t="s">
        <v>26485</v>
      </c>
      <c r="X2811" s="33" t="s">
        <v>509</v>
      </c>
      <c r="Y2811" s="33">
        <v>3475</v>
      </c>
      <c r="AA2811" s="33" t="s">
        <v>42843</v>
      </c>
      <c r="AB2811" s="33">
        <v>5644</v>
      </c>
      <c r="AC2811" s="103">
        <v>23852</v>
      </c>
    </row>
    <row r="2812" spans="1:29" ht="13" customHeight="1" x14ac:dyDescent="0.2">
      <c r="A2812" s="33" t="s">
        <v>31086</v>
      </c>
      <c r="B2812" s="33">
        <v>19</v>
      </c>
      <c r="C2812" s="33" t="s">
        <v>13</v>
      </c>
      <c r="D2812" s="33" t="s">
        <v>78</v>
      </c>
      <c r="E2812" s="96"/>
      <c r="F2812" s="94">
        <v>43164</v>
      </c>
      <c r="G2812" s="33" t="s">
        <v>31087</v>
      </c>
      <c r="H2812" s="33" t="s">
        <v>1595</v>
      </c>
      <c r="I2812" s="33" t="s">
        <v>392</v>
      </c>
      <c r="J2812" s="62">
        <v>11236</v>
      </c>
      <c r="K2812" s="33" t="s">
        <v>1597</v>
      </c>
      <c r="L2812" s="33" t="s">
        <v>536</v>
      </c>
      <c r="M2812" s="1" t="s">
        <v>45963</v>
      </c>
      <c r="N2812" s="33" t="s">
        <v>20</v>
      </c>
      <c r="O2812" s="33" t="s">
        <v>31088</v>
      </c>
      <c r="P2812" s="33" t="s">
        <v>45771</v>
      </c>
      <c r="Q2812" s="33" t="s">
        <v>29986</v>
      </c>
      <c r="R2812" s="96" t="s">
        <v>31089</v>
      </c>
      <c r="S2812" s="33" t="s">
        <v>93</v>
      </c>
      <c r="T2812" s="33" t="s">
        <v>21</v>
      </c>
      <c r="U2812" s="33" t="s">
        <v>26689</v>
      </c>
      <c r="V2812" s="33" t="s">
        <v>26484</v>
      </c>
      <c r="W2812" s="33" t="s">
        <v>26485</v>
      </c>
      <c r="Z2812" s="33" t="s">
        <v>42353</v>
      </c>
      <c r="AA2812" s="33" t="s">
        <v>42842</v>
      </c>
      <c r="AB2812" s="33">
        <v>5635</v>
      </c>
      <c r="AC2812" s="103">
        <v>23850</v>
      </c>
    </row>
    <row r="2813" spans="1:29" ht="13" customHeight="1" x14ac:dyDescent="0.2">
      <c r="A2813" s="33" t="s">
        <v>31100</v>
      </c>
      <c r="B2813" s="33">
        <v>28</v>
      </c>
      <c r="C2813" s="33" t="s">
        <v>13</v>
      </c>
      <c r="D2813" s="33" t="s">
        <v>30</v>
      </c>
      <c r="E2813" s="96" t="s">
        <v>31101</v>
      </c>
      <c r="F2813" s="94">
        <v>43164</v>
      </c>
      <c r="G2813" s="33" t="s">
        <v>31102</v>
      </c>
      <c r="H2813" s="33" t="s">
        <v>731</v>
      </c>
      <c r="I2813" s="33" t="s">
        <v>732</v>
      </c>
      <c r="J2813" s="62">
        <v>83864</v>
      </c>
      <c r="K2813" s="33" t="s">
        <v>733</v>
      </c>
      <c r="L2813" s="33" t="s">
        <v>32056</v>
      </c>
      <c r="M2813" s="1" t="s">
        <v>47247</v>
      </c>
      <c r="N2813" s="33" t="s">
        <v>20</v>
      </c>
      <c r="O2813" s="33" t="s">
        <v>31103</v>
      </c>
      <c r="P2813" s="33" t="s">
        <v>45771</v>
      </c>
      <c r="Q2813" s="33" t="s">
        <v>29986</v>
      </c>
      <c r="R2813" s="96" t="s">
        <v>31104</v>
      </c>
      <c r="S2813" s="33" t="s">
        <v>509</v>
      </c>
      <c r="T2813" s="33" t="s">
        <v>21</v>
      </c>
      <c r="U2813" s="33" t="s">
        <v>26689</v>
      </c>
      <c r="V2813" s="33" t="s">
        <v>26484</v>
      </c>
      <c r="W2813" s="33" t="s">
        <v>26485</v>
      </c>
      <c r="X2813" s="33" t="s">
        <v>93</v>
      </c>
      <c r="Y2813" s="33">
        <v>3452</v>
      </c>
      <c r="AA2813" s="33" t="s">
        <v>42843</v>
      </c>
      <c r="AB2813" s="33">
        <v>5631</v>
      </c>
      <c r="AC2813" s="103">
        <v>23844</v>
      </c>
    </row>
    <row r="2814" spans="1:29" ht="13" customHeight="1" x14ac:dyDescent="0.2">
      <c r="A2814" s="33" t="s">
        <v>31090</v>
      </c>
      <c r="B2814" s="33">
        <v>35</v>
      </c>
      <c r="C2814" s="33" t="s">
        <v>13</v>
      </c>
      <c r="D2814" s="33" t="s">
        <v>30</v>
      </c>
      <c r="E2814" s="96"/>
      <c r="F2814" s="94">
        <v>43164</v>
      </c>
      <c r="G2814" s="33" t="s">
        <v>31091</v>
      </c>
      <c r="H2814" s="33" t="s">
        <v>31092</v>
      </c>
      <c r="I2814" s="33" t="s">
        <v>293</v>
      </c>
      <c r="J2814" s="62">
        <v>41238</v>
      </c>
      <c r="K2814" s="33" t="s">
        <v>3019</v>
      </c>
      <c r="L2814" s="33" t="s">
        <v>13855</v>
      </c>
      <c r="M2814" s="1" t="s">
        <v>47248</v>
      </c>
      <c r="N2814" s="33" t="s">
        <v>20</v>
      </c>
      <c r="O2814" s="33" t="s">
        <v>31093</v>
      </c>
      <c r="P2814" s="33" t="s">
        <v>45771</v>
      </c>
      <c r="Q2814" s="33" t="s">
        <v>29986</v>
      </c>
      <c r="R2814" s="96" t="s">
        <v>31094</v>
      </c>
      <c r="S2814" s="33" t="s">
        <v>509</v>
      </c>
      <c r="T2814" s="33" t="s">
        <v>21</v>
      </c>
      <c r="U2814" s="33" t="s">
        <v>26689</v>
      </c>
      <c r="V2814" s="33" t="s">
        <v>26484</v>
      </c>
      <c r="W2814" s="33" t="s">
        <v>26485</v>
      </c>
      <c r="X2814" s="33" t="s">
        <v>93</v>
      </c>
      <c r="Y2814" s="33">
        <v>3472</v>
      </c>
      <c r="AA2814" s="33" t="s">
        <v>42843</v>
      </c>
      <c r="AB2814" s="33">
        <v>5634</v>
      </c>
      <c r="AC2814" s="103">
        <v>23849</v>
      </c>
    </row>
    <row r="2815" spans="1:29" ht="13" customHeight="1" x14ac:dyDescent="0.2">
      <c r="A2815" s="33" t="s">
        <v>31105</v>
      </c>
      <c r="B2815" s="33">
        <v>44</v>
      </c>
      <c r="C2815" s="33" t="s">
        <v>13</v>
      </c>
      <c r="D2815" s="33" t="s">
        <v>30</v>
      </c>
      <c r="E2815" s="96" t="s">
        <v>31106</v>
      </c>
      <c r="F2815" s="94">
        <v>43164</v>
      </c>
      <c r="G2815" s="33" t="s">
        <v>31107</v>
      </c>
      <c r="H2815" s="33" t="s">
        <v>3679</v>
      </c>
      <c r="I2815" s="33" t="s">
        <v>55</v>
      </c>
      <c r="J2815" s="62">
        <v>33811</v>
      </c>
      <c r="K2815" s="33" t="s">
        <v>1730</v>
      </c>
      <c r="L2815" s="33" t="s">
        <v>237</v>
      </c>
      <c r="M2815" s="1" t="s">
        <v>45943</v>
      </c>
      <c r="N2815" s="33" t="s">
        <v>20</v>
      </c>
      <c r="O2815" s="33" t="s">
        <v>36369</v>
      </c>
      <c r="P2815" s="33" t="s">
        <v>45771</v>
      </c>
      <c r="Q2815" s="33" t="s">
        <v>29986</v>
      </c>
      <c r="R2815" s="96" t="s">
        <v>31108</v>
      </c>
      <c r="S2815" s="33" t="s">
        <v>901</v>
      </c>
      <c r="T2815" s="33" t="s">
        <v>21</v>
      </c>
      <c r="U2815" s="33" t="s">
        <v>26682</v>
      </c>
      <c r="V2815" s="33" t="s">
        <v>26482</v>
      </c>
      <c r="W2815" s="33" t="s">
        <v>26486</v>
      </c>
      <c r="X2815" s="33" t="s">
        <v>93</v>
      </c>
      <c r="Y2815" s="33">
        <v>3463</v>
      </c>
      <c r="AA2815" s="33" t="s">
        <v>42844</v>
      </c>
      <c r="AB2815" s="33">
        <v>5636</v>
      </c>
      <c r="AC2815" s="103">
        <v>23848</v>
      </c>
    </row>
    <row r="2816" spans="1:29" ht="13" customHeight="1" x14ac:dyDescent="0.2">
      <c r="A2816" s="33" t="s">
        <v>31095</v>
      </c>
      <c r="B2816" s="33">
        <v>65</v>
      </c>
      <c r="C2816" s="33" t="s">
        <v>13</v>
      </c>
      <c r="D2816" s="33" t="s">
        <v>30</v>
      </c>
      <c r="E2816" s="96" t="s">
        <v>31096</v>
      </c>
      <c r="F2816" s="94">
        <v>43164</v>
      </c>
      <c r="G2816" s="33" t="s">
        <v>31097</v>
      </c>
      <c r="H2816" s="33" t="s">
        <v>29706</v>
      </c>
      <c r="I2816" s="33" t="s">
        <v>87</v>
      </c>
      <c r="J2816" s="62">
        <v>36532</v>
      </c>
      <c r="K2816" s="33" t="s">
        <v>3387</v>
      </c>
      <c r="L2816" s="33" t="s">
        <v>3388</v>
      </c>
      <c r="M2816" s="1" t="s">
        <v>47246</v>
      </c>
      <c r="N2816" s="33" t="s">
        <v>20</v>
      </c>
      <c r="O2816" s="33" t="s">
        <v>31098</v>
      </c>
      <c r="P2816" s="33" t="s">
        <v>45771</v>
      </c>
      <c r="Q2816" s="33" t="s">
        <v>29986</v>
      </c>
      <c r="R2816" s="96" t="s">
        <v>31099</v>
      </c>
      <c r="S2816" s="33" t="s">
        <v>93</v>
      </c>
      <c r="T2816" s="33" t="s">
        <v>21</v>
      </c>
      <c r="U2816" s="33" t="s">
        <v>26689</v>
      </c>
      <c r="V2816" s="33" t="s">
        <v>26484</v>
      </c>
      <c r="W2816" s="33" t="s">
        <v>26485</v>
      </c>
      <c r="X2816" s="33" t="s">
        <v>93</v>
      </c>
      <c r="Y2816" s="33">
        <v>3464</v>
      </c>
      <c r="AA2816" s="33" t="s">
        <v>42842</v>
      </c>
      <c r="AB2816" s="33">
        <v>5632</v>
      </c>
      <c r="AC2816" s="103">
        <v>23847</v>
      </c>
    </row>
    <row r="2817" spans="1:29" ht="13" customHeight="1" x14ac:dyDescent="0.2">
      <c r="A2817" s="33" t="s">
        <v>2989</v>
      </c>
      <c r="B2817" s="33" t="s">
        <v>22</v>
      </c>
      <c r="C2817" s="33" t="s">
        <v>13</v>
      </c>
      <c r="D2817" s="33" t="s">
        <v>78</v>
      </c>
      <c r="E2817" s="96"/>
      <c r="F2817" s="94">
        <v>43164</v>
      </c>
      <c r="G2817" s="33" t="s">
        <v>31083</v>
      </c>
      <c r="H2817" s="33" t="s">
        <v>398</v>
      </c>
      <c r="I2817" s="33" t="s">
        <v>399</v>
      </c>
      <c r="J2817" s="62">
        <v>64129</v>
      </c>
      <c r="K2817" s="33" t="s">
        <v>401</v>
      </c>
      <c r="L2817" s="33" t="s">
        <v>402</v>
      </c>
      <c r="M2817" s="1" t="s">
        <v>45936</v>
      </c>
      <c r="N2817" s="33" t="s">
        <v>20</v>
      </c>
      <c r="O2817" s="33" t="s">
        <v>31084</v>
      </c>
      <c r="P2817" s="33" t="s">
        <v>45771</v>
      </c>
      <c r="Q2817" s="33" t="s">
        <v>29986</v>
      </c>
      <c r="R2817" s="96" t="s">
        <v>31085</v>
      </c>
      <c r="S2817" s="33" t="s">
        <v>93</v>
      </c>
      <c r="T2817" s="33" t="s">
        <v>21</v>
      </c>
      <c r="U2817" s="33" t="s">
        <v>26689</v>
      </c>
      <c r="V2817" s="33" t="s">
        <v>26484</v>
      </c>
      <c r="X2817" s="33" t="s">
        <v>93</v>
      </c>
      <c r="Y2817" s="33">
        <v>3469</v>
      </c>
      <c r="AA2817" s="33" t="s">
        <v>42842</v>
      </c>
      <c r="AB2817" s="33">
        <v>5633</v>
      </c>
      <c r="AC2817" s="103">
        <v>23846</v>
      </c>
    </row>
    <row r="2818" spans="1:29" ht="13" customHeight="1" x14ac:dyDescent="0.2">
      <c r="A2818" s="33" t="s">
        <v>31109</v>
      </c>
      <c r="B2818" s="33">
        <v>33</v>
      </c>
      <c r="C2818" s="33" t="s">
        <v>13</v>
      </c>
      <c r="D2818" s="33" t="s">
        <v>30</v>
      </c>
      <c r="E2818" s="96"/>
      <c r="F2818" s="94">
        <v>43164</v>
      </c>
      <c r="G2818" s="33" t="s">
        <v>31110</v>
      </c>
      <c r="H2818" s="33" t="s">
        <v>22690</v>
      </c>
      <c r="I2818" s="33" t="s">
        <v>159</v>
      </c>
      <c r="J2818" s="62">
        <v>30179</v>
      </c>
      <c r="K2818" s="33" t="s">
        <v>1930</v>
      </c>
      <c r="L2818" s="33" t="s">
        <v>3957</v>
      </c>
      <c r="M2818" s="1" t="s">
        <v>46350</v>
      </c>
      <c r="N2818" s="33" t="s">
        <v>20</v>
      </c>
      <c r="O2818" s="33" t="s">
        <v>31111</v>
      </c>
      <c r="P2818" s="33" t="s">
        <v>45771</v>
      </c>
      <c r="Q2818" s="33" t="s">
        <v>29986</v>
      </c>
      <c r="R2818" s="96" t="s">
        <v>31112</v>
      </c>
      <c r="S2818" s="33" t="s">
        <v>93</v>
      </c>
      <c r="T2818" s="33" t="s">
        <v>45897</v>
      </c>
      <c r="U2818" s="33" t="s">
        <v>39851</v>
      </c>
      <c r="V2818" s="33" t="s">
        <v>26484</v>
      </c>
      <c r="W2818" s="33" t="s">
        <v>26485</v>
      </c>
      <c r="X2818" s="33" t="s">
        <v>93</v>
      </c>
      <c r="Y2818" s="33">
        <v>3461</v>
      </c>
      <c r="AA2818" s="33" t="s">
        <v>42843</v>
      </c>
      <c r="AB2818" s="33">
        <v>5637</v>
      </c>
      <c r="AC2818" s="103">
        <v>23845</v>
      </c>
    </row>
    <row r="2819" spans="1:29" ht="13" customHeight="1" x14ac:dyDescent="0.2">
      <c r="A2819" s="33" t="s">
        <v>2989</v>
      </c>
      <c r="B2819" s="33" t="s">
        <v>22</v>
      </c>
      <c r="C2819" s="33" t="s">
        <v>13</v>
      </c>
      <c r="D2819" s="33" t="s">
        <v>41</v>
      </c>
      <c r="E2819" s="96"/>
      <c r="F2819" s="94">
        <v>43163</v>
      </c>
      <c r="G2819" s="33" t="s">
        <v>31113</v>
      </c>
      <c r="H2819" s="33" t="s">
        <v>31114</v>
      </c>
      <c r="I2819" s="33" t="s">
        <v>373</v>
      </c>
      <c r="J2819" s="62">
        <v>19027</v>
      </c>
      <c r="K2819" s="33" t="s">
        <v>992</v>
      </c>
      <c r="L2819" s="33" t="s">
        <v>32057</v>
      </c>
      <c r="M2819" s="1" t="s">
        <v>47249</v>
      </c>
      <c r="N2819" s="33" t="s">
        <v>20</v>
      </c>
      <c r="O2819" s="33" t="s">
        <v>31115</v>
      </c>
      <c r="P2819" s="33" t="s">
        <v>45771</v>
      </c>
      <c r="Q2819" s="33" t="s">
        <v>29986</v>
      </c>
      <c r="R2819" s="96" t="s">
        <v>31116</v>
      </c>
      <c r="S2819" s="33" t="s">
        <v>93</v>
      </c>
      <c r="T2819" s="33" t="s">
        <v>21</v>
      </c>
      <c r="U2819" s="33" t="s">
        <v>26689</v>
      </c>
      <c r="V2819" s="33" t="s">
        <v>26482</v>
      </c>
      <c r="W2819" s="33" t="s">
        <v>26485</v>
      </c>
      <c r="X2819" s="33" t="s">
        <v>93</v>
      </c>
      <c r="Y2819" s="33">
        <v>3462</v>
      </c>
      <c r="AA2819" s="33" t="s">
        <v>42844</v>
      </c>
      <c r="AB2819" s="33">
        <v>5630</v>
      </c>
      <c r="AC2819" s="103">
        <v>23842</v>
      </c>
    </row>
    <row r="2820" spans="1:29" ht="13" customHeight="1" x14ac:dyDescent="0.2">
      <c r="A2820" s="33" t="s">
        <v>31117</v>
      </c>
      <c r="B2820" s="33">
        <v>41</v>
      </c>
      <c r="C2820" s="33" t="s">
        <v>13</v>
      </c>
      <c r="D2820" s="33" t="s">
        <v>78</v>
      </c>
      <c r="E2820" s="96"/>
      <c r="F2820" s="94">
        <v>43162</v>
      </c>
      <c r="G2820" s="33" t="s">
        <v>31118</v>
      </c>
      <c r="H2820" s="33" t="s">
        <v>3672</v>
      </c>
      <c r="I2820" s="33" t="s">
        <v>618</v>
      </c>
      <c r="J2820" s="62">
        <v>39507</v>
      </c>
      <c r="K2820" s="33" t="s">
        <v>3674</v>
      </c>
      <c r="L2820" s="33" t="s">
        <v>3675</v>
      </c>
      <c r="M2820" s="1" t="s">
        <v>46269</v>
      </c>
      <c r="N2820" s="33" t="s">
        <v>20</v>
      </c>
      <c r="O2820" s="33" t="s">
        <v>31119</v>
      </c>
      <c r="P2820" s="33" t="s">
        <v>45771</v>
      </c>
      <c r="Q2820" s="33" t="s">
        <v>29986</v>
      </c>
      <c r="R2820" s="96" t="s">
        <v>31120</v>
      </c>
      <c r="S2820" s="33" t="s">
        <v>93</v>
      </c>
      <c r="T2820" s="33" t="s">
        <v>21</v>
      </c>
      <c r="U2820" s="33" t="s">
        <v>26689</v>
      </c>
      <c r="V2820" s="33" t="s">
        <v>26484</v>
      </c>
      <c r="W2820" s="33" t="s">
        <v>26485</v>
      </c>
      <c r="X2820" s="33" t="s">
        <v>93</v>
      </c>
      <c r="Y2820" s="33">
        <v>3467</v>
      </c>
      <c r="AA2820" s="33" t="s">
        <v>42844</v>
      </c>
      <c r="AB2820" s="33">
        <v>5628</v>
      </c>
      <c r="AC2820" s="103">
        <v>23840</v>
      </c>
    </row>
    <row r="2821" spans="1:29" ht="13" customHeight="1" x14ac:dyDescent="0.2">
      <c r="A2821" s="1" t="s">
        <v>31121</v>
      </c>
      <c r="B2821" s="33">
        <v>70</v>
      </c>
      <c r="C2821" s="33" t="s">
        <v>13</v>
      </c>
      <c r="D2821" s="1" t="s">
        <v>23</v>
      </c>
      <c r="E2821" s="96"/>
      <c r="F2821" s="94">
        <v>43162</v>
      </c>
      <c r="G2821" s="33" t="s">
        <v>31122</v>
      </c>
      <c r="H2821" s="33" t="s">
        <v>31123</v>
      </c>
      <c r="I2821" s="33" t="s">
        <v>399</v>
      </c>
      <c r="J2821" s="62">
        <v>64019</v>
      </c>
      <c r="K2821" s="33" t="s">
        <v>3019</v>
      </c>
      <c r="L2821" s="33" t="s">
        <v>13855</v>
      </c>
      <c r="M2821" s="1" t="s">
        <v>47250</v>
      </c>
      <c r="N2821" s="33" t="s">
        <v>20</v>
      </c>
      <c r="O2821" s="33" t="s">
        <v>31124</v>
      </c>
      <c r="P2821" s="33" t="s">
        <v>45771</v>
      </c>
      <c r="Q2821" s="33" t="s">
        <v>29986</v>
      </c>
      <c r="R2821" s="96" t="s">
        <v>31125</v>
      </c>
      <c r="S2821" s="33" t="s">
        <v>93</v>
      </c>
      <c r="T2821" s="33" t="s">
        <v>21</v>
      </c>
      <c r="U2821" s="33" t="s">
        <v>26689</v>
      </c>
      <c r="V2821" s="33" t="s">
        <v>26484</v>
      </c>
      <c r="W2821" s="33" t="s">
        <v>26485</v>
      </c>
      <c r="X2821" s="33" t="s">
        <v>93</v>
      </c>
      <c r="Y2821" s="33">
        <v>3457</v>
      </c>
      <c r="AA2821" s="33" t="s">
        <v>42843</v>
      </c>
      <c r="AB2821" s="33">
        <v>5627</v>
      </c>
      <c r="AC2821" s="103">
        <v>23841</v>
      </c>
    </row>
    <row r="2822" spans="1:29" ht="13" customHeight="1" x14ac:dyDescent="0.2">
      <c r="A2822" s="33" t="s">
        <v>31126</v>
      </c>
      <c r="B2822" s="33">
        <v>38</v>
      </c>
      <c r="C2822" s="33" t="s">
        <v>102</v>
      </c>
      <c r="D2822" s="33" t="s">
        <v>41</v>
      </c>
      <c r="E2822" s="96"/>
      <c r="F2822" s="94">
        <v>43162</v>
      </c>
      <c r="G2822" s="33" t="s">
        <v>31127</v>
      </c>
      <c r="H2822" s="33" t="s">
        <v>515</v>
      </c>
      <c r="I2822" s="33" t="s">
        <v>111</v>
      </c>
      <c r="J2822" s="62">
        <v>85757</v>
      </c>
      <c r="K2822" s="33" t="s">
        <v>516</v>
      </c>
      <c r="L2822" s="33" t="s">
        <v>11564</v>
      </c>
      <c r="M2822" s="1" t="s">
        <v>46169</v>
      </c>
      <c r="N2822" s="33" t="s">
        <v>20</v>
      </c>
      <c r="O2822" s="33" t="s">
        <v>31128</v>
      </c>
      <c r="P2822" s="33" t="s">
        <v>45771</v>
      </c>
      <c r="Q2822" s="33" t="s">
        <v>29986</v>
      </c>
      <c r="R2822" s="96" t="s">
        <v>31129</v>
      </c>
      <c r="S2822" s="33" t="s">
        <v>93</v>
      </c>
      <c r="T2822" s="33" t="s">
        <v>28</v>
      </c>
      <c r="U2822" s="33" t="s">
        <v>26494</v>
      </c>
      <c r="V2822" s="33" t="s">
        <v>26482</v>
      </c>
      <c r="W2822" s="33" t="s">
        <v>26485</v>
      </c>
      <c r="X2822" s="33" t="s">
        <v>93</v>
      </c>
      <c r="Y2822" s="33">
        <v>3455</v>
      </c>
      <c r="AA2822" s="33" t="s">
        <v>42844</v>
      </c>
      <c r="AB2822" s="33">
        <v>5629</v>
      </c>
      <c r="AC2822" s="103">
        <v>23839</v>
      </c>
    </row>
    <row r="2823" spans="1:29" ht="13" customHeight="1" x14ac:dyDescent="0.2">
      <c r="A2823" s="33" t="s">
        <v>31140</v>
      </c>
      <c r="B2823" s="33">
        <v>36</v>
      </c>
      <c r="C2823" s="33" t="s">
        <v>13</v>
      </c>
      <c r="D2823" s="33" t="s">
        <v>30</v>
      </c>
      <c r="E2823" s="96"/>
      <c r="F2823" s="94">
        <v>43161</v>
      </c>
      <c r="G2823" s="33" t="s">
        <v>31141</v>
      </c>
      <c r="H2823" s="33" t="s">
        <v>1333</v>
      </c>
      <c r="I2823" s="33" t="s">
        <v>111</v>
      </c>
      <c r="J2823" s="62">
        <v>85209</v>
      </c>
      <c r="K2823" s="33" t="s">
        <v>582</v>
      </c>
      <c r="L2823" s="33" t="s">
        <v>1334</v>
      </c>
      <c r="M2823" s="1" t="s">
        <v>46074</v>
      </c>
      <c r="N2823" s="33" t="s">
        <v>20</v>
      </c>
      <c r="O2823" s="33" t="s">
        <v>31142</v>
      </c>
      <c r="P2823" s="33" t="s">
        <v>45771</v>
      </c>
      <c r="Q2823" s="33" t="s">
        <v>29986</v>
      </c>
      <c r="R2823" s="96" t="s">
        <v>31143</v>
      </c>
      <c r="S2823" s="33" t="s">
        <v>93</v>
      </c>
      <c r="T2823" s="33" t="s">
        <v>21</v>
      </c>
      <c r="U2823" s="33" t="s">
        <v>26682</v>
      </c>
      <c r="V2823" s="33" t="s">
        <v>26482</v>
      </c>
      <c r="W2823" s="33" t="s">
        <v>26485</v>
      </c>
      <c r="X2823" s="33" t="s">
        <v>93</v>
      </c>
      <c r="Y2823" s="33">
        <v>3458</v>
      </c>
      <c r="AA2823" s="33" t="s">
        <v>42844</v>
      </c>
      <c r="AB2823" s="33">
        <v>5622</v>
      </c>
      <c r="AC2823" s="103">
        <v>23831</v>
      </c>
    </row>
    <row r="2824" spans="1:29" ht="13" customHeight="1" x14ac:dyDescent="0.2">
      <c r="A2824" s="33" t="s">
        <v>31135</v>
      </c>
      <c r="B2824" s="33">
        <v>44</v>
      </c>
      <c r="C2824" s="33" t="s">
        <v>13</v>
      </c>
      <c r="D2824" s="33" t="s">
        <v>30</v>
      </c>
      <c r="E2824" s="96" t="s">
        <v>31136</v>
      </c>
      <c r="F2824" s="94">
        <v>43161</v>
      </c>
      <c r="G2824" s="33" t="s">
        <v>31137</v>
      </c>
      <c r="H2824" s="33" t="s">
        <v>3054</v>
      </c>
      <c r="I2824" s="33" t="s">
        <v>111</v>
      </c>
      <c r="J2824" s="62">
        <v>85302</v>
      </c>
      <c r="K2824" s="33" t="s">
        <v>582</v>
      </c>
      <c r="L2824" s="33" t="s">
        <v>32060</v>
      </c>
      <c r="M2824" s="1" t="s">
        <v>47251</v>
      </c>
      <c r="N2824" s="33" t="s">
        <v>20</v>
      </c>
      <c r="O2824" s="33" t="s">
        <v>31138</v>
      </c>
      <c r="P2824" s="33" t="s">
        <v>45771</v>
      </c>
      <c r="Q2824" s="33" t="s">
        <v>29986</v>
      </c>
      <c r="R2824" s="96" t="s">
        <v>31139</v>
      </c>
      <c r="S2824" s="33" t="s">
        <v>93</v>
      </c>
      <c r="T2824" s="33" t="s">
        <v>21</v>
      </c>
      <c r="U2824" s="33" t="s">
        <v>26689</v>
      </c>
      <c r="V2824" s="33" t="s">
        <v>26484</v>
      </c>
      <c r="W2824" s="33" t="s">
        <v>26486</v>
      </c>
      <c r="X2824" s="33" t="s">
        <v>93</v>
      </c>
      <c r="Y2824" s="33">
        <v>3454</v>
      </c>
      <c r="AA2824" s="33" t="s">
        <v>42842</v>
      </c>
      <c r="AB2824" s="33">
        <v>5620</v>
      </c>
      <c r="AC2824" s="103">
        <v>23837</v>
      </c>
    </row>
    <row r="2825" spans="1:29" ht="13" customHeight="1" x14ac:dyDescent="0.2">
      <c r="A2825" s="33" t="s">
        <v>31130</v>
      </c>
      <c r="B2825" s="33">
        <v>48</v>
      </c>
      <c r="C2825" s="33" t="s">
        <v>13</v>
      </c>
      <c r="D2825" s="33" t="s">
        <v>30</v>
      </c>
      <c r="E2825" s="96" t="s">
        <v>31131</v>
      </c>
      <c r="F2825" s="94">
        <v>43161</v>
      </c>
      <c r="G2825" s="33" t="s">
        <v>31132</v>
      </c>
      <c r="H2825" s="33" t="s">
        <v>636</v>
      </c>
      <c r="I2825" s="33" t="s">
        <v>111</v>
      </c>
      <c r="J2825" s="62">
        <v>85258</v>
      </c>
      <c r="K2825" s="33" t="s">
        <v>582</v>
      </c>
      <c r="L2825" s="33" t="s">
        <v>17511</v>
      </c>
      <c r="M2825" s="1" t="s">
        <v>46808</v>
      </c>
      <c r="N2825" s="33" t="s">
        <v>20</v>
      </c>
      <c r="O2825" s="33" t="s">
        <v>31133</v>
      </c>
      <c r="P2825" s="33" t="s">
        <v>45771</v>
      </c>
      <c r="Q2825" s="33" t="s">
        <v>29986</v>
      </c>
      <c r="R2825" s="96" t="s">
        <v>31134</v>
      </c>
      <c r="S2825" s="33" t="s">
        <v>93</v>
      </c>
      <c r="T2825" s="33" t="s">
        <v>21</v>
      </c>
      <c r="U2825" s="33" t="s">
        <v>26689</v>
      </c>
      <c r="V2825" s="33" t="s">
        <v>26482</v>
      </c>
      <c r="W2825" s="33" t="s">
        <v>26485</v>
      </c>
      <c r="X2825" s="33" t="s">
        <v>93</v>
      </c>
      <c r="Y2825" s="33">
        <v>3460</v>
      </c>
      <c r="AA2825" s="33" t="s">
        <v>42844</v>
      </c>
      <c r="AB2825" s="33">
        <v>5621</v>
      </c>
      <c r="AC2825" s="103">
        <v>23832</v>
      </c>
    </row>
    <row r="2826" spans="1:29" ht="13" customHeight="1" x14ac:dyDescent="0.2">
      <c r="A2826" s="33" t="s">
        <v>31147</v>
      </c>
      <c r="B2826" s="33">
        <v>29</v>
      </c>
      <c r="C2826" s="33" t="s">
        <v>13</v>
      </c>
      <c r="D2826" s="33" t="s">
        <v>41</v>
      </c>
      <c r="E2826" s="96"/>
      <c r="F2826" s="94">
        <v>43161</v>
      </c>
      <c r="G2826" s="33" t="s">
        <v>31148</v>
      </c>
      <c r="H2826" s="33" t="s">
        <v>31149</v>
      </c>
      <c r="I2826" s="33" t="s">
        <v>373</v>
      </c>
      <c r="J2826" s="62">
        <v>19055</v>
      </c>
      <c r="K2826" s="33" t="s">
        <v>15521</v>
      </c>
      <c r="L2826" s="33" t="s">
        <v>32058</v>
      </c>
      <c r="M2826" s="1" t="s">
        <v>47253</v>
      </c>
      <c r="N2826" s="33" t="s">
        <v>20</v>
      </c>
      <c r="O2826" s="33" t="s">
        <v>31150</v>
      </c>
      <c r="P2826" s="33" t="s">
        <v>45771</v>
      </c>
      <c r="Q2826" s="33" t="s">
        <v>29986</v>
      </c>
      <c r="R2826" s="96" t="s">
        <v>31151</v>
      </c>
      <c r="S2826" s="33" t="s">
        <v>93</v>
      </c>
      <c r="T2826" s="33" t="s">
        <v>28</v>
      </c>
      <c r="U2826" s="33" t="s">
        <v>26487</v>
      </c>
      <c r="V2826" s="33" t="s">
        <v>26482</v>
      </c>
      <c r="W2826" s="33" t="s">
        <v>26485</v>
      </c>
      <c r="X2826" s="33" t="s">
        <v>93</v>
      </c>
      <c r="Y2826" s="33">
        <v>3453</v>
      </c>
      <c r="AA2826" s="33" t="s">
        <v>42844</v>
      </c>
      <c r="AB2826" s="33">
        <v>5623</v>
      </c>
      <c r="AC2826" s="103">
        <v>23833</v>
      </c>
    </row>
    <row r="2827" spans="1:29" ht="13" customHeight="1" x14ac:dyDescent="0.2">
      <c r="A2827" s="1" t="s">
        <v>2989</v>
      </c>
      <c r="B2827" s="33">
        <v>31</v>
      </c>
      <c r="C2827" s="33" t="s">
        <v>13</v>
      </c>
      <c r="D2827" s="1" t="s">
        <v>23</v>
      </c>
      <c r="E2827" s="96"/>
      <c r="F2827" s="94">
        <v>43161</v>
      </c>
      <c r="G2827" s="33" t="s">
        <v>31144</v>
      </c>
      <c r="H2827" s="33" t="s">
        <v>3370</v>
      </c>
      <c r="I2827" s="33" t="s">
        <v>38</v>
      </c>
      <c r="J2827" s="62">
        <v>92705</v>
      </c>
      <c r="K2827" s="33" t="s">
        <v>995</v>
      </c>
      <c r="L2827" s="33" t="s">
        <v>5794</v>
      </c>
      <c r="M2827" s="1" t="s">
        <v>46218</v>
      </c>
      <c r="N2827" s="33" t="s">
        <v>20</v>
      </c>
      <c r="O2827" s="33" t="s">
        <v>31145</v>
      </c>
      <c r="P2827" s="33" t="s">
        <v>45771</v>
      </c>
      <c r="Q2827" s="33" t="s">
        <v>29986</v>
      </c>
      <c r="R2827" s="96" t="s">
        <v>31146</v>
      </c>
      <c r="S2827" s="33" t="s">
        <v>93</v>
      </c>
      <c r="T2827" s="33" t="s">
        <v>28</v>
      </c>
      <c r="U2827" s="33" t="s">
        <v>26487</v>
      </c>
      <c r="V2827" s="33" t="s">
        <v>26487</v>
      </c>
      <c r="W2827" s="33" t="s">
        <v>26485</v>
      </c>
      <c r="X2827" s="33" t="s">
        <v>93</v>
      </c>
      <c r="Y2827" s="33">
        <v>3459</v>
      </c>
      <c r="AA2827" s="33" t="s">
        <v>42844</v>
      </c>
      <c r="AB2827" s="33">
        <v>5624</v>
      </c>
      <c r="AC2827" s="103">
        <v>23835</v>
      </c>
    </row>
    <row r="2828" spans="1:29" ht="13" customHeight="1" x14ac:dyDescent="0.2">
      <c r="A2828" s="33" t="s">
        <v>31155</v>
      </c>
      <c r="B2828" s="33">
        <v>31</v>
      </c>
      <c r="C2828" s="33" t="s">
        <v>13</v>
      </c>
      <c r="D2828" s="33" t="s">
        <v>30</v>
      </c>
      <c r="E2828" s="96"/>
      <c r="F2828" s="94">
        <v>43161</v>
      </c>
      <c r="G2828" s="33" t="s">
        <v>31156</v>
      </c>
      <c r="H2828" s="33" t="s">
        <v>31157</v>
      </c>
      <c r="I2828" s="33" t="s">
        <v>159</v>
      </c>
      <c r="J2828" s="62">
        <v>31643</v>
      </c>
      <c r="K2828" s="33" t="s">
        <v>31158</v>
      </c>
      <c r="L2828" s="33" t="s">
        <v>32059</v>
      </c>
      <c r="M2828" s="1" t="s">
        <v>47254</v>
      </c>
      <c r="N2828" s="33" t="s">
        <v>20</v>
      </c>
      <c r="O2828" s="33" t="s">
        <v>31159</v>
      </c>
      <c r="P2828" s="33" t="s">
        <v>45771</v>
      </c>
      <c r="Q2828" s="33" t="s">
        <v>29986</v>
      </c>
      <c r="R2828" s="96" t="s">
        <v>31160</v>
      </c>
      <c r="S2828" s="33" t="s">
        <v>93</v>
      </c>
      <c r="T2828" s="33" t="s">
        <v>28</v>
      </c>
      <c r="U2828" s="33" t="s">
        <v>26487</v>
      </c>
      <c r="V2828" s="33" t="s">
        <v>26487</v>
      </c>
      <c r="W2828" s="33" t="s">
        <v>26485</v>
      </c>
      <c r="AA2828" s="33" t="s">
        <v>42843</v>
      </c>
      <c r="AB2828" s="33">
        <v>5626</v>
      </c>
      <c r="AC2828" s="103">
        <v>23838</v>
      </c>
    </row>
    <row r="2829" spans="1:29" ht="13" customHeight="1" x14ac:dyDescent="0.2">
      <c r="A2829" s="33" t="s">
        <v>2989</v>
      </c>
      <c r="B2829" s="33" t="s">
        <v>22</v>
      </c>
      <c r="C2829" s="33" t="s">
        <v>13</v>
      </c>
      <c r="D2829" s="33" t="s">
        <v>78</v>
      </c>
      <c r="E2829" s="96"/>
      <c r="F2829" s="94">
        <v>43161</v>
      </c>
      <c r="G2829" s="33" t="s">
        <v>31152</v>
      </c>
      <c r="H2829" s="33" t="s">
        <v>3775</v>
      </c>
      <c r="I2829" s="33" t="s">
        <v>66</v>
      </c>
      <c r="J2829" s="62">
        <v>75426</v>
      </c>
      <c r="K2829" s="33" t="s">
        <v>28264</v>
      </c>
      <c r="L2829" s="33" t="s">
        <v>32061</v>
      </c>
      <c r="M2829" s="1" t="s">
        <v>47252</v>
      </c>
      <c r="N2829" s="33" t="s">
        <v>20</v>
      </c>
      <c r="O2829" s="33" t="s">
        <v>31153</v>
      </c>
      <c r="P2829" s="33" t="s">
        <v>45771</v>
      </c>
      <c r="Q2829" s="33" t="s">
        <v>29986</v>
      </c>
      <c r="R2829" s="96" t="s">
        <v>31154</v>
      </c>
      <c r="S2829" s="33" t="s">
        <v>93</v>
      </c>
      <c r="T2829" s="33" t="s">
        <v>28</v>
      </c>
      <c r="U2829" s="33" t="s">
        <v>26487</v>
      </c>
      <c r="V2829" s="33" t="s">
        <v>26484</v>
      </c>
      <c r="W2829" s="33" t="s">
        <v>26485</v>
      </c>
      <c r="X2829" s="33" t="s">
        <v>509</v>
      </c>
      <c r="Y2829" s="33">
        <v>3465</v>
      </c>
      <c r="AA2829" s="33" t="s">
        <v>42843</v>
      </c>
      <c r="AB2829" s="33">
        <v>5625</v>
      </c>
      <c r="AC2829" s="103">
        <v>23834</v>
      </c>
    </row>
    <row r="2830" spans="1:29" ht="13" customHeight="1" x14ac:dyDescent="0.2">
      <c r="A2830" s="33" t="s">
        <v>31161</v>
      </c>
      <c r="B2830" s="33">
        <v>40</v>
      </c>
      <c r="C2830" s="33" t="s">
        <v>13</v>
      </c>
      <c r="D2830" s="33" t="s">
        <v>78</v>
      </c>
      <c r="E2830" s="96"/>
      <c r="F2830" s="94">
        <v>43160</v>
      </c>
      <c r="G2830" s="33" t="s">
        <v>31162</v>
      </c>
      <c r="H2830" s="33" t="s">
        <v>31163</v>
      </c>
      <c r="I2830" s="33" t="s">
        <v>224</v>
      </c>
      <c r="J2830" s="62">
        <v>23150</v>
      </c>
      <c r="K2830" s="33" t="s">
        <v>27180</v>
      </c>
      <c r="L2830" s="33" t="s">
        <v>32062</v>
      </c>
      <c r="M2830" s="1" t="s">
        <v>48909</v>
      </c>
      <c r="N2830" s="33" t="s">
        <v>20</v>
      </c>
      <c r="O2830" s="33" t="s">
        <v>31164</v>
      </c>
      <c r="P2830" s="33" t="s">
        <v>45771</v>
      </c>
      <c r="Q2830" s="33" t="s">
        <v>29986</v>
      </c>
      <c r="R2830" s="96" t="s">
        <v>31165</v>
      </c>
      <c r="S2830" s="33" t="s">
        <v>93</v>
      </c>
      <c r="T2830" s="33" t="s">
        <v>21</v>
      </c>
      <c r="U2830" s="33" t="s">
        <v>26505</v>
      </c>
      <c r="V2830" s="33" t="s">
        <v>26482</v>
      </c>
      <c r="W2830" s="33" t="s">
        <v>26483</v>
      </c>
      <c r="X2830" s="33" t="s">
        <v>93</v>
      </c>
      <c r="Y2830" s="33">
        <v>3451</v>
      </c>
      <c r="AA2830" s="33" t="s">
        <v>42844</v>
      </c>
      <c r="AB2830" s="33">
        <v>5618</v>
      </c>
      <c r="AC2830" s="103">
        <v>23830</v>
      </c>
    </row>
    <row r="2831" spans="1:29" ht="13" customHeight="1" x14ac:dyDescent="0.2">
      <c r="A2831" s="33" t="s">
        <v>36855</v>
      </c>
      <c r="B2831" s="33">
        <v>29</v>
      </c>
      <c r="C2831" s="33" t="s">
        <v>13</v>
      </c>
      <c r="D2831" s="33" t="s">
        <v>41</v>
      </c>
      <c r="E2831" s="33" t="s">
        <v>36882</v>
      </c>
      <c r="F2831" s="94">
        <v>43160</v>
      </c>
      <c r="G2831" s="10" t="s">
        <v>36888</v>
      </c>
      <c r="H2831" s="10" t="s">
        <v>515</v>
      </c>
      <c r="I2831" s="33" t="s">
        <v>111</v>
      </c>
      <c r="J2831" s="62">
        <v>85713</v>
      </c>
      <c r="K2831" s="10" t="s">
        <v>516</v>
      </c>
      <c r="L2831" s="10" t="s">
        <v>36901</v>
      </c>
      <c r="M2831" s="1" t="s">
        <v>48929</v>
      </c>
      <c r="N2831" s="33" t="s">
        <v>20</v>
      </c>
      <c r="O2831" s="10" t="s">
        <v>36914</v>
      </c>
      <c r="P2831" s="10" t="s">
        <v>45771</v>
      </c>
      <c r="Q2831" s="33" t="s">
        <v>29986</v>
      </c>
      <c r="R2831" s="61" t="s">
        <v>36915</v>
      </c>
      <c r="S2831" s="33" t="s">
        <v>93</v>
      </c>
      <c r="T2831" s="33" t="s">
        <v>28</v>
      </c>
      <c r="U2831" s="33" t="s">
        <v>26487</v>
      </c>
      <c r="V2831" s="35" t="s">
        <v>26482</v>
      </c>
      <c r="W2831" s="35" t="s">
        <v>26485</v>
      </c>
      <c r="X2831" s="33" t="s">
        <v>93</v>
      </c>
      <c r="Y2831" s="33">
        <v>3466</v>
      </c>
      <c r="AA2831" s="33" t="s">
        <v>42844</v>
      </c>
      <c r="AB2831" s="33">
        <v>5619</v>
      </c>
      <c r="AC2831" s="103">
        <v>24008</v>
      </c>
    </row>
    <row r="2832" spans="1:29" ht="13" customHeight="1" x14ac:dyDescent="0.2">
      <c r="A2832" s="33" t="s">
        <v>31166</v>
      </c>
      <c r="B2832" s="33">
        <v>48</v>
      </c>
      <c r="C2832" s="33" t="s">
        <v>13</v>
      </c>
      <c r="D2832" s="33" t="s">
        <v>78</v>
      </c>
      <c r="E2832" s="96"/>
      <c r="F2832" s="94">
        <v>43159</v>
      </c>
      <c r="G2832" s="33" t="s">
        <v>31167</v>
      </c>
      <c r="H2832" s="33" t="s">
        <v>994</v>
      </c>
      <c r="I2832" s="33" t="s">
        <v>55</v>
      </c>
      <c r="J2832" s="62">
        <v>32801</v>
      </c>
      <c r="K2832" s="33" t="s">
        <v>995</v>
      </c>
      <c r="L2832" s="33" t="s">
        <v>996</v>
      </c>
      <c r="M2832" s="1" t="s">
        <v>46233</v>
      </c>
      <c r="N2832" s="33" t="s">
        <v>20</v>
      </c>
      <c r="O2832" s="33" t="s">
        <v>31168</v>
      </c>
      <c r="P2832" s="33" t="s">
        <v>45771</v>
      </c>
      <c r="Q2832" s="33" t="s">
        <v>29986</v>
      </c>
      <c r="R2832" s="96" t="s">
        <v>31169</v>
      </c>
      <c r="S2832" s="33" t="s">
        <v>93</v>
      </c>
      <c r="T2832" s="33" t="s">
        <v>21</v>
      </c>
      <c r="U2832" s="33" t="s">
        <v>26689</v>
      </c>
      <c r="V2832" s="33" t="s">
        <v>26484</v>
      </c>
      <c r="W2832" s="33" t="s">
        <v>26485</v>
      </c>
      <c r="X2832" s="33" t="s">
        <v>93</v>
      </c>
      <c r="Y2832" s="33">
        <v>3450</v>
      </c>
      <c r="AA2832" s="33" t="s">
        <v>42842</v>
      </c>
      <c r="AB2832" s="33">
        <v>5616</v>
      </c>
      <c r="AC2832" s="103">
        <v>23828</v>
      </c>
    </row>
    <row r="2833" spans="1:29" ht="13" customHeight="1" x14ac:dyDescent="0.2">
      <c r="A2833" s="33" t="s">
        <v>36854</v>
      </c>
      <c r="B2833" s="33">
        <v>47</v>
      </c>
      <c r="C2833" s="33" t="s">
        <v>13</v>
      </c>
      <c r="D2833" s="33" t="s">
        <v>41</v>
      </c>
      <c r="E2833" s="33" t="s">
        <v>36881</v>
      </c>
      <c r="F2833" s="94">
        <v>43159</v>
      </c>
      <c r="G2833" s="10" t="s">
        <v>36894</v>
      </c>
      <c r="H2833" s="10" t="s">
        <v>34170</v>
      </c>
      <c r="I2833" s="33" t="s">
        <v>191</v>
      </c>
      <c r="J2833" s="62">
        <v>81101</v>
      </c>
      <c r="K2833" s="10" t="s">
        <v>34170</v>
      </c>
      <c r="L2833" s="10" t="s">
        <v>36900</v>
      </c>
      <c r="M2833" s="1" t="s">
        <v>47255</v>
      </c>
      <c r="N2833" s="33" t="s">
        <v>20</v>
      </c>
      <c r="O2833" s="10" t="s">
        <v>36912</v>
      </c>
      <c r="P2833" s="10" t="s">
        <v>45771</v>
      </c>
      <c r="Q2833" s="33" t="s">
        <v>29986</v>
      </c>
      <c r="R2833" s="61" t="s">
        <v>36913</v>
      </c>
      <c r="S2833" s="10" t="s">
        <v>22</v>
      </c>
      <c r="T2833" s="33" t="s">
        <v>28</v>
      </c>
      <c r="U2833" s="33" t="s">
        <v>26487</v>
      </c>
      <c r="V2833" s="35" t="s">
        <v>26482</v>
      </c>
      <c r="W2833" s="35" t="s">
        <v>26485</v>
      </c>
      <c r="X2833" s="33" t="s">
        <v>93</v>
      </c>
      <c r="Y2833" s="33">
        <v>4249</v>
      </c>
      <c r="AA2833" s="33" t="s">
        <v>42843</v>
      </c>
      <c r="AB2833" s="33">
        <v>5617</v>
      </c>
      <c r="AC2833" s="103">
        <v>24301</v>
      </c>
    </row>
    <row r="2834" spans="1:29" ht="13" customHeight="1" x14ac:dyDescent="0.2">
      <c r="A2834" s="33" t="s">
        <v>31179</v>
      </c>
      <c r="B2834" s="33">
        <v>20</v>
      </c>
      <c r="C2834" s="33" t="s">
        <v>13</v>
      </c>
      <c r="D2834" s="33" t="s">
        <v>30</v>
      </c>
      <c r="E2834" s="96"/>
      <c r="F2834" s="94">
        <v>43158</v>
      </c>
      <c r="G2834" s="33" t="s">
        <v>31180</v>
      </c>
      <c r="H2834" s="33" t="s">
        <v>372</v>
      </c>
      <c r="I2834" s="33" t="s">
        <v>25</v>
      </c>
      <c r="J2834" s="62">
        <v>29706</v>
      </c>
      <c r="K2834" s="33" t="s">
        <v>372</v>
      </c>
      <c r="L2834" s="33" t="s">
        <v>32063</v>
      </c>
      <c r="M2834" s="1" t="s">
        <v>47256</v>
      </c>
      <c r="N2834" s="33" t="s">
        <v>20</v>
      </c>
      <c r="O2834" s="33" t="s">
        <v>31181</v>
      </c>
      <c r="P2834" s="33" t="s">
        <v>45771</v>
      </c>
      <c r="Q2834" s="33" t="s">
        <v>29986</v>
      </c>
      <c r="R2834" s="96" t="s">
        <v>31182</v>
      </c>
      <c r="S2834" s="33" t="s">
        <v>93</v>
      </c>
      <c r="T2834" s="33" t="s">
        <v>21</v>
      </c>
      <c r="U2834" s="33" t="s">
        <v>26689</v>
      </c>
      <c r="V2834" s="33" t="s">
        <v>26482</v>
      </c>
      <c r="W2834" s="33" t="s">
        <v>26483</v>
      </c>
      <c r="X2834" s="33" t="s">
        <v>509</v>
      </c>
      <c r="Y2834" s="33">
        <v>3448</v>
      </c>
      <c r="AA2834" s="33" t="s">
        <v>42843</v>
      </c>
      <c r="AB2834" s="33">
        <v>5614</v>
      </c>
      <c r="AC2834" s="103">
        <v>23826</v>
      </c>
    </row>
    <row r="2835" spans="1:29" ht="13" customHeight="1" x14ac:dyDescent="0.2">
      <c r="A2835" s="33" t="s">
        <v>31170</v>
      </c>
      <c r="B2835" s="33">
        <v>29</v>
      </c>
      <c r="C2835" s="33" t="s">
        <v>13</v>
      </c>
      <c r="D2835" s="33" t="s">
        <v>78</v>
      </c>
      <c r="E2835" s="96" t="s">
        <v>31171</v>
      </c>
      <c r="F2835" s="94">
        <v>43158</v>
      </c>
      <c r="G2835" s="33" t="s">
        <v>31172</v>
      </c>
      <c r="H2835" s="33" t="s">
        <v>265</v>
      </c>
      <c r="I2835" s="33" t="s">
        <v>66</v>
      </c>
      <c r="J2835" s="62">
        <v>75203</v>
      </c>
      <c r="K2835" s="33" t="s">
        <v>265</v>
      </c>
      <c r="L2835" s="33" t="s">
        <v>266</v>
      </c>
      <c r="M2835" s="1" t="s">
        <v>46483</v>
      </c>
      <c r="N2835" s="33" t="s">
        <v>20</v>
      </c>
      <c r="O2835" s="33" t="s">
        <v>31173</v>
      </c>
      <c r="P2835" s="33" t="s">
        <v>45771</v>
      </c>
      <c r="Q2835" s="33" t="s">
        <v>29986</v>
      </c>
      <c r="R2835" s="96" t="s">
        <v>31174</v>
      </c>
      <c r="S2835" s="33" t="s">
        <v>93</v>
      </c>
      <c r="T2835" s="33" t="s">
        <v>21</v>
      </c>
      <c r="U2835" s="33" t="s">
        <v>26689</v>
      </c>
      <c r="V2835" s="33" t="s">
        <v>26484</v>
      </c>
      <c r="W2835" s="33" t="s">
        <v>26485</v>
      </c>
      <c r="X2835" s="33" t="s">
        <v>93</v>
      </c>
      <c r="Y2835" s="33">
        <v>3447</v>
      </c>
      <c r="AA2835" s="33" t="s">
        <v>42842</v>
      </c>
      <c r="AB2835" s="33">
        <v>5613</v>
      </c>
      <c r="AC2835" s="103">
        <v>23827</v>
      </c>
    </row>
    <row r="2836" spans="1:29" ht="13" customHeight="1" x14ac:dyDescent="0.2">
      <c r="A2836" s="33" t="s">
        <v>31175</v>
      </c>
      <c r="B2836" s="33">
        <v>33</v>
      </c>
      <c r="C2836" s="33" t="s">
        <v>13</v>
      </c>
      <c r="D2836" s="33" t="s">
        <v>30</v>
      </c>
      <c r="E2836" s="96"/>
      <c r="F2836" s="94">
        <v>43158</v>
      </c>
      <c r="G2836" s="33" t="s">
        <v>31176</v>
      </c>
      <c r="H2836" s="33" t="s">
        <v>8489</v>
      </c>
      <c r="I2836" s="33" t="s">
        <v>732</v>
      </c>
      <c r="J2836" s="62">
        <v>83814</v>
      </c>
      <c r="K2836" s="33" t="s">
        <v>8491</v>
      </c>
      <c r="L2836" s="33" t="s">
        <v>8492</v>
      </c>
      <c r="M2836" s="1" t="s">
        <v>46520</v>
      </c>
      <c r="N2836" s="33" t="s">
        <v>20</v>
      </c>
      <c r="O2836" s="33" t="s">
        <v>31177</v>
      </c>
      <c r="P2836" s="33" t="s">
        <v>45771</v>
      </c>
      <c r="Q2836" s="33" t="s">
        <v>29986</v>
      </c>
      <c r="R2836" s="96" t="s">
        <v>31178</v>
      </c>
      <c r="S2836" s="33" t="s">
        <v>93</v>
      </c>
      <c r="T2836" s="33" t="s">
        <v>21</v>
      </c>
      <c r="U2836" s="33" t="s">
        <v>26689</v>
      </c>
      <c r="V2836" s="33" t="s">
        <v>26484</v>
      </c>
      <c r="W2836" s="33" t="s">
        <v>26485</v>
      </c>
      <c r="X2836" s="33" t="s">
        <v>93</v>
      </c>
      <c r="Y2836" s="33">
        <v>3449</v>
      </c>
      <c r="AA2836" s="33" t="s">
        <v>42844</v>
      </c>
      <c r="AB2836" s="33">
        <v>5615</v>
      </c>
      <c r="AC2836" s="103">
        <v>23825</v>
      </c>
    </row>
    <row r="2837" spans="1:29" ht="13" customHeight="1" x14ac:dyDescent="0.2">
      <c r="A2837" s="33" t="s">
        <v>31201</v>
      </c>
      <c r="B2837" s="33">
        <v>22</v>
      </c>
      <c r="C2837" s="33" t="s">
        <v>13</v>
      </c>
      <c r="D2837" s="33" t="s">
        <v>30</v>
      </c>
      <c r="E2837" s="96"/>
      <c r="F2837" s="94">
        <v>43157</v>
      </c>
      <c r="G2837" s="33" t="s">
        <v>31202</v>
      </c>
      <c r="H2837" s="33" t="s">
        <v>31203</v>
      </c>
      <c r="I2837" s="33" t="s">
        <v>38</v>
      </c>
      <c r="J2837" s="62">
        <v>91402</v>
      </c>
      <c r="K2837" s="33" t="s">
        <v>91</v>
      </c>
      <c r="L2837" s="33" t="s">
        <v>92</v>
      </c>
      <c r="M2837" s="1" t="s">
        <v>45984</v>
      </c>
      <c r="N2837" s="33" t="s">
        <v>4952</v>
      </c>
      <c r="O2837" s="33" t="s">
        <v>31204</v>
      </c>
      <c r="P2837" s="33" t="s">
        <v>45771</v>
      </c>
      <c r="Q2837" s="33" t="s">
        <v>29986</v>
      </c>
      <c r="R2837" s="96" t="s">
        <v>31205</v>
      </c>
      <c r="S2837" s="33" t="s">
        <v>509</v>
      </c>
      <c r="T2837" s="33" t="s">
        <v>21</v>
      </c>
      <c r="U2837" s="33" t="s">
        <v>26505</v>
      </c>
      <c r="V2837" s="33" t="s">
        <v>26482</v>
      </c>
      <c r="W2837" s="33" t="s">
        <v>26485</v>
      </c>
      <c r="X2837" s="33" t="s">
        <v>509</v>
      </c>
      <c r="Y2837" s="33">
        <v>3443</v>
      </c>
      <c r="AA2837" s="33" t="s">
        <v>42842</v>
      </c>
      <c r="AB2837" s="33">
        <v>5611</v>
      </c>
      <c r="AC2837" s="103">
        <v>23822</v>
      </c>
    </row>
    <row r="2838" spans="1:29" ht="13" customHeight="1" x14ac:dyDescent="0.2">
      <c r="A2838" s="33" t="s">
        <v>31191</v>
      </c>
      <c r="B2838" s="33">
        <v>25</v>
      </c>
      <c r="C2838" s="33" t="s">
        <v>13</v>
      </c>
      <c r="D2838" s="33" t="s">
        <v>30</v>
      </c>
      <c r="E2838" s="96"/>
      <c r="F2838" s="94">
        <v>43157</v>
      </c>
      <c r="G2838" s="33" t="s">
        <v>31192</v>
      </c>
      <c r="H2838" s="33" t="s">
        <v>31193</v>
      </c>
      <c r="I2838" s="33" t="s">
        <v>336</v>
      </c>
      <c r="J2838" s="62">
        <v>66547</v>
      </c>
      <c r="K2838" s="33" t="s">
        <v>2781</v>
      </c>
      <c r="L2838" s="33" t="s">
        <v>32064</v>
      </c>
      <c r="M2838" s="1" t="s">
        <v>47257</v>
      </c>
      <c r="N2838" s="33" t="s">
        <v>20</v>
      </c>
      <c r="O2838" s="33" t="s">
        <v>31194</v>
      </c>
      <c r="P2838" s="33" t="s">
        <v>45771</v>
      </c>
      <c r="Q2838" s="33" t="s">
        <v>29986</v>
      </c>
      <c r="R2838" s="96" t="s">
        <v>31195</v>
      </c>
      <c r="S2838" s="33" t="s">
        <v>93</v>
      </c>
      <c r="T2838" s="33" t="s">
        <v>21</v>
      </c>
      <c r="U2838" s="33" t="s">
        <v>26689</v>
      </c>
      <c r="V2838" s="33" t="s">
        <v>26484</v>
      </c>
      <c r="W2838" s="33" t="s">
        <v>26485</v>
      </c>
      <c r="X2838" s="33" t="s">
        <v>93</v>
      </c>
      <c r="Y2838" s="33">
        <v>3439</v>
      </c>
      <c r="AA2838" s="33" t="s">
        <v>42843</v>
      </c>
      <c r="AB2838" s="33">
        <v>5609</v>
      </c>
      <c r="AC2838" s="103">
        <v>23819</v>
      </c>
    </row>
    <row r="2839" spans="1:29" ht="13" customHeight="1" x14ac:dyDescent="0.2">
      <c r="A2839" s="33" t="s">
        <v>31196</v>
      </c>
      <c r="B2839" s="33">
        <v>27</v>
      </c>
      <c r="C2839" s="33" t="s">
        <v>13</v>
      </c>
      <c r="D2839" s="33" t="s">
        <v>30</v>
      </c>
      <c r="E2839" s="96" t="s">
        <v>31197</v>
      </c>
      <c r="F2839" s="94">
        <v>43157</v>
      </c>
      <c r="G2839" s="33" t="s">
        <v>31198</v>
      </c>
      <c r="H2839" s="33" t="s">
        <v>31199</v>
      </c>
      <c r="I2839" s="33" t="s">
        <v>62</v>
      </c>
      <c r="J2839" s="62">
        <v>44887</v>
      </c>
      <c r="K2839" s="33" t="s">
        <v>10256</v>
      </c>
      <c r="L2839" s="33" t="s">
        <v>36370</v>
      </c>
      <c r="M2839" s="1" t="s">
        <v>47258</v>
      </c>
      <c r="N2839" s="33" t="s">
        <v>20</v>
      </c>
      <c r="O2839" s="33" t="s">
        <v>36371</v>
      </c>
      <c r="P2839" s="33" t="s">
        <v>45771</v>
      </c>
      <c r="Q2839" s="33" t="s">
        <v>29986</v>
      </c>
      <c r="R2839" s="96" t="s">
        <v>31200</v>
      </c>
      <c r="S2839" s="33" t="s">
        <v>93</v>
      </c>
      <c r="T2839" s="33" t="s">
        <v>21</v>
      </c>
      <c r="U2839" s="33" t="s">
        <v>26689</v>
      </c>
      <c r="V2839" s="33" t="s">
        <v>26484</v>
      </c>
      <c r="W2839" s="33" t="s">
        <v>26486</v>
      </c>
      <c r="X2839" s="33" t="s">
        <v>93</v>
      </c>
      <c r="Y2839" s="33">
        <v>3437</v>
      </c>
      <c r="AA2839" s="33" t="s">
        <v>42843</v>
      </c>
      <c r="AB2839" s="33">
        <v>5607</v>
      </c>
      <c r="AC2839" s="103">
        <v>23818</v>
      </c>
    </row>
    <row r="2840" spans="1:29" ht="13" customHeight="1" x14ac:dyDescent="0.2">
      <c r="A2840" s="33" t="s">
        <v>31187</v>
      </c>
      <c r="B2840" s="33">
        <v>37</v>
      </c>
      <c r="C2840" s="33" t="s">
        <v>13</v>
      </c>
      <c r="D2840" s="33" t="s">
        <v>30</v>
      </c>
      <c r="E2840" s="96"/>
      <c r="F2840" s="94">
        <v>43157</v>
      </c>
      <c r="G2840" s="33" t="s">
        <v>31188</v>
      </c>
      <c r="H2840" s="33" t="s">
        <v>747</v>
      </c>
      <c r="I2840" s="33" t="s">
        <v>111</v>
      </c>
      <c r="J2840" s="62">
        <v>85234</v>
      </c>
      <c r="K2840" s="33" t="s">
        <v>582</v>
      </c>
      <c r="L2840" s="33" t="s">
        <v>748</v>
      </c>
      <c r="M2840" s="1" t="s">
        <v>47259</v>
      </c>
      <c r="N2840" s="33" t="s">
        <v>20</v>
      </c>
      <c r="O2840" s="33" t="s">
        <v>31189</v>
      </c>
      <c r="P2840" s="33" t="s">
        <v>45771</v>
      </c>
      <c r="Q2840" s="33" t="s">
        <v>29986</v>
      </c>
      <c r="R2840" s="96" t="s">
        <v>31190</v>
      </c>
      <c r="S2840" s="33" t="s">
        <v>509</v>
      </c>
      <c r="T2840" s="33" t="s">
        <v>21</v>
      </c>
      <c r="U2840" s="33" t="s">
        <v>26689</v>
      </c>
      <c r="V2840" s="33" t="s">
        <v>26484</v>
      </c>
      <c r="X2840" s="33" t="s">
        <v>93</v>
      </c>
      <c r="Y2840" s="33">
        <v>3438</v>
      </c>
      <c r="AA2840" s="33" t="s">
        <v>42844</v>
      </c>
      <c r="AB2840" s="33">
        <v>5608</v>
      </c>
      <c r="AC2840" s="103">
        <v>23821</v>
      </c>
    </row>
    <row r="2841" spans="1:29" ht="13" customHeight="1" x14ac:dyDescent="0.2">
      <c r="A2841" s="33" t="s">
        <v>31183</v>
      </c>
      <c r="B2841" s="33">
        <v>40</v>
      </c>
      <c r="C2841" s="33" t="s">
        <v>13</v>
      </c>
      <c r="D2841" s="33" t="s">
        <v>78</v>
      </c>
      <c r="E2841" s="96"/>
      <c r="F2841" s="94">
        <v>43157</v>
      </c>
      <c r="G2841" s="33" t="s">
        <v>31184</v>
      </c>
      <c r="H2841" s="33" t="s">
        <v>658</v>
      </c>
      <c r="I2841" s="33" t="s">
        <v>399</v>
      </c>
      <c r="J2841" s="62">
        <v>63137</v>
      </c>
      <c r="K2841" s="33" t="s">
        <v>658</v>
      </c>
      <c r="L2841" s="33" t="s">
        <v>6521</v>
      </c>
      <c r="M2841" s="1" t="s">
        <v>46649</v>
      </c>
      <c r="N2841" s="33" t="s">
        <v>20</v>
      </c>
      <c r="O2841" s="33" t="s">
        <v>31185</v>
      </c>
      <c r="P2841" s="33" t="s">
        <v>45771</v>
      </c>
      <c r="Q2841" s="33" t="s">
        <v>29986</v>
      </c>
      <c r="R2841" s="96" t="s">
        <v>31186</v>
      </c>
      <c r="S2841" s="33" t="s">
        <v>93</v>
      </c>
      <c r="T2841" s="33" t="s">
        <v>21</v>
      </c>
      <c r="U2841" s="33" t="s">
        <v>26689</v>
      </c>
      <c r="V2841" s="33" t="s">
        <v>26484</v>
      </c>
      <c r="W2841" s="33" t="s">
        <v>26485</v>
      </c>
      <c r="X2841" s="33" t="s">
        <v>93</v>
      </c>
      <c r="Y2841" s="33">
        <v>3446</v>
      </c>
      <c r="AA2841" s="33" t="s">
        <v>42844</v>
      </c>
      <c r="AB2841" s="33">
        <v>5610</v>
      </c>
      <c r="AC2841" s="103">
        <v>23824</v>
      </c>
    </row>
    <row r="2842" spans="1:29" ht="13" customHeight="1" x14ac:dyDescent="0.2">
      <c r="A2842" s="33" t="s">
        <v>31206</v>
      </c>
      <c r="B2842" s="33">
        <v>39</v>
      </c>
      <c r="C2842" s="33" t="s">
        <v>13</v>
      </c>
      <c r="D2842" s="33" t="s">
        <v>30</v>
      </c>
      <c r="E2842" s="96" t="s">
        <v>31207</v>
      </c>
      <c r="F2842" s="94">
        <v>43157</v>
      </c>
      <c r="G2842" s="33" t="s">
        <v>31208</v>
      </c>
      <c r="H2842" s="33" t="s">
        <v>11068</v>
      </c>
      <c r="I2842" s="33" t="s">
        <v>159</v>
      </c>
      <c r="J2842" s="62">
        <v>31525</v>
      </c>
      <c r="K2842" s="33" t="s">
        <v>27737</v>
      </c>
      <c r="L2842" s="33" t="s">
        <v>17911</v>
      </c>
      <c r="M2842" s="1" t="s">
        <v>45942</v>
      </c>
      <c r="N2842" s="33" t="s">
        <v>350</v>
      </c>
      <c r="O2842" s="33" t="s">
        <v>31209</v>
      </c>
      <c r="P2842" s="33" t="s">
        <v>45771</v>
      </c>
      <c r="Q2842" s="33" t="s">
        <v>29986</v>
      </c>
      <c r="R2842" s="96" t="s">
        <v>31210</v>
      </c>
      <c r="S2842" s="33" t="s">
        <v>93</v>
      </c>
      <c r="T2842" s="33" t="s">
        <v>350</v>
      </c>
      <c r="U2842" s="33" t="s">
        <v>26775</v>
      </c>
      <c r="V2842" s="33" t="s">
        <v>26482</v>
      </c>
      <c r="W2842" s="33" t="s">
        <v>26483</v>
      </c>
      <c r="AA2842" s="33" t="s">
        <v>42844</v>
      </c>
      <c r="AB2842" s="33">
        <v>5612</v>
      </c>
      <c r="AC2842" s="103">
        <v>23823</v>
      </c>
    </row>
    <row r="2843" spans="1:29" ht="13" customHeight="1" x14ac:dyDescent="0.2">
      <c r="A2843" s="33" t="s">
        <v>31214</v>
      </c>
      <c r="B2843" s="33">
        <v>25</v>
      </c>
      <c r="C2843" s="33" t="s">
        <v>13</v>
      </c>
      <c r="D2843" s="33" t="s">
        <v>78</v>
      </c>
      <c r="E2843" s="96" t="s">
        <v>31215</v>
      </c>
      <c r="F2843" s="94">
        <v>43156</v>
      </c>
      <c r="G2843" s="33" t="s">
        <v>31216</v>
      </c>
      <c r="H2843" s="33" t="s">
        <v>1024</v>
      </c>
      <c r="I2843" s="33" t="s">
        <v>366</v>
      </c>
      <c r="J2843" s="62">
        <v>73120</v>
      </c>
      <c r="K2843" s="33" t="s">
        <v>1025</v>
      </c>
      <c r="L2843" s="33" t="s">
        <v>1026</v>
      </c>
      <c r="M2843" s="1" t="s">
        <v>46313</v>
      </c>
      <c r="N2843" s="33" t="s">
        <v>20</v>
      </c>
      <c r="O2843" s="33" t="s">
        <v>31217</v>
      </c>
      <c r="P2843" s="33" t="s">
        <v>45771</v>
      </c>
      <c r="Q2843" s="33" t="s">
        <v>29986</v>
      </c>
      <c r="R2843" s="96" t="s">
        <v>31218</v>
      </c>
      <c r="S2843" s="33" t="s">
        <v>22</v>
      </c>
      <c r="T2843" s="33" t="s">
        <v>21</v>
      </c>
      <c r="U2843" s="33" t="s">
        <v>26682</v>
      </c>
      <c r="V2843" s="33" t="s">
        <v>26484</v>
      </c>
      <c r="W2843" s="33" t="s">
        <v>26485</v>
      </c>
      <c r="X2843" s="33" t="s">
        <v>93</v>
      </c>
      <c r="Y2843" s="33">
        <v>3442</v>
      </c>
      <c r="AA2843" s="33" t="s">
        <v>42842</v>
      </c>
      <c r="AB2843" s="33">
        <v>5604</v>
      </c>
      <c r="AC2843" s="103">
        <v>23814</v>
      </c>
    </row>
    <row r="2844" spans="1:29" ht="13" customHeight="1" x14ac:dyDescent="0.2">
      <c r="A2844" s="33" t="s">
        <v>31219</v>
      </c>
      <c r="B2844" s="33">
        <v>36</v>
      </c>
      <c r="C2844" s="33" t="s">
        <v>13</v>
      </c>
      <c r="D2844" s="33" t="s">
        <v>30</v>
      </c>
      <c r="E2844" s="96"/>
      <c r="F2844" s="94">
        <v>43156</v>
      </c>
      <c r="G2844" s="33" t="s">
        <v>31220</v>
      </c>
      <c r="H2844" s="33" t="s">
        <v>1230</v>
      </c>
      <c r="I2844" s="33" t="s">
        <v>1017</v>
      </c>
      <c r="J2844" s="62">
        <v>82609</v>
      </c>
      <c r="K2844" s="33" t="s">
        <v>1231</v>
      </c>
      <c r="L2844" s="33" t="s">
        <v>1232</v>
      </c>
      <c r="M2844" s="1" t="s">
        <v>47084</v>
      </c>
      <c r="N2844" s="33" t="s">
        <v>20</v>
      </c>
      <c r="O2844" s="33" t="s">
        <v>31221</v>
      </c>
      <c r="P2844" s="33" t="s">
        <v>45771</v>
      </c>
      <c r="Q2844" s="33" t="s">
        <v>29986</v>
      </c>
      <c r="R2844" s="96" t="s">
        <v>31222</v>
      </c>
      <c r="S2844" s="33" t="s">
        <v>22</v>
      </c>
      <c r="T2844" s="33" t="s">
        <v>21</v>
      </c>
      <c r="U2844" s="33" t="s">
        <v>28142</v>
      </c>
      <c r="V2844" s="33" t="s">
        <v>26482</v>
      </c>
      <c r="W2844" s="33" t="s">
        <v>26486</v>
      </c>
      <c r="X2844" s="33" t="s">
        <v>93</v>
      </c>
      <c r="Y2844" s="33">
        <v>3444</v>
      </c>
      <c r="AA2844" s="33" t="s">
        <v>42842</v>
      </c>
      <c r="AB2844" s="33">
        <v>5605</v>
      </c>
      <c r="AC2844" s="103">
        <v>23813</v>
      </c>
    </row>
    <row r="2845" spans="1:29" ht="13" customHeight="1" x14ac:dyDescent="0.2">
      <c r="A2845" s="33" t="s">
        <v>49974</v>
      </c>
      <c r="B2845" s="33">
        <v>31</v>
      </c>
      <c r="C2845" s="33" t="s">
        <v>13</v>
      </c>
      <c r="D2845" s="33" t="s">
        <v>41</v>
      </c>
      <c r="E2845" s="96"/>
      <c r="F2845" s="94">
        <v>43156</v>
      </c>
      <c r="G2845" s="33" t="s">
        <v>31211</v>
      </c>
      <c r="H2845" s="33" t="s">
        <v>91</v>
      </c>
      <c r="I2845" s="33" t="s">
        <v>38</v>
      </c>
      <c r="J2845" s="62">
        <v>90047</v>
      </c>
      <c r="K2845" s="33" t="s">
        <v>91</v>
      </c>
      <c r="L2845" s="33" t="s">
        <v>92</v>
      </c>
      <c r="M2845" s="1" t="s">
        <v>45984</v>
      </c>
      <c r="N2845" s="33" t="s">
        <v>20</v>
      </c>
      <c r="O2845" s="33" t="s">
        <v>31212</v>
      </c>
      <c r="P2845" s="33" t="s">
        <v>45771</v>
      </c>
      <c r="Q2845" s="33" t="s">
        <v>29986</v>
      </c>
      <c r="R2845" s="96" t="s">
        <v>31213</v>
      </c>
      <c r="S2845" s="33" t="s">
        <v>93</v>
      </c>
      <c r="T2845" s="33" t="s">
        <v>21</v>
      </c>
      <c r="U2845" s="33" t="s">
        <v>26689</v>
      </c>
      <c r="V2845" s="33" t="s">
        <v>26484</v>
      </c>
      <c r="W2845" s="33" t="s">
        <v>26485</v>
      </c>
      <c r="X2845" s="33" t="s">
        <v>93</v>
      </c>
      <c r="Y2845" s="33">
        <v>3445</v>
      </c>
      <c r="AA2845" s="33" t="s">
        <v>42842</v>
      </c>
      <c r="AB2845" s="33">
        <v>5603</v>
      </c>
      <c r="AC2845" s="103">
        <v>23816</v>
      </c>
    </row>
    <row r="2846" spans="1:29" ht="13" customHeight="1" x14ac:dyDescent="0.2">
      <c r="A2846" s="33" t="s">
        <v>31223</v>
      </c>
      <c r="B2846" s="33">
        <v>42</v>
      </c>
      <c r="C2846" s="33" t="s">
        <v>13</v>
      </c>
      <c r="D2846" s="33" t="s">
        <v>41</v>
      </c>
      <c r="E2846" s="96" t="s">
        <v>31224</v>
      </c>
      <c r="F2846" s="94">
        <v>43156</v>
      </c>
      <c r="G2846" s="33" t="s">
        <v>31225</v>
      </c>
      <c r="H2846" s="33" t="s">
        <v>18555</v>
      </c>
      <c r="I2846" s="33" t="s">
        <v>38</v>
      </c>
      <c r="J2846" s="62">
        <v>95020</v>
      </c>
      <c r="K2846" s="33" t="s">
        <v>558</v>
      </c>
      <c r="L2846" s="33" t="s">
        <v>18556</v>
      </c>
      <c r="M2846" s="1" t="s">
        <v>47260</v>
      </c>
      <c r="N2846" s="33" t="s">
        <v>362</v>
      </c>
      <c r="O2846" s="33" t="s">
        <v>31226</v>
      </c>
      <c r="P2846" s="33" t="s">
        <v>45771</v>
      </c>
      <c r="Q2846" s="33" t="s">
        <v>29986</v>
      </c>
      <c r="R2846" s="96" t="s">
        <v>31227</v>
      </c>
      <c r="S2846" s="33" t="s">
        <v>93</v>
      </c>
      <c r="T2846" s="33" t="s">
        <v>45897</v>
      </c>
      <c r="U2846" s="33" t="s">
        <v>49804</v>
      </c>
      <c r="V2846" s="33" t="s">
        <v>26484</v>
      </c>
      <c r="W2846" s="33" t="s">
        <v>26485</v>
      </c>
      <c r="AA2846" s="33" t="s">
        <v>42844</v>
      </c>
      <c r="AB2846" s="33">
        <v>5606</v>
      </c>
      <c r="AC2846" s="103">
        <v>23817</v>
      </c>
    </row>
    <row r="2847" spans="1:29" ht="13" customHeight="1" x14ac:dyDescent="0.2">
      <c r="A2847" s="33" t="s">
        <v>36853</v>
      </c>
      <c r="B2847" s="33">
        <v>62</v>
      </c>
      <c r="C2847" s="33" t="s">
        <v>13</v>
      </c>
      <c r="D2847" s="33" t="s">
        <v>30</v>
      </c>
      <c r="E2847" s="33" t="s">
        <v>36880</v>
      </c>
      <c r="F2847" s="94">
        <v>43155</v>
      </c>
      <c r="G2847" s="10" t="s">
        <v>36887</v>
      </c>
      <c r="H2847" s="10" t="s">
        <v>1794</v>
      </c>
      <c r="I2847" s="33" t="s">
        <v>138</v>
      </c>
      <c r="J2847" s="62">
        <v>26501</v>
      </c>
      <c r="K2847" s="10" t="s">
        <v>1796</v>
      </c>
      <c r="L2847" s="10" t="s">
        <v>22809</v>
      </c>
      <c r="M2847" s="1" t="s">
        <v>46728</v>
      </c>
      <c r="N2847" s="33" t="s">
        <v>20</v>
      </c>
      <c r="O2847" s="10" t="s">
        <v>36910</v>
      </c>
      <c r="P2847" s="10" t="s">
        <v>45771</v>
      </c>
      <c r="Q2847" s="33" t="s">
        <v>29986</v>
      </c>
      <c r="R2847" s="61" t="s">
        <v>36911</v>
      </c>
      <c r="S2847" s="10" t="s">
        <v>901</v>
      </c>
      <c r="T2847" s="33" t="s">
        <v>45897</v>
      </c>
      <c r="U2847" s="35" t="s">
        <v>39851</v>
      </c>
      <c r="V2847" s="35" t="s">
        <v>26484</v>
      </c>
      <c r="W2847" s="35" t="s">
        <v>26485</v>
      </c>
      <c r="X2847" s="33" t="s">
        <v>509</v>
      </c>
      <c r="Y2847" s="33">
        <v>4247</v>
      </c>
      <c r="AA2847" s="33" t="s">
        <v>42844</v>
      </c>
      <c r="AB2847" s="33">
        <v>5602</v>
      </c>
      <c r="AC2847" s="103">
        <v>24300</v>
      </c>
    </row>
    <row r="2848" spans="1:29" ht="13" customHeight="1" x14ac:dyDescent="0.2">
      <c r="A2848" s="33" t="s">
        <v>31228</v>
      </c>
      <c r="B2848" s="33">
        <v>58</v>
      </c>
      <c r="C2848" s="33" t="s">
        <v>13</v>
      </c>
      <c r="D2848" s="33" t="s">
        <v>30</v>
      </c>
      <c r="E2848" s="96"/>
      <c r="F2848" s="94">
        <v>43154</v>
      </c>
      <c r="G2848" s="33" t="s">
        <v>31229</v>
      </c>
      <c r="H2848" s="33" t="s">
        <v>20368</v>
      </c>
      <c r="I2848" s="33" t="s">
        <v>197</v>
      </c>
      <c r="J2848" s="62">
        <v>47714</v>
      </c>
      <c r="K2848" s="33" t="s">
        <v>20369</v>
      </c>
      <c r="L2848" s="33" t="s">
        <v>20370</v>
      </c>
      <c r="M2848" s="1" t="s">
        <v>46347</v>
      </c>
      <c r="N2848" s="33" t="s">
        <v>20</v>
      </c>
      <c r="O2848" s="33" t="s">
        <v>31230</v>
      </c>
      <c r="P2848" s="33" t="s">
        <v>45771</v>
      </c>
      <c r="Q2848" s="33" t="s">
        <v>29986</v>
      </c>
      <c r="R2848" s="96" t="s">
        <v>31231</v>
      </c>
      <c r="S2848" s="33" t="s">
        <v>22</v>
      </c>
      <c r="T2848" s="33" t="s">
        <v>45897</v>
      </c>
      <c r="U2848" s="33" t="s">
        <v>39851</v>
      </c>
      <c r="V2848" s="33" t="s">
        <v>26482</v>
      </c>
      <c r="W2848" s="33" t="s">
        <v>26485</v>
      </c>
      <c r="X2848" s="33" t="s">
        <v>93</v>
      </c>
      <c r="Y2848" s="33">
        <v>3435</v>
      </c>
      <c r="AA2848" s="33" t="s">
        <v>42842</v>
      </c>
      <c r="AB2848" s="33">
        <v>5600</v>
      </c>
      <c r="AC2848" s="103">
        <v>23811</v>
      </c>
    </row>
    <row r="2849" spans="1:29" ht="13" customHeight="1" x14ac:dyDescent="0.2">
      <c r="A2849" s="33" t="s">
        <v>31232</v>
      </c>
      <c r="B2849" s="33">
        <v>37</v>
      </c>
      <c r="C2849" s="33" t="s">
        <v>13</v>
      </c>
      <c r="D2849" s="33" t="s">
        <v>78</v>
      </c>
      <c r="E2849" s="96" t="s">
        <v>31233</v>
      </c>
      <c r="F2849" s="94">
        <v>43154</v>
      </c>
      <c r="G2849" s="33" t="s">
        <v>31234</v>
      </c>
      <c r="H2849" s="33" t="s">
        <v>31235</v>
      </c>
      <c r="I2849" s="33" t="s">
        <v>224</v>
      </c>
      <c r="J2849" s="62">
        <v>22025</v>
      </c>
      <c r="K2849" s="33" t="s">
        <v>29052</v>
      </c>
      <c r="L2849" s="33" t="s">
        <v>32065</v>
      </c>
      <c r="M2849" s="1" t="s">
        <v>48910</v>
      </c>
      <c r="N2849" s="33" t="s">
        <v>20</v>
      </c>
      <c r="O2849" s="33" t="s">
        <v>31236</v>
      </c>
      <c r="P2849" s="33" t="s">
        <v>45771</v>
      </c>
      <c r="Q2849" s="33" t="s">
        <v>29986</v>
      </c>
      <c r="R2849" s="96" t="s">
        <v>31237</v>
      </c>
      <c r="S2849" s="33" t="s">
        <v>93</v>
      </c>
      <c r="T2849" s="33" t="s">
        <v>28</v>
      </c>
      <c r="U2849" s="33" t="s">
        <v>26487</v>
      </c>
      <c r="V2849" s="33" t="s">
        <v>26482</v>
      </c>
      <c r="W2849" s="33" t="s">
        <v>26486</v>
      </c>
      <c r="X2849" s="33" t="s">
        <v>93</v>
      </c>
      <c r="Y2849" s="33">
        <v>3434</v>
      </c>
      <c r="AA2849" s="33" t="s">
        <v>42844</v>
      </c>
      <c r="AB2849" s="33">
        <v>5601</v>
      </c>
      <c r="AC2849" s="103">
        <v>23812</v>
      </c>
    </row>
    <row r="2850" spans="1:29" ht="13" customHeight="1" x14ac:dyDescent="0.2">
      <c r="A2850" s="33" t="s">
        <v>31242</v>
      </c>
      <c r="B2850" s="33">
        <v>26</v>
      </c>
      <c r="C2850" s="33" t="s">
        <v>13</v>
      </c>
      <c r="D2850" s="33" t="s">
        <v>78</v>
      </c>
      <c r="E2850" s="96"/>
      <c r="F2850" s="94">
        <v>43153</v>
      </c>
      <c r="G2850" s="33" t="s">
        <v>31243</v>
      </c>
      <c r="H2850" s="33" t="s">
        <v>31244</v>
      </c>
      <c r="I2850" s="33" t="s">
        <v>297</v>
      </c>
      <c r="J2850" s="62">
        <v>37642</v>
      </c>
      <c r="K2850" s="33" t="s">
        <v>29804</v>
      </c>
      <c r="L2850" s="33" t="s">
        <v>32066</v>
      </c>
      <c r="M2850" s="1" t="s">
        <v>47261</v>
      </c>
      <c r="N2850" s="33" t="s">
        <v>20</v>
      </c>
      <c r="O2850" s="33" t="s">
        <v>31245</v>
      </c>
      <c r="P2850" s="33" t="s">
        <v>45771</v>
      </c>
      <c r="Q2850" s="33" t="s">
        <v>29986</v>
      </c>
      <c r="R2850" s="96" t="s">
        <v>31246</v>
      </c>
      <c r="S2850" s="33" t="s">
        <v>93</v>
      </c>
      <c r="T2850" s="33" t="s">
        <v>21</v>
      </c>
      <c r="U2850" s="33" t="s">
        <v>26689</v>
      </c>
      <c r="V2850" s="33" t="s">
        <v>26482</v>
      </c>
      <c r="X2850" s="33" t="s">
        <v>93</v>
      </c>
      <c r="Y2850" s="33">
        <v>3431</v>
      </c>
      <c r="AA2850" s="33" t="s">
        <v>42844</v>
      </c>
      <c r="AB2850" s="33">
        <v>5597</v>
      </c>
      <c r="AC2850" s="103">
        <v>23810</v>
      </c>
    </row>
    <row r="2851" spans="1:29" ht="13" customHeight="1" x14ac:dyDescent="0.2">
      <c r="A2851" s="33" t="s">
        <v>31238</v>
      </c>
      <c r="B2851" s="33">
        <v>27</v>
      </c>
      <c r="C2851" s="33" t="s">
        <v>13</v>
      </c>
      <c r="D2851" s="33" t="s">
        <v>30</v>
      </c>
      <c r="E2851" s="96"/>
      <c r="F2851" s="94">
        <v>43153</v>
      </c>
      <c r="G2851" s="33" t="s">
        <v>31239</v>
      </c>
      <c r="H2851" s="33" t="s">
        <v>581</v>
      </c>
      <c r="I2851" s="33" t="s">
        <v>111</v>
      </c>
      <c r="J2851" s="62">
        <v>85353</v>
      </c>
      <c r="K2851" s="33" t="s">
        <v>582</v>
      </c>
      <c r="L2851" s="33" t="s">
        <v>583</v>
      </c>
      <c r="M2851" s="1" t="s">
        <v>45935</v>
      </c>
      <c r="N2851" s="33" t="s">
        <v>20</v>
      </c>
      <c r="O2851" s="33" t="s">
        <v>31240</v>
      </c>
      <c r="P2851" s="33" t="s">
        <v>45771</v>
      </c>
      <c r="Q2851" s="33" t="s">
        <v>29986</v>
      </c>
      <c r="R2851" s="96" t="s">
        <v>31241</v>
      </c>
      <c r="S2851" s="33" t="s">
        <v>93</v>
      </c>
      <c r="T2851" s="33" t="s">
        <v>21</v>
      </c>
      <c r="U2851" s="33" t="s">
        <v>26689</v>
      </c>
      <c r="V2851" s="33" t="s">
        <v>26482</v>
      </c>
      <c r="W2851" s="33" t="s">
        <v>26486</v>
      </c>
      <c r="X2851" s="33" t="s">
        <v>93</v>
      </c>
      <c r="Y2851" s="33">
        <v>3432</v>
      </c>
      <c r="AA2851" s="33" t="s">
        <v>42844</v>
      </c>
      <c r="AB2851" s="33">
        <v>5598</v>
      </c>
      <c r="AC2851" s="103">
        <v>23809</v>
      </c>
    </row>
    <row r="2852" spans="1:29" ht="13" customHeight="1" x14ac:dyDescent="0.2">
      <c r="A2852" s="33" t="s">
        <v>31247</v>
      </c>
      <c r="B2852" s="33">
        <v>35</v>
      </c>
      <c r="C2852" s="33" t="s">
        <v>13</v>
      </c>
      <c r="D2852" s="33" t="s">
        <v>30</v>
      </c>
      <c r="E2852" s="96" t="s">
        <v>31248</v>
      </c>
      <c r="F2852" s="94">
        <v>43153</v>
      </c>
      <c r="G2852" s="33" t="s">
        <v>31249</v>
      </c>
      <c r="H2852" s="33" t="s">
        <v>10904</v>
      </c>
      <c r="I2852" s="33" t="s">
        <v>373</v>
      </c>
      <c r="J2852" s="62">
        <v>15601</v>
      </c>
      <c r="K2852" s="33" t="s">
        <v>10906</v>
      </c>
      <c r="L2852" s="33" t="s">
        <v>32067</v>
      </c>
      <c r="M2852" s="1" t="s">
        <v>46774</v>
      </c>
      <c r="N2852" s="33" t="s">
        <v>362</v>
      </c>
      <c r="O2852" s="33" t="s">
        <v>31250</v>
      </c>
      <c r="P2852" s="33" t="s">
        <v>31864</v>
      </c>
      <c r="Q2852" s="33" t="s">
        <v>29986</v>
      </c>
      <c r="R2852" s="96" t="s">
        <v>31251</v>
      </c>
      <c r="S2852" s="33" t="s">
        <v>93</v>
      </c>
      <c r="T2852" s="33" t="s">
        <v>45897</v>
      </c>
      <c r="U2852" s="33" t="s">
        <v>49804</v>
      </c>
      <c r="V2852" s="33" t="s">
        <v>26484</v>
      </c>
      <c r="W2852" s="33" t="s">
        <v>26485</v>
      </c>
      <c r="AA2852" s="33" t="s">
        <v>42844</v>
      </c>
      <c r="AB2852" s="33">
        <v>5599</v>
      </c>
      <c r="AC2852" s="103">
        <v>23808</v>
      </c>
    </row>
    <row r="2853" spans="1:29" ht="13" customHeight="1" x14ac:dyDescent="0.2">
      <c r="A2853" s="33" t="s">
        <v>31265</v>
      </c>
      <c r="B2853" s="33">
        <v>21</v>
      </c>
      <c r="C2853" s="33" t="s">
        <v>13</v>
      </c>
      <c r="D2853" s="33" t="s">
        <v>78</v>
      </c>
      <c r="E2853" s="96"/>
      <c r="F2853" s="94">
        <v>43152</v>
      </c>
      <c r="G2853" s="33" t="s">
        <v>31266</v>
      </c>
      <c r="H2853" s="33" t="s">
        <v>992</v>
      </c>
      <c r="I2853" s="33" t="s">
        <v>87</v>
      </c>
      <c r="J2853" s="62">
        <v>36108</v>
      </c>
      <c r="K2853" s="33" t="s">
        <v>992</v>
      </c>
      <c r="L2853" s="33" t="s">
        <v>19406</v>
      </c>
      <c r="M2853" s="1" t="s">
        <v>46192</v>
      </c>
      <c r="N2853" s="33" t="s">
        <v>20</v>
      </c>
      <c r="O2853" s="33" t="s">
        <v>31267</v>
      </c>
      <c r="P2853" s="33" t="s">
        <v>45771</v>
      </c>
      <c r="Q2853" s="33" t="s">
        <v>29986</v>
      </c>
      <c r="R2853" s="96" t="s">
        <v>31268</v>
      </c>
      <c r="S2853" s="33" t="s">
        <v>93</v>
      </c>
      <c r="T2853" s="33" t="s">
        <v>21</v>
      </c>
      <c r="U2853" s="33" t="s">
        <v>26689</v>
      </c>
      <c r="V2853" s="33" t="s">
        <v>26484</v>
      </c>
      <c r="W2853" s="33" t="s">
        <v>26486</v>
      </c>
      <c r="X2853" s="33" t="s">
        <v>93</v>
      </c>
      <c r="Y2853" s="33">
        <v>3428</v>
      </c>
      <c r="AA2853" s="33" t="s">
        <v>42844</v>
      </c>
      <c r="AB2853" s="33">
        <v>5592</v>
      </c>
      <c r="AC2853" s="103">
        <v>23803</v>
      </c>
    </row>
    <row r="2854" spans="1:29" ht="13" customHeight="1" x14ac:dyDescent="0.2">
      <c r="A2854" s="33" t="s">
        <v>31269</v>
      </c>
      <c r="B2854" s="33">
        <v>28</v>
      </c>
      <c r="C2854" s="33" t="s">
        <v>13</v>
      </c>
      <c r="D2854" s="33" t="s">
        <v>30</v>
      </c>
      <c r="E2854" s="96"/>
      <c r="F2854" s="94">
        <v>43152</v>
      </c>
      <c r="G2854" s="33" t="s">
        <v>31270</v>
      </c>
      <c r="H2854" s="33" t="s">
        <v>31271</v>
      </c>
      <c r="I2854" s="33" t="s">
        <v>1601</v>
      </c>
      <c r="J2854" s="62">
        <v>58496</v>
      </c>
      <c r="K2854" s="33" t="s">
        <v>31272</v>
      </c>
      <c r="L2854" s="33" t="s">
        <v>36372</v>
      </c>
      <c r="M2854" s="1" t="s">
        <v>47262</v>
      </c>
      <c r="N2854" s="33" t="s">
        <v>20</v>
      </c>
      <c r="O2854" s="33" t="s">
        <v>31273</v>
      </c>
      <c r="P2854" s="33" t="s">
        <v>45771</v>
      </c>
      <c r="Q2854" s="33" t="s">
        <v>29986</v>
      </c>
      <c r="R2854" s="96" t="s">
        <v>31274</v>
      </c>
      <c r="S2854" s="33" t="s">
        <v>93</v>
      </c>
      <c r="T2854" s="33" t="s">
        <v>21</v>
      </c>
      <c r="U2854" s="33" t="s">
        <v>26689</v>
      </c>
      <c r="V2854" s="33" t="s">
        <v>26484</v>
      </c>
      <c r="W2854" s="33" t="s">
        <v>26483</v>
      </c>
      <c r="X2854" s="33" t="s">
        <v>93</v>
      </c>
      <c r="Y2854" s="33">
        <v>3429</v>
      </c>
      <c r="AA2854" s="33" t="s">
        <v>49699</v>
      </c>
      <c r="AB2854" s="33">
        <v>5593</v>
      </c>
      <c r="AC2854" s="103">
        <v>23804</v>
      </c>
    </row>
    <row r="2855" spans="1:29" ht="13" customHeight="1" x14ac:dyDescent="0.2">
      <c r="A2855" s="33" t="s">
        <v>31256</v>
      </c>
      <c r="B2855" s="33">
        <v>37</v>
      </c>
      <c r="C2855" s="33" t="s">
        <v>13</v>
      </c>
      <c r="D2855" s="33" t="s">
        <v>78</v>
      </c>
      <c r="E2855" s="96"/>
      <c r="F2855" s="94">
        <v>43152</v>
      </c>
      <c r="G2855" s="33" t="s">
        <v>31257</v>
      </c>
      <c r="H2855" s="33" t="s">
        <v>31258</v>
      </c>
      <c r="I2855" s="33" t="s">
        <v>45</v>
      </c>
      <c r="J2855" s="62">
        <v>20744</v>
      </c>
      <c r="K2855" s="33" t="s">
        <v>2201</v>
      </c>
      <c r="L2855" s="33" t="s">
        <v>583</v>
      </c>
      <c r="M2855" s="1" t="s">
        <v>48929</v>
      </c>
      <c r="N2855" s="33" t="s">
        <v>20</v>
      </c>
      <c r="O2855" s="33" t="s">
        <v>31259</v>
      </c>
      <c r="P2855" s="33" t="s">
        <v>45771</v>
      </c>
      <c r="Q2855" s="33" t="s">
        <v>29986</v>
      </c>
      <c r="R2855" s="96" t="s">
        <v>31260</v>
      </c>
      <c r="S2855" s="33" t="s">
        <v>93</v>
      </c>
      <c r="T2855" s="33" t="s">
        <v>21</v>
      </c>
      <c r="U2855" s="33" t="s">
        <v>26689</v>
      </c>
      <c r="V2855" s="33" t="s">
        <v>26484</v>
      </c>
      <c r="W2855" s="33" t="s">
        <v>26483</v>
      </c>
      <c r="X2855" s="33" t="s">
        <v>93</v>
      </c>
      <c r="Y2855" s="33">
        <v>3427</v>
      </c>
      <c r="AA2855" s="33" t="s">
        <v>42844</v>
      </c>
      <c r="AB2855" s="33">
        <v>5591</v>
      </c>
      <c r="AC2855" s="103">
        <v>23801</v>
      </c>
    </row>
    <row r="2856" spans="1:29" ht="13" customHeight="1" x14ac:dyDescent="0.2">
      <c r="A2856" s="33" t="s">
        <v>31261</v>
      </c>
      <c r="B2856" s="33">
        <v>37</v>
      </c>
      <c r="C2856" s="33" t="s">
        <v>13</v>
      </c>
      <c r="D2856" s="33" t="s">
        <v>78</v>
      </c>
      <c r="E2856" s="96"/>
      <c r="F2856" s="94">
        <v>43152</v>
      </c>
      <c r="G2856" s="33" t="s">
        <v>31262</v>
      </c>
      <c r="H2856" s="33" t="s">
        <v>401</v>
      </c>
      <c r="I2856" s="33" t="s">
        <v>618</v>
      </c>
      <c r="J2856" s="62">
        <v>39203</v>
      </c>
      <c r="K2856" s="33" t="s">
        <v>9126</v>
      </c>
      <c r="L2856" s="33" t="s">
        <v>5703</v>
      </c>
      <c r="M2856" s="1" t="s">
        <v>46096</v>
      </c>
      <c r="N2856" s="33" t="s">
        <v>20</v>
      </c>
      <c r="O2856" s="33" t="s">
        <v>31263</v>
      </c>
      <c r="P2856" s="33" t="s">
        <v>45771</v>
      </c>
      <c r="Q2856" s="33" t="s">
        <v>29986</v>
      </c>
      <c r="R2856" s="96" t="s">
        <v>31264</v>
      </c>
      <c r="S2856" s="33" t="s">
        <v>93</v>
      </c>
      <c r="T2856" s="33" t="s">
        <v>21</v>
      </c>
      <c r="U2856" s="33" t="s">
        <v>26689</v>
      </c>
      <c r="V2856" s="33" t="s">
        <v>26484</v>
      </c>
      <c r="W2856" s="33" t="s">
        <v>26486</v>
      </c>
      <c r="X2856" s="33" t="s">
        <v>93</v>
      </c>
      <c r="Y2856" s="33">
        <v>3440</v>
      </c>
      <c r="AA2856" s="33" t="s">
        <v>42842</v>
      </c>
      <c r="AB2856" s="33">
        <v>5595</v>
      </c>
      <c r="AC2856" s="103">
        <v>23802</v>
      </c>
    </row>
    <row r="2857" spans="1:29" ht="13" customHeight="1" x14ac:dyDescent="0.2">
      <c r="A2857" s="33" t="s">
        <v>31252</v>
      </c>
      <c r="B2857" s="33">
        <v>39</v>
      </c>
      <c r="C2857" s="33" t="s">
        <v>13</v>
      </c>
      <c r="D2857" s="33" t="s">
        <v>78</v>
      </c>
      <c r="E2857" s="96"/>
      <c r="F2857" s="94">
        <v>43152</v>
      </c>
      <c r="G2857" s="33" t="s">
        <v>31253</v>
      </c>
      <c r="H2857" s="33" t="s">
        <v>581</v>
      </c>
      <c r="I2857" s="33" t="s">
        <v>111</v>
      </c>
      <c r="J2857" s="62">
        <v>85009</v>
      </c>
      <c r="K2857" s="33" t="s">
        <v>582</v>
      </c>
      <c r="L2857" s="33" t="s">
        <v>702</v>
      </c>
      <c r="M2857" s="1" t="s">
        <v>46276</v>
      </c>
      <c r="N2857" s="33" t="s">
        <v>20</v>
      </c>
      <c r="O2857" s="33" t="s">
        <v>31254</v>
      </c>
      <c r="P2857" s="33" t="s">
        <v>45771</v>
      </c>
      <c r="Q2857" s="33" t="s">
        <v>29986</v>
      </c>
      <c r="R2857" s="96" t="s">
        <v>31255</v>
      </c>
      <c r="S2857" s="33" t="s">
        <v>93</v>
      </c>
      <c r="T2857" s="33" t="s">
        <v>21</v>
      </c>
      <c r="U2857" s="33" t="s">
        <v>26689</v>
      </c>
      <c r="V2857" s="33" t="s">
        <v>26484</v>
      </c>
      <c r="W2857" s="33" t="s">
        <v>26483</v>
      </c>
      <c r="X2857" s="33" t="s">
        <v>93</v>
      </c>
      <c r="Y2857" s="33">
        <v>3430</v>
      </c>
      <c r="AA2857" s="33" t="s">
        <v>42842</v>
      </c>
      <c r="AB2857" s="33">
        <v>5594</v>
      </c>
      <c r="AC2857" s="103">
        <v>23800</v>
      </c>
    </row>
    <row r="2858" spans="1:29" ht="13" customHeight="1" x14ac:dyDescent="0.2">
      <c r="A2858" s="33" t="s">
        <v>31275</v>
      </c>
      <c r="B2858" s="33">
        <v>22</v>
      </c>
      <c r="C2858" s="33" t="s">
        <v>13</v>
      </c>
      <c r="D2858" s="33" t="s">
        <v>78</v>
      </c>
      <c r="E2858" s="96"/>
      <c r="F2858" s="94">
        <v>43152</v>
      </c>
      <c r="G2858" s="33" t="s">
        <v>31276</v>
      </c>
      <c r="H2858" s="33" t="s">
        <v>31277</v>
      </c>
      <c r="I2858" s="33" t="s">
        <v>66</v>
      </c>
      <c r="J2858" s="62">
        <v>79084</v>
      </c>
      <c r="K2858" s="33" t="s">
        <v>13059</v>
      </c>
      <c r="L2858" s="33" t="s">
        <v>32068</v>
      </c>
      <c r="M2858" s="1" t="s">
        <v>47263</v>
      </c>
      <c r="N2858" s="33" t="s">
        <v>20</v>
      </c>
      <c r="O2858" s="33" t="s">
        <v>31278</v>
      </c>
      <c r="P2858" s="33" t="s">
        <v>45771</v>
      </c>
      <c r="Q2858" s="33" t="s">
        <v>29986</v>
      </c>
      <c r="R2858" s="96" t="s">
        <v>31279</v>
      </c>
      <c r="S2858" s="33" t="s">
        <v>93</v>
      </c>
      <c r="T2858" s="33" t="s">
        <v>28</v>
      </c>
      <c r="U2858" s="33" t="s">
        <v>26487</v>
      </c>
      <c r="V2858" s="33" t="s">
        <v>26487</v>
      </c>
      <c r="X2858" s="33" t="s">
        <v>93</v>
      </c>
      <c r="Y2858" s="33">
        <v>3441</v>
      </c>
      <c r="AA2858" s="33" t="s">
        <v>42843</v>
      </c>
      <c r="AB2858" s="33">
        <v>5596</v>
      </c>
      <c r="AC2858" s="103">
        <v>23799</v>
      </c>
    </row>
    <row r="2859" spans="1:29" ht="13" customHeight="1" x14ac:dyDescent="0.2">
      <c r="A2859" s="33" t="s">
        <v>31280</v>
      </c>
      <c r="B2859" s="33">
        <v>23</v>
      </c>
      <c r="C2859" s="33" t="s">
        <v>13</v>
      </c>
      <c r="D2859" s="33" t="s">
        <v>41</v>
      </c>
      <c r="E2859" s="96"/>
      <c r="F2859" s="94">
        <v>43150</v>
      </c>
      <c r="G2859" s="33" t="s">
        <v>31281</v>
      </c>
      <c r="H2859" s="33" t="s">
        <v>1224</v>
      </c>
      <c r="I2859" s="33" t="s">
        <v>66</v>
      </c>
      <c r="J2859" s="62">
        <v>78744</v>
      </c>
      <c r="K2859" s="33" t="s">
        <v>1225</v>
      </c>
      <c r="L2859" s="33" t="s">
        <v>1226</v>
      </c>
      <c r="M2859" s="1" t="s">
        <v>46070</v>
      </c>
      <c r="N2859" s="33" t="s">
        <v>20</v>
      </c>
      <c r="O2859" s="33" t="s">
        <v>31282</v>
      </c>
      <c r="P2859" s="33" t="s">
        <v>45771</v>
      </c>
      <c r="Q2859" s="33" t="s">
        <v>29986</v>
      </c>
      <c r="R2859" s="96" t="s">
        <v>31283</v>
      </c>
      <c r="S2859" s="33" t="s">
        <v>509</v>
      </c>
      <c r="T2859" s="33" t="s">
        <v>21</v>
      </c>
      <c r="U2859" s="33" t="s">
        <v>26689</v>
      </c>
      <c r="V2859" s="33" t="s">
        <v>26484</v>
      </c>
      <c r="W2859" s="33" t="s">
        <v>19153</v>
      </c>
      <c r="X2859" s="33" t="s">
        <v>93</v>
      </c>
      <c r="Y2859" s="33">
        <v>3407</v>
      </c>
      <c r="AA2859" s="33" t="s">
        <v>42844</v>
      </c>
      <c r="AB2859" s="33">
        <v>5588</v>
      </c>
      <c r="AC2859" s="103">
        <v>23796</v>
      </c>
    </row>
    <row r="2860" spans="1:29" ht="13" customHeight="1" x14ac:dyDescent="0.2">
      <c r="A2860" s="1" t="s">
        <v>31284</v>
      </c>
      <c r="B2860" s="33">
        <v>41</v>
      </c>
      <c r="C2860" s="33" t="s">
        <v>13</v>
      </c>
      <c r="D2860" s="1" t="s">
        <v>23</v>
      </c>
      <c r="E2860" s="96"/>
      <c r="F2860" s="94">
        <v>43150</v>
      </c>
      <c r="G2860" s="33" t="s">
        <v>31285</v>
      </c>
      <c r="H2860" s="33" t="s">
        <v>1129</v>
      </c>
      <c r="I2860" s="33" t="s">
        <v>281</v>
      </c>
      <c r="J2860" s="62">
        <v>98105</v>
      </c>
      <c r="K2860" s="33" t="s">
        <v>1130</v>
      </c>
      <c r="L2860" s="33" t="s">
        <v>1131</v>
      </c>
      <c r="M2860" s="1" t="s">
        <v>46009</v>
      </c>
      <c r="N2860" s="33" t="s">
        <v>20</v>
      </c>
      <c r="O2860" s="33" t="s">
        <v>31286</v>
      </c>
      <c r="P2860" s="33" t="s">
        <v>45771</v>
      </c>
      <c r="Q2860" s="33" t="s">
        <v>29986</v>
      </c>
      <c r="R2860" s="96" t="s">
        <v>31287</v>
      </c>
      <c r="S2860" s="33" t="s">
        <v>93</v>
      </c>
      <c r="T2860" s="33" t="s">
        <v>21</v>
      </c>
      <c r="U2860" s="33" t="s">
        <v>26689</v>
      </c>
      <c r="V2860" s="33" t="s">
        <v>26484</v>
      </c>
      <c r="W2860" s="33" t="s">
        <v>26485</v>
      </c>
      <c r="X2860" s="33" t="s">
        <v>93</v>
      </c>
      <c r="Y2860" s="33">
        <v>3406</v>
      </c>
      <c r="AA2860" s="33" t="s">
        <v>42842</v>
      </c>
      <c r="AB2860" s="33">
        <v>5587</v>
      </c>
      <c r="AC2860" s="103">
        <v>23794</v>
      </c>
    </row>
    <row r="2861" spans="1:29" ht="13" customHeight="1" x14ac:dyDescent="0.2">
      <c r="A2861" s="33" t="s">
        <v>31288</v>
      </c>
      <c r="B2861" s="33">
        <v>45</v>
      </c>
      <c r="C2861" s="33" t="s">
        <v>13</v>
      </c>
      <c r="D2861" s="33" t="s">
        <v>78</v>
      </c>
      <c r="E2861" s="96"/>
      <c r="F2861" s="94">
        <v>43150</v>
      </c>
      <c r="G2861" s="33" t="s">
        <v>31289</v>
      </c>
      <c r="H2861" s="33" t="s">
        <v>152</v>
      </c>
      <c r="I2861" s="33" t="s">
        <v>66</v>
      </c>
      <c r="J2861" s="62">
        <v>76205</v>
      </c>
      <c r="K2861" s="33" t="s">
        <v>152</v>
      </c>
      <c r="L2861" s="33" t="s">
        <v>32070</v>
      </c>
      <c r="M2861" s="1" t="s">
        <v>46261</v>
      </c>
      <c r="N2861" s="33" t="s">
        <v>20</v>
      </c>
      <c r="O2861" s="33" t="s">
        <v>31290</v>
      </c>
      <c r="P2861" s="33" t="s">
        <v>45771</v>
      </c>
      <c r="Q2861" s="33" t="s">
        <v>29986</v>
      </c>
      <c r="R2861" s="96" t="s">
        <v>31291</v>
      </c>
      <c r="S2861" s="33" t="s">
        <v>93</v>
      </c>
      <c r="T2861" s="33" t="s">
        <v>21</v>
      </c>
      <c r="U2861" s="33" t="s">
        <v>26682</v>
      </c>
      <c r="V2861" s="33" t="s">
        <v>26482</v>
      </c>
      <c r="W2861" s="33" t="s">
        <v>26486</v>
      </c>
      <c r="X2861" s="33" t="s">
        <v>93</v>
      </c>
      <c r="Y2861" s="33">
        <v>3412</v>
      </c>
      <c r="AA2861" s="33" t="s">
        <v>42842</v>
      </c>
      <c r="AB2861" s="33">
        <v>5589</v>
      </c>
      <c r="AC2861" s="103">
        <v>23793</v>
      </c>
    </row>
    <row r="2862" spans="1:29" ht="13" customHeight="1" x14ac:dyDescent="0.2">
      <c r="A2862" s="1" t="s">
        <v>31292</v>
      </c>
      <c r="B2862" s="33">
        <v>33</v>
      </c>
      <c r="C2862" s="33" t="s">
        <v>13</v>
      </c>
      <c r="D2862" s="1" t="s">
        <v>23</v>
      </c>
      <c r="E2862" s="96"/>
      <c r="F2862" s="94">
        <v>43150</v>
      </c>
      <c r="G2862" s="33" t="s">
        <v>31293</v>
      </c>
      <c r="H2862" s="33" t="s">
        <v>2524</v>
      </c>
      <c r="I2862" s="33" t="s">
        <v>618</v>
      </c>
      <c r="J2862" s="62">
        <v>39307</v>
      </c>
      <c r="K2862" s="33" t="s">
        <v>2526</v>
      </c>
      <c r="L2862" s="33" t="s">
        <v>32069</v>
      </c>
      <c r="M2862" s="1" t="s">
        <v>48939</v>
      </c>
      <c r="N2862" s="33" t="s">
        <v>20</v>
      </c>
      <c r="O2862" s="33" t="s">
        <v>31294</v>
      </c>
      <c r="P2862" s="33" t="s">
        <v>45771</v>
      </c>
      <c r="Q2862" s="33" t="s">
        <v>29986</v>
      </c>
      <c r="R2862" s="96" t="s">
        <v>31295</v>
      </c>
      <c r="S2862" s="33" t="s">
        <v>93</v>
      </c>
      <c r="T2862" s="33" t="s">
        <v>45897</v>
      </c>
      <c r="U2862" s="33" t="s">
        <v>49804</v>
      </c>
      <c r="V2862" s="33" t="s">
        <v>26487</v>
      </c>
      <c r="W2862" s="33" t="s">
        <v>26483</v>
      </c>
      <c r="AA2862" s="33" t="s">
        <v>42844</v>
      </c>
      <c r="AB2862" s="33">
        <v>5590</v>
      </c>
      <c r="AC2862" s="103">
        <v>13549</v>
      </c>
    </row>
    <row r="2863" spans="1:29" ht="13" customHeight="1" x14ac:dyDescent="0.2">
      <c r="A2863" s="33" t="s">
        <v>31296</v>
      </c>
      <c r="B2863" s="33">
        <v>33</v>
      </c>
      <c r="C2863" s="33" t="s">
        <v>13</v>
      </c>
      <c r="D2863" s="33" t="s">
        <v>41</v>
      </c>
      <c r="E2863" s="96" t="s">
        <v>31297</v>
      </c>
      <c r="F2863" s="94">
        <v>43149</v>
      </c>
      <c r="G2863" s="33" t="s">
        <v>31298</v>
      </c>
      <c r="H2863" s="33" t="s">
        <v>1018</v>
      </c>
      <c r="I2863" s="33" t="s">
        <v>66</v>
      </c>
      <c r="J2863" s="62">
        <v>78109</v>
      </c>
      <c r="K2863" s="33" t="s">
        <v>530</v>
      </c>
      <c r="L2863" s="33" t="s">
        <v>261</v>
      </c>
      <c r="M2863" s="1" t="s">
        <v>46113</v>
      </c>
      <c r="N2863" s="33" t="s">
        <v>20</v>
      </c>
      <c r="O2863" s="33" t="s">
        <v>31299</v>
      </c>
      <c r="P2863" s="33" t="s">
        <v>45771</v>
      </c>
      <c r="Q2863" s="33" t="s">
        <v>29986</v>
      </c>
      <c r="R2863" s="96" t="s">
        <v>31300</v>
      </c>
      <c r="S2863" s="33" t="s">
        <v>93</v>
      </c>
      <c r="T2863" s="33" t="s">
        <v>21</v>
      </c>
      <c r="U2863" s="33" t="s">
        <v>26689</v>
      </c>
      <c r="V2863" s="33" t="s">
        <v>26484</v>
      </c>
      <c r="W2863" s="33" t="s">
        <v>26483</v>
      </c>
      <c r="X2863" s="33" t="s">
        <v>93</v>
      </c>
      <c r="Y2863" s="33">
        <v>3426</v>
      </c>
      <c r="AA2863" s="33" t="s">
        <v>42844</v>
      </c>
      <c r="AB2863" s="33">
        <v>5585</v>
      </c>
      <c r="AC2863" s="103">
        <v>13178</v>
      </c>
    </row>
    <row r="2864" spans="1:29" ht="13" customHeight="1" x14ac:dyDescent="0.2">
      <c r="A2864" s="33" t="s">
        <v>31301</v>
      </c>
      <c r="B2864" s="33">
        <v>51</v>
      </c>
      <c r="C2864" s="33" t="s">
        <v>13</v>
      </c>
      <c r="D2864" s="33" t="s">
        <v>41</v>
      </c>
      <c r="E2864" s="96"/>
      <c r="F2864" s="94">
        <v>43149</v>
      </c>
      <c r="G2864" s="33" t="s">
        <v>31302</v>
      </c>
      <c r="H2864" s="33" t="s">
        <v>636</v>
      </c>
      <c r="I2864" s="33" t="s">
        <v>111</v>
      </c>
      <c r="J2864" s="62">
        <v>85251</v>
      </c>
      <c r="K2864" s="33" t="s">
        <v>582</v>
      </c>
      <c r="L2864" s="33" t="s">
        <v>4480</v>
      </c>
      <c r="M2864" s="1" t="s">
        <v>46271</v>
      </c>
      <c r="N2864" s="33" t="s">
        <v>20</v>
      </c>
      <c r="O2864" s="33" t="s">
        <v>31303</v>
      </c>
      <c r="P2864" s="33" t="s">
        <v>45771</v>
      </c>
      <c r="Q2864" s="33" t="s">
        <v>29986</v>
      </c>
      <c r="R2864" s="96" t="s">
        <v>31304</v>
      </c>
      <c r="S2864" s="33" t="s">
        <v>509</v>
      </c>
      <c r="T2864" s="33" t="s">
        <v>21</v>
      </c>
      <c r="U2864" s="33" t="s">
        <v>26689</v>
      </c>
      <c r="V2864" s="33" t="s">
        <v>26484</v>
      </c>
      <c r="W2864" s="33" t="s">
        <v>26485</v>
      </c>
      <c r="Z2864" s="33" t="s">
        <v>42353</v>
      </c>
      <c r="AA2864" s="33" t="s">
        <v>42842</v>
      </c>
      <c r="AB2864" s="33">
        <v>5586</v>
      </c>
      <c r="AC2864" s="103">
        <v>23791</v>
      </c>
    </row>
    <row r="2865" spans="1:67" ht="13" customHeight="1" x14ac:dyDescent="0.2">
      <c r="A2865" s="33" t="s">
        <v>2989</v>
      </c>
      <c r="B2865" s="33" t="s">
        <v>22</v>
      </c>
      <c r="C2865" s="33" t="s">
        <v>13</v>
      </c>
      <c r="D2865" s="33" t="s">
        <v>30</v>
      </c>
      <c r="E2865" s="96"/>
      <c r="F2865" s="94">
        <v>43148</v>
      </c>
      <c r="G2865" s="33" t="s">
        <v>31305</v>
      </c>
      <c r="H2865" s="33" t="s">
        <v>10313</v>
      </c>
      <c r="I2865" s="33" t="s">
        <v>366</v>
      </c>
      <c r="J2865" s="62">
        <v>74015</v>
      </c>
      <c r="K2865" s="33" t="s">
        <v>31306</v>
      </c>
      <c r="L2865" s="33" t="s">
        <v>32071</v>
      </c>
      <c r="M2865" s="1" t="s">
        <v>46627</v>
      </c>
      <c r="N2865" s="33" t="s">
        <v>20</v>
      </c>
      <c r="O2865" s="33" t="s">
        <v>31307</v>
      </c>
      <c r="P2865" s="33" t="s">
        <v>45771</v>
      </c>
      <c r="Q2865" s="33" t="s">
        <v>29986</v>
      </c>
      <c r="R2865" s="96" t="s">
        <v>31308</v>
      </c>
      <c r="S2865" s="33" t="s">
        <v>22</v>
      </c>
      <c r="T2865" s="33" t="s">
        <v>21</v>
      </c>
      <c r="U2865" s="33" t="s">
        <v>26689</v>
      </c>
      <c r="V2865" s="33" t="s">
        <v>26484</v>
      </c>
      <c r="W2865" s="33" t="s">
        <v>26485</v>
      </c>
      <c r="X2865" s="33" t="s">
        <v>93</v>
      </c>
      <c r="Y2865" s="33">
        <v>3425</v>
      </c>
      <c r="AA2865" s="33" t="s">
        <v>42843</v>
      </c>
      <c r="AB2865" s="33">
        <v>5581</v>
      </c>
      <c r="AC2865" s="103">
        <v>23787</v>
      </c>
    </row>
    <row r="2866" spans="1:67" ht="13" customHeight="1" x14ac:dyDescent="0.2">
      <c r="A2866" s="33" t="s">
        <v>2989</v>
      </c>
      <c r="B2866" s="33" t="s">
        <v>22</v>
      </c>
      <c r="C2866" s="33" t="s">
        <v>13</v>
      </c>
      <c r="D2866" s="33" t="s">
        <v>78</v>
      </c>
      <c r="E2866" s="96"/>
      <c r="F2866" s="94">
        <v>43148</v>
      </c>
      <c r="G2866" s="33" t="s">
        <v>31309</v>
      </c>
      <c r="H2866" s="33" t="s">
        <v>29237</v>
      </c>
      <c r="I2866" s="33" t="s">
        <v>138</v>
      </c>
      <c r="J2866" s="62">
        <v>25428</v>
      </c>
      <c r="K2866" s="33" t="s">
        <v>4875</v>
      </c>
      <c r="L2866" s="33" t="s">
        <v>17424</v>
      </c>
      <c r="M2866" s="1" t="s">
        <v>47264</v>
      </c>
      <c r="N2866" s="33" t="s">
        <v>20</v>
      </c>
      <c r="O2866" s="33" t="s">
        <v>31310</v>
      </c>
      <c r="P2866" s="33" t="s">
        <v>45771</v>
      </c>
      <c r="Q2866" s="33" t="s">
        <v>29986</v>
      </c>
      <c r="R2866" s="96" t="s">
        <v>31311</v>
      </c>
      <c r="S2866" s="33" t="s">
        <v>93</v>
      </c>
      <c r="T2866" s="33" t="s">
        <v>21</v>
      </c>
      <c r="U2866" s="33" t="s">
        <v>26689</v>
      </c>
      <c r="V2866" s="33" t="s">
        <v>26484</v>
      </c>
      <c r="W2866" s="33" t="s">
        <v>26485</v>
      </c>
      <c r="X2866" s="33" t="s">
        <v>93</v>
      </c>
      <c r="Y2866" s="33">
        <v>3422</v>
      </c>
      <c r="AA2866" s="33" t="s">
        <v>42844</v>
      </c>
      <c r="AB2866" s="33">
        <v>5580</v>
      </c>
      <c r="AC2866" s="103">
        <v>23788</v>
      </c>
    </row>
    <row r="2867" spans="1:67" ht="13" customHeight="1" x14ac:dyDescent="0.2">
      <c r="A2867" s="33" t="s">
        <v>31312</v>
      </c>
      <c r="B2867" s="33">
        <v>24</v>
      </c>
      <c r="C2867" s="33" t="s">
        <v>13</v>
      </c>
      <c r="D2867" s="33" t="s">
        <v>78</v>
      </c>
      <c r="E2867" s="96"/>
      <c r="F2867" s="94">
        <v>43148</v>
      </c>
      <c r="G2867" s="33" t="s">
        <v>31313</v>
      </c>
      <c r="H2867" s="33" t="s">
        <v>31314</v>
      </c>
      <c r="I2867" s="33" t="s">
        <v>25</v>
      </c>
      <c r="J2867" s="62">
        <v>29940</v>
      </c>
      <c r="K2867" s="33" t="s">
        <v>12001</v>
      </c>
      <c r="L2867" s="33" t="s">
        <v>36373</v>
      </c>
      <c r="M2867" s="1" t="s">
        <v>46584</v>
      </c>
      <c r="N2867" s="33" t="s">
        <v>362</v>
      </c>
      <c r="O2867" s="33" t="s">
        <v>36374</v>
      </c>
      <c r="P2867" s="33" t="s">
        <v>45771</v>
      </c>
      <c r="Q2867" s="33" t="s">
        <v>29986</v>
      </c>
      <c r="R2867" s="96" t="s">
        <v>31315</v>
      </c>
      <c r="S2867" s="33" t="s">
        <v>509</v>
      </c>
      <c r="T2867" s="33" t="s">
        <v>45897</v>
      </c>
      <c r="U2867" s="33" t="s">
        <v>49804</v>
      </c>
      <c r="V2867" s="33" t="s">
        <v>26482</v>
      </c>
      <c r="W2867" s="33" t="s">
        <v>26485</v>
      </c>
      <c r="AA2867" s="33" t="s">
        <v>42843</v>
      </c>
      <c r="AB2867" s="33">
        <v>5582</v>
      </c>
      <c r="AC2867" s="103">
        <v>3469</v>
      </c>
      <c r="BO2867" s="51"/>
    </row>
    <row r="2868" spans="1:67" ht="13" customHeight="1" x14ac:dyDescent="0.2">
      <c r="A2868" s="33" t="s">
        <v>31316</v>
      </c>
      <c r="B2868" s="33">
        <v>23</v>
      </c>
      <c r="C2868" s="33" t="s">
        <v>13</v>
      </c>
      <c r="D2868" s="33" t="s">
        <v>41</v>
      </c>
      <c r="E2868" s="96" t="s">
        <v>31317</v>
      </c>
      <c r="F2868" s="94">
        <v>43148</v>
      </c>
      <c r="G2868" s="33" t="s">
        <v>31318</v>
      </c>
      <c r="H2868" s="33" t="s">
        <v>908</v>
      </c>
      <c r="I2868" s="33" t="s">
        <v>177</v>
      </c>
      <c r="J2868" s="62">
        <v>88001</v>
      </c>
      <c r="K2868" s="33" t="s">
        <v>909</v>
      </c>
      <c r="L2868" s="33" t="s">
        <v>6498</v>
      </c>
      <c r="M2868" s="1" t="s">
        <v>45949</v>
      </c>
      <c r="N2868" s="33" t="s">
        <v>20</v>
      </c>
      <c r="O2868" s="33" t="s">
        <v>36375</v>
      </c>
      <c r="P2868" s="33" t="s">
        <v>31864</v>
      </c>
      <c r="Q2868" s="33" t="s">
        <v>29986</v>
      </c>
      <c r="R2868" s="96" t="s">
        <v>31319</v>
      </c>
      <c r="S2868" s="33" t="s">
        <v>93</v>
      </c>
      <c r="T2868" s="33" t="s">
        <v>350</v>
      </c>
      <c r="U2868" s="33" t="s">
        <v>26775</v>
      </c>
      <c r="V2868" s="33" t="s">
        <v>26482</v>
      </c>
      <c r="W2868" s="33" t="s">
        <v>26483</v>
      </c>
      <c r="X2868" s="33" t="s">
        <v>93</v>
      </c>
      <c r="Y2868" s="33">
        <v>3424</v>
      </c>
      <c r="AA2868" s="33" t="s">
        <v>42844</v>
      </c>
      <c r="AB2868" s="33">
        <v>5584</v>
      </c>
      <c r="AC2868" s="103">
        <v>23789</v>
      </c>
    </row>
    <row r="2869" spans="1:67" ht="13" customHeight="1" x14ac:dyDescent="0.2">
      <c r="A2869" s="33" t="s">
        <v>31320</v>
      </c>
      <c r="B2869" s="33">
        <v>28</v>
      </c>
      <c r="C2869" s="33" t="s">
        <v>13</v>
      </c>
      <c r="D2869" s="33" t="s">
        <v>30</v>
      </c>
      <c r="E2869" s="96"/>
      <c r="F2869" s="94">
        <v>43148</v>
      </c>
      <c r="G2869" s="33" t="s">
        <v>31321</v>
      </c>
      <c r="H2869" s="33" t="s">
        <v>8826</v>
      </c>
      <c r="I2869" s="33" t="s">
        <v>55</v>
      </c>
      <c r="J2869" s="62">
        <v>34442</v>
      </c>
      <c r="K2869" s="33" t="s">
        <v>5491</v>
      </c>
      <c r="L2869" s="33" t="s">
        <v>5492</v>
      </c>
      <c r="M2869" s="1" t="s">
        <v>46158</v>
      </c>
      <c r="N2869" s="33" t="s">
        <v>20</v>
      </c>
      <c r="O2869" s="33" t="s">
        <v>36376</v>
      </c>
      <c r="P2869" s="33" t="s">
        <v>45771</v>
      </c>
      <c r="Q2869" s="33" t="s">
        <v>29986</v>
      </c>
      <c r="R2869" s="96" t="s">
        <v>31322</v>
      </c>
      <c r="S2869" s="33" t="s">
        <v>93</v>
      </c>
      <c r="T2869" s="33" t="s">
        <v>350</v>
      </c>
      <c r="U2869" s="33" t="s">
        <v>26775</v>
      </c>
      <c r="V2869" s="33" t="s">
        <v>26482</v>
      </c>
      <c r="W2869" s="33" t="s">
        <v>26485</v>
      </c>
      <c r="X2869" s="33" t="s">
        <v>93</v>
      </c>
      <c r="Y2869" s="33">
        <v>3423</v>
      </c>
      <c r="AA2869" s="33" t="s">
        <v>42844</v>
      </c>
      <c r="AB2869" s="33">
        <v>5583</v>
      </c>
      <c r="AC2869" s="103">
        <v>23790</v>
      </c>
    </row>
    <row r="2870" spans="1:67" ht="13" customHeight="1" x14ac:dyDescent="0.2">
      <c r="A2870" s="33" t="s">
        <v>31323</v>
      </c>
      <c r="B2870" s="33">
        <v>59</v>
      </c>
      <c r="C2870" s="33" t="s">
        <v>13</v>
      </c>
      <c r="D2870" s="33" t="s">
        <v>30</v>
      </c>
      <c r="E2870" s="96"/>
      <c r="F2870" s="94">
        <v>43147</v>
      </c>
      <c r="G2870" s="33" t="s">
        <v>31324</v>
      </c>
      <c r="H2870" s="33" t="s">
        <v>31325</v>
      </c>
      <c r="I2870" s="33" t="s">
        <v>55</v>
      </c>
      <c r="J2870" s="62">
        <v>32931</v>
      </c>
      <c r="K2870" s="33" t="s">
        <v>1650</v>
      </c>
      <c r="L2870" s="33" t="s">
        <v>32072</v>
      </c>
      <c r="M2870" s="1" t="s">
        <v>47265</v>
      </c>
      <c r="N2870" s="33" t="s">
        <v>20</v>
      </c>
      <c r="O2870" s="33" t="s">
        <v>31326</v>
      </c>
      <c r="P2870" s="33" t="s">
        <v>45771</v>
      </c>
      <c r="Q2870" s="33" t="s">
        <v>29986</v>
      </c>
      <c r="R2870" s="96" t="s">
        <v>31327</v>
      </c>
      <c r="S2870" s="33" t="s">
        <v>901</v>
      </c>
      <c r="T2870" s="33" t="s">
        <v>21</v>
      </c>
      <c r="U2870" s="33" t="s">
        <v>26689</v>
      </c>
      <c r="V2870" s="33" t="s">
        <v>26487</v>
      </c>
      <c r="W2870" s="33" t="s">
        <v>26485</v>
      </c>
      <c r="X2870" s="33" t="s">
        <v>93</v>
      </c>
      <c r="Y2870" s="33">
        <v>3420</v>
      </c>
      <c r="AA2870" s="33" t="s">
        <v>42844</v>
      </c>
      <c r="AB2870" s="33">
        <v>5578</v>
      </c>
      <c r="AC2870" s="103">
        <v>23786</v>
      </c>
    </row>
    <row r="2871" spans="1:67" ht="13" customHeight="1" x14ac:dyDescent="0.2">
      <c r="A2871" s="33" t="s">
        <v>31328</v>
      </c>
      <c r="B2871" s="33">
        <v>39</v>
      </c>
      <c r="C2871" s="33" t="s">
        <v>13</v>
      </c>
      <c r="D2871" s="33" t="s">
        <v>30</v>
      </c>
      <c r="E2871" s="96" t="s">
        <v>31329</v>
      </c>
      <c r="F2871" s="94">
        <v>43147</v>
      </c>
      <c r="G2871" s="33" t="s">
        <v>31330</v>
      </c>
      <c r="H2871" s="33" t="s">
        <v>2055</v>
      </c>
      <c r="I2871" s="33" t="s">
        <v>138</v>
      </c>
      <c r="J2871" s="62">
        <v>25320</v>
      </c>
      <c r="K2871" s="33" t="s">
        <v>856</v>
      </c>
      <c r="L2871" s="33" t="s">
        <v>5147</v>
      </c>
      <c r="M2871" s="1" t="s">
        <v>48899</v>
      </c>
      <c r="N2871" s="33" t="s">
        <v>20</v>
      </c>
      <c r="O2871" s="33" t="s">
        <v>31331</v>
      </c>
      <c r="P2871" s="33" t="s">
        <v>45771</v>
      </c>
      <c r="Q2871" s="33" t="s">
        <v>29986</v>
      </c>
      <c r="R2871" s="96" t="s">
        <v>31332</v>
      </c>
      <c r="S2871" s="33" t="s">
        <v>509</v>
      </c>
      <c r="T2871" s="33" t="s">
        <v>28</v>
      </c>
      <c r="U2871" s="33" t="s">
        <v>26487</v>
      </c>
      <c r="V2871" s="33" t="s">
        <v>26487</v>
      </c>
      <c r="X2871" s="33" t="s">
        <v>93</v>
      </c>
      <c r="Y2871" s="33">
        <v>3421</v>
      </c>
      <c r="AA2871" s="33" t="s">
        <v>42843</v>
      </c>
      <c r="AB2871" s="33">
        <v>5579</v>
      </c>
      <c r="AC2871" s="103">
        <v>23785</v>
      </c>
    </row>
    <row r="2872" spans="1:67" ht="13" customHeight="1" x14ac:dyDescent="0.2">
      <c r="A2872" s="33" t="s">
        <v>31346</v>
      </c>
      <c r="B2872" s="33">
        <v>27</v>
      </c>
      <c r="C2872" s="33" t="s">
        <v>13</v>
      </c>
      <c r="D2872" s="33" t="s">
        <v>30</v>
      </c>
      <c r="E2872" s="96"/>
      <c r="F2872" s="94">
        <v>43146</v>
      </c>
      <c r="G2872" s="33" t="s">
        <v>31347</v>
      </c>
      <c r="H2872" s="33" t="s">
        <v>31348</v>
      </c>
      <c r="I2872" s="33" t="s">
        <v>399</v>
      </c>
      <c r="J2872" s="62">
        <v>64083</v>
      </c>
      <c r="K2872" s="33" t="s">
        <v>7575</v>
      </c>
      <c r="L2872" s="33" t="s">
        <v>8983</v>
      </c>
      <c r="M2872" s="1" t="s">
        <v>46298</v>
      </c>
      <c r="N2872" s="33" t="s">
        <v>20</v>
      </c>
      <c r="O2872" s="33" t="s">
        <v>31349</v>
      </c>
      <c r="P2872" s="33" t="s">
        <v>45771</v>
      </c>
      <c r="Q2872" s="33" t="s">
        <v>29986</v>
      </c>
      <c r="R2872" s="96" t="s">
        <v>31350</v>
      </c>
      <c r="S2872" s="33" t="s">
        <v>509</v>
      </c>
      <c r="T2872" s="33" t="s">
        <v>21</v>
      </c>
      <c r="U2872" s="33" t="s">
        <v>26689</v>
      </c>
      <c r="V2872" s="33" t="s">
        <v>26484</v>
      </c>
      <c r="W2872" s="33" t="s">
        <v>19153</v>
      </c>
      <c r="X2872" s="33" t="s">
        <v>93</v>
      </c>
      <c r="Y2872" s="33">
        <v>3415</v>
      </c>
      <c r="AA2872" s="33" t="s">
        <v>42844</v>
      </c>
      <c r="AB2872" s="33">
        <v>5575</v>
      </c>
      <c r="AC2872" s="103">
        <v>23783</v>
      </c>
    </row>
    <row r="2873" spans="1:67" ht="13" customHeight="1" x14ac:dyDescent="0.2">
      <c r="A2873" s="33" t="s">
        <v>31333</v>
      </c>
      <c r="B2873" s="33">
        <v>57</v>
      </c>
      <c r="C2873" s="33" t="s">
        <v>13</v>
      </c>
      <c r="D2873" s="33" t="s">
        <v>41</v>
      </c>
      <c r="E2873" s="96"/>
      <c r="F2873" s="94">
        <v>43146</v>
      </c>
      <c r="G2873" s="33" t="s">
        <v>31334</v>
      </c>
      <c r="H2873" s="33" t="s">
        <v>1333</v>
      </c>
      <c r="I2873" s="33" t="s">
        <v>111</v>
      </c>
      <c r="J2873" s="62">
        <v>85204</v>
      </c>
      <c r="K2873" s="33" t="s">
        <v>582</v>
      </c>
      <c r="L2873" s="33" t="s">
        <v>1334</v>
      </c>
      <c r="M2873" s="1" t="s">
        <v>46074</v>
      </c>
      <c r="N2873" s="33" t="s">
        <v>20</v>
      </c>
      <c r="O2873" s="33" t="s">
        <v>31335</v>
      </c>
      <c r="P2873" s="33" t="s">
        <v>45771</v>
      </c>
      <c r="Q2873" s="33" t="s">
        <v>29986</v>
      </c>
      <c r="R2873" s="96" t="s">
        <v>31336</v>
      </c>
      <c r="S2873" s="33" t="s">
        <v>22</v>
      </c>
      <c r="T2873" s="33" t="s">
        <v>21</v>
      </c>
      <c r="U2873" s="33" t="s">
        <v>26689</v>
      </c>
      <c r="V2873" s="33" t="s">
        <v>26484</v>
      </c>
      <c r="W2873" s="33" t="s">
        <v>26485</v>
      </c>
      <c r="X2873" s="33" t="s">
        <v>93</v>
      </c>
      <c r="Y2873" s="33">
        <v>3408</v>
      </c>
      <c r="AA2873" s="33" t="s">
        <v>42844</v>
      </c>
      <c r="AB2873" s="33">
        <v>5574</v>
      </c>
      <c r="AC2873" s="103">
        <v>23779</v>
      </c>
    </row>
    <row r="2874" spans="1:67" ht="13" customHeight="1" x14ac:dyDescent="0.2">
      <c r="A2874" s="33" t="s">
        <v>31337</v>
      </c>
      <c r="B2874" s="33">
        <v>58</v>
      </c>
      <c r="C2874" s="33" t="s">
        <v>13</v>
      </c>
      <c r="D2874" s="33" t="s">
        <v>30</v>
      </c>
      <c r="E2874" s="96"/>
      <c r="F2874" s="94">
        <v>43146</v>
      </c>
      <c r="G2874" s="33" t="s">
        <v>31338</v>
      </c>
      <c r="H2874" s="33" t="s">
        <v>1191</v>
      </c>
      <c r="I2874" s="33" t="s">
        <v>337</v>
      </c>
      <c r="J2874" s="62">
        <v>27536</v>
      </c>
      <c r="K2874" s="33" t="s">
        <v>31339</v>
      </c>
      <c r="L2874" s="33" t="s">
        <v>36231</v>
      </c>
      <c r="M2874" s="1" t="s">
        <v>47266</v>
      </c>
      <c r="N2874" s="33" t="s">
        <v>20</v>
      </c>
      <c r="O2874" s="33" t="s">
        <v>31340</v>
      </c>
      <c r="P2874" s="33" t="s">
        <v>45771</v>
      </c>
      <c r="Q2874" s="33" t="s">
        <v>29986</v>
      </c>
      <c r="R2874" s="96" t="s">
        <v>31341</v>
      </c>
      <c r="S2874" s="33" t="s">
        <v>93</v>
      </c>
      <c r="T2874" s="33" t="s">
        <v>21</v>
      </c>
      <c r="U2874" s="33" t="s">
        <v>26689</v>
      </c>
      <c r="V2874" s="33" t="s">
        <v>26484</v>
      </c>
      <c r="W2874" s="33" t="s">
        <v>26485</v>
      </c>
      <c r="X2874" s="33" t="s">
        <v>93</v>
      </c>
      <c r="Y2874" s="33">
        <v>3418</v>
      </c>
      <c r="AA2874" s="33" t="s">
        <v>42842</v>
      </c>
      <c r="AB2874" s="33">
        <v>5577</v>
      </c>
      <c r="AC2874" s="103">
        <v>23784</v>
      </c>
    </row>
    <row r="2875" spans="1:67" ht="13" customHeight="1" x14ac:dyDescent="0.2">
      <c r="A2875" s="33" t="s">
        <v>2989</v>
      </c>
      <c r="B2875" s="33" t="s">
        <v>22</v>
      </c>
      <c r="C2875" s="33" t="s">
        <v>13</v>
      </c>
      <c r="D2875" s="33" t="s">
        <v>127</v>
      </c>
      <c r="E2875" s="96"/>
      <c r="F2875" s="94">
        <v>43146</v>
      </c>
      <c r="G2875" s="33" t="s">
        <v>31342</v>
      </c>
      <c r="H2875" s="33" t="s">
        <v>31343</v>
      </c>
      <c r="I2875" s="33" t="s">
        <v>220</v>
      </c>
      <c r="J2875" s="62">
        <v>84534</v>
      </c>
      <c r="K2875" s="33" t="s">
        <v>5249</v>
      </c>
      <c r="L2875" s="33" t="s">
        <v>27720</v>
      </c>
      <c r="M2875" s="1" t="s">
        <v>48929</v>
      </c>
      <c r="N2875" s="33" t="s">
        <v>20</v>
      </c>
      <c r="O2875" s="33" t="s">
        <v>31344</v>
      </c>
      <c r="P2875" s="33" t="s">
        <v>45771</v>
      </c>
      <c r="Q2875" s="33" t="s">
        <v>29986</v>
      </c>
      <c r="R2875" s="96" t="s">
        <v>31345</v>
      </c>
      <c r="S2875" s="33" t="s">
        <v>93</v>
      </c>
      <c r="T2875" s="33" t="s">
        <v>21</v>
      </c>
      <c r="U2875" s="33" t="s">
        <v>26689</v>
      </c>
      <c r="V2875" s="33" t="s">
        <v>26484</v>
      </c>
      <c r="W2875" s="33" t="s">
        <v>26483</v>
      </c>
      <c r="X2875" s="33" t="s">
        <v>93</v>
      </c>
      <c r="Y2875" s="33">
        <v>3417</v>
      </c>
      <c r="AA2875" s="33" t="s">
        <v>42843</v>
      </c>
      <c r="AB2875" s="33">
        <v>5576</v>
      </c>
      <c r="AC2875" s="103">
        <v>23782</v>
      </c>
    </row>
    <row r="2876" spans="1:67" ht="13" customHeight="1" x14ac:dyDescent="0.2">
      <c r="A2876" s="33" t="s">
        <v>31351</v>
      </c>
      <c r="B2876" s="33">
        <v>29</v>
      </c>
      <c r="C2876" s="33" t="s">
        <v>13</v>
      </c>
      <c r="D2876" s="33" t="s">
        <v>30</v>
      </c>
      <c r="E2876" s="96"/>
      <c r="F2876" s="94">
        <v>43145</v>
      </c>
      <c r="G2876" s="33" t="s">
        <v>31352</v>
      </c>
      <c r="H2876" s="33" t="s">
        <v>31353</v>
      </c>
      <c r="I2876" s="33" t="s">
        <v>197</v>
      </c>
      <c r="J2876" s="62">
        <v>46990</v>
      </c>
      <c r="K2876" s="33" t="s">
        <v>31080</v>
      </c>
      <c r="L2876" s="33" t="s">
        <v>36377</v>
      </c>
      <c r="M2876" s="1" t="s">
        <v>47268</v>
      </c>
      <c r="N2876" s="33" t="s">
        <v>20</v>
      </c>
      <c r="O2876" s="33" t="s">
        <v>31354</v>
      </c>
      <c r="P2876" s="33" t="s">
        <v>45771</v>
      </c>
      <c r="Q2876" s="33" t="s">
        <v>29986</v>
      </c>
      <c r="R2876" s="96" t="s">
        <v>31355</v>
      </c>
      <c r="S2876" s="33" t="s">
        <v>93</v>
      </c>
      <c r="T2876" s="33" t="s">
        <v>21</v>
      </c>
      <c r="U2876" s="33" t="s">
        <v>26689</v>
      </c>
      <c r="V2876" s="33" t="s">
        <v>26482</v>
      </c>
      <c r="W2876" s="33" t="s">
        <v>26485</v>
      </c>
      <c r="X2876" s="33" t="s">
        <v>93</v>
      </c>
      <c r="Y2876" s="33">
        <v>3414</v>
      </c>
      <c r="AA2876" s="33" t="s">
        <v>42843</v>
      </c>
      <c r="AB2876" s="33">
        <v>5571</v>
      </c>
      <c r="AC2876" s="103">
        <v>23778</v>
      </c>
    </row>
    <row r="2877" spans="1:67" ht="13" customHeight="1" x14ac:dyDescent="0.2">
      <c r="A2877" s="33" t="s">
        <v>31363</v>
      </c>
      <c r="B2877" s="33">
        <v>30</v>
      </c>
      <c r="C2877" s="33" t="s">
        <v>13</v>
      </c>
      <c r="D2877" s="33" t="s">
        <v>78</v>
      </c>
      <c r="E2877" s="96"/>
      <c r="F2877" s="94">
        <v>43145</v>
      </c>
      <c r="G2877" s="33" t="s">
        <v>31364</v>
      </c>
      <c r="H2877" s="33" t="s">
        <v>31365</v>
      </c>
      <c r="I2877" s="33" t="s">
        <v>197</v>
      </c>
      <c r="J2877" s="62">
        <v>46410</v>
      </c>
      <c r="K2877" s="33" t="s">
        <v>1176</v>
      </c>
      <c r="L2877" s="33" t="s">
        <v>32073</v>
      </c>
      <c r="M2877" s="1" t="s">
        <v>47267</v>
      </c>
      <c r="N2877" s="33" t="s">
        <v>20</v>
      </c>
      <c r="O2877" s="33" t="s">
        <v>31366</v>
      </c>
      <c r="P2877" s="33" t="s">
        <v>45771</v>
      </c>
      <c r="Q2877" s="33" t="s">
        <v>29986</v>
      </c>
      <c r="R2877" s="96" t="s">
        <v>31367</v>
      </c>
      <c r="S2877" s="33" t="s">
        <v>93</v>
      </c>
      <c r="T2877" s="33" t="s">
        <v>21</v>
      </c>
      <c r="U2877" s="33" t="s">
        <v>26682</v>
      </c>
      <c r="V2877" s="33" t="s">
        <v>26484</v>
      </c>
      <c r="W2877" s="33" t="s">
        <v>26485</v>
      </c>
      <c r="X2877" s="33" t="s">
        <v>93</v>
      </c>
      <c r="Y2877" s="33">
        <v>3413</v>
      </c>
      <c r="AA2877" s="33" t="s">
        <v>42844</v>
      </c>
      <c r="AB2877" s="33">
        <v>5573</v>
      </c>
      <c r="AC2877" s="103">
        <v>23775</v>
      </c>
    </row>
    <row r="2878" spans="1:67" ht="13" customHeight="1" x14ac:dyDescent="0.2">
      <c r="A2878" s="33" t="s">
        <v>31359</v>
      </c>
      <c r="B2878" s="33">
        <v>41</v>
      </c>
      <c r="C2878" s="33" t="s">
        <v>13</v>
      </c>
      <c r="D2878" s="33" t="s">
        <v>30</v>
      </c>
      <c r="E2878" s="96"/>
      <c r="F2878" s="94">
        <v>43145</v>
      </c>
      <c r="G2878" s="33" t="s">
        <v>31360</v>
      </c>
      <c r="H2878" s="33" t="s">
        <v>12637</v>
      </c>
      <c r="I2878" s="33" t="s">
        <v>87</v>
      </c>
      <c r="J2878" s="62">
        <v>36618</v>
      </c>
      <c r="K2878" s="33" t="s">
        <v>12637</v>
      </c>
      <c r="L2878" s="33" t="s">
        <v>12911</v>
      </c>
      <c r="M2878" s="1" t="s">
        <v>47269</v>
      </c>
      <c r="N2878" s="33" t="s">
        <v>20</v>
      </c>
      <c r="O2878" s="33" t="s">
        <v>31361</v>
      </c>
      <c r="P2878" s="33" t="s">
        <v>45771</v>
      </c>
      <c r="Q2878" s="33" t="s">
        <v>29986</v>
      </c>
      <c r="R2878" s="96" t="s">
        <v>31362</v>
      </c>
      <c r="S2878" s="33" t="s">
        <v>509</v>
      </c>
      <c r="T2878" s="33" t="s">
        <v>21</v>
      </c>
      <c r="U2878" s="33" t="s">
        <v>26689</v>
      </c>
      <c r="V2878" s="33" t="s">
        <v>26484</v>
      </c>
      <c r="W2878" s="33" t="s">
        <v>26485</v>
      </c>
      <c r="X2878" s="33" t="s">
        <v>93</v>
      </c>
      <c r="Y2878" s="33">
        <v>3416</v>
      </c>
      <c r="AA2878" s="33" t="s">
        <v>42844</v>
      </c>
      <c r="AB2878" s="33">
        <v>5572</v>
      </c>
      <c r="AC2878" s="103">
        <v>23774</v>
      </c>
    </row>
    <row r="2879" spans="1:67" ht="13" customHeight="1" x14ac:dyDescent="0.2">
      <c r="A2879" s="1" t="s">
        <v>2989</v>
      </c>
      <c r="B2879" s="33" t="s">
        <v>22</v>
      </c>
      <c r="C2879" s="33" t="s">
        <v>13</v>
      </c>
      <c r="D2879" s="1" t="s">
        <v>23</v>
      </c>
      <c r="E2879" s="96"/>
      <c r="F2879" s="94">
        <v>43145</v>
      </c>
      <c r="G2879" s="33" t="s">
        <v>31356</v>
      </c>
      <c r="H2879" s="33" t="s">
        <v>867</v>
      </c>
      <c r="I2879" s="33" t="s">
        <v>66</v>
      </c>
      <c r="J2879" s="62">
        <v>76177</v>
      </c>
      <c r="K2879" s="33" t="s">
        <v>67</v>
      </c>
      <c r="L2879" s="33" t="s">
        <v>868</v>
      </c>
      <c r="M2879" s="1" t="s">
        <v>46465</v>
      </c>
      <c r="N2879" s="33" t="s">
        <v>20</v>
      </c>
      <c r="O2879" s="33" t="s">
        <v>31357</v>
      </c>
      <c r="P2879" s="33" t="s">
        <v>45771</v>
      </c>
      <c r="Q2879" s="33" t="s">
        <v>29986</v>
      </c>
      <c r="R2879" s="96" t="s">
        <v>31358</v>
      </c>
      <c r="S2879" s="33" t="s">
        <v>93</v>
      </c>
      <c r="T2879" s="33" t="s">
        <v>21</v>
      </c>
      <c r="U2879" s="33" t="s">
        <v>26689</v>
      </c>
      <c r="V2879" s="33" t="s">
        <v>26484</v>
      </c>
      <c r="W2879" s="33" t="s">
        <v>26486</v>
      </c>
      <c r="X2879" s="33" t="s">
        <v>93</v>
      </c>
      <c r="Y2879" s="33">
        <v>3409</v>
      </c>
      <c r="AA2879" s="33" t="s">
        <v>42844</v>
      </c>
      <c r="AB2879" s="33">
        <v>5570</v>
      </c>
      <c r="AC2879" s="103">
        <v>23777</v>
      </c>
    </row>
    <row r="2880" spans="1:67" ht="13" customHeight="1" x14ac:dyDescent="0.2">
      <c r="A2880" s="33" t="s">
        <v>31371</v>
      </c>
      <c r="B2880" s="33">
        <v>48</v>
      </c>
      <c r="C2880" s="33" t="s">
        <v>102</v>
      </c>
      <c r="D2880" s="33" t="s">
        <v>30</v>
      </c>
      <c r="E2880" s="96"/>
      <c r="F2880" s="94">
        <v>43144</v>
      </c>
      <c r="G2880" s="33" t="s">
        <v>31372</v>
      </c>
      <c r="H2880" s="33" t="s">
        <v>8358</v>
      </c>
      <c r="I2880" s="33" t="s">
        <v>38</v>
      </c>
      <c r="J2880" s="62">
        <v>95490</v>
      </c>
      <c r="K2880" s="33" t="s">
        <v>5277</v>
      </c>
      <c r="L2880" s="33" t="s">
        <v>36378</v>
      </c>
      <c r="M2880" s="1" t="s">
        <v>47271</v>
      </c>
      <c r="N2880" s="33" t="s">
        <v>20</v>
      </c>
      <c r="O2880" s="33" t="s">
        <v>31373</v>
      </c>
      <c r="P2880" s="33" t="s">
        <v>45771</v>
      </c>
      <c r="Q2880" s="33" t="s">
        <v>29986</v>
      </c>
      <c r="R2880" s="96" t="s">
        <v>31374</v>
      </c>
      <c r="S2880" s="33" t="s">
        <v>93</v>
      </c>
      <c r="T2880" s="33" t="s">
        <v>21</v>
      </c>
      <c r="U2880" s="33" t="s">
        <v>26689</v>
      </c>
      <c r="V2880" s="33" t="s">
        <v>26487</v>
      </c>
      <c r="W2880" s="33" t="s">
        <v>26483</v>
      </c>
      <c r="Y2880" s="33">
        <v>4250</v>
      </c>
      <c r="AA2880" s="33" t="s">
        <v>42843</v>
      </c>
      <c r="AB2880" s="33">
        <v>5567</v>
      </c>
      <c r="AC2880" s="103">
        <v>22113</v>
      </c>
    </row>
    <row r="2881" spans="1:29" ht="13" customHeight="1" x14ac:dyDescent="0.2">
      <c r="A2881" s="33" t="s">
        <v>31375</v>
      </c>
      <c r="B2881" s="33">
        <v>52</v>
      </c>
      <c r="C2881" s="33" t="s">
        <v>13</v>
      </c>
      <c r="D2881" s="33" t="s">
        <v>14</v>
      </c>
      <c r="E2881" s="96"/>
      <c r="F2881" s="94">
        <v>43144</v>
      </c>
      <c r="G2881" s="33" t="s">
        <v>31376</v>
      </c>
      <c r="H2881" s="33" t="s">
        <v>1209</v>
      </c>
      <c r="I2881" s="33" t="s">
        <v>191</v>
      </c>
      <c r="J2881" s="62">
        <v>80207</v>
      </c>
      <c r="K2881" s="33" t="s">
        <v>1209</v>
      </c>
      <c r="L2881" s="33" t="s">
        <v>1210</v>
      </c>
      <c r="M2881" s="1" t="s">
        <v>46036</v>
      </c>
      <c r="N2881" s="33" t="s">
        <v>20</v>
      </c>
      <c r="O2881" s="33" t="s">
        <v>31377</v>
      </c>
      <c r="P2881" s="33" t="s">
        <v>45771</v>
      </c>
      <c r="Q2881" s="33" t="s">
        <v>29986</v>
      </c>
      <c r="R2881" s="96" t="s">
        <v>31378</v>
      </c>
      <c r="S2881" s="33" t="s">
        <v>93</v>
      </c>
      <c r="T2881" s="33" t="s">
        <v>21</v>
      </c>
      <c r="U2881" s="33" t="s">
        <v>29318</v>
      </c>
      <c r="V2881" s="33" t="s">
        <v>26482</v>
      </c>
      <c r="W2881" s="33" t="s">
        <v>26485</v>
      </c>
      <c r="X2881" s="33" t="s">
        <v>93</v>
      </c>
      <c r="Y2881" s="33">
        <v>3411</v>
      </c>
      <c r="AA2881" s="33" t="s">
        <v>42844</v>
      </c>
      <c r="AB2881" s="33">
        <v>5568</v>
      </c>
      <c r="AC2881" s="103">
        <v>23771</v>
      </c>
    </row>
    <row r="2882" spans="1:29" ht="13" customHeight="1" x14ac:dyDescent="0.2">
      <c r="A2882" s="1" t="s">
        <v>2989</v>
      </c>
      <c r="B2882" s="33" t="s">
        <v>22</v>
      </c>
      <c r="C2882" s="33" t="s">
        <v>13</v>
      </c>
      <c r="D2882" s="1" t="s">
        <v>23</v>
      </c>
      <c r="E2882" s="96"/>
      <c r="F2882" s="94">
        <v>43144</v>
      </c>
      <c r="G2882" s="33" t="s">
        <v>31368</v>
      </c>
      <c r="H2882" s="33" t="s">
        <v>368</v>
      </c>
      <c r="I2882" s="33" t="s">
        <v>366</v>
      </c>
      <c r="J2882" s="62">
        <v>74738</v>
      </c>
      <c r="K2882" s="33" t="s">
        <v>1067</v>
      </c>
      <c r="L2882" s="33" t="s">
        <v>7207</v>
      </c>
      <c r="M2882" s="1" t="s">
        <v>47270</v>
      </c>
      <c r="N2882" s="33" t="s">
        <v>20</v>
      </c>
      <c r="O2882" s="33" t="s">
        <v>31369</v>
      </c>
      <c r="P2882" s="33" t="s">
        <v>45771</v>
      </c>
      <c r="Q2882" s="33" t="s">
        <v>29986</v>
      </c>
      <c r="R2882" s="96" t="s">
        <v>31370</v>
      </c>
      <c r="S2882" s="33" t="s">
        <v>93</v>
      </c>
      <c r="T2882" s="33" t="s">
        <v>21</v>
      </c>
      <c r="U2882" s="33" t="s">
        <v>26689</v>
      </c>
      <c r="V2882" s="33" t="s">
        <v>26484</v>
      </c>
      <c r="W2882" s="33" t="s">
        <v>26485</v>
      </c>
      <c r="X2882" s="33" t="s">
        <v>93</v>
      </c>
      <c r="Y2882" s="33">
        <v>3410</v>
      </c>
      <c r="AA2882" s="33" t="s">
        <v>42843</v>
      </c>
      <c r="AB2882" s="33">
        <v>5566</v>
      </c>
      <c r="AC2882" s="103"/>
    </row>
    <row r="2883" spans="1:29" ht="13" customHeight="1" x14ac:dyDescent="0.2">
      <c r="A2883" s="33" t="s">
        <v>31379</v>
      </c>
      <c r="B2883" s="33">
        <v>32</v>
      </c>
      <c r="C2883" s="33" t="s">
        <v>13</v>
      </c>
      <c r="D2883" s="33" t="s">
        <v>78</v>
      </c>
      <c r="E2883" s="96" t="s">
        <v>31380</v>
      </c>
      <c r="F2883" s="94">
        <v>43144</v>
      </c>
      <c r="G2883" s="33" t="s">
        <v>31381</v>
      </c>
      <c r="H2883" s="33" t="s">
        <v>3130</v>
      </c>
      <c r="I2883" s="33" t="s">
        <v>38</v>
      </c>
      <c r="J2883" s="62">
        <v>94590</v>
      </c>
      <c r="K2883" s="33" t="s">
        <v>3132</v>
      </c>
      <c r="L2883" s="33" t="s">
        <v>3133</v>
      </c>
      <c r="M2883" s="1" t="s">
        <v>45964</v>
      </c>
      <c r="N2883" s="33" t="s">
        <v>20</v>
      </c>
      <c r="O2883" s="33" t="s">
        <v>31382</v>
      </c>
      <c r="P2883" s="33" t="s">
        <v>31864</v>
      </c>
      <c r="Q2883" s="33" t="s">
        <v>29986</v>
      </c>
      <c r="R2883" s="96" t="s">
        <v>31383</v>
      </c>
      <c r="S2883" s="33" t="s">
        <v>93</v>
      </c>
      <c r="T2883" s="33" t="s">
        <v>45897</v>
      </c>
      <c r="U2883" s="33" t="s">
        <v>49804</v>
      </c>
      <c r="V2883" s="33" t="s">
        <v>26484</v>
      </c>
      <c r="W2883" s="33" t="s">
        <v>26486</v>
      </c>
      <c r="X2883" s="33" t="s">
        <v>93</v>
      </c>
      <c r="Y2883" s="33">
        <v>3405</v>
      </c>
      <c r="AA2883" s="33" t="s">
        <v>42842</v>
      </c>
      <c r="AB2883" s="33">
        <v>5569</v>
      </c>
      <c r="AC2883" s="103">
        <v>23773</v>
      </c>
    </row>
    <row r="2884" spans="1:29" ht="13" customHeight="1" x14ac:dyDescent="0.2">
      <c r="A2884" s="33" t="s">
        <v>31385</v>
      </c>
      <c r="B2884" s="33">
        <v>84</v>
      </c>
      <c r="C2884" s="33" t="s">
        <v>13</v>
      </c>
      <c r="D2884" s="33" t="s">
        <v>30</v>
      </c>
      <c r="E2884" s="96"/>
      <c r="F2884" s="94">
        <v>43143</v>
      </c>
      <c r="G2884" s="33" t="s">
        <v>31386</v>
      </c>
      <c r="H2884" s="33" t="s">
        <v>195</v>
      </c>
      <c r="I2884" s="33" t="s">
        <v>55</v>
      </c>
      <c r="J2884" s="62">
        <v>33032</v>
      </c>
      <c r="K2884" s="33" t="s">
        <v>147</v>
      </c>
      <c r="L2884" s="33" t="s">
        <v>148</v>
      </c>
      <c r="M2884" s="1" t="s">
        <v>46168</v>
      </c>
      <c r="N2884" s="33" t="s">
        <v>20</v>
      </c>
      <c r="O2884" s="33" t="s">
        <v>31387</v>
      </c>
      <c r="P2884" s="33" t="s">
        <v>45771</v>
      </c>
      <c r="Q2884" s="33" t="s">
        <v>29986</v>
      </c>
      <c r="R2884" s="96" t="s">
        <v>31388</v>
      </c>
      <c r="S2884" s="33" t="s">
        <v>509</v>
      </c>
      <c r="T2884" s="33" t="s">
        <v>21</v>
      </c>
      <c r="U2884" s="33" t="s">
        <v>26689</v>
      </c>
      <c r="V2884" s="33" t="s">
        <v>26484</v>
      </c>
      <c r="W2884" s="33" t="s">
        <v>26485</v>
      </c>
      <c r="X2884" s="33" t="s">
        <v>93</v>
      </c>
      <c r="Y2884" s="33">
        <v>3403</v>
      </c>
      <c r="AA2884" s="33" t="s">
        <v>42844</v>
      </c>
      <c r="AB2884" s="33">
        <v>5564</v>
      </c>
      <c r="AC2884" s="103">
        <v>23769</v>
      </c>
    </row>
    <row r="2885" spans="1:29" ht="13" customHeight="1" x14ac:dyDescent="0.2">
      <c r="A2885" s="33" t="s">
        <v>23616</v>
      </c>
      <c r="B2885" s="33">
        <v>29</v>
      </c>
      <c r="C2885" s="33" t="s">
        <v>13</v>
      </c>
      <c r="D2885" s="33" t="s">
        <v>78</v>
      </c>
      <c r="E2885" s="96"/>
      <c r="F2885" s="94">
        <v>43143</v>
      </c>
      <c r="G2885" s="33" t="s">
        <v>31389</v>
      </c>
      <c r="H2885" s="33" t="s">
        <v>1145</v>
      </c>
      <c r="I2885" s="33" t="s">
        <v>55</v>
      </c>
      <c r="J2885" s="62">
        <v>33032</v>
      </c>
      <c r="K2885" s="33" t="s">
        <v>147</v>
      </c>
      <c r="L2885" s="33" t="s">
        <v>27274</v>
      </c>
      <c r="M2885" s="1" t="s">
        <v>46425</v>
      </c>
      <c r="N2885" s="33" t="s">
        <v>20</v>
      </c>
      <c r="O2885" s="33" t="s">
        <v>31390</v>
      </c>
      <c r="P2885" s="33" t="s">
        <v>45771</v>
      </c>
      <c r="Q2885" s="33" t="s">
        <v>29986</v>
      </c>
      <c r="R2885" s="96" t="s">
        <v>31391</v>
      </c>
      <c r="S2885" s="33" t="s">
        <v>93</v>
      </c>
      <c r="T2885" s="33" t="s">
        <v>28</v>
      </c>
      <c r="U2885" s="33" t="s">
        <v>26487</v>
      </c>
      <c r="V2885" s="33" t="s">
        <v>26484</v>
      </c>
      <c r="W2885" s="33" t="s">
        <v>26485</v>
      </c>
      <c r="AA2885" s="33" t="s">
        <v>42844</v>
      </c>
      <c r="AB2885" s="33">
        <v>5565</v>
      </c>
      <c r="AC2885" s="103">
        <v>23770</v>
      </c>
    </row>
    <row r="2886" spans="1:29" ht="13" customHeight="1" x14ac:dyDescent="0.2">
      <c r="A2886" s="33" t="s">
        <v>31392</v>
      </c>
      <c r="B2886" s="33">
        <v>39</v>
      </c>
      <c r="C2886" s="33" t="s">
        <v>13</v>
      </c>
      <c r="D2886" s="33" t="s">
        <v>78</v>
      </c>
      <c r="E2886" s="96" t="s">
        <v>31393</v>
      </c>
      <c r="F2886" s="94">
        <v>43142</v>
      </c>
      <c r="G2886" s="33" t="s">
        <v>31394</v>
      </c>
      <c r="H2886" s="33" t="s">
        <v>1524</v>
      </c>
      <c r="I2886" s="33" t="s">
        <v>373</v>
      </c>
      <c r="J2886" s="62">
        <v>15208</v>
      </c>
      <c r="K2886" s="33" t="s">
        <v>1526</v>
      </c>
      <c r="L2886" s="33" t="s">
        <v>32075</v>
      </c>
      <c r="M2886" s="1" t="s">
        <v>46200</v>
      </c>
      <c r="N2886" s="33" t="s">
        <v>20</v>
      </c>
      <c r="O2886" s="33" t="s">
        <v>31395</v>
      </c>
      <c r="P2886" s="33" t="s">
        <v>45771</v>
      </c>
      <c r="Q2886" s="33" t="s">
        <v>29986</v>
      </c>
      <c r="R2886" s="96" t="s">
        <v>31396</v>
      </c>
      <c r="S2886" s="33" t="s">
        <v>93</v>
      </c>
      <c r="T2886" s="33" t="s">
        <v>21</v>
      </c>
      <c r="U2886" s="33" t="s">
        <v>26689</v>
      </c>
      <c r="V2886" s="33" t="s">
        <v>26484</v>
      </c>
      <c r="W2886" s="33" t="s">
        <v>26486</v>
      </c>
      <c r="X2886" s="33" t="s">
        <v>93</v>
      </c>
      <c r="Y2886" s="33">
        <v>3400</v>
      </c>
      <c r="AA2886" s="33" t="s">
        <v>42842</v>
      </c>
      <c r="AB2886" s="33">
        <v>5563</v>
      </c>
      <c r="AC2886" s="103">
        <v>23768</v>
      </c>
    </row>
    <row r="2887" spans="1:29" ht="13" customHeight="1" x14ac:dyDescent="0.2">
      <c r="A2887" s="33" t="s">
        <v>31397</v>
      </c>
      <c r="B2887" s="33">
        <v>42</v>
      </c>
      <c r="C2887" s="33" t="s">
        <v>13</v>
      </c>
      <c r="D2887" s="33" t="s">
        <v>30</v>
      </c>
      <c r="E2887" s="96" t="s">
        <v>31398</v>
      </c>
      <c r="F2887" s="94">
        <v>43142</v>
      </c>
      <c r="G2887" s="33" t="s">
        <v>31399</v>
      </c>
      <c r="H2887" s="33" t="s">
        <v>710</v>
      </c>
      <c r="I2887" s="33" t="s">
        <v>9695</v>
      </c>
      <c r="J2887" s="62">
        <v>5676</v>
      </c>
      <c r="K2887" s="33" t="s">
        <v>106</v>
      </c>
      <c r="L2887" s="33" t="s">
        <v>32076</v>
      </c>
      <c r="M2887" s="1" t="s">
        <v>47272</v>
      </c>
      <c r="N2887" s="33" t="s">
        <v>20</v>
      </c>
      <c r="O2887" s="33" t="s">
        <v>31400</v>
      </c>
      <c r="P2887" s="33" t="s">
        <v>45771</v>
      </c>
      <c r="Q2887" s="33" t="s">
        <v>29986</v>
      </c>
      <c r="R2887" s="96" t="s">
        <v>31401</v>
      </c>
      <c r="S2887" s="33" t="s">
        <v>93</v>
      </c>
      <c r="T2887" s="33" t="s">
        <v>21</v>
      </c>
      <c r="U2887" s="33" t="s">
        <v>26689</v>
      </c>
      <c r="V2887" s="33" t="s">
        <v>26482</v>
      </c>
      <c r="W2887" s="33" t="s">
        <v>26485</v>
      </c>
      <c r="X2887" s="33" t="s">
        <v>93</v>
      </c>
      <c r="Y2887" s="33">
        <v>3396</v>
      </c>
      <c r="AA2887" s="33" t="s">
        <v>42843</v>
      </c>
      <c r="AB2887" s="33">
        <v>5562</v>
      </c>
      <c r="AC2887" s="103">
        <v>23766</v>
      </c>
    </row>
    <row r="2888" spans="1:29" ht="13" customHeight="1" x14ac:dyDescent="0.2">
      <c r="A2888" s="33" t="s">
        <v>31406</v>
      </c>
      <c r="B2888" s="33">
        <v>48</v>
      </c>
      <c r="C2888" s="33" t="s">
        <v>13</v>
      </c>
      <c r="D2888" s="33" t="s">
        <v>78</v>
      </c>
      <c r="E2888" s="96" t="s">
        <v>31407</v>
      </c>
      <c r="F2888" s="94">
        <v>43141</v>
      </c>
      <c r="G2888" s="33" t="s">
        <v>31408</v>
      </c>
      <c r="H2888" s="33" t="s">
        <v>1459</v>
      </c>
      <c r="I2888" s="33" t="s">
        <v>55</v>
      </c>
      <c r="J2888" s="62">
        <v>33612</v>
      </c>
      <c r="K2888" s="33" t="s">
        <v>587</v>
      </c>
      <c r="L2888" s="33" t="s">
        <v>1461</v>
      </c>
      <c r="M2888" s="1" t="s">
        <v>46060</v>
      </c>
      <c r="N2888" s="33" t="s">
        <v>4952</v>
      </c>
      <c r="O2888" s="33" t="s">
        <v>31409</v>
      </c>
      <c r="P2888" s="33" t="s">
        <v>45771</v>
      </c>
      <c r="Q2888" s="33" t="s">
        <v>29986</v>
      </c>
      <c r="R2888" s="96" t="s">
        <v>31410</v>
      </c>
      <c r="S2888" s="33" t="s">
        <v>22</v>
      </c>
      <c r="T2888" s="33" t="s">
        <v>21</v>
      </c>
      <c r="U2888" s="33" t="s">
        <v>26505</v>
      </c>
      <c r="V2888" s="33" t="s">
        <v>26482</v>
      </c>
      <c r="W2888" s="33" t="s">
        <v>26485</v>
      </c>
      <c r="X2888" s="33" t="s">
        <v>93</v>
      </c>
      <c r="Y2888" s="33">
        <v>3399</v>
      </c>
      <c r="AA2888" s="33" t="s">
        <v>42844</v>
      </c>
      <c r="AB2888" s="33">
        <v>5558</v>
      </c>
      <c r="AC2888" s="103">
        <v>23763</v>
      </c>
    </row>
    <row r="2889" spans="1:29" ht="13" customHeight="1" x14ac:dyDescent="0.2">
      <c r="A2889" s="33" t="s">
        <v>31402</v>
      </c>
      <c r="B2889" s="33">
        <v>63</v>
      </c>
      <c r="C2889" s="33" t="s">
        <v>13</v>
      </c>
      <c r="D2889" s="33" t="s">
        <v>30</v>
      </c>
      <c r="E2889" s="96"/>
      <c r="F2889" s="94">
        <v>43141</v>
      </c>
      <c r="G2889" s="33" t="s">
        <v>31403</v>
      </c>
      <c r="H2889" s="33" t="s">
        <v>3400</v>
      </c>
      <c r="I2889" s="33" t="s">
        <v>111</v>
      </c>
      <c r="J2889" s="62">
        <v>86409</v>
      </c>
      <c r="K2889" s="33" t="s">
        <v>5349</v>
      </c>
      <c r="L2889" s="33" t="s">
        <v>22793</v>
      </c>
      <c r="M2889" s="1" t="s">
        <v>47273</v>
      </c>
      <c r="N2889" s="33" t="s">
        <v>20</v>
      </c>
      <c r="O2889" s="33" t="s">
        <v>31404</v>
      </c>
      <c r="P2889" s="33" t="s">
        <v>45771</v>
      </c>
      <c r="Q2889" s="33" t="s">
        <v>29986</v>
      </c>
      <c r="R2889" s="96" t="s">
        <v>31405</v>
      </c>
      <c r="S2889" s="33" t="s">
        <v>93</v>
      </c>
      <c r="T2889" s="33" t="s">
        <v>21</v>
      </c>
      <c r="U2889" s="33" t="s">
        <v>26689</v>
      </c>
      <c r="V2889" s="33" t="s">
        <v>26484</v>
      </c>
      <c r="W2889" s="33" t="s">
        <v>26485</v>
      </c>
      <c r="X2889" s="33" t="s">
        <v>509</v>
      </c>
      <c r="Y2889" s="33">
        <v>3404</v>
      </c>
      <c r="AA2889" s="33" t="s">
        <v>42843</v>
      </c>
      <c r="AB2889" s="33">
        <v>5557</v>
      </c>
      <c r="AC2889" s="103">
        <v>23762</v>
      </c>
    </row>
    <row r="2890" spans="1:29" ht="13" customHeight="1" x14ac:dyDescent="0.2">
      <c r="A2890" s="33" t="s">
        <v>31411</v>
      </c>
      <c r="B2890" s="33">
        <v>20</v>
      </c>
      <c r="C2890" s="33" t="s">
        <v>13</v>
      </c>
      <c r="D2890" s="33" t="s">
        <v>30</v>
      </c>
      <c r="E2890" s="96" t="s">
        <v>31412</v>
      </c>
      <c r="F2890" s="94">
        <v>43141</v>
      </c>
      <c r="G2890" s="33" t="s">
        <v>31413</v>
      </c>
      <c r="H2890" s="33" t="s">
        <v>3199</v>
      </c>
      <c r="I2890" s="33" t="s">
        <v>55</v>
      </c>
      <c r="J2890" s="62">
        <v>32304</v>
      </c>
      <c r="K2890" s="33" t="s">
        <v>3201</v>
      </c>
      <c r="L2890" s="33" t="s">
        <v>3202</v>
      </c>
      <c r="M2890" s="1" t="s">
        <v>45982</v>
      </c>
      <c r="N2890" s="33" t="s">
        <v>362</v>
      </c>
      <c r="O2890" s="33" t="s">
        <v>31414</v>
      </c>
      <c r="P2890" s="33" t="s">
        <v>45771</v>
      </c>
      <c r="Q2890" s="33" t="s">
        <v>29986</v>
      </c>
      <c r="R2890" s="96" t="s">
        <v>31415</v>
      </c>
      <c r="S2890" s="33" t="s">
        <v>509</v>
      </c>
      <c r="T2890" s="33" t="s">
        <v>45897</v>
      </c>
      <c r="U2890" s="33" t="s">
        <v>49804</v>
      </c>
      <c r="V2890" s="33" t="s">
        <v>26484</v>
      </c>
      <c r="W2890" s="33" t="s">
        <v>26485</v>
      </c>
      <c r="AA2890" s="33" t="s">
        <v>42844</v>
      </c>
      <c r="AB2890" s="33">
        <v>5559</v>
      </c>
      <c r="AC2890" s="103">
        <v>23007</v>
      </c>
    </row>
    <row r="2891" spans="1:29" ht="13" customHeight="1" x14ac:dyDescent="0.2">
      <c r="A2891" s="33" t="s">
        <v>31420</v>
      </c>
      <c r="B2891" s="33">
        <v>25</v>
      </c>
      <c r="C2891" s="33" t="s">
        <v>13</v>
      </c>
      <c r="D2891" s="33" t="s">
        <v>30</v>
      </c>
      <c r="E2891" s="96"/>
      <c r="F2891" s="94">
        <v>43141</v>
      </c>
      <c r="G2891" s="33" t="s">
        <v>31421</v>
      </c>
      <c r="H2891" s="33" t="s">
        <v>1199</v>
      </c>
      <c r="I2891" s="33" t="s">
        <v>62</v>
      </c>
      <c r="J2891" s="62">
        <v>43204</v>
      </c>
      <c r="K2891" s="33" t="s">
        <v>1200</v>
      </c>
      <c r="L2891" s="33" t="s">
        <v>11422</v>
      </c>
      <c r="M2891" s="1" t="s">
        <v>45979</v>
      </c>
      <c r="N2891" s="33" t="s">
        <v>20</v>
      </c>
      <c r="O2891" s="33" t="s">
        <v>31422</v>
      </c>
      <c r="P2891" s="33" t="s">
        <v>45771</v>
      </c>
      <c r="Q2891" s="33" t="s">
        <v>29986</v>
      </c>
      <c r="R2891" s="96" t="s">
        <v>31423</v>
      </c>
      <c r="S2891" s="33" t="s">
        <v>93</v>
      </c>
      <c r="T2891" s="33" t="s">
        <v>28</v>
      </c>
      <c r="U2891" s="33" t="s">
        <v>26487</v>
      </c>
      <c r="V2891" s="33" t="s">
        <v>26487</v>
      </c>
      <c r="W2891" s="33" t="s">
        <v>26486</v>
      </c>
      <c r="X2891" s="33" t="s">
        <v>93</v>
      </c>
      <c r="Y2891" s="33">
        <v>3397</v>
      </c>
      <c r="AA2891" s="33" t="s">
        <v>42844</v>
      </c>
      <c r="AB2891" s="33">
        <v>5560</v>
      </c>
      <c r="AC2891" s="103">
        <v>23764</v>
      </c>
    </row>
    <row r="2892" spans="1:29" ht="13" customHeight="1" x14ac:dyDescent="0.2">
      <c r="A2892" s="33" t="s">
        <v>31416</v>
      </c>
      <c r="B2892" s="33">
        <v>41</v>
      </c>
      <c r="C2892" s="33" t="s">
        <v>13</v>
      </c>
      <c r="D2892" s="33" t="s">
        <v>30</v>
      </c>
      <c r="E2892" s="96"/>
      <c r="F2892" s="94">
        <v>43141</v>
      </c>
      <c r="G2892" s="33" t="s">
        <v>31417</v>
      </c>
      <c r="H2892" s="33" t="s">
        <v>3495</v>
      </c>
      <c r="I2892" s="33" t="s">
        <v>191</v>
      </c>
      <c r="J2892" s="62">
        <v>80015</v>
      </c>
      <c r="K2892" s="33" t="s">
        <v>3497</v>
      </c>
      <c r="L2892" s="33" t="s">
        <v>3498</v>
      </c>
      <c r="M2892" s="1" t="s">
        <v>46491</v>
      </c>
      <c r="N2892" s="33" t="s">
        <v>20</v>
      </c>
      <c r="O2892" s="33" t="s">
        <v>31418</v>
      </c>
      <c r="P2892" s="33" t="s">
        <v>45771</v>
      </c>
      <c r="Q2892" s="33" t="s">
        <v>29986</v>
      </c>
      <c r="R2892" s="96" t="s">
        <v>31419</v>
      </c>
      <c r="S2892" s="33" t="s">
        <v>93</v>
      </c>
      <c r="T2892" s="33" t="s">
        <v>28</v>
      </c>
      <c r="U2892" s="33" t="s">
        <v>26487</v>
      </c>
      <c r="V2892" s="33" t="s">
        <v>26487</v>
      </c>
      <c r="X2892" s="33" t="s">
        <v>93</v>
      </c>
      <c r="Y2892" s="33">
        <v>3398</v>
      </c>
      <c r="AA2892" s="33" t="s">
        <v>42844</v>
      </c>
      <c r="AB2892" s="33">
        <v>5561</v>
      </c>
      <c r="AC2892" s="103">
        <v>23765</v>
      </c>
    </row>
    <row r="2893" spans="1:29" ht="13" customHeight="1" x14ac:dyDescent="0.2">
      <c r="A2893" s="33" t="s">
        <v>31434</v>
      </c>
      <c r="B2893" s="33">
        <v>35</v>
      </c>
      <c r="C2893" s="33" t="s">
        <v>13</v>
      </c>
      <c r="D2893" s="33" t="s">
        <v>41</v>
      </c>
      <c r="E2893" s="96" t="s">
        <v>31435</v>
      </c>
      <c r="F2893" s="94">
        <v>43140</v>
      </c>
      <c r="G2893" s="33" t="s">
        <v>31436</v>
      </c>
      <c r="H2893" s="33" t="s">
        <v>31437</v>
      </c>
      <c r="I2893" s="33" t="s">
        <v>55</v>
      </c>
      <c r="J2893" s="62">
        <v>32949</v>
      </c>
      <c r="K2893" s="33" t="s">
        <v>1650</v>
      </c>
      <c r="L2893" s="33" t="s">
        <v>3439</v>
      </c>
      <c r="M2893" s="1" t="s">
        <v>46008</v>
      </c>
      <c r="N2893" s="33" t="s">
        <v>20</v>
      </c>
      <c r="O2893" s="33" t="s">
        <v>31438</v>
      </c>
      <c r="P2893" s="33" t="s">
        <v>45771</v>
      </c>
      <c r="Q2893" s="33" t="s">
        <v>29986</v>
      </c>
      <c r="R2893" s="96" t="s">
        <v>31439</v>
      </c>
      <c r="S2893" s="33" t="s">
        <v>509</v>
      </c>
      <c r="T2893" s="33" t="s">
        <v>21</v>
      </c>
      <c r="U2893" s="33" t="s">
        <v>26682</v>
      </c>
      <c r="V2893" s="33" t="s">
        <v>26482</v>
      </c>
      <c r="W2893" s="33" t="s">
        <v>26485</v>
      </c>
      <c r="X2893" s="33" t="s">
        <v>93</v>
      </c>
      <c r="Y2893" s="33">
        <v>3393</v>
      </c>
      <c r="AA2893" s="33" t="s">
        <v>42844</v>
      </c>
      <c r="AB2893" s="33">
        <v>5555</v>
      </c>
      <c r="AC2893" s="103">
        <v>23760</v>
      </c>
    </row>
    <row r="2894" spans="1:29" ht="13" customHeight="1" x14ac:dyDescent="0.2">
      <c r="A2894" s="33" t="s">
        <v>31424</v>
      </c>
      <c r="B2894" s="33">
        <v>39</v>
      </c>
      <c r="C2894" s="33" t="s">
        <v>13</v>
      </c>
      <c r="D2894" s="33" t="s">
        <v>78</v>
      </c>
      <c r="E2894" s="96" t="s">
        <v>31425</v>
      </c>
      <c r="F2894" s="94">
        <v>43140</v>
      </c>
      <c r="G2894" s="33" t="s">
        <v>31426</v>
      </c>
      <c r="H2894" s="33" t="s">
        <v>31427</v>
      </c>
      <c r="I2894" s="33" t="s">
        <v>159</v>
      </c>
      <c r="J2894" s="62">
        <v>30248</v>
      </c>
      <c r="K2894" s="33" t="s">
        <v>7609</v>
      </c>
      <c r="L2894" s="33" t="s">
        <v>32077</v>
      </c>
      <c r="M2894" s="1" t="s">
        <v>47274</v>
      </c>
      <c r="N2894" s="33" t="s">
        <v>20</v>
      </c>
      <c r="O2894" s="33" t="s">
        <v>31428</v>
      </c>
      <c r="P2894" s="33" t="s">
        <v>45771</v>
      </c>
      <c r="Q2894" s="33" t="s">
        <v>29986</v>
      </c>
      <c r="R2894" s="96" t="s">
        <v>31429</v>
      </c>
      <c r="S2894" s="33" t="s">
        <v>93</v>
      </c>
      <c r="T2894" s="33" t="s">
        <v>21</v>
      </c>
      <c r="U2894" s="33" t="s">
        <v>26689</v>
      </c>
      <c r="V2894" s="33" t="s">
        <v>26484</v>
      </c>
      <c r="W2894" s="33" t="s">
        <v>26485</v>
      </c>
      <c r="X2894" s="33" t="s">
        <v>93</v>
      </c>
      <c r="Y2894" s="33">
        <v>3394</v>
      </c>
      <c r="AA2894" s="33" t="s">
        <v>42844</v>
      </c>
      <c r="AB2894" s="33">
        <v>5553</v>
      </c>
      <c r="AC2894" s="103">
        <v>23761</v>
      </c>
    </row>
    <row r="2895" spans="1:29" ht="13" customHeight="1" x14ac:dyDescent="0.2">
      <c r="A2895" s="33" t="s">
        <v>31430</v>
      </c>
      <c r="B2895" s="33">
        <v>78</v>
      </c>
      <c r="C2895" s="33" t="s">
        <v>13</v>
      </c>
      <c r="D2895" s="33" t="s">
        <v>30</v>
      </c>
      <c r="E2895" s="96"/>
      <c r="F2895" s="94">
        <v>43140</v>
      </c>
      <c r="G2895" s="33" t="s">
        <v>31431</v>
      </c>
      <c r="H2895" s="33" t="s">
        <v>6265</v>
      </c>
      <c r="I2895" s="33" t="s">
        <v>111</v>
      </c>
      <c r="J2895" s="62">
        <v>86001</v>
      </c>
      <c r="K2895" s="33" t="s">
        <v>21568</v>
      </c>
      <c r="L2895" s="33" t="s">
        <v>23441</v>
      </c>
      <c r="M2895" s="1" t="s">
        <v>46827</v>
      </c>
      <c r="N2895" s="33" t="s">
        <v>20</v>
      </c>
      <c r="O2895" s="33" t="s">
        <v>31432</v>
      </c>
      <c r="P2895" s="33" t="s">
        <v>45771</v>
      </c>
      <c r="Q2895" s="33" t="s">
        <v>29986</v>
      </c>
      <c r="R2895" s="96" t="s">
        <v>31433</v>
      </c>
      <c r="S2895" s="33" t="s">
        <v>22</v>
      </c>
      <c r="T2895" s="33" t="s">
        <v>21</v>
      </c>
      <c r="U2895" s="33" t="s">
        <v>26689</v>
      </c>
      <c r="V2895" s="33" t="s">
        <v>26482</v>
      </c>
      <c r="W2895" s="33" t="s">
        <v>26485</v>
      </c>
      <c r="X2895" s="33" t="s">
        <v>509</v>
      </c>
      <c r="Y2895" s="33">
        <v>3402</v>
      </c>
      <c r="AA2895" s="33" t="s">
        <v>42844</v>
      </c>
      <c r="AB2895" s="33">
        <v>5554</v>
      </c>
      <c r="AC2895" s="103">
        <v>23759</v>
      </c>
    </row>
    <row r="2896" spans="1:29" ht="13" customHeight="1" x14ac:dyDescent="0.2">
      <c r="A2896" s="33" t="s">
        <v>31440</v>
      </c>
      <c r="B2896" s="33">
        <v>36</v>
      </c>
      <c r="C2896" s="33" t="s">
        <v>13</v>
      </c>
      <c r="D2896" s="33" t="s">
        <v>78</v>
      </c>
      <c r="E2896" s="96"/>
      <c r="F2896" s="94">
        <v>43140</v>
      </c>
      <c r="G2896" s="33" t="s">
        <v>31441</v>
      </c>
      <c r="H2896" s="33" t="s">
        <v>1780</v>
      </c>
      <c r="I2896" s="33" t="s">
        <v>159</v>
      </c>
      <c r="J2896" s="62">
        <v>30315</v>
      </c>
      <c r="K2896" s="33" t="s">
        <v>1450</v>
      </c>
      <c r="L2896" s="33" t="s">
        <v>2346</v>
      </c>
      <c r="M2896" s="1" t="s">
        <v>45940</v>
      </c>
      <c r="N2896" s="33" t="s">
        <v>20</v>
      </c>
      <c r="O2896" s="33" t="s">
        <v>31442</v>
      </c>
      <c r="P2896" s="33" t="s">
        <v>45771</v>
      </c>
      <c r="Q2896" s="33" t="s">
        <v>29986</v>
      </c>
      <c r="R2896" s="96" t="s">
        <v>31443</v>
      </c>
      <c r="S2896" s="33" t="s">
        <v>93</v>
      </c>
      <c r="T2896" s="33" t="s">
        <v>350</v>
      </c>
      <c r="U2896" s="33" t="s">
        <v>26775</v>
      </c>
      <c r="V2896" s="33" t="s">
        <v>26482</v>
      </c>
      <c r="W2896" s="33" t="s">
        <v>26483</v>
      </c>
      <c r="X2896" s="33" t="s">
        <v>93</v>
      </c>
      <c r="Y2896" s="33">
        <v>3395</v>
      </c>
      <c r="AA2896" s="33" t="s">
        <v>42844</v>
      </c>
      <c r="AB2896" s="33">
        <v>5556</v>
      </c>
      <c r="AC2896" s="103">
        <v>23758</v>
      </c>
    </row>
    <row r="2897" spans="1:29" ht="13" customHeight="1" x14ac:dyDescent="0.2">
      <c r="A2897" s="33" t="s">
        <v>31444</v>
      </c>
      <c r="B2897" s="33">
        <v>40</v>
      </c>
      <c r="C2897" s="33" t="s">
        <v>13</v>
      </c>
      <c r="D2897" s="33" t="s">
        <v>30</v>
      </c>
      <c r="E2897" s="96" t="s">
        <v>31445</v>
      </c>
      <c r="F2897" s="94">
        <v>43139</v>
      </c>
      <c r="G2897" s="33" t="s">
        <v>31446</v>
      </c>
      <c r="H2897" s="33" t="s">
        <v>819</v>
      </c>
      <c r="I2897" s="33" t="s">
        <v>38</v>
      </c>
      <c r="J2897" s="62">
        <v>94531</v>
      </c>
      <c r="K2897" s="33" t="s">
        <v>4133</v>
      </c>
      <c r="L2897" s="33" t="s">
        <v>13100</v>
      </c>
      <c r="M2897" s="1" t="s">
        <v>47275</v>
      </c>
      <c r="N2897" s="33" t="s">
        <v>20</v>
      </c>
      <c r="O2897" s="33" t="s">
        <v>31447</v>
      </c>
      <c r="P2897" s="33" t="s">
        <v>45771</v>
      </c>
      <c r="Q2897" s="33" t="s">
        <v>29986</v>
      </c>
      <c r="R2897" s="96" t="s">
        <v>31448</v>
      </c>
      <c r="S2897" s="33" t="s">
        <v>93</v>
      </c>
      <c r="T2897" s="33" t="s">
        <v>45897</v>
      </c>
      <c r="U2897" s="33" t="s">
        <v>39851</v>
      </c>
      <c r="V2897" s="33" t="s">
        <v>26482</v>
      </c>
      <c r="W2897" s="33" t="s">
        <v>26485</v>
      </c>
      <c r="X2897" s="33" t="s">
        <v>93</v>
      </c>
      <c r="Y2897" s="33">
        <v>3392</v>
      </c>
      <c r="AA2897" s="33" t="s">
        <v>42844</v>
      </c>
      <c r="AB2897" s="33">
        <v>5552</v>
      </c>
      <c r="AC2897" s="103">
        <v>23757</v>
      </c>
    </row>
    <row r="2898" spans="1:29" ht="13" customHeight="1" x14ac:dyDescent="0.2">
      <c r="A2898" s="1" t="s">
        <v>31449</v>
      </c>
      <c r="B2898" s="33">
        <v>65</v>
      </c>
      <c r="C2898" s="33" t="s">
        <v>13</v>
      </c>
      <c r="D2898" s="1" t="s">
        <v>23</v>
      </c>
      <c r="E2898" s="96"/>
      <c r="F2898" s="94">
        <v>43138</v>
      </c>
      <c r="G2898" s="33" t="s">
        <v>31450</v>
      </c>
      <c r="H2898" s="33" t="s">
        <v>31451</v>
      </c>
      <c r="I2898" s="33" t="s">
        <v>38</v>
      </c>
      <c r="J2898" s="62">
        <v>92236</v>
      </c>
      <c r="K2898" s="33" t="s">
        <v>725</v>
      </c>
      <c r="L2898" s="33" t="s">
        <v>2195</v>
      </c>
      <c r="M2898" s="1" t="s">
        <v>48878</v>
      </c>
      <c r="N2898" s="33" t="s">
        <v>20</v>
      </c>
      <c r="O2898" s="33" t="s">
        <v>31452</v>
      </c>
      <c r="P2898" s="33" t="s">
        <v>45771</v>
      </c>
      <c r="Q2898" s="33" t="s">
        <v>29986</v>
      </c>
      <c r="R2898" s="96" t="s">
        <v>31453</v>
      </c>
      <c r="S2898" s="33" t="s">
        <v>93</v>
      </c>
      <c r="T2898" s="33" t="s">
        <v>21</v>
      </c>
      <c r="U2898" s="33" t="s">
        <v>26689</v>
      </c>
      <c r="V2898" s="33" t="s">
        <v>26484</v>
      </c>
      <c r="W2898" s="33" t="s">
        <v>26485</v>
      </c>
      <c r="X2898" s="33" t="s">
        <v>93</v>
      </c>
      <c r="Y2898" s="33">
        <v>3388</v>
      </c>
      <c r="AA2898" s="33" t="s">
        <v>42844</v>
      </c>
      <c r="AB2898" s="33">
        <v>5550</v>
      </c>
      <c r="AC2898" s="103">
        <v>23755</v>
      </c>
    </row>
    <row r="2899" spans="1:29" ht="13" customHeight="1" x14ac:dyDescent="0.2">
      <c r="A2899" s="33" t="s">
        <v>31454</v>
      </c>
      <c r="B2899" s="33">
        <v>22</v>
      </c>
      <c r="C2899" s="33" t="s">
        <v>13</v>
      </c>
      <c r="D2899" s="33" t="s">
        <v>30</v>
      </c>
      <c r="E2899" s="96" t="s">
        <v>31455</v>
      </c>
      <c r="F2899" s="94">
        <v>43138</v>
      </c>
      <c r="G2899" s="33" t="s">
        <v>31456</v>
      </c>
      <c r="H2899" s="33" t="s">
        <v>31457</v>
      </c>
      <c r="I2899" s="33" t="s">
        <v>55</v>
      </c>
      <c r="J2899" s="62">
        <v>33462</v>
      </c>
      <c r="K2899" s="33" t="s">
        <v>4864</v>
      </c>
      <c r="L2899" s="33" t="s">
        <v>56</v>
      </c>
      <c r="M2899" s="1" t="s">
        <v>46694</v>
      </c>
      <c r="N2899" s="33" t="s">
        <v>4952</v>
      </c>
      <c r="O2899" s="33" t="s">
        <v>31458</v>
      </c>
      <c r="P2899" s="33" t="s">
        <v>45771</v>
      </c>
      <c r="Q2899" s="33" t="s">
        <v>29986</v>
      </c>
      <c r="R2899" s="96" t="s">
        <v>31459</v>
      </c>
      <c r="S2899" s="33" t="s">
        <v>93</v>
      </c>
      <c r="T2899" s="33" t="s">
        <v>350</v>
      </c>
      <c r="U2899" s="33" t="s">
        <v>26775</v>
      </c>
      <c r="V2899" s="33" t="s">
        <v>26484</v>
      </c>
      <c r="W2899" s="33" t="s">
        <v>26483</v>
      </c>
      <c r="X2899" s="33" t="s">
        <v>93</v>
      </c>
      <c r="Y2899" s="33">
        <v>3390</v>
      </c>
      <c r="AA2899" s="33" t="s">
        <v>42844</v>
      </c>
      <c r="AB2899" s="33">
        <v>5551</v>
      </c>
      <c r="AC2899" s="103">
        <v>23753</v>
      </c>
    </row>
    <row r="2900" spans="1:29" ht="13" customHeight="1" x14ac:dyDescent="0.2">
      <c r="A2900" s="33" t="s">
        <v>31460</v>
      </c>
      <c r="B2900" s="33">
        <v>29</v>
      </c>
      <c r="C2900" s="33" t="s">
        <v>13</v>
      </c>
      <c r="D2900" s="33" t="s">
        <v>41</v>
      </c>
      <c r="E2900" s="96" t="s">
        <v>31461</v>
      </c>
      <c r="F2900" s="94">
        <v>43137</v>
      </c>
      <c r="G2900" s="33" t="s">
        <v>31462</v>
      </c>
      <c r="H2900" s="33" t="s">
        <v>1209</v>
      </c>
      <c r="I2900" s="33" t="s">
        <v>191</v>
      </c>
      <c r="J2900" s="62">
        <v>80211</v>
      </c>
      <c r="K2900" s="33" t="s">
        <v>1209</v>
      </c>
      <c r="L2900" s="33" t="s">
        <v>1210</v>
      </c>
      <c r="M2900" s="1" t="s">
        <v>46036</v>
      </c>
      <c r="N2900" s="33" t="s">
        <v>20</v>
      </c>
      <c r="O2900" s="33" t="s">
        <v>31463</v>
      </c>
      <c r="P2900" s="33" t="s">
        <v>45771</v>
      </c>
      <c r="Q2900" s="33" t="s">
        <v>29986</v>
      </c>
      <c r="R2900" s="96" t="s">
        <v>31464</v>
      </c>
      <c r="S2900" s="33" t="s">
        <v>93</v>
      </c>
      <c r="T2900" s="33" t="s">
        <v>21</v>
      </c>
      <c r="U2900" s="33" t="s">
        <v>26682</v>
      </c>
      <c r="V2900" s="33" t="s">
        <v>26482</v>
      </c>
      <c r="W2900" s="33" t="s">
        <v>26485</v>
      </c>
      <c r="X2900" s="33" t="s">
        <v>93</v>
      </c>
      <c r="Y2900" s="33">
        <v>3387</v>
      </c>
      <c r="AA2900" s="33" t="s">
        <v>42842</v>
      </c>
      <c r="AB2900" s="33">
        <v>5547</v>
      </c>
      <c r="AC2900" s="103">
        <v>23749</v>
      </c>
    </row>
    <row r="2901" spans="1:29" ht="13" customHeight="1" x14ac:dyDescent="0.2">
      <c r="A2901" s="33" t="s">
        <v>31465</v>
      </c>
      <c r="B2901" s="33">
        <v>59</v>
      </c>
      <c r="C2901" s="33" t="s">
        <v>13</v>
      </c>
      <c r="D2901" s="33" t="s">
        <v>30</v>
      </c>
      <c r="E2901" s="96" t="s">
        <v>31466</v>
      </c>
      <c r="F2901" s="94">
        <v>43137</v>
      </c>
      <c r="G2901" s="33" t="s">
        <v>31467</v>
      </c>
      <c r="H2901" s="33" t="s">
        <v>4788</v>
      </c>
      <c r="I2901" s="33" t="s">
        <v>55</v>
      </c>
      <c r="J2901" s="62">
        <v>32092</v>
      </c>
      <c r="K2901" s="33" t="s">
        <v>2221</v>
      </c>
      <c r="L2901" s="33" t="s">
        <v>32078</v>
      </c>
      <c r="M2901" s="1" t="s">
        <v>48911</v>
      </c>
      <c r="N2901" s="33" t="s">
        <v>20</v>
      </c>
      <c r="O2901" s="33" t="s">
        <v>31468</v>
      </c>
      <c r="P2901" s="33" t="s">
        <v>45771</v>
      </c>
      <c r="Q2901" s="33" t="s">
        <v>29986</v>
      </c>
      <c r="R2901" s="96" t="s">
        <v>31469</v>
      </c>
      <c r="S2901" s="33" t="s">
        <v>93</v>
      </c>
      <c r="T2901" s="33" t="s">
        <v>28</v>
      </c>
      <c r="U2901" s="33" t="s">
        <v>26487</v>
      </c>
      <c r="V2901" s="33" t="s">
        <v>26482</v>
      </c>
      <c r="W2901" s="33" t="s">
        <v>26485</v>
      </c>
      <c r="X2901" s="33" t="s">
        <v>93</v>
      </c>
      <c r="Y2901" s="33">
        <v>3386</v>
      </c>
      <c r="AA2901" s="33" t="s">
        <v>42843</v>
      </c>
      <c r="AB2901" s="33">
        <v>5548</v>
      </c>
      <c r="AC2901" s="103">
        <v>23750</v>
      </c>
    </row>
    <row r="2902" spans="1:29" ht="13" customHeight="1" x14ac:dyDescent="0.2">
      <c r="A2902" s="33" t="s">
        <v>49973</v>
      </c>
      <c r="B2902" s="33">
        <v>37</v>
      </c>
      <c r="C2902" s="33" t="s">
        <v>13</v>
      </c>
      <c r="D2902" s="33" t="s">
        <v>41</v>
      </c>
      <c r="E2902" s="96"/>
      <c r="F2902" s="94">
        <v>43137</v>
      </c>
      <c r="G2902" s="33" t="s">
        <v>31470</v>
      </c>
      <c r="H2902" s="33" t="s">
        <v>91</v>
      </c>
      <c r="I2902" s="33" t="s">
        <v>38</v>
      </c>
      <c r="J2902" s="62">
        <v>90022</v>
      </c>
      <c r="K2902" s="33" t="s">
        <v>91</v>
      </c>
      <c r="L2902" s="33" t="s">
        <v>383</v>
      </c>
      <c r="M2902" s="1" t="s">
        <v>45973</v>
      </c>
      <c r="N2902" s="33" t="s">
        <v>20</v>
      </c>
      <c r="O2902" s="33" t="s">
        <v>31471</v>
      </c>
      <c r="P2902" s="33" t="s">
        <v>45771</v>
      </c>
      <c r="Q2902" s="33" t="s">
        <v>29986</v>
      </c>
      <c r="R2902" s="96" t="s">
        <v>31472</v>
      </c>
      <c r="S2902" s="33" t="s">
        <v>93</v>
      </c>
      <c r="T2902" s="33" t="s">
        <v>350</v>
      </c>
      <c r="U2902" s="33" t="s">
        <v>26775</v>
      </c>
      <c r="V2902" s="33" t="s">
        <v>26482</v>
      </c>
      <c r="W2902" s="33" t="s">
        <v>26483</v>
      </c>
      <c r="X2902" s="33" t="s">
        <v>93</v>
      </c>
      <c r="Y2902" s="33">
        <v>3389</v>
      </c>
      <c r="AA2902" s="33" t="s">
        <v>42842</v>
      </c>
      <c r="AB2902" s="33">
        <v>5549</v>
      </c>
      <c r="AC2902" s="103">
        <v>23752</v>
      </c>
    </row>
    <row r="2903" spans="1:29" ht="13" customHeight="1" x14ac:dyDescent="0.2">
      <c r="A2903" s="33" t="s">
        <v>31473</v>
      </c>
      <c r="B2903" s="33">
        <v>19</v>
      </c>
      <c r="C2903" s="33" t="s">
        <v>13</v>
      </c>
      <c r="D2903" s="33" t="s">
        <v>41</v>
      </c>
      <c r="E2903" s="96"/>
      <c r="F2903" s="94">
        <v>43136</v>
      </c>
      <c r="G2903" s="33" t="s">
        <v>31474</v>
      </c>
      <c r="H2903" s="33" t="s">
        <v>18140</v>
      </c>
      <c r="I2903" s="33" t="s">
        <v>191</v>
      </c>
      <c r="J2903" s="62">
        <v>80909</v>
      </c>
      <c r="K2903" s="33" t="s">
        <v>798</v>
      </c>
      <c r="L2903" s="33" t="s">
        <v>32079</v>
      </c>
      <c r="M2903" s="1" t="s">
        <v>46480</v>
      </c>
      <c r="N2903" s="33" t="s">
        <v>20</v>
      </c>
      <c r="O2903" s="33" t="s">
        <v>31475</v>
      </c>
      <c r="P2903" s="33" t="s">
        <v>45771</v>
      </c>
      <c r="Q2903" s="33" t="s">
        <v>29986</v>
      </c>
      <c r="R2903" s="96" t="s">
        <v>31476</v>
      </c>
      <c r="S2903" s="33" t="s">
        <v>93</v>
      </c>
      <c r="T2903" s="33" t="s">
        <v>21</v>
      </c>
      <c r="U2903" s="33" t="s">
        <v>26689</v>
      </c>
      <c r="V2903" s="33" t="s">
        <v>26484</v>
      </c>
      <c r="W2903" s="33" t="s">
        <v>26485</v>
      </c>
      <c r="X2903" s="33" t="s">
        <v>93</v>
      </c>
      <c r="Y2903" s="33">
        <v>3385</v>
      </c>
      <c r="AA2903" s="33" t="s">
        <v>42842</v>
      </c>
      <c r="AB2903" s="33">
        <v>5546</v>
      </c>
      <c r="AC2903" s="103">
        <v>23721</v>
      </c>
    </row>
    <row r="2904" spans="1:29" ht="13" customHeight="1" x14ac:dyDescent="0.2">
      <c r="A2904" s="33" t="s">
        <v>31477</v>
      </c>
      <c r="B2904" s="33">
        <v>35</v>
      </c>
      <c r="C2904" s="33" t="s">
        <v>13</v>
      </c>
      <c r="D2904" s="33" t="s">
        <v>30</v>
      </c>
      <c r="E2904" s="96"/>
      <c r="F2904" s="94">
        <v>43136</v>
      </c>
      <c r="G2904" s="33" t="s">
        <v>31478</v>
      </c>
      <c r="H2904" s="33" t="s">
        <v>31479</v>
      </c>
      <c r="I2904" s="33" t="s">
        <v>38</v>
      </c>
      <c r="J2904" s="62">
        <v>95464</v>
      </c>
      <c r="K2904" s="33" t="s">
        <v>1176</v>
      </c>
      <c r="L2904" s="33" t="s">
        <v>1177</v>
      </c>
      <c r="M2904" s="1" t="s">
        <v>46335</v>
      </c>
      <c r="N2904" s="33" t="s">
        <v>20</v>
      </c>
      <c r="O2904" s="33" t="s">
        <v>31480</v>
      </c>
      <c r="P2904" s="33" t="s">
        <v>45771</v>
      </c>
      <c r="Q2904" s="33" t="s">
        <v>29986</v>
      </c>
      <c r="R2904" s="96" t="s">
        <v>31481</v>
      </c>
      <c r="S2904" s="33" t="s">
        <v>93</v>
      </c>
      <c r="T2904" s="33" t="s">
        <v>21</v>
      </c>
      <c r="U2904" s="33" t="s">
        <v>26689</v>
      </c>
      <c r="V2904" s="33" t="s">
        <v>26482</v>
      </c>
      <c r="W2904" s="33" t="s">
        <v>26485</v>
      </c>
      <c r="X2904" s="33" t="s">
        <v>93</v>
      </c>
      <c r="Y2904" s="33">
        <v>3384</v>
      </c>
      <c r="AA2904" s="33" t="s">
        <v>42844</v>
      </c>
      <c r="AB2904" s="33">
        <v>5545</v>
      </c>
      <c r="AC2904" s="103">
        <v>23720</v>
      </c>
    </row>
    <row r="2905" spans="1:29" ht="13" customHeight="1" x14ac:dyDescent="0.2">
      <c r="A2905" s="33" t="s">
        <v>31482</v>
      </c>
      <c r="B2905" s="33">
        <v>49</v>
      </c>
      <c r="C2905" s="33" t="s">
        <v>13</v>
      </c>
      <c r="D2905" s="33" t="s">
        <v>30</v>
      </c>
      <c r="E2905" s="96" t="s">
        <v>31483</v>
      </c>
      <c r="F2905" s="94">
        <v>43136</v>
      </c>
      <c r="G2905" s="33" t="s">
        <v>31484</v>
      </c>
      <c r="H2905" s="33" t="s">
        <v>3672</v>
      </c>
      <c r="I2905" s="33" t="s">
        <v>618</v>
      </c>
      <c r="J2905" s="62">
        <v>39501</v>
      </c>
      <c r="K2905" s="33" t="s">
        <v>3674</v>
      </c>
      <c r="L2905" s="33" t="s">
        <v>11060</v>
      </c>
      <c r="M2905" s="1" t="s">
        <v>47276</v>
      </c>
      <c r="N2905" s="33" t="s">
        <v>20</v>
      </c>
      <c r="O2905" s="33" t="s">
        <v>31485</v>
      </c>
      <c r="P2905" s="33" t="s">
        <v>45771</v>
      </c>
      <c r="Q2905" s="33" t="s">
        <v>29986</v>
      </c>
      <c r="R2905" s="96" t="s">
        <v>31486</v>
      </c>
      <c r="S2905" s="33" t="s">
        <v>901</v>
      </c>
      <c r="T2905" s="33" t="s">
        <v>21</v>
      </c>
      <c r="U2905" s="33" t="s">
        <v>26689</v>
      </c>
      <c r="V2905" s="33" t="s">
        <v>26484</v>
      </c>
      <c r="W2905" s="33" t="s">
        <v>26486</v>
      </c>
      <c r="X2905" s="33" t="s">
        <v>93</v>
      </c>
      <c r="Y2905" s="33">
        <v>3383</v>
      </c>
      <c r="AA2905" s="33" t="s">
        <v>42844</v>
      </c>
      <c r="AB2905" s="33">
        <v>5544</v>
      </c>
      <c r="AC2905" s="103">
        <v>23718</v>
      </c>
    </row>
    <row r="2906" spans="1:29" ht="13" customHeight="1" x14ac:dyDescent="0.2">
      <c r="A2906" s="33" t="s">
        <v>31487</v>
      </c>
      <c r="B2906" s="33">
        <v>16</v>
      </c>
      <c r="C2906" s="33" t="s">
        <v>13</v>
      </c>
      <c r="D2906" s="33" t="s">
        <v>78</v>
      </c>
      <c r="E2906" s="96"/>
      <c r="F2906" s="94">
        <v>43135</v>
      </c>
      <c r="G2906" s="33" t="s">
        <v>31488</v>
      </c>
      <c r="H2906" s="33" t="s">
        <v>91</v>
      </c>
      <c r="I2906" s="33" t="s">
        <v>38</v>
      </c>
      <c r="J2906" s="62">
        <v>90044</v>
      </c>
      <c r="K2906" s="33" t="s">
        <v>91</v>
      </c>
      <c r="L2906" s="33" t="s">
        <v>383</v>
      </c>
      <c r="M2906" s="1" t="s">
        <v>45973</v>
      </c>
      <c r="N2906" s="33" t="s">
        <v>20</v>
      </c>
      <c r="O2906" s="33" t="s">
        <v>31489</v>
      </c>
      <c r="P2906" s="33" t="s">
        <v>45771</v>
      </c>
      <c r="Q2906" s="33" t="s">
        <v>29986</v>
      </c>
      <c r="R2906" s="96" t="s">
        <v>31490</v>
      </c>
      <c r="S2906" s="33" t="s">
        <v>93</v>
      </c>
      <c r="T2906" s="33" t="s">
        <v>21</v>
      </c>
      <c r="U2906" s="33" t="s">
        <v>26689</v>
      </c>
      <c r="V2906" s="33" t="s">
        <v>26482</v>
      </c>
      <c r="W2906" s="33" t="s">
        <v>26486</v>
      </c>
      <c r="X2906" s="33" t="s">
        <v>93</v>
      </c>
      <c r="Y2906" s="33">
        <v>3382</v>
      </c>
      <c r="AA2906" s="33" t="s">
        <v>42842</v>
      </c>
      <c r="AB2906" s="33">
        <v>5543</v>
      </c>
      <c r="AC2906" s="103">
        <v>23717</v>
      </c>
    </row>
    <row r="2907" spans="1:29" ht="13" customHeight="1" x14ac:dyDescent="0.2">
      <c r="A2907" s="1" t="s">
        <v>2989</v>
      </c>
      <c r="B2907" s="33" t="s">
        <v>22</v>
      </c>
      <c r="C2907" s="33" t="s">
        <v>13</v>
      </c>
      <c r="D2907" s="1" t="s">
        <v>23</v>
      </c>
      <c r="E2907" s="96"/>
      <c r="F2907" s="94">
        <v>43134</v>
      </c>
      <c r="G2907" s="33" t="s">
        <v>31491</v>
      </c>
      <c r="H2907" s="33" t="s">
        <v>31492</v>
      </c>
      <c r="I2907" s="33" t="s">
        <v>38</v>
      </c>
      <c r="J2907" s="62">
        <v>93591</v>
      </c>
      <c r="K2907" s="33" t="s">
        <v>91</v>
      </c>
      <c r="L2907" s="33" t="s">
        <v>383</v>
      </c>
      <c r="M2907" s="1" t="s">
        <v>45973</v>
      </c>
      <c r="N2907" s="33" t="s">
        <v>362</v>
      </c>
      <c r="O2907" s="33" t="s">
        <v>31493</v>
      </c>
      <c r="P2907" s="33" t="s">
        <v>45771</v>
      </c>
      <c r="Q2907" s="33" t="s">
        <v>29986</v>
      </c>
      <c r="R2907" s="96" t="s">
        <v>31494</v>
      </c>
      <c r="S2907" s="33" t="s">
        <v>93</v>
      </c>
      <c r="T2907" s="33" t="s">
        <v>45897</v>
      </c>
      <c r="U2907" s="33" t="s">
        <v>49804</v>
      </c>
      <c r="V2907" s="33" t="s">
        <v>26484</v>
      </c>
      <c r="W2907" s="33" t="s">
        <v>26485</v>
      </c>
      <c r="AA2907" s="33" t="s">
        <v>42843</v>
      </c>
      <c r="AB2907" s="33">
        <v>5541</v>
      </c>
      <c r="AC2907" s="103">
        <v>23715</v>
      </c>
    </row>
    <row r="2908" spans="1:29" ht="13" customHeight="1" x14ac:dyDescent="0.2">
      <c r="A2908" s="33" t="s">
        <v>31495</v>
      </c>
      <c r="B2908" s="33">
        <v>43</v>
      </c>
      <c r="C2908" s="33" t="s">
        <v>13</v>
      </c>
      <c r="D2908" s="33" t="s">
        <v>30</v>
      </c>
      <c r="E2908" s="96"/>
      <c r="F2908" s="94">
        <v>43134</v>
      </c>
      <c r="G2908" s="33" t="s">
        <v>31496</v>
      </c>
      <c r="H2908" s="33" t="s">
        <v>3963</v>
      </c>
      <c r="I2908" s="33" t="s">
        <v>39</v>
      </c>
      <c r="J2908" s="62">
        <v>1867</v>
      </c>
      <c r="K2908" s="33" t="s">
        <v>35</v>
      </c>
      <c r="L2908" s="33" t="s">
        <v>25479</v>
      </c>
      <c r="M2908" s="1" t="s">
        <v>47277</v>
      </c>
      <c r="N2908" s="33" t="s">
        <v>20</v>
      </c>
      <c r="O2908" s="33" t="s">
        <v>31497</v>
      </c>
      <c r="P2908" s="33" t="s">
        <v>45771</v>
      </c>
      <c r="Q2908" s="33" t="s">
        <v>29986</v>
      </c>
      <c r="R2908" s="96" t="s">
        <v>31498</v>
      </c>
      <c r="S2908" s="33" t="s">
        <v>93</v>
      </c>
      <c r="T2908" s="33" t="s">
        <v>28</v>
      </c>
      <c r="U2908" s="33" t="s">
        <v>26487</v>
      </c>
      <c r="V2908" s="33" t="s">
        <v>26487</v>
      </c>
      <c r="W2908" s="33" t="s">
        <v>26486</v>
      </c>
      <c r="X2908" s="33" t="s">
        <v>93</v>
      </c>
      <c r="Y2908" s="33">
        <v>3381</v>
      </c>
      <c r="AA2908" s="33" t="s">
        <v>42844</v>
      </c>
      <c r="AB2908" s="33">
        <v>5542</v>
      </c>
      <c r="AC2908" s="103">
        <v>23716</v>
      </c>
    </row>
    <row r="2909" spans="1:29" ht="13" customHeight="1" x14ac:dyDescent="0.2">
      <c r="A2909" s="33" t="s">
        <v>31504</v>
      </c>
      <c r="B2909" s="33">
        <v>27</v>
      </c>
      <c r="C2909" s="33" t="s">
        <v>13</v>
      </c>
      <c r="D2909" s="33" t="s">
        <v>30</v>
      </c>
      <c r="E2909" s="96" t="s">
        <v>31505</v>
      </c>
      <c r="F2909" s="94">
        <v>43133</v>
      </c>
      <c r="G2909" s="33" t="s">
        <v>31506</v>
      </c>
      <c r="H2909" s="33" t="s">
        <v>3842</v>
      </c>
      <c r="I2909" s="33" t="s">
        <v>337</v>
      </c>
      <c r="J2909" s="62">
        <v>28208</v>
      </c>
      <c r="K2909" s="33" t="s">
        <v>3844</v>
      </c>
      <c r="L2909" s="33" t="s">
        <v>3845</v>
      </c>
      <c r="M2909" s="1" t="s">
        <v>49719</v>
      </c>
      <c r="N2909" s="33" t="s">
        <v>20</v>
      </c>
      <c r="O2909" s="33" t="s">
        <v>31507</v>
      </c>
      <c r="P2909" s="33" t="s">
        <v>45771</v>
      </c>
      <c r="Q2909" s="33" t="s">
        <v>29986</v>
      </c>
      <c r="R2909" s="96" t="s">
        <v>31508</v>
      </c>
      <c r="S2909" s="33" t="s">
        <v>509</v>
      </c>
      <c r="T2909" s="33" t="s">
        <v>21</v>
      </c>
      <c r="U2909" s="33" t="s">
        <v>26682</v>
      </c>
      <c r="V2909" s="33" t="s">
        <v>26482</v>
      </c>
      <c r="W2909" s="33" t="s">
        <v>26485</v>
      </c>
      <c r="X2909" s="33" t="s">
        <v>509</v>
      </c>
      <c r="Y2909" s="33">
        <v>3377</v>
      </c>
      <c r="AA2909" s="33" t="s">
        <v>42844</v>
      </c>
      <c r="AB2909" s="33">
        <v>5539</v>
      </c>
      <c r="AC2909" s="103">
        <v>23712</v>
      </c>
    </row>
    <row r="2910" spans="1:29" ht="13" customHeight="1" x14ac:dyDescent="0.2">
      <c r="A2910" s="1" t="s">
        <v>2989</v>
      </c>
      <c r="B2910" s="33" t="s">
        <v>22</v>
      </c>
      <c r="C2910" s="33" t="s">
        <v>13</v>
      </c>
      <c r="D2910" s="1" t="s">
        <v>23</v>
      </c>
      <c r="E2910" s="96"/>
      <c r="F2910" s="94">
        <v>43133</v>
      </c>
      <c r="G2910" s="33" t="s">
        <v>31499</v>
      </c>
      <c r="H2910" s="33" t="s">
        <v>31500</v>
      </c>
      <c r="I2910" s="33" t="s">
        <v>66</v>
      </c>
      <c r="J2910" s="62">
        <v>79567</v>
      </c>
      <c r="K2910" s="33" t="s">
        <v>31501</v>
      </c>
      <c r="L2910" s="33" t="s">
        <v>32080</v>
      </c>
      <c r="M2910" s="1" t="s">
        <v>47278</v>
      </c>
      <c r="N2910" s="33" t="s">
        <v>20</v>
      </c>
      <c r="O2910" s="33" t="s">
        <v>31502</v>
      </c>
      <c r="P2910" s="33" t="s">
        <v>45771</v>
      </c>
      <c r="Q2910" s="33" t="s">
        <v>29986</v>
      </c>
      <c r="R2910" s="96" t="s">
        <v>31503</v>
      </c>
      <c r="S2910" s="33" t="s">
        <v>509</v>
      </c>
      <c r="T2910" s="33" t="s">
        <v>21</v>
      </c>
      <c r="U2910" s="33" t="s">
        <v>26689</v>
      </c>
      <c r="V2910" s="33" t="s">
        <v>26484</v>
      </c>
      <c r="W2910" s="33" t="s">
        <v>26485</v>
      </c>
      <c r="X2910" s="33" t="s">
        <v>93</v>
      </c>
      <c r="Y2910" s="33">
        <v>3380</v>
      </c>
      <c r="AA2910" s="33" t="s">
        <v>42843</v>
      </c>
      <c r="AB2910" s="33">
        <v>5538</v>
      </c>
      <c r="AC2910" s="103">
        <v>23714</v>
      </c>
    </row>
    <row r="2911" spans="1:29" ht="13" customHeight="1" x14ac:dyDescent="0.2">
      <c r="A2911" s="33" t="s">
        <v>2989</v>
      </c>
      <c r="B2911" s="33" t="s">
        <v>22</v>
      </c>
      <c r="C2911" s="33" t="s">
        <v>13</v>
      </c>
      <c r="D2911" s="33" t="s">
        <v>78</v>
      </c>
      <c r="E2911" s="96"/>
      <c r="F2911" s="94">
        <v>43133</v>
      </c>
      <c r="G2911" s="33" t="s">
        <v>31509</v>
      </c>
      <c r="H2911" s="33" t="s">
        <v>1780</v>
      </c>
      <c r="I2911" s="33" t="s">
        <v>159</v>
      </c>
      <c r="J2911" s="62">
        <v>30344</v>
      </c>
      <c r="K2911" s="33" t="s">
        <v>1450</v>
      </c>
      <c r="L2911" s="33" t="s">
        <v>2346</v>
      </c>
      <c r="M2911" s="1" t="s">
        <v>45940</v>
      </c>
      <c r="N2911" s="33" t="s">
        <v>20</v>
      </c>
      <c r="O2911" s="33" t="s">
        <v>31510</v>
      </c>
      <c r="P2911" s="33" t="s">
        <v>45771</v>
      </c>
      <c r="Q2911" s="33" t="s">
        <v>29986</v>
      </c>
      <c r="R2911" s="96" t="s">
        <v>31511</v>
      </c>
      <c r="S2911" s="33" t="s">
        <v>93</v>
      </c>
      <c r="T2911" s="33" t="s">
        <v>45897</v>
      </c>
      <c r="U2911" s="33" t="s">
        <v>39851</v>
      </c>
      <c r="V2911" s="33" t="s">
        <v>26484</v>
      </c>
      <c r="W2911" s="33" t="s">
        <v>26486</v>
      </c>
      <c r="X2911" s="33" t="s">
        <v>93</v>
      </c>
      <c r="Y2911" s="33">
        <v>3379</v>
      </c>
      <c r="AA2911" s="33" t="s">
        <v>42844</v>
      </c>
      <c r="AB2911" s="33">
        <v>5540</v>
      </c>
      <c r="AC2911" s="103">
        <v>23713</v>
      </c>
    </row>
    <row r="2912" spans="1:29" ht="13" customHeight="1" x14ac:dyDescent="0.2">
      <c r="A2912" s="33" t="s">
        <v>31526</v>
      </c>
      <c r="B2912" s="33">
        <v>26</v>
      </c>
      <c r="C2912" s="33" t="s">
        <v>13</v>
      </c>
      <c r="D2912" s="33" t="s">
        <v>30</v>
      </c>
      <c r="E2912" s="96" t="s">
        <v>31527</v>
      </c>
      <c r="F2912" s="94">
        <v>43132</v>
      </c>
      <c r="G2912" s="33" t="s">
        <v>31528</v>
      </c>
      <c r="H2912" s="33" t="s">
        <v>31529</v>
      </c>
      <c r="I2912" s="33" t="s">
        <v>795</v>
      </c>
      <c r="J2912" s="62">
        <v>59635</v>
      </c>
      <c r="K2912" s="33" t="s">
        <v>14784</v>
      </c>
      <c r="L2912" s="33" t="s">
        <v>14785</v>
      </c>
      <c r="M2912" s="1" t="s">
        <v>47279</v>
      </c>
      <c r="N2912" s="33" t="s">
        <v>20</v>
      </c>
      <c r="O2912" s="33" t="s">
        <v>31530</v>
      </c>
      <c r="P2912" s="33" t="s">
        <v>45771</v>
      </c>
      <c r="Q2912" s="33" t="s">
        <v>29986</v>
      </c>
      <c r="R2912" s="96" t="s">
        <v>31531</v>
      </c>
      <c r="S2912" s="33" t="s">
        <v>509</v>
      </c>
      <c r="T2912" s="33" t="s">
        <v>21</v>
      </c>
      <c r="U2912" s="33" t="s">
        <v>26689</v>
      </c>
      <c r="V2912" s="33" t="s">
        <v>26482</v>
      </c>
      <c r="X2912" s="33" t="s">
        <v>93</v>
      </c>
      <c r="Y2912" s="33">
        <v>3376</v>
      </c>
      <c r="AA2912" s="33" t="s">
        <v>42843</v>
      </c>
      <c r="AB2912" s="33">
        <v>5533</v>
      </c>
      <c r="AC2912" s="103">
        <v>23710</v>
      </c>
    </row>
    <row r="2913" spans="1:29" ht="13" customHeight="1" x14ac:dyDescent="0.2">
      <c r="A2913" s="33" t="s">
        <v>31539</v>
      </c>
      <c r="B2913" s="33">
        <v>28</v>
      </c>
      <c r="C2913" s="33" t="s">
        <v>13</v>
      </c>
      <c r="D2913" s="33" t="s">
        <v>30</v>
      </c>
      <c r="E2913" s="96"/>
      <c r="F2913" s="94">
        <v>43132</v>
      </c>
      <c r="G2913" s="33" t="s">
        <v>31540</v>
      </c>
      <c r="H2913" s="33" t="s">
        <v>1664</v>
      </c>
      <c r="I2913" s="33" t="s">
        <v>159</v>
      </c>
      <c r="J2913" s="62">
        <v>30525</v>
      </c>
      <c r="K2913" s="33" t="s">
        <v>31541</v>
      </c>
      <c r="L2913" s="33" t="s">
        <v>1665</v>
      </c>
      <c r="M2913" s="1" t="s">
        <v>47280</v>
      </c>
      <c r="N2913" s="33" t="s">
        <v>20</v>
      </c>
      <c r="O2913" s="33" t="s">
        <v>31542</v>
      </c>
      <c r="P2913" s="33" t="s">
        <v>45771</v>
      </c>
      <c r="Q2913" s="33" t="s">
        <v>29986</v>
      </c>
      <c r="R2913" s="96" t="s">
        <v>31543</v>
      </c>
      <c r="S2913" s="33" t="s">
        <v>93</v>
      </c>
      <c r="T2913" s="33" t="s">
        <v>21</v>
      </c>
      <c r="U2913" s="33" t="s">
        <v>26682</v>
      </c>
      <c r="V2913" s="33" t="s">
        <v>26482</v>
      </c>
      <c r="W2913" s="33" t="s">
        <v>19153</v>
      </c>
      <c r="X2913" s="33" t="s">
        <v>93</v>
      </c>
      <c r="Y2913" s="33">
        <v>3375</v>
      </c>
      <c r="AA2913" s="33" t="s">
        <v>42843</v>
      </c>
      <c r="AB2913" s="33">
        <v>5535</v>
      </c>
      <c r="AC2913" s="103">
        <v>23706</v>
      </c>
    </row>
    <row r="2914" spans="1:29" ht="13" customHeight="1" x14ac:dyDescent="0.2">
      <c r="A2914" s="33" t="s">
        <v>31521</v>
      </c>
      <c r="B2914" s="33">
        <v>32</v>
      </c>
      <c r="C2914" s="33" t="s">
        <v>13</v>
      </c>
      <c r="D2914" s="33" t="s">
        <v>30</v>
      </c>
      <c r="E2914" s="96" t="s">
        <v>31522</v>
      </c>
      <c r="F2914" s="94">
        <v>43132</v>
      </c>
      <c r="G2914" s="33" t="s">
        <v>31523</v>
      </c>
      <c r="H2914" s="33" t="s">
        <v>831</v>
      </c>
      <c r="I2914" s="33" t="s">
        <v>293</v>
      </c>
      <c r="J2914" s="62">
        <v>40218</v>
      </c>
      <c r="K2914" s="33" t="s">
        <v>1655</v>
      </c>
      <c r="L2914" s="33" t="s">
        <v>832</v>
      </c>
      <c r="M2914" s="1" t="s">
        <v>46139</v>
      </c>
      <c r="N2914" s="33" t="s">
        <v>20</v>
      </c>
      <c r="O2914" s="33" t="s">
        <v>31524</v>
      </c>
      <c r="P2914" s="33" t="s">
        <v>45771</v>
      </c>
      <c r="Q2914" s="33" t="s">
        <v>29986</v>
      </c>
      <c r="R2914" s="96" t="s">
        <v>31525</v>
      </c>
      <c r="S2914" s="33" t="s">
        <v>93</v>
      </c>
      <c r="T2914" s="33" t="s">
        <v>21</v>
      </c>
      <c r="U2914" s="33" t="s">
        <v>26689</v>
      </c>
      <c r="V2914" s="33" t="s">
        <v>26484</v>
      </c>
      <c r="W2914" s="33" t="s">
        <v>26485</v>
      </c>
      <c r="X2914" s="33" t="s">
        <v>93</v>
      </c>
      <c r="Y2914" s="33">
        <v>3374</v>
      </c>
      <c r="AA2914" s="33" t="s">
        <v>42844</v>
      </c>
      <c r="AB2914" s="33">
        <v>5532</v>
      </c>
      <c r="AC2914" s="103">
        <v>23703</v>
      </c>
    </row>
    <row r="2915" spans="1:29" ht="13" customHeight="1" x14ac:dyDescent="0.2">
      <c r="A2915" s="33" t="s">
        <v>31512</v>
      </c>
      <c r="B2915" s="33">
        <v>33</v>
      </c>
      <c r="C2915" s="33" t="s">
        <v>13</v>
      </c>
      <c r="D2915" s="33" t="s">
        <v>78</v>
      </c>
      <c r="E2915" s="96" t="s">
        <v>31513</v>
      </c>
      <c r="F2915" s="94">
        <v>43132</v>
      </c>
      <c r="G2915" s="33" t="s">
        <v>31514</v>
      </c>
      <c r="H2915" s="33" t="s">
        <v>3217</v>
      </c>
      <c r="I2915" s="33" t="s">
        <v>37</v>
      </c>
      <c r="J2915" s="62">
        <v>61605</v>
      </c>
      <c r="K2915" s="33" t="s">
        <v>3217</v>
      </c>
      <c r="L2915" s="33" t="s">
        <v>29289</v>
      </c>
      <c r="M2915" s="1" t="s">
        <v>47073</v>
      </c>
      <c r="N2915" s="33" t="s">
        <v>20</v>
      </c>
      <c r="O2915" s="33" t="s">
        <v>31515</v>
      </c>
      <c r="P2915" s="33" t="s">
        <v>49745</v>
      </c>
      <c r="Q2915" s="33" t="s">
        <v>29986</v>
      </c>
      <c r="R2915" s="96" t="s">
        <v>31516</v>
      </c>
      <c r="S2915" s="33" t="s">
        <v>93</v>
      </c>
      <c r="T2915" s="33" t="s">
        <v>21</v>
      </c>
      <c r="U2915" s="33" t="s">
        <v>26689</v>
      </c>
      <c r="V2915" s="33" t="s">
        <v>26484</v>
      </c>
      <c r="W2915" s="33" t="s">
        <v>26486</v>
      </c>
      <c r="X2915" s="33" t="s">
        <v>93</v>
      </c>
      <c r="Y2915" s="33">
        <v>3371</v>
      </c>
      <c r="AA2915" s="33" t="s">
        <v>42842</v>
      </c>
      <c r="AB2915" s="33">
        <v>5529</v>
      </c>
      <c r="AC2915" s="103">
        <v>23707</v>
      </c>
    </row>
    <row r="2916" spans="1:29" ht="13" customHeight="1" x14ac:dyDescent="0.2">
      <c r="A2916" s="33" t="s">
        <v>31517</v>
      </c>
      <c r="B2916" s="33">
        <v>37</v>
      </c>
      <c r="C2916" s="33" t="s">
        <v>13</v>
      </c>
      <c r="D2916" s="33" t="s">
        <v>78</v>
      </c>
      <c r="E2916" s="96"/>
      <c r="F2916" s="94">
        <v>43132</v>
      </c>
      <c r="G2916" s="33" t="s">
        <v>31518</v>
      </c>
      <c r="H2916" s="33" t="s">
        <v>671</v>
      </c>
      <c r="I2916" s="33" t="s">
        <v>66</v>
      </c>
      <c r="J2916" s="62">
        <v>77081</v>
      </c>
      <c r="K2916" s="33" t="s">
        <v>512</v>
      </c>
      <c r="L2916" s="33" t="s">
        <v>672</v>
      </c>
      <c r="M2916" s="1" t="s">
        <v>45992</v>
      </c>
      <c r="N2916" s="33" t="s">
        <v>20</v>
      </c>
      <c r="O2916" s="33" t="s">
        <v>31519</v>
      </c>
      <c r="P2916" s="33" t="s">
        <v>45771</v>
      </c>
      <c r="Q2916" s="33" t="s">
        <v>29986</v>
      </c>
      <c r="R2916" s="96" t="s">
        <v>31520</v>
      </c>
      <c r="S2916" s="33" t="s">
        <v>93</v>
      </c>
      <c r="T2916" s="33" t="s">
        <v>21</v>
      </c>
      <c r="U2916" s="33" t="s">
        <v>26689</v>
      </c>
      <c r="V2916" s="33" t="s">
        <v>26484</v>
      </c>
      <c r="W2916" s="33" t="s">
        <v>26486</v>
      </c>
      <c r="X2916" s="33" t="s">
        <v>93</v>
      </c>
      <c r="Y2916" s="33">
        <v>3373</v>
      </c>
      <c r="AA2916" s="33" t="s">
        <v>42842</v>
      </c>
      <c r="AB2916" s="33">
        <v>5531</v>
      </c>
      <c r="AC2916" s="103">
        <v>23704</v>
      </c>
    </row>
    <row r="2917" spans="1:29" ht="13" customHeight="1" x14ac:dyDescent="0.2">
      <c r="A2917" s="1" t="s">
        <v>36852</v>
      </c>
      <c r="B2917" s="33">
        <v>38</v>
      </c>
      <c r="C2917" s="33" t="s">
        <v>13</v>
      </c>
      <c r="D2917" s="1" t="s">
        <v>23</v>
      </c>
      <c r="E2917" s="96"/>
      <c r="F2917" s="94">
        <v>43132</v>
      </c>
      <c r="G2917" s="33" t="s">
        <v>31523</v>
      </c>
      <c r="H2917" s="33" t="s">
        <v>831</v>
      </c>
      <c r="I2917" s="33" t="s">
        <v>293</v>
      </c>
      <c r="J2917" s="62">
        <v>40218</v>
      </c>
      <c r="K2917" s="33" t="s">
        <v>1655</v>
      </c>
      <c r="L2917" s="33" t="s">
        <v>832</v>
      </c>
      <c r="M2917" s="1" t="s">
        <v>46139</v>
      </c>
      <c r="N2917" s="33" t="s">
        <v>20</v>
      </c>
      <c r="O2917" s="33" t="s">
        <v>31537</v>
      </c>
      <c r="P2917" s="33" t="s">
        <v>45771</v>
      </c>
      <c r="Q2917" s="33" t="s">
        <v>29986</v>
      </c>
      <c r="R2917" s="96" t="s">
        <v>31538</v>
      </c>
      <c r="S2917" s="33" t="s">
        <v>93</v>
      </c>
      <c r="T2917" s="33" t="s">
        <v>21</v>
      </c>
      <c r="U2917" s="33" t="s">
        <v>26689</v>
      </c>
      <c r="V2917" s="33" t="s">
        <v>26484</v>
      </c>
      <c r="W2917" s="33" t="s">
        <v>26485</v>
      </c>
      <c r="Y2917" s="33">
        <v>4248</v>
      </c>
      <c r="AA2917" s="33" t="s">
        <v>42844</v>
      </c>
      <c r="AB2917" s="33">
        <v>5534</v>
      </c>
      <c r="AC2917" s="103">
        <v>23705</v>
      </c>
    </row>
    <row r="2918" spans="1:29" ht="13" customHeight="1" x14ac:dyDescent="0.2">
      <c r="A2918" s="33" t="s">
        <v>31532</v>
      </c>
      <c r="B2918" s="33">
        <v>56</v>
      </c>
      <c r="C2918" s="33" t="s">
        <v>13</v>
      </c>
      <c r="D2918" s="33" t="s">
        <v>30</v>
      </c>
      <c r="E2918" s="96" t="s">
        <v>31533</v>
      </c>
      <c r="F2918" s="94">
        <v>43132</v>
      </c>
      <c r="G2918" s="33" t="s">
        <v>31534</v>
      </c>
      <c r="H2918" s="33" t="s">
        <v>1024</v>
      </c>
      <c r="I2918" s="33" t="s">
        <v>366</v>
      </c>
      <c r="J2918" s="62">
        <v>74857</v>
      </c>
      <c r="K2918" s="33" t="s">
        <v>921</v>
      </c>
      <c r="L2918" s="33" t="s">
        <v>1026</v>
      </c>
      <c r="M2918" s="1" t="s">
        <v>46313</v>
      </c>
      <c r="N2918" s="33" t="s">
        <v>20</v>
      </c>
      <c r="O2918" s="33" t="s">
        <v>31535</v>
      </c>
      <c r="P2918" s="33" t="s">
        <v>45771</v>
      </c>
      <c r="Q2918" s="33" t="s">
        <v>29986</v>
      </c>
      <c r="R2918" s="96" t="s">
        <v>31536</v>
      </c>
      <c r="S2918" s="33" t="s">
        <v>93</v>
      </c>
      <c r="T2918" s="33" t="s">
        <v>21</v>
      </c>
      <c r="U2918" s="33" t="s">
        <v>26689</v>
      </c>
      <c r="V2918" s="33" t="s">
        <v>26484</v>
      </c>
      <c r="W2918" s="33" t="s">
        <v>26485</v>
      </c>
      <c r="X2918" s="33" t="s">
        <v>93</v>
      </c>
      <c r="Y2918" s="33">
        <v>3372</v>
      </c>
      <c r="AA2918" s="33" t="s">
        <v>42844</v>
      </c>
      <c r="AB2918" s="33">
        <v>5530</v>
      </c>
      <c r="AC2918" s="103">
        <v>23711</v>
      </c>
    </row>
    <row r="2919" spans="1:29" ht="13" customHeight="1" x14ac:dyDescent="0.2">
      <c r="A2919" s="33" t="s">
        <v>31544</v>
      </c>
      <c r="B2919" s="33">
        <v>35</v>
      </c>
      <c r="C2919" s="33" t="s">
        <v>13</v>
      </c>
      <c r="D2919" s="33" t="s">
        <v>30</v>
      </c>
      <c r="E2919" s="96"/>
      <c r="F2919" s="94">
        <v>43132</v>
      </c>
      <c r="G2919" s="33" t="s">
        <v>31545</v>
      </c>
      <c r="H2919" s="33" t="s">
        <v>31546</v>
      </c>
      <c r="I2919" s="33" t="s">
        <v>62</v>
      </c>
      <c r="J2919" s="62">
        <v>45661</v>
      </c>
      <c r="K2919" s="33" t="s">
        <v>2960</v>
      </c>
      <c r="L2919" s="33" t="s">
        <v>2961</v>
      </c>
      <c r="M2919" s="1" t="s">
        <v>47281</v>
      </c>
      <c r="N2919" s="33" t="s">
        <v>20</v>
      </c>
      <c r="O2919" s="33" t="s">
        <v>31547</v>
      </c>
      <c r="P2919" s="33" t="s">
        <v>45771</v>
      </c>
      <c r="Q2919" s="33" t="s">
        <v>29986</v>
      </c>
      <c r="R2919" s="96" t="s">
        <v>31548</v>
      </c>
      <c r="S2919" s="33" t="s">
        <v>93</v>
      </c>
      <c r="T2919" s="33" t="s">
        <v>28</v>
      </c>
      <c r="U2919" s="33" t="s">
        <v>26487</v>
      </c>
      <c r="V2919" s="33" t="s">
        <v>26484</v>
      </c>
      <c r="W2919" s="33" t="s">
        <v>26486</v>
      </c>
      <c r="X2919" s="33" t="s">
        <v>93</v>
      </c>
      <c r="Y2919" s="33">
        <v>3369</v>
      </c>
      <c r="AA2919" s="33" t="s">
        <v>42843</v>
      </c>
      <c r="AB2919" s="33">
        <v>5536</v>
      </c>
      <c r="AC2919" s="103">
        <v>23708</v>
      </c>
    </row>
    <row r="2920" spans="1:29" ht="13" customHeight="1" x14ac:dyDescent="0.2">
      <c r="A2920" s="33" t="s">
        <v>31549</v>
      </c>
      <c r="B2920" s="33">
        <v>31</v>
      </c>
      <c r="C2920" s="33" t="s">
        <v>13</v>
      </c>
      <c r="D2920" s="33" t="s">
        <v>78</v>
      </c>
      <c r="E2920" s="96" t="s">
        <v>31550</v>
      </c>
      <c r="F2920" s="94">
        <v>43132</v>
      </c>
      <c r="G2920" s="33" t="s">
        <v>31551</v>
      </c>
      <c r="H2920" s="33" t="s">
        <v>11203</v>
      </c>
      <c r="I2920" s="33" t="s">
        <v>373</v>
      </c>
      <c r="J2920" s="62">
        <v>17104</v>
      </c>
      <c r="K2920" s="33" t="s">
        <v>4170</v>
      </c>
      <c r="L2920" s="33" t="s">
        <v>32081</v>
      </c>
      <c r="M2920" s="1" t="s">
        <v>47282</v>
      </c>
      <c r="N2920" s="33" t="s">
        <v>20</v>
      </c>
      <c r="O2920" s="33" t="s">
        <v>31552</v>
      </c>
      <c r="P2920" s="33" t="s">
        <v>45771</v>
      </c>
      <c r="Q2920" s="33" t="s">
        <v>29986</v>
      </c>
      <c r="R2920" s="96" t="s">
        <v>31553</v>
      </c>
      <c r="S2920" s="33" t="s">
        <v>93</v>
      </c>
      <c r="T2920" s="33" t="s">
        <v>350</v>
      </c>
      <c r="U2920" s="33" t="s">
        <v>26775</v>
      </c>
      <c r="V2920" s="33" t="s">
        <v>26484</v>
      </c>
      <c r="W2920" s="33" t="s">
        <v>26485</v>
      </c>
      <c r="X2920" s="33" t="s">
        <v>93</v>
      </c>
      <c r="Y2920" s="33">
        <v>3370</v>
      </c>
      <c r="AA2920" s="33" t="s">
        <v>42842</v>
      </c>
      <c r="AB2920" s="33">
        <v>5537</v>
      </c>
      <c r="AC2920" s="103">
        <v>23702</v>
      </c>
    </row>
    <row r="2921" spans="1:29" ht="13" customHeight="1" x14ac:dyDescent="0.2">
      <c r="A2921" s="33" t="s">
        <v>31554</v>
      </c>
      <c r="B2921" s="33">
        <v>20</v>
      </c>
      <c r="C2921" s="33" t="s">
        <v>13</v>
      </c>
      <c r="D2921" s="33" t="s">
        <v>41</v>
      </c>
      <c r="E2921" s="96" t="s">
        <v>31555</v>
      </c>
      <c r="F2921" s="94">
        <v>43131</v>
      </c>
      <c r="G2921" s="33" t="s">
        <v>31556</v>
      </c>
      <c r="H2921" s="33" t="s">
        <v>31557</v>
      </c>
      <c r="I2921" s="33" t="s">
        <v>121</v>
      </c>
      <c r="J2921" s="62">
        <v>56081</v>
      </c>
      <c r="K2921" s="33" t="s">
        <v>31558</v>
      </c>
      <c r="L2921" s="33" t="s">
        <v>32082</v>
      </c>
      <c r="M2921" s="1" t="s">
        <v>47283</v>
      </c>
      <c r="N2921" s="33" t="s">
        <v>20</v>
      </c>
      <c r="O2921" s="33" t="s">
        <v>31559</v>
      </c>
      <c r="P2921" s="33" t="s">
        <v>45771</v>
      </c>
      <c r="Q2921" s="33" t="s">
        <v>29986</v>
      </c>
      <c r="R2921" s="96" t="s">
        <v>31560</v>
      </c>
      <c r="S2921" s="33" t="s">
        <v>93</v>
      </c>
      <c r="T2921" s="33" t="s">
        <v>21</v>
      </c>
      <c r="U2921" s="33" t="s">
        <v>26682</v>
      </c>
      <c r="V2921" s="33" t="s">
        <v>26482</v>
      </c>
      <c r="W2921" s="33" t="s">
        <v>26486</v>
      </c>
      <c r="X2921" s="33" t="s">
        <v>93</v>
      </c>
      <c r="Y2921" s="33">
        <v>3367</v>
      </c>
      <c r="AA2921" s="33" t="s">
        <v>42843</v>
      </c>
      <c r="AB2921" s="33">
        <v>5527</v>
      </c>
      <c r="AC2921" s="103">
        <v>23700</v>
      </c>
    </row>
    <row r="2922" spans="1:29" ht="13" customHeight="1" x14ac:dyDescent="0.2">
      <c r="A2922" s="33" t="s">
        <v>31561</v>
      </c>
      <c r="B2922" s="33">
        <v>39</v>
      </c>
      <c r="C2922" s="33" t="s">
        <v>13</v>
      </c>
      <c r="D2922" s="33" t="s">
        <v>41</v>
      </c>
      <c r="E2922" s="96"/>
      <c r="F2922" s="94">
        <v>43131</v>
      </c>
      <c r="G2922" s="33" t="s">
        <v>31562</v>
      </c>
      <c r="H2922" s="33" t="s">
        <v>10658</v>
      </c>
      <c r="I2922" s="33" t="s">
        <v>191</v>
      </c>
      <c r="J2922" s="62">
        <v>80003</v>
      </c>
      <c r="K2922" s="33" t="s">
        <v>1655</v>
      </c>
      <c r="L2922" s="33" t="s">
        <v>10660</v>
      </c>
      <c r="M2922" s="1" t="s">
        <v>46228</v>
      </c>
      <c r="N2922" s="33" t="s">
        <v>20</v>
      </c>
      <c r="O2922" s="33" t="s">
        <v>31563</v>
      </c>
      <c r="P2922" s="33" t="s">
        <v>45771</v>
      </c>
      <c r="Q2922" s="33" t="s">
        <v>29986</v>
      </c>
      <c r="R2922" s="96" t="s">
        <v>31564</v>
      </c>
      <c r="S2922" s="33" t="s">
        <v>93</v>
      </c>
      <c r="T2922" s="33" t="s">
        <v>21</v>
      </c>
      <c r="U2922" s="33" t="s">
        <v>26682</v>
      </c>
      <c r="V2922" s="33" t="s">
        <v>26482</v>
      </c>
      <c r="W2922" s="33" t="s">
        <v>26485</v>
      </c>
      <c r="X2922" s="33" t="s">
        <v>93</v>
      </c>
      <c r="Y2922" s="33">
        <v>3368</v>
      </c>
      <c r="AA2922" s="33" t="s">
        <v>42844</v>
      </c>
      <c r="AB2922" s="33">
        <v>5528</v>
      </c>
      <c r="AC2922" s="103">
        <v>23699</v>
      </c>
    </row>
    <row r="2923" spans="1:29" ht="13" customHeight="1" x14ac:dyDescent="0.2">
      <c r="A2923" s="33" t="s">
        <v>31565</v>
      </c>
      <c r="B2923" s="33">
        <v>40</v>
      </c>
      <c r="C2923" s="33" t="s">
        <v>13</v>
      </c>
      <c r="D2923" s="33" t="s">
        <v>30</v>
      </c>
      <c r="E2923" s="96"/>
      <c r="F2923" s="94">
        <v>43130</v>
      </c>
      <c r="G2923" s="33" t="s">
        <v>31566</v>
      </c>
      <c r="H2923" s="33" t="s">
        <v>31567</v>
      </c>
      <c r="I2923" s="33" t="s">
        <v>366</v>
      </c>
      <c r="J2923" s="62">
        <v>74873</v>
      </c>
      <c r="K2923" s="33" t="s">
        <v>2781</v>
      </c>
      <c r="L2923" s="33" t="s">
        <v>32083</v>
      </c>
      <c r="M2923" s="1" t="s">
        <v>48912</v>
      </c>
      <c r="N2923" s="33" t="s">
        <v>20</v>
      </c>
      <c r="O2923" s="33" t="s">
        <v>31568</v>
      </c>
      <c r="P2923" s="33" t="s">
        <v>45771</v>
      </c>
      <c r="Q2923" s="33" t="s">
        <v>29986</v>
      </c>
      <c r="R2923" s="96" t="s">
        <v>31569</v>
      </c>
      <c r="S2923" s="33" t="s">
        <v>93</v>
      </c>
      <c r="T2923" s="33" t="s">
        <v>28</v>
      </c>
      <c r="U2923" s="33" t="s">
        <v>26487</v>
      </c>
      <c r="V2923" s="33" t="s">
        <v>26487</v>
      </c>
      <c r="W2923" s="33" t="s">
        <v>26485</v>
      </c>
      <c r="X2923" s="33" t="s">
        <v>93</v>
      </c>
      <c r="Y2923" s="33">
        <v>3366</v>
      </c>
      <c r="AA2923" s="33" t="s">
        <v>42843</v>
      </c>
      <c r="AB2923" s="33">
        <v>5526</v>
      </c>
      <c r="AC2923" s="103">
        <v>14107</v>
      </c>
    </row>
    <row r="2924" spans="1:29" ht="13" customHeight="1" x14ac:dyDescent="0.2">
      <c r="A2924" s="33" t="s">
        <v>31570</v>
      </c>
      <c r="B2924" s="33">
        <v>46</v>
      </c>
      <c r="C2924" s="33" t="s">
        <v>13</v>
      </c>
      <c r="D2924" s="33" t="s">
        <v>41</v>
      </c>
      <c r="E2924" s="96"/>
      <c r="F2924" s="94">
        <v>43129</v>
      </c>
      <c r="G2924" s="33" t="s">
        <v>31571</v>
      </c>
      <c r="H2924" s="33" t="s">
        <v>671</v>
      </c>
      <c r="I2924" s="33" t="s">
        <v>66</v>
      </c>
      <c r="J2924" s="62">
        <v>77084</v>
      </c>
      <c r="K2924" s="33" t="s">
        <v>512</v>
      </c>
      <c r="L2924" s="33" t="s">
        <v>513</v>
      </c>
      <c r="M2924" s="1" t="s">
        <v>46076</v>
      </c>
      <c r="N2924" s="33" t="s">
        <v>20</v>
      </c>
      <c r="O2924" s="33" t="s">
        <v>31572</v>
      </c>
      <c r="P2924" s="33" t="s">
        <v>45771</v>
      </c>
      <c r="Q2924" s="33" t="s">
        <v>29986</v>
      </c>
      <c r="R2924" s="96" t="s">
        <v>31573</v>
      </c>
      <c r="S2924" s="33" t="s">
        <v>93</v>
      </c>
      <c r="T2924" s="33" t="s">
        <v>21</v>
      </c>
      <c r="U2924" s="33" t="s">
        <v>26682</v>
      </c>
      <c r="V2924" s="33" t="s">
        <v>26484</v>
      </c>
      <c r="W2924" s="33" t="s">
        <v>26483</v>
      </c>
      <c r="X2924" s="33" t="s">
        <v>93</v>
      </c>
      <c r="Y2924" s="33">
        <v>4246</v>
      </c>
      <c r="AA2924" s="33" t="s">
        <v>42844</v>
      </c>
      <c r="AB2924" s="33">
        <v>5524</v>
      </c>
      <c r="AC2924" s="103">
        <v>22946</v>
      </c>
    </row>
    <row r="2925" spans="1:29" ht="13" customHeight="1" x14ac:dyDescent="0.2">
      <c r="A2925" s="33" t="s">
        <v>31574</v>
      </c>
      <c r="B2925" s="33">
        <v>52</v>
      </c>
      <c r="C2925" s="33" t="s">
        <v>13</v>
      </c>
      <c r="D2925" s="33" t="s">
        <v>78</v>
      </c>
      <c r="E2925" s="96"/>
      <c r="F2925" s="94">
        <v>43129</v>
      </c>
      <c r="G2925" s="33" t="s">
        <v>31575</v>
      </c>
      <c r="H2925" s="33" t="s">
        <v>1711</v>
      </c>
      <c r="I2925" s="33" t="s">
        <v>392</v>
      </c>
      <c r="J2925" s="62">
        <v>10457</v>
      </c>
      <c r="K2925" s="33" t="s">
        <v>1711</v>
      </c>
      <c r="L2925" s="33" t="s">
        <v>536</v>
      </c>
      <c r="M2925" s="1" t="s">
        <v>45963</v>
      </c>
      <c r="N2925" s="33" t="s">
        <v>20</v>
      </c>
      <c r="O2925" s="33" t="s">
        <v>31576</v>
      </c>
      <c r="P2925" s="33" t="s">
        <v>45771</v>
      </c>
      <c r="Q2925" s="33" t="s">
        <v>29986</v>
      </c>
      <c r="R2925" s="96" t="s">
        <v>31577</v>
      </c>
      <c r="S2925" s="33" t="s">
        <v>93</v>
      </c>
      <c r="T2925" s="33" t="s">
        <v>21</v>
      </c>
      <c r="U2925" s="33" t="s">
        <v>26682</v>
      </c>
      <c r="V2925" s="33" t="s">
        <v>26482</v>
      </c>
      <c r="W2925" s="33" t="s">
        <v>26486</v>
      </c>
      <c r="X2925" s="33" t="s">
        <v>509</v>
      </c>
      <c r="Y2925" s="33">
        <v>3365</v>
      </c>
      <c r="AA2925" s="33" t="s">
        <v>42842</v>
      </c>
      <c r="AB2925" s="33">
        <v>5523</v>
      </c>
      <c r="AC2925" s="103">
        <v>18779</v>
      </c>
    </row>
    <row r="2926" spans="1:29" ht="13" customHeight="1" x14ac:dyDescent="0.2">
      <c r="A2926" s="33" t="s">
        <v>31578</v>
      </c>
      <c r="B2926" s="33">
        <v>31</v>
      </c>
      <c r="C2926" s="33" t="s">
        <v>13</v>
      </c>
      <c r="D2926" s="33" t="s">
        <v>78</v>
      </c>
      <c r="E2926" s="96"/>
      <c r="F2926" s="94">
        <v>43129</v>
      </c>
      <c r="G2926" s="33" t="s">
        <v>31579</v>
      </c>
      <c r="H2926" s="33" t="s">
        <v>1030</v>
      </c>
      <c r="I2926" s="33" t="s">
        <v>373</v>
      </c>
      <c r="J2926" s="62">
        <v>19145</v>
      </c>
      <c r="K2926" s="33" t="s">
        <v>1030</v>
      </c>
      <c r="L2926" s="33" t="s">
        <v>1031</v>
      </c>
      <c r="M2926" s="1" t="s">
        <v>45971</v>
      </c>
      <c r="N2926" s="33" t="s">
        <v>20</v>
      </c>
      <c r="O2926" s="33" t="s">
        <v>31580</v>
      </c>
      <c r="P2926" s="33" t="s">
        <v>45771</v>
      </c>
      <c r="Q2926" s="33" t="s">
        <v>29986</v>
      </c>
      <c r="R2926" s="96" t="s">
        <v>31581</v>
      </c>
      <c r="S2926" s="33" t="s">
        <v>93</v>
      </c>
      <c r="T2926" s="33" t="s">
        <v>350</v>
      </c>
      <c r="U2926" s="33" t="s">
        <v>26775</v>
      </c>
      <c r="V2926" s="33" t="s">
        <v>26484</v>
      </c>
      <c r="W2926" s="33" t="s">
        <v>26485</v>
      </c>
      <c r="Z2926" s="33" t="s">
        <v>42353</v>
      </c>
      <c r="AA2926" s="33" t="s">
        <v>42842</v>
      </c>
      <c r="AB2926" s="33">
        <v>5525</v>
      </c>
      <c r="AC2926" s="103">
        <v>23697</v>
      </c>
    </row>
    <row r="2927" spans="1:29" ht="13" customHeight="1" x14ac:dyDescent="0.2">
      <c r="A2927" s="33" t="s">
        <v>31582</v>
      </c>
      <c r="B2927" s="33">
        <v>33</v>
      </c>
      <c r="C2927" s="33" t="s">
        <v>13</v>
      </c>
      <c r="D2927" s="33" t="s">
        <v>78</v>
      </c>
      <c r="E2927" s="96"/>
      <c r="F2927" s="94">
        <v>43128</v>
      </c>
      <c r="G2927" s="33" t="s">
        <v>31583</v>
      </c>
      <c r="H2927" s="33" t="s">
        <v>1483</v>
      </c>
      <c r="I2927" s="33" t="s">
        <v>45</v>
      </c>
      <c r="J2927" s="62">
        <v>21216</v>
      </c>
      <c r="K2927" s="33" t="s">
        <v>4310</v>
      </c>
      <c r="L2927" s="33" t="s">
        <v>2544</v>
      </c>
      <c r="M2927" s="1" t="s">
        <v>46137</v>
      </c>
      <c r="N2927" s="33" t="s">
        <v>20</v>
      </c>
      <c r="O2927" s="33" t="s">
        <v>31584</v>
      </c>
      <c r="P2927" s="33" t="s">
        <v>37679</v>
      </c>
      <c r="Q2927" s="33" t="s">
        <v>29986</v>
      </c>
      <c r="R2927" s="96" t="s">
        <v>31585</v>
      </c>
      <c r="S2927" s="33" t="s">
        <v>93</v>
      </c>
      <c r="T2927" s="33" t="s">
        <v>21</v>
      </c>
      <c r="U2927" s="33" t="s">
        <v>26689</v>
      </c>
      <c r="V2927" s="33" t="s">
        <v>26484</v>
      </c>
      <c r="W2927" s="33" t="s">
        <v>26486</v>
      </c>
      <c r="X2927" s="33" t="s">
        <v>509</v>
      </c>
      <c r="Y2927" s="33">
        <v>3355</v>
      </c>
      <c r="AA2927" s="33" t="s">
        <v>42842</v>
      </c>
      <c r="AB2927" s="33">
        <v>5520</v>
      </c>
      <c r="AC2927" s="103">
        <v>23693</v>
      </c>
    </row>
    <row r="2928" spans="1:29" ht="13" customHeight="1" x14ac:dyDescent="0.2">
      <c r="A2928" s="33" t="s">
        <v>31595</v>
      </c>
      <c r="B2928" s="33">
        <v>33</v>
      </c>
      <c r="C2928" s="33" t="s">
        <v>13</v>
      </c>
      <c r="D2928" s="33" t="s">
        <v>30</v>
      </c>
      <c r="E2928" s="96" t="s">
        <v>31596</v>
      </c>
      <c r="F2928" s="94">
        <v>43128</v>
      </c>
      <c r="G2928" s="33" t="s">
        <v>31597</v>
      </c>
      <c r="H2928" s="33" t="s">
        <v>9673</v>
      </c>
      <c r="I2928" s="33" t="s">
        <v>66</v>
      </c>
      <c r="J2928" s="62">
        <v>77304</v>
      </c>
      <c r="K2928" s="33" t="s">
        <v>992</v>
      </c>
      <c r="L2928" s="33" t="s">
        <v>13541</v>
      </c>
      <c r="M2928" s="1" t="s">
        <v>47286</v>
      </c>
      <c r="N2928" s="33" t="s">
        <v>20</v>
      </c>
      <c r="O2928" s="33" t="s">
        <v>31598</v>
      </c>
      <c r="P2928" s="33" t="s">
        <v>45771</v>
      </c>
      <c r="Q2928" s="33" t="s">
        <v>29986</v>
      </c>
      <c r="R2928" s="96" t="s">
        <v>31599</v>
      </c>
      <c r="S2928" s="33" t="s">
        <v>93</v>
      </c>
      <c r="T2928" s="33" t="s">
        <v>21</v>
      </c>
      <c r="U2928" s="33" t="s">
        <v>26689</v>
      </c>
      <c r="V2928" s="33" t="s">
        <v>26484</v>
      </c>
      <c r="W2928" s="33" t="s">
        <v>26483</v>
      </c>
      <c r="X2928" s="33" t="s">
        <v>93</v>
      </c>
      <c r="Y2928" s="33">
        <v>3362</v>
      </c>
      <c r="AA2928" s="33" t="s">
        <v>42842</v>
      </c>
      <c r="AB2928" s="33">
        <v>5522</v>
      </c>
      <c r="AC2928" s="103">
        <v>23913</v>
      </c>
    </row>
    <row r="2929" spans="1:29" ht="13" customHeight="1" x14ac:dyDescent="0.2">
      <c r="A2929" s="33" t="s">
        <v>31586</v>
      </c>
      <c r="B2929" s="33">
        <v>38</v>
      </c>
      <c r="C2929" s="33" t="s">
        <v>13</v>
      </c>
      <c r="D2929" s="33" t="s">
        <v>30</v>
      </c>
      <c r="E2929" s="96" t="s">
        <v>31587</v>
      </c>
      <c r="F2929" s="94">
        <v>43128</v>
      </c>
      <c r="G2929" s="33" t="s">
        <v>31588</v>
      </c>
      <c r="H2929" s="33" t="s">
        <v>3445</v>
      </c>
      <c r="I2929" s="33" t="s">
        <v>159</v>
      </c>
      <c r="J2929" s="62">
        <v>30341</v>
      </c>
      <c r="K2929" s="33" t="s">
        <v>802</v>
      </c>
      <c r="L2929" s="33" t="s">
        <v>8372</v>
      </c>
      <c r="M2929" s="1" t="s">
        <v>47284</v>
      </c>
      <c r="N2929" s="33" t="s">
        <v>20</v>
      </c>
      <c r="O2929" s="33" t="s">
        <v>31589</v>
      </c>
      <c r="P2929" s="33" t="s">
        <v>45771</v>
      </c>
      <c r="Q2929" s="33" t="s">
        <v>29986</v>
      </c>
      <c r="R2929" s="96" t="s">
        <v>31590</v>
      </c>
      <c r="S2929" s="33" t="s">
        <v>93</v>
      </c>
      <c r="T2929" s="33" t="s">
        <v>21</v>
      </c>
      <c r="U2929" s="33" t="s">
        <v>26689</v>
      </c>
      <c r="V2929" s="33" t="s">
        <v>26484</v>
      </c>
      <c r="W2929" s="33" t="s">
        <v>26486</v>
      </c>
      <c r="X2929" s="33" t="s">
        <v>93</v>
      </c>
      <c r="Y2929" s="33">
        <v>3356</v>
      </c>
      <c r="AA2929" s="33" t="s">
        <v>42844</v>
      </c>
      <c r="AB2929" s="33">
        <v>5521</v>
      </c>
      <c r="AC2929" s="103">
        <v>23695</v>
      </c>
    </row>
    <row r="2930" spans="1:29" ht="13" customHeight="1" x14ac:dyDescent="0.2">
      <c r="A2930" s="33" t="s">
        <v>31591</v>
      </c>
      <c r="B2930" s="33">
        <v>45</v>
      </c>
      <c r="C2930" s="33" t="s">
        <v>13</v>
      </c>
      <c r="D2930" s="33" t="s">
        <v>30</v>
      </c>
      <c r="E2930" s="96"/>
      <c r="F2930" s="94">
        <v>43128</v>
      </c>
      <c r="G2930" s="33" t="s">
        <v>31592</v>
      </c>
      <c r="H2930" s="33" t="s">
        <v>25343</v>
      </c>
      <c r="I2930" s="33" t="s">
        <v>293</v>
      </c>
      <c r="J2930" s="62">
        <v>40744</v>
      </c>
      <c r="K2930" s="33" t="s">
        <v>20571</v>
      </c>
      <c r="L2930" s="33" t="s">
        <v>20572</v>
      </c>
      <c r="M2930" s="1" t="s">
        <v>47285</v>
      </c>
      <c r="N2930" s="33" t="s">
        <v>20</v>
      </c>
      <c r="O2930" s="33" t="s">
        <v>31593</v>
      </c>
      <c r="P2930" s="33" t="s">
        <v>45771</v>
      </c>
      <c r="Q2930" s="33" t="s">
        <v>29986</v>
      </c>
      <c r="R2930" s="96" t="s">
        <v>31594</v>
      </c>
      <c r="S2930" s="33" t="s">
        <v>93</v>
      </c>
      <c r="T2930" s="33" t="s">
        <v>21</v>
      </c>
      <c r="U2930" s="33" t="s">
        <v>26689</v>
      </c>
      <c r="V2930" s="33" t="s">
        <v>26484</v>
      </c>
      <c r="W2930" s="33" t="s">
        <v>26485</v>
      </c>
      <c r="X2930" s="33" t="s">
        <v>93</v>
      </c>
      <c r="Y2930" s="33">
        <v>3354</v>
      </c>
      <c r="AA2930" s="33" t="s">
        <v>42843</v>
      </c>
      <c r="AB2930" s="33">
        <v>5519</v>
      </c>
      <c r="AC2930" s="103">
        <v>23692</v>
      </c>
    </row>
    <row r="2931" spans="1:29" ht="13" customHeight="1" x14ac:dyDescent="0.2">
      <c r="A2931" s="33" t="s">
        <v>31600</v>
      </c>
      <c r="B2931" s="33">
        <v>43</v>
      </c>
      <c r="C2931" s="33" t="s">
        <v>102</v>
      </c>
      <c r="D2931" s="33" t="s">
        <v>30</v>
      </c>
      <c r="E2931" s="96"/>
      <c r="F2931" s="94">
        <v>43127</v>
      </c>
      <c r="G2931" s="33" t="s">
        <v>31601</v>
      </c>
      <c r="H2931" s="33" t="s">
        <v>529</v>
      </c>
      <c r="I2931" s="33" t="s">
        <v>66</v>
      </c>
      <c r="J2931" s="62">
        <v>78216</v>
      </c>
      <c r="K2931" s="33" t="s">
        <v>530</v>
      </c>
      <c r="L2931" s="33" t="s">
        <v>531</v>
      </c>
      <c r="M2931" s="1" t="s">
        <v>46041</v>
      </c>
      <c r="N2931" s="33" t="s">
        <v>20</v>
      </c>
      <c r="O2931" s="33" t="s">
        <v>31602</v>
      </c>
      <c r="P2931" s="33" t="s">
        <v>45771</v>
      </c>
      <c r="Q2931" s="33" t="s">
        <v>29986</v>
      </c>
      <c r="R2931" s="96" t="s">
        <v>31603</v>
      </c>
      <c r="S2931" s="33" t="s">
        <v>509</v>
      </c>
      <c r="T2931" s="33" t="s">
        <v>21</v>
      </c>
      <c r="U2931" s="33" t="s">
        <v>26689</v>
      </c>
      <c r="V2931" s="33" t="s">
        <v>26484</v>
      </c>
      <c r="W2931" s="33" t="s">
        <v>26485</v>
      </c>
      <c r="X2931" s="33" t="s">
        <v>93</v>
      </c>
      <c r="Y2931" s="33">
        <v>3360</v>
      </c>
      <c r="AA2931" s="33" t="s">
        <v>42844</v>
      </c>
      <c r="AB2931" s="33">
        <v>5516</v>
      </c>
      <c r="AC2931" s="103">
        <v>23690</v>
      </c>
    </row>
    <row r="2932" spans="1:29" ht="13" customHeight="1" x14ac:dyDescent="0.2">
      <c r="A2932" s="33" t="s">
        <v>31604</v>
      </c>
      <c r="B2932" s="33">
        <v>45</v>
      </c>
      <c r="C2932" s="33" t="s">
        <v>13</v>
      </c>
      <c r="D2932" s="33" t="s">
        <v>78</v>
      </c>
      <c r="E2932" s="96"/>
      <c r="F2932" s="94">
        <v>43127</v>
      </c>
      <c r="G2932" s="33" t="s">
        <v>31605</v>
      </c>
      <c r="H2932" s="33" t="s">
        <v>24197</v>
      </c>
      <c r="I2932" s="33" t="s">
        <v>197</v>
      </c>
      <c r="J2932" s="62">
        <v>46994</v>
      </c>
      <c r="K2932" s="33" t="s">
        <v>7575</v>
      </c>
      <c r="L2932" s="33" t="s">
        <v>21615</v>
      </c>
      <c r="M2932" s="1" t="s">
        <v>47287</v>
      </c>
      <c r="N2932" s="33" t="s">
        <v>20</v>
      </c>
      <c r="O2932" s="33" t="s">
        <v>31606</v>
      </c>
      <c r="P2932" s="33" t="s">
        <v>45771</v>
      </c>
      <c r="Q2932" s="33" t="s">
        <v>29986</v>
      </c>
      <c r="R2932" s="96" t="s">
        <v>31607</v>
      </c>
      <c r="S2932" s="33" t="s">
        <v>509</v>
      </c>
      <c r="T2932" s="33" t="s">
        <v>21</v>
      </c>
      <c r="U2932" s="33" t="s">
        <v>26682</v>
      </c>
      <c r="V2932" s="33" t="s">
        <v>26482</v>
      </c>
      <c r="W2932" s="33" t="s">
        <v>26485</v>
      </c>
      <c r="X2932" s="33" t="s">
        <v>93</v>
      </c>
      <c r="Y2932" s="33">
        <v>3357</v>
      </c>
      <c r="AA2932" s="33" t="s">
        <v>42843</v>
      </c>
      <c r="AB2932" s="33">
        <v>5517</v>
      </c>
      <c r="AC2932" s="103">
        <v>23691</v>
      </c>
    </row>
    <row r="2933" spans="1:29" ht="13" customHeight="1" x14ac:dyDescent="0.2">
      <c r="A2933" s="33" t="s">
        <v>31608</v>
      </c>
      <c r="B2933" s="33">
        <v>21</v>
      </c>
      <c r="C2933" s="33" t="s">
        <v>102</v>
      </c>
      <c r="D2933" s="33" t="s">
        <v>78</v>
      </c>
      <c r="E2933" s="96" t="s">
        <v>31609</v>
      </c>
      <c r="F2933" s="94">
        <v>43127</v>
      </c>
      <c r="G2933" s="33" t="s">
        <v>31610</v>
      </c>
      <c r="H2933" s="33" t="s">
        <v>401</v>
      </c>
      <c r="I2933" s="33" t="s">
        <v>618</v>
      </c>
      <c r="J2933" s="62">
        <v>39213</v>
      </c>
      <c r="K2933" s="33" t="s">
        <v>9126</v>
      </c>
      <c r="L2933" s="33" t="s">
        <v>5703</v>
      </c>
      <c r="M2933" s="1" t="s">
        <v>46096</v>
      </c>
      <c r="N2933" s="33" t="s">
        <v>20</v>
      </c>
      <c r="O2933" s="33" t="s">
        <v>31611</v>
      </c>
      <c r="P2933" s="33" t="s">
        <v>45771</v>
      </c>
      <c r="Q2933" s="33" t="s">
        <v>29986</v>
      </c>
      <c r="R2933" s="96" t="s">
        <v>31612</v>
      </c>
      <c r="S2933" s="33" t="s">
        <v>93</v>
      </c>
      <c r="T2933" s="33" t="s">
        <v>350</v>
      </c>
      <c r="U2933" s="33" t="s">
        <v>26775</v>
      </c>
      <c r="V2933" s="33" t="s">
        <v>26484</v>
      </c>
      <c r="W2933" s="33" t="s">
        <v>26483</v>
      </c>
      <c r="X2933" s="33" t="s">
        <v>93</v>
      </c>
      <c r="Y2933" s="33">
        <v>3359</v>
      </c>
      <c r="AA2933" s="33" t="s">
        <v>42844</v>
      </c>
      <c r="AB2933" s="33">
        <v>5518</v>
      </c>
      <c r="AC2933" s="103">
        <v>23689</v>
      </c>
    </row>
    <row r="2934" spans="1:29" ht="13" customHeight="1" x14ac:dyDescent="0.2">
      <c r="A2934" s="33" t="s">
        <v>31624</v>
      </c>
      <c r="B2934" s="33">
        <v>23</v>
      </c>
      <c r="C2934" s="33" t="s">
        <v>13</v>
      </c>
      <c r="D2934" s="33" t="s">
        <v>30</v>
      </c>
      <c r="E2934" s="96"/>
      <c r="F2934" s="94">
        <v>43126</v>
      </c>
      <c r="G2934" s="33" t="s">
        <v>31625</v>
      </c>
      <c r="H2934" s="33" t="s">
        <v>1224</v>
      </c>
      <c r="I2934" s="33" t="s">
        <v>66</v>
      </c>
      <c r="J2934" s="62">
        <v>78751</v>
      </c>
      <c r="K2934" s="33" t="s">
        <v>1225</v>
      </c>
      <c r="L2934" s="33" t="s">
        <v>1226</v>
      </c>
      <c r="M2934" s="1" t="s">
        <v>46070</v>
      </c>
      <c r="N2934" s="33" t="s">
        <v>20</v>
      </c>
      <c r="O2934" s="33" t="s">
        <v>31626</v>
      </c>
      <c r="P2934" s="33" t="s">
        <v>45771</v>
      </c>
      <c r="Q2934" s="33" t="s">
        <v>29986</v>
      </c>
      <c r="R2934" s="96" t="s">
        <v>31627</v>
      </c>
      <c r="S2934" s="33" t="s">
        <v>93</v>
      </c>
      <c r="T2934" s="33" t="s">
        <v>21</v>
      </c>
      <c r="U2934" s="33" t="s">
        <v>26689</v>
      </c>
      <c r="V2934" s="33" t="s">
        <v>26484</v>
      </c>
      <c r="W2934" s="33" t="s">
        <v>26483</v>
      </c>
      <c r="X2934" s="33" t="s">
        <v>93</v>
      </c>
      <c r="Y2934" s="33">
        <v>3345</v>
      </c>
      <c r="AA2934" s="33" t="s">
        <v>42842</v>
      </c>
      <c r="AB2934" s="33">
        <v>5511</v>
      </c>
      <c r="AC2934" s="103">
        <v>23684</v>
      </c>
    </row>
    <row r="2935" spans="1:29" ht="13" customHeight="1" x14ac:dyDescent="0.2">
      <c r="A2935" s="33" t="s">
        <v>31613</v>
      </c>
      <c r="B2935" s="33">
        <v>42</v>
      </c>
      <c r="C2935" s="33" t="s">
        <v>13</v>
      </c>
      <c r="D2935" s="33" t="s">
        <v>41</v>
      </c>
      <c r="E2935" s="96"/>
      <c r="F2935" s="94">
        <v>43126</v>
      </c>
      <c r="G2935" s="33" t="s">
        <v>31614</v>
      </c>
      <c r="H2935" s="33" t="s">
        <v>604</v>
      </c>
      <c r="I2935" s="33" t="s">
        <v>249</v>
      </c>
      <c r="J2935" s="62">
        <v>89183</v>
      </c>
      <c r="K2935" s="33" t="s">
        <v>524</v>
      </c>
      <c r="L2935" s="33" t="s">
        <v>525</v>
      </c>
      <c r="M2935" s="1" t="s">
        <v>48881</v>
      </c>
      <c r="N2935" s="33" t="s">
        <v>20</v>
      </c>
      <c r="O2935" s="33" t="s">
        <v>31615</v>
      </c>
      <c r="P2935" s="33" t="s">
        <v>45771</v>
      </c>
      <c r="Q2935" s="33" t="s">
        <v>29986</v>
      </c>
      <c r="R2935" s="96" t="s">
        <v>31616</v>
      </c>
      <c r="S2935" s="33" t="s">
        <v>93</v>
      </c>
      <c r="T2935" s="33" t="s">
        <v>21</v>
      </c>
      <c r="U2935" s="33" t="s">
        <v>26689</v>
      </c>
      <c r="V2935" s="33" t="s">
        <v>26482</v>
      </c>
      <c r="X2935" s="33" t="s">
        <v>93</v>
      </c>
      <c r="Y2935" s="33">
        <v>3347</v>
      </c>
      <c r="AA2935" s="33" t="s">
        <v>42844</v>
      </c>
      <c r="AB2935" s="33">
        <v>5512</v>
      </c>
      <c r="AC2935" s="103">
        <v>23683</v>
      </c>
    </row>
    <row r="2936" spans="1:29" ht="13" customHeight="1" x14ac:dyDescent="0.2">
      <c r="A2936" s="33" t="s">
        <v>31628</v>
      </c>
      <c r="B2936" s="33">
        <v>42</v>
      </c>
      <c r="C2936" s="33" t="s">
        <v>13</v>
      </c>
      <c r="D2936" s="33" t="s">
        <v>30</v>
      </c>
      <c r="E2936" s="96"/>
      <c r="F2936" s="94">
        <v>43126</v>
      </c>
      <c r="G2936" s="33" t="s">
        <v>31629</v>
      </c>
      <c r="H2936" s="33" t="s">
        <v>31630</v>
      </c>
      <c r="I2936" s="33" t="s">
        <v>37</v>
      </c>
      <c r="J2936" s="62">
        <v>62002</v>
      </c>
      <c r="K2936" s="33" t="s">
        <v>2005</v>
      </c>
      <c r="L2936" s="33" t="s">
        <v>5147</v>
      </c>
      <c r="M2936" s="1" t="s">
        <v>48899</v>
      </c>
      <c r="N2936" s="33" t="s">
        <v>20</v>
      </c>
      <c r="O2936" s="33" t="s">
        <v>31631</v>
      </c>
      <c r="P2936" s="33" t="s">
        <v>45771</v>
      </c>
      <c r="Q2936" s="33" t="s">
        <v>29986</v>
      </c>
      <c r="R2936" s="96" t="s">
        <v>31632</v>
      </c>
      <c r="S2936" s="33" t="s">
        <v>93</v>
      </c>
      <c r="T2936" s="33" t="s">
        <v>21</v>
      </c>
      <c r="U2936" s="33" t="s">
        <v>26682</v>
      </c>
      <c r="V2936" s="33" t="s">
        <v>26484</v>
      </c>
      <c r="W2936" s="33" t="s">
        <v>26485</v>
      </c>
      <c r="X2936" s="33" t="s">
        <v>93</v>
      </c>
      <c r="Y2936" s="33">
        <v>3361</v>
      </c>
      <c r="AA2936" s="33" t="s">
        <v>42844</v>
      </c>
      <c r="AB2936" s="33">
        <v>5514</v>
      </c>
      <c r="AC2936" s="103">
        <v>23686</v>
      </c>
    </row>
    <row r="2937" spans="1:29" ht="13" customHeight="1" x14ac:dyDescent="0.2">
      <c r="A2937" s="33" t="s">
        <v>31617</v>
      </c>
      <c r="B2937" s="33">
        <v>66</v>
      </c>
      <c r="C2937" s="33" t="s">
        <v>13</v>
      </c>
      <c r="D2937" s="33" t="s">
        <v>30</v>
      </c>
      <c r="E2937" s="96" t="s">
        <v>31618</v>
      </c>
      <c r="F2937" s="94">
        <v>43126</v>
      </c>
      <c r="G2937" s="33" t="s">
        <v>31619</v>
      </c>
      <c r="H2937" s="33" t="s">
        <v>31620</v>
      </c>
      <c r="I2937" s="33" t="s">
        <v>45</v>
      </c>
      <c r="J2937" s="62">
        <v>21766</v>
      </c>
      <c r="K2937" s="33" t="s">
        <v>31621</v>
      </c>
      <c r="L2937" s="33" t="s">
        <v>644</v>
      </c>
      <c r="M2937" s="1" t="s">
        <v>46111</v>
      </c>
      <c r="N2937" s="33" t="s">
        <v>20</v>
      </c>
      <c r="O2937" s="33" t="s">
        <v>31622</v>
      </c>
      <c r="P2937" s="33" t="s">
        <v>45771</v>
      </c>
      <c r="Q2937" s="33" t="s">
        <v>29986</v>
      </c>
      <c r="R2937" s="96" t="s">
        <v>31623</v>
      </c>
      <c r="S2937" s="33" t="s">
        <v>93</v>
      </c>
      <c r="T2937" s="33" t="s">
        <v>21</v>
      </c>
      <c r="U2937" s="33" t="s">
        <v>26689</v>
      </c>
      <c r="V2937" s="33" t="s">
        <v>26484</v>
      </c>
      <c r="W2937" s="33" t="s">
        <v>26485</v>
      </c>
      <c r="X2937" s="33" t="s">
        <v>93</v>
      </c>
      <c r="Y2937" s="33">
        <v>3348</v>
      </c>
      <c r="AA2937" s="33" t="s">
        <v>42843</v>
      </c>
      <c r="AB2937" s="33">
        <v>5513</v>
      </c>
      <c r="AC2937" s="103">
        <v>23688</v>
      </c>
    </row>
    <row r="2938" spans="1:29" ht="13" customHeight="1" x14ac:dyDescent="0.2">
      <c r="A2938" s="33" t="s">
        <v>31633</v>
      </c>
      <c r="B2938" s="33">
        <v>43</v>
      </c>
      <c r="C2938" s="33" t="s">
        <v>13</v>
      </c>
      <c r="D2938" s="33" t="s">
        <v>78</v>
      </c>
      <c r="E2938" s="96" t="s">
        <v>31634</v>
      </c>
      <c r="F2938" s="94">
        <v>43126</v>
      </c>
      <c r="G2938" s="33" t="s">
        <v>31635</v>
      </c>
      <c r="H2938" s="33" t="s">
        <v>11711</v>
      </c>
      <c r="I2938" s="33" t="s">
        <v>37</v>
      </c>
      <c r="J2938" s="62">
        <v>61071</v>
      </c>
      <c r="K2938" s="33" t="s">
        <v>11713</v>
      </c>
      <c r="L2938" s="33" t="s">
        <v>32084</v>
      </c>
      <c r="M2938" s="1" t="s">
        <v>47288</v>
      </c>
      <c r="N2938" s="33" t="s">
        <v>20</v>
      </c>
      <c r="O2938" s="33" t="s">
        <v>31636</v>
      </c>
      <c r="P2938" s="33" t="s">
        <v>45771</v>
      </c>
      <c r="Q2938" s="33" t="s">
        <v>29986</v>
      </c>
      <c r="R2938" s="96" t="s">
        <v>31637</v>
      </c>
      <c r="S2938" s="33" t="s">
        <v>93</v>
      </c>
      <c r="T2938" s="33" t="s">
        <v>350</v>
      </c>
      <c r="U2938" s="33" t="s">
        <v>26775</v>
      </c>
      <c r="V2938" s="33" t="s">
        <v>26484</v>
      </c>
      <c r="W2938" s="33" t="s">
        <v>26483</v>
      </c>
      <c r="X2938" s="33" t="s">
        <v>93</v>
      </c>
      <c r="Y2938" s="33">
        <v>3358</v>
      </c>
      <c r="AA2938" s="33" t="s">
        <v>42843</v>
      </c>
      <c r="AB2938" s="33">
        <v>5515</v>
      </c>
      <c r="AC2938" s="103">
        <v>23687</v>
      </c>
    </row>
    <row r="2939" spans="1:29" ht="13" customHeight="1" x14ac:dyDescent="0.2">
      <c r="A2939" s="33" t="s">
        <v>31643</v>
      </c>
      <c r="B2939" s="33">
        <v>19</v>
      </c>
      <c r="C2939" s="33" t="s">
        <v>13</v>
      </c>
      <c r="D2939" s="33" t="s">
        <v>41</v>
      </c>
      <c r="E2939" s="96"/>
      <c r="F2939" s="94">
        <v>43125</v>
      </c>
      <c r="G2939" s="33" t="s">
        <v>31644</v>
      </c>
      <c r="H2939" s="33" t="s">
        <v>529</v>
      </c>
      <c r="I2939" s="33" t="s">
        <v>66</v>
      </c>
      <c r="J2939" s="62">
        <v>78216</v>
      </c>
      <c r="K2939" s="33" t="s">
        <v>530</v>
      </c>
      <c r="L2939" s="33" t="s">
        <v>531</v>
      </c>
      <c r="M2939" s="1" t="s">
        <v>46041</v>
      </c>
      <c r="N2939" s="33" t="s">
        <v>20</v>
      </c>
      <c r="O2939" s="33" t="s">
        <v>31645</v>
      </c>
      <c r="P2939" s="33" t="s">
        <v>45771</v>
      </c>
      <c r="Q2939" s="33" t="s">
        <v>29986</v>
      </c>
      <c r="R2939" s="96" t="s">
        <v>31646</v>
      </c>
      <c r="S2939" s="33" t="s">
        <v>93</v>
      </c>
      <c r="T2939" s="33" t="s">
        <v>21</v>
      </c>
      <c r="U2939" s="33" t="s">
        <v>26682</v>
      </c>
      <c r="V2939" s="33" t="s">
        <v>26484</v>
      </c>
      <c r="W2939" s="33" t="s">
        <v>19153</v>
      </c>
      <c r="X2939" s="33" t="s">
        <v>93</v>
      </c>
      <c r="Y2939" s="33">
        <v>3352</v>
      </c>
      <c r="AA2939" s="33" t="s">
        <v>42844</v>
      </c>
      <c r="AB2939" s="33">
        <v>5509</v>
      </c>
      <c r="AC2939" s="103">
        <v>23680</v>
      </c>
    </row>
    <row r="2940" spans="1:29" ht="13" customHeight="1" x14ac:dyDescent="0.2">
      <c r="A2940" s="33" t="s">
        <v>31638</v>
      </c>
      <c r="B2940" s="33">
        <v>27</v>
      </c>
      <c r="C2940" s="33" t="s">
        <v>13</v>
      </c>
      <c r="D2940" s="33" t="s">
        <v>30</v>
      </c>
      <c r="E2940" s="96"/>
      <c r="F2940" s="94">
        <v>43125</v>
      </c>
      <c r="G2940" s="33" t="s">
        <v>31639</v>
      </c>
      <c r="H2940" s="33" t="s">
        <v>31640</v>
      </c>
      <c r="I2940" s="33" t="s">
        <v>159</v>
      </c>
      <c r="J2940" s="62">
        <v>30518</v>
      </c>
      <c r="K2940" s="33" t="s">
        <v>1236</v>
      </c>
      <c r="L2940" s="33" t="s">
        <v>1237</v>
      </c>
      <c r="M2940" s="1" t="s">
        <v>46829</v>
      </c>
      <c r="N2940" s="33" t="s">
        <v>20</v>
      </c>
      <c r="O2940" s="33" t="s">
        <v>31641</v>
      </c>
      <c r="P2940" s="33" t="s">
        <v>45771</v>
      </c>
      <c r="Q2940" s="33" t="s">
        <v>29986</v>
      </c>
      <c r="R2940" s="96" t="s">
        <v>31642</v>
      </c>
      <c r="S2940" s="33" t="s">
        <v>509</v>
      </c>
      <c r="T2940" s="33" t="s">
        <v>21</v>
      </c>
      <c r="U2940" s="33" t="s">
        <v>26689</v>
      </c>
      <c r="V2940" s="33" t="s">
        <v>26484</v>
      </c>
      <c r="W2940" s="33" t="s">
        <v>26485</v>
      </c>
      <c r="X2940" s="33" t="s">
        <v>93</v>
      </c>
      <c r="Y2940" s="33">
        <v>3353</v>
      </c>
      <c r="AA2940" s="33" t="s">
        <v>42844</v>
      </c>
      <c r="AB2940" s="33">
        <v>5508</v>
      </c>
      <c r="AC2940" s="103">
        <v>23681</v>
      </c>
    </row>
    <row r="2941" spans="1:29" ht="13" customHeight="1" x14ac:dyDescent="0.2">
      <c r="A2941" s="33" t="s">
        <v>31647</v>
      </c>
      <c r="B2941" s="33">
        <v>47</v>
      </c>
      <c r="C2941" s="33" t="s">
        <v>13</v>
      </c>
      <c r="D2941" s="33" t="s">
        <v>41</v>
      </c>
      <c r="E2941" s="96" t="s">
        <v>31648</v>
      </c>
      <c r="F2941" s="94">
        <v>43125</v>
      </c>
      <c r="G2941" s="33" t="s">
        <v>31649</v>
      </c>
      <c r="H2941" s="33" t="s">
        <v>671</v>
      </c>
      <c r="I2941" s="33" t="s">
        <v>66</v>
      </c>
      <c r="J2941" s="62">
        <v>77028</v>
      </c>
      <c r="K2941" s="33" t="s">
        <v>512</v>
      </c>
      <c r="L2941" s="33" t="s">
        <v>32085</v>
      </c>
      <c r="M2941" s="1" t="s">
        <v>46586</v>
      </c>
      <c r="N2941" s="33" t="s">
        <v>20</v>
      </c>
      <c r="O2941" s="33" t="s">
        <v>31650</v>
      </c>
      <c r="P2941" s="33" t="s">
        <v>45771</v>
      </c>
      <c r="Q2941" s="33" t="s">
        <v>29986</v>
      </c>
      <c r="R2941" s="96" t="s">
        <v>31651</v>
      </c>
      <c r="S2941" s="33" t="s">
        <v>93</v>
      </c>
      <c r="T2941" s="33" t="s">
        <v>45897</v>
      </c>
      <c r="U2941" s="33" t="s">
        <v>49804</v>
      </c>
      <c r="V2941" s="33" t="s">
        <v>26482</v>
      </c>
      <c r="W2941" s="33" t="s">
        <v>26485</v>
      </c>
      <c r="X2941" s="33" t="s">
        <v>93</v>
      </c>
      <c r="Y2941" s="33">
        <v>3349</v>
      </c>
      <c r="AA2941" s="33" t="s">
        <v>42842</v>
      </c>
      <c r="AB2941" s="33">
        <v>5510</v>
      </c>
      <c r="AC2941" s="103">
        <v>23682</v>
      </c>
    </row>
    <row r="2942" spans="1:29" ht="13" customHeight="1" x14ac:dyDescent="0.2">
      <c r="A2942" s="33" t="s">
        <v>31652</v>
      </c>
      <c r="B2942" s="33">
        <v>62</v>
      </c>
      <c r="C2942" s="33" t="s">
        <v>13</v>
      </c>
      <c r="D2942" s="33" t="s">
        <v>30</v>
      </c>
      <c r="E2942" s="96"/>
      <c r="F2942" s="94">
        <v>43124</v>
      </c>
      <c r="G2942" s="33" t="s">
        <v>31653</v>
      </c>
      <c r="H2942" s="33" t="s">
        <v>12298</v>
      </c>
      <c r="I2942" s="33" t="s">
        <v>50</v>
      </c>
      <c r="J2942" s="62">
        <v>49094</v>
      </c>
      <c r="K2942" s="33" t="s">
        <v>31654</v>
      </c>
      <c r="L2942" s="33" t="s">
        <v>28829</v>
      </c>
      <c r="M2942" s="1" t="s">
        <v>46788</v>
      </c>
      <c r="N2942" s="33" t="s">
        <v>20</v>
      </c>
      <c r="O2942" s="33" t="s">
        <v>31655</v>
      </c>
      <c r="P2942" s="33" t="s">
        <v>45771</v>
      </c>
      <c r="Q2942" s="33" t="s">
        <v>29986</v>
      </c>
      <c r="R2942" s="96" t="s">
        <v>31656</v>
      </c>
      <c r="S2942" s="33" t="s">
        <v>93</v>
      </c>
      <c r="T2942" s="33" t="s">
        <v>21</v>
      </c>
      <c r="U2942" s="33" t="s">
        <v>26689</v>
      </c>
      <c r="V2942" s="33" t="s">
        <v>26484</v>
      </c>
      <c r="W2942" s="33" t="s">
        <v>26485</v>
      </c>
      <c r="X2942" s="33" t="s">
        <v>93</v>
      </c>
      <c r="Y2942" s="33">
        <v>3351</v>
      </c>
      <c r="AA2942" s="33" t="s">
        <v>42843</v>
      </c>
      <c r="AB2942" s="33">
        <v>5505</v>
      </c>
      <c r="AC2942" s="103">
        <v>23676</v>
      </c>
    </row>
    <row r="2943" spans="1:29" ht="13" customHeight="1" x14ac:dyDescent="0.2">
      <c r="A2943" s="1" t="s">
        <v>31657</v>
      </c>
      <c r="B2943" s="33">
        <v>39</v>
      </c>
      <c r="C2943" s="33" t="s">
        <v>13</v>
      </c>
      <c r="D2943" s="1" t="s">
        <v>23</v>
      </c>
      <c r="E2943" s="96"/>
      <c r="F2943" s="94">
        <v>43124</v>
      </c>
      <c r="G2943" s="33" t="s">
        <v>31658</v>
      </c>
      <c r="H2943" s="33" t="s">
        <v>5828</v>
      </c>
      <c r="I2943" s="33" t="s">
        <v>87</v>
      </c>
      <c r="J2943" s="62">
        <v>35901</v>
      </c>
      <c r="K2943" s="33" t="s">
        <v>11569</v>
      </c>
      <c r="L2943" s="33" t="s">
        <v>32086</v>
      </c>
      <c r="M2943" s="1" t="s">
        <v>47289</v>
      </c>
      <c r="N2943" s="33" t="s">
        <v>362</v>
      </c>
      <c r="O2943" s="33" t="s">
        <v>31659</v>
      </c>
      <c r="P2943" s="33" t="s">
        <v>45771</v>
      </c>
      <c r="Q2943" s="33" t="s">
        <v>29986</v>
      </c>
      <c r="R2943" s="96" t="s">
        <v>31660</v>
      </c>
      <c r="S2943" s="33" t="s">
        <v>93</v>
      </c>
      <c r="T2943" s="33" t="s">
        <v>45897</v>
      </c>
      <c r="U2943" s="33" t="s">
        <v>49804</v>
      </c>
      <c r="V2943" s="33" t="s">
        <v>26484</v>
      </c>
      <c r="W2943" s="33" t="s">
        <v>26485</v>
      </c>
      <c r="AA2943" s="33" t="s">
        <v>42842</v>
      </c>
      <c r="AB2943" s="33">
        <v>5506</v>
      </c>
      <c r="AC2943" s="103">
        <v>23675</v>
      </c>
    </row>
    <row r="2944" spans="1:29" ht="13" customHeight="1" x14ac:dyDescent="0.2">
      <c r="A2944" s="33" t="s">
        <v>31661</v>
      </c>
      <c r="B2944" s="33">
        <v>27</v>
      </c>
      <c r="C2944" s="33" t="s">
        <v>13</v>
      </c>
      <c r="D2944" s="33" t="s">
        <v>41</v>
      </c>
      <c r="E2944" s="96"/>
      <c r="F2944" s="94">
        <v>43124</v>
      </c>
      <c r="G2944" s="33" t="s">
        <v>31662</v>
      </c>
      <c r="H2944" s="33" t="s">
        <v>12461</v>
      </c>
      <c r="I2944" s="33" t="s">
        <v>249</v>
      </c>
      <c r="J2944" s="62">
        <v>89431</v>
      </c>
      <c r="K2944" s="33" t="s">
        <v>5718</v>
      </c>
      <c r="L2944" s="33" t="s">
        <v>12463</v>
      </c>
      <c r="M2944" s="1" t="s">
        <v>46045</v>
      </c>
      <c r="N2944" s="33" t="s">
        <v>20</v>
      </c>
      <c r="O2944" s="33" t="s">
        <v>31663</v>
      </c>
      <c r="P2944" s="33" t="s">
        <v>45771</v>
      </c>
      <c r="Q2944" s="33" t="s">
        <v>29986</v>
      </c>
      <c r="R2944" s="96" t="s">
        <v>31664</v>
      </c>
      <c r="S2944" s="33" t="s">
        <v>93</v>
      </c>
      <c r="T2944" s="33" t="s">
        <v>28</v>
      </c>
      <c r="U2944" s="33" t="s">
        <v>26487</v>
      </c>
      <c r="V2944" s="33" t="s">
        <v>26482</v>
      </c>
      <c r="W2944" s="33" t="s">
        <v>26486</v>
      </c>
      <c r="X2944" s="33" t="s">
        <v>93</v>
      </c>
      <c r="Y2944" s="33">
        <v>3346</v>
      </c>
      <c r="AA2944" s="33" t="s">
        <v>42844</v>
      </c>
      <c r="AB2944" s="33">
        <v>5507</v>
      </c>
      <c r="AC2944" s="103">
        <v>23677</v>
      </c>
    </row>
    <row r="2945" spans="1:29" ht="13" customHeight="1" x14ac:dyDescent="0.2">
      <c r="A2945" s="33" t="s">
        <v>31669</v>
      </c>
      <c r="B2945" s="33">
        <v>18</v>
      </c>
      <c r="C2945" s="33" t="s">
        <v>13</v>
      </c>
      <c r="D2945" s="33" t="s">
        <v>41</v>
      </c>
      <c r="E2945" s="96"/>
      <c r="F2945" s="94">
        <v>43123</v>
      </c>
      <c r="G2945" s="33" t="s">
        <v>31670</v>
      </c>
      <c r="H2945" s="33" t="s">
        <v>31671</v>
      </c>
      <c r="I2945" s="33" t="s">
        <v>66</v>
      </c>
      <c r="J2945" s="62">
        <v>77573</v>
      </c>
      <c r="K2945" s="33" t="s">
        <v>4829</v>
      </c>
      <c r="L2945" s="33" t="s">
        <v>32087</v>
      </c>
      <c r="M2945" s="1" t="s">
        <v>45994</v>
      </c>
      <c r="N2945" s="33" t="s">
        <v>20</v>
      </c>
      <c r="O2945" s="33" t="s">
        <v>31672</v>
      </c>
      <c r="P2945" s="33" t="s">
        <v>45771</v>
      </c>
      <c r="Q2945" s="33" t="s">
        <v>29986</v>
      </c>
      <c r="R2945" s="96" t="s">
        <v>31673</v>
      </c>
      <c r="S2945" s="33" t="s">
        <v>93</v>
      </c>
      <c r="T2945" s="33" t="s">
        <v>21</v>
      </c>
      <c r="U2945" s="33" t="s">
        <v>26491</v>
      </c>
      <c r="V2945" s="33" t="s">
        <v>26484</v>
      </c>
      <c r="W2945" s="33" t="s">
        <v>26486</v>
      </c>
      <c r="X2945" s="33" t="s">
        <v>93</v>
      </c>
      <c r="Y2945" s="33">
        <v>3343</v>
      </c>
      <c r="AA2945" s="33" t="s">
        <v>42844</v>
      </c>
      <c r="AB2945" s="33">
        <v>5502</v>
      </c>
      <c r="AC2945" s="103">
        <v>23670</v>
      </c>
    </row>
    <row r="2946" spans="1:29" ht="13" customHeight="1" x14ac:dyDescent="0.2">
      <c r="A2946" s="33" t="s">
        <v>31665</v>
      </c>
      <c r="B2946" s="33">
        <v>20</v>
      </c>
      <c r="C2946" s="33" t="s">
        <v>13</v>
      </c>
      <c r="D2946" s="33" t="s">
        <v>78</v>
      </c>
      <c r="E2946" s="96"/>
      <c r="F2946" s="94">
        <v>43123</v>
      </c>
      <c r="G2946" s="33" t="s">
        <v>31666</v>
      </c>
      <c r="H2946" s="33" t="s">
        <v>4733</v>
      </c>
      <c r="I2946" s="33" t="s">
        <v>159</v>
      </c>
      <c r="J2946" s="62">
        <v>31406</v>
      </c>
      <c r="K2946" s="33" t="s">
        <v>3415</v>
      </c>
      <c r="L2946" s="33" t="s">
        <v>6528</v>
      </c>
      <c r="M2946" s="1" t="s">
        <v>46279</v>
      </c>
      <c r="N2946" s="33" t="s">
        <v>20</v>
      </c>
      <c r="O2946" s="33" t="s">
        <v>31667</v>
      </c>
      <c r="P2946" s="33" t="s">
        <v>45771</v>
      </c>
      <c r="Q2946" s="33" t="s">
        <v>29986</v>
      </c>
      <c r="R2946" s="96" t="s">
        <v>31668</v>
      </c>
      <c r="S2946" s="33" t="s">
        <v>93</v>
      </c>
      <c r="T2946" s="33" t="s">
        <v>21</v>
      </c>
      <c r="U2946" s="33" t="s">
        <v>26689</v>
      </c>
      <c r="V2946" s="33" t="s">
        <v>26484</v>
      </c>
      <c r="X2946" s="33" t="s">
        <v>93</v>
      </c>
      <c r="Y2946" s="33">
        <v>3342</v>
      </c>
      <c r="AA2946" s="33" t="s">
        <v>42842</v>
      </c>
      <c r="AB2946" s="33">
        <v>5501</v>
      </c>
      <c r="AC2946" s="103">
        <v>23673</v>
      </c>
    </row>
    <row r="2947" spans="1:29" ht="13" customHeight="1" x14ac:dyDescent="0.2">
      <c r="A2947" s="33" t="s">
        <v>31674</v>
      </c>
      <c r="B2947" s="33">
        <v>38</v>
      </c>
      <c r="C2947" s="33" t="s">
        <v>13</v>
      </c>
      <c r="D2947" s="33" t="s">
        <v>78</v>
      </c>
      <c r="E2947" s="96" t="s">
        <v>31675</v>
      </c>
      <c r="F2947" s="94">
        <v>43123</v>
      </c>
      <c r="G2947" s="33" t="s">
        <v>31676</v>
      </c>
      <c r="H2947" s="33" t="s">
        <v>3264</v>
      </c>
      <c r="I2947" s="33" t="s">
        <v>55</v>
      </c>
      <c r="J2947" s="62">
        <v>34207</v>
      </c>
      <c r="K2947" s="33" t="s">
        <v>3266</v>
      </c>
      <c r="L2947" s="33" t="s">
        <v>3267</v>
      </c>
      <c r="M2947" s="1" t="s">
        <v>46215</v>
      </c>
      <c r="N2947" s="33" t="s">
        <v>20</v>
      </c>
      <c r="O2947" s="33" t="s">
        <v>31677</v>
      </c>
      <c r="P2947" s="33" t="s">
        <v>45771</v>
      </c>
      <c r="Q2947" s="33" t="s">
        <v>29986</v>
      </c>
      <c r="R2947" s="96" t="s">
        <v>31678</v>
      </c>
      <c r="S2947" s="33" t="s">
        <v>509</v>
      </c>
      <c r="T2947" s="33" t="s">
        <v>45897</v>
      </c>
      <c r="U2947" s="33" t="s">
        <v>49804</v>
      </c>
      <c r="V2947" s="33" t="s">
        <v>26482</v>
      </c>
      <c r="W2947" s="33" t="s">
        <v>26483</v>
      </c>
      <c r="X2947" s="33" t="s">
        <v>93</v>
      </c>
      <c r="Y2947" s="33">
        <v>3344</v>
      </c>
      <c r="AA2947" s="33" t="s">
        <v>42844</v>
      </c>
      <c r="AB2947" s="33">
        <v>5503</v>
      </c>
      <c r="AC2947" s="103">
        <v>23671</v>
      </c>
    </row>
    <row r="2948" spans="1:29" ht="13" customHeight="1" x14ac:dyDescent="0.2">
      <c r="A2948" s="33" t="s">
        <v>31679</v>
      </c>
      <c r="B2948" s="33">
        <v>54</v>
      </c>
      <c r="C2948" s="33" t="s">
        <v>13</v>
      </c>
      <c r="D2948" s="33" t="s">
        <v>30</v>
      </c>
      <c r="E2948" s="96"/>
      <c r="F2948" s="94">
        <v>43123</v>
      </c>
      <c r="G2948" s="33" t="s">
        <v>31680</v>
      </c>
      <c r="H2948" s="33" t="s">
        <v>20897</v>
      </c>
      <c r="I2948" s="33" t="s">
        <v>732</v>
      </c>
      <c r="J2948" s="62">
        <v>83404</v>
      </c>
      <c r="K2948" s="33" t="s">
        <v>31681</v>
      </c>
      <c r="L2948" s="33" t="s">
        <v>32088</v>
      </c>
      <c r="M2948" s="1" t="s">
        <v>46455</v>
      </c>
      <c r="N2948" s="33" t="s">
        <v>20</v>
      </c>
      <c r="O2948" s="33" t="s">
        <v>31682</v>
      </c>
      <c r="P2948" s="33" t="s">
        <v>45771</v>
      </c>
      <c r="Q2948" s="33" t="s">
        <v>29986</v>
      </c>
      <c r="R2948" s="96" t="s">
        <v>31683</v>
      </c>
      <c r="S2948" s="33" t="s">
        <v>93</v>
      </c>
      <c r="T2948" s="33" t="s">
        <v>28</v>
      </c>
      <c r="U2948" s="33" t="s">
        <v>26487</v>
      </c>
      <c r="V2948" s="33" t="s">
        <v>26482</v>
      </c>
      <c r="W2948" s="33" t="s">
        <v>26486</v>
      </c>
      <c r="X2948" s="33" t="s">
        <v>93</v>
      </c>
      <c r="Y2948" s="33">
        <v>3350</v>
      </c>
      <c r="AA2948" s="33" t="s">
        <v>42842</v>
      </c>
      <c r="AB2948" s="33">
        <v>5504</v>
      </c>
      <c r="AC2948" s="103">
        <v>23674</v>
      </c>
    </row>
    <row r="2949" spans="1:29" ht="13" customHeight="1" x14ac:dyDescent="0.2">
      <c r="A2949" s="33" t="s">
        <v>31688</v>
      </c>
      <c r="B2949" s="33">
        <v>27</v>
      </c>
      <c r="C2949" s="33" t="s">
        <v>13</v>
      </c>
      <c r="D2949" s="33" t="s">
        <v>30</v>
      </c>
      <c r="E2949" s="96" t="s">
        <v>31689</v>
      </c>
      <c r="F2949" s="94">
        <v>43122</v>
      </c>
      <c r="G2949" s="33" t="s">
        <v>31690</v>
      </c>
      <c r="H2949" s="33" t="s">
        <v>21777</v>
      </c>
      <c r="I2949" s="33" t="s">
        <v>50</v>
      </c>
      <c r="J2949" s="62">
        <v>49015</v>
      </c>
      <c r="K2949" s="33" t="s">
        <v>5605</v>
      </c>
      <c r="L2949" s="33" t="s">
        <v>32089</v>
      </c>
      <c r="M2949" s="1" t="s">
        <v>47290</v>
      </c>
      <c r="N2949" s="33" t="s">
        <v>20</v>
      </c>
      <c r="O2949" s="33" t="s">
        <v>31691</v>
      </c>
      <c r="P2949" s="33" t="s">
        <v>45771</v>
      </c>
      <c r="Q2949" s="33" t="s">
        <v>29986</v>
      </c>
      <c r="R2949" s="96" t="s">
        <v>31692</v>
      </c>
      <c r="S2949" s="33" t="s">
        <v>509</v>
      </c>
      <c r="T2949" s="33" t="s">
        <v>21</v>
      </c>
      <c r="U2949" s="33" t="s">
        <v>26689</v>
      </c>
      <c r="V2949" s="33" t="s">
        <v>26482</v>
      </c>
      <c r="W2949" s="33" t="s">
        <v>26485</v>
      </c>
      <c r="X2949" s="33" t="s">
        <v>93</v>
      </c>
      <c r="Y2949" s="33">
        <v>3333</v>
      </c>
      <c r="AA2949" s="33" t="s">
        <v>42844</v>
      </c>
      <c r="AB2949" s="33">
        <v>5493</v>
      </c>
      <c r="AC2949" s="103">
        <v>23665</v>
      </c>
    </row>
    <row r="2950" spans="1:29" ht="13" customHeight="1" x14ac:dyDescent="0.2">
      <c r="A2950" s="33" t="s">
        <v>31684</v>
      </c>
      <c r="B2950" s="33">
        <v>35</v>
      </c>
      <c r="C2950" s="33" t="s">
        <v>13</v>
      </c>
      <c r="D2950" s="33" t="s">
        <v>41</v>
      </c>
      <c r="E2950" s="96"/>
      <c r="F2950" s="94">
        <v>43122</v>
      </c>
      <c r="G2950" s="33" t="s">
        <v>31685</v>
      </c>
      <c r="H2950" s="33" t="s">
        <v>4294</v>
      </c>
      <c r="I2950" s="33" t="s">
        <v>191</v>
      </c>
      <c r="J2950" s="62">
        <v>81003</v>
      </c>
      <c r="K2950" s="33" t="s">
        <v>4294</v>
      </c>
      <c r="L2950" s="33" t="s">
        <v>4296</v>
      </c>
      <c r="M2950" s="1" t="s">
        <v>45922</v>
      </c>
      <c r="N2950" s="33" t="s">
        <v>20</v>
      </c>
      <c r="O2950" s="33" t="s">
        <v>31686</v>
      </c>
      <c r="P2950" s="33" t="s">
        <v>31864</v>
      </c>
      <c r="Q2950" s="33" t="s">
        <v>29986</v>
      </c>
      <c r="R2950" s="96" t="s">
        <v>31687</v>
      </c>
      <c r="S2950" s="33" t="s">
        <v>93</v>
      </c>
      <c r="T2950" s="33" t="s">
        <v>21</v>
      </c>
      <c r="U2950" s="33" t="s">
        <v>26689</v>
      </c>
      <c r="V2950" s="33" t="s">
        <v>26484</v>
      </c>
      <c r="W2950" s="33" t="s">
        <v>19153</v>
      </c>
      <c r="X2950" s="33" t="s">
        <v>509</v>
      </c>
      <c r="Y2950" s="33">
        <v>3337</v>
      </c>
      <c r="AA2950" s="33" t="s">
        <v>42842</v>
      </c>
      <c r="AB2950" s="33">
        <v>5494</v>
      </c>
      <c r="AC2950" s="103">
        <v>23661</v>
      </c>
    </row>
    <row r="2951" spans="1:29" ht="13" customHeight="1" x14ac:dyDescent="0.2">
      <c r="A2951" s="33" t="s">
        <v>31693</v>
      </c>
      <c r="B2951" s="33">
        <v>40</v>
      </c>
      <c r="C2951" s="33" t="s">
        <v>13</v>
      </c>
      <c r="D2951" s="33" t="s">
        <v>30</v>
      </c>
      <c r="E2951" s="96"/>
      <c r="F2951" s="94">
        <v>43122</v>
      </c>
      <c r="G2951" s="33" t="s">
        <v>31694</v>
      </c>
      <c r="H2951" s="33" t="s">
        <v>2297</v>
      </c>
      <c r="I2951" s="33" t="s">
        <v>366</v>
      </c>
      <c r="J2951" s="62">
        <v>74127</v>
      </c>
      <c r="K2951" s="33" t="s">
        <v>2297</v>
      </c>
      <c r="L2951" s="33" t="s">
        <v>3095</v>
      </c>
      <c r="M2951" s="1" t="s">
        <v>46198</v>
      </c>
      <c r="N2951" s="33" t="s">
        <v>20</v>
      </c>
      <c r="O2951" s="33" t="s">
        <v>31695</v>
      </c>
      <c r="P2951" s="33" t="s">
        <v>45771</v>
      </c>
      <c r="Q2951" s="33" t="s">
        <v>29986</v>
      </c>
      <c r="R2951" s="96" t="s">
        <v>31696</v>
      </c>
      <c r="S2951" s="33" t="s">
        <v>93</v>
      </c>
      <c r="T2951" s="33" t="s">
        <v>21</v>
      </c>
      <c r="U2951" s="33" t="s">
        <v>26689</v>
      </c>
      <c r="V2951" s="33" t="s">
        <v>26482</v>
      </c>
      <c r="W2951" s="33" t="s">
        <v>26483</v>
      </c>
      <c r="X2951" s="33" t="s">
        <v>93</v>
      </c>
      <c r="Y2951" s="33">
        <v>3339</v>
      </c>
      <c r="AA2951" s="33" t="s">
        <v>42842</v>
      </c>
      <c r="AB2951" s="33">
        <v>5495</v>
      </c>
      <c r="AC2951" s="103">
        <v>23664</v>
      </c>
    </row>
    <row r="2952" spans="1:29" ht="13" customHeight="1" x14ac:dyDescent="0.2">
      <c r="A2952" s="33" t="s">
        <v>31697</v>
      </c>
      <c r="B2952" s="33">
        <v>37</v>
      </c>
      <c r="C2952" s="33" t="s">
        <v>13</v>
      </c>
      <c r="D2952" s="33" t="s">
        <v>30</v>
      </c>
      <c r="E2952" s="96"/>
      <c r="F2952" s="94">
        <v>43122</v>
      </c>
      <c r="G2952" s="33" t="s">
        <v>31698</v>
      </c>
      <c r="H2952" s="33" t="s">
        <v>28665</v>
      </c>
      <c r="I2952" s="33" t="s">
        <v>366</v>
      </c>
      <c r="J2952" s="62">
        <v>74955</v>
      </c>
      <c r="K2952" s="33" t="s">
        <v>27513</v>
      </c>
      <c r="L2952" s="33" t="s">
        <v>32090</v>
      </c>
      <c r="M2952" s="1" t="s">
        <v>46772</v>
      </c>
      <c r="N2952" s="33" t="s">
        <v>20</v>
      </c>
      <c r="O2952" s="33" t="s">
        <v>31699</v>
      </c>
      <c r="P2952" s="33" t="s">
        <v>45771</v>
      </c>
      <c r="Q2952" s="33" t="s">
        <v>29986</v>
      </c>
      <c r="R2952" s="96" t="s">
        <v>31700</v>
      </c>
      <c r="S2952" s="33" t="s">
        <v>93</v>
      </c>
      <c r="T2952" s="33" t="s">
        <v>45897</v>
      </c>
      <c r="U2952" s="33" t="s">
        <v>49804</v>
      </c>
      <c r="V2952" s="33" t="s">
        <v>26482</v>
      </c>
      <c r="W2952" s="33" t="s">
        <v>26485</v>
      </c>
      <c r="X2952" s="33" t="s">
        <v>93</v>
      </c>
      <c r="Y2952" s="33">
        <v>3335</v>
      </c>
      <c r="AA2952" s="33" t="s">
        <v>42843</v>
      </c>
      <c r="AB2952" s="33">
        <v>5496</v>
      </c>
      <c r="AC2952" s="103">
        <v>23663</v>
      </c>
    </row>
    <row r="2953" spans="1:29" ht="13" customHeight="1" x14ac:dyDescent="0.2">
      <c r="A2953" s="33" t="s">
        <v>31701</v>
      </c>
      <c r="B2953" s="33">
        <v>41</v>
      </c>
      <c r="C2953" s="33" t="s">
        <v>13</v>
      </c>
      <c r="D2953" s="33" t="s">
        <v>30</v>
      </c>
      <c r="E2953" s="96" t="s">
        <v>31702</v>
      </c>
      <c r="F2953" s="94">
        <v>43122</v>
      </c>
      <c r="G2953" s="33" t="s">
        <v>31703</v>
      </c>
      <c r="H2953" s="33" t="s">
        <v>27256</v>
      </c>
      <c r="I2953" s="33" t="s">
        <v>392</v>
      </c>
      <c r="J2953" s="62">
        <v>13421</v>
      </c>
      <c r="K2953" s="33" t="s">
        <v>2005</v>
      </c>
      <c r="L2953" s="33" t="s">
        <v>32091</v>
      </c>
      <c r="M2953" s="1" t="s">
        <v>47291</v>
      </c>
      <c r="N2953" s="33" t="s">
        <v>362</v>
      </c>
      <c r="O2953" s="33" t="s">
        <v>31704</v>
      </c>
      <c r="P2953" s="33" t="s">
        <v>31864</v>
      </c>
      <c r="Q2953" s="33" t="s">
        <v>29986</v>
      </c>
      <c r="R2953" s="96" t="s">
        <v>31705</v>
      </c>
      <c r="S2953" s="33" t="s">
        <v>93</v>
      </c>
      <c r="T2953" s="33" t="s">
        <v>45897</v>
      </c>
      <c r="U2953" s="33" t="s">
        <v>49804</v>
      </c>
      <c r="V2953" s="33" t="s">
        <v>26482</v>
      </c>
      <c r="W2953" s="33" t="s">
        <v>26485</v>
      </c>
      <c r="AA2953" s="33" t="s">
        <v>42844</v>
      </c>
      <c r="AB2953" s="33">
        <v>5497</v>
      </c>
      <c r="AC2953" s="103">
        <v>23662</v>
      </c>
    </row>
    <row r="2954" spans="1:29" ht="13" customHeight="1" x14ac:dyDescent="0.2">
      <c r="A2954" s="1" t="s">
        <v>31710</v>
      </c>
      <c r="B2954" s="33">
        <v>38</v>
      </c>
      <c r="C2954" s="33" t="s">
        <v>13</v>
      </c>
      <c r="D2954" s="1" t="s">
        <v>23</v>
      </c>
      <c r="E2954" s="96"/>
      <c r="F2954" s="94">
        <v>43122</v>
      </c>
      <c r="G2954" s="33" t="s">
        <v>31711</v>
      </c>
      <c r="H2954" s="33" t="s">
        <v>28618</v>
      </c>
      <c r="I2954" s="33" t="s">
        <v>38</v>
      </c>
      <c r="J2954" s="62">
        <v>95531</v>
      </c>
      <c r="K2954" s="33" t="s">
        <v>31712</v>
      </c>
      <c r="L2954" s="33" t="s">
        <v>894</v>
      </c>
      <c r="M2954" s="1" t="s">
        <v>45955</v>
      </c>
      <c r="N2954" s="33" t="s">
        <v>20</v>
      </c>
      <c r="O2954" s="33" t="s">
        <v>31713</v>
      </c>
      <c r="P2954" s="33" t="s">
        <v>45771</v>
      </c>
      <c r="Q2954" s="33" t="s">
        <v>29986</v>
      </c>
      <c r="R2954" s="96" t="s">
        <v>31714</v>
      </c>
      <c r="S2954" s="33" t="s">
        <v>93</v>
      </c>
      <c r="T2954" s="33" t="s">
        <v>28</v>
      </c>
      <c r="U2954" s="33" t="s">
        <v>26487</v>
      </c>
      <c r="V2954" s="33" t="s">
        <v>26484</v>
      </c>
      <c r="X2954" s="33" t="s">
        <v>93</v>
      </c>
      <c r="Y2954" s="33">
        <v>3341</v>
      </c>
      <c r="AA2954" s="33" t="s">
        <v>42843</v>
      </c>
      <c r="AB2954" s="33">
        <v>5499</v>
      </c>
      <c r="AC2954" s="103">
        <v>23669</v>
      </c>
    </row>
    <row r="2955" spans="1:29" ht="13" customHeight="1" x14ac:dyDescent="0.2">
      <c r="A2955" s="33" t="s">
        <v>31706</v>
      </c>
      <c r="B2955" s="33">
        <v>47</v>
      </c>
      <c r="C2955" s="33" t="s">
        <v>13</v>
      </c>
      <c r="D2955" s="33" t="s">
        <v>30</v>
      </c>
      <c r="E2955" s="96"/>
      <c r="F2955" s="94">
        <v>43122</v>
      </c>
      <c r="G2955" s="33" t="s">
        <v>31707</v>
      </c>
      <c r="H2955" s="33" t="s">
        <v>21323</v>
      </c>
      <c r="I2955" s="33" t="s">
        <v>74</v>
      </c>
      <c r="J2955" s="62">
        <v>8332</v>
      </c>
      <c r="K2955" s="33" t="s">
        <v>2894</v>
      </c>
      <c r="L2955" s="33" t="s">
        <v>32092</v>
      </c>
      <c r="M2955" s="1" t="s">
        <v>47292</v>
      </c>
      <c r="N2955" s="33" t="s">
        <v>20</v>
      </c>
      <c r="O2955" s="33" t="s">
        <v>31708</v>
      </c>
      <c r="P2955" s="33" t="s">
        <v>45771</v>
      </c>
      <c r="Q2955" s="33" t="s">
        <v>29986</v>
      </c>
      <c r="R2955" s="96" t="s">
        <v>31709</v>
      </c>
      <c r="S2955" s="33" t="s">
        <v>22</v>
      </c>
      <c r="T2955" s="33" t="s">
        <v>28</v>
      </c>
      <c r="U2955" s="33" t="s">
        <v>26487</v>
      </c>
      <c r="V2955" s="33" t="s">
        <v>26482</v>
      </c>
      <c r="X2955" s="33" t="s">
        <v>93</v>
      </c>
      <c r="Y2955" s="33">
        <v>3336</v>
      </c>
      <c r="AA2955" s="33" t="s">
        <v>42844</v>
      </c>
      <c r="AB2955" s="33">
        <v>5498</v>
      </c>
      <c r="AC2955" s="103">
        <v>23660</v>
      </c>
    </row>
    <row r="2956" spans="1:29" ht="13" customHeight="1" x14ac:dyDescent="0.2">
      <c r="A2956" s="33" t="s">
        <v>31715</v>
      </c>
      <c r="B2956" s="33">
        <v>28</v>
      </c>
      <c r="C2956" s="33" t="s">
        <v>13</v>
      </c>
      <c r="D2956" s="33" t="s">
        <v>41</v>
      </c>
      <c r="E2956" s="96" t="s">
        <v>31716</v>
      </c>
      <c r="F2956" s="94">
        <v>43122</v>
      </c>
      <c r="G2956" s="33" t="s">
        <v>31717</v>
      </c>
      <c r="H2956" s="33" t="s">
        <v>5625</v>
      </c>
      <c r="I2956" s="33" t="s">
        <v>66</v>
      </c>
      <c r="J2956" s="62">
        <v>75062</v>
      </c>
      <c r="K2956" s="33" t="s">
        <v>265</v>
      </c>
      <c r="L2956" s="33" t="s">
        <v>5627</v>
      </c>
      <c r="M2956" s="1" t="s">
        <v>46130</v>
      </c>
      <c r="N2956" s="33" t="s">
        <v>20</v>
      </c>
      <c r="O2956" s="33" t="s">
        <v>31718</v>
      </c>
      <c r="P2956" s="33" t="s">
        <v>45771</v>
      </c>
      <c r="Q2956" s="33" t="s">
        <v>29986</v>
      </c>
      <c r="R2956" s="96" t="s">
        <v>31719</v>
      </c>
      <c r="S2956" s="33" t="s">
        <v>93</v>
      </c>
      <c r="T2956" s="33" t="s">
        <v>350</v>
      </c>
      <c r="U2956" s="33" t="s">
        <v>26775</v>
      </c>
      <c r="V2956" s="33" t="s">
        <v>26482</v>
      </c>
      <c r="W2956" s="33" t="s">
        <v>26483</v>
      </c>
      <c r="X2956" s="33" t="s">
        <v>93</v>
      </c>
      <c r="Y2956" s="33">
        <v>3334</v>
      </c>
      <c r="AA2956" s="33" t="s">
        <v>42844</v>
      </c>
      <c r="AB2956" s="33">
        <v>5500</v>
      </c>
      <c r="AC2956" s="103">
        <v>23659</v>
      </c>
    </row>
    <row r="2957" spans="1:29" ht="13" customHeight="1" x14ac:dyDescent="0.2">
      <c r="A2957" s="33" t="s">
        <v>31720</v>
      </c>
      <c r="B2957" s="33">
        <v>35</v>
      </c>
      <c r="C2957" s="33" t="s">
        <v>13</v>
      </c>
      <c r="D2957" s="33" t="s">
        <v>30</v>
      </c>
      <c r="E2957" s="96"/>
      <c r="F2957" s="94">
        <v>43121</v>
      </c>
      <c r="G2957" s="33" t="s">
        <v>31721</v>
      </c>
      <c r="H2957" s="33" t="s">
        <v>15077</v>
      </c>
      <c r="I2957" s="33" t="s">
        <v>281</v>
      </c>
      <c r="J2957" s="62">
        <v>98201</v>
      </c>
      <c r="K2957" s="33" t="s">
        <v>1996</v>
      </c>
      <c r="L2957" s="33" t="s">
        <v>1998</v>
      </c>
      <c r="M2957" s="1" t="s">
        <v>46414</v>
      </c>
      <c r="N2957" s="33" t="s">
        <v>20</v>
      </c>
      <c r="O2957" s="33" t="s">
        <v>31722</v>
      </c>
      <c r="P2957" s="33" t="s">
        <v>45771</v>
      </c>
      <c r="Q2957" s="33" t="s">
        <v>29986</v>
      </c>
      <c r="R2957" s="96" t="s">
        <v>31723</v>
      </c>
      <c r="S2957" s="33" t="s">
        <v>509</v>
      </c>
      <c r="T2957" s="33" t="s">
        <v>28</v>
      </c>
      <c r="U2957" s="33" t="s">
        <v>26487</v>
      </c>
      <c r="V2957" s="33" t="s">
        <v>26482</v>
      </c>
      <c r="W2957" s="33" t="s">
        <v>26485</v>
      </c>
      <c r="X2957" s="33" t="s">
        <v>93</v>
      </c>
      <c r="Y2957" s="33">
        <v>3332</v>
      </c>
      <c r="AA2957" s="33" t="s">
        <v>42842</v>
      </c>
      <c r="AB2957" s="33">
        <v>5491</v>
      </c>
      <c r="AC2957" s="103">
        <v>23657</v>
      </c>
    </row>
    <row r="2958" spans="1:29" ht="13" customHeight="1" x14ac:dyDescent="0.2">
      <c r="A2958" s="33" t="s">
        <v>31724</v>
      </c>
      <c r="B2958" s="33">
        <v>46</v>
      </c>
      <c r="C2958" s="33" t="s">
        <v>13</v>
      </c>
      <c r="D2958" s="33" t="s">
        <v>30</v>
      </c>
      <c r="E2958" s="96" t="s">
        <v>31725</v>
      </c>
      <c r="F2958" s="94">
        <v>43121</v>
      </c>
      <c r="G2958" s="33" t="s">
        <v>31726</v>
      </c>
      <c r="H2958" s="33" t="s">
        <v>31727</v>
      </c>
      <c r="I2958" s="33" t="s">
        <v>55</v>
      </c>
      <c r="J2958" s="62">
        <v>32955</v>
      </c>
      <c r="K2958" s="33" t="s">
        <v>1650</v>
      </c>
      <c r="L2958" s="33" t="s">
        <v>3439</v>
      </c>
      <c r="M2958" s="1" t="s">
        <v>46008</v>
      </c>
      <c r="N2958" s="33" t="s">
        <v>20</v>
      </c>
      <c r="O2958" s="33" t="s">
        <v>31728</v>
      </c>
      <c r="P2958" s="33" t="s">
        <v>45771</v>
      </c>
      <c r="Q2958" s="33" t="s">
        <v>29986</v>
      </c>
      <c r="R2958" s="96" t="s">
        <v>31729</v>
      </c>
      <c r="S2958" s="33" t="s">
        <v>901</v>
      </c>
      <c r="T2958" s="33" t="s">
        <v>350</v>
      </c>
      <c r="U2958" s="33" t="s">
        <v>26775</v>
      </c>
      <c r="V2958" s="33" t="s">
        <v>26482</v>
      </c>
      <c r="W2958" s="33" t="s">
        <v>26483</v>
      </c>
      <c r="X2958" s="33" t="s">
        <v>93</v>
      </c>
      <c r="Y2958" s="33">
        <v>3331</v>
      </c>
      <c r="AA2958" s="33" t="s">
        <v>42844</v>
      </c>
      <c r="AB2958" s="33">
        <v>5492</v>
      </c>
      <c r="AC2958" s="103">
        <v>23658</v>
      </c>
    </row>
    <row r="2959" spans="1:29" ht="13" customHeight="1" x14ac:dyDescent="0.2">
      <c r="A2959" s="33" t="s">
        <v>31740</v>
      </c>
      <c r="B2959" s="33">
        <v>23</v>
      </c>
      <c r="C2959" s="33" t="s">
        <v>13</v>
      </c>
      <c r="D2959" s="33" t="s">
        <v>30</v>
      </c>
      <c r="E2959" s="96"/>
      <c r="F2959" s="94">
        <v>43120</v>
      </c>
      <c r="G2959" s="33" t="s">
        <v>31741</v>
      </c>
      <c r="H2959" s="33" t="s">
        <v>24674</v>
      </c>
      <c r="I2959" s="33" t="s">
        <v>121</v>
      </c>
      <c r="J2959" s="62">
        <v>56031</v>
      </c>
      <c r="K2959" s="33" t="s">
        <v>14597</v>
      </c>
      <c r="L2959" s="33" t="s">
        <v>32094</v>
      </c>
      <c r="M2959" s="1" t="s">
        <v>47294</v>
      </c>
      <c r="N2959" s="33" t="s">
        <v>20</v>
      </c>
      <c r="O2959" s="33" t="s">
        <v>31742</v>
      </c>
      <c r="P2959" s="33" t="s">
        <v>45771</v>
      </c>
      <c r="Q2959" s="33" t="s">
        <v>29986</v>
      </c>
      <c r="R2959" s="96" t="s">
        <v>31743</v>
      </c>
      <c r="S2959" s="33" t="s">
        <v>93</v>
      </c>
      <c r="T2959" s="33" t="s">
        <v>21</v>
      </c>
      <c r="U2959" s="33" t="s">
        <v>26682</v>
      </c>
      <c r="V2959" s="33" t="s">
        <v>26482</v>
      </c>
      <c r="W2959" s="33" t="s">
        <v>26485</v>
      </c>
      <c r="X2959" s="33" t="s">
        <v>93</v>
      </c>
      <c r="Y2959" s="33">
        <v>3326</v>
      </c>
      <c r="AA2959" s="33" t="s">
        <v>42843</v>
      </c>
      <c r="AB2959" s="33">
        <v>5488</v>
      </c>
      <c r="AC2959" s="103">
        <v>23654</v>
      </c>
    </row>
    <row r="2960" spans="1:29" ht="13" customHeight="1" x14ac:dyDescent="0.2">
      <c r="A2960" s="33" t="s">
        <v>31735</v>
      </c>
      <c r="B2960" s="33">
        <v>44</v>
      </c>
      <c r="C2960" s="33" t="s">
        <v>13</v>
      </c>
      <c r="D2960" s="33" t="s">
        <v>30</v>
      </c>
      <c r="E2960" s="96"/>
      <c r="F2960" s="94">
        <v>43120</v>
      </c>
      <c r="G2960" s="33" t="s">
        <v>31736</v>
      </c>
      <c r="H2960" s="33" t="s">
        <v>31737</v>
      </c>
      <c r="I2960" s="33" t="s">
        <v>159</v>
      </c>
      <c r="J2960" s="62">
        <v>30360</v>
      </c>
      <c r="K2960" s="33" t="s">
        <v>802</v>
      </c>
      <c r="L2960" s="33" t="s">
        <v>32095</v>
      </c>
      <c r="M2960" s="1" t="s">
        <v>47293</v>
      </c>
      <c r="N2960" s="33" t="s">
        <v>20</v>
      </c>
      <c r="O2960" s="33" t="s">
        <v>31738</v>
      </c>
      <c r="P2960" s="33" t="s">
        <v>45771</v>
      </c>
      <c r="Q2960" s="33" t="s">
        <v>29986</v>
      </c>
      <c r="R2960" s="96" t="s">
        <v>31739</v>
      </c>
      <c r="S2960" s="33" t="s">
        <v>93</v>
      </c>
      <c r="T2960" s="33" t="s">
        <v>21</v>
      </c>
      <c r="U2960" s="33" t="s">
        <v>26689</v>
      </c>
      <c r="V2960" s="33" t="s">
        <v>26482</v>
      </c>
      <c r="W2960" s="33" t="s">
        <v>26485</v>
      </c>
      <c r="X2960" s="33" t="s">
        <v>93</v>
      </c>
      <c r="Y2960" s="33">
        <v>3327</v>
      </c>
      <c r="AA2960" s="33" t="s">
        <v>42844</v>
      </c>
      <c r="AB2960" s="33">
        <v>5486</v>
      </c>
      <c r="AC2960" s="103">
        <v>23651</v>
      </c>
    </row>
    <row r="2961" spans="1:29" ht="13" customHeight="1" x14ac:dyDescent="0.2">
      <c r="A2961" s="33" t="s">
        <v>31730</v>
      </c>
      <c r="B2961" s="33">
        <v>46</v>
      </c>
      <c r="C2961" s="33" t="s">
        <v>13</v>
      </c>
      <c r="D2961" s="33" t="s">
        <v>30</v>
      </c>
      <c r="E2961" s="96" t="s">
        <v>31731</v>
      </c>
      <c r="F2961" s="94">
        <v>43120</v>
      </c>
      <c r="G2961" s="33" t="s">
        <v>31732</v>
      </c>
      <c r="H2961" s="33" t="s">
        <v>24518</v>
      </c>
      <c r="I2961" s="33" t="s">
        <v>55</v>
      </c>
      <c r="J2961" s="62">
        <v>33859</v>
      </c>
      <c r="K2961" s="33" t="s">
        <v>1730</v>
      </c>
      <c r="L2961" s="33" t="s">
        <v>237</v>
      </c>
      <c r="M2961" s="1" t="s">
        <v>45943</v>
      </c>
      <c r="N2961" s="33" t="s">
        <v>20</v>
      </c>
      <c r="O2961" s="33" t="s">
        <v>31733</v>
      </c>
      <c r="P2961" s="33" t="s">
        <v>45771</v>
      </c>
      <c r="Q2961" s="33" t="s">
        <v>29986</v>
      </c>
      <c r="R2961" s="96" t="s">
        <v>31734</v>
      </c>
      <c r="S2961" s="33" t="s">
        <v>93</v>
      </c>
      <c r="T2961" s="33" t="s">
        <v>21</v>
      </c>
      <c r="U2961" s="33" t="s">
        <v>26689</v>
      </c>
      <c r="V2961" s="33" t="s">
        <v>26484</v>
      </c>
      <c r="W2961" s="33" t="s">
        <v>26485</v>
      </c>
      <c r="X2961" s="33" t="s">
        <v>93</v>
      </c>
      <c r="Y2961" s="33">
        <v>3328</v>
      </c>
      <c r="AA2961" s="33" t="s">
        <v>42843</v>
      </c>
      <c r="AB2961" s="33">
        <v>5487</v>
      </c>
      <c r="AC2961" s="103">
        <v>23655</v>
      </c>
    </row>
    <row r="2962" spans="1:29" ht="13" customHeight="1" x14ac:dyDescent="0.2">
      <c r="A2962" s="33" t="s">
        <v>31744</v>
      </c>
      <c r="B2962" s="33">
        <v>61</v>
      </c>
      <c r="C2962" s="33" t="s">
        <v>13</v>
      </c>
      <c r="D2962" s="33" t="s">
        <v>78</v>
      </c>
      <c r="E2962" s="96"/>
      <c r="F2962" s="94">
        <v>43120</v>
      </c>
      <c r="G2962" s="33" t="s">
        <v>31745</v>
      </c>
      <c r="H2962" s="33" t="s">
        <v>31746</v>
      </c>
      <c r="I2962" s="33" t="s">
        <v>66</v>
      </c>
      <c r="J2962" s="62">
        <v>75650</v>
      </c>
      <c r="K2962" s="33" t="s">
        <v>3674</v>
      </c>
      <c r="L2962" s="33" t="s">
        <v>11060</v>
      </c>
      <c r="M2962" s="1" t="s">
        <v>46379</v>
      </c>
      <c r="N2962" s="33" t="s">
        <v>20</v>
      </c>
      <c r="O2962" s="33" t="s">
        <v>31747</v>
      </c>
      <c r="P2962" s="33" t="s">
        <v>45771</v>
      </c>
      <c r="Q2962" s="33" t="s">
        <v>29986</v>
      </c>
      <c r="R2962" s="96" t="s">
        <v>31748</v>
      </c>
      <c r="S2962" s="33" t="s">
        <v>509</v>
      </c>
      <c r="T2962" s="33" t="s">
        <v>45897</v>
      </c>
      <c r="U2962" s="33" t="s">
        <v>49804</v>
      </c>
      <c r="V2962" s="33" t="s">
        <v>26482</v>
      </c>
      <c r="W2962" s="33" t="s">
        <v>26485</v>
      </c>
      <c r="X2962" s="33" t="s">
        <v>93</v>
      </c>
      <c r="Y2962" s="33">
        <v>3329</v>
      </c>
      <c r="AA2962" s="33" t="s">
        <v>42843</v>
      </c>
      <c r="AB2962" s="33">
        <v>5489</v>
      </c>
      <c r="AC2962" s="103">
        <v>23650</v>
      </c>
    </row>
    <row r="2963" spans="1:29" ht="13" customHeight="1" x14ac:dyDescent="0.2">
      <c r="A2963" s="33" t="s">
        <v>31749</v>
      </c>
      <c r="B2963" s="33">
        <v>17</v>
      </c>
      <c r="C2963" s="33" t="s">
        <v>13</v>
      </c>
      <c r="D2963" s="33" t="s">
        <v>30</v>
      </c>
      <c r="E2963" s="96" t="s">
        <v>31750</v>
      </c>
      <c r="F2963" s="94">
        <v>43120</v>
      </c>
      <c r="G2963" s="33" t="s">
        <v>31751</v>
      </c>
      <c r="H2963" s="33" t="s">
        <v>31752</v>
      </c>
      <c r="I2963" s="33" t="s">
        <v>336</v>
      </c>
      <c r="J2963" s="62">
        <v>66221</v>
      </c>
      <c r="K2963" s="33" t="s">
        <v>3019</v>
      </c>
      <c r="L2963" s="33" t="s">
        <v>32093</v>
      </c>
      <c r="M2963" s="1" t="s">
        <v>46048</v>
      </c>
      <c r="N2963" s="33" t="s">
        <v>20</v>
      </c>
      <c r="O2963" s="33" t="s">
        <v>31753</v>
      </c>
      <c r="P2963" s="33" t="s">
        <v>31754</v>
      </c>
      <c r="Q2963" s="33" t="s">
        <v>29986</v>
      </c>
      <c r="R2963" s="96" t="s">
        <v>31755</v>
      </c>
      <c r="S2963" s="33" t="s">
        <v>509</v>
      </c>
      <c r="T2963" s="33" t="s">
        <v>350</v>
      </c>
      <c r="U2963" s="33" t="s">
        <v>26775</v>
      </c>
      <c r="V2963" s="33" t="s">
        <v>26482</v>
      </c>
      <c r="W2963" s="33" t="s">
        <v>26483</v>
      </c>
      <c r="X2963" s="33" t="s">
        <v>93</v>
      </c>
      <c r="Y2963" s="33">
        <v>3330</v>
      </c>
      <c r="AA2963" s="33" t="s">
        <v>42844</v>
      </c>
      <c r="AB2963" s="33">
        <v>5490</v>
      </c>
      <c r="AC2963" s="103">
        <v>23652</v>
      </c>
    </row>
    <row r="2964" spans="1:29" ht="13" customHeight="1" x14ac:dyDescent="0.2">
      <c r="A2964" s="33" t="s">
        <v>31756</v>
      </c>
      <c r="B2964" s="33">
        <v>31</v>
      </c>
      <c r="C2964" s="33" t="s">
        <v>13</v>
      </c>
      <c r="D2964" s="33" t="s">
        <v>78</v>
      </c>
      <c r="E2964" s="96" t="s">
        <v>31757</v>
      </c>
      <c r="F2964" s="94">
        <v>43118</v>
      </c>
      <c r="G2964" s="33" t="s">
        <v>31758</v>
      </c>
      <c r="H2964" s="33" t="s">
        <v>11203</v>
      </c>
      <c r="I2964" s="33" t="s">
        <v>373</v>
      </c>
      <c r="J2964" s="62">
        <v>17104</v>
      </c>
      <c r="K2964" s="33" t="s">
        <v>4170</v>
      </c>
      <c r="L2964" s="33" t="s">
        <v>32096</v>
      </c>
      <c r="M2964" s="1" t="s">
        <v>48913</v>
      </c>
      <c r="N2964" s="33" t="s">
        <v>20</v>
      </c>
      <c r="O2964" s="33" t="s">
        <v>31759</v>
      </c>
      <c r="P2964" s="33" t="s">
        <v>45771</v>
      </c>
      <c r="Q2964" s="33" t="s">
        <v>29986</v>
      </c>
      <c r="R2964" s="96" t="s">
        <v>31760</v>
      </c>
      <c r="S2964" s="33" t="s">
        <v>93</v>
      </c>
      <c r="T2964" s="33" t="s">
        <v>21</v>
      </c>
      <c r="U2964" s="33" t="s">
        <v>26689</v>
      </c>
      <c r="V2964" s="33" t="s">
        <v>26484</v>
      </c>
      <c r="W2964" s="33" t="s">
        <v>26485</v>
      </c>
      <c r="X2964" s="33" t="s">
        <v>93</v>
      </c>
      <c r="Y2964" s="33">
        <v>3324</v>
      </c>
      <c r="AA2964" s="33" t="s">
        <v>42842</v>
      </c>
      <c r="AB2964" s="33">
        <v>5484</v>
      </c>
      <c r="AC2964" s="103">
        <v>23647</v>
      </c>
    </row>
    <row r="2965" spans="1:29" ht="13" customHeight="1" x14ac:dyDescent="0.2">
      <c r="A2965" s="33" t="s">
        <v>31761</v>
      </c>
      <c r="B2965" s="33">
        <v>58</v>
      </c>
      <c r="C2965" s="33" t="s">
        <v>13</v>
      </c>
      <c r="D2965" s="33" t="s">
        <v>30</v>
      </c>
      <c r="E2965" s="96" t="s">
        <v>31762</v>
      </c>
      <c r="F2965" s="94">
        <v>43118</v>
      </c>
      <c r="G2965" s="33" t="s">
        <v>31763</v>
      </c>
      <c r="H2965" s="33" t="s">
        <v>31764</v>
      </c>
      <c r="I2965" s="33" t="s">
        <v>197</v>
      </c>
      <c r="J2965" s="62">
        <v>47601</v>
      </c>
      <c r="K2965" s="33" t="s">
        <v>31765</v>
      </c>
      <c r="L2965" s="33" t="s">
        <v>32097</v>
      </c>
      <c r="M2965" s="1" t="s">
        <v>47295</v>
      </c>
      <c r="N2965" s="33" t="s">
        <v>20</v>
      </c>
      <c r="O2965" s="33" t="s">
        <v>31766</v>
      </c>
      <c r="P2965" s="33" t="s">
        <v>45771</v>
      </c>
      <c r="Q2965" s="33" t="s">
        <v>29986</v>
      </c>
      <c r="R2965" s="96" t="s">
        <v>31767</v>
      </c>
      <c r="S2965" s="33" t="s">
        <v>509</v>
      </c>
      <c r="T2965" s="33" t="s">
        <v>21</v>
      </c>
      <c r="U2965" s="33" t="s">
        <v>26682</v>
      </c>
      <c r="V2965" s="33" t="s">
        <v>26484</v>
      </c>
      <c r="W2965" s="33" t="s">
        <v>26485</v>
      </c>
      <c r="X2965" s="33" t="s">
        <v>93</v>
      </c>
      <c r="Y2965" s="33">
        <v>3325</v>
      </c>
      <c r="AA2965" s="33" t="s">
        <v>42843</v>
      </c>
      <c r="AB2965" s="33">
        <v>5485</v>
      </c>
      <c r="AC2965" s="103">
        <v>23648</v>
      </c>
    </row>
    <row r="2966" spans="1:29" ht="13" customHeight="1" x14ac:dyDescent="0.2">
      <c r="A2966" s="33" t="s">
        <v>36851</v>
      </c>
      <c r="B2966" s="33">
        <v>22</v>
      </c>
      <c r="C2966" s="33" t="s">
        <v>13</v>
      </c>
      <c r="D2966" s="33" t="s">
        <v>41</v>
      </c>
      <c r="E2966" s="96"/>
      <c r="F2966" s="94">
        <v>43117</v>
      </c>
      <c r="G2966" s="33" t="s">
        <v>31782</v>
      </c>
      <c r="H2966" s="33" t="s">
        <v>581</v>
      </c>
      <c r="I2966" s="33" t="s">
        <v>111</v>
      </c>
      <c r="J2966" s="62">
        <v>85018</v>
      </c>
      <c r="K2966" s="33" t="s">
        <v>582</v>
      </c>
      <c r="L2966" s="33" t="s">
        <v>583</v>
      </c>
      <c r="M2966" s="1" t="s">
        <v>45935</v>
      </c>
      <c r="N2966" s="33" t="s">
        <v>20</v>
      </c>
      <c r="O2966" s="33" t="s">
        <v>31783</v>
      </c>
      <c r="P2966" s="33" t="s">
        <v>45771</v>
      </c>
      <c r="Q2966" s="33" t="s">
        <v>29986</v>
      </c>
      <c r="R2966" s="96" t="s">
        <v>31784</v>
      </c>
      <c r="S2966" s="33" t="s">
        <v>93</v>
      </c>
      <c r="T2966" s="33" t="s">
        <v>21</v>
      </c>
      <c r="U2966" s="33" t="s">
        <v>26682</v>
      </c>
      <c r="V2966" s="33" t="s">
        <v>26482</v>
      </c>
      <c r="W2966" s="33" t="s">
        <v>26485</v>
      </c>
      <c r="Y2966" s="33">
        <v>4244</v>
      </c>
      <c r="AA2966" s="33" t="s">
        <v>42844</v>
      </c>
      <c r="AB2966" s="33">
        <v>5481</v>
      </c>
      <c r="AC2966" s="103">
        <v>23646</v>
      </c>
    </row>
    <row r="2967" spans="1:29" ht="13" customHeight="1" x14ac:dyDescent="0.2">
      <c r="A2967" s="33" t="s">
        <v>31773</v>
      </c>
      <c r="B2967" s="33">
        <v>26</v>
      </c>
      <c r="C2967" s="33" t="s">
        <v>13</v>
      </c>
      <c r="D2967" s="33" t="s">
        <v>78</v>
      </c>
      <c r="E2967" s="96" t="s">
        <v>31774</v>
      </c>
      <c r="F2967" s="94">
        <v>43117</v>
      </c>
      <c r="G2967" s="33" t="s">
        <v>31775</v>
      </c>
      <c r="H2967" s="33" t="s">
        <v>7923</v>
      </c>
      <c r="I2967" s="33" t="s">
        <v>406</v>
      </c>
      <c r="J2967" s="62">
        <v>53403</v>
      </c>
      <c r="K2967" s="33" t="s">
        <v>7923</v>
      </c>
      <c r="L2967" s="33" t="s">
        <v>32098</v>
      </c>
      <c r="M2967" s="1" t="s">
        <v>47296</v>
      </c>
      <c r="N2967" s="33" t="s">
        <v>20</v>
      </c>
      <c r="O2967" s="33" t="s">
        <v>31776</v>
      </c>
      <c r="P2967" s="33" t="s">
        <v>45771</v>
      </c>
      <c r="Q2967" s="33" t="s">
        <v>29986</v>
      </c>
      <c r="R2967" s="96" t="s">
        <v>31777</v>
      </c>
      <c r="S2967" s="33" t="s">
        <v>93</v>
      </c>
      <c r="T2967" s="33" t="s">
        <v>21</v>
      </c>
      <c r="U2967" s="33" t="s">
        <v>26689</v>
      </c>
      <c r="V2967" s="33" t="s">
        <v>26484</v>
      </c>
      <c r="W2967" s="33" t="s">
        <v>26486</v>
      </c>
      <c r="X2967" s="33" t="s">
        <v>93</v>
      </c>
      <c r="Y2967" s="33">
        <v>3322</v>
      </c>
      <c r="AA2967" s="33" t="s">
        <v>42842</v>
      </c>
      <c r="AB2967" s="33">
        <v>5480</v>
      </c>
      <c r="AC2967" s="103">
        <v>23641</v>
      </c>
    </row>
    <row r="2968" spans="1:29" ht="13" customHeight="1" x14ac:dyDescent="0.2">
      <c r="A2968" s="33" t="s">
        <v>31778</v>
      </c>
      <c r="B2968" s="33">
        <v>29</v>
      </c>
      <c r="C2968" s="33" t="s">
        <v>13</v>
      </c>
      <c r="D2968" s="33" t="s">
        <v>78</v>
      </c>
      <c r="E2968" s="96"/>
      <c r="F2968" s="94">
        <v>43117</v>
      </c>
      <c r="G2968" s="33" t="s">
        <v>31779</v>
      </c>
      <c r="H2968" s="33" t="s">
        <v>3226</v>
      </c>
      <c r="I2968" s="33" t="s">
        <v>341</v>
      </c>
      <c r="J2968" s="62">
        <v>50435</v>
      </c>
      <c r="K2968" s="33" t="s">
        <v>3226</v>
      </c>
      <c r="L2968" s="33" t="s">
        <v>32099</v>
      </c>
      <c r="M2968" s="1" t="s">
        <v>47297</v>
      </c>
      <c r="N2968" s="33" t="s">
        <v>20</v>
      </c>
      <c r="O2968" s="33" t="s">
        <v>31780</v>
      </c>
      <c r="P2968" s="33" t="s">
        <v>31754</v>
      </c>
      <c r="Q2968" s="33" t="s">
        <v>29986</v>
      </c>
      <c r="R2968" s="96" t="s">
        <v>31781</v>
      </c>
      <c r="S2968" s="33" t="s">
        <v>509</v>
      </c>
      <c r="T2968" s="33" t="s">
        <v>21</v>
      </c>
      <c r="U2968" s="33" t="s">
        <v>26689</v>
      </c>
      <c r="V2968" s="33" t="s">
        <v>26484</v>
      </c>
      <c r="W2968" s="33" t="s">
        <v>26483</v>
      </c>
      <c r="X2968" s="33" t="s">
        <v>93</v>
      </c>
      <c r="Y2968" s="33">
        <v>3320</v>
      </c>
      <c r="AA2968" s="33" t="s">
        <v>42843</v>
      </c>
      <c r="AB2968" s="33">
        <v>5478</v>
      </c>
      <c r="AC2968" s="103">
        <v>23643</v>
      </c>
    </row>
    <row r="2969" spans="1:29" ht="13" customHeight="1" x14ac:dyDescent="0.2">
      <c r="A2969" s="33" t="s">
        <v>31768</v>
      </c>
      <c r="B2969" s="33">
        <v>33</v>
      </c>
      <c r="C2969" s="33" t="s">
        <v>13</v>
      </c>
      <c r="D2969" s="33" t="s">
        <v>78</v>
      </c>
      <c r="E2969" s="96" t="s">
        <v>31769</v>
      </c>
      <c r="F2969" s="94">
        <v>43117</v>
      </c>
      <c r="G2969" s="33" t="s">
        <v>31770</v>
      </c>
      <c r="H2969" s="33" t="s">
        <v>1113</v>
      </c>
      <c r="I2969" s="33" t="s">
        <v>297</v>
      </c>
      <c r="J2969" s="62">
        <v>38107</v>
      </c>
      <c r="K2969" s="33" t="s">
        <v>1114</v>
      </c>
      <c r="L2969" s="33" t="s">
        <v>22388</v>
      </c>
      <c r="M2969" s="1" t="s">
        <v>46570</v>
      </c>
      <c r="N2969" s="33" t="s">
        <v>20</v>
      </c>
      <c r="O2969" s="33" t="s">
        <v>31771</v>
      </c>
      <c r="P2969" s="33" t="s">
        <v>45771</v>
      </c>
      <c r="Q2969" s="33" t="s">
        <v>29986</v>
      </c>
      <c r="R2969" s="96" t="s">
        <v>31772</v>
      </c>
      <c r="S2969" s="33" t="s">
        <v>93</v>
      </c>
      <c r="T2969" s="33" t="s">
        <v>21</v>
      </c>
      <c r="U2969" s="33" t="s">
        <v>26689</v>
      </c>
      <c r="V2969" s="33" t="s">
        <v>26482</v>
      </c>
      <c r="W2969" s="33" t="s">
        <v>26483</v>
      </c>
      <c r="X2969" s="33" t="s">
        <v>93</v>
      </c>
      <c r="Y2969" s="33">
        <v>3321</v>
      </c>
      <c r="AA2969" s="33" t="s">
        <v>42842</v>
      </c>
      <c r="AB2969" s="33">
        <v>5479</v>
      </c>
      <c r="AC2969" s="103">
        <v>23640</v>
      </c>
    </row>
    <row r="2970" spans="1:29" ht="13" customHeight="1" x14ac:dyDescent="0.2">
      <c r="A2970" s="33" t="s">
        <v>31790</v>
      </c>
      <c r="B2970" s="33">
        <v>16</v>
      </c>
      <c r="C2970" s="33" t="s">
        <v>13</v>
      </c>
      <c r="D2970" s="33" t="s">
        <v>30</v>
      </c>
      <c r="E2970" s="96"/>
      <c r="F2970" s="94">
        <v>43117</v>
      </c>
      <c r="G2970" s="33" t="s">
        <v>31791</v>
      </c>
      <c r="H2970" s="33" t="s">
        <v>1199</v>
      </c>
      <c r="I2970" s="33" t="s">
        <v>62</v>
      </c>
      <c r="J2970" s="62">
        <v>43215</v>
      </c>
      <c r="K2970" s="33" t="s">
        <v>1200</v>
      </c>
      <c r="L2970" s="33" t="s">
        <v>1201</v>
      </c>
      <c r="M2970" s="1" t="s">
        <v>46640</v>
      </c>
      <c r="N2970" s="33" t="s">
        <v>20</v>
      </c>
      <c r="O2970" s="33" t="s">
        <v>31792</v>
      </c>
      <c r="P2970" s="33" t="s">
        <v>45771</v>
      </c>
      <c r="Q2970" s="33" t="s">
        <v>29986</v>
      </c>
      <c r="R2970" s="96" t="s">
        <v>31793</v>
      </c>
      <c r="S2970" s="33" t="s">
        <v>93</v>
      </c>
      <c r="T2970" s="33" t="s">
        <v>45897</v>
      </c>
      <c r="U2970" s="33" t="s">
        <v>49804</v>
      </c>
      <c r="V2970" s="33" t="s">
        <v>26484</v>
      </c>
      <c r="W2970" s="33" t="s">
        <v>26485</v>
      </c>
      <c r="Y2970" s="33">
        <v>4245</v>
      </c>
      <c r="AA2970" s="33" t="s">
        <v>42842</v>
      </c>
      <c r="AB2970" s="33">
        <v>5483</v>
      </c>
      <c r="AC2970" s="103">
        <v>23644</v>
      </c>
    </row>
    <row r="2971" spans="1:29" ht="13" customHeight="1" x14ac:dyDescent="0.2">
      <c r="A2971" s="33" t="s">
        <v>31785</v>
      </c>
      <c r="B2971" s="33">
        <v>72</v>
      </c>
      <c r="C2971" s="33" t="s">
        <v>102</v>
      </c>
      <c r="D2971" s="33" t="s">
        <v>78</v>
      </c>
      <c r="E2971" s="96" t="s">
        <v>31786</v>
      </c>
      <c r="F2971" s="94">
        <v>43117</v>
      </c>
      <c r="G2971" s="33" t="s">
        <v>31787</v>
      </c>
      <c r="H2971" s="33" t="s">
        <v>24085</v>
      </c>
      <c r="I2971" s="33" t="s">
        <v>366</v>
      </c>
      <c r="J2971" s="62">
        <v>74003</v>
      </c>
      <c r="K2971" s="33" t="s">
        <v>106</v>
      </c>
      <c r="L2971" s="33" t="s">
        <v>24086</v>
      </c>
      <c r="M2971" s="1" t="s">
        <v>46670</v>
      </c>
      <c r="N2971" s="33" t="s">
        <v>20</v>
      </c>
      <c r="O2971" s="33" t="s">
        <v>31788</v>
      </c>
      <c r="P2971" s="33" t="s">
        <v>45771</v>
      </c>
      <c r="Q2971" s="33" t="s">
        <v>29986</v>
      </c>
      <c r="R2971" s="96" t="s">
        <v>31789</v>
      </c>
      <c r="S2971" s="33" t="s">
        <v>93</v>
      </c>
      <c r="T2971" s="33" t="s">
        <v>45897</v>
      </c>
      <c r="U2971" s="33" t="s">
        <v>39851</v>
      </c>
      <c r="V2971" s="33" t="s">
        <v>26484</v>
      </c>
      <c r="W2971" s="33" t="s">
        <v>26485</v>
      </c>
      <c r="X2971" s="33" t="s">
        <v>93</v>
      </c>
      <c r="Y2971" s="33">
        <v>3319</v>
      </c>
      <c r="AA2971" s="33" t="s">
        <v>42844</v>
      </c>
      <c r="AB2971" s="33">
        <v>5482</v>
      </c>
      <c r="AC2971" s="103">
        <v>23642</v>
      </c>
    </row>
    <row r="2972" spans="1:29" ht="13" customHeight="1" x14ac:dyDescent="0.2">
      <c r="A2972" s="33" t="s">
        <v>31800</v>
      </c>
      <c r="B2972" s="33">
        <v>32</v>
      </c>
      <c r="C2972" s="33" t="s">
        <v>13</v>
      </c>
      <c r="D2972" s="33" t="s">
        <v>30</v>
      </c>
      <c r="E2972" s="96"/>
      <c r="F2972" s="94">
        <v>43116</v>
      </c>
      <c r="G2972" s="33" t="s">
        <v>31801</v>
      </c>
      <c r="H2972" s="33" t="s">
        <v>21944</v>
      </c>
      <c r="I2972" s="33" t="s">
        <v>9695</v>
      </c>
      <c r="J2972" s="62">
        <v>5602</v>
      </c>
      <c r="K2972" s="33" t="s">
        <v>106</v>
      </c>
      <c r="L2972" s="33" t="s">
        <v>32100</v>
      </c>
      <c r="M2972" s="1" t="s">
        <v>47299</v>
      </c>
      <c r="N2972" s="33" t="s">
        <v>20</v>
      </c>
      <c r="O2972" s="33" t="s">
        <v>31802</v>
      </c>
      <c r="P2972" s="33" t="s">
        <v>45771</v>
      </c>
      <c r="Q2972" s="33" t="s">
        <v>29986</v>
      </c>
      <c r="R2972" s="96" t="s">
        <v>31803</v>
      </c>
      <c r="S2972" s="33" t="s">
        <v>93</v>
      </c>
      <c r="T2972" s="33" t="s">
        <v>21</v>
      </c>
      <c r="U2972" s="33" t="s">
        <v>26689</v>
      </c>
      <c r="V2972" s="33" t="s">
        <v>26487</v>
      </c>
      <c r="W2972" s="33" t="s">
        <v>26486</v>
      </c>
      <c r="X2972" s="33" t="s">
        <v>93</v>
      </c>
      <c r="Y2972" s="33">
        <v>3305</v>
      </c>
      <c r="AA2972" s="33" t="s">
        <v>42843</v>
      </c>
      <c r="AB2972" s="33">
        <v>5473</v>
      </c>
      <c r="AC2972" s="103">
        <v>23629</v>
      </c>
    </row>
    <row r="2973" spans="1:29" ht="13" customHeight="1" x14ac:dyDescent="0.2">
      <c r="A2973" s="33" t="s">
        <v>31794</v>
      </c>
      <c r="B2973" s="33">
        <v>53</v>
      </c>
      <c r="C2973" s="33" t="s">
        <v>102</v>
      </c>
      <c r="D2973" s="33" t="s">
        <v>30</v>
      </c>
      <c r="E2973" s="96" t="s">
        <v>31795</v>
      </c>
      <c r="F2973" s="94">
        <v>43116</v>
      </c>
      <c r="G2973" s="33" t="s">
        <v>31796</v>
      </c>
      <c r="H2973" s="33" t="s">
        <v>31797</v>
      </c>
      <c r="I2973" s="33" t="s">
        <v>732</v>
      </c>
      <c r="J2973" s="62">
        <v>83330</v>
      </c>
      <c r="K2973" s="33" t="s">
        <v>31797</v>
      </c>
      <c r="L2973" s="33" t="s">
        <v>32101</v>
      </c>
      <c r="M2973" s="1" t="s">
        <v>47298</v>
      </c>
      <c r="N2973" s="33" t="s">
        <v>20</v>
      </c>
      <c r="O2973" s="33" t="s">
        <v>31798</v>
      </c>
      <c r="P2973" s="33" t="s">
        <v>45771</v>
      </c>
      <c r="Q2973" s="33" t="s">
        <v>29986</v>
      </c>
      <c r="R2973" s="96" t="s">
        <v>31799</v>
      </c>
      <c r="S2973" s="33" t="s">
        <v>93</v>
      </c>
      <c r="T2973" s="33" t="s">
        <v>21</v>
      </c>
      <c r="U2973" s="33" t="s">
        <v>26689</v>
      </c>
      <c r="V2973" s="33" t="s">
        <v>26484</v>
      </c>
      <c r="W2973" s="33" t="s">
        <v>26485</v>
      </c>
      <c r="X2973" s="33" t="s">
        <v>93</v>
      </c>
      <c r="Y2973" s="33">
        <v>3323</v>
      </c>
      <c r="AA2973" s="33" t="s">
        <v>42843</v>
      </c>
      <c r="AB2973" s="33">
        <v>5474</v>
      </c>
      <c r="AC2973" s="103">
        <v>23645</v>
      </c>
    </row>
    <row r="2974" spans="1:29" ht="13" customHeight="1" x14ac:dyDescent="0.2">
      <c r="A2974" s="33" t="s">
        <v>31809</v>
      </c>
      <c r="B2974" s="33">
        <v>27</v>
      </c>
      <c r="C2974" s="33" t="s">
        <v>13</v>
      </c>
      <c r="D2974" s="33" t="s">
        <v>30</v>
      </c>
      <c r="E2974" s="96"/>
      <c r="F2974" s="94">
        <v>43116</v>
      </c>
      <c r="G2974" s="33" t="s">
        <v>31810</v>
      </c>
      <c r="H2974" s="33" t="s">
        <v>1209</v>
      </c>
      <c r="I2974" s="33" t="s">
        <v>191</v>
      </c>
      <c r="J2974" s="62">
        <v>80221</v>
      </c>
      <c r="K2974" s="33" t="s">
        <v>1784</v>
      </c>
      <c r="L2974" s="33" t="s">
        <v>9271</v>
      </c>
      <c r="M2974" s="1" t="s">
        <v>46391</v>
      </c>
      <c r="N2974" s="33" t="s">
        <v>4952</v>
      </c>
      <c r="O2974" s="33" t="s">
        <v>31811</v>
      </c>
      <c r="P2974" s="33" t="s">
        <v>31864</v>
      </c>
      <c r="Q2974" s="33" t="s">
        <v>29986</v>
      </c>
      <c r="R2974" s="96" t="s">
        <v>31812</v>
      </c>
      <c r="S2974" s="33" t="s">
        <v>93</v>
      </c>
      <c r="T2974" s="33" t="s">
        <v>45897</v>
      </c>
      <c r="U2974" s="33" t="s">
        <v>49804</v>
      </c>
      <c r="V2974" s="33" t="s">
        <v>26484</v>
      </c>
      <c r="W2974" s="33" t="s">
        <v>26485</v>
      </c>
      <c r="X2974" s="33" t="s">
        <v>93</v>
      </c>
      <c r="Y2974" s="33">
        <v>3318</v>
      </c>
      <c r="AA2974" s="33" t="s">
        <v>42844</v>
      </c>
      <c r="AB2974" s="33">
        <v>5475</v>
      </c>
      <c r="AC2974" s="103">
        <v>23638</v>
      </c>
    </row>
    <row r="2975" spans="1:29" ht="13" customHeight="1" x14ac:dyDescent="0.2">
      <c r="A2975" s="33" t="s">
        <v>31804</v>
      </c>
      <c r="B2975" s="33">
        <v>34</v>
      </c>
      <c r="C2975" s="33" t="s">
        <v>13</v>
      </c>
      <c r="D2975" s="33" t="s">
        <v>78</v>
      </c>
      <c r="E2975" s="96"/>
      <c r="F2975" s="94">
        <v>43116</v>
      </c>
      <c r="G2975" s="33" t="s">
        <v>31805</v>
      </c>
      <c r="H2975" s="33" t="s">
        <v>31806</v>
      </c>
      <c r="I2975" s="33" t="s">
        <v>38</v>
      </c>
      <c r="J2975" s="62">
        <v>94014</v>
      </c>
      <c r="K2975" s="33" t="s">
        <v>4256</v>
      </c>
      <c r="L2975" s="33" t="s">
        <v>16001</v>
      </c>
      <c r="M2975" s="1" t="s">
        <v>47300</v>
      </c>
      <c r="N2975" s="33" t="s">
        <v>362</v>
      </c>
      <c r="O2975" s="33" t="s">
        <v>31807</v>
      </c>
      <c r="P2975" s="33" t="s">
        <v>45771</v>
      </c>
      <c r="Q2975" s="33" t="s">
        <v>29986</v>
      </c>
      <c r="R2975" s="96" t="s">
        <v>31808</v>
      </c>
      <c r="S2975" s="33" t="s">
        <v>93</v>
      </c>
      <c r="T2975" s="33" t="s">
        <v>45897</v>
      </c>
      <c r="U2975" s="33" t="s">
        <v>49804</v>
      </c>
      <c r="V2975" s="33" t="s">
        <v>26482</v>
      </c>
      <c r="W2975" s="33" t="s">
        <v>26485</v>
      </c>
      <c r="AA2975" s="33" t="s">
        <v>42844</v>
      </c>
      <c r="AB2975" s="33">
        <v>5476</v>
      </c>
      <c r="AC2975" s="103">
        <v>23639</v>
      </c>
    </row>
    <row r="2976" spans="1:29" ht="13" customHeight="1" x14ac:dyDescent="0.2">
      <c r="A2976" s="33" t="s">
        <v>2989</v>
      </c>
      <c r="B2976" s="33" t="s">
        <v>22</v>
      </c>
      <c r="C2976" s="33" t="s">
        <v>13</v>
      </c>
      <c r="D2976" s="33" t="s">
        <v>41</v>
      </c>
      <c r="E2976" s="96"/>
      <c r="F2976" s="94">
        <v>43116</v>
      </c>
      <c r="G2976" s="33" t="s">
        <v>31813</v>
      </c>
      <c r="H2976" s="33" t="s">
        <v>4835</v>
      </c>
      <c r="I2976" s="33" t="s">
        <v>66</v>
      </c>
      <c r="J2976" s="62">
        <v>76022</v>
      </c>
      <c r="K2976" s="33" t="s">
        <v>67</v>
      </c>
      <c r="L2976" s="33" t="s">
        <v>4836</v>
      </c>
      <c r="M2976" s="1" t="s">
        <v>47301</v>
      </c>
      <c r="N2976" s="33" t="s">
        <v>20</v>
      </c>
      <c r="O2976" s="33" t="s">
        <v>31814</v>
      </c>
      <c r="P2976" s="33" t="s">
        <v>45771</v>
      </c>
      <c r="Q2976" s="33" t="s">
        <v>29986</v>
      </c>
      <c r="R2976" s="96" t="s">
        <v>31815</v>
      </c>
      <c r="S2976" s="33" t="s">
        <v>93</v>
      </c>
      <c r="T2976" s="33" t="s">
        <v>28</v>
      </c>
      <c r="U2976" s="33" t="s">
        <v>26487</v>
      </c>
      <c r="V2976" s="33" t="s">
        <v>26482</v>
      </c>
      <c r="W2976" s="33" t="s">
        <v>26485</v>
      </c>
      <c r="X2976" s="33" t="s">
        <v>93</v>
      </c>
      <c r="Y2976" s="33">
        <v>3306</v>
      </c>
      <c r="AA2976" s="33" t="s">
        <v>42844</v>
      </c>
      <c r="AB2976" s="33">
        <v>5477</v>
      </c>
      <c r="AC2976" s="103">
        <v>23628</v>
      </c>
    </row>
    <row r="2977" spans="1:29" ht="13" customHeight="1" x14ac:dyDescent="0.2">
      <c r="A2977" s="33" t="s">
        <v>31816</v>
      </c>
      <c r="B2977" s="33">
        <v>35</v>
      </c>
      <c r="C2977" s="33" t="s">
        <v>13</v>
      </c>
      <c r="D2977" s="33" t="s">
        <v>78</v>
      </c>
      <c r="E2977" s="96" t="s">
        <v>31817</v>
      </c>
      <c r="F2977" s="94">
        <v>43115</v>
      </c>
      <c r="G2977" s="33" t="s">
        <v>31818</v>
      </c>
      <c r="H2977" s="33" t="s">
        <v>3842</v>
      </c>
      <c r="I2977" s="33" t="s">
        <v>337</v>
      </c>
      <c r="J2977" s="62">
        <v>28213</v>
      </c>
      <c r="K2977" s="33" t="s">
        <v>3844</v>
      </c>
      <c r="L2977" s="33" t="s">
        <v>32102</v>
      </c>
      <c r="M2977" s="1" t="s">
        <v>47302</v>
      </c>
      <c r="N2977" s="33" t="s">
        <v>20</v>
      </c>
      <c r="O2977" s="33" t="s">
        <v>31819</v>
      </c>
      <c r="P2977" s="33" t="s">
        <v>45771</v>
      </c>
      <c r="Q2977" s="33" t="s">
        <v>29986</v>
      </c>
      <c r="R2977" s="96" t="s">
        <v>31820</v>
      </c>
      <c r="S2977" s="33" t="s">
        <v>93</v>
      </c>
      <c r="T2977" s="33" t="s">
        <v>21</v>
      </c>
      <c r="U2977" s="33" t="s">
        <v>26689</v>
      </c>
      <c r="V2977" s="33" t="s">
        <v>26484</v>
      </c>
      <c r="W2977" s="33" t="s">
        <v>26485</v>
      </c>
      <c r="AA2977" s="33" t="s">
        <v>42844</v>
      </c>
      <c r="AB2977" s="33">
        <v>5472</v>
      </c>
      <c r="AC2977" s="103">
        <v>23626</v>
      </c>
    </row>
    <row r="2978" spans="1:29" ht="13" customHeight="1" x14ac:dyDescent="0.2">
      <c r="A2978" s="33" t="s">
        <v>31821</v>
      </c>
      <c r="B2978" s="33">
        <v>42</v>
      </c>
      <c r="C2978" s="33" t="s">
        <v>13</v>
      </c>
      <c r="D2978" s="33" t="s">
        <v>41</v>
      </c>
      <c r="E2978" s="96" t="s">
        <v>31822</v>
      </c>
      <c r="F2978" s="94">
        <v>43115</v>
      </c>
      <c r="G2978" s="33" t="s">
        <v>31823</v>
      </c>
      <c r="H2978" s="33" t="s">
        <v>2931</v>
      </c>
      <c r="I2978" s="33" t="s">
        <v>105</v>
      </c>
      <c r="J2978" s="62">
        <v>97404</v>
      </c>
      <c r="K2978" s="33" t="s">
        <v>2933</v>
      </c>
      <c r="L2978" s="33" t="s">
        <v>17324</v>
      </c>
      <c r="M2978" s="1" t="s">
        <v>46542</v>
      </c>
      <c r="N2978" s="33" t="s">
        <v>20</v>
      </c>
      <c r="O2978" s="33" t="s">
        <v>31824</v>
      </c>
      <c r="P2978" s="33" t="s">
        <v>31864</v>
      </c>
      <c r="Q2978" s="33" t="s">
        <v>29986</v>
      </c>
      <c r="R2978" s="96" t="s">
        <v>31825</v>
      </c>
      <c r="S2978" s="33" t="s">
        <v>93</v>
      </c>
      <c r="T2978" s="33" t="s">
        <v>21</v>
      </c>
      <c r="U2978" s="33" t="s">
        <v>26689</v>
      </c>
      <c r="V2978" s="33" t="s">
        <v>26482</v>
      </c>
      <c r="W2978" s="33" t="s">
        <v>26485</v>
      </c>
      <c r="X2978" s="33" t="s">
        <v>93</v>
      </c>
      <c r="Y2978" s="33">
        <v>3309</v>
      </c>
      <c r="AA2978" s="33" t="s">
        <v>42844</v>
      </c>
      <c r="AB2978" s="33">
        <v>5471</v>
      </c>
      <c r="AC2978" s="103">
        <v>23627</v>
      </c>
    </row>
    <row r="2979" spans="1:29" ht="13" customHeight="1" x14ac:dyDescent="0.2">
      <c r="A2979" s="33" t="s">
        <v>2989</v>
      </c>
      <c r="B2979" s="33" t="s">
        <v>22</v>
      </c>
      <c r="C2979" s="33" t="s">
        <v>13</v>
      </c>
      <c r="D2979" s="33" t="s">
        <v>41</v>
      </c>
      <c r="E2979" s="96"/>
      <c r="F2979" s="94">
        <v>43114</v>
      </c>
      <c r="G2979" s="33" t="s">
        <v>31826</v>
      </c>
      <c r="H2979" s="33" t="s">
        <v>31827</v>
      </c>
      <c r="I2979" s="33" t="s">
        <v>38</v>
      </c>
      <c r="J2979" s="62">
        <v>90032</v>
      </c>
      <c r="K2979" s="33" t="s">
        <v>91</v>
      </c>
      <c r="L2979" s="33" t="s">
        <v>92</v>
      </c>
      <c r="M2979" s="1" t="s">
        <v>45984</v>
      </c>
      <c r="N2979" s="33" t="s">
        <v>20</v>
      </c>
      <c r="O2979" s="33" t="s">
        <v>31828</v>
      </c>
      <c r="P2979" s="33" t="s">
        <v>45771</v>
      </c>
      <c r="Q2979" s="33" t="s">
        <v>29986</v>
      </c>
      <c r="R2979" s="96" t="s">
        <v>31829</v>
      </c>
      <c r="S2979" s="33" t="s">
        <v>93</v>
      </c>
      <c r="T2979" s="33" t="s">
        <v>21</v>
      </c>
      <c r="U2979" s="33" t="s">
        <v>26689</v>
      </c>
      <c r="V2979" s="33" t="s">
        <v>26482</v>
      </c>
      <c r="W2979" s="33" t="s">
        <v>26485</v>
      </c>
      <c r="X2979" s="33" t="s">
        <v>93</v>
      </c>
      <c r="Y2979" s="33">
        <v>3311</v>
      </c>
      <c r="AA2979" s="33" t="s">
        <v>42842</v>
      </c>
      <c r="AB2979" s="33">
        <v>5470</v>
      </c>
      <c r="AC2979" s="103">
        <v>23625</v>
      </c>
    </row>
    <row r="2980" spans="1:29" ht="13" customHeight="1" x14ac:dyDescent="0.2">
      <c r="A2980" s="33" t="s">
        <v>31830</v>
      </c>
      <c r="B2980" s="33">
        <v>21</v>
      </c>
      <c r="C2980" s="33" t="s">
        <v>13</v>
      </c>
      <c r="D2980" s="33" t="s">
        <v>78</v>
      </c>
      <c r="E2980" s="96" t="s">
        <v>31831</v>
      </c>
      <c r="F2980" s="94">
        <v>43113</v>
      </c>
      <c r="G2980" s="33" t="s">
        <v>31832</v>
      </c>
      <c r="H2980" s="33" t="s">
        <v>921</v>
      </c>
      <c r="I2980" s="33" t="s">
        <v>62</v>
      </c>
      <c r="J2980" s="62">
        <v>44106</v>
      </c>
      <c r="K2980" s="33" t="s">
        <v>94</v>
      </c>
      <c r="L2980" s="33" t="s">
        <v>29539</v>
      </c>
      <c r="M2980" s="1" t="s">
        <v>46109</v>
      </c>
      <c r="N2980" s="33" t="s">
        <v>20</v>
      </c>
      <c r="O2980" s="33" t="s">
        <v>31833</v>
      </c>
      <c r="P2980" s="33" t="s">
        <v>45771</v>
      </c>
      <c r="Q2980" s="33" t="s">
        <v>29986</v>
      </c>
      <c r="R2980" s="96" t="s">
        <v>31834</v>
      </c>
      <c r="S2980" s="33" t="s">
        <v>93</v>
      </c>
      <c r="T2980" s="33" t="s">
        <v>45897</v>
      </c>
      <c r="U2980" s="33" t="s">
        <v>49804</v>
      </c>
      <c r="V2980" s="33" t="s">
        <v>26484</v>
      </c>
      <c r="W2980" s="33" t="s">
        <v>26485</v>
      </c>
      <c r="Z2980" s="33" t="s">
        <v>42353</v>
      </c>
      <c r="AA2980" s="33" t="s">
        <v>42842</v>
      </c>
      <c r="AB2980" s="33">
        <v>5469</v>
      </c>
      <c r="AC2980" s="103">
        <v>23623</v>
      </c>
    </row>
    <row r="2981" spans="1:29" ht="13" customHeight="1" x14ac:dyDescent="0.2">
      <c r="A2981" s="33" t="s">
        <v>31840</v>
      </c>
      <c r="B2981" s="33">
        <v>22</v>
      </c>
      <c r="C2981" s="33" t="s">
        <v>13</v>
      </c>
      <c r="D2981" s="33" t="s">
        <v>78</v>
      </c>
      <c r="E2981" s="96"/>
      <c r="F2981" s="94">
        <v>43112</v>
      </c>
      <c r="G2981" s="33" t="s">
        <v>31841</v>
      </c>
      <c r="H2981" s="33" t="s">
        <v>1199</v>
      </c>
      <c r="I2981" s="33" t="s">
        <v>62</v>
      </c>
      <c r="J2981" s="62">
        <v>43232</v>
      </c>
      <c r="K2981" s="33" t="s">
        <v>1200</v>
      </c>
      <c r="L2981" s="33" t="s">
        <v>11422</v>
      </c>
      <c r="M2981" s="1" t="s">
        <v>45979</v>
      </c>
      <c r="N2981" s="33" t="s">
        <v>20</v>
      </c>
      <c r="O2981" s="33" t="s">
        <v>31842</v>
      </c>
      <c r="P2981" s="33" t="s">
        <v>45771</v>
      </c>
      <c r="Q2981" s="33" t="s">
        <v>29986</v>
      </c>
      <c r="R2981" s="96" t="s">
        <v>31843</v>
      </c>
      <c r="S2981" s="33" t="s">
        <v>93</v>
      </c>
      <c r="T2981" s="33" t="s">
        <v>21</v>
      </c>
      <c r="U2981" s="33" t="s">
        <v>26689</v>
      </c>
      <c r="V2981" s="33" t="s">
        <v>26482</v>
      </c>
      <c r="W2981" s="33" t="s">
        <v>26485</v>
      </c>
      <c r="X2981" s="33" t="s">
        <v>93</v>
      </c>
      <c r="Y2981" s="33">
        <v>3316</v>
      </c>
      <c r="AA2981" s="33" t="s">
        <v>42844</v>
      </c>
      <c r="AB2981" s="33">
        <v>5465</v>
      </c>
      <c r="AC2981" s="103">
        <v>23617</v>
      </c>
    </row>
    <row r="2982" spans="1:29" ht="13" customHeight="1" x14ac:dyDescent="0.2">
      <c r="A2982" s="33" t="s">
        <v>31844</v>
      </c>
      <c r="B2982" s="33">
        <v>36</v>
      </c>
      <c r="C2982" s="33" t="s">
        <v>13</v>
      </c>
      <c r="D2982" s="33" t="s">
        <v>41</v>
      </c>
      <c r="E2982" s="96"/>
      <c r="F2982" s="94">
        <v>43112</v>
      </c>
      <c r="G2982" s="33" t="s">
        <v>31845</v>
      </c>
      <c r="H2982" s="33" t="s">
        <v>28153</v>
      </c>
      <c r="I2982" s="33" t="s">
        <v>281</v>
      </c>
      <c r="J2982" s="62">
        <v>98371</v>
      </c>
      <c r="K2982" s="33" t="s">
        <v>824</v>
      </c>
      <c r="L2982" s="33" t="s">
        <v>32103</v>
      </c>
      <c r="M2982" s="1" t="s">
        <v>47303</v>
      </c>
      <c r="N2982" s="33" t="s">
        <v>20</v>
      </c>
      <c r="O2982" s="33" t="s">
        <v>31846</v>
      </c>
      <c r="P2982" s="33" t="s">
        <v>45771</v>
      </c>
      <c r="Q2982" s="33" t="s">
        <v>29986</v>
      </c>
      <c r="R2982" s="96" t="s">
        <v>31847</v>
      </c>
      <c r="S2982" s="33" t="s">
        <v>93</v>
      </c>
      <c r="T2982" s="33" t="s">
        <v>21</v>
      </c>
      <c r="U2982" s="33" t="s">
        <v>26689</v>
      </c>
      <c r="V2982" s="33" t="s">
        <v>26484</v>
      </c>
      <c r="W2982" s="33" t="s">
        <v>26483</v>
      </c>
      <c r="X2982" s="33" t="s">
        <v>93</v>
      </c>
      <c r="Y2982" s="33">
        <v>3317</v>
      </c>
      <c r="AA2982" s="33" t="s">
        <v>42844</v>
      </c>
      <c r="AB2982" s="33">
        <v>5466</v>
      </c>
      <c r="AC2982" s="103">
        <v>23620</v>
      </c>
    </row>
    <row r="2983" spans="1:29" ht="13" customHeight="1" x14ac:dyDescent="0.2">
      <c r="A2983" s="33" t="s">
        <v>31859</v>
      </c>
      <c r="B2983" s="33">
        <v>36</v>
      </c>
      <c r="C2983" s="33" t="s">
        <v>13</v>
      </c>
      <c r="D2983" s="33" t="s">
        <v>30</v>
      </c>
      <c r="E2983" s="96" t="s">
        <v>31860</v>
      </c>
      <c r="F2983" s="94">
        <v>43112</v>
      </c>
      <c r="G2983" s="33" t="s">
        <v>31861</v>
      </c>
      <c r="H2983" s="33" t="s">
        <v>31862</v>
      </c>
      <c r="I2983" s="33" t="s">
        <v>105</v>
      </c>
      <c r="J2983" s="62">
        <v>97523</v>
      </c>
      <c r="K2983" s="33" t="s">
        <v>1431</v>
      </c>
      <c r="L2983" s="33" t="s">
        <v>32104</v>
      </c>
      <c r="M2983" s="1" t="s">
        <v>47304</v>
      </c>
      <c r="N2983" s="33" t="s">
        <v>20</v>
      </c>
      <c r="O2983" s="33" t="s">
        <v>31863</v>
      </c>
      <c r="P2983" s="33" t="s">
        <v>31864</v>
      </c>
      <c r="Q2983" s="33" t="s">
        <v>29986</v>
      </c>
      <c r="R2983" s="96" t="s">
        <v>31865</v>
      </c>
      <c r="S2983" s="33" t="s">
        <v>93</v>
      </c>
      <c r="T2983" s="33" t="s">
        <v>21</v>
      </c>
      <c r="U2983" s="33" t="s">
        <v>26689</v>
      </c>
      <c r="V2983" s="33" t="s">
        <v>26484</v>
      </c>
      <c r="W2983" s="33" t="s">
        <v>26485</v>
      </c>
      <c r="Y2983" s="33">
        <v>4243</v>
      </c>
      <c r="AA2983" s="33" t="s">
        <v>42843</v>
      </c>
      <c r="AB2983" s="33">
        <v>5467</v>
      </c>
      <c r="AC2983" s="103">
        <v>23732</v>
      </c>
    </row>
    <row r="2984" spans="1:29" ht="13" customHeight="1" x14ac:dyDescent="0.2">
      <c r="A2984" s="33" t="s">
        <v>31848</v>
      </c>
      <c r="B2984" s="33">
        <v>39</v>
      </c>
      <c r="C2984" s="33" t="s">
        <v>13</v>
      </c>
      <c r="D2984" s="33" t="s">
        <v>30</v>
      </c>
      <c r="E2984" s="96" t="s">
        <v>31849</v>
      </c>
      <c r="F2984" s="94">
        <v>43112</v>
      </c>
      <c r="G2984" s="33" t="s">
        <v>31850</v>
      </c>
      <c r="H2984" s="33" t="s">
        <v>1200</v>
      </c>
      <c r="I2984" s="33" t="s">
        <v>293</v>
      </c>
      <c r="J2984" s="62">
        <v>42134</v>
      </c>
      <c r="K2984" s="33" t="s">
        <v>31851</v>
      </c>
      <c r="L2984" s="33" t="s">
        <v>32105</v>
      </c>
      <c r="M2984" s="1" t="s">
        <v>47305</v>
      </c>
      <c r="N2984" s="33" t="s">
        <v>20</v>
      </c>
      <c r="O2984" s="33" t="s">
        <v>31852</v>
      </c>
      <c r="P2984" s="33" t="s">
        <v>45771</v>
      </c>
      <c r="Q2984" s="33" t="s">
        <v>29986</v>
      </c>
      <c r="R2984" s="96" t="s">
        <v>31853</v>
      </c>
      <c r="S2984" s="33" t="s">
        <v>93</v>
      </c>
      <c r="T2984" s="33" t="s">
        <v>21</v>
      </c>
      <c r="U2984" s="33" t="s">
        <v>26689</v>
      </c>
      <c r="V2984" s="33" t="s">
        <v>26482</v>
      </c>
      <c r="W2984" s="33" t="s">
        <v>26485</v>
      </c>
      <c r="X2984" s="33" t="s">
        <v>93</v>
      </c>
      <c r="Y2984" s="33">
        <v>3314</v>
      </c>
      <c r="AA2984" s="33" t="s">
        <v>42843</v>
      </c>
      <c r="AB2984" s="33">
        <v>5463</v>
      </c>
      <c r="AC2984" s="103">
        <v>23618</v>
      </c>
    </row>
    <row r="2985" spans="1:29" ht="13" customHeight="1" x14ac:dyDescent="0.2">
      <c r="A2985" s="33" t="s">
        <v>31835</v>
      </c>
      <c r="B2985" s="33">
        <v>43</v>
      </c>
      <c r="C2985" s="33" t="s">
        <v>13</v>
      </c>
      <c r="D2985" s="33" t="s">
        <v>78</v>
      </c>
      <c r="E2985" s="96" t="s">
        <v>31836</v>
      </c>
      <c r="F2985" s="94">
        <v>43112</v>
      </c>
      <c r="G2985" s="33" t="s">
        <v>31837</v>
      </c>
      <c r="H2985" s="33" t="s">
        <v>12865</v>
      </c>
      <c r="I2985" s="33" t="s">
        <v>38</v>
      </c>
      <c r="J2985" s="62">
        <v>94565</v>
      </c>
      <c r="K2985" s="33" t="s">
        <v>4133</v>
      </c>
      <c r="L2985" s="33" t="s">
        <v>23314</v>
      </c>
      <c r="M2985" s="1" t="s">
        <v>46958</v>
      </c>
      <c r="N2985" s="33" t="s">
        <v>20</v>
      </c>
      <c r="O2985" s="33" t="s">
        <v>31838</v>
      </c>
      <c r="P2985" s="33" t="s">
        <v>45771</v>
      </c>
      <c r="Q2985" s="33" t="s">
        <v>29986</v>
      </c>
      <c r="R2985" s="96" t="s">
        <v>31839</v>
      </c>
      <c r="S2985" s="33" t="s">
        <v>93</v>
      </c>
      <c r="T2985" s="33" t="s">
        <v>21</v>
      </c>
      <c r="U2985" s="33" t="s">
        <v>26689</v>
      </c>
      <c r="V2985" s="33" t="s">
        <v>26482</v>
      </c>
      <c r="W2985" s="33" t="s">
        <v>26485</v>
      </c>
      <c r="X2985" s="33" t="s">
        <v>93</v>
      </c>
      <c r="Y2985" s="33">
        <v>3313</v>
      </c>
      <c r="AA2985" s="33" t="s">
        <v>42844</v>
      </c>
      <c r="AB2985" s="33">
        <v>5462</v>
      </c>
      <c r="AC2985" s="103">
        <v>23622</v>
      </c>
    </row>
    <row r="2986" spans="1:29" ht="13" customHeight="1" x14ac:dyDescent="0.2">
      <c r="A2986" s="33" t="s">
        <v>31854</v>
      </c>
      <c r="B2986" s="33">
        <v>54</v>
      </c>
      <c r="C2986" s="33" t="s">
        <v>13</v>
      </c>
      <c r="D2986" s="33" t="s">
        <v>30</v>
      </c>
      <c r="E2986" s="96" t="s">
        <v>31855</v>
      </c>
      <c r="F2986" s="94">
        <v>43112</v>
      </c>
      <c r="G2986" s="33" t="s">
        <v>31856</v>
      </c>
      <c r="H2986" s="33" t="s">
        <v>24502</v>
      </c>
      <c r="I2986" s="33" t="s">
        <v>105</v>
      </c>
      <c r="J2986" s="62">
        <v>97140</v>
      </c>
      <c r="K2986" s="33" t="s">
        <v>106</v>
      </c>
      <c r="L2986" s="33" t="s">
        <v>107</v>
      </c>
      <c r="M2986" s="1" t="s">
        <v>45978</v>
      </c>
      <c r="N2986" s="33" t="s">
        <v>20</v>
      </c>
      <c r="O2986" s="33" t="s">
        <v>31857</v>
      </c>
      <c r="P2986" s="33" t="s">
        <v>45771</v>
      </c>
      <c r="Q2986" s="33" t="s">
        <v>29986</v>
      </c>
      <c r="R2986" s="96" t="s">
        <v>31858</v>
      </c>
      <c r="S2986" s="33" t="s">
        <v>22</v>
      </c>
      <c r="T2986" s="33" t="s">
        <v>21</v>
      </c>
      <c r="U2986" s="33" t="s">
        <v>26689</v>
      </c>
      <c r="V2986" s="33" t="s">
        <v>26484</v>
      </c>
      <c r="W2986" s="33" t="s">
        <v>26483</v>
      </c>
      <c r="X2986" s="33" t="s">
        <v>93</v>
      </c>
      <c r="Y2986" s="33">
        <v>3315</v>
      </c>
      <c r="AA2986" s="33" t="s">
        <v>42844</v>
      </c>
      <c r="AB2986" s="33">
        <v>5464</v>
      </c>
      <c r="AC2986" s="103">
        <v>23621</v>
      </c>
    </row>
    <row r="2987" spans="1:29" ht="13" customHeight="1" x14ac:dyDescent="0.2">
      <c r="A2987" s="33" t="s">
        <v>31866</v>
      </c>
      <c r="B2987" s="33">
        <v>42</v>
      </c>
      <c r="C2987" s="33" t="s">
        <v>13</v>
      </c>
      <c r="D2987" s="33" t="s">
        <v>30</v>
      </c>
      <c r="E2987" s="96"/>
      <c r="F2987" s="94">
        <v>43112</v>
      </c>
      <c r="G2987" s="33" t="s">
        <v>31867</v>
      </c>
      <c r="H2987" s="33" t="s">
        <v>29006</v>
      </c>
      <c r="I2987" s="33" t="s">
        <v>337</v>
      </c>
      <c r="J2987" s="62">
        <v>28078</v>
      </c>
      <c r="K2987" s="33" t="s">
        <v>3844</v>
      </c>
      <c r="L2987" s="33" t="s">
        <v>29007</v>
      </c>
      <c r="M2987" s="1" t="s">
        <v>47306</v>
      </c>
      <c r="N2987" s="33" t="s">
        <v>20</v>
      </c>
      <c r="O2987" s="33" t="s">
        <v>31868</v>
      </c>
      <c r="P2987" s="33" t="s">
        <v>45771</v>
      </c>
      <c r="Q2987" s="33" t="s">
        <v>29986</v>
      </c>
      <c r="R2987" s="96" t="s">
        <v>31869</v>
      </c>
      <c r="S2987" s="33" t="s">
        <v>93</v>
      </c>
      <c r="T2987" s="33" t="s">
        <v>28</v>
      </c>
      <c r="U2987" s="33" t="s">
        <v>26487</v>
      </c>
      <c r="V2987" s="33" t="s">
        <v>26482</v>
      </c>
      <c r="W2987" s="33" t="s">
        <v>26485</v>
      </c>
      <c r="X2987" s="33" t="s">
        <v>93</v>
      </c>
      <c r="Y2987" s="33">
        <v>3307</v>
      </c>
      <c r="AA2987" s="33" t="s">
        <v>42844</v>
      </c>
      <c r="AB2987" s="33">
        <v>5468</v>
      </c>
      <c r="AC2987" s="103">
        <v>23619</v>
      </c>
    </row>
    <row r="2988" spans="1:29" ht="13" customHeight="1" x14ac:dyDescent="0.2">
      <c r="A2988" s="33" t="s">
        <v>31870</v>
      </c>
      <c r="B2988" s="33">
        <v>23</v>
      </c>
      <c r="C2988" s="33" t="s">
        <v>13</v>
      </c>
      <c r="D2988" s="33" t="s">
        <v>78</v>
      </c>
      <c r="E2988" s="96" t="s">
        <v>31871</v>
      </c>
      <c r="F2988" s="94">
        <v>43111</v>
      </c>
      <c r="G2988" s="33" t="s">
        <v>31872</v>
      </c>
      <c r="H2988" s="33" t="s">
        <v>3842</v>
      </c>
      <c r="I2988" s="33" t="s">
        <v>337</v>
      </c>
      <c r="J2988" s="62">
        <v>28202</v>
      </c>
      <c r="K2988" s="33" t="s">
        <v>3844</v>
      </c>
      <c r="L2988" s="33" t="s">
        <v>3845</v>
      </c>
      <c r="M2988" s="1" t="s">
        <v>49719</v>
      </c>
      <c r="N2988" s="33" t="s">
        <v>20</v>
      </c>
      <c r="O2988" s="33" t="s">
        <v>31873</v>
      </c>
      <c r="P2988" s="33" t="s">
        <v>45771</v>
      </c>
      <c r="Q2988" s="33" t="s">
        <v>29986</v>
      </c>
      <c r="R2988" s="96" t="s">
        <v>31874</v>
      </c>
      <c r="S2988" s="33" t="s">
        <v>93</v>
      </c>
      <c r="T2988" s="33" t="s">
        <v>21</v>
      </c>
      <c r="U2988" s="33" t="s">
        <v>26689</v>
      </c>
      <c r="V2988" s="33" t="s">
        <v>26484</v>
      </c>
      <c r="W2988" s="33" t="s">
        <v>26485</v>
      </c>
      <c r="Y2988" s="33">
        <v>4242</v>
      </c>
      <c r="AA2988" s="33" t="s">
        <v>42842</v>
      </c>
      <c r="AB2988" s="33">
        <v>5461</v>
      </c>
      <c r="AC2988" s="103">
        <v>23613</v>
      </c>
    </row>
    <row r="2989" spans="1:29" ht="13" customHeight="1" x14ac:dyDescent="0.2">
      <c r="A2989" s="33" t="s">
        <v>31875</v>
      </c>
      <c r="B2989" s="33">
        <v>31</v>
      </c>
      <c r="C2989" s="33" t="s">
        <v>13</v>
      </c>
      <c r="D2989" s="33" t="s">
        <v>30</v>
      </c>
      <c r="E2989" s="96"/>
      <c r="F2989" s="94">
        <v>43111</v>
      </c>
      <c r="G2989" s="33" t="s">
        <v>31876</v>
      </c>
      <c r="H2989" s="33" t="s">
        <v>31877</v>
      </c>
      <c r="I2989" s="33" t="s">
        <v>249</v>
      </c>
      <c r="J2989" s="62">
        <v>89815</v>
      </c>
      <c r="K2989" s="33" t="s">
        <v>5232</v>
      </c>
      <c r="L2989" s="33" t="s">
        <v>32106</v>
      </c>
      <c r="M2989" s="1" t="s">
        <v>47307</v>
      </c>
      <c r="N2989" s="33" t="s">
        <v>20</v>
      </c>
      <c r="O2989" s="33" t="s">
        <v>31878</v>
      </c>
      <c r="P2989" s="33" t="s">
        <v>45771</v>
      </c>
      <c r="Q2989" s="33" t="s">
        <v>29986</v>
      </c>
      <c r="R2989" s="96" t="s">
        <v>31879</v>
      </c>
      <c r="S2989" s="33" t="s">
        <v>93</v>
      </c>
      <c r="T2989" s="33" t="s">
        <v>21</v>
      </c>
      <c r="U2989" s="33" t="s">
        <v>26689</v>
      </c>
      <c r="V2989" s="33" t="s">
        <v>26482</v>
      </c>
      <c r="W2989" s="33" t="s">
        <v>26485</v>
      </c>
      <c r="X2989" s="33" t="s">
        <v>93</v>
      </c>
      <c r="Y2989" s="33">
        <v>3308</v>
      </c>
      <c r="AA2989" s="33" t="s">
        <v>42843</v>
      </c>
      <c r="AB2989" s="33">
        <v>5460</v>
      </c>
      <c r="AC2989" s="103">
        <v>23612</v>
      </c>
    </row>
    <row r="2990" spans="1:29" ht="13" customHeight="1" x14ac:dyDescent="0.2">
      <c r="A2990" s="33" t="s">
        <v>31884</v>
      </c>
      <c r="B2990" s="33">
        <v>44</v>
      </c>
      <c r="C2990" s="33" t="s">
        <v>13</v>
      </c>
      <c r="D2990" s="33" t="s">
        <v>30</v>
      </c>
      <c r="E2990" s="96" t="s">
        <v>31885</v>
      </c>
      <c r="F2990" s="94">
        <v>43111</v>
      </c>
      <c r="G2990" s="33" t="s">
        <v>31886</v>
      </c>
      <c r="H2990" s="33" t="s">
        <v>944</v>
      </c>
      <c r="I2990" s="33" t="s">
        <v>25</v>
      </c>
      <c r="J2990" s="62">
        <v>29053</v>
      </c>
      <c r="K2990" s="33" t="s">
        <v>944</v>
      </c>
      <c r="L2990" s="33" t="s">
        <v>2502</v>
      </c>
      <c r="M2990" s="1" t="s">
        <v>46482</v>
      </c>
      <c r="N2990" s="33" t="s">
        <v>20</v>
      </c>
      <c r="O2990" s="33" t="s">
        <v>31887</v>
      </c>
      <c r="P2990" s="33" t="s">
        <v>45771</v>
      </c>
      <c r="Q2990" s="33" t="s">
        <v>29986</v>
      </c>
      <c r="R2990" s="96" t="s">
        <v>31888</v>
      </c>
      <c r="S2990" s="33" t="s">
        <v>93</v>
      </c>
      <c r="T2990" s="33" t="s">
        <v>21</v>
      </c>
      <c r="U2990" s="33" t="s">
        <v>26689</v>
      </c>
      <c r="V2990" s="33" t="s">
        <v>26484</v>
      </c>
      <c r="W2990" s="33" t="s">
        <v>26483</v>
      </c>
      <c r="X2990" s="33" t="s">
        <v>93</v>
      </c>
      <c r="Y2990" s="33">
        <v>3304</v>
      </c>
      <c r="AA2990" s="33" t="s">
        <v>42843</v>
      </c>
      <c r="AB2990" s="33">
        <v>5459</v>
      </c>
      <c r="AC2990" s="103">
        <v>23615</v>
      </c>
    </row>
    <row r="2991" spans="1:29" ht="13" customHeight="1" x14ac:dyDescent="0.2">
      <c r="A2991" s="33" t="s">
        <v>31880</v>
      </c>
      <c r="B2991" s="33">
        <v>60</v>
      </c>
      <c r="C2991" s="33" t="s">
        <v>13</v>
      </c>
      <c r="D2991" s="33" t="s">
        <v>41</v>
      </c>
      <c r="E2991" s="96"/>
      <c r="F2991" s="94">
        <v>43111</v>
      </c>
      <c r="G2991" s="33" t="s">
        <v>31881</v>
      </c>
      <c r="H2991" s="33" t="s">
        <v>867</v>
      </c>
      <c r="I2991" s="33" t="s">
        <v>66</v>
      </c>
      <c r="J2991" s="62">
        <v>76110</v>
      </c>
      <c r="K2991" s="33" t="s">
        <v>67</v>
      </c>
      <c r="L2991" s="33" t="s">
        <v>868</v>
      </c>
      <c r="M2991" s="1" t="s">
        <v>46465</v>
      </c>
      <c r="N2991" s="33" t="s">
        <v>20</v>
      </c>
      <c r="O2991" s="33" t="s">
        <v>31882</v>
      </c>
      <c r="P2991" s="33" t="s">
        <v>45771</v>
      </c>
      <c r="Q2991" s="33" t="s">
        <v>29986</v>
      </c>
      <c r="R2991" s="96" t="s">
        <v>31883</v>
      </c>
      <c r="S2991" s="33" t="s">
        <v>93</v>
      </c>
      <c r="T2991" s="33" t="s">
        <v>21</v>
      </c>
      <c r="U2991" s="33" t="s">
        <v>26689</v>
      </c>
      <c r="V2991" s="33" t="s">
        <v>26484</v>
      </c>
      <c r="X2991" s="33" t="s">
        <v>93</v>
      </c>
      <c r="Y2991" s="33">
        <v>3302</v>
      </c>
      <c r="AA2991" s="33" t="s">
        <v>42842</v>
      </c>
      <c r="AB2991" s="33">
        <v>5458</v>
      </c>
      <c r="AC2991" s="103">
        <v>23614</v>
      </c>
    </row>
    <row r="2992" spans="1:29" ht="13" customHeight="1" x14ac:dyDescent="0.2">
      <c r="A2992" s="33" t="s">
        <v>31889</v>
      </c>
      <c r="B2992" s="33">
        <v>21</v>
      </c>
      <c r="C2992" s="33" t="s">
        <v>13</v>
      </c>
      <c r="D2992" s="33" t="s">
        <v>78</v>
      </c>
      <c r="E2992" s="96"/>
      <c r="F2992" s="94">
        <v>43110</v>
      </c>
      <c r="G2992" s="33" t="s">
        <v>31890</v>
      </c>
      <c r="H2992" s="33" t="s">
        <v>5708</v>
      </c>
      <c r="I2992" s="33" t="s">
        <v>38</v>
      </c>
      <c r="J2992" s="62">
        <v>93552</v>
      </c>
      <c r="K2992" s="33" t="s">
        <v>91</v>
      </c>
      <c r="L2992" s="33" t="s">
        <v>32107</v>
      </c>
      <c r="M2992" s="1" t="s">
        <v>45919</v>
      </c>
      <c r="N2992" s="33" t="s">
        <v>20</v>
      </c>
      <c r="O2992" s="33" t="s">
        <v>31891</v>
      </c>
      <c r="P2992" s="33" t="s">
        <v>45771</v>
      </c>
      <c r="Q2992" s="33" t="s">
        <v>29986</v>
      </c>
      <c r="R2992" s="96" t="s">
        <v>31892</v>
      </c>
      <c r="S2992" s="33" t="s">
        <v>93</v>
      </c>
      <c r="T2992" s="33" t="s">
        <v>28</v>
      </c>
      <c r="U2992" s="33" t="s">
        <v>26487</v>
      </c>
      <c r="V2992" s="33" t="s">
        <v>26482</v>
      </c>
      <c r="W2992" s="33" t="s">
        <v>26483</v>
      </c>
      <c r="X2992" s="33" t="s">
        <v>93</v>
      </c>
      <c r="Y2992" s="33">
        <v>3301</v>
      </c>
      <c r="AA2992" s="33" t="s">
        <v>42844</v>
      </c>
      <c r="AB2992" s="33">
        <v>5457</v>
      </c>
      <c r="AC2992" s="103">
        <v>23611</v>
      </c>
    </row>
    <row r="2993" spans="1:29" ht="13" customHeight="1" x14ac:dyDescent="0.2">
      <c r="A2993" s="33" t="s">
        <v>31893</v>
      </c>
      <c r="B2993" s="33">
        <v>27</v>
      </c>
      <c r="C2993" s="33" t="s">
        <v>13</v>
      </c>
      <c r="D2993" s="33" t="s">
        <v>14</v>
      </c>
      <c r="E2993" s="96"/>
      <c r="F2993" s="94">
        <v>43109</v>
      </c>
      <c r="G2993" s="33" t="s">
        <v>31894</v>
      </c>
      <c r="H2993" s="33" t="s">
        <v>557</v>
      </c>
      <c r="I2993" s="33" t="s">
        <v>38</v>
      </c>
      <c r="J2993" s="62">
        <v>95141</v>
      </c>
      <c r="K2993" s="33" t="s">
        <v>558</v>
      </c>
      <c r="L2993" s="33" t="s">
        <v>675</v>
      </c>
      <c r="M2993" s="1" t="s">
        <v>46046</v>
      </c>
      <c r="N2993" s="33" t="s">
        <v>20</v>
      </c>
      <c r="O2993" s="33" t="s">
        <v>31895</v>
      </c>
      <c r="P2993" s="33" t="s">
        <v>45771</v>
      </c>
      <c r="Q2993" s="33" t="s">
        <v>29986</v>
      </c>
      <c r="R2993" s="96" t="s">
        <v>31896</v>
      </c>
      <c r="S2993" s="33" t="s">
        <v>509</v>
      </c>
      <c r="T2993" s="33" t="s">
        <v>21</v>
      </c>
      <c r="U2993" s="33" t="s">
        <v>26928</v>
      </c>
      <c r="V2993" s="33" t="s">
        <v>26482</v>
      </c>
      <c r="W2993" s="33" t="s">
        <v>26485</v>
      </c>
      <c r="X2993" s="33" t="s">
        <v>509</v>
      </c>
      <c r="Y2993" s="33">
        <v>3300</v>
      </c>
      <c r="AA2993" s="33" t="s">
        <v>49699</v>
      </c>
      <c r="AB2993" s="33">
        <v>5456</v>
      </c>
      <c r="AC2993" s="103">
        <v>23610</v>
      </c>
    </row>
    <row r="2994" spans="1:29" ht="13" customHeight="1" x14ac:dyDescent="0.2">
      <c r="A2994" s="33" t="s">
        <v>36850</v>
      </c>
      <c r="B2994" s="33">
        <v>20</v>
      </c>
      <c r="C2994" s="33" t="s">
        <v>13</v>
      </c>
      <c r="D2994" s="33" t="s">
        <v>78</v>
      </c>
      <c r="F2994" s="94">
        <v>43108</v>
      </c>
      <c r="G2994" s="10" t="s">
        <v>36893</v>
      </c>
      <c r="H2994" s="10" t="s">
        <v>398</v>
      </c>
      <c r="I2994" s="33" t="s">
        <v>399</v>
      </c>
      <c r="J2994" s="62">
        <v>64110</v>
      </c>
      <c r="K2994" s="10" t="s">
        <v>401</v>
      </c>
      <c r="L2994" s="10" t="s">
        <v>402</v>
      </c>
      <c r="M2994" s="1" t="s">
        <v>45936</v>
      </c>
      <c r="N2994" s="33" t="s">
        <v>20</v>
      </c>
      <c r="O2994" s="10" t="s">
        <v>36908</v>
      </c>
      <c r="P2994" s="10" t="s">
        <v>45771</v>
      </c>
      <c r="Q2994" s="33" t="s">
        <v>29986</v>
      </c>
      <c r="R2994" s="61" t="s">
        <v>36909</v>
      </c>
      <c r="S2994" s="33" t="s">
        <v>93</v>
      </c>
      <c r="T2994" s="33" t="s">
        <v>21</v>
      </c>
      <c r="U2994" s="35" t="s">
        <v>26689</v>
      </c>
      <c r="V2994" s="35" t="s">
        <v>26484</v>
      </c>
      <c r="W2994" s="35" t="s">
        <v>26486</v>
      </c>
      <c r="X2994" s="33" t="s">
        <v>93</v>
      </c>
      <c r="Y2994" s="33">
        <v>4208</v>
      </c>
      <c r="AA2994" s="33" t="s">
        <v>42844</v>
      </c>
      <c r="AB2994" s="33">
        <v>5455</v>
      </c>
      <c r="AC2994" s="103">
        <v>23606</v>
      </c>
    </row>
    <row r="2995" spans="1:29" ht="13" customHeight="1" x14ac:dyDescent="0.2">
      <c r="A2995" s="33" t="s">
        <v>31905</v>
      </c>
      <c r="B2995" s="33">
        <v>25</v>
      </c>
      <c r="C2995" s="33" t="s">
        <v>13</v>
      </c>
      <c r="D2995" s="33" t="s">
        <v>30</v>
      </c>
      <c r="E2995" s="96"/>
      <c r="F2995" s="94">
        <v>43108</v>
      </c>
      <c r="G2995" s="33" t="s">
        <v>31906</v>
      </c>
      <c r="H2995" s="33" t="s">
        <v>31244</v>
      </c>
      <c r="I2995" s="33" t="s">
        <v>297</v>
      </c>
      <c r="J2995" s="62">
        <v>37642</v>
      </c>
      <c r="K2995" s="33" t="s">
        <v>29804</v>
      </c>
      <c r="L2995" s="33" t="s">
        <v>32066</v>
      </c>
      <c r="M2995" s="1" t="s">
        <v>47261</v>
      </c>
      <c r="N2995" s="33" t="s">
        <v>20</v>
      </c>
      <c r="O2995" s="33" t="s">
        <v>31907</v>
      </c>
      <c r="P2995" s="33" t="s">
        <v>45771</v>
      </c>
      <c r="Q2995" s="33" t="s">
        <v>29986</v>
      </c>
      <c r="R2995" s="96" t="s">
        <v>31908</v>
      </c>
      <c r="S2995" s="33" t="s">
        <v>93</v>
      </c>
      <c r="T2995" s="33" t="s">
        <v>21</v>
      </c>
      <c r="U2995" s="33" t="s">
        <v>26689</v>
      </c>
      <c r="V2995" s="33" t="s">
        <v>26482</v>
      </c>
      <c r="W2995" s="33" t="s">
        <v>26485</v>
      </c>
      <c r="X2995" s="33" t="s">
        <v>93</v>
      </c>
      <c r="Y2995" s="33">
        <v>3297</v>
      </c>
      <c r="AA2995" s="33" t="s">
        <v>42844</v>
      </c>
      <c r="AB2995" s="33">
        <v>5453</v>
      </c>
      <c r="AC2995" s="103">
        <v>23605</v>
      </c>
    </row>
    <row r="2996" spans="1:29" ht="13" customHeight="1" x14ac:dyDescent="0.2">
      <c r="A2996" s="33" t="s">
        <v>31897</v>
      </c>
      <c r="B2996" s="33">
        <v>46</v>
      </c>
      <c r="C2996" s="33" t="s">
        <v>13</v>
      </c>
      <c r="D2996" s="33" t="s">
        <v>41</v>
      </c>
      <c r="E2996" s="96"/>
      <c r="F2996" s="94">
        <v>43108</v>
      </c>
      <c r="G2996" s="33" t="s">
        <v>31898</v>
      </c>
      <c r="H2996" s="33" t="s">
        <v>91</v>
      </c>
      <c r="I2996" s="33" t="s">
        <v>38</v>
      </c>
      <c r="J2996" s="62">
        <v>90003</v>
      </c>
      <c r="K2996" s="33" t="s">
        <v>91</v>
      </c>
      <c r="L2996" s="33" t="s">
        <v>92</v>
      </c>
      <c r="M2996" s="1" t="s">
        <v>45984</v>
      </c>
      <c r="N2996" s="33" t="s">
        <v>20</v>
      </c>
      <c r="O2996" s="33" t="s">
        <v>31899</v>
      </c>
      <c r="P2996" s="33" t="s">
        <v>45771</v>
      </c>
      <c r="Q2996" s="33" t="s">
        <v>29986</v>
      </c>
      <c r="R2996" s="96" t="s">
        <v>31900</v>
      </c>
      <c r="S2996" s="33" t="s">
        <v>22</v>
      </c>
      <c r="T2996" s="33" t="s">
        <v>21</v>
      </c>
      <c r="U2996" s="33" t="s">
        <v>26689</v>
      </c>
      <c r="V2996" s="33" t="s">
        <v>26482</v>
      </c>
      <c r="X2996" s="33" t="s">
        <v>93</v>
      </c>
      <c r="Y2996" s="33">
        <v>3299</v>
      </c>
      <c r="AA2996" s="33" t="s">
        <v>42842</v>
      </c>
      <c r="AB2996" s="33">
        <v>5454</v>
      </c>
      <c r="AC2996" s="103">
        <v>23609</v>
      </c>
    </row>
    <row r="2997" spans="1:29" ht="13" customHeight="1" x14ac:dyDescent="0.2">
      <c r="A2997" s="1" t="s">
        <v>2989</v>
      </c>
      <c r="B2997" s="33" t="s">
        <v>22</v>
      </c>
      <c r="C2997" s="33" t="s">
        <v>13</v>
      </c>
      <c r="D2997" s="1" t="s">
        <v>23</v>
      </c>
      <c r="E2997" s="96"/>
      <c r="F2997" s="94">
        <v>43108</v>
      </c>
      <c r="G2997" s="33" t="s">
        <v>31901</v>
      </c>
      <c r="H2997" s="33" t="s">
        <v>31902</v>
      </c>
      <c r="I2997" s="33" t="s">
        <v>618</v>
      </c>
      <c r="J2997" s="62">
        <v>38637</v>
      </c>
      <c r="K2997" s="33" t="s">
        <v>1104</v>
      </c>
      <c r="L2997" s="33" t="s">
        <v>32108</v>
      </c>
      <c r="M2997" s="1" t="s">
        <v>46404</v>
      </c>
      <c r="N2997" s="33" t="s">
        <v>20</v>
      </c>
      <c r="O2997" s="33" t="s">
        <v>31903</v>
      </c>
      <c r="P2997" s="33" t="s">
        <v>45771</v>
      </c>
      <c r="Q2997" s="33" t="s">
        <v>29986</v>
      </c>
      <c r="R2997" s="96" t="s">
        <v>31904</v>
      </c>
      <c r="S2997" s="33" t="s">
        <v>93</v>
      </c>
      <c r="T2997" s="33" t="s">
        <v>21</v>
      </c>
      <c r="U2997" s="33" t="s">
        <v>26689</v>
      </c>
      <c r="V2997" s="33" t="s">
        <v>26484</v>
      </c>
      <c r="W2997" s="33" t="s">
        <v>26483</v>
      </c>
      <c r="X2997" s="33" t="s">
        <v>93</v>
      </c>
      <c r="Y2997" s="33">
        <v>3273</v>
      </c>
      <c r="AA2997" s="33" t="s">
        <v>42844</v>
      </c>
      <c r="AB2997" s="33">
        <v>5452</v>
      </c>
      <c r="AC2997" s="103">
        <v>23607</v>
      </c>
    </row>
    <row r="2998" spans="1:29" ht="13" customHeight="1" x14ac:dyDescent="0.2">
      <c r="A2998" s="34" t="s">
        <v>49975</v>
      </c>
      <c r="B2998" s="34">
        <v>55</v>
      </c>
      <c r="C2998" s="34" t="s">
        <v>13</v>
      </c>
      <c r="D2998" s="34" t="s">
        <v>30</v>
      </c>
      <c r="E2998" s="34"/>
      <c r="F2998" s="94">
        <v>43108</v>
      </c>
      <c r="G2998" s="34" t="s">
        <v>49976</v>
      </c>
      <c r="H2998" s="34" t="s">
        <v>49979</v>
      </c>
      <c r="I2998" s="34" t="s">
        <v>38</v>
      </c>
      <c r="J2998" s="62">
        <v>91352</v>
      </c>
      <c r="K2998" s="34" t="s">
        <v>91</v>
      </c>
      <c r="L2998" s="34" t="s">
        <v>46586</v>
      </c>
      <c r="M2998" s="34" t="s">
        <v>46586</v>
      </c>
      <c r="N2998" s="34" t="s">
        <v>20</v>
      </c>
      <c r="O2998" s="34" t="s">
        <v>49978</v>
      </c>
      <c r="P2998" s="34" t="s">
        <v>45771</v>
      </c>
      <c r="Q2998" s="34" t="s">
        <v>29986</v>
      </c>
      <c r="R2998" s="95" t="s">
        <v>49977</v>
      </c>
      <c r="S2998" s="34" t="s">
        <v>93</v>
      </c>
      <c r="T2998" s="34" t="s">
        <v>28</v>
      </c>
      <c r="U2998" s="35" t="s">
        <v>26487</v>
      </c>
      <c r="V2998" s="35"/>
      <c r="W2998" s="35"/>
      <c r="X2998" s="35"/>
      <c r="Y2998" s="35"/>
      <c r="AA2998" s="34" t="s">
        <v>42842</v>
      </c>
      <c r="AB2998" s="33">
        <v>8452</v>
      </c>
      <c r="AC2998" s="103"/>
    </row>
    <row r="2999" spans="1:29" ht="13" customHeight="1" x14ac:dyDescent="0.2">
      <c r="A2999" s="33" t="s">
        <v>31909</v>
      </c>
      <c r="B2999" s="33">
        <v>17</v>
      </c>
      <c r="C2999" s="33" t="s">
        <v>13</v>
      </c>
      <c r="D2999" s="33" t="s">
        <v>78</v>
      </c>
      <c r="E2999" s="96" t="s">
        <v>31910</v>
      </c>
      <c r="F2999" s="94">
        <v>43107</v>
      </c>
      <c r="G2999" s="33" t="s">
        <v>31911</v>
      </c>
      <c r="H2999" s="33" t="s">
        <v>31912</v>
      </c>
      <c r="I2999" s="33" t="s">
        <v>915</v>
      </c>
      <c r="J2999" s="62">
        <v>72118</v>
      </c>
      <c r="K2999" s="33" t="s">
        <v>2302</v>
      </c>
      <c r="L2999" s="33" t="s">
        <v>10234</v>
      </c>
      <c r="M2999" s="1" t="s">
        <v>45975</v>
      </c>
      <c r="N2999" s="33" t="s">
        <v>20</v>
      </c>
      <c r="O2999" s="33" t="s">
        <v>31913</v>
      </c>
      <c r="P2999" s="33" t="s">
        <v>45771</v>
      </c>
      <c r="Q2999" s="33" t="s">
        <v>29986</v>
      </c>
      <c r="R2999" s="96" t="s">
        <v>31914</v>
      </c>
      <c r="S2999" s="33" t="s">
        <v>93</v>
      </c>
      <c r="T2999" s="33" t="s">
        <v>21</v>
      </c>
      <c r="U2999" s="33" t="s">
        <v>26689</v>
      </c>
      <c r="V2999" s="33" t="s">
        <v>26484</v>
      </c>
      <c r="W2999" s="33" t="s">
        <v>26485</v>
      </c>
      <c r="X2999" s="33" t="s">
        <v>93</v>
      </c>
      <c r="Y2999" s="33">
        <v>3271</v>
      </c>
      <c r="AA2999" s="33" t="s">
        <v>42844</v>
      </c>
      <c r="AB2999" s="33">
        <v>5445</v>
      </c>
      <c r="AC2999" s="103">
        <v>23597</v>
      </c>
    </row>
    <row r="3000" spans="1:29" ht="13" customHeight="1" x14ac:dyDescent="0.2">
      <c r="A3000" s="33" t="s">
        <v>31934</v>
      </c>
      <c r="B3000" s="33">
        <v>21</v>
      </c>
      <c r="C3000" s="33" t="s">
        <v>13</v>
      </c>
      <c r="D3000" s="33" t="s">
        <v>127</v>
      </c>
      <c r="E3000" s="96"/>
      <c r="F3000" s="94">
        <v>43107</v>
      </c>
      <c r="G3000" s="33" t="s">
        <v>31935</v>
      </c>
      <c r="H3000" s="33" t="s">
        <v>11230</v>
      </c>
      <c r="I3000" s="33" t="s">
        <v>406</v>
      </c>
      <c r="J3000" s="62">
        <v>54656</v>
      </c>
      <c r="K3000" s="33" t="s">
        <v>1034</v>
      </c>
      <c r="L3000" s="33" t="s">
        <v>4738</v>
      </c>
      <c r="M3000" s="1" t="s">
        <v>47310</v>
      </c>
      <c r="N3000" s="33" t="s">
        <v>20</v>
      </c>
      <c r="O3000" s="33" t="s">
        <v>31936</v>
      </c>
      <c r="P3000" s="33" t="s">
        <v>45771</v>
      </c>
      <c r="Q3000" s="33" t="s">
        <v>29986</v>
      </c>
      <c r="R3000" s="96" t="s">
        <v>31937</v>
      </c>
      <c r="S3000" s="33" t="s">
        <v>93</v>
      </c>
      <c r="T3000" s="33" t="s">
        <v>21</v>
      </c>
      <c r="U3000" s="33" t="s">
        <v>26682</v>
      </c>
      <c r="V3000" s="33" t="s">
        <v>26482</v>
      </c>
      <c r="W3000" s="33" t="s">
        <v>26485</v>
      </c>
      <c r="X3000" s="33" t="s">
        <v>93</v>
      </c>
      <c r="Y3000" s="33">
        <v>3280</v>
      </c>
      <c r="AA3000" s="33" t="s">
        <v>42843</v>
      </c>
      <c r="AB3000" s="33">
        <v>5450</v>
      </c>
      <c r="AC3000" s="103">
        <v>23603</v>
      </c>
    </row>
    <row r="3001" spans="1:29" ht="13" customHeight="1" x14ac:dyDescent="0.2">
      <c r="A3001" s="33" t="s">
        <v>31942</v>
      </c>
      <c r="B3001" s="33">
        <v>24</v>
      </c>
      <c r="C3001" s="33" t="s">
        <v>13</v>
      </c>
      <c r="D3001" s="33" t="s">
        <v>41</v>
      </c>
      <c r="E3001" s="96"/>
      <c r="F3001" s="94">
        <v>43107</v>
      </c>
      <c r="G3001" s="33" t="s">
        <v>31943</v>
      </c>
      <c r="H3001" s="33" t="s">
        <v>863</v>
      </c>
      <c r="I3001" s="33" t="s">
        <v>177</v>
      </c>
      <c r="J3001" s="62">
        <v>87123</v>
      </c>
      <c r="K3001" s="33" t="s">
        <v>430</v>
      </c>
      <c r="L3001" s="33" t="s">
        <v>4548</v>
      </c>
      <c r="M3001" s="1" t="s">
        <v>46140</v>
      </c>
      <c r="N3001" s="33" t="s">
        <v>20</v>
      </c>
      <c r="O3001" s="33" t="s">
        <v>31944</v>
      </c>
      <c r="P3001" s="33" t="s">
        <v>45771</v>
      </c>
      <c r="Q3001" s="33" t="s">
        <v>29986</v>
      </c>
      <c r="R3001" s="96" t="s">
        <v>31945</v>
      </c>
      <c r="S3001" s="33" t="s">
        <v>93</v>
      </c>
      <c r="T3001" s="33" t="s">
        <v>21</v>
      </c>
      <c r="U3001" s="33" t="s">
        <v>31946</v>
      </c>
      <c r="V3001" s="33" t="s">
        <v>26482</v>
      </c>
      <c r="W3001" s="33" t="s">
        <v>26485</v>
      </c>
      <c r="X3001" s="33" t="s">
        <v>93</v>
      </c>
      <c r="Y3001" s="33">
        <v>3268</v>
      </c>
      <c r="AA3001" s="33" t="s">
        <v>42844</v>
      </c>
      <c r="AB3001" s="33">
        <v>5451</v>
      </c>
      <c r="AC3001" s="103">
        <v>23601</v>
      </c>
    </row>
    <row r="3002" spans="1:29" ht="13" customHeight="1" x14ac:dyDescent="0.2">
      <c r="A3002" s="33" t="s">
        <v>31938</v>
      </c>
      <c r="B3002" s="33">
        <v>27</v>
      </c>
      <c r="C3002" s="33" t="s">
        <v>13</v>
      </c>
      <c r="D3002" s="33" t="s">
        <v>41</v>
      </c>
      <c r="E3002" s="96"/>
      <c r="F3002" s="94">
        <v>43107</v>
      </c>
      <c r="G3002" s="33" t="s">
        <v>31939</v>
      </c>
      <c r="H3002" s="33" t="s">
        <v>1811</v>
      </c>
      <c r="I3002" s="33" t="s">
        <v>38</v>
      </c>
      <c r="J3002" s="62">
        <v>93454</v>
      </c>
      <c r="K3002" s="33" t="s">
        <v>1813</v>
      </c>
      <c r="L3002" s="33" t="s">
        <v>1814</v>
      </c>
      <c r="M3002" s="1" t="s">
        <v>47309</v>
      </c>
      <c r="N3002" s="33" t="s">
        <v>20</v>
      </c>
      <c r="O3002" s="33" t="s">
        <v>31940</v>
      </c>
      <c r="P3002" s="33" t="s">
        <v>45771</v>
      </c>
      <c r="Q3002" s="33" t="s">
        <v>29986</v>
      </c>
      <c r="R3002" s="96" t="s">
        <v>31941</v>
      </c>
      <c r="S3002" s="33" t="s">
        <v>509</v>
      </c>
      <c r="T3002" s="33" t="s">
        <v>21</v>
      </c>
      <c r="U3002" s="33" t="s">
        <v>26682</v>
      </c>
      <c r="V3002" s="33" t="s">
        <v>26482</v>
      </c>
      <c r="W3002" s="33" t="s">
        <v>26485</v>
      </c>
      <c r="X3002" s="33" t="s">
        <v>93</v>
      </c>
      <c r="Y3002" s="33">
        <v>3270</v>
      </c>
      <c r="AA3002" s="33" t="s">
        <v>42844</v>
      </c>
      <c r="AB3002" s="33">
        <v>5449</v>
      </c>
      <c r="AC3002" s="103">
        <v>23596</v>
      </c>
    </row>
    <row r="3003" spans="1:29" ht="13" customHeight="1" x14ac:dyDescent="0.2">
      <c r="A3003" s="33" t="s">
        <v>31924</v>
      </c>
      <c r="B3003" s="33">
        <v>27</v>
      </c>
      <c r="C3003" s="33" t="s">
        <v>13</v>
      </c>
      <c r="D3003" s="33" t="s">
        <v>30</v>
      </c>
      <c r="E3003" s="96" t="s">
        <v>31925</v>
      </c>
      <c r="F3003" s="94">
        <v>43107</v>
      </c>
      <c r="G3003" s="33" t="s">
        <v>31926</v>
      </c>
      <c r="H3003" s="33" t="s">
        <v>823</v>
      </c>
      <c r="I3003" s="33" t="s">
        <v>281</v>
      </c>
      <c r="J3003" s="62">
        <v>98408</v>
      </c>
      <c r="K3003" s="33" t="s">
        <v>824</v>
      </c>
      <c r="L3003" s="33" t="s">
        <v>825</v>
      </c>
      <c r="M3003" s="1" t="s">
        <v>46207</v>
      </c>
      <c r="N3003" s="33" t="s">
        <v>20</v>
      </c>
      <c r="O3003" s="33" t="s">
        <v>31927</v>
      </c>
      <c r="P3003" s="33" t="s">
        <v>45771</v>
      </c>
      <c r="Q3003" s="33" t="s">
        <v>29986</v>
      </c>
      <c r="R3003" s="96" t="s">
        <v>31928</v>
      </c>
      <c r="S3003" s="33" t="s">
        <v>901</v>
      </c>
      <c r="T3003" s="33" t="s">
        <v>21</v>
      </c>
      <c r="U3003" s="33" t="s">
        <v>26689</v>
      </c>
      <c r="V3003" s="33" t="s">
        <v>26484</v>
      </c>
      <c r="W3003" s="33" t="s">
        <v>26485</v>
      </c>
      <c r="X3003" s="33" t="s">
        <v>93</v>
      </c>
      <c r="Y3003" s="33">
        <v>3290</v>
      </c>
      <c r="AA3003" s="33" t="s">
        <v>42842</v>
      </c>
      <c r="AB3003" s="33">
        <v>5447</v>
      </c>
      <c r="AC3003" s="103">
        <v>23602</v>
      </c>
    </row>
    <row r="3004" spans="1:29" ht="13" customHeight="1" x14ac:dyDescent="0.2">
      <c r="A3004" s="33" t="s">
        <v>31929</v>
      </c>
      <c r="B3004" s="33">
        <v>35</v>
      </c>
      <c r="C3004" s="33" t="s">
        <v>13</v>
      </c>
      <c r="D3004" s="33" t="s">
        <v>30</v>
      </c>
      <c r="E3004" s="96" t="s">
        <v>31930</v>
      </c>
      <c r="F3004" s="94">
        <v>43107</v>
      </c>
      <c r="G3004" s="33" t="s">
        <v>31931</v>
      </c>
      <c r="H3004" s="33" t="s">
        <v>10686</v>
      </c>
      <c r="I3004" s="33" t="s">
        <v>281</v>
      </c>
      <c r="J3004" s="62">
        <v>98387</v>
      </c>
      <c r="K3004" s="33" t="s">
        <v>824</v>
      </c>
      <c r="L3004" s="33" t="s">
        <v>19755</v>
      </c>
      <c r="M3004" s="1" t="s">
        <v>46115</v>
      </c>
      <c r="N3004" s="33" t="s">
        <v>20</v>
      </c>
      <c r="O3004" s="33" t="s">
        <v>31932</v>
      </c>
      <c r="P3004" s="33" t="s">
        <v>45771</v>
      </c>
      <c r="Q3004" s="33" t="s">
        <v>29986</v>
      </c>
      <c r="R3004" s="96" t="s">
        <v>31933</v>
      </c>
      <c r="S3004" s="33" t="s">
        <v>93</v>
      </c>
      <c r="T3004" s="33" t="s">
        <v>21</v>
      </c>
      <c r="U3004" s="33" t="s">
        <v>26689</v>
      </c>
      <c r="V3004" s="33" t="s">
        <v>26484</v>
      </c>
      <c r="W3004" s="33" t="s">
        <v>26486</v>
      </c>
      <c r="AA3004" s="33" t="s">
        <v>42844</v>
      </c>
      <c r="AB3004" s="33">
        <v>5448</v>
      </c>
      <c r="AC3004" s="103">
        <v>23598</v>
      </c>
    </row>
    <row r="3005" spans="1:29" ht="13" customHeight="1" x14ac:dyDescent="0.2">
      <c r="A3005" s="33" t="s">
        <v>31915</v>
      </c>
      <c r="B3005" s="33">
        <v>38</v>
      </c>
      <c r="C3005" s="33" t="s">
        <v>13</v>
      </c>
      <c r="D3005" s="33" t="s">
        <v>78</v>
      </c>
      <c r="E3005" s="96"/>
      <c r="F3005" s="94">
        <v>43107</v>
      </c>
      <c r="G3005" s="33" t="s">
        <v>31916</v>
      </c>
      <c r="H3005" s="33" t="s">
        <v>2037</v>
      </c>
      <c r="I3005" s="33" t="s">
        <v>55</v>
      </c>
      <c r="J3005" s="62">
        <v>33309</v>
      </c>
      <c r="K3005" s="33" t="s">
        <v>1049</v>
      </c>
      <c r="L3005" s="33" t="s">
        <v>32109</v>
      </c>
      <c r="M3005" s="1" t="s">
        <v>47308</v>
      </c>
      <c r="N3005" s="33" t="s">
        <v>20</v>
      </c>
      <c r="O3005" s="33" t="s">
        <v>31917</v>
      </c>
      <c r="P3005" s="33" t="s">
        <v>45771</v>
      </c>
      <c r="Q3005" s="33" t="s">
        <v>29986</v>
      </c>
      <c r="R3005" s="96" t="s">
        <v>31918</v>
      </c>
      <c r="S3005" s="33" t="s">
        <v>93</v>
      </c>
      <c r="T3005" s="33" t="s">
        <v>21</v>
      </c>
      <c r="U3005" s="33" t="s">
        <v>26689</v>
      </c>
      <c r="V3005" s="33" t="s">
        <v>26482</v>
      </c>
      <c r="W3005" s="33" t="s">
        <v>26486</v>
      </c>
      <c r="X3005" s="33" t="s">
        <v>93</v>
      </c>
      <c r="Y3005" s="33">
        <v>3269</v>
      </c>
      <c r="AA3005" s="33" t="s">
        <v>42844</v>
      </c>
      <c r="AB3005" s="33">
        <v>5444</v>
      </c>
      <c r="AC3005" s="103">
        <v>23600</v>
      </c>
    </row>
    <row r="3006" spans="1:29" ht="13" customHeight="1" x14ac:dyDescent="0.2">
      <c r="A3006" s="33" t="s">
        <v>31919</v>
      </c>
      <c r="B3006" s="33">
        <v>54</v>
      </c>
      <c r="C3006" s="33" t="s">
        <v>13</v>
      </c>
      <c r="D3006" s="33" t="s">
        <v>78</v>
      </c>
      <c r="E3006" s="96"/>
      <c r="F3006" s="94">
        <v>43107</v>
      </c>
      <c r="G3006" s="33" t="s">
        <v>31920</v>
      </c>
      <c r="H3006" s="33" t="s">
        <v>10377</v>
      </c>
      <c r="I3006" s="33" t="s">
        <v>224</v>
      </c>
      <c r="J3006" s="62">
        <v>24540</v>
      </c>
      <c r="K3006" s="33" t="s">
        <v>31921</v>
      </c>
      <c r="L3006" s="33" t="s">
        <v>10380</v>
      </c>
      <c r="M3006" s="1" t="s">
        <v>47194</v>
      </c>
      <c r="N3006" s="33" t="s">
        <v>20</v>
      </c>
      <c r="O3006" s="33" t="s">
        <v>31922</v>
      </c>
      <c r="P3006" s="33" t="s">
        <v>45771</v>
      </c>
      <c r="Q3006" s="33" t="s">
        <v>29986</v>
      </c>
      <c r="R3006" s="96" t="s">
        <v>31923</v>
      </c>
      <c r="S3006" s="33" t="s">
        <v>93</v>
      </c>
      <c r="T3006" s="33" t="s">
        <v>21</v>
      </c>
      <c r="U3006" s="33" t="s">
        <v>26689</v>
      </c>
      <c r="V3006" s="33" t="s">
        <v>26484</v>
      </c>
      <c r="W3006" s="33" t="s">
        <v>26485</v>
      </c>
      <c r="X3006" s="33" t="s">
        <v>93</v>
      </c>
      <c r="Y3006" s="33">
        <v>3276</v>
      </c>
      <c r="AA3006" s="33" t="s">
        <v>42844</v>
      </c>
      <c r="AB3006" s="33">
        <v>5446</v>
      </c>
      <c r="AC3006" s="103">
        <v>23604</v>
      </c>
    </row>
    <row r="3007" spans="1:29" ht="13" customHeight="1" x14ac:dyDescent="0.2">
      <c r="A3007" s="33" t="s">
        <v>31956</v>
      </c>
      <c r="B3007" s="33">
        <v>21</v>
      </c>
      <c r="C3007" s="33" t="s">
        <v>13</v>
      </c>
      <c r="D3007" s="33" t="s">
        <v>30</v>
      </c>
      <c r="E3007" s="96"/>
      <c r="F3007" s="94">
        <v>43106</v>
      </c>
      <c r="G3007" s="33" t="s">
        <v>31957</v>
      </c>
      <c r="H3007" s="33" t="s">
        <v>9938</v>
      </c>
      <c r="I3007" s="33" t="s">
        <v>66</v>
      </c>
      <c r="J3007" s="62">
        <v>78665</v>
      </c>
      <c r="K3007" s="33" t="s">
        <v>2386</v>
      </c>
      <c r="L3007" s="33" t="s">
        <v>9940</v>
      </c>
      <c r="M3007" s="1" t="s">
        <v>47313</v>
      </c>
      <c r="N3007" s="33" t="s">
        <v>20</v>
      </c>
      <c r="O3007" s="33" t="s">
        <v>31958</v>
      </c>
      <c r="P3007" s="33" t="s">
        <v>45771</v>
      </c>
      <c r="Q3007" s="33" t="s">
        <v>29986</v>
      </c>
      <c r="R3007" s="96" t="s">
        <v>31959</v>
      </c>
      <c r="S3007" s="33" t="s">
        <v>93</v>
      </c>
      <c r="T3007" s="33" t="s">
        <v>21</v>
      </c>
      <c r="U3007" s="33" t="s">
        <v>26689</v>
      </c>
      <c r="V3007" s="33" t="s">
        <v>26484</v>
      </c>
      <c r="W3007" s="33" t="s">
        <v>26485</v>
      </c>
      <c r="X3007" s="33" t="s">
        <v>93</v>
      </c>
      <c r="Y3007" s="33">
        <v>3274</v>
      </c>
      <c r="AA3007" s="33" t="s">
        <v>42844</v>
      </c>
      <c r="AB3007" s="33">
        <v>5438</v>
      </c>
      <c r="AC3007" s="103">
        <v>23594</v>
      </c>
    </row>
    <row r="3008" spans="1:29" ht="13" customHeight="1" x14ac:dyDescent="0.2">
      <c r="A3008" s="33" t="s">
        <v>31947</v>
      </c>
      <c r="B3008" s="33">
        <v>39</v>
      </c>
      <c r="C3008" s="33" t="s">
        <v>13</v>
      </c>
      <c r="D3008" s="33" t="s">
        <v>30</v>
      </c>
      <c r="E3008" s="96"/>
      <c r="F3008" s="94">
        <v>43106</v>
      </c>
      <c r="G3008" s="33" t="s">
        <v>31948</v>
      </c>
      <c r="H3008" s="33" t="s">
        <v>31949</v>
      </c>
      <c r="I3008" s="33" t="s">
        <v>366</v>
      </c>
      <c r="J3008" s="62">
        <v>74851</v>
      </c>
      <c r="K3008" s="33" t="s">
        <v>2781</v>
      </c>
      <c r="L3008" s="33" t="s">
        <v>2782</v>
      </c>
      <c r="M3008" s="1" t="s">
        <v>47312</v>
      </c>
      <c r="N3008" s="33" t="s">
        <v>20</v>
      </c>
      <c r="O3008" s="33" t="s">
        <v>31950</v>
      </c>
      <c r="P3008" s="33" t="s">
        <v>45771</v>
      </c>
      <c r="Q3008" s="33" t="s">
        <v>29986</v>
      </c>
      <c r="R3008" s="96" t="s">
        <v>31951</v>
      </c>
      <c r="S3008" s="33" t="s">
        <v>93</v>
      </c>
      <c r="T3008" s="33" t="s">
        <v>21</v>
      </c>
      <c r="U3008" s="33" t="s">
        <v>26492</v>
      </c>
      <c r="V3008" s="33" t="s">
        <v>26482</v>
      </c>
      <c r="W3008" s="33" t="s">
        <v>26485</v>
      </c>
      <c r="X3008" s="33" t="s">
        <v>93</v>
      </c>
      <c r="Y3008" s="33">
        <v>3272</v>
      </c>
      <c r="AA3008" s="33" t="s">
        <v>42843</v>
      </c>
      <c r="AB3008" s="33">
        <v>5437</v>
      </c>
      <c r="AC3008" s="103">
        <v>23593</v>
      </c>
    </row>
    <row r="3009" spans="1:29" ht="13" customHeight="1" x14ac:dyDescent="0.2">
      <c r="A3009" s="33" t="s">
        <v>31952</v>
      </c>
      <c r="B3009" s="33">
        <v>58</v>
      </c>
      <c r="C3009" s="33" t="s">
        <v>13</v>
      </c>
      <c r="D3009" s="33" t="s">
        <v>41</v>
      </c>
      <c r="E3009" s="96"/>
      <c r="F3009" s="94">
        <v>43106</v>
      </c>
      <c r="G3009" s="33" t="s">
        <v>31953</v>
      </c>
      <c r="H3009" s="33" t="s">
        <v>16814</v>
      </c>
      <c r="I3009" s="33" t="s">
        <v>55</v>
      </c>
      <c r="J3009" s="62">
        <v>33967</v>
      </c>
      <c r="K3009" s="33" t="s">
        <v>5072</v>
      </c>
      <c r="L3009" s="33" t="s">
        <v>7038</v>
      </c>
      <c r="M3009" s="1" t="s">
        <v>46144</v>
      </c>
      <c r="N3009" s="33" t="s">
        <v>20</v>
      </c>
      <c r="O3009" s="33" t="s">
        <v>31954</v>
      </c>
      <c r="P3009" s="33" t="s">
        <v>45771</v>
      </c>
      <c r="Q3009" s="33" t="s">
        <v>29986</v>
      </c>
      <c r="R3009" s="96" t="s">
        <v>31955</v>
      </c>
      <c r="S3009" s="33" t="s">
        <v>93</v>
      </c>
      <c r="T3009" s="33" t="s">
        <v>21</v>
      </c>
      <c r="U3009" s="33" t="s">
        <v>26689</v>
      </c>
      <c r="V3009" s="33" t="s">
        <v>26484</v>
      </c>
      <c r="W3009" s="33" t="s">
        <v>26485</v>
      </c>
      <c r="X3009" s="33" t="s">
        <v>93</v>
      </c>
      <c r="Y3009" s="33">
        <v>3281</v>
      </c>
      <c r="AA3009" s="33" t="s">
        <v>42844</v>
      </c>
      <c r="AB3009" s="33">
        <v>5439</v>
      </c>
      <c r="AC3009" s="103">
        <v>23590</v>
      </c>
    </row>
    <row r="3010" spans="1:29" ht="13" customHeight="1" x14ac:dyDescent="0.2">
      <c r="A3010" s="1" t="s">
        <v>31960</v>
      </c>
      <c r="B3010" s="33">
        <v>62</v>
      </c>
      <c r="C3010" s="33" t="s">
        <v>13</v>
      </c>
      <c r="D3010" s="1" t="s">
        <v>30</v>
      </c>
      <c r="E3010" s="96"/>
      <c r="F3010" s="94">
        <v>43106</v>
      </c>
      <c r="G3010" s="33" t="s">
        <v>31961</v>
      </c>
      <c r="H3010" s="33" t="s">
        <v>3796</v>
      </c>
      <c r="I3010" s="33" t="s">
        <v>87</v>
      </c>
      <c r="J3010" s="62">
        <v>35235</v>
      </c>
      <c r="K3010" s="33" t="s">
        <v>1655</v>
      </c>
      <c r="L3010" s="33" t="s">
        <v>1575</v>
      </c>
      <c r="M3010" s="1" t="s">
        <v>47311</v>
      </c>
      <c r="N3010" s="33" t="s">
        <v>20</v>
      </c>
      <c r="O3010" s="33" t="s">
        <v>31962</v>
      </c>
      <c r="P3010" s="33" t="s">
        <v>45771</v>
      </c>
      <c r="Q3010" s="33" t="s">
        <v>29986</v>
      </c>
      <c r="R3010" s="96" t="s">
        <v>31963</v>
      </c>
      <c r="S3010" s="33" t="s">
        <v>93</v>
      </c>
      <c r="T3010" s="33" t="s">
        <v>21</v>
      </c>
      <c r="U3010" s="33" t="s">
        <v>26689</v>
      </c>
      <c r="V3010" s="33" t="s">
        <v>26487</v>
      </c>
      <c r="W3010" s="33" t="s">
        <v>26485</v>
      </c>
      <c r="Y3010" s="33">
        <v>4207</v>
      </c>
      <c r="AA3010" s="33" t="s">
        <v>42844</v>
      </c>
      <c r="AB3010" s="33">
        <v>5440</v>
      </c>
      <c r="AC3010" s="103">
        <v>23591</v>
      </c>
    </row>
    <row r="3011" spans="1:29" ht="13" customHeight="1" x14ac:dyDescent="0.2">
      <c r="A3011" s="33" t="s">
        <v>31964</v>
      </c>
      <c r="B3011" s="33">
        <v>51</v>
      </c>
      <c r="C3011" s="33" t="s">
        <v>13</v>
      </c>
      <c r="D3011" s="33" t="s">
        <v>30</v>
      </c>
      <c r="E3011" s="96" t="s">
        <v>31965</v>
      </c>
      <c r="F3011" s="94">
        <v>43106</v>
      </c>
      <c r="G3011" s="33" t="s">
        <v>31966</v>
      </c>
      <c r="H3011" s="33" t="s">
        <v>31967</v>
      </c>
      <c r="I3011" s="33" t="s">
        <v>111</v>
      </c>
      <c r="J3011" s="62">
        <v>86336</v>
      </c>
      <c r="K3011" s="33" t="s">
        <v>165</v>
      </c>
      <c r="L3011" s="33" t="s">
        <v>17510</v>
      </c>
      <c r="M3011" s="1" t="s">
        <v>47314</v>
      </c>
      <c r="N3011" s="33" t="s">
        <v>20</v>
      </c>
      <c r="O3011" s="33" t="s">
        <v>31968</v>
      </c>
      <c r="P3011" s="33" t="s">
        <v>45771</v>
      </c>
      <c r="Q3011" s="33" t="s">
        <v>29986</v>
      </c>
      <c r="R3011" s="96" t="s">
        <v>31969</v>
      </c>
      <c r="S3011" s="33" t="s">
        <v>93</v>
      </c>
      <c r="T3011" s="33" t="s">
        <v>45897</v>
      </c>
      <c r="U3011" s="33" t="s">
        <v>49804</v>
      </c>
      <c r="V3011" s="33" t="s">
        <v>26487</v>
      </c>
      <c r="W3011" s="33" t="s">
        <v>26485</v>
      </c>
      <c r="X3011" s="33" t="s">
        <v>93</v>
      </c>
      <c r="Y3011" s="33">
        <v>3277</v>
      </c>
      <c r="AA3011" s="33" t="s">
        <v>42843</v>
      </c>
      <c r="AB3011" s="33">
        <v>5441</v>
      </c>
      <c r="AC3011" s="103">
        <v>23595</v>
      </c>
    </row>
    <row r="3012" spans="1:29" ht="13" customHeight="1" x14ac:dyDescent="0.2">
      <c r="A3012" s="33" t="s">
        <v>31970</v>
      </c>
      <c r="B3012" s="33">
        <v>40</v>
      </c>
      <c r="C3012" s="33" t="s">
        <v>13</v>
      </c>
      <c r="D3012" s="33" t="s">
        <v>78</v>
      </c>
      <c r="E3012" s="96" t="s">
        <v>31971</v>
      </c>
      <c r="F3012" s="94">
        <v>43106</v>
      </c>
      <c r="G3012" s="33" t="s">
        <v>31972</v>
      </c>
      <c r="H3012" s="33" t="s">
        <v>1825</v>
      </c>
      <c r="I3012" s="33" t="s">
        <v>177</v>
      </c>
      <c r="J3012" s="62">
        <v>87031</v>
      </c>
      <c r="K3012" s="33" t="s">
        <v>1827</v>
      </c>
      <c r="L3012" s="33" t="s">
        <v>32110</v>
      </c>
      <c r="M3012" s="1" t="s">
        <v>46713</v>
      </c>
      <c r="N3012" s="33" t="s">
        <v>20</v>
      </c>
      <c r="O3012" s="33" t="s">
        <v>31973</v>
      </c>
      <c r="P3012" s="33" t="s">
        <v>45771</v>
      </c>
      <c r="Q3012" s="33" t="s">
        <v>29986</v>
      </c>
      <c r="R3012" s="96" t="s">
        <v>31974</v>
      </c>
      <c r="S3012" s="33" t="s">
        <v>93</v>
      </c>
      <c r="T3012" s="33" t="s">
        <v>28</v>
      </c>
      <c r="U3012" s="33" t="s">
        <v>26487</v>
      </c>
      <c r="V3012" s="33" t="s">
        <v>26487</v>
      </c>
      <c r="X3012" s="33" t="s">
        <v>93</v>
      </c>
      <c r="Y3012" s="33">
        <v>3282</v>
      </c>
      <c r="AA3012" s="33" t="s">
        <v>42843</v>
      </c>
      <c r="AB3012" s="33">
        <v>5442</v>
      </c>
      <c r="AC3012" s="103">
        <v>23592</v>
      </c>
    </row>
    <row r="3013" spans="1:29" ht="13" customHeight="1" x14ac:dyDescent="0.2">
      <c r="A3013" s="33" t="s">
        <v>31975</v>
      </c>
      <c r="B3013" s="33">
        <v>27</v>
      </c>
      <c r="C3013" s="33" t="s">
        <v>13</v>
      </c>
      <c r="D3013" s="33" t="s">
        <v>30</v>
      </c>
      <c r="E3013" s="96" t="s">
        <v>31976</v>
      </c>
      <c r="F3013" s="94">
        <v>43106</v>
      </c>
      <c r="G3013" s="33" t="s">
        <v>31977</v>
      </c>
      <c r="H3013" s="33" t="s">
        <v>1495</v>
      </c>
      <c r="I3013" s="33" t="s">
        <v>373</v>
      </c>
      <c r="J3013" s="62">
        <v>17404</v>
      </c>
      <c r="K3013" s="33" t="s">
        <v>1495</v>
      </c>
      <c r="L3013" s="33" t="s">
        <v>16117</v>
      </c>
      <c r="M3013" s="1" t="s">
        <v>47315</v>
      </c>
      <c r="N3013" s="33" t="s">
        <v>20</v>
      </c>
      <c r="O3013" s="33" t="s">
        <v>31978</v>
      </c>
      <c r="P3013" s="33" t="s">
        <v>45771</v>
      </c>
      <c r="Q3013" s="33" t="s">
        <v>29986</v>
      </c>
      <c r="R3013" s="96" t="s">
        <v>31979</v>
      </c>
      <c r="S3013" s="33" t="s">
        <v>93</v>
      </c>
      <c r="T3013" s="33" t="s">
        <v>350</v>
      </c>
      <c r="U3013" s="33" t="s">
        <v>26775</v>
      </c>
      <c r="V3013" s="33" t="s">
        <v>26482</v>
      </c>
      <c r="W3013" s="33" t="s">
        <v>26483</v>
      </c>
      <c r="X3013" s="33" t="s">
        <v>93</v>
      </c>
      <c r="Y3013" s="33">
        <v>3285</v>
      </c>
      <c r="AA3013" s="33" t="s">
        <v>42844</v>
      </c>
      <c r="AB3013" s="33">
        <v>5443</v>
      </c>
      <c r="AC3013" s="103">
        <v>23589</v>
      </c>
    </row>
    <row r="3014" spans="1:29" ht="13" customHeight="1" x14ac:dyDescent="0.2">
      <c r="A3014" s="33" t="s">
        <v>31985</v>
      </c>
      <c r="B3014" s="33">
        <v>28</v>
      </c>
      <c r="C3014" s="33" t="s">
        <v>13</v>
      </c>
      <c r="D3014" s="33" t="s">
        <v>78</v>
      </c>
      <c r="E3014" s="96" t="s">
        <v>31986</v>
      </c>
      <c r="F3014" s="94">
        <v>43105</v>
      </c>
      <c r="G3014" s="33" t="s">
        <v>31987</v>
      </c>
      <c r="H3014" s="33" t="s">
        <v>31988</v>
      </c>
      <c r="I3014" s="33" t="s">
        <v>62</v>
      </c>
      <c r="J3014" s="62">
        <v>43213</v>
      </c>
      <c r="K3014" s="33" t="s">
        <v>1200</v>
      </c>
      <c r="L3014" s="33" t="s">
        <v>32111</v>
      </c>
      <c r="M3014" s="1" t="s">
        <v>47316</v>
      </c>
      <c r="N3014" s="33" t="s">
        <v>20</v>
      </c>
      <c r="O3014" s="33" t="s">
        <v>31989</v>
      </c>
      <c r="P3014" s="33" t="s">
        <v>45771</v>
      </c>
      <c r="Q3014" s="33" t="s">
        <v>29986</v>
      </c>
      <c r="R3014" s="96" t="s">
        <v>31990</v>
      </c>
      <c r="S3014" s="33" t="s">
        <v>93</v>
      </c>
      <c r="T3014" s="33" t="s">
        <v>21</v>
      </c>
      <c r="U3014" s="33" t="s">
        <v>26689</v>
      </c>
      <c r="V3014" s="33" t="s">
        <v>26484</v>
      </c>
      <c r="W3014" s="33" t="s">
        <v>26485</v>
      </c>
      <c r="X3014" s="33" t="s">
        <v>93</v>
      </c>
      <c r="Y3014" s="33">
        <v>3283</v>
      </c>
      <c r="AA3014" s="33" t="s">
        <v>42844</v>
      </c>
      <c r="AB3014" s="33">
        <v>5435</v>
      </c>
      <c r="AC3014" s="103">
        <v>23587</v>
      </c>
    </row>
    <row r="3015" spans="1:29" ht="13" customHeight="1" x14ac:dyDescent="0.2">
      <c r="A3015" s="33" t="s">
        <v>31980</v>
      </c>
      <c r="B3015" s="33">
        <v>35</v>
      </c>
      <c r="C3015" s="33" t="s">
        <v>13</v>
      </c>
      <c r="D3015" s="33" t="s">
        <v>14</v>
      </c>
      <c r="E3015" s="96" t="s">
        <v>31981</v>
      </c>
      <c r="F3015" s="94">
        <v>43105</v>
      </c>
      <c r="G3015" s="33" t="s">
        <v>31982</v>
      </c>
      <c r="H3015" s="33" t="s">
        <v>448</v>
      </c>
      <c r="I3015" s="33" t="s">
        <v>38</v>
      </c>
      <c r="J3015" s="62">
        <v>90815</v>
      </c>
      <c r="K3015" s="33" t="s">
        <v>91</v>
      </c>
      <c r="L3015" s="33" t="s">
        <v>449</v>
      </c>
      <c r="M3015" s="1" t="s">
        <v>46172</v>
      </c>
      <c r="N3015" s="33" t="s">
        <v>20</v>
      </c>
      <c r="O3015" s="33" t="s">
        <v>31983</v>
      </c>
      <c r="P3015" s="33" t="s">
        <v>45771</v>
      </c>
      <c r="Q3015" s="33" t="s">
        <v>29986</v>
      </c>
      <c r="R3015" s="96" t="s">
        <v>31984</v>
      </c>
      <c r="S3015" s="33" t="s">
        <v>93</v>
      </c>
      <c r="T3015" s="33" t="s">
        <v>21</v>
      </c>
      <c r="U3015" s="33" t="s">
        <v>26689</v>
      </c>
      <c r="V3015" s="33" t="s">
        <v>26482</v>
      </c>
      <c r="W3015" s="33" t="s">
        <v>26485</v>
      </c>
      <c r="X3015" s="33" t="s">
        <v>93</v>
      </c>
      <c r="Y3015" s="33">
        <v>3293</v>
      </c>
      <c r="AA3015" s="33" t="s">
        <v>42842</v>
      </c>
      <c r="AB3015" s="33">
        <v>5436</v>
      </c>
      <c r="AC3015" s="103">
        <v>23585</v>
      </c>
    </row>
    <row r="3016" spans="1:29" ht="13" customHeight="1" x14ac:dyDescent="0.2">
      <c r="A3016" s="33" t="s">
        <v>31991</v>
      </c>
      <c r="B3016" s="33">
        <v>46</v>
      </c>
      <c r="C3016" s="33" t="s">
        <v>13</v>
      </c>
      <c r="D3016" s="33" t="s">
        <v>30</v>
      </c>
      <c r="E3016" s="96" t="s">
        <v>31992</v>
      </c>
      <c r="F3016" s="94">
        <v>43105</v>
      </c>
      <c r="G3016" s="33" t="s">
        <v>31993</v>
      </c>
      <c r="H3016" s="33" t="s">
        <v>3833</v>
      </c>
      <c r="I3016" s="33" t="s">
        <v>399</v>
      </c>
      <c r="J3016" s="62">
        <v>65803</v>
      </c>
      <c r="K3016" s="33" t="s">
        <v>4535</v>
      </c>
      <c r="L3016" s="33" t="s">
        <v>3836</v>
      </c>
      <c r="M3016" s="1" t="s">
        <v>46343</v>
      </c>
      <c r="N3016" s="33" t="s">
        <v>20</v>
      </c>
      <c r="O3016" s="33" t="s">
        <v>31994</v>
      </c>
      <c r="P3016" s="33" t="s">
        <v>45771</v>
      </c>
      <c r="Q3016" s="33" t="s">
        <v>29986</v>
      </c>
      <c r="R3016" s="96" t="s">
        <v>31995</v>
      </c>
      <c r="S3016" s="33" t="s">
        <v>93</v>
      </c>
      <c r="T3016" s="33" t="s">
        <v>21</v>
      </c>
      <c r="U3016" s="33" t="s">
        <v>26689</v>
      </c>
      <c r="V3016" s="33" t="s">
        <v>26484</v>
      </c>
      <c r="W3016" s="33" t="s">
        <v>26485</v>
      </c>
      <c r="X3016" s="33" t="s">
        <v>93</v>
      </c>
      <c r="Y3016" s="33">
        <v>3278</v>
      </c>
      <c r="AA3016" s="33" t="s">
        <v>42844</v>
      </c>
      <c r="AB3016" s="33">
        <v>5434</v>
      </c>
      <c r="AC3016" s="103">
        <v>23588</v>
      </c>
    </row>
    <row r="3017" spans="1:29" ht="13" customHeight="1" x14ac:dyDescent="0.2">
      <c r="A3017" s="33" t="s">
        <v>31996</v>
      </c>
      <c r="B3017" s="33">
        <v>27</v>
      </c>
      <c r="C3017" s="33" t="s">
        <v>13</v>
      </c>
      <c r="D3017" s="33" t="s">
        <v>30</v>
      </c>
      <c r="E3017" s="96" t="s">
        <v>31997</v>
      </c>
      <c r="F3017" s="94">
        <v>43104</v>
      </c>
      <c r="G3017" s="33" t="s">
        <v>31998</v>
      </c>
      <c r="H3017" s="33" t="s">
        <v>3888</v>
      </c>
      <c r="I3017" s="33" t="s">
        <v>732</v>
      </c>
      <c r="J3017" s="62">
        <v>83702</v>
      </c>
      <c r="K3017" s="33" t="s">
        <v>3890</v>
      </c>
      <c r="L3017" s="33" t="s">
        <v>3891</v>
      </c>
      <c r="M3017" s="1" t="s">
        <v>46453</v>
      </c>
      <c r="N3017" s="33" t="s">
        <v>20</v>
      </c>
      <c r="O3017" s="33" t="s">
        <v>31999</v>
      </c>
      <c r="P3017" s="33" t="s">
        <v>45771</v>
      </c>
      <c r="Q3017" s="33" t="s">
        <v>29986</v>
      </c>
      <c r="R3017" s="96" t="s">
        <v>32000</v>
      </c>
      <c r="S3017" s="33" t="s">
        <v>93</v>
      </c>
      <c r="T3017" s="33" t="s">
        <v>21</v>
      </c>
      <c r="U3017" s="33" t="s">
        <v>26689</v>
      </c>
      <c r="V3017" s="33" t="s">
        <v>26484</v>
      </c>
      <c r="W3017" s="33" t="s">
        <v>26485</v>
      </c>
      <c r="X3017" s="33" t="s">
        <v>93</v>
      </c>
      <c r="Y3017" s="33">
        <v>3287</v>
      </c>
      <c r="AA3017" s="33" t="s">
        <v>42844</v>
      </c>
      <c r="AB3017" s="33">
        <v>5432</v>
      </c>
      <c r="AC3017" s="103">
        <v>23584</v>
      </c>
    </row>
    <row r="3018" spans="1:29" ht="13" customHeight="1" x14ac:dyDescent="0.2">
      <c r="A3018" s="33" t="s">
        <v>32001</v>
      </c>
      <c r="B3018" s="33">
        <v>31</v>
      </c>
      <c r="C3018" s="33" t="s">
        <v>13</v>
      </c>
      <c r="D3018" s="33" t="s">
        <v>30</v>
      </c>
      <c r="E3018" s="96" t="s">
        <v>32002</v>
      </c>
      <c r="F3018" s="94">
        <v>43104</v>
      </c>
      <c r="G3018" s="33" t="s">
        <v>32003</v>
      </c>
      <c r="H3018" s="33" t="s">
        <v>29649</v>
      </c>
      <c r="I3018" s="33" t="s">
        <v>406</v>
      </c>
      <c r="J3018" s="62">
        <v>54520</v>
      </c>
      <c r="K3018" s="33" t="s">
        <v>8839</v>
      </c>
      <c r="L3018" s="33" t="s">
        <v>32112</v>
      </c>
      <c r="M3018" s="1" t="s">
        <v>47317</v>
      </c>
      <c r="N3018" s="33" t="s">
        <v>20</v>
      </c>
      <c r="O3018" s="33" t="s">
        <v>32004</v>
      </c>
      <c r="P3018" s="33" t="s">
        <v>45771</v>
      </c>
      <c r="Q3018" s="33" t="s">
        <v>29986</v>
      </c>
      <c r="R3018" s="96" t="s">
        <v>32005</v>
      </c>
      <c r="S3018" s="33" t="s">
        <v>93</v>
      </c>
      <c r="T3018" s="33" t="s">
        <v>21</v>
      </c>
      <c r="U3018" s="33" t="s">
        <v>26689</v>
      </c>
      <c r="V3018" s="33" t="s">
        <v>26484</v>
      </c>
      <c r="W3018" s="33" t="s">
        <v>26485</v>
      </c>
      <c r="X3018" s="33" t="s">
        <v>93</v>
      </c>
      <c r="Y3018" s="33">
        <v>3295</v>
      </c>
      <c r="AA3018" s="33" t="s">
        <v>42843</v>
      </c>
      <c r="AB3018" s="33">
        <v>5433</v>
      </c>
      <c r="AC3018" s="103">
        <v>23581</v>
      </c>
    </row>
    <row r="3019" spans="1:29" ht="13" customHeight="1" x14ac:dyDescent="0.2">
      <c r="A3019" s="33" t="s">
        <v>32006</v>
      </c>
      <c r="B3019" s="33">
        <v>28</v>
      </c>
      <c r="C3019" s="33" t="s">
        <v>13</v>
      </c>
      <c r="D3019" s="33" t="s">
        <v>78</v>
      </c>
      <c r="E3019" s="96" t="s">
        <v>32007</v>
      </c>
      <c r="F3019" s="94">
        <v>43103</v>
      </c>
      <c r="G3019" s="33" t="s">
        <v>32008</v>
      </c>
      <c r="H3019" s="33" t="s">
        <v>554</v>
      </c>
      <c r="I3019" s="33" t="s">
        <v>38</v>
      </c>
      <c r="J3019" s="62">
        <v>94607</v>
      </c>
      <c r="K3019" s="33" t="s">
        <v>555</v>
      </c>
      <c r="L3019" s="33" t="s">
        <v>10881</v>
      </c>
      <c r="M3019" s="1" t="s">
        <v>47318</v>
      </c>
      <c r="N3019" s="33" t="s">
        <v>20</v>
      </c>
      <c r="O3019" s="33" t="s">
        <v>32009</v>
      </c>
      <c r="P3019" s="33" t="s">
        <v>49746</v>
      </c>
      <c r="Q3019" s="33" t="s">
        <v>29986</v>
      </c>
      <c r="R3019" s="96" t="s">
        <v>32010</v>
      </c>
      <c r="S3019" s="33" t="s">
        <v>93</v>
      </c>
      <c r="T3019" s="33" t="s">
        <v>21</v>
      </c>
      <c r="U3019" s="33" t="s">
        <v>26689</v>
      </c>
      <c r="V3019" s="33" t="s">
        <v>26484</v>
      </c>
      <c r="W3019" s="33" t="s">
        <v>26485</v>
      </c>
      <c r="X3019" s="33" t="s">
        <v>93</v>
      </c>
      <c r="Y3019" s="33">
        <v>3286</v>
      </c>
      <c r="AA3019" s="33" t="s">
        <v>42842</v>
      </c>
      <c r="AB3019" s="33">
        <v>5431</v>
      </c>
      <c r="AC3019" s="103">
        <v>23580</v>
      </c>
    </row>
    <row r="3020" spans="1:29" ht="13" customHeight="1" x14ac:dyDescent="0.2">
      <c r="A3020" s="33" t="s">
        <v>32011</v>
      </c>
      <c r="B3020" s="33">
        <v>30</v>
      </c>
      <c r="C3020" s="33" t="s">
        <v>102</v>
      </c>
      <c r="D3020" s="33" t="s">
        <v>30</v>
      </c>
      <c r="E3020" s="96"/>
      <c r="F3020" s="94">
        <v>43102</v>
      </c>
      <c r="G3020" s="33" t="s">
        <v>32012</v>
      </c>
      <c r="H3020" s="33" t="s">
        <v>32013</v>
      </c>
      <c r="I3020" s="33" t="s">
        <v>66</v>
      </c>
      <c r="J3020" s="62">
        <v>78833</v>
      </c>
      <c r="K3020" s="33" t="s">
        <v>32014</v>
      </c>
      <c r="L3020" s="33" t="s">
        <v>32113</v>
      </c>
      <c r="M3020" s="1" t="s">
        <v>47320</v>
      </c>
      <c r="N3020" s="33" t="s">
        <v>20</v>
      </c>
      <c r="O3020" s="33" t="s">
        <v>32015</v>
      </c>
      <c r="P3020" s="33" t="s">
        <v>45771</v>
      </c>
      <c r="Q3020" s="33" t="s">
        <v>29986</v>
      </c>
      <c r="R3020" s="96" t="s">
        <v>32016</v>
      </c>
      <c r="S3020" s="33" t="s">
        <v>93</v>
      </c>
      <c r="T3020" s="33" t="s">
        <v>21</v>
      </c>
      <c r="U3020" s="33" t="s">
        <v>26689</v>
      </c>
      <c r="V3020" s="33" t="s">
        <v>26484</v>
      </c>
      <c r="W3020" s="33" t="s">
        <v>26485</v>
      </c>
      <c r="X3020" s="33" t="s">
        <v>93</v>
      </c>
      <c r="Y3020" s="33">
        <v>3291</v>
      </c>
      <c r="AA3020" s="33" t="s">
        <v>42843</v>
      </c>
      <c r="AB3020" s="33">
        <v>5427</v>
      </c>
      <c r="AC3020" s="103">
        <v>23578</v>
      </c>
    </row>
    <row r="3021" spans="1:29" ht="13" customHeight="1" x14ac:dyDescent="0.2">
      <c r="A3021" s="33" t="s">
        <v>32026</v>
      </c>
      <c r="B3021" s="33">
        <v>35</v>
      </c>
      <c r="C3021" s="33" t="s">
        <v>13</v>
      </c>
      <c r="D3021" s="33" t="s">
        <v>30</v>
      </c>
      <c r="E3021" s="96"/>
      <c r="F3021" s="94">
        <v>43102</v>
      </c>
      <c r="G3021" s="33" t="s">
        <v>32027</v>
      </c>
      <c r="H3021" s="33" t="s">
        <v>26</v>
      </c>
      <c r="I3021" s="33" t="s">
        <v>337</v>
      </c>
      <c r="J3021" s="62">
        <v>27834</v>
      </c>
      <c r="K3021" s="33" t="s">
        <v>767</v>
      </c>
      <c r="L3021" s="33" t="s">
        <v>768</v>
      </c>
      <c r="M3021" s="1" t="s">
        <v>46446</v>
      </c>
      <c r="N3021" s="33" t="s">
        <v>20</v>
      </c>
      <c r="O3021" s="33" t="s">
        <v>32028</v>
      </c>
      <c r="P3021" s="33" t="s">
        <v>45771</v>
      </c>
      <c r="Q3021" s="33" t="s">
        <v>29986</v>
      </c>
      <c r="R3021" s="96" t="s">
        <v>32029</v>
      </c>
      <c r="S3021" s="33" t="s">
        <v>93</v>
      </c>
      <c r="T3021" s="33" t="s">
        <v>21</v>
      </c>
      <c r="U3021" s="33" t="s">
        <v>26682</v>
      </c>
      <c r="V3021" s="33" t="s">
        <v>26484</v>
      </c>
      <c r="W3021" s="33" t="s">
        <v>26485</v>
      </c>
      <c r="Z3021" s="33" t="s">
        <v>42353</v>
      </c>
      <c r="AA3021" s="33" t="s">
        <v>42844</v>
      </c>
      <c r="AB3021" s="33">
        <v>5430</v>
      </c>
      <c r="AC3021" s="103">
        <v>23493</v>
      </c>
    </row>
    <row r="3022" spans="1:29" ht="13" customHeight="1" x14ac:dyDescent="0.2">
      <c r="A3022" s="33" t="s">
        <v>32017</v>
      </c>
      <c r="B3022" s="33">
        <v>49</v>
      </c>
      <c r="C3022" s="33" t="s">
        <v>13</v>
      </c>
      <c r="D3022" s="33" t="s">
        <v>30</v>
      </c>
      <c r="E3022" s="96" t="s">
        <v>32018</v>
      </c>
      <c r="F3022" s="94">
        <v>43102</v>
      </c>
      <c r="G3022" s="33" t="s">
        <v>32019</v>
      </c>
      <c r="H3022" s="33" t="s">
        <v>12411</v>
      </c>
      <c r="I3022" s="33" t="s">
        <v>915</v>
      </c>
      <c r="J3022" s="62">
        <v>72949</v>
      </c>
      <c r="K3022" s="33" t="s">
        <v>1200</v>
      </c>
      <c r="L3022" s="33" t="s">
        <v>12414</v>
      </c>
      <c r="M3022" s="1" t="s">
        <v>47319</v>
      </c>
      <c r="N3022" s="33" t="s">
        <v>20</v>
      </c>
      <c r="O3022" s="33" t="s">
        <v>32020</v>
      </c>
      <c r="P3022" s="33" t="s">
        <v>45771</v>
      </c>
      <c r="Q3022" s="33" t="s">
        <v>29986</v>
      </c>
      <c r="R3022" s="96" t="s">
        <v>32021</v>
      </c>
      <c r="S3022" s="33" t="s">
        <v>509</v>
      </c>
      <c r="T3022" s="33" t="s">
        <v>21</v>
      </c>
      <c r="U3022" s="33" t="s">
        <v>26689</v>
      </c>
      <c r="V3022" s="33" t="s">
        <v>26484</v>
      </c>
      <c r="W3022" s="33" t="s">
        <v>26485</v>
      </c>
      <c r="X3022" s="33" t="s">
        <v>93</v>
      </c>
      <c r="Y3022" s="33">
        <v>3292</v>
      </c>
      <c r="AA3022" s="33" t="s">
        <v>42843</v>
      </c>
      <c r="AB3022" s="33">
        <v>5428</v>
      </c>
      <c r="AC3022" s="103">
        <v>23577</v>
      </c>
    </row>
    <row r="3023" spans="1:29" ht="13" customHeight="1" x14ac:dyDescent="0.2">
      <c r="A3023" s="33" t="s">
        <v>32022</v>
      </c>
      <c r="B3023" s="33">
        <v>66</v>
      </c>
      <c r="C3023" s="33" t="s">
        <v>13</v>
      </c>
      <c r="D3023" s="33" t="s">
        <v>30</v>
      </c>
      <c r="E3023" s="96"/>
      <c r="F3023" s="94">
        <v>43102</v>
      </c>
      <c r="G3023" s="33" t="s">
        <v>32023</v>
      </c>
      <c r="H3023" s="33" t="s">
        <v>15566</v>
      </c>
      <c r="I3023" s="33" t="s">
        <v>399</v>
      </c>
      <c r="J3023" s="62">
        <v>64801</v>
      </c>
      <c r="K3023" s="33" t="s">
        <v>4683</v>
      </c>
      <c r="L3023" s="33" t="s">
        <v>30348</v>
      </c>
      <c r="M3023" s="1" t="s">
        <v>47321</v>
      </c>
      <c r="N3023" s="33" t="s">
        <v>20</v>
      </c>
      <c r="O3023" s="33" t="s">
        <v>32024</v>
      </c>
      <c r="P3023" s="33" t="s">
        <v>45771</v>
      </c>
      <c r="Q3023" s="33" t="s">
        <v>29986</v>
      </c>
      <c r="R3023" s="96" t="s">
        <v>32025</v>
      </c>
      <c r="S3023" s="33" t="s">
        <v>93</v>
      </c>
      <c r="T3023" s="33" t="s">
        <v>21</v>
      </c>
      <c r="U3023" s="33" t="s">
        <v>26682</v>
      </c>
      <c r="V3023" s="33" t="s">
        <v>26484</v>
      </c>
      <c r="W3023" s="33" t="s">
        <v>26485</v>
      </c>
      <c r="X3023" s="33" t="s">
        <v>93</v>
      </c>
      <c r="Y3023" s="33">
        <v>3294</v>
      </c>
      <c r="AA3023" s="33" t="s">
        <v>42844</v>
      </c>
      <c r="AB3023" s="33">
        <v>5429</v>
      </c>
      <c r="AC3023" s="103">
        <v>20945</v>
      </c>
    </row>
    <row r="3024" spans="1:29" ht="13" customHeight="1" x14ac:dyDescent="0.2">
      <c r="A3024" s="33" t="s">
        <v>32030</v>
      </c>
      <c r="B3024" s="33">
        <v>42</v>
      </c>
      <c r="C3024" s="33" t="s">
        <v>13</v>
      </c>
      <c r="D3024" s="33" t="s">
        <v>30</v>
      </c>
      <c r="E3024" s="96"/>
      <c r="F3024" s="94">
        <v>43101</v>
      </c>
      <c r="G3024" s="33" t="s">
        <v>32031</v>
      </c>
      <c r="H3024" s="33" t="s">
        <v>32032</v>
      </c>
      <c r="I3024" s="33" t="s">
        <v>915</v>
      </c>
      <c r="J3024" s="62">
        <v>72136</v>
      </c>
      <c r="K3024" s="33" t="s">
        <v>30</v>
      </c>
      <c r="L3024" s="33" t="s">
        <v>21086</v>
      </c>
      <c r="M3024" s="1" t="s">
        <v>47322</v>
      </c>
      <c r="N3024" s="33" t="s">
        <v>20</v>
      </c>
      <c r="O3024" s="33" t="s">
        <v>32033</v>
      </c>
      <c r="P3024" s="33" t="s">
        <v>45771</v>
      </c>
      <c r="Q3024" s="33" t="s">
        <v>29986</v>
      </c>
      <c r="R3024" s="96" t="s">
        <v>32034</v>
      </c>
      <c r="S3024" s="33" t="s">
        <v>93</v>
      </c>
      <c r="T3024" s="33" t="s">
        <v>21</v>
      </c>
      <c r="U3024" s="33" t="s">
        <v>26689</v>
      </c>
      <c r="V3024" s="33" t="s">
        <v>26484</v>
      </c>
      <c r="W3024" s="33" t="s">
        <v>26485</v>
      </c>
      <c r="X3024" s="33" t="s">
        <v>93</v>
      </c>
      <c r="Y3024" s="33">
        <v>3288</v>
      </c>
      <c r="AA3024" s="33" t="s">
        <v>42843</v>
      </c>
      <c r="AB3024" s="33">
        <v>5425</v>
      </c>
      <c r="AC3024" s="103">
        <v>23549</v>
      </c>
    </row>
    <row r="3025" spans="1:29" ht="13" customHeight="1" x14ac:dyDescent="0.2">
      <c r="A3025" s="33" t="s">
        <v>32039</v>
      </c>
      <c r="B3025" s="33">
        <v>65</v>
      </c>
      <c r="C3025" s="33" t="s">
        <v>13</v>
      </c>
      <c r="D3025" s="33" t="s">
        <v>30</v>
      </c>
      <c r="E3025" s="96"/>
      <c r="F3025" s="94">
        <v>43101</v>
      </c>
      <c r="G3025" s="33" t="s">
        <v>32040</v>
      </c>
      <c r="H3025" s="33" t="s">
        <v>158</v>
      </c>
      <c r="I3025" s="33" t="s">
        <v>159</v>
      </c>
      <c r="J3025" s="62">
        <v>30741</v>
      </c>
      <c r="K3025" s="33" t="s">
        <v>160</v>
      </c>
      <c r="L3025" s="33" t="s">
        <v>161</v>
      </c>
      <c r="M3025" s="1" t="s">
        <v>47324</v>
      </c>
      <c r="N3025" s="33" t="s">
        <v>20</v>
      </c>
      <c r="O3025" s="33" t="s">
        <v>32041</v>
      </c>
      <c r="P3025" s="33" t="s">
        <v>45771</v>
      </c>
      <c r="Q3025" s="33" t="s">
        <v>29986</v>
      </c>
      <c r="R3025" s="96" t="s">
        <v>32042</v>
      </c>
      <c r="S3025" s="33" t="s">
        <v>509</v>
      </c>
      <c r="T3025" s="33" t="s">
        <v>21</v>
      </c>
      <c r="U3025" s="33" t="s">
        <v>26689</v>
      </c>
      <c r="V3025" s="33" t="s">
        <v>26484</v>
      </c>
      <c r="W3025" s="33" t="s">
        <v>26485</v>
      </c>
      <c r="X3025" s="33" t="s">
        <v>93</v>
      </c>
      <c r="Y3025" s="33">
        <v>3275</v>
      </c>
      <c r="AA3025" s="33" t="s">
        <v>42844</v>
      </c>
      <c r="AB3025" s="33">
        <v>5424</v>
      </c>
      <c r="AC3025" s="103">
        <v>23551</v>
      </c>
    </row>
    <row r="3026" spans="1:29" ht="13" customHeight="1" x14ac:dyDescent="0.2">
      <c r="A3026" s="33" t="s">
        <v>32035</v>
      </c>
      <c r="B3026" s="33">
        <v>65</v>
      </c>
      <c r="C3026" s="33" t="s">
        <v>13</v>
      </c>
      <c r="D3026" s="33" t="s">
        <v>30</v>
      </c>
      <c r="E3026" s="96"/>
      <c r="F3026" s="94">
        <v>43101</v>
      </c>
      <c r="G3026" s="33" t="s">
        <v>32036</v>
      </c>
      <c r="H3026" s="33" t="s">
        <v>5961</v>
      </c>
      <c r="I3026" s="33" t="s">
        <v>55</v>
      </c>
      <c r="J3026" s="62">
        <v>32141</v>
      </c>
      <c r="K3026" s="33" t="s">
        <v>3558</v>
      </c>
      <c r="L3026" s="33" t="s">
        <v>5963</v>
      </c>
      <c r="M3026" s="1" t="s">
        <v>47323</v>
      </c>
      <c r="N3026" s="33" t="s">
        <v>20</v>
      </c>
      <c r="O3026" s="33" t="s">
        <v>32037</v>
      </c>
      <c r="P3026" s="33" t="s">
        <v>45771</v>
      </c>
      <c r="Q3026" s="33" t="s">
        <v>29986</v>
      </c>
      <c r="R3026" s="96" t="s">
        <v>32038</v>
      </c>
      <c r="S3026" s="33" t="s">
        <v>93</v>
      </c>
      <c r="T3026" s="33" t="s">
        <v>21</v>
      </c>
      <c r="U3026" s="33" t="s">
        <v>26689</v>
      </c>
      <c r="V3026" s="33" t="s">
        <v>26484</v>
      </c>
      <c r="W3026" s="33" t="s">
        <v>26485</v>
      </c>
      <c r="X3026" s="33" t="s">
        <v>509</v>
      </c>
      <c r="Y3026" s="33">
        <v>3289</v>
      </c>
      <c r="AA3026" s="33" t="s">
        <v>42844</v>
      </c>
      <c r="AB3026" s="33">
        <v>5426</v>
      </c>
      <c r="AC3026" s="103">
        <v>23552</v>
      </c>
    </row>
    <row r="3027" spans="1:29" ht="13" customHeight="1" x14ac:dyDescent="0.2">
      <c r="A3027" s="33" t="s">
        <v>30846</v>
      </c>
      <c r="B3027" s="33">
        <v>37</v>
      </c>
      <c r="C3027" s="33" t="s">
        <v>13</v>
      </c>
      <c r="D3027" s="33" t="s">
        <v>30</v>
      </c>
      <c r="E3027" s="96" t="s">
        <v>30847</v>
      </c>
      <c r="F3027" s="94">
        <v>43100</v>
      </c>
      <c r="G3027" s="33" t="s">
        <v>30848</v>
      </c>
      <c r="H3027" s="33" t="s">
        <v>29265</v>
      </c>
      <c r="I3027" s="33" t="s">
        <v>191</v>
      </c>
      <c r="J3027" s="62">
        <v>80126</v>
      </c>
      <c r="K3027" s="33" t="s">
        <v>879</v>
      </c>
      <c r="L3027" s="33" t="s">
        <v>1520</v>
      </c>
      <c r="M3027" s="1" t="s">
        <v>46918</v>
      </c>
      <c r="N3027" s="33" t="s">
        <v>20</v>
      </c>
      <c r="O3027" s="33" t="s">
        <v>30849</v>
      </c>
      <c r="P3027" s="33" t="s">
        <v>45771</v>
      </c>
      <c r="Q3027" s="33" t="s">
        <v>29986</v>
      </c>
      <c r="R3027" s="96" t="s">
        <v>30850</v>
      </c>
      <c r="S3027" s="33" t="s">
        <v>509</v>
      </c>
      <c r="T3027" s="33" t="s">
        <v>21</v>
      </c>
      <c r="U3027" s="33" t="s">
        <v>26689</v>
      </c>
      <c r="V3027" s="33" t="s">
        <v>26484</v>
      </c>
      <c r="W3027" s="33" t="s">
        <v>26485</v>
      </c>
      <c r="X3027" s="33" t="s">
        <v>93</v>
      </c>
      <c r="Y3027" s="33">
        <v>3254</v>
      </c>
      <c r="AA3027" s="33" t="s">
        <v>42844</v>
      </c>
      <c r="AB3027" s="33">
        <v>5422</v>
      </c>
      <c r="AC3027" s="103">
        <v>23540</v>
      </c>
    </row>
    <row r="3028" spans="1:29" ht="13" customHeight="1" x14ac:dyDescent="0.2">
      <c r="A3028" s="33" t="s">
        <v>30851</v>
      </c>
      <c r="B3028" s="33">
        <v>32</v>
      </c>
      <c r="C3028" s="33" t="s">
        <v>13</v>
      </c>
      <c r="D3028" s="33" t="s">
        <v>41</v>
      </c>
      <c r="F3028" s="94">
        <v>43100</v>
      </c>
      <c r="G3028" s="33" t="s">
        <v>30852</v>
      </c>
      <c r="H3028" s="33" t="s">
        <v>1820</v>
      </c>
      <c r="I3028" s="33" t="s">
        <v>38</v>
      </c>
      <c r="J3028" s="62">
        <v>93215</v>
      </c>
      <c r="K3028" s="33" t="s">
        <v>629</v>
      </c>
      <c r="L3028" s="33" t="s">
        <v>1822</v>
      </c>
      <c r="M3028" s="1" t="s">
        <v>46650</v>
      </c>
      <c r="N3028" s="33" t="s">
        <v>20</v>
      </c>
      <c r="O3028" s="33" t="s">
        <v>30853</v>
      </c>
      <c r="P3028" s="33" t="s">
        <v>45771</v>
      </c>
      <c r="Q3028" s="33" t="s">
        <v>29986</v>
      </c>
      <c r="R3028" s="96" t="s">
        <v>30854</v>
      </c>
      <c r="S3028" s="33" t="s">
        <v>93</v>
      </c>
      <c r="T3028" s="33" t="s">
        <v>350</v>
      </c>
      <c r="U3028" s="33" t="s">
        <v>26775</v>
      </c>
      <c r="V3028" s="33" t="s">
        <v>26482</v>
      </c>
      <c r="W3028" s="33" t="s">
        <v>26483</v>
      </c>
      <c r="X3028" s="33" t="s">
        <v>93</v>
      </c>
      <c r="Y3028" s="33">
        <v>3261</v>
      </c>
      <c r="AA3028" s="33" t="s">
        <v>42844</v>
      </c>
      <c r="AB3028" s="33">
        <v>5423</v>
      </c>
      <c r="AC3028" s="103">
        <v>23548</v>
      </c>
    </row>
    <row r="3029" spans="1:29" ht="13" customHeight="1" x14ac:dyDescent="0.2">
      <c r="A3029" s="33" t="s">
        <v>30837</v>
      </c>
      <c r="B3029" s="33">
        <v>30</v>
      </c>
      <c r="C3029" s="33" t="s">
        <v>13</v>
      </c>
      <c r="D3029" s="33" t="s">
        <v>41</v>
      </c>
      <c r="F3029" s="94">
        <v>43099</v>
      </c>
      <c r="G3029" s="33" t="s">
        <v>30838</v>
      </c>
      <c r="H3029" s="33" t="s">
        <v>26350</v>
      </c>
      <c r="I3029" s="33" t="s">
        <v>38</v>
      </c>
      <c r="J3029" s="62">
        <v>94063</v>
      </c>
      <c r="K3029" s="33" t="s">
        <v>4256</v>
      </c>
      <c r="L3029" s="33" t="s">
        <v>26351</v>
      </c>
      <c r="M3029" s="1" t="s">
        <v>46894</v>
      </c>
      <c r="N3029" s="33" t="s">
        <v>20</v>
      </c>
      <c r="O3029" s="33" t="s">
        <v>30839</v>
      </c>
      <c r="P3029" s="33" t="s">
        <v>45771</v>
      </c>
      <c r="Q3029" s="33" t="s">
        <v>29986</v>
      </c>
      <c r="R3029" s="96" t="s">
        <v>30840</v>
      </c>
      <c r="S3029" s="33" t="s">
        <v>22</v>
      </c>
      <c r="T3029" s="33" t="s">
        <v>21</v>
      </c>
      <c r="U3029" s="33" t="s">
        <v>26689</v>
      </c>
      <c r="V3029" s="33" t="s">
        <v>26484</v>
      </c>
      <c r="W3029" s="33" t="s">
        <v>26485</v>
      </c>
      <c r="X3029" s="33" t="s">
        <v>93</v>
      </c>
      <c r="Y3029" s="33">
        <v>3255</v>
      </c>
      <c r="AA3029" s="33" t="s">
        <v>42842</v>
      </c>
      <c r="AB3029" s="33">
        <v>5419</v>
      </c>
      <c r="AC3029" s="103">
        <v>23543</v>
      </c>
    </row>
    <row r="3030" spans="1:29" ht="13" customHeight="1" x14ac:dyDescent="0.2">
      <c r="A3030" s="33" t="s">
        <v>30841</v>
      </c>
      <c r="B3030" s="33">
        <v>39</v>
      </c>
      <c r="C3030" s="33" t="s">
        <v>13</v>
      </c>
      <c r="D3030" s="33" t="s">
        <v>41</v>
      </c>
      <c r="F3030" s="94">
        <v>43099</v>
      </c>
      <c r="G3030" s="33" t="s">
        <v>30842</v>
      </c>
      <c r="H3030" s="33" t="s">
        <v>30843</v>
      </c>
      <c r="I3030" s="33" t="s">
        <v>38</v>
      </c>
      <c r="J3030" s="62">
        <v>91306</v>
      </c>
      <c r="K3030" s="33" t="s">
        <v>91</v>
      </c>
      <c r="L3030" s="33" t="s">
        <v>92</v>
      </c>
      <c r="M3030" s="1" t="s">
        <v>45984</v>
      </c>
      <c r="N3030" s="33" t="s">
        <v>20</v>
      </c>
      <c r="O3030" s="33" t="s">
        <v>30844</v>
      </c>
      <c r="P3030" s="33" t="s">
        <v>31864</v>
      </c>
      <c r="Q3030" s="33" t="s">
        <v>29986</v>
      </c>
      <c r="R3030" s="96" t="s">
        <v>30845</v>
      </c>
      <c r="S3030" s="33" t="s">
        <v>93</v>
      </c>
      <c r="T3030" s="33" t="s">
        <v>21</v>
      </c>
      <c r="U3030" s="33" t="s">
        <v>26689</v>
      </c>
      <c r="V3030" s="33" t="s">
        <v>26482</v>
      </c>
      <c r="W3030" s="33" t="s">
        <v>26485</v>
      </c>
      <c r="X3030" s="33" t="s">
        <v>93</v>
      </c>
      <c r="Y3030" s="33">
        <v>3260</v>
      </c>
      <c r="AA3030" s="33" t="s">
        <v>42842</v>
      </c>
      <c r="AB3030" s="33">
        <v>5420</v>
      </c>
      <c r="AC3030" s="103">
        <v>23544</v>
      </c>
    </row>
    <row r="3031" spans="1:29" ht="13" customHeight="1" x14ac:dyDescent="0.2">
      <c r="A3031" s="33" t="s">
        <v>30855</v>
      </c>
      <c r="B3031" s="33">
        <v>36</v>
      </c>
      <c r="C3031" s="33" t="s">
        <v>13</v>
      </c>
      <c r="D3031" s="33" t="s">
        <v>30</v>
      </c>
      <c r="E3031" s="96" t="s">
        <v>30856</v>
      </c>
      <c r="F3031" s="94">
        <v>43099</v>
      </c>
      <c r="G3031" s="33" t="s">
        <v>30857</v>
      </c>
      <c r="H3031" s="33" t="s">
        <v>30858</v>
      </c>
      <c r="I3031" s="33" t="s">
        <v>66</v>
      </c>
      <c r="J3031" s="62">
        <v>79227</v>
      </c>
      <c r="K3031" s="33" t="s">
        <v>30859</v>
      </c>
      <c r="L3031" s="33" t="s">
        <v>30860</v>
      </c>
      <c r="M3031" s="1" t="s">
        <v>47325</v>
      </c>
      <c r="N3031" s="33" t="s">
        <v>20</v>
      </c>
      <c r="O3031" s="33" t="s">
        <v>30861</v>
      </c>
      <c r="P3031" s="33" t="s">
        <v>45771</v>
      </c>
      <c r="Q3031" s="33" t="s">
        <v>29986</v>
      </c>
      <c r="R3031" s="96" t="s">
        <v>30862</v>
      </c>
      <c r="S3031" s="33" t="s">
        <v>93</v>
      </c>
      <c r="T3031" s="33" t="s">
        <v>28</v>
      </c>
      <c r="U3031" s="33" t="s">
        <v>26487</v>
      </c>
      <c r="V3031" s="33" t="s">
        <v>26487</v>
      </c>
      <c r="W3031" s="33" t="s">
        <v>26485</v>
      </c>
      <c r="X3031" s="33" t="s">
        <v>93</v>
      </c>
      <c r="Y3031" s="33">
        <v>3257</v>
      </c>
      <c r="AA3031" s="33" t="s">
        <v>42843</v>
      </c>
      <c r="AB3031" s="33">
        <v>5421</v>
      </c>
      <c r="AC3031" s="103">
        <v>23637</v>
      </c>
    </row>
    <row r="3032" spans="1:29" ht="13" customHeight="1" x14ac:dyDescent="0.2">
      <c r="A3032" s="33" t="s">
        <v>30832</v>
      </c>
      <c r="B3032" s="33">
        <v>35</v>
      </c>
      <c r="C3032" s="33" t="s">
        <v>13</v>
      </c>
      <c r="D3032" s="33" t="s">
        <v>78</v>
      </c>
      <c r="E3032" s="96" t="s">
        <v>30833</v>
      </c>
      <c r="F3032" s="94">
        <v>43098</v>
      </c>
      <c r="G3032" s="33" t="s">
        <v>30834</v>
      </c>
      <c r="H3032" s="33" t="s">
        <v>1199</v>
      </c>
      <c r="I3032" s="33" t="s">
        <v>159</v>
      </c>
      <c r="J3032" s="62">
        <v>31903</v>
      </c>
      <c r="K3032" s="33" t="s">
        <v>9764</v>
      </c>
      <c r="L3032" s="33" t="s">
        <v>17911</v>
      </c>
      <c r="M3032" s="1" t="s">
        <v>45942</v>
      </c>
      <c r="N3032" s="33" t="s">
        <v>20</v>
      </c>
      <c r="O3032" s="33" t="s">
        <v>30835</v>
      </c>
      <c r="P3032" s="33" t="s">
        <v>45771</v>
      </c>
      <c r="Q3032" s="33" t="s">
        <v>29986</v>
      </c>
      <c r="R3032" s="96" t="s">
        <v>30836</v>
      </c>
      <c r="S3032" s="33" t="s">
        <v>93</v>
      </c>
      <c r="T3032" s="33" t="s">
        <v>28</v>
      </c>
      <c r="U3032" s="33" t="s">
        <v>26487</v>
      </c>
      <c r="V3032" s="33" t="s">
        <v>26482</v>
      </c>
      <c r="W3032" s="33" t="s">
        <v>26483</v>
      </c>
      <c r="X3032" s="33" t="s">
        <v>93</v>
      </c>
      <c r="Y3032" s="33">
        <v>3258</v>
      </c>
      <c r="AA3032" s="33" t="s">
        <v>42842</v>
      </c>
      <c r="AB3032" s="33">
        <v>5418</v>
      </c>
      <c r="AC3032" s="103">
        <v>23538</v>
      </c>
    </row>
    <row r="3033" spans="1:29" ht="13" customHeight="1" x14ac:dyDescent="0.2">
      <c r="A3033" s="33" t="s">
        <v>30820</v>
      </c>
      <c r="B3033" s="33">
        <v>21</v>
      </c>
      <c r="C3033" s="33" t="s">
        <v>13</v>
      </c>
      <c r="D3033" s="33" t="s">
        <v>78</v>
      </c>
      <c r="E3033" s="96" t="s">
        <v>30821</v>
      </c>
      <c r="F3033" s="94">
        <v>43097</v>
      </c>
      <c r="G3033" s="33" t="s">
        <v>30822</v>
      </c>
      <c r="H3033" s="33" t="s">
        <v>4913</v>
      </c>
      <c r="I3033" s="33" t="s">
        <v>373</v>
      </c>
      <c r="J3033" s="62">
        <v>17315</v>
      </c>
      <c r="K3033" s="33" t="s">
        <v>1495</v>
      </c>
      <c r="L3033" s="33" t="s">
        <v>16121</v>
      </c>
      <c r="M3033" s="1" t="s">
        <v>47315</v>
      </c>
      <c r="N3033" s="33" t="s">
        <v>20</v>
      </c>
      <c r="O3033" s="33" t="s">
        <v>30823</v>
      </c>
      <c r="P3033" s="33" t="s">
        <v>45771</v>
      </c>
      <c r="Q3033" s="33" t="s">
        <v>29986</v>
      </c>
      <c r="R3033" s="96" t="s">
        <v>30824</v>
      </c>
      <c r="S3033" s="33" t="s">
        <v>93</v>
      </c>
      <c r="T3033" s="33" t="s">
        <v>21</v>
      </c>
      <c r="U3033" s="33" t="s">
        <v>26689</v>
      </c>
      <c r="V3033" s="33" t="s">
        <v>26487</v>
      </c>
      <c r="W3033" s="33" t="s">
        <v>26485</v>
      </c>
      <c r="X3033" s="33" t="s">
        <v>93</v>
      </c>
      <c r="Y3033" s="33">
        <v>3248</v>
      </c>
      <c r="AA3033" s="33" t="s">
        <v>42844</v>
      </c>
      <c r="AB3033" s="33">
        <v>5413</v>
      </c>
      <c r="AC3033" s="103">
        <v>23537</v>
      </c>
    </row>
    <row r="3034" spans="1:29" ht="13" customHeight="1" x14ac:dyDescent="0.2">
      <c r="A3034" s="33" t="s">
        <v>30815</v>
      </c>
      <c r="B3034" s="33">
        <v>30</v>
      </c>
      <c r="C3034" s="33" t="s">
        <v>13</v>
      </c>
      <c r="D3034" s="33" t="s">
        <v>78</v>
      </c>
      <c r="E3034" s="96" t="s">
        <v>30816</v>
      </c>
      <c r="F3034" s="94">
        <v>43097</v>
      </c>
      <c r="G3034" s="33" t="s">
        <v>30817</v>
      </c>
      <c r="H3034" s="33" t="s">
        <v>6447</v>
      </c>
      <c r="I3034" s="33" t="s">
        <v>197</v>
      </c>
      <c r="J3034" s="62">
        <v>46516</v>
      </c>
      <c r="K3034" s="33" t="s">
        <v>6447</v>
      </c>
      <c r="L3034" s="33" t="s">
        <v>6449</v>
      </c>
      <c r="M3034" s="1" t="s">
        <v>47326</v>
      </c>
      <c r="N3034" s="33" t="s">
        <v>20</v>
      </c>
      <c r="O3034" s="33" t="s">
        <v>30818</v>
      </c>
      <c r="P3034" s="33" t="s">
        <v>45771</v>
      </c>
      <c r="Q3034" s="33" t="s">
        <v>29986</v>
      </c>
      <c r="R3034" s="96" t="s">
        <v>30819</v>
      </c>
      <c r="S3034" s="33" t="s">
        <v>93</v>
      </c>
      <c r="T3034" s="33" t="s">
        <v>21</v>
      </c>
      <c r="U3034" s="33" t="s">
        <v>26689</v>
      </c>
      <c r="V3034" s="33" t="s">
        <v>26484</v>
      </c>
      <c r="W3034" s="33" t="s">
        <v>26483</v>
      </c>
      <c r="X3034" s="33" t="s">
        <v>93</v>
      </c>
      <c r="Y3034" s="33">
        <v>3256</v>
      </c>
      <c r="AA3034" s="33" t="s">
        <v>42842</v>
      </c>
      <c r="AB3034" s="33">
        <v>5416</v>
      </c>
      <c r="AC3034" s="103">
        <v>23533</v>
      </c>
    </row>
    <row r="3035" spans="1:29" ht="13" customHeight="1" x14ac:dyDescent="0.2">
      <c r="A3035" s="33" t="s">
        <v>30811</v>
      </c>
      <c r="B3035" s="33">
        <v>37</v>
      </c>
      <c r="C3035" s="33" t="s">
        <v>13</v>
      </c>
      <c r="D3035" s="33" t="s">
        <v>30</v>
      </c>
      <c r="F3035" s="94">
        <v>43097</v>
      </c>
      <c r="G3035" s="33" t="s">
        <v>30812</v>
      </c>
      <c r="H3035" s="33" t="s">
        <v>3796</v>
      </c>
      <c r="I3035" s="33" t="s">
        <v>87</v>
      </c>
      <c r="J3035" s="62">
        <v>35242</v>
      </c>
      <c r="K3035" s="33" t="s">
        <v>1114</v>
      </c>
      <c r="L3035" s="33" t="s">
        <v>3821</v>
      </c>
      <c r="M3035" s="1" t="s">
        <v>46106</v>
      </c>
      <c r="N3035" s="33" t="s">
        <v>20</v>
      </c>
      <c r="O3035" s="33" t="s">
        <v>30813</v>
      </c>
      <c r="P3035" s="33" t="s">
        <v>45771</v>
      </c>
      <c r="Q3035" s="33" t="s">
        <v>29986</v>
      </c>
      <c r="R3035" s="96" t="s">
        <v>30814</v>
      </c>
      <c r="S3035" s="33" t="s">
        <v>93</v>
      </c>
      <c r="T3035" s="33" t="s">
        <v>21</v>
      </c>
      <c r="U3035" s="33" t="s">
        <v>26689</v>
      </c>
      <c r="V3035" s="33" t="s">
        <v>26484</v>
      </c>
      <c r="W3035" s="33" t="s">
        <v>26485</v>
      </c>
      <c r="X3035" s="33" t="s">
        <v>93</v>
      </c>
      <c r="Y3035" s="33">
        <v>3252</v>
      </c>
      <c r="AA3035" s="33" t="s">
        <v>42844</v>
      </c>
      <c r="AB3035" s="33">
        <v>5415</v>
      </c>
      <c r="AC3035" s="103">
        <v>19562</v>
      </c>
    </row>
    <row r="3036" spans="1:29" ht="13" customHeight="1" x14ac:dyDescent="0.2">
      <c r="A3036" s="33" t="s">
        <v>32114</v>
      </c>
      <c r="B3036" s="33">
        <v>40</v>
      </c>
      <c r="C3036" s="33" t="s">
        <v>13</v>
      </c>
      <c r="D3036" s="33" t="s">
        <v>41</v>
      </c>
      <c r="F3036" s="94">
        <v>43097</v>
      </c>
      <c r="G3036" s="33" t="s">
        <v>30825</v>
      </c>
      <c r="H3036" s="33" t="s">
        <v>3377</v>
      </c>
      <c r="I3036" s="33" t="s">
        <v>38</v>
      </c>
      <c r="J3036" s="62">
        <v>90280</v>
      </c>
      <c r="K3036" s="33" t="s">
        <v>91</v>
      </c>
      <c r="L3036" s="33" t="s">
        <v>3379</v>
      </c>
      <c r="M3036" s="1" t="s">
        <v>47327</v>
      </c>
      <c r="N3036" s="33" t="s">
        <v>20</v>
      </c>
      <c r="O3036" s="33" t="s">
        <v>36379</v>
      </c>
      <c r="P3036" s="33" t="s">
        <v>45771</v>
      </c>
      <c r="Q3036" s="33" t="s">
        <v>29986</v>
      </c>
      <c r="R3036" s="96" t="s">
        <v>30826</v>
      </c>
      <c r="S3036" s="33" t="s">
        <v>93</v>
      </c>
      <c r="T3036" s="33" t="s">
        <v>21</v>
      </c>
      <c r="U3036" s="33" t="s">
        <v>26689</v>
      </c>
      <c r="V3036" s="33" t="s">
        <v>26484</v>
      </c>
      <c r="W3036" s="33" t="s">
        <v>26485</v>
      </c>
      <c r="X3036" s="33" t="s">
        <v>93</v>
      </c>
      <c r="Y3036" s="33">
        <v>3251</v>
      </c>
      <c r="AA3036" s="33" t="s">
        <v>42842</v>
      </c>
      <c r="AB3036" s="33">
        <v>5414</v>
      </c>
      <c r="AC3036" s="103">
        <v>23541</v>
      </c>
    </row>
    <row r="3037" spans="1:29" ht="13" customHeight="1" x14ac:dyDescent="0.2">
      <c r="A3037" s="33" t="s">
        <v>30807</v>
      </c>
      <c r="B3037" s="33">
        <v>28</v>
      </c>
      <c r="C3037" s="33" t="s">
        <v>13</v>
      </c>
      <c r="D3037" s="33" t="s">
        <v>30</v>
      </c>
      <c r="F3037" s="94">
        <v>43097</v>
      </c>
      <c r="G3037" s="33" t="s">
        <v>30808</v>
      </c>
      <c r="H3037" s="33" t="s">
        <v>632</v>
      </c>
      <c r="I3037" s="33" t="s">
        <v>336</v>
      </c>
      <c r="J3037" s="62">
        <v>67213</v>
      </c>
      <c r="K3037" s="33" t="s">
        <v>633</v>
      </c>
      <c r="L3037" s="33" t="s">
        <v>634</v>
      </c>
      <c r="M3037" s="1" t="s">
        <v>46680</v>
      </c>
      <c r="N3037" s="33" t="s">
        <v>20</v>
      </c>
      <c r="O3037" s="33" t="s">
        <v>30809</v>
      </c>
      <c r="P3037" s="33" t="s">
        <v>45771</v>
      </c>
      <c r="Q3037" s="33" t="s">
        <v>29986</v>
      </c>
      <c r="R3037" s="96" t="s">
        <v>30810</v>
      </c>
      <c r="S3037" s="33" t="s">
        <v>93</v>
      </c>
      <c r="T3037" s="33" t="s">
        <v>45897</v>
      </c>
      <c r="U3037" s="33" t="s">
        <v>49804</v>
      </c>
      <c r="V3037" s="33" t="s">
        <v>26482</v>
      </c>
      <c r="W3037" s="33" t="s">
        <v>26485</v>
      </c>
      <c r="X3037" s="33" t="s">
        <v>93</v>
      </c>
      <c r="Y3037" s="33">
        <v>3250</v>
      </c>
      <c r="AA3037" s="33" t="s">
        <v>42842</v>
      </c>
      <c r="AB3037" s="33">
        <v>5417</v>
      </c>
      <c r="AC3037" s="103">
        <v>14013</v>
      </c>
    </row>
    <row r="3038" spans="1:29" ht="13" customHeight="1" x14ac:dyDescent="0.2">
      <c r="A3038" s="33" t="s">
        <v>30801</v>
      </c>
      <c r="B3038" s="33">
        <v>38</v>
      </c>
      <c r="C3038" s="33" t="s">
        <v>13</v>
      </c>
      <c r="D3038" s="33" t="s">
        <v>30</v>
      </c>
      <c r="E3038" s="96" t="s">
        <v>30802</v>
      </c>
      <c r="F3038" s="94">
        <v>43096</v>
      </c>
      <c r="G3038" s="33" t="s">
        <v>30803</v>
      </c>
      <c r="H3038" s="33" t="s">
        <v>372</v>
      </c>
      <c r="I3038" s="33" t="s">
        <v>224</v>
      </c>
      <c r="J3038" s="62">
        <v>23836</v>
      </c>
      <c r="K3038" s="33" t="s">
        <v>10800</v>
      </c>
      <c r="L3038" s="33" t="s">
        <v>30804</v>
      </c>
      <c r="M3038" s="1" t="s">
        <v>47328</v>
      </c>
      <c r="N3038" s="33" t="s">
        <v>20</v>
      </c>
      <c r="O3038" s="33" t="s">
        <v>30805</v>
      </c>
      <c r="P3038" s="33" t="s">
        <v>45771</v>
      </c>
      <c r="Q3038" s="33" t="s">
        <v>29986</v>
      </c>
      <c r="R3038" s="96" t="s">
        <v>30806</v>
      </c>
      <c r="S3038" s="33" t="s">
        <v>93</v>
      </c>
      <c r="T3038" s="33" t="s">
        <v>21</v>
      </c>
      <c r="U3038" s="33" t="s">
        <v>26689</v>
      </c>
      <c r="V3038" s="33" t="s">
        <v>26484</v>
      </c>
      <c r="W3038" s="33" t="s">
        <v>26485</v>
      </c>
      <c r="X3038" s="33" t="s">
        <v>93</v>
      </c>
      <c r="Y3038" s="33">
        <v>3267</v>
      </c>
      <c r="AA3038" s="33" t="s">
        <v>42844</v>
      </c>
      <c r="AB3038" s="33">
        <v>5411</v>
      </c>
      <c r="AC3038" s="103">
        <v>23539</v>
      </c>
    </row>
    <row r="3039" spans="1:29" ht="13" customHeight="1" x14ac:dyDescent="0.2">
      <c r="A3039" s="33" t="s">
        <v>30796</v>
      </c>
      <c r="B3039" s="33">
        <v>25</v>
      </c>
      <c r="C3039" s="33" t="s">
        <v>13</v>
      </c>
      <c r="D3039" s="33" t="s">
        <v>78</v>
      </c>
      <c r="E3039" s="96" t="s">
        <v>30797</v>
      </c>
      <c r="F3039" s="94">
        <v>43096</v>
      </c>
      <c r="G3039" s="33" t="s">
        <v>30798</v>
      </c>
      <c r="H3039" s="33" t="s">
        <v>1030</v>
      </c>
      <c r="I3039" s="33" t="s">
        <v>373</v>
      </c>
      <c r="J3039" s="62">
        <v>19141</v>
      </c>
      <c r="K3039" s="33" t="s">
        <v>1030</v>
      </c>
      <c r="L3039" s="33" t="s">
        <v>1031</v>
      </c>
      <c r="M3039" s="1" t="s">
        <v>45971</v>
      </c>
      <c r="N3039" s="33" t="s">
        <v>20</v>
      </c>
      <c r="O3039" s="33" t="s">
        <v>30799</v>
      </c>
      <c r="P3039" s="33" t="s">
        <v>45771</v>
      </c>
      <c r="Q3039" s="33" t="s">
        <v>29986</v>
      </c>
      <c r="R3039" s="96" t="s">
        <v>30800</v>
      </c>
      <c r="S3039" s="33" t="s">
        <v>93</v>
      </c>
      <c r="T3039" s="33" t="s">
        <v>45897</v>
      </c>
      <c r="U3039" s="33" t="s">
        <v>49804</v>
      </c>
      <c r="V3039" s="33" t="s">
        <v>26482</v>
      </c>
      <c r="W3039" s="33" t="s">
        <v>26483</v>
      </c>
      <c r="X3039" s="33" t="s">
        <v>93</v>
      </c>
      <c r="Y3039" s="33">
        <v>3249</v>
      </c>
      <c r="AA3039" s="33" t="s">
        <v>42842</v>
      </c>
      <c r="AB3039" s="33">
        <v>5412</v>
      </c>
      <c r="AC3039" s="103">
        <v>23535</v>
      </c>
    </row>
    <row r="3040" spans="1:29" ht="13" customHeight="1" x14ac:dyDescent="0.2">
      <c r="A3040" s="33" t="s">
        <v>30781</v>
      </c>
      <c r="B3040" s="33">
        <v>28</v>
      </c>
      <c r="C3040" s="33" t="s">
        <v>13</v>
      </c>
      <c r="D3040" s="33" t="s">
        <v>78</v>
      </c>
      <c r="F3040" s="94">
        <v>43095</v>
      </c>
      <c r="G3040" s="33" t="s">
        <v>30587</v>
      </c>
      <c r="H3040" s="33" t="s">
        <v>1917</v>
      </c>
      <c r="I3040" s="33" t="s">
        <v>197</v>
      </c>
      <c r="J3040" s="62">
        <v>46226</v>
      </c>
      <c r="K3040" s="33" t="s">
        <v>389</v>
      </c>
      <c r="L3040" s="33" t="s">
        <v>24352</v>
      </c>
      <c r="M3040" s="1" t="s">
        <v>47329</v>
      </c>
      <c r="N3040" s="33" t="s">
        <v>20</v>
      </c>
      <c r="O3040" s="33" t="s">
        <v>30588</v>
      </c>
      <c r="P3040" s="33" t="s">
        <v>45771</v>
      </c>
      <c r="Q3040" s="33" t="s">
        <v>29986</v>
      </c>
      <c r="R3040" s="96" t="s">
        <v>30589</v>
      </c>
      <c r="S3040" s="33" t="s">
        <v>93</v>
      </c>
      <c r="T3040" s="33" t="s">
        <v>21</v>
      </c>
      <c r="U3040" s="33" t="s">
        <v>26689</v>
      </c>
      <c r="V3040" s="33" t="s">
        <v>26484</v>
      </c>
      <c r="W3040" s="33" t="s">
        <v>26483</v>
      </c>
      <c r="X3040" s="33" t="s">
        <v>93</v>
      </c>
      <c r="Y3040" s="33">
        <v>3244</v>
      </c>
      <c r="AA3040" s="33" t="s">
        <v>42842</v>
      </c>
      <c r="AB3040" s="33">
        <v>5405</v>
      </c>
      <c r="AC3040" s="103">
        <v>23530</v>
      </c>
    </row>
    <row r="3041" spans="1:46" ht="13" customHeight="1" x14ac:dyDescent="0.2">
      <c r="A3041" s="33" t="s">
        <v>30779</v>
      </c>
      <c r="B3041" s="33">
        <v>28</v>
      </c>
      <c r="C3041" s="33" t="s">
        <v>13</v>
      </c>
      <c r="D3041" s="33" t="s">
        <v>41</v>
      </c>
      <c r="F3041" s="94">
        <v>43095</v>
      </c>
      <c r="G3041" s="33" t="s">
        <v>30554</v>
      </c>
      <c r="H3041" s="33" t="s">
        <v>5723</v>
      </c>
      <c r="I3041" s="33" t="s">
        <v>281</v>
      </c>
      <c r="J3041" s="62">
        <v>98902</v>
      </c>
      <c r="K3041" s="33" t="s">
        <v>5723</v>
      </c>
      <c r="L3041" s="33" t="s">
        <v>30555</v>
      </c>
      <c r="M3041" s="1" t="s">
        <v>47330</v>
      </c>
      <c r="N3041" s="33" t="s">
        <v>20</v>
      </c>
      <c r="O3041" s="33" t="s">
        <v>30556</v>
      </c>
      <c r="P3041" s="33" t="s">
        <v>45771</v>
      </c>
      <c r="Q3041" s="33" t="s">
        <v>29986</v>
      </c>
      <c r="R3041" s="96" t="s">
        <v>30557</v>
      </c>
      <c r="S3041" s="33" t="s">
        <v>901</v>
      </c>
      <c r="T3041" s="33" t="s">
        <v>21</v>
      </c>
      <c r="U3041" s="33" t="s">
        <v>26689</v>
      </c>
      <c r="V3041" s="33" t="s">
        <v>26484</v>
      </c>
      <c r="W3041" s="33" t="s">
        <v>26485</v>
      </c>
      <c r="X3041" s="33" t="s">
        <v>93</v>
      </c>
      <c r="Y3041" s="33">
        <v>3232</v>
      </c>
      <c r="AA3041" s="33" t="s">
        <v>42842</v>
      </c>
      <c r="AB3041" s="33">
        <v>5402</v>
      </c>
      <c r="AC3041" s="103">
        <v>23532</v>
      </c>
    </row>
    <row r="3042" spans="1:46" ht="13" customHeight="1" x14ac:dyDescent="0.2">
      <c r="A3042" s="33" t="s">
        <v>30791</v>
      </c>
      <c r="B3042" s="33">
        <v>30</v>
      </c>
      <c r="C3042" s="33" t="s">
        <v>13</v>
      </c>
      <c r="D3042" s="33" t="s">
        <v>30</v>
      </c>
      <c r="E3042" s="96" t="s">
        <v>30792</v>
      </c>
      <c r="F3042" s="94">
        <v>43095</v>
      </c>
      <c r="G3042" s="33" t="s">
        <v>30793</v>
      </c>
      <c r="H3042" s="33" t="s">
        <v>13167</v>
      </c>
      <c r="I3042" s="33" t="s">
        <v>38</v>
      </c>
      <c r="J3042" s="62">
        <v>92240</v>
      </c>
      <c r="K3042" s="33" t="s">
        <v>725</v>
      </c>
      <c r="L3042" s="33" t="s">
        <v>13169</v>
      </c>
      <c r="M3042" s="1" t="s">
        <v>47333</v>
      </c>
      <c r="N3042" s="33" t="s">
        <v>20</v>
      </c>
      <c r="O3042" s="33" t="s">
        <v>30794</v>
      </c>
      <c r="P3042" s="33" t="s">
        <v>45771</v>
      </c>
      <c r="Q3042" s="33" t="s">
        <v>29986</v>
      </c>
      <c r="R3042" s="96" t="s">
        <v>30795</v>
      </c>
      <c r="S3042" s="33" t="s">
        <v>93</v>
      </c>
      <c r="T3042" s="33" t="s">
        <v>21</v>
      </c>
      <c r="U3042" s="33" t="s">
        <v>26689</v>
      </c>
      <c r="V3042" s="33" t="s">
        <v>26484</v>
      </c>
      <c r="W3042" s="33" t="s">
        <v>26483</v>
      </c>
      <c r="X3042" s="33" t="s">
        <v>93</v>
      </c>
      <c r="Y3042" s="33">
        <v>3245</v>
      </c>
      <c r="AA3042" s="33" t="s">
        <v>42844</v>
      </c>
      <c r="AB3042" s="33">
        <v>5406</v>
      </c>
      <c r="AC3042" s="103">
        <v>23547</v>
      </c>
    </row>
    <row r="3043" spans="1:46" ht="13" customHeight="1" x14ac:dyDescent="0.2">
      <c r="A3043" s="33" t="s">
        <v>30581</v>
      </c>
      <c r="B3043" s="33">
        <v>34</v>
      </c>
      <c r="C3043" s="33" t="s">
        <v>13</v>
      </c>
      <c r="D3043" s="33" t="s">
        <v>41</v>
      </c>
      <c r="F3043" s="94">
        <v>43095</v>
      </c>
      <c r="G3043" s="33" t="s">
        <v>30582</v>
      </c>
      <c r="H3043" s="33" t="s">
        <v>30583</v>
      </c>
      <c r="I3043" s="33" t="s">
        <v>297</v>
      </c>
      <c r="J3043" s="62">
        <v>38257</v>
      </c>
      <c r="K3043" s="33" t="s">
        <v>30584</v>
      </c>
      <c r="L3043" s="33" t="s">
        <v>30585</v>
      </c>
      <c r="M3043" s="1" t="s">
        <v>47331</v>
      </c>
      <c r="N3043" s="33" t="s">
        <v>20</v>
      </c>
      <c r="O3043" s="33" t="s">
        <v>36380</v>
      </c>
      <c r="P3043" s="33" t="s">
        <v>45771</v>
      </c>
      <c r="Q3043" s="33" t="s">
        <v>29986</v>
      </c>
      <c r="R3043" s="96" t="s">
        <v>30586</v>
      </c>
      <c r="S3043" s="33" t="s">
        <v>93</v>
      </c>
      <c r="T3043" s="33" t="s">
        <v>21</v>
      </c>
      <c r="U3043" s="33" t="s">
        <v>26682</v>
      </c>
      <c r="V3043" s="33" t="s">
        <v>26482</v>
      </c>
      <c r="W3043" s="33" t="s">
        <v>26486</v>
      </c>
      <c r="X3043" s="33" t="s">
        <v>93</v>
      </c>
      <c r="Y3043" s="33">
        <v>3247</v>
      </c>
      <c r="AA3043" s="33" t="s">
        <v>42843</v>
      </c>
      <c r="AB3043" s="33">
        <v>5410</v>
      </c>
      <c r="AC3043" s="103">
        <v>23529</v>
      </c>
    </row>
    <row r="3044" spans="1:46" ht="13" customHeight="1" x14ac:dyDescent="0.2">
      <c r="A3044" s="33" t="s">
        <v>36849</v>
      </c>
      <c r="B3044" s="33">
        <v>36</v>
      </c>
      <c r="C3044" s="33" t="s">
        <v>13</v>
      </c>
      <c r="D3044" s="33" t="s">
        <v>127</v>
      </c>
      <c r="F3044" s="94">
        <v>43095</v>
      </c>
      <c r="G3044" s="33" t="s">
        <v>30558</v>
      </c>
      <c r="H3044" s="33" t="s">
        <v>779</v>
      </c>
      <c r="I3044" s="33" t="s">
        <v>281</v>
      </c>
      <c r="J3044" s="62">
        <v>99201</v>
      </c>
      <c r="K3044" s="33" t="s">
        <v>779</v>
      </c>
      <c r="L3044" s="33" t="s">
        <v>780</v>
      </c>
      <c r="M3044" s="1" t="s">
        <v>46447</v>
      </c>
      <c r="N3044" s="33" t="s">
        <v>20</v>
      </c>
      <c r="O3044" s="33" t="s">
        <v>30559</v>
      </c>
      <c r="P3044" s="33" t="s">
        <v>45771</v>
      </c>
      <c r="Q3044" s="33" t="s">
        <v>29986</v>
      </c>
      <c r="R3044" s="96" t="s">
        <v>30560</v>
      </c>
      <c r="S3044" s="33" t="s">
        <v>93</v>
      </c>
      <c r="T3044" s="33" t="s">
        <v>21</v>
      </c>
      <c r="U3044" s="33" t="s">
        <v>26689</v>
      </c>
      <c r="V3044" s="33" t="s">
        <v>26482</v>
      </c>
      <c r="W3044" s="33" t="s">
        <v>26486</v>
      </c>
      <c r="X3044" s="33" t="s">
        <v>93</v>
      </c>
      <c r="Y3044" s="33">
        <v>3263</v>
      </c>
      <c r="AA3044" s="33" t="s">
        <v>42842</v>
      </c>
      <c r="AB3044" s="33">
        <v>5409</v>
      </c>
      <c r="AC3044" s="103">
        <v>23531</v>
      </c>
    </row>
    <row r="3045" spans="1:46" ht="13" customHeight="1" x14ac:dyDescent="0.2">
      <c r="A3045" s="33" t="s">
        <v>30827</v>
      </c>
      <c r="B3045" s="33">
        <v>38</v>
      </c>
      <c r="C3045" s="33" t="s">
        <v>102</v>
      </c>
      <c r="D3045" s="33" t="s">
        <v>30</v>
      </c>
      <c r="E3045" s="96" t="s">
        <v>30828</v>
      </c>
      <c r="F3045" s="94">
        <v>43095</v>
      </c>
      <c r="G3045" s="33" t="s">
        <v>30829</v>
      </c>
      <c r="H3045" s="33" t="s">
        <v>265</v>
      </c>
      <c r="I3045" s="33" t="s">
        <v>66</v>
      </c>
      <c r="J3045" s="62">
        <v>75234</v>
      </c>
      <c r="K3045" s="33" t="s">
        <v>265</v>
      </c>
      <c r="L3045" s="33" t="s">
        <v>36258</v>
      </c>
      <c r="M3045" s="1" t="s">
        <v>46651</v>
      </c>
      <c r="N3045" s="33" t="s">
        <v>20</v>
      </c>
      <c r="O3045" s="33" t="s">
        <v>30830</v>
      </c>
      <c r="P3045" s="33" t="s">
        <v>45771</v>
      </c>
      <c r="Q3045" s="33" t="s">
        <v>29986</v>
      </c>
      <c r="R3045" s="96" t="s">
        <v>30831</v>
      </c>
      <c r="S3045" s="33" t="s">
        <v>93</v>
      </c>
      <c r="T3045" s="33" t="s">
        <v>21</v>
      </c>
      <c r="U3045" s="33" t="s">
        <v>26689</v>
      </c>
      <c r="V3045" s="33" t="s">
        <v>26484</v>
      </c>
      <c r="W3045" s="33" t="s">
        <v>26485</v>
      </c>
      <c r="X3045" s="33" t="s">
        <v>93</v>
      </c>
      <c r="Y3045" s="33">
        <v>3246</v>
      </c>
      <c r="AA3045" s="33" t="s">
        <v>42844</v>
      </c>
      <c r="AB3045" s="33">
        <v>5407</v>
      </c>
      <c r="AC3045" s="103">
        <v>14309</v>
      </c>
    </row>
    <row r="3046" spans="1:46" ht="13" customHeight="1" x14ac:dyDescent="0.2">
      <c r="A3046" s="1" t="s">
        <v>20640</v>
      </c>
      <c r="B3046" s="33">
        <v>40</v>
      </c>
      <c r="C3046" s="33" t="s">
        <v>13</v>
      </c>
      <c r="D3046" s="1" t="s">
        <v>23</v>
      </c>
      <c r="F3046" s="94">
        <v>43095</v>
      </c>
      <c r="G3046" s="33" t="s">
        <v>30788</v>
      </c>
      <c r="H3046" s="33" t="s">
        <v>1085</v>
      </c>
      <c r="I3046" s="33" t="s">
        <v>38</v>
      </c>
      <c r="J3046" s="62">
        <v>93274</v>
      </c>
      <c r="K3046" s="33" t="s">
        <v>1085</v>
      </c>
      <c r="L3046" s="33" t="s">
        <v>16518</v>
      </c>
      <c r="M3046" s="1" t="s">
        <v>46897</v>
      </c>
      <c r="N3046" s="33" t="s">
        <v>20</v>
      </c>
      <c r="O3046" s="33" t="s">
        <v>30789</v>
      </c>
      <c r="P3046" s="33" t="s">
        <v>45771</v>
      </c>
      <c r="Q3046" s="33" t="s">
        <v>29986</v>
      </c>
      <c r="R3046" s="96" t="s">
        <v>30790</v>
      </c>
      <c r="S3046" s="33" t="s">
        <v>93</v>
      </c>
      <c r="T3046" s="33" t="s">
        <v>21</v>
      </c>
      <c r="U3046" s="33" t="s">
        <v>26689</v>
      </c>
      <c r="V3046" s="33" t="s">
        <v>26484</v>
      </c>
      <c r="W3046" s="33" t="s">
        <v>26485</v>
      </c>
      <c r="X3046" s="33" t="s">
        <v>93</v>
      </c>
      <c r="Y3046" s="33">
        <v>3242</v>
      </c>
      <c r="AA3046" s="33" t="s">
        <v>42844</v>
      </c>
      <c r="AB3046" s="33">
        <v>5403</v>
      </c>
      <c r="AC3046" s="103">
        <v>23546</v>
      </c>
    </row>
    <row r="3047" spans="1:46" ht="13" customHeight="1" x14ac:dyDescent="0.2">
      <c r="A3047" s="33" t="s">
        <v>30782</v>
      </c>
      <c r="B3047" s="33">
        <v>44</v>
      </c>
      <c r="C3047" s="33" t="s">
        <v>13</v>
      </c>
      <c r="D3047" s="33" t="s">
        <v>30</v>
      </c>
      <c r="E3047" s="96" t="s">
        <v>30783</v>
      </c>
      <c r="F3047" s="94">
        <v>43095</v>
      </c>
      <c r="G3047" s="33" t="s">
        <v>30784</v>
      </c>
      <c r="H3047" s="33" t="s">
        <v>30785</v>
      </c>
      <c r="I3047" s="33" t="s">
        <v>105</v>
      </c>
      <c r="J3047" s="62">
        <v>97009</v>
      </c>
      <c r="K3047" s="33" t="s">
        <v>3906</v>
      </c>
      <c r="L3047" s="33" t="s">
        <v>3907</v>
      </c>
      <c r="M3047" s="1" t="s">
        <v>46101</v>
      </c>
      <c r="N3047" s="33" t="s">
        <v>20</v>
      </c>
      <c r="O3047" s="33" t="s">
        <v>30786</v>
      </c>
      <c r="P3047" s="33" t="s">
        <v>45771</v>
      </c>
      <c r="Q3047" s="33" t="s">
        <v>29986</v>
      </c>
      <c r="R3047" s="96" t="s">
        <v>30787</v>
      </c>
      <c r="S3047" s="33" t="s">
        <v>93</v>
      </c>
      <c r="T3047" s="33" t="s">
        <v>21</v>
      </c>
      <c r="U3047" s="33" t="s">
        <v>26689</v>
      </c>
      <c r="V3047" s="33" t="s">
        <v>26484</v>
      </c>
      <c r="W3047" s="33" t="s">
        <v>26483</v>
      </c>
      <c r="X3047" s="33" t="s">
        <v>93</v>
      </c>
      <c r="Y3047" s="33">
        <v>3262</v>
      </c>
      <c r="AA3047" s="33" t="s">
        <v>42843</v>
      </c>
      <c r="AB3047" s="33">
        <v>5408</v>
      </c>
      <c r="AC3047" s="103">
        <v>23545</v>
      </c>
    </row>
    <row r="3048" spans="1:46" ht="13" customHeight="1" x14ac:dyDescent="0.2">
      <c r="A3048" s="1" t="s">
        <v>30780</v>
      </c>
      <c r="B3048" s="33">
        <v>46</v>
      </c>
      <c r="C3048" s="33" t="s">
        <v>13</v>
      </c>
      <c r="D3048" s="1" t="s">
        <v>23</v>
      </c>
      <c r="F3048" s="94">
        <v>43095</v>
      </c>
      <c r="G3048" s="33" t="s">
        <v>30578</v>
      </c>
      <c r="H3048" s="33" t="s">
        <v>872</v>
      </c>
      <c r="I3048" s="33" t="s">
        <v>177</v>
      </c>
      <c r="J3048" s="62">
        <v>88201</v>
      </c>
      <c r="K3048" s="33" t="s">
        <v>12293</v>
      </c>
      <c r="L3048" s="33" t="s">
        <v>874</v>
      </c>
      <c r="M3048" s="1" t="s">
        <v>47332</v>
      </c>
      <c r="N3048" s="33" t="s">
        <v>20</v>
      </c>
      <c r="O3048" s="33" t="s">
        <v>30579</v>
      </c>
      <c r="P3048" s="33" t="s">
        <v>45771</v>
      </c>
      <c r="Q3048" s="33" t="s">
        <v>29986</v>
      </c>
      <c r="R3048" s="96" t="s">
        <v>30580</v>
      </c>
      <c r="S3048" s="33" t="s">
        <v>93</v>
      </c>
      <c r="T3048" s="33" t="s">
        <v>21</v>
      </c>
      <c r="U3048" s="33" t="s">
        <v>26689</v>
      </c>
      <c r="V3048" s="33" t="s">
        <v>26484</v>
      </c>
      <c r="W3048" s="33" t="s">
        <v>26485</v>
      </c>
      <c r="X3048" s="33" t="s">
        <v>93</v>
      </c>
      <c r="Y3048" s="33">
        <v>3243</v>
      </c>
      <c r="AA3048" s="33" t="s">
        <v>42844</v>
      </c>
      <c r="AB3048" s="33">
        <v>5404</v>
      </c>
      <c r="AC3048" s="103">
        <v>23528</v>
      </c>
    </row>
    <row r="3049" spans="1:46" ht="13" customHeight="1" x14ac:dyDescent="0.2">
      <c r="A3049" s="33" t="s">
        <v>30550</v>
      </c>
      <c r="B3049" s="33">
        <v>31</v>
      </c>
      <c r="C3049" s="33" t="s">
        <v>13</v>
      </c>
      <c r="D3049" s="33" t="s">
        <v>30</v>
      </c>
      <c r="F3049" s="94">
        <v>43094</v>
      </c>
      <c r="G3049" s="33" t="s">
        <v>30551</v>
      </c>
      <c r="H3049" s="33" t="s">
        <v>2297</v>
      </c>
      <c r="I3049" s="33" t="s">
        <v>366</v>
      </c>
      <c r="J3049" s="62">
        <v>74104</v>
      </c>
      <c r="K3049" s="33" t="s">
        <v>2297</v>
      </c>
      <c r="L3049" s="33" t="s">
        <v>3095</v>
      </c>
      <c r="M3049" s="1" t="s">
        <v>46198</v>
      </c>
      <c r="N3049" s="33" t="s">
        <v>20</v>
      </c>
      <c r="O3049" s="33" t="s">
        <v>30552</v>
      </c>
      <c r="P3049" s="33" t="s">
        <v>45771</v>
      </c>
      <c r="Q3049" s="33" t="s">
        <v>29986</v>
      </c>
      <c r="R3049" s="96" t="s">
        <v>30553</v>
      </c>
      <c r="S3049" s="33" t="s">
        <v>22</v>
      </c>
      <c r="T3049" s="33" t="s">
        <v>21</v>
      </c>
      <c r="U3049" s="33" t="s">
        <v>26689</v>
      </c>
      <c r="V3049" s="33" t="s">
        <v>26484</v>
      </c>
      <c r="W3049" s="33" t="s">
        <v>26485</v>
      </c>
      <c r="X3049" s="33" t="s">
        <v>93</v>
      </c>
      <c r="Y3049" s="33">
        <v>3231</v>
      </c>
      <c r="AA3049" s="33" t="s">
        <v>42842</v>
      </c>
      <c r="AB3049" s="33">
        <v>5400</v>
      </c>
      <c r="AC3049" s="103">
        <v>23526</v>
      </c>
    </row>
    <row r="3050" spans="1:46" ht="13" customHeight="1" x14ac:dyDescent="0.2">
      <c r="A3050" s="33" t="s">
        <v>15111</v>
      </c>
      <c r="B3050" s="33">
        <v>31</v>
      </c>
      <c r="C3050" s="33" t="s">
        <v>13</v>
      </c>
      <c r="D3050" s="33" t="s">
        <v>41</v>
      </c>
      <c r="F3050" s="94">
        <v>43094</v>
      </c>
      <c r="G3050" s="33" t="s">
        <v>30561</v>
      </c>
      <c r="H3050" s="33" t="s">
        <v>5723</v>
      </c>
      <c r="I3050" s="33" t="s">
        <v>281</v>
      </c>
      <c r="J3050" s="62">
        <v>98901</v>
      </c>
      <c r="K3050" s="33" t="s">
        <v>5723</v>
      </c>
      <c r="L3050" s="33" t="s">
        <v>9540</v>
      </c>
      <c r="M3050" s="1" t="s">
        <v>46890</v>
      </c>
      <c r="N3050" s="33" t="s">
        <v>20</v>
      </c>
      <c r="O3050" s="33" t="s">
        <v>30562</v>
      </c>
      <c r="P3050" s="33" t="s">
        <v>45771</v>
      </c>
      <c r="Q3050" s="33" t="s">
        <v>29986</v>
      </c>
      <c r="R3050" s="96" t="s">
        <v>30563</v>
      </c>
      <c r="S3050" s="33" t="s">
        <v>509</v>
      </c>
      <c r="T3050" s="33" t="s">
        <v>21</v>
      </c>
      <c r="U3050" s="33" t="s">
        <v>26689</v>
      </c>
      <c r="V3050" s="33" t="s">
        <v>26484</v>
      </c>
      <c r="W3050" s="33" t="s">
        <v>26485</v>
      </c>
      <c r="X3050" s="33" t="s">
        <v>93</v>
      </c>
      <c r="Y3050" s="33">
        <v>3241</v>
      </c>
      <c r="AA3050" s="33" t="s">
        <v>42844</v>
      </c>
      <c r="AB3050" s="33">
        <v>5401</v>
      </c>
      <c r="AC3050" s="103">
        <v>23527</v>
      </c>
    </row>
    <row r="3051" spans="1:46" ht="13" customHeight="1" x14ac:dyDescent="0.2">
      <c r="A3051" s="33" t="s">
        <v>30567</v>
      </c>
      <c r="B3051" s="33">
        <v>25</v>
      </c>
      <c r="C3051" s="33" t="s">
        <v>13</v>
      </c>
      <c r="D3051" s="33" t="s">
        <v>41</v>
      </c>
      <c r="E3051" s="96" t="s">
        <v>30568</v>
      </c>
      <c r="F3051" s="94">
        <v>43093</v>
      </c>
      <c r="G3051" s="33" t="s">
        <v>30569</v>
      </c>
      <c r="H3051" s="33" t="s">
        <v>581</v>
      </c>
      <c r="I3051" s="33" t="s">
        <v>111</v>
      </c>
      <c r="J3051" s="62">
        <v>85006</v>
      </c>
      <c r="K3051" s="33" t="s">
        <v>582</v>
      </c>
      <c r="L3051" s="33" t="s">
        <v>583</v>
      </c>
      <c r="M3051" s="1" t="s">
        <v>45935</v>
      </c>
      <c r="N3051" s="33" t="s">
        <v>30570</v>
      </c>
      <c r="O3051" s="33" t="s">
        <v>30571</v>
      </c>
      <c r="P3051" s="33" t="s">
        <v>45771</v>
      </c>
      <c r="Q3051" s="33" t="s">
        <v>29986</v>
      </c>
      <c r="R3051" s="96" t="s">
        <v>30572</v>
      </c>
      <c r="S3051" s="33" t="s">
        <v>93</v>
      </c>
      <c r="T3051" s="33" t="s">
        <v>21</v>
      </c>
      <c r="U3051" s="33" t="s">
        <v>26682</v>
      </c>
      <c r="V3051" s="33" t="s">
        <v>26482</v>
      </c>
      <c r="W3051" s="33" t="s">
        <v>26485</v>
      </c>
      <c r="X3051" s="33" t="s">
        <v>93</v>
      </c>
      <c r="Y3051" s="33">
        <v>3266</v>
      </c>
      <c r="AA3051" s="33" t="s">
        <v>42842</v>
      </c>
      <c r="AB3051" s="33">
        <v>5397</v>
      </c>
      <c r="AC3051" s="103">
        <v>23522</v>
      </c>
    </row>
    <row r="3052" spans="1:46" ht="13" customHeight="1" x14ac:dyDescent="0.2">
      <c r="A3052" s="33" t="s">
        <v>30777</v>
      </c>
      <c r="B3052" s="33">
        <v>46</v>
      </c>
      <c r="C3052" s="33" t="s">
        <v>13</v>
      </c>
      <c r="D3052" s="33" t="s">
        <v>41</v>
      </c>
      <c r="E3052" s="96" t="s">
        <v>30778</v>
      </c>
      <c r="F3052" s="94">
        <v>43093</v>
      </c>
      <c r="G3052" s="33" t="s">
        <v>30545</v>
      </c>
      <c r="H3052" s="33" t="s">
        <v>30546</v>
      </c>
      <c r="I3052" s="33" t="s">
        <v>66</v>
      </c>
      <c r="J3052" s="62">
        <v>78596</v>
      </c>
      <c r="K3052" s="33" t="s">
        <v>1300</v>
      </c>
      <c r="L3052" s="33" t="s">
        <v>30547</v>
      </c>
      <c r="M3052" s="1" t="s">
        <v>47334</v>
      </c>
      <c r="N3052" s="33" t="s">
        <v>20</v>
      </c>
      <c r="O3052" s="33" t="s">
        <v>30548</v>
      </c>
      <c r="P3052" s="33" t="s">
        <v>45771</v>
      </c>
      <c r="Q3052" s="33" t="s">
        <v>29986</v>
      </c>
      <c r="R3052" s="96" t="s">
        <v>30549</v>
      </c>
      <c r="S3052" s="33" t="s">
        <v>93</v>
      </c>
      <c r="T3052" s="33" t="s">
        <v>21</v>
      </c>
      <c r="U3052" s="33" t="s">
        <v>26505</v>
      </c>
      <c r="V3052" s="33" t="s">
        <v>26482</v>
      </c>
      <c r="W3052" s="33" t="s">
        <v>26485</v>
      </c>
      <c r="X3052" s="33" t="s">
        <v>93</v>
      </c>
      <c r="Y3052" s="33">
        <v>3240</v>
      </c>
      <c r="AA3052" s="33" t="s">
        <v>42844</v>
      </c>
      <c r="AB3052" s="33">
        <v>5398</v>
      </c>
      <c r="AC3052" s="103">
        <v>23524</v>
      </c>
      <c r="AQ3052" s="96"/>
      <c r="AT3052" s="71"/>
    </row>
    <row r="3053" spans="1:46" ht="13" customHeight="1" x14ac:dyDescent="0.2">
      <c r="A3053" s="1" t="s">
        <v>30573</v>
      </c>
      <c r="B3053" s="33" t="s">
        <v>22</v>
      </c>
      <c r="C3053" s="33" t="s">
        <v>13</v>
      </c>
      <c r="D3053" s="1" t="s">
        <v>30</v>
      </c>
      <c r="F3053" s="94">
        <v>43093</v>
      </c>
      <c r="G3053" s="33" t="s">
        <v>30574</v>
      </c>
      <c r="H3053" s="33" t="s">
        <v>307</v>
      </c>
      <c r="I3053" s="33" t="s">
        <v>308</v>
      </c>
      <c r="J3053" s="62">
        <v>99701</v>
      </c>
      <c r="K3053" s="33" t="s">
        <v>18064</v>
      </c>
      <c r="L3053" s="33" t="s">
        <v>30575</v>
      </c>
      <c r="M3053" s="1" t="s">
        <v>47335</v>
      </c>
      <c r="N3053" s="33" t="s">
        <v>20</v>
      </c>
      <c r="O3053" s="33" t="s">
        <v>30576</v>
      </c>
      <c r="P3053" s="33" t="s">
        <v>45771</v>
      </c>
      <c r="Q3053" s="33" t="s">
        <v>29986</v>
      </c>
      <c r="R3053" s="96" t="s">
        <v>30577</v>
      </c>
      <c r="S3053" s="33" t="s">
        <v>509</v>
      </c>
      <c r="T3053" s="33" t="s">
        <v>21</v>
      </c>
      <c r="U3053" s="33" t="s">
        <v>26689</v>
      </c>
      <c r="V3053" s="33" t="s">
        <v>26484</v>
      </c>
      <c r="W3053" s="33" t="s">
        <v>26485</v>
      </c>
      <c r="X3053" s="33" t="s">
        <v>93</v>
      </c>
      <c r="Y3053" s="33">
        <v>3265</v>
      </c>
      <c r="AA3053" s="33" t="s">
        <v>42844</v>
      </c>
      <c r="AB3053" s="33">
        <v>5396</v>
      </c>
      <c r="AC3053" s="103">
        <v>23523</v>
      </c>
    </row>
    <row r="3054" spans="1:46" ht="13" customHeight="1" x14ac:dyDescent="0.2">
      <c r="A3054" s="33" t="s">
        <v>36009</v>
      </c>
      <c r="B3054" s="33">
        <v>21</v>
      </c>
      <c r="C3054" s="33" t="s">
        <v>102</v>
      </c>
      <c r="D3054" s="33" t="s">
        <v>30</v>
      </c>
      <c r="E3054" s="96" t="s">
        <v>36016</v>
      </c>
      <c r="F3054" s="94">
        <v>43093</v>
      </c>
      <c r="G3054" s="33" t="s">
        <v>36015</v>
      </c>
      <c r="H3054" s="33" t="s">
        <v>36013</v>
      </c>
      <c r="I3054" s="33" t="s">
        <v>297</v>
      </c>
      <c r="J3054" s="62">
        <v>98902</v>
      </c>
      <c r="K3054" s="33" t="s">
        <v>20328</v>
      </c>
      <c r="L3054" s="33" t="s">
        <v>36010</v>
      </c>
      <c r="M3054" s="1" t="s">
        <v>47336</v>
      </c>
      <c r="N3054" s="33" t="s">
        <v>20</v>
      </c>
      <c r="O3054" s="33" t="s">
        <v>36014</v>
      </c>
      <c r="P3054" s="33" t="s">
        <v>36011</v>
      </c>
      <c r="Q3054" s="33" t="s">
        <v>1081</v>
      </c>
      <c r="R3054" s="96" t="s">
        <v>36012</v>
      </c>
      <c r="S3054" s="33" t="s">
        <v>93</v>
      </c>
      <c r="T3054" s="33" t="s">
        <v>350</v>
      </c>
      <c r="U3054" s="33" t="s">
        <v>26775</v>
      </c>
      <c r="V3054" s="33" t="s">
        <v>26482</v>
      </c>
      <c r="W3054" s="33" t="s">
        <v>26483</v>
      </c>
      <c r="X3054" s="33" t="s">
        <v>93</v>
      </c>
      <c r="Y3054" s="33">
        <v>3232</v>
      </c>
      <c r="AA3054" s="33" t="s">
        <v>42842</v>
      </c>
      <c r="AB3054" s="33">
        <v>5399</v>
      </c>
      <c r="AC3054" s="103">
        <v>23525</v>
      </c>
    </row>
    <row r="3055" spans="1:46" ht="13" customHeight="1" x14ac:dyDescent="0.2">
      <c r="A3055" s="33" t="s">
        <v>30540</v>
      </c>
      <c r="B3055" s="33">
        <v>32</v>
      </c>
      <c r="C3055" s="33" t="s">
        <v>13</v>
      </c>
      <c r="D3055" s="33" t="s">
        <v>41</v>
      </c>
      <c r="F3055" s="94">
        <v>43092</v>
      </c>
      <c r="G3055" s="33" t="s">
        <v>30541</v>
      </c>
      <c r="H3055" s="33" t="s">
        <v>30542</v>
      </c>
      <c r="I3055" s="33" t="s">
        <v>38</v>
      </c>
      <c r="J3055" s="62">
        <v>91304</v>
      </c>
      <c r="K3055" s="33" t="s">
        <v>91</v>
      </c>
      <c r="L3055" s="33" t="s">
        <v>92</v>
      </c>
      <c r="M3055" s="1" t="s">
        <v>45984</v>
      </c>
      <c r="N3055" s="33" t="s">
        <v>20</v>
      </c>
      <c r="O3055" s="33" t="s">
        <v>30543</v>
      </c>
      <c r="P3055" s="33" t="s">
        <v>31864</v>
      </c>
      <c r="Q3055" s="33" t="s">
        <v>29986</v>
      </c>
      <c r="R3055" s="96" t="s">
        <v>30544</v>
      </c>
      <c r="S3055" s="33" t="s">
        <v>93</v>
      </c>
      <c r="T3055" s="33" t="s">
        <v>21</v>
      </c>
      <c r="U3055" s="33" t="s">
        <v>26505</v>
      </c>
      <c r="V3055" s="33" t="s">
        <v>26482</v>
      </c>
      <c r="W3055" s="33" t="s">
        <v>26486</v>
      </c>
      <c r="X3055" s="33" t="s">
        <v>93</v>
      </c>
      <c r="Y3055" s="33">
        <v>3234</v>
      </c>
      <c r="AA3055" s="33" t="s">
        <v>42844</v>
      </c>
      <c r="AB3055" s="33">
        <v>5394</v>
      </c>
      <c r="AC3055" s="103">
        <v>23519</v>
      </c>
    </row>
    <row r="3056" spans="1:46" ht="13" customHeight="1" x14ac:dyDescent="0.2">
      <c r="A3056" s="33" t="s">
        <v>30671</v>
      </c>
      <c r="B3056" s="33">
        <v>26</v>
      </c>
      <c r="C3056" s="33" t="s">
        <v>13</v>
      </c>
      <c r="D3056" s="33" t="s">
        <v>30</v>
      </c>
      <c r="E3056" s="96" t="s">
        <v>30776</v>
      </c>
      <c r="F3056" s="94">
        <v>43092</v>
      </c>
      <c r="G3056" s="33" t="s">
        <v>30672</v>
      </c>
      <c r="H3056" s="33" t="s">
        <v>30673</v>
      </c>
      <c r="I3056" s="33" t="s">
        <v>465</v>
      </c>
      <c r="J3056" s="62">
        <v>3741</v>
      </c>
      <c r="K3056" s="33" t="s">
        <v>1343</v>
      </c>
      <c r="L3056" s="33" t="s">
        <v>12601</v>
      </c>
      <c r="M3056" s="1" t="s">
        <v>46648</v>
      </c>
      <c r="N3056" s="33" t="s">
        <v>20</v>
      </c>
      <c r="O3056" s="33" t="s">
        <v>30674</v>
      </c>
      <c r="P3056" s="33" t="s">
        <v>45771</v>
      </c>
      <c r="Q3056" s="33" t="s">
        <v>29986</v>
      </c>
      <c r="R3056" s="96" t="s">
        <v>30675</v>
      </c>
      <c r="S3056" s="33" t="s">
        <v>93</v>
      </c>
      <c r="T3056" s="33" t="s">
        <v>28</v>
      </c>
      <c r="U3056" s="33" t="s">
        <v>26487</v>
      </c>
      <c r="V3056" s="33" t="s">
        <v>26487</v>
      </c>
      <c r="W3056" s="33" t="s">
        <v>26485</v>
      </c>
      <c r="X3056" s="33" t="s">
        <v>93</v>
      </c>
      <c r="Y3056" s="33">
        <v>3235</v>
      </c>
      <c r="AA3056" s="33" t="s">
        <v>42843</v>
      </c>
      <c r="AB3056" s="33">
        <v>5395</v>
      </c>
      <c r="AC3056" s="103">
        <v>23520</v>
      </c>
    </row>
    <row r="3057" spans="1:29" ht="13" customHeight="1" x14ac:dyDescent="0.2">
      <c r="A3057" s="33" t="s">
        <v>30528</v>
      </c>
      <c r="B3057" s="33">
        <v>40</v>
      </c>
      <c r="C3057" s="33" t="s">
        <v>13</v>
      </c>
      <c r="D3057" s="33" t="s">
        <v>30</v>
      </c>
      <c r="E3057" s="96" t="s">
        <v>30529</v>
      </c>
      <c r="F3057" s="94">
        <v>43091</v>
      </c>
      <c r="G3057" s="33" t="s">
        <v>30530</v>
      </c>
      <c r="H3057" s="33" t="s">
        <v>747</v>
      </c>
      <c r="I3057" s="33" t="s">
        <v>121</v>
      </c>
      <c r="J3057" s="62">
        <v>55741</v>
      </c>
      <c r="K3057" s="33" t="s">
        <v>658</v>
      </c>
      <c r="L3057" s="33" t="s">
        <v>30531</v>
      </c>
      <c r="M3057" s="1" t="s">
        <v>47338</v>
      </c>
      <c r="N3057" s="33" t="s">
        <v>20</v>
      </c>
      <c r="O3057" s="33" t="s">
        <v>30532</v>
      </c>
      <c r="P3057" s="33" t="s">
        <v>45771</v>
      </c>
      <c r="Q3057" s="33" t="s">
        <v>29986</v>
      </c>
      <c r="R3057" s="96" t="s">
        <v>30533</v>
      </c>
      <c r="S3057" s="33" t="s">
        <v>93</v>
      </c>
      <c r="T3057" s="33" t="s">
        <v>21</v>
      </c>
      <c r="U3057" s="33" t="s">
        <v>26689</v>
      </c>
      <c r="V3057" s="33" t="s">
        <v>26484</v>
      </c>
      <c r="W3057" s="33" t="s">
        <v>26486</v>
      </c>
      <c r="X3057" s="33" t="s">
        <v>93</v>
      </c>
      <c r="Y3057" s="33">
        <v>3237</v>
      </c>
      <c r="AA3057" s="33" t="s">
        <v>42843</v>
      </c>
      <c r="AB3057" s="33">
        <v>5392</v>
      </c>
      <c r="AC3057" s="103">
        <v>23515</v>
      </c>
    </row>
    <row r="3058" spans="1:29" ht="13" customHeight="1" x14ac:dyDescent="0.2">
      <c r="A3058" s="33" t="s">
        <v>30522</v>
      </c>
      <c r="B3058" s="33">
        <v>51</v>
      </c>
      <c r="C3058" s="33" t="s">
        <v>13</v>
      </c>
      <c r="D3058" s="33" t="s">
        <v>14</v>
      </c>
      <c r="E3058" s="96" t="s">
        <v>30523</v>
      </c>
      <c r="F3058" s="94">
        <v>43091</v>
      </c>
      <c r="G3058" s="33" t="s">
        <v>30524</v>
      </c>
      <c r="H3058" s="33" t="s">
        <v>11203</v>
      </c>
      <c r="I3058" s="33" t="s">
        <v>373</v>
      </c>
      <c r="J3058" s="62">
        <v>17104</v>
      </c>
      <c r="K3058" s="33" t="s">
        <v>4170</v>
      </c>
      <c r="L3058" s="33" t="s">
        <v>30525</v>
      </c>
      <c r="M3058" s="1" t="s">
        <v>48929</v>
      </c>
      <c r="N3058" s="33" t="s">
        <v>20</v>
      </c>
      <c r="O3058" s="33" t="s">
        <v>30526</v>
      </c>
      <c r="P3058" s="33" t="s">
        <v>45771</v>
      </c>
      <c r="Q3058" s="33" t="s">
        <v>29986</v>
      </c>
      <c r="R3058" s="96" t="s">
        <v>30527</v>
      </c>
      <c r="S3058" s="33" t="s">
        <v>93</v>
      </c>
      <c r="T3058" s="33" t="s">
        <v>21</v>
      </c>
      <c r="U3058" s="33" t="s">
        <v>26689</v>
      </c>
      <c r="V3058" s="33" t="s">
        <v>26484</v>
      </c>
      <c r="W3058" s="33" t="s">
        <v>26486</v>
      </c>
      <c r="X3058" s="33" t="s">
        <v>93</v>
      </c>
      <c r="Y3058" s="33">
        <v>3236</v>
      </c>
      <c r="AA3058" s="33" t="s">
        <v>42842</v>
      </c>
      <c r="AB3058" s="33">
        <v>5391</v>
      </c>
      <c r="AC3058" s="103">
        <v>23513</v>
      </c>
    </row>
    <row r="3059" spans="1:29" ht="13" customHeight="1" x14ac:dyDescent="0.2">
      <c r="A3059" s="1" t="s">
        <v>30534</v>
      </c>
      <c r="B3059" s="33">
        <v>62</v>
      </c>
      <c r="C3059" s="33" t="s">
        <v>13</v>
      </c>
      <c r="D3059" s="1" t="s">
        <v>23</v>
      </c>
      <c r="F3059" s="94">
        <v>43091</v>
      </c>
      <c r="G3059" s="33" t="s">
        <v>30535</v>
      </c>
      <c r="H3059" s="33" t="s">
        <v>30536</v>
      </c>
      <c r="I3059" s="33" t="s">
        <v>732</v>
      </c>
      <c r="J3059" s="62">
        <v>83201</v>
      </c>
      <c r="K3059" s="33" t="s">
        <v>15775</v>
      </c>
      <c r="L3059" s="33" t="s">
        <v>30537</v>
      </c>
      <c r="M3059" s="1" t="s">
        <v>47337</v>
      </c>
      <c r="N3059" s="33" t="s">
        <v>20</v>
      </c>
      <c r="O3059" s="33" t="s">
        <v>30538</v>
      </c>
      <c r="P3059" s="33" t="s">
        <v>36923</v>
      </c>
      <c r="Q3059" s="33" t="s">
        <v>29986</v>
      </c>
      <c r="R3059" s="96" t="s">
        <v>30539</v>
      </c>
      <c r="S3059" s="33" t="s">
        <v>93</v>
      </c>
      <c r="T3059" s="33" t="s">
        <v>21</v>
      </c>
      <c r="U3059" s="33" t="s">
        <v>26689</v>
      </c>
      <c r="V3059" s="33" t="s">
        <v>26482</v>
      </c>
      <c r="W3059" s="33" t="s">
        <v>26485</v>
      </c>
      <c r="X3059" s="33" t="s">
        <v>93</v>
      </c>
      <c r="Y3059" s="33">
        <v>3238</v>
      </c>
      <c r="AA3059" s="33" t="s">
        <v>42844</v>
      </c>
      <c r="AB3059" s="33">
        <v>5393</v>
      </c>
      <c r="AC3059" s="103">
        <v>23517</v>
      </c>
    </row>
    <row r="3060" spans="1:29" ht="13" customHeight="1" x14ac:dyDescent="0.2">
      <c r="A3060" s="33" t="s">
        <v>30517</v>
      </c>
      <c r="B3060" s="33">
        <v>26</v>
      </c>
      <c r="C3060" s="33" t="s">
        <v>13</v>
      </c>
      <c r="D3060" s="33" t="s">
        <v>41</v>
      </c>
      <c r="E3060" s="96" t="s">
        <v>30518</v>
      </c>
      <c r="F3060" s="94">
        <v>43090</v>
      </c>
      <c r="G3060" s="33" t="s">
        <v>30519</v>
      </c>
      <c r="H3060" s="33" t="s">
        <v>1588</v>
      </c>
      <c r="I3060" s="33" t="s">
        <v>191</v>
      </c>
      <c r="J3060" s="62">
        <v>80634</v>
      </c>
      <c r="K3060" s="33" t="s">
        <v>1590</v>
      </c>
      <c r="L3060" s="33" t="s">
        <v>1591</v>
      </c>
      <c r="M3060" s="1" t="s">
        <v>46216</v>
      </c>
      <c r="N3060" s="33" t="s">
        <v>20</v>
      </c>
      <c r="O3060" s="33" t="s">
        <v>30520</v>
      </c>
      <c r="P3060" s="33" t="s">
        <v>31864</v>
      </c>
      <c r="Q3060" s="33" t="s">
        <v>29986</v>
      </c>
      <c r="R3060" s="96" t="s">
        <v>30521</v>
      </c>
      <c r="S3060" s="33" t="s">
        <v>93</v>
      </c>
      <c r="T3060" s="33" t="s">
        <v>21</v>
      </c>
      <c r="U3060" s="33" t="s">
        <v>26689</v>
      </c>
      <c r="V3060" s="33" t="s">
        <v>26482</v>
      </c>
      <c r="W3060" s="33" t="s">
        <v>26486</v>
      </c>
      <c r="X3060" s="33" t="s">
        <v>93</v>
      </c>
      <c r="Y3060" s="33">
        <v>3239</v>
      </c>
      <c r="AA3060" s="33" t="s">
        <v>42844</v>
      </c>
      <c r="AB3060" s="33">
        <v>5386</v>
      </c>
      <c r="AC3060" s="103">
        <v>23510</v>
      </c>
    </row>
    <row r="3061" spans="1:29" ht="13" customHeight="1" x14ac:dyDescent="0.2">
      <c r="A3061" s="1" t="s">
        <v>30510</v>
      </c>
      <c r="B3061" s="33">
        <v>56</v>
      </c>
      <c r="C3061" s="33" t="s">
        <v>13</v>
      </c>
      <c r="D3061" s="1" t="s">
        <v>23</v>
      </c>
      <c r="F3061" s="94">
        <v>43090</v>
      </c>
      <c r="G3061" s="33" t="s">
        <v>30511</v>
      </c>
      <c r="H3061" s="33" t="s">
        <v>4057</v>
      </c>
      <c r="I3061" s="33" t="s">
        <v>308</v>
      </c>
      <c r="J3061" s="62">
        <v>99503</v>
      </c>
      <c r="K3061" s="33" t="s">
        <v>4057</v>
      </c>
      <c r="L3061" s="33" t="s">
        <v>4059</v>
      </c>
      <c r="M3061" s="1" t="s">
        <v>46236</v>
      </c>
      <c r="N3061" s="33" t="s">
        <v>20</v>
      </c>
      <c r="O3061" s="33" t="s">
        <v>30512</v>
      </c>
      <c r="P3061" s="33" t="s">
        <v>45771</v>
      </c>
      <c r="Q3061" s="33" t="s">
        <v>29986</v>
      </c>
      <c r="R3061" s="96" t="s">
        <v>30513</v>
      </c>
      <c r="S3061" s="33" t="s">
        <v>93</v>
      </c>
      <c r="T3061" s="33" t="s">
        <v>21</v>
      </c>
      <c r="U3061" s="33" t="s">
        <v>26689</v>
      </c>
      <c r="V3061" s="33" t="s">
        <v>26484</v>
      </c>
      <c r="W3061" s="33" t="s">
        <v>26485</v>
      </c>
      <c r="X3061" s="33" t="s">
        <v>93</v>
      </c>
      <c r="Y3061" s="33">
        <v>3226</v>
      </c>
      <c r="AA3061" s="33" t="s">
        <v>42844</v>
      </c>
      <c r="AB3061" s="33">
        <v>5385</v>
      </c>
      <c r="AC3061" s="103">
        <v>23508</v>
      </c>
    </row>
    <row r="3062" spans="1:29" ht="13" customHeight="1" x14ac:dyDescent="0.2">
      <c r="A3062" s="1" t="s">
        <v>2989</v>
      </c>
      <c r="B3062" s="33" t="s">
        <v>22</v>
      </c>
      <c r="C3062" s="33" t="s">
        <v>102</v>
      </c>
      <c r="D3062" s="1" t="s">
        <v>23</v>
      </c>
      <c r="F3062" s="94">
        <v>43090</v>
      </c>
      <c r="G3062" s="33" t="s">
        <v>30564</v>
      </c>
      <c r="H3062" s="33" t="s">
        <v>30565</v>
      </c>
      <c r="I3062" s="33" t="s">
        <v>38</v>
      </c>
      <c r="J3062" s="62">
        <v>95482</v>
      </c>
      <c r="K3062" s="33" t="s">
        <v>5277</v>
      </c>
      <c r="L3062" s="33" t="s">
        <v>12274</v>
      </c>
      <c r="M3062" s="1" t="s">
        <v>47213</v>
      </c>
      <c r="N3062" s="33" t="s">
        <v>20</v>
      </c>
      <c r="O3062" s="33" t="s">
        <v>36381</v>
      </c>
      <c r="P3062" s="33" t="s">
        <v>45771</v>
      </c>
      <c r="Q3062" s="33" t="s">
        <v>29986</v>
      </c>
      <c r="R3062" s="96" t="s">
        <v>30566</v>
      </c>
      <c r="S3062" s="33" t="s">
        <v>93</v>
      </c>
      <c r="T3062" s="33" t="s">
        <v>21</v>
      </c>
      <c r="U3062" s="33" t="s">
        <v>26689</v>
      </c>
      <c r="V3062" s="33" t="s">
        <v>26484</v>
      </c>
      <c r="W3062" s="33" t="s">
        <v>26485</v>
      </c>
      <c r="AA3062" s="33" t="s">
        <v>42843</v>
      </c>
      <c r="AB3062" s="33">
        <v>5387</v>
      </c>
      <c r="AC3062" s="103">
        <v>23512</v>
      </c>
    </row>
    <row r="3063" spans="1:29" ht="13" customHeight="1" x14ac:dyDescent="0.2">
      <c r="A3063" s="33" t="s">
        <v>30648</v>
      </c>
      <c r="B3063" s="33">
        <v>6</v>
      </c>
      <c r="C3063" s="33" t="s">
        <v>13</v>
      </c>
      <c r="D3063" s="33" t="s">
        <v>41</v>
      </c>
      <c r="E3063" s="96" t="s">
        <v>30649</v>
      </c>
      <c r="F3063" s="94">
        <v>43090</v>
      </c>
      <c r="G3063" s="33" t="s">
        <v>30607</v>
      </c>
      <c r="H3063" s="33" t="s">
        <v>30608</v>
      </c>
      <c r="I3063" s="33" t="s">
        <v>66</v>
      </c>
      <c r="J3063" s="62">
        <v>78154</v>
      </c>
      <c r="K3063" s="33" t="s">
        <v>6114</v>
      </c>
      <c r="L3063" s="33" t="s">
        <v>539</v>
      </c>
      <c r="M3063" s="1" t="s">
        <v>46190</v>
      </c>
      <c r="N3063" s="33" t="s">
        <v>20</v>
      </c>
      <c r="O3063" s="33" t="s">
        <v>30609</v>
      </c>
      <c r="P3063" s="33" t="s">
        <v>45771</v>
      </c>
      <c r="Q3063" s="33" t="s">
        <v>29986</v>
      </c>
      <c r="R3063" s="96" t="s">
        <v>30610</v>
      </c>
      <c r="S3063" s="33" t="s">
        <v>93</v>
      </c>
      <c r="T3063" s="33" t="s">
        <v>45897</v>
      </c>
      <c r="U3063" s="33" t="s">
        <v>49804</v>
      </c>
      <c r="V3063" s="33" t="s">
        <v>26482</v>
      </c>
      <c r="W3063" s="33" t="s">
        <v>26485</v>
      </c>
      <c r="X3063" s="33" t="s">
        <v>509</v>
      </c>
      <c r="Y3063" s="33">
        <v>3229</v>
      </c>
      <c r="AA3063" s="33" t="s">
        <v>42844</v>
      </c>
      <c r="AB3063" s="33">
        <v>5389</v>
      </c>
      <c r="AC3063" s="103">
        <v>23511</v>
      </c>
    </row>
    <row r="3064" spans="1:29" ht="13" customHeight="1" x14ac:dyDescent="0.2">
      <c r="A3064" s="33" t="s">
        <v>30605</v>
      </c>
      <c r="B3064" s="33">
        <v>30</v>
      </c>
      <c r="C3064" s="33" t="s">
        <v>102</v>
      </c>
      <c r="D3064" s="33" t="s">
        <v>30</v>
      </c>
      <c r="E3064" s="96" t="s">
        <v>30606</v>
      </c>
      <c r="F3064" s="94">
        <v>43090</v>
      </c>
      <c r="G3064" s="33" t="s">
        <v>30607</v>
      </c>
      <c r="H3064" s="33" t="s">
        <v>30608</v>
      </c>
      <c r="I3064" s="33" t="s">
        <v>66</v>
      </c>
      <c r="J3064" s="62">
        <v>78154</v>
      </c>
      <c r="K3064" s="33" t="s">
        <v>6114</v>
      </c>
      <c r="L3064" s="33" t="s">
        <v>539</v>
      </c>
      <c r="M3064" s="1" t="s">
        <v>46190</v>
      </c>
      <c r="N3064" s="33" t="s">
        <v>20</v>
      </c>
      <c r="O3064" s="33" t="s">
        <v>30609</v>
      </c>
      <c r="P3064" s="33" t="s">
        <v>45771</v>
      </c>
      <c r="Q3064" s="33" t="s">
        <v>29986</v>
      </c>
      <c r="R3064" s="96" t="s">
        <v>30610</v>
      </c>
      <c r="S3064" s="33" t="s">
        <v>93</v>
      </c>
      <c r="T3064" s="33" t="s">
        <v>28</v>
      </c>
      <c r="U3064" s="33" t="s">
        <v>26491</v>
      </c>
      <c r="V3064" s="33" t="s">
        <v>26484</v>
      </c>
      <c r="W3064" s="33" t="s">
        <v>26486</v>
      </c>
      <c r="X3064" s="33" t="s">
        <v>509</v>
      </c>
      <c r="Y3064" s="33">
        <v>3230</v>
      </c>
      <c r="AA3064" s="33" t="s">
        <v>42844</v>
      </c>
      <c r="AB3064" s="33">
        <v>5388</v>
      </c>
      <c r="AC3064" s="103">
        <v>23507</v>
      </c>
    </row>
    <row r="3065" spans="1:29" ht="13" customHeight="1" x14ac:dyDescent="0.2">
      <c r="A3065" s="33" t="s">
        <v>30703</v>
      </c>
      <c r="B3065" s="33">
        <v>35</v>
      </c>
      <c r="C3065" s="33" t="s">
        <v>13</v>
      </c>
      <c r="D3065" s="33" t="s">
        <v>41</v>
      </c>
      <c r="E3065" s="96" t="s">
        <v>30704</v>
      </c>
      <c r="F3065" s="94">
        <v>43090</v>
      </c>
      <c r="G3065" s="33" t="s">
        <v>30705</v>
      </c>
      <c r="H3065" s="33" t="s">
        <v>11408</v>
      </c>
      <c r="I3065" s="33" t="s">
        <v>177</v>
      </c>
      <c r="J3065" s="62">
        <v>87401</v>
      </c>
      <c r="K3065" s="33" t="s">
        <v>5249</v>
      </c>
      <c r="L3065" s="33" t="s">
        <v>11410</v>
      </c>
      <c r="M3065" s="1" t="s">
        <v>46468</v>
      </c>
      <c r="N3065" s="33" t="s">
        <v>20</v>
      </c>
      <c r="O3065" s="33" t="s">
        <v>30706</v>
      </c>
      <c r="P3065" s="33" t="s">
        <v>45771</v>
      </c>
      <c r="Q3065" s="33" t="s">
        <v>29986</v>
      </c>
      <c r="R3065" s="96" t="s">
        <v>30707</v>
      </c>
      <c r="S3065" s="33" t="s">
        <v>93</v>
      </c>
      <c r="T3065" s="33" t="s">
        <v>350</v>
      </c>
      <c r="U3065" s="33" t="s">
        <v>26775</v>
      </c>
      <c r="V3065" s="33" t="s">
        <v>26482</v>
      </c>
      <c r="W3065" s="33" t="s">
        <v>26485</v>
      </c>
      <c r="X3065" s="33" t="s">
        <v>93</v>
      </c>
      <c r="Y3065" s="33">
        <v>3227</v>
      </c>
      <c r="AA3065" s="33" t="s">
        <v>42842</v>
      </c>
      <c r="AB3065" s="33">
        <v>5390</v>
      </c>
      <c r="AC3065" s="103">
        <v>23509</v>
      </c>
    </row>
    <row r="3066" spans="1:29" ht="13" customHeight="1" x14ac:dyDescent="0.2">
      <c r="A3066" s="33" t="s">
        <v>33854</v>
      </c>
      <c r="B3066" s="33" t="s">
        <v>22</v>
      </c>
      <c r="C3066" s="33" t="s">
        <v>13</v>
      </c>
      <c r="D3066" s="33" t="s">
        <v>41</v>
      </c>
      <c r="F3066" s="94">
        <v>43089</v>
      </c>
      <c r="G3066" s="33" t="s">
        <v>30514</v>
      </c>
      <c r="H3066" s="33" t="s">
        <v>834</v>
      </c>
      <c r="I3066" s="33" t="s">
        <v>38</v>
      </c>
      <c r="J3066" s="62">
        <v>92056</v>
      </c>
      <c r="K3066" s="33" t="s">
        <v>142</v>
      </c>
      <c r="L3066" s="33" t="s">
        <v>1962</v>
      </c>
      <c r="M3066" s="1" t="s">
        <v>46056</v>
      </c>
      <c r="N3066" s="33" t="s">
        <v>20</v>
      </c>
      <c r="O3066" s="33" t="s">
        <v>30515</v>
      </c>
      <c r="P3066" s="33" t="s">
        <v>45771</v>
      </c>
      <c r="Q3066" s="33" t="s">
        <v>29986</v>
      </c>
      <c r="R3066" s="96" t="s">
        <v>30516</v>
      </c>
      <c r="S3066" s="33" t="s">
        <v>93</v>
      </c>
      <c r="T3066" s="33" t="s">
        <v>21</v>
      </c>
      <c r="U3066" s="33" t="s">
        <v>26689</v>
      </c>
      <c r="V3066" s="33" t="s">
        <v>26487</v>
      </c>
      <c r="W3066" s="33" t="s">
        <v>26486</v>
      </c>
      <c r="X3066" s="33" t="s">
        <v>93</v>
      </c>
      <c r="Y3066" s="33">
        <v>3228</v>
      </c>
      <c r="AA3066" s="33" t="s">
        <v>42844</v>
      </c>
      <c r="AB3066" s="33">
        <v>5383</v>
      </c>
      <c r="AC3066" s="103">
        <v>23505</v>
      </c>
    </row>
    <row r="3067" spans="1:29" ht="13" customHeight="1" x14ac:dyDescent="0.2">
      <c r="A3067" s="33" t="s">
        <v>4518</v>
      </c>
      <c r="B3067" s="33">
        <v>33</v>
      </c>
      <c r="C3067" s="33" t="s">
        <v>13</v>
      </c>
      <c r="D3067" s="33" t="s">
        <v>30</v>
      </c>
      <c r="E3067" s="96" t="s">
        <v>30599</v>
      </c>
      <c r="F3067" s="94">
        <v>43089</v>
      </c>
      <c r="G3067" s="33" t="s">
        <v>30600</v>
      </c>
      <c r="H3067" s="33" t="s">
        <v>30601</v>
      </c>
      <c r="I3067" s="33" t="s">
        <v>62</v>
      </c>
      <c r="J3067" s="62">
        <v>45342</v>
      </c>
      <c r="K3067" s="33" t="s">
        <v>992</v>
      </c>
      <c r="L3067" s="33" t="s">
        <v>30602</v>
      </c>
      <c r="M3067" s="1" t="s">
        <v>47339</v>
      </c>
      <c r="N3067" s="33" t="s">
        <v>20</v>
      </c>
      <c r="O3067" s="33" t="s">
        <v>30603</v>
      </c>
      <c r="P3067" s="33" t="s">
        <v>45771</v>
      </c>
      <c r="Q3067" s="33" t="s">
        <v>29986</v>
      </c>
      <c r="R3067" s="96" t="s">
        <v>30604</v>
      </c>
      <c r="S3067" s="33" t="s">
        <v>901</v>
      </c>
      <c r="T3067" s="33" t="s">
        <v>45897</v>
      </c>
      <c r="U3067" s="33" t="s">
        <v>39851</v>
      </c>
      <c r="V3067" s="33" t="s">
        <v>26482</v>
      </c>
      <c r="W3067" s="33" t="s">
        <v>26485</v>
      </c>
      <c r="X3067" s="33" t="s">
        <v>93</v>
      </c>
      <c r="Y3067" s="33">
        <v>3222</v>
      </c>
      <c r="AA3067" s="33" t="s">
        <v>42844</v>
      </c>
      <c r="AB3067" s="33">
        <v>5384</v>
      </c>
      <c r="AC3067" s="103">
        <v>23506</v>
      </c>
    </row>
    <row r="3068" spans="1:29" ht="13" customHeight="1" x14ac:dyDescent="0.2">
      <c r="A3068" s="33" t="s">
        <v>30500</v>
      </c>
      <c r="B3068" s="33">
        <v>24</v>
      </c>
      <c r="C3068" s="33" t="s">
        <v>13</v>
      </c>
      <c r="D3068" s="33" t="s">
        <v>78</v>
      </c>
      <c r="E3068" s="96" t="s">
        <v>30501</v>
      </c>
      <c r="F3068" s="94">
        <v>43088</v>
      </c>
      <c r="G3068" s="33" t="s">
        <v>30502</v>
      </c>
      <c r="H3068" s="33" t="s">
        <v>30503</v>
      </c>
      <c r="I3068" s="33" t="s">
        <v>66</v>
      </c>
      <c r="J3068" s="62">
        <v>75056</v>
      </c>
      <c r="K3068" s="33" t="s">
        <v>152</v>
      </c>
      <c r="L3068" s="33" t="s">
        <v>30504</v>
      </c>
      <c r="M3068" s="1" t="s">
        <v>47340</v>
      </c>
      <c r="N3068" s="33" t="s">
        <v>20</v>
      </c>
      <c r="O3068" s="33" t="s">
        <v>30505</v>
      </c>
      <c r="P3068" s="33" t="s">
        <v>45771</v>
      </c>
      <c r="Q3068" s="33" t="s">
        <v>29986</v>
      </c>
      <c r="R3068" s="96" t="s">
        <v>30506</v>
      </c>
      <c r="S3068" s="33" t="s">
        <v>93</v>
      </c>
      <c r="T3068" s="33" t="s">
        <v>21</v>
      </c>
      <c r="U3068" s="33" t="s">
        <v>26682</v>
      </c>
      <c r="V3068" s="33" t="s">
        <v>26482</v>
      </c>
      <c r="W3068" s="33" t="s">
        <v>26485</v>
      </c>
      <c r="X3068" s="33" t="s">
        <v>93</v>
      </c>
      <c r="Y3068" s="33">
        <v>3224</v>
      </c>
      <c r="AA3068" s="33" t="s">
        <v>42844</v>
      </c>
      <c r="AB3068" s="33">
        <v>5382</v>
      </c>
      <c r="AC3068" s="103">
        <v>23502</v>
      </c>
    </row>
    <row r="3069" spans="1:29" ht="13" customHeight="1" x14ac:dyDescent="0.2">
      <c r="A3069" s="33" t="s">
        <v>30493</v>
      </c>
      <c r="B3069" s="33">
        <v>56</v>
      </c>
      <c r="C3069" s="33" t="s">
        <v>13</v>
      </c>
      <c r="D3069" s="33" t="s">
        <v>30</v>
      </c>
      <c r="E3069" s="96" t="s">
        <v>30494</v>
      </c>
      <c r="F3069" s="94">
        <v>43088</v>
      </c>
      <c r="G3069" s="33" t="s">
        <v>30495</v>
      </c>
      <c r="H3069" s="33" t="s">
        <v>30496</v>
      </c>
      <c r="I3069" s="33" t="s">
        <v>915</v>
      </c>
      <c r="J3069" s="62">
        <v>72947</v>
      </c>
      <c r="K3069" s="33" t="s">
        <v>10256</v>
      </c>
      <c r="L3069" s="33" t="s">
        <v>30497</v>
      </c>
      <c r="M3069" s="1" t="s">
        <v>47341</v>
      </c>
      <c r="N3069" s="33" t="s">
        <v>20</v>
      </c>
      <c r="O3069" s="33" t="s">
        <v>30498</v>
      </c>
      <c r="P3069" s="33" t="s">
        <v>45771</v>
      </c>
      <c r="Q3069" s="33" t="s">
        <v>29986</v>
      </c>
      <c r="R3069" s="96" t="s">
        <v>30499</v>
      </c>
      <c r="S3069" s="33" t="s">
        <v>93</v>
      </c>
      <c r="T3069" s="33" t="s">
        <v>21</v>
      </c>
      <c r="U3069" s="33" t="s">
        <v>26682</v>
      </c>
      <c r="V3069" s="33" t="s">
        <v>26482</v>
      </c>
      <c r="W3069" s="33" t="s">
        <v>26486</v>
      </c>
      <c r="X3069" s="33" t="s">
        <v>93</v>
      </c>
      <c r="Y3069" s="33">
        <v>3223</v>
      </c>
      <c r="AA3069" s="33" t="s">
        <v>42843</v>
      </c>
      <c r="AB3069" s="33">
        <v>5381</v>
      </c>
      <c r="AC3069" s="103">
        <v>23503</v>
      </c>
    </row>
    <row r="3070" spans="1:29" ht="13" customHeight="1" x14ac:dyDescent="0.2">
      <c r="A3070" s="1" t="s">
        <v>2989</v>
      </c>
      <c r="B3070" s="33" t="s">
        <v>22</v>
      </c>
      <c r="C3070" s="33" t="s">
        <v>13</v>
      </c>
      <c r="D3070" s="1" t="s">
        <v>23</v>
      </c>
      <c r="F3070" s="94">
        <v>43088</v>
      </c>
      <c r="G3070" s="33" t="s">
        <v>30507</v>
      </c>
      <c r="H3070" s="33" t="s">
        <v>17042</v>
      </c>
      <c r="I3070" s="33" t="s">
        <v>281</v>
      </c>
      <c r="J3070" s="62">
        <v>98034</v>
      </c>
      <c r="K3070" s="33" t="s">
        <v>1130</v>
      </c>
      <c r="L3070" s="33" t="s">
        <v>17043</v>
      </c>
      <c r="M3070" s="1" t="s">
        <v>46604</v>
      </c>
      <c r="N3070" s="33" t="s">
        <v>20</v>
      </c>
      <c r="O3070" s="33" t="s">
        <v>30508</v>
      </c>
      <c r="P3070" s="33" t="s">
        <v>45771</v>
      </c>
      <c r="Q3070" s="33" t="s">
        <v>29986</v>
      </c>
      <c r="R3070" s="96" t="s">
        <v>30509</v>
      </c>
      <c r="S3070" s="33" t="s">
        <v>93</v>
      </c>
      <c r="T3070" s="33" t="s">
        <v>21</v>
      </c>
      <c r="U3070" s="33" t="s">
        <v>26689</v>
      </c>
      <c r="V3070" s="33" t="s">
        <v>26482</v>
      </c>
      <c r="W3070" s="33" t="s">
        <v>26485</v>
      </c>
      <c r="X3070" s="33" t="s">
        <v>93</v>
      </c>
      <c r="Y3070" s="33">
        <v>3225</v>
      </c>
      <c r="AA3070" s="33" t="s">
        <v>42844</v>
      </c>
      <c r="AB3070" s="33">
        <v>5380</v>
      </c>
      <c r="AC3070" s="103">
        <v>23500</v>
      </c>
    </row>
    <row r="3071" spans="1:29" ht="13" customHeight="1" x14ac:dyDescent="0.2">
      <c r="A3071" s="33" t="s">
        <v>30487</v>
      </c>
      <c r="B3071" s="33">
        <v>48</v>
      </c>
      <c r="C3071" s="33" t="s">
        <v>13</v>
      </c>
      <c r="D3071" s="33" t="s">
        <v>78</v>
      </c>
      <c r="E3071" s="96" t="s">
        <v>30488</v>
      </c>
      <c r="F3071" s="94">
        <v>43087</v>
      </c>
      <c r="G3071" s="33" t="s">
        <v>30489</v>
      </c>
      <c r="H3071" s="33" t="s">
        <v>30490</v>
      </c>
      <c r="I3071" s="33" t="s">
        <v>50</v>
      </c>
      <c r="J3071" s="62">
        <v>48237</v>
      </c>
      <c r="K3071" s="33" t="s">
        <v>554</v>
      </c>
      <c r="L3071" s="33" t="s">
        <v>30491</v>
      </c>
      <c r="M3071" s="1" t="s">
        <v>47342</v>
      </c>
      <c r="N3071" s="33" t="s">
        <v>20</v>
      </c>
      <c r="O3071" s="33" t="s">
        <v>36382</v>
      </c>
      <c r="P3071" s="33" t="s">
        <v>45771</v>
      </c>
      <c r="Q3071" s="33" t="s">
        <v>29986</v>
      </c>
      <c r="R3071" s="96" t="s">
        <v>30492</v>
      </c>
      <c r="S3071" s="33" t="s">
        <v>22</v>
      </c>
      <c r="T3071" s="33" t="s">
        <v>21</v>
      </c>
      <c r="U3071" s="33" t="s">
        <v>26497</v>
      </c>
      <c r="V3071" s="33" t="s">
        <v>26482</v>
      </c>
      <c r="W3071" s="33" t="s">
        <v>26485</v>
      </c>
      <c r="X3071" s="33" t="s">
        <v>93</v>
      </c>
      <c r="Y3071" s="33">
        <v>3221</v>
      </c>
      <c r="AA3071" s="33" t="s">
        <v>42842</v>
      </c>
      <c r="AB3071" s="33">
        <v>5379</v>
      </c>
      <c r="AC3071" s="103">
        <v>23498</v>
      </c>
    </row>
    <row r="3072" spans="1:29" ht="13" customHeight="1" x14ac:dyDescent="0.2">
      <c r="A3072" s="33" t="s">
        <v>30480</v>
      </c>
      <c r="B3072" s="33">
        <v>52</v>
      </c>
      <c r="C3072" s="33" t="s">
        <v>13</v>
      </c>
      <c r="D3072" s="33" t="s">
        <v>78</v>
      </c>
      <c r="E3072" s="96" t="s">
        <v>30481</v>
      </c>
      <c r="F3072" s="94">
        <v>43086</v>
      </c>
      <c r="G3072" s="33" t="s">
        <v>30482</v>
      </c>
      <c r="H3072" s="33" t="s">
        <v>30483</v>
      </c>
      <c r="I3072" s="33" t="s">
        <v>281</v>
      </c>
      <c r="J3072" s="62">
        <v>98310</v>
      </c>
      <c r="K3072" s="33" t="s">
        <v>8242</v>
      </c>
      <c r="L3072" s="33" t="s">
        <v>30484</v>
      </c>
      <c r="M3072" s="1" t="s">
        <v>47343</v>
      </c>
      <c r="N3072" s="33" t="s">
        <v>20</v>
      </c>
      <c r="O3072" s="33" t="s">
        <v>30485</v>
      </c>
      <c r="P3072" s="33" t="s">
        <v>45771</v>
      </c>
      <c r="Q3072" s="33" t="s">
        <v>29986</v>
      </c>
      <c r="R3072" s="96" t="s">
        <v>30486</v>
      </c>
      <c r="S3072" s="33" t="s">
        <v>93</v>
      </c>
      <c r="T3072" s="33" t="s">
        <v>21</v>
      </c>
      <c r="U3072" s="33" t="s">
        <v>26689</v>
      </c>
      <c r="V3072" s="33" t="s">
        <v>26484</v>
      </c>
      <c r="W3072" s="33" t="s">
        <v>26485</v>
      </c>
      <c r="X3072" s="33" t="s">
        <v>93</v>
      </c>
      <c r="Y3072" s="33">
        <v>3217</v>
      </c>
      <c r="AA3072" s="33" t="s">
        <v>42844</v>
      </c>
      <c r="AB3072" s="33">
        <v>5376</v>
      </c>
      <c r="AC3072" s="103">
        <v>23475</v>
      </c>
    </row>
    <row r="3073" spans="1:29" ht="13" customHeight="1" x14ac:dyDescent="0.2">
      <c r="A3073" s="33" t="s">
        <v>30666</v>
      </c>
      <c r="B3073" s="33">
        <v>27</v>
      </c>
      <c r="C3073" s="33" t="s">
        <v>13</v>
      </c>
      <c r="D3073" s="33" t="s">
        <v>30</v>
      </c>
      <c r="F3073" s="94">
        <v>43086</v>
      </c>
      <c r="G3073" s="33" t="s">
        <v>30667</v>
      </c>
      <c r="H3073" s="33" t="s">
        <v>2055</v>
      </c>
      <c r="I3073" s="33" t="s">
        <v>297</v>
      </c>
      <c r="J3073" s="62">
        <v>37310</v>
      </c>
      <c r="K3073" s="33" t="s">
        <v>922</v>
      </c>
      <c r="L3073" s="33" t="s">
        <v>30668</v>
      </c>
      <c r="M3073" s="1" t="s">
        <v>46561</v>
      </c>
      <c r="N3073" s="33" t="s">
        <v>20</v>
      </c>
      <c r="O3073" s="33" t="s">
        <v>30669</v>
      </c>
      <c r="P3073" s="33" t="s">
        <v>45771</v>
      </c>
      <c r="Q3073" s="33" t="s">
        <v>29986</v>
      </c>
      <c r="R3073" s="96" t="s">
        <v>30670</v>
      </c>
      <c r="S3073" s="33" t="s">
        <v>93</v>
      </c>
      <c r="T3073" s="33" t="s">
        <v>28</v>
      </c>
      <c r="U3073" s="33" t="s">
        <v>26488</v>
      </c>
      <c r="V3073" s="33" t="s">
        <v>26482</v>
      </c>
      <c r="W3073" s="33" t="s">
        <v>26486</v>
      </c>
      <c r="X3073" s="33" t="s">
        <v>93</v>
      </c>
      <c r="Y3073" s="33">
        <v>3216</v>
      </c>
      <c r="AA3073" s="33" t="s">
        <v>42843</v>
      </c>
      <c r="AB3073" s="33">
        <v>5378</v>
      </c>
      <c r="AC3073" s="103">
        <v>23473</v>
      </c>
    </row>
    <row r="3074" spans="1:29" ht="13" customHeight="1" x14ac:dyDescent="0.2">
      <c r="A3074" s="33" t="s">
        <v>30593</v>
      </c>
      <c r="B3074" s="33">
        <v>52</v>
      </c>
      <c r="C3074" s="33" t="s">
        <v>13</v>
      </c>
      <c r="D3074" s="33" t="s">
        <v>30</v>
      </c>
      <c r="E3074" s="96" t="s">
        <v>30594</v>
      </c>
      <c r="F3074" s="94">
        <v>43086</v>
      </c>
      <c r="G3074" s="33" t="s">
        <v>30595</v>
      </c>
      <c r="H3074" s="33" t="s">
        <v>30596</v>
      </c>
      <c r="I3074" s="33" t="s">
        <v>138</v>
      </c>
      <c r="J3074" s="62">
        <v>26294</v>
      </c>
      <c r="K3074" s="33" t="s">
        <v>14425</v>
      </c>
      <c r="L3074" s="33" t="s">
        <v>140</v>
      </c>
      <c r="M3074" s="1" t="s">
        <v>46476</v>
      </c>
      <c r="N3074" s="33" t="s">
        <v>20</v>
      </c>
      <c r="O3074" s="33" t="s">
        <v>30597</v>
      </c>
      <c r="P3074" s="33" t="s">
        <v>45771</v>
      </c>
      <c r="Q3074" s="33" t="s">
        <v>29986</v>
      </c>
      <c r="R3074" s="96" t="s">
        <v>30598</v>
      </c>
      <c r="S3074" s="33" t="s">
        <v>93</v>
      </c>
      <c r="T3074" s="33" t="s">
        <v>28</v>
      </c>
      <c r="U3074" s="33" t="s">
        <v>26516</v>
      </c>
      <c r="V3074" s="33" t="s">
        <v>26484</v>
      </c>
      <c r="W3074" s="33" t="s">
        <v>26485</v>
      </c>
      <c r="X3074" s="33" t="s">
        <v>93</v>
      </c>
      <c r="Y3074" s="33">
        <v>3220</v>
      </c>
      <c r="AA3074" s="33" t="s">
        <v>42843</v>
      </c>
      <c r="AB3074" s="33">
        <v>5377</v>
      </c>
      <c r="AC3074" s="103">
        <v>23474</v>
      </c>
    </row>
    <row r="3075" spans="1:29" ht="13" customHeight="1" x14ac:dyDescent="0.2">
      <c r="A3075" s="33" t="s">
        <v>30464</v>
      </c>
      <c r="B3075" s="33">
        <v>57</v>
      </c>
      <c r="C3075" s="33" t="s">
        <v>13</v>
      </c>
      <c r="D3075" s="33" t="s">
        <v>30</v>
      </c>
      <c r="F3075" s="94">
        <v>43084</v>
      </c>
      <c r="G3075" s="33" t="s">
        <v>30465</v>
      </c>
      <c r="H3075" s="33" t="s">
        <v>944</v>
      </c>
      <c r="I3075" s="33" t="s">
        <v>224</v>
      </c>
      <c r="J3075" s="62">
        <v>24450</v>
      </c>
      <c r="K3075" s="33" t="s">
        <v>30466</v>
      </c>
      <c r="L3075" s="33" t="s">
        <v>30467</v>
      </c>
      <c r="M3075" s="1" t="s">
        <v>47344</v>
      </c>
      <c r="N3075" s="33" t="s">
        <v>20</v>
      </c>
      <c r="O3075" s="33" t="s">
        <v>30468</v>
      </c>
      <c r="P3075" s="33" t="s">
        <v>45771</v>
      </c>
      <c r="Q3075" s="33" t="s">
        <v>29986</v>
      </c>
      <c r="R3075" s="96" t="s">
        <v>30469</v>
      </c>
      <c r="S3075" s="33" t="s">
        <v>93</v>
      </c>
      <c r="T3075" s="33" t="s">
        <v>21</v>
      </c>
      <c r="U3075" s="33" t="s">
        <v>26689</v>
      </c>
      <c r="V3075" s="33" t="s">
        <v>26484</v>
      </c>
      <c r="W3075" s="33" t="s">
        <v>26485</v>
      </c>
      <c r="X3075" s="33" t="s">
        <v>93</v>
      </c>
      <c r="Y3075" s="33">
        <v>3212</v>
      </c>
      <c r="AA3075" s="33" t="s">
        <v>42843</v>
      </c>
      <c r="AB3075" s="33">
        <v>5372</v>
      </c>
      <c r="AC3075" s="103">
        <v>23472</v>
      </c>
    </row>
    <row r="3076" spans="1:29" ht="13" customHeight="1" x14ac:dyDescent="0.2">
      <c r="A3076" s="33" t="s">
        <v>30475</v>
      </c>
      <c r="B3076" s="33" t="s">
        <v>22</v>
      </c>
      <c r="C3076" s="33" t="s">
        <v>13</v>
      </c>
      <c r="D3076" s="33" t="s">
        <v>30</v>
      </c>
      <c r="F3076" s="94">
        <v>43084</v>
      </c>
      <c r="G3076" s="33" t="s">
        <v>30476</v>
      </c>
      <c r="H3076" s="33" t="s">
        <v>8368</v>
      </c>
      <c r="I3076" s="33" t="s">
        <v>392</v>
      </c>
      <c r="J3076" s="62">
        <v>10704</v>
      </c>
      <c r="K3076" s="33" t="s">
        <v>535</v>
      </c>
      <c r="L3076" s="33" t="s">
        <v>30477</v>
      </c>
      <c r="M3076" s="1" t="s">
        <v>47345</v>
      </c>
      <c r="N3076" s="33" t="s">
        <v>20</v>
      </c>
      <c r="O3076" s="33" t="s">
        <v>30478</v>
      </c>
      <c r="P3076" s="33" t="s">
        <v>45771</v>
      </c>
      <c r="Q3076" s="33" t="s">
        <v>29986</v>
      </c>
      <c r="R3076" s="96" t="s">
        <v>30479</v>
      </c>
      <c r="S3076" s="33" t="s">
        <v>93</v>
      </c>
      <c r="T3076" s="33" t="s">
        <v>21</v>
      </c>
      <c r="U3076" s="33" t="s">
        <v>26689</v>
      </c>
      <c r="V3076" s="33" t="s">
        <v>26482</v>
      </c>
      <c r="W3076" s="33" t="s">
        <v>26483</v>
      </c>
      <c r="X3076" s="33" t="s">
        <v>93</v>
      </c>
      <c r="Y3076" s="33">
        <v>3218</v>
      </c>
      <c r="AA3076" s="33" t="s">
        <v>42842</v>
      </c>
      <c r="AB3076" s="33">
        <v>5373</v>
      </c>
      <c r="AC3076" s="103">
        <v>23471</v>
      </c>
    </row>
    <row r="3077" spans="1:29" ht="13" customHeight="1" x14ac:dyDescent="0.2">
      <c r="A3077" s="33" t="s">
        <v>30698</v>
      </c>
      <c r="B3077" s="33">
        <v>30</v>
      </c>
      <c r="C3077" s="33" t="s">
        <v>13</v>
      </c>
      <c r="D3077" s="33" t="s">
        <v>30</v>
      </c>
      <c r="E3077" s="96" t="s">
        <v>30699</v>
      </c>
      <c r="F3077" s="94">
        <v>43084</v>
      </c>
      <c r="G3077" s="33" t="s">
        <v>30700</v>
      </c>
      <c r="H3077" s="33" t="s">
        <v>204</v>
      </c>
      <c r="I3077" s="33" t="s">
        <v>205</v>
      </c>
      <c r="J3077" s="62">
        <v>19808</v>
      </c>
      <c r="K3077" s="33" t="s">
        <v>3483</v>
      </c>
      <c r="L3077" s="33" t="s">
        <v>5540</v>
      </c>
      <c r="M3077" s="1" t="s">
        <v>46390</v>
      </c>
      <c r="N3077" s="33" t="s">
        <v>20</v>
      </c>
      <c r="O3077" s="33" t="s">
        <v>30701</v>
      </c>
      <c r="P3077" s="33" t="s">
        <v>45771</v>
      </c>
      <c r="Q3077" s="33" t="s">
        <v>29986</v>
      </c>
      <c r="R3077" s="96" t="s">
        <v>30702</v>
      </c>
      <c r="S3077" s="33" t="s">
        <v>93</v>
      </c>
      <c r="T3077" s="33" t="s">
        <v>350</v>
      </c>
      <c r="U3077" s="33" t="s">
        <v>26775</v>
      </c>
      <c r="V3077" s="33" t="s">
        <v>26482</v>
      </c>
      <c r="W3077" s="33" t="s">
        <v>26483</v>
      </c>
      <c r="X3077" s="33" t="s">
        <v>93</v>
      </c>
      <c r="Y3077" s="33">
        <v>3219</v>
      </c>
      <c r="AA3077" s="33" t="s">
        <v>42844</v>
      </c>
      <c r="AB3077" s="33">
        <v>5375</v>
      </c>
      <c r="AC3077" s="103">
        <v>23469</v>
      </c>
    </row>
    <row r="3078" spans="1:29" ht="13" customHeight="1" x14ac:dyDescent="0.2">
      <c r="A3078" s="33" t="s">
        <v>30694</v>
      </c>
      <c r="B3078" s="33">
        <v>34</v>
      </c>
      <c r="C3078" s="33" t="s">
        <v>13</v>
      </c>
      <c r="D3078" s="33" t="s">
        <v>30</v>
      </c>
      <c r="E3078" s="96" t="s">
        <v>30695</v>
      </c>
      <c r="F3078" s="94">
        <v>43084</v>
      </c>
      <c r="G3078" s="33" t="s">
        <v>30775</v>
      </c>
      <c r="H3078" s="33" t="s">
        <v>1424</v>
      </c>
      <c r="I3078" s="33" t="s">
        <v>297</v>
      </c>
      <c r="J3078" s="62">
        <v>37110</v>
      </c>
      <c r="K3078" s="33" t="s">
        <v>5467</v>
      </c>
      <c r="L3078" s="33" t="s">
        <v>5519</v>
      </c>
      <c r="M3078" s="1" t="s">
        <v>47346</v>
      </c>
      <c r="N3078" s="33" t="s">
        <v>20</v>
      </c>
      <c r="O3078" s="33" t="s">
        <v>30696</v>
      </c>
      <c r="P3078" s="33" t="s">
        <v>45771</v>
      </c>
      <c r="Q3078" s="33" t="s">
        <v>29986</v>
      </c>
      <c r="R3078" s="96" t="s">
        <v>30697</v>
      </c>
      <c r="S3078" s="33" t="s">
        <v>93</v>
      </c>
      <c r="T3078" s="33" t="s">
        <v>350</v>
      </c>
      <c r="U3078" s="33" t="s">
        <v>26775</v>
      </c>
      <c r="V3078" s="33" t="s">
        <v>26482</v>
      </c>
      <c r="W3078" s="33" t="s">
        <v>26483</v>
      </c>
      <c r="X3078" s="33" t="s">
        <v>93</v>
      </c>
      <c r="Y3078" s="33">
        <v>3213</v>
      </c>
      <c r="AA3078" s="33" t="s">
        <v>42843</v>
      </c>
      <c r="AB3078" s="33">
        <v>5374</v>
      </c>
      <c r="AC3078" s="103">
        <v>23470</v>
      </c>
    </row>
    <row r="3079" spans="1:29" ht="13" customHeight="1" x14ac:dyDescent="0.2">
      <c r="A3079" s="33" t="s">
        <v>30470</v>
      </c>
      <c r="B3079" s="33">
        <v>20</v>
      </c>
      <c r="C3079" s="33" t="s">
        <v>13</v>
      </c>
      <c r="D3079" s="33" t="s">
        <v>78</v>
      </c>
      <c r="E3079" s="96" t="s">
        <v>30471</v>
      </c>
      <c r="F3079" s="94">
        <v>43083</v>
      </c>
      <c r="G3079" s="33" t="s">
        <v>30472</v>
      </c>
      <c r="H3079" s="33" t="s">
        <v>12987</v>
      </c>
      <c r="I3079" s="33" t="s">
        <v>34</v>
      </c>
      <c r="J3079" s="62">
        <v>6051</v>
      </c>
      <c r="K3079" s="33" t="s">
        <v>790</v>
      </c>
      <c r="L3079" s="33" t="s">
        <v>12989</v>
      </c>
      <c r="M3079" s="1" t="s">
        <v>47347</v>
      </c>
      <c r="N3079" s="33" t="s">
        <v>20</v>
      </c>
      <c r="O3079" s="33" t="s">
        <v>30473</v>
      </c>
      <c r="P3079" s="33" t="s">
        <v>37679</v>
      </c>
      <c r="Q3079" s="33" t="s">
        <v>29986</v>
      </c>
      <c r="R3079" s="96" t="s">
        <v>30474</v>
      </c>
      <c r="S3079" s="33" t="s">
        <v>93</v>
      </c>
      <c r="T3079" s="33" t="s">
        <v>21</v>
      </c>
      <c r="U3079" s="33" t="s">
        <v>26689</v>
      </c>
      <c r="V3079" s="33" t="s">
        <v>26484</v>
      </c>
      <c r="W3079" s="33" t="s">
        <v>26486</v>
      </c>
      <c r="X3079" s="33" t="s">
        <v>93</v>
      </c>
      <c r="Y3079" s="33">
        <v>3214</v>
      </c>
      <c r="AA3079" s="33" t="s">
        <v>42842</v>
      </c>
      <c r="AB3079" s="33">
        <v>5371</v>
      </c>
      <c r="AC3079" s="103">
        <v>23468</v>
      </c>
    </row>
    <row r="3080" spans="1:29" ht="13" customHeight="1" x14ac:dyDescent="0.2">
      <c r="A3080" s="33" t="s">
        <v>30645</v>
      </c>
      <c r="B3080" s="33" t="s">
        <v>22</v>
      </c>
      <c r="C3080" s="33" t="s">
        <v>13</v>
      </c>
      <c r="D3080" s="33" t="s">
        <v>30</v>
      </c>
      <c r="F3080" s="94">
        <v>43082</v>
      </c>
      <c r="G3080" s="33" t="s">
        <v>30772</v>
      </c>
      <c r="H3080" s="33" t="s">
        <v>30646</v>
      </c>
      <c r="I3080" s="33" t="s">
        <v>38</v>
      </c>
      <c r="J3080" s="62">
        <v>93516</v>
      </c>
      <c r="K3080" s="33" t="s">
        <v>629</v>
      </c>
      <c r="L3080" s="33" t="s">
        <v>690</v>
      </c>
      <c r="M3080" s="1" t="s">
        <v>45952</v>
      </c>
      <c r="N3080" s="33" t="s">
        <v>27671</v>
      </c>
      <c r="O3080" s="33" t="s">
        <v>36941</v>
      </c>
      <c r="P3080" s="33" t="s">
        <v>45771</v>
      </c>
      <c r="Q3080" s="33" t="s">
        <v>29986</v>
      </c>
      <c r="R3080" s="96" t="s">
        <v>30647</v>
      </c>
      <c r="S3080" s="33" t="s">
        <v>901</v>
      </c>
      <c r="T3080" s="33" t="s">
        <v>45897</v>
      </c>
      <c r="U3080" s="33" t="s">
        <v>49804</v>
      </c>
      <c r="V3080" s="33" t="s">
        <v>26487</v>
      </c>
      <c r="W3080" s="33" t="s">
        <v>26485</v>
      </c>
      <c r="X3080" s="33" t="s">
        <v>93</v>
      </c>
      <c r="AA3080" s="33" t="s">
        <v>42843</v>
      </c>
      <c r="AB3080" s="33">
        <v>5368</v>
      </c>
      <c r="AC3080" s="103">
        <v>23466</v>
      </c>
    </row>
    <row r="3081" spans="1:29" ht="13" customHeight="1" x14ac:dyDescent="0.2">
      <c r="A3081" s="1" t="s">
        <v>2989</v>
      </c>
      <c r="B3081" s="33" t="s">
        <v>22</v>
      </c>
      <c r="C3081" s="33" t="s">
        <v>13</v>
      </c>
      <c r="D3081" s="1" t="s">
        <v>23</v>
      </c>
      <c r="F3081" s="94">
        <v>43082</v>
      </c>
      <c r="G3081" s="33" t="s">
        <v>30663</v>
      </c>
      <c r="H3081" s="33" t="s">
        <v>502</v>
      </c>
      <c r="I3081" s="33" t="s">
        <v>87</v>
      </c>
      <c r="J3081" s="62">
        <v>35570</v>
      </c>
      <c r="K3081" s="33" t="s">
        <v>389</v>
      </c>
      <c r="L3081" s="33" t="s">
        <v>30774</v>
      </c>
      <c r="M3081" s="1" t="s">
        <v>47348</v>
      </c>
      <c r="N3081" s="33" t="s">
        <v>20</v>
      </c>
      <c r="O3081" s="33" t="s">
        <v>30664</v>
      </c>
      <c r="P3081" s="33" t="s">
        <v>45771</v>
      </c>
      <c r="Q3081" s="33" t="s">
        <v>29986</v>
      </c>
      <c r="R3081" s="96" t="s">
        <v>30665</v>
      </c>
      <c r="S3081" s="33" t="s">
        <v>509</v>
      </c>
      <c r="T3081" s="33" t="s">
        <v>28</v>
      </c>
      <c r="U3081" s="33" t="s">
        <v>26488</v>
      </c>
      <c r="V3081" s="33" t="s">
        <v>26482</v>
      </c>
      <c r="W3081" s="33" t="s">
        <v>26485</v>
      </c>
      <c r="X3081" s="33" t="s">
        <v>93</v>
      </c>
      <c r="Y3081" s="33">
        <v>3211</v>
      </c>
      <c r="AA3081" s="33" t="s">
        <v>42843</v>
      </c>
      <c r="AB3081" s="33">
        <v>5369</v>
      </c>
      <c r="AC3081" s="103">
        <v>23464</v>
      </c>
    </row>
    <row r="3082" spans="1:29" ht="13" customHeight="1" x14ac:dyDescent="0.2">
      <c r="A3082" s="1" t="s">
        <v>49736</v>
      </c>
      <c r="B3082" s="33" t="s">
        <v>22</v>
      </c>
      <c r="C3082" s="33" t="s">
        <v>13</v>
      </c>
      <c r="D3082" s="1" t="s">
        <v>23</v>
      </c>
      <c r="F3082" s="94">
        <v>43082</v>
      </c>
      <c r="G3082" s="33" t="s">
        <v>30773</v>
      </c>
      <c r="H3082" s="33" t="s">
        <v>1935</v>
      </c>
      <c r="I3082" s="33" t="s">
        <v>191</v>
      </c>
      <c r="J3082" s="62">
        <v>80233</v>
      </c>
      <c r="K3082" s="33" t="s">
        <v>1784</v>
      </c>
      <c r="L3082" s="33" t="s">
        <v>1936</v>
      </c>
      <c r="M3082" s="1" t="s">
        <v>47120</v>
      </c>
      <c r="N3082" s="33" t="s">
        <v>20</v>
      </c>
      <c r="O3082" s="33" t="s">
        <v>30692</v>
      </c>
      <c r="P3082" s="33" t="s">
        <v>49738</v>
      </c>
      <c r="Q3082" s="33" t="s">
        <v>29986</v>
      </c>
      <c r="R3082" s="96" t="s">
        <v>30693</v>
      </c>
      <c r="S3082" s="33" t="s">
        <v>93</v>
      </c>
      <c r="T3082" s="33" t="s">
        <v>350</v>
      </c>
      <c r="U3082" s="33" t="s">
        <v>26775</v>
      </c>
      <c r="V3082" s="33" t="s">
        <v>26484</v>
      </c>
      <c r="W3082" s="33" t="s">
        <v>26485</v>
      </c>
      <c r="X3082" s="33" t="s">
        <v>93</v>
      </c>
      <c r="Y3082" s="33">
        <v>3200</v>
      </c>
      <c r="AA3082" s="33" t="s">
        <v>42844</v>
      </c>
      <c r="AB3082" s="33">
        <v>5370</v>
      </c>
      <c r="AC3082" s="103">
        <v>23463</v>
      </c>
    </row>
    <row r="3083" spans="1:29" ht="13" customHeight="1" x14ac:dyDescent="0.2">
      <c r="A3083" s="33" t="s">
        <v>30459</v>
      </c>
      <c r="B3083" s="33">
        <v>50</v>
      </c>
      <c r="C3083" s="33" t="s">
        <v>102</v>
      </c>
      <c r="D3083" s="33" t="s">
        <v>30</v>
      </c>
      <c r="F3083" s="94">
        <v>43081</v>
      </c>
      <c r="G3083" s="33" t="s">
        <v>30460</v>
      </c>
      <c r="H3083" s="33" t="s">
        <v>30461</v>
      </c>
      <c r="I3083" s="33" t="s">
        <v>159</v>
      </c>
      <c r="J3083" s="62">
        <v>31326</v>
      </c>
      <c r="K3083" s="33" t="s">
        <v>16668</v>
      </c>
      <c r="L3083" s="33" t="s">
        <v>16669</v>
      </c>
      <c r="M3083" s="1" t="s">
        <v>47349</v>
      </c>
      <c r="N3083" s="33" t="s">
        <v>20</v>
      </c>
      <c r="O3083" s="33" t="s">
        <v>30462</v>
      </c>
      <c r="P3083" s="33" t="s">
        <v>45771</v>
      </c>
      <c r="Q3083" s="33" t="s">
        <v>29986</v>
      </c>
      <c r="R3083" s="96" t="s">
        <v>30463</v>
      </c>
      <c r="S3083" s="33" t="s">
        <v>509</v>
      </c>
      <c r="T3083" s="33" t="s">
        <v>21</v>
      </c>
      <c r="U3083" s="33" t="s">
        <v>26689</v>
      </c>
      <c r="V3083" s="33" t="s">
        <v>26487</v>
      </c>
      <c r="W3083" s="33" t="s">
        <v>26485</v>
      </c>
      <c r="X3083" s="33" t="s">
        <v>93</v>
      </c>
      <c r="Y3083" s="33">
        <v>3201</v>
      </c>
      <c r="AA3083" s="33" t="s">
        <v>42843</v>
      </c>
      <c r="AB3083" s="33">
        <v>5367</v>
      </c>
      <c r="AC3083" s="103">
        <v>23462</v>
      </c>
    </row>
    <row r="3084" spans="1:29" ht="13" customHeight="1" x14ac:dyDescent="0.2">
      <c r="A3084" s="33" t="s">
        <v>30447</v>
      </c>
      <c r="B3084" s="33">
        <v>24</v>
      </c>
      <c r="C3084" s="33" t="s">
        <v>13</v>
      </c>
      <c r="D3084" s="33" t="s">
        <v>30</v>
      </c>
      <c r="E3084" s="96" t="s">
        <v>30448</v>
      </c>
      <c r="F3084" s="94">
        <v>43080</v>
      </c>
      <c r="G3084" s="33" t="s">
        <v>30449</v>
      </c>
      <c r="H3084" s="33" t="s">
        <v>1129</v>
      </c>
      <c r="I3084" s="33" t="s">
        <v>281</v>
      </c>
      <c r="J3084" s="62">
        <v>98115</v>
      </c>
      <c r="K3084" s="33" t="s">
        <v>1130</v>
      </c>
      <c r="L3084" s="33" t="s">
        <v>1131</v>
      </c>
      <c r="M3084" s="1" t="s">
        <v>46009</v>
      </c>
      <c r="N3084" s="33" t="s">
        <v>20</v>
      </c>
      <c r="O3084" s="33" t="s">
        <v>30450</v>
      </c>
      <c r="P3084" s="33" t="s">
        <v>45771</v>
      </c>
      <c r="Q3084" s="33" t="s">
        <v>29986</v>
      </c>
      <c r="R3084" s="96" t="s">
        <v>30451</v>
      </c>
      <c r="S3084" s="33" t="s">
        <v>93</v>
      </c>
      <c r="T3084" s="33" t="s">
        <v>21</v>
      </c>
      <c r="U3084" s="33" t="s">
        <v>26689</v>
      </c>
      <c r="V3084" s="33" t="s">
        <v>26484</v>
      </c>
      <c r="W3084" s="33" t="s">
        <v>26483</v>
      </c>
      <c r="X3084" s="33" t="s">
        <v>93</v>
      </c>
      <c r="Y3084" s="33">
        <v>3198</v>
      </c>
      <c r="AA3084" s="33" t="s">
        <v>42842</v>
      </c>
      <c r="AB3084" s="33">
        <v>5365</v>
      </c>
      <c r="AC3084" s="103">
        <v>23428</v>
      </c>
    </row>
    <row r="3085" spans="1:29" ht="13" customHeight="1" x14ac:dyDescent="0.2">
      <c r="A3085" s="33" t="s">
        <v>30659</v>
      </c>
      <c r="B3085" s="33">
        <v>51</v>
      </c>
      <c r="C3085" s="33" t="s">
        <v>13</v>
      </c>
      <c r="D3085" s="33" t="s">
        <v>30</v>
      </c>
      <c r="F3085" s="94">
        <v>43080</v>
      </c>
      <c r="G3085" s="33" t="s">
        <v>30660</v>
      </c>
      <c r="H3085" s="33" t="s">
        <v>15161</v>
      </c>
      <c r="I3085" s="33" t="s">
        <v>795</v>
      </c>
      <c r="J3085" s="62">
        <v>59405</v>
      </c>
      <c r="K3085" s="33" t="s">
        <v>13423</v>
      </c>
      <c r="L3085" s="33" t="s">
        <v>29023</v>
      </c>
      <c r="M3085" s="1" t="s">
        <v>47033</v>
      </c>
      <c r="N3085" s="33" t="s">
        <v>20</v>
      </c>
      <c r="O3085" s="33" t="s">
        <v>30661</v>
      </c>
      <c r="P3085" s="33" t="s">
        <v>45771</v>
      </c>
      <c r="Q3085" s="33" t="s">
        <v>29986</v>
      </c>
      <c r="R3085" s="96" t="s">
        <v>30662</v>
      </c>
      <c r="S3085" s="33" t="s">
        <v>93</v>
      </c>
      <c r="T3085" s="33" t="s">
        <v>28</v>
      </c>
      <c r="U3085" s="33" t="s">
        <v>26488</v>
      </c>
      <c r="V3085" s="33" t="s">
        <v>26482</v>
      </c>
      <c r="W3085" s="33" t="s">
        <v>26485</v>
      </c>
      <c r="X3085" s="33" t="s">
        <v>93</v>
      </c>
      <c r="Y3085" s="33">
        <v>3199</v>
      </c>
      <c r="AA3085" s="33" t="s">
        <v>42844</v>
      </c>
      <c r="AB3085" s="33">
        <v>5366</v>
      </c>
      <c r="AC3085" s="103">
        <v>23427</v>
      </c>
    </row>
    <row r="3086" spans="1:29" ht="13" customHeight="1" x14ac:dyDescent="0.2">
      <c r="A3086" s="33" t="s">
        <v>30440</v>
      </c>
      <c r="B3086" s="33">
        <v>24</v>
      </c>
      <c r="C3086" s="33" t="s">
        <v>13</v>
      </c>
      <c r="D3086" s="33" t="s">
        <v>30</v>
      </c>
      <c r="E3086" s="96" t="s">
        <v>30441</v>
      </c>
      <c r="F3086" s="94">
        <v>43079</v>
      </c>
      <c r="G3086" s="33" t="s">
        <v>30770</v>
      </c>
      <c r="H3086" s="33" t="s">
        <v>142</v>
      </c>
      <c r="I3086" s="33" t="s">
        <v>38</v>
      </c>
      <c r="J3086" s="62">
        <v>92107</v>
      </c>
      <c r="K3086" s="33" t="s">
        <v>142</v>
      </c>
      <c r="L3086" s="33" t="s">
        <v>143</v>
      </c>
      <c r="M3086" s="1" t="s">
        <v>45908</v>
      </c>
      <c r="N3086" s="33" t="s">
        <v>20</v>
      </c>
      <c r="O3086" s="33" t="s">
        <v>30442</v>
      </c>
      <c r="P3086" s="33" t="s">
        <v>45771</v>
      </c>
      <c r="Q3086" s="33" t="s">
        <v>29986</v>
      </c>
      <c r="R3086" s="96" t="s">
        <v>30443</v>
      </c>
      <c r="S3086" s="33" t="s">
        <v>93</v>
      </c>
      <c r="T3086" s="33" t="s">
        <v>21</v>
      </c>
      <c r="U3086" s="33" t="s">
        <v>26682</v>
      </c>
      <c r="V3086" s="33" t="s">
        <v>26482</v>
      </c>
      <c r="W3086" s="33" t="s">
        <v>26485</v>
      </c>
      <c r="X3086" s="33" t="s">
        <v>93</v>
      </c>
      <c r="Y3086" s="33">
        <v>3192</v>
      </c>
      <c r="AA3086" s="33" t="s">
        <v>42842</v>
      </c>
      <c r="AB3086" s="33">
        <v>5360</v>
      </c>
      <c r="AC3086" s="103">
        <v>23424</v>
      </c>
    </row>
    <row r="3087" spans="1:29" ht="13" customHeight="1" x14ac:dyDescent="0.2">
      <c r="A3087" s="33" t="s">
        <v>30430</v>
      </c>
      <c r="B3087" s="33">
        <v>26</v>
      </c>
      <c r="C3087" s="33" t="s">
        <v>13</v>
      </c>
      <c r="D3087" s="33" t="s">
        <v>78</v>
      </c>
      <c r="E3087" s="96" t="s">
        <v>30431</v>
      </c>
      <c r="F3087" s="94">
        <v>43079</v>
      </c>
      <c r="G3087" s="33" t="s">
        <v>30432</v>
      </c>
      <c r="H3087" s="33" t="s">
        <v>12637</v>
      </c>
      <c r="I3087" s="33" t="s">
        <v>87</v>
      </c>
      <c r="J3087" s="62">
        <v>36605</v>
      </c>
      <c r="K3087" s="33" t="s">
        <v>12637</v>
      </c>
      <c r="L3087" s="33" t="s">
        <v>12911</v>
      </c>
      <c r="M3087" s="1" t="s">
        <v>47269</v>
      </c>
      <c r="N3087" s="33" t="s">
        <v>20</v>
      </c>
      <c r="O3087" s="33" t="s">
        <v>30433</v>
      </c>
      <c r="P3087" s="33" t="s">
        <v>45771</v>
      </c>
      <c r="Q3087" s="33" t="s">
        <v>29986</v>
      </c>
      <c r="R3087" s="96" t="s">
        <v>30434</v>
      </c>
      <c r="S3087" s="33" t="s">
        <v>93</v>
      </c>
      <c r="T3087" s="33" t="s">
        <v>21</v>
      </c>
      <c r="U3087" s="33" t="s">
        <v>26682</v>
      </c>
      <c r="V3087" s="33" t="s">
        <v>26484</v>
      </c>
      <c r="W3087" s="33" t="s">
        <v>26485</v>
      </c>
      <c r="X3087" s="33" t="s">
        <v>93</v>
      </c>
      <c r="Y3087" s="33">
        <v>3196</v>
      </c>
      <c r="AA3087" s="33" t="s">
        <v>42842</v>
      </c>
      <c r="AB3087" s="33">
        <v>5361</v>
      </c>
      <c r="AC3087" s="103">
        <v>23422</v>
      </c>
    </row>
    <row r="3088" spans="1:29" ht="13" customHeight="1" x14ac:dyDescent="0.2">
      <c r="A3088" s="33" t="s">
        <v>30435</v>
      </c>
      <c r="B3088" s="33">
        <v>28</v>
      </c>
      <c r="C3088" s="33" t="s">
        <v>13</v>
      </c>
      <c r="D3088" s="33" t="s">
        <v>127</v>
      </c>
      <c r="E3088" s="96" t="s">
        <v>30436</v>
      </c>
      <c r="F3088" s="94">
        <v>43079</v>
      </c>
      <c r="G3088" s="33" t="s">
        <v>30437</v>
      </c>
      <c r="H3088" s="33" t="s">
        <v>1024</v>
      </c>
      <c r="I3088" s="33" t="s">
        <v>366</v>
      </c>
      <c r="J3088" s="62">
        <v>73135</v>
      </c>
      <c r="K3088" s="33" t="s">
        <v>1025</v>
      </c>
      <c r="L3088" s="33" t="s">
        <v>1026</v>
      </c>
      <c r="M3088" s="1" t="s">
        <v>46313</v>
      </c>
      <c r="N3088" s="33" t="s">
        <v>20</v>
      </c>
      <c r="O3088" s="33" t="s">
        <v>30438</v>
      </c>
      <c r="P3088" s="33" t="s">
        <v>45771</v>
      </c>
      <c r="Q3088" s="33" t="s">
        <v>29986</v>
      </c>
      <c r="R3088" s="96" t="s">
        <v>30439</v>
      </c>
      <c r="S3088" s="33" t="s">
        <v>22</v>
      </c>
      <c r="T3088" s="33" t="s">
        <v>21</v>
      </c>
      <c r="U3088" s="33" t="s">
        <v>362</v>
      </c>
      <c r="V3088" s="33" t="s">
        <v>26484</v>
      </c>
      <c r="W3088" s="33" t="s">
        <v>26485</v>
      </c>
      <c r="X3088" s="33" t="s">
        <v>93</v>
      </c>
      <c r="Y3088" s="33">
        <v>3194</v>
      </c>
      <c r="AA3088" s="33" t="s">
        <v>42844</v>
      </c>
      <c r="AB3088" s="33">
        <v>5363</v>
      </c>
      <c r="AC3088" s="103">
        <v>23423</v>
      </c>
    </row>
    <row r="3089" spans="1:33" ht="13" customHeight="1" x14ac:dyDescent="0.2">
      <c r="A3089" s="33" t="s">
        <v>30444</v>
      </c>
      <c r="B3089" s="33">
        <v>49</v>
      </c>
      <c r="C3089" s="33" t="s">
        <v>13</v>
      </c>
      <c r="D3089" s="33" t="s">
        <v>41</v>
      </c>
      <c r="F3089" s="94">
        <v>43079</v>
      </c>
      <c r="G3089" s="33" t="s">
        <v>30771</v>
      </c>
      <c r="H3089" s="33" t="s">
        <v>488</v>
      </c>
      <c r="I3089" s="33" t="s">
        <v>38</v>
      </c>
      <c r="J3089" s="62">
        <v>90701</v>
      </c>
      <c r="K3089" s="33" t="s">
        <v>91</v>
      </c>
      <c r="L3089" s="33" t="s">
        <v>383</v>
      </c>
      <c r="M3089" s="1" t="s">
        <v>45973</v>
      </c>
      <c r="N3089" s="33" t="s">
        <v>4952</v>
      </c>
      <c r="O3089" s="33" t="s">
        <v>30445</v>
      </c>
      <c r="P3089" s="33" t="s">
        <v>31864</v>
      </c>
      <c r="Q3089" s="33" t="s">
        <v>29986</v>
      </c>
      <c r="R3089" s="96" t="s">
        <v>30446</v>
      </c>
      <c r="S3089" s="33" t="s">
        <v>22</v>
      </c>
      <c r="T3089" s="33" t="s">
        <v>21</v>
      </c>
      <c r="U3089" s="33" t="s">
        <v>26682</v>
      </c>
      <c r="V3089" s="33" t="s">
        <v>26484</v>
      </c>
      <c r="W3089" s="33" t="s">
        <v>26485</v>
      </c>
      <c r="X3089" s="33" t="s">
        <v>93</v>
      </c>
      <c r="Y3089" s="33">
        <v>3195</v>
      </c>
      <c r="AA3089" s="33" t="s">
        <v>42844</v>
      </c>
      <c r="AB3089" s="33">
        <v>5362</v>
      </c>
      <c r="AC3089" s="103">
        <v>23425</v>
      </c>
    </row>
    <row r="3090" spans="1:33" ht="13" customHeight="1" x14ac:dyDescent="0.2">
      <c r="A3090" s="33" t="s">
        <v>30641</v>
      </c>
      <c r="B3090" s="33">
        <v>26</v>
      </c>
      <c r="C3090" s="33" t="s">
        <v>13</v>
      </c>
      <c r="D3090" s="33" t="s">
        <v>41</v>
      </c>
      <c r="F3090" s="94">
        <v>43079</v>
      </c>
      <c r="G3090" s="33" t="s">
        <v>30642</v>
      </c>
      <c r="H3090" s="33" t="s">
        <v>4294</v>
      </c>
      <c r="I3090" s="33" t="s">
        <v>191</v>
      </c>
      <c r="J3090" s="62">
        <v>81008</v>
      </c>
      <c r="K3090" s="33" t="s">
        <v>4294</v>
      </c>
      <c r="L3090" s="33" t="s">
        <v>4296</v>
      </c>
      <c r="M3090" s="1" t="s">
        <v>45922</v>
      </c>
      <c r="N3090" s="33" t="s">
        <v>362</v>
      </c>
      <c r="O3090" s="33" t="s">
        <v>30643</v>
      </c>
      <c r="P3090" s="33" t="s">
        <v>45771</v>
      </c>
      <c r="Q3090" s="33" t="s">
        <v>29986</v>
      </c>
      <c r="R3090" s="96" t="s">
        <v>30644</v>
      </c>
      <c r="S3090" s="33" t="s">
        <v>93</v>
      </c>
      <c r="T3090" s="33" t="s">
        <v>45897</v>
      </c>
      <c r="U3090" s="33" t="s">
        <v>49804</v>
      </c>
      <c r="V3090" s="33" t="s">
        <v>26482</v>
      </c>
      <c r="W3090" s="33" t="s">
        <v>26485</v>
      </c>
      <c r="AA3090" s="33" t="s">
        <v>42844</v>
      </c>
      <c r="AB3090" s="33">
        <v>5364</v>
      </c>
      <c r="AC3090" s="103">
        <v>23421</v>
      </c>
    </row>
    <row r="3091" spans="1:33" ht="13" customHeight="1" x14ac:dyDescent="0.2">
      <c r="A3091" s="33" t="s">
        <v>30426</v>
      </c>
      <c r="B3091" s="33">
        <v>16</v>
      </c>
      <c r="C3091" s="33" t="s">
        <v>13</v>
      </c>
      <c r="D3091" s="33" t="s">
        <v>30</v>
      </c>
      <c r="F3091" s="94">
        <v>43078</v>
      </c>
      <c r="G3091" s="33" t="s">
        <v>30427</v>
      </c>
      <c r="H3091" s="33" t="s">
        <v>4913</v>
      </c>
      <c r="I3091" s="33" t="s">
        <v>205</v>
      </c>
      <c r="J3091" s="62">
        <v>19904</v>
      </c>
      <c r="K3091" s="33" t="s">
        <v>2340</v>
      </c>
      <c r="L3091" s="33" t="s">
        <v>5540</v>
      </c>
      <c r="M3091" s="1" t="s">
        <v>46390</v>
      </c>
      <c r="N3091" s="33" t="s">
        <v>20</v>
      </c>
      <c r="O3091" s="33" t="s">
        <v>30428</v>
      </c>
      <c r="P3091" s="33" t="s">
        <v>45771</v>
      </c>
      <c r="Q3091" s="33" t="s">
        <v>29986</v>
      </c>
      <c r="R3091" s="96" t="s">
        <v>30429</v>
      </c>
      <c r="S3091" s="33" t="s">
        <v>93</v>
      </c>
      <c r="T3091" s="33" t="s">
        <v>21</v>
      </c>
      <c r="U3091" s="33" t="s">
        <v>26689</v>
      </c>
      <c r="V3091" s="33" t="s">
        <v>26484</v>
      </c>
      <c r="W3091" s="33" t="s">
        <v>26485</v>
      </c>
      <c r="X3091" s="33" t="s">
        <v>93</v>
      </c>
      <c r="Y3091" s="33">
        <v>3191</v>
      </c>
      <c r="AA3091" s="33" t="s">
        <v>42844</v>
      </c>
      <c r="AB3091" s="33">
        <v>5358</v>
      </c>
      <c r="AC3091" s="103">
        <v>23420</v>
      </c>
    </row>
    <row r="3092" spans="1:33" ht="13" customHeight="1" x14ac:dyDescent="0.2">
      <c r="A3092" s="33" t="s">
        <v>30422</v>
      </c>
      <c r="B3092" s="33">
        <v>69</v>
      </c>
      <c r="C3092" s="33" t="s">
        <v>13</v>
      </c>
      <c r="D3092" s="33" t="s">
        <v>30</v>
      </c>
      <c r="F3092" s="94">
        <v>43078</v>
      </c>
      <c r="G3092" s="33" t="s">
        <v>30769</v>
      </c>
      <c r="H3092" s="33" t="s">
        <v>30423</v>
      </c>
      <c r="I3092" s="33" t="s">
        <v>915</v>
      </c>
      <c r="J3092" s="62">
        <v>72137</v>
      </c>
      <c r="K3092" s="33" t="s">
        <v>30</v>
      </c>
      <c r="L3092" s="33" t="s">
        <v>21086</v>
      </c>
      <c r="M3092" s="1" t="s">
        <v>47322</v>
      </c>
      <c r="N3092" s="33" t="s">
        <v>20</v>
      </c>
      <c r="O3092" s="33" t="s">
        <v>30424</v>
      </c>
      <c r="P3092" s="33" t="s">
        <v>31754</v>
      </c>
      <c r="Q3092" s="33" t="s">
        <v>29986</v>
      </c>
      <c r="R3092" s="96" t="s">
        <v>30425</v>
      </c>
      <c r="S3092" s="33" t="s">
        <v>93</v>
      </c>
      <c r="T3092" s="33" t="s">
        <v>21</v>
      </c>
      <c r="U3092" s="33" t="s">
        <v>26689</v>
      </c>
      <c r="V3092" s="33" t="s">
        <v>26484</v>
      </c>
      <c r="W3092" s="33" t="s">
        <v>26485</v>
      </c>
      <c r="X3092" s="33" t="s">
        <v>93</v>
      </c>
      <c r="Y3092" s="33">
        <v>3197</v>
      </c>
      <c r="AA3092" s="33" t="s">
        <v>42843</v>
      </c>
      <c r="AB3092" s="33">
        <v>5359</v>
      </c>
      <c r="AC3092" s="103">
        <v>23419</v>
      </c>
    </row>
    <row r="3093" spans="1:33" ht="13" customHeight="1" x14ac:dyDescent="0.2">
      <c r="A3093" s="33" t="s">
        <v>30417</v>
      </c>
      <c r="B3093" s="33">
        <v>22</v>
      </c>
      <c r="C3093" s="33" t="s">
        <v>13</v>
      </c>
      <c r="D3093" s="33" t="s">
        <v>882</v>
      </c>
      <c r="E3093" s="96" t="s">
        <v>30418</v>
      </c>
      <c r="F3093" s="94">
        <v>43077</v>
      </c>
      <c r="G3093" s="33" t="s">
        <v>30419</v>
      </c>
      <c r="H3093" s="33" t="s">
        <v>6871</v>
      </c>
      <c r="I3093" s="33" t="s">
        <v>38</v>
      </c>
      <c r="J3093" s="62">
        <v>96002</v>
      </c>
      <c r="K3093" s="33" t="s">
        <v>6873</v>
      </c>
      <c r="L3093" s="33" t="s">
        <v>6874</v>
      </c>
      <c r="M3093" s="1" t="s">
        <v>45948</v>
      </c>
      <c r="N3093" s="33" t="s">
        <v>20</v>
      </c>
      <c r="O3093" s="33" t="s">
        <v>30420</v>
      </c>
      <c r="P3093" s="33" t="s">
        <v>45771</v>
      </c>
      <c r="Q3093" s="33" t="s">
        <v>29986</v>
      </c>
      <c r="R3093" s="96" t="s">
        <v>30421</v>
      </c>
      <c r="S3093" s="33" t="s">
        <v>93</v>
      </c>
      <c r="T3093" s="33" t="s">
        <v>21</v>
      </c>
      <c r="U3093" s="33" t="s">
        <v>26689</v>
      </c>
      <c r="V3093" s="33" t="s">
        <v>26484</v>
      </c>
      <c r="W3093" s="33" t="s">
        <v>26485</v>
      </c>
      <c r="X3093" s="33" t="s">
        <v>93</v>
      </c>
      <c r="Y3093" s="33">
        <v>3193</v>
      </c>
      <c r="AA3093" s="33" t="s">
        <v>42842</v>
      </c>
      <c r="AB3093" s="33">
        <v>5357</v>
      </c>
      <c r="AC3093" s="103">
        <v>23418</v>
      </c>
      <c r="AG3093" s="69"/>
    </row>
    <row r="3094" spans="1:33" ht="13" customHeight="1" x14ac:dyDescent="0.2">
      <c r="A3094" s="33" t="s">
        <v>30405</v>
      </c>
      <c r="B3094" s="33">
        <v>35</v>
      </c>
      <c r="C3094" s="33" t="s">
        <v>13</v>
      </c>
      <c r="D3094" s="33" t="s">
        <v>30</v>
      </c>
      <c r="E3094" s="96" t="s">
        <v>30406</v>
      </c>
      <c r="F3094" s="94">
        <v>43076</v>
      </c>
      <c r="G3094" s="33" t="s">
        <v>30407</v>
      </c>
      <c r="H3094" s="33" t="s">
        <v>14111</v>
      </c>
      <c r="I3094" s="33" t="s">
        <v>406</v>
      </c>
      <c r="J3094" s="62">
        <v>54143</v>
      </c>
      <c r="K3094" s="33" t="s">
        <v>14111</v>
      </c>
      <c r="L3094" s="33" t="s">
        <v>30408</v>
      </c>
      <c r="M3094" s="1" t="s">
        <v>47350</v>
      </c>
      <c r="N3094" s="33" t="s">
        <v>20</v>
      </c>
      <c r="O3094" s="33" t="s">
        <v>30409</v>
      </c>
      <c r="P3094" s="33" t="s">
        <v>31864</v>
      </c>
      <c r="Q3094" s="33" t="s">
        <v>29986</v>
      </c>
      <c r="R3094" s="96" t="s">
        <v>30410</v>
      </c>
      <c r="S3094" s="33" t="s">
        <v>93</v>
      </c>
      <c r="T3094" s="33" t="s">
        <v>21</v>
      </c>
      <c r="U3094" s="33" t="s">
        <v>26689</v>
      </c>
      <c r="V3094" s="33" t="s">
        <v>26484</v>
      </c>
      <c r="W3094" s="33" t="s">
        <v>26483</v>
      </c>
      <c r="X3094" s="33" t="s">
        <v>93</v>
      </c>
      <c r="Y3094" s="33">
        <v>3187</v>
      </c>
      <c r="AA3094" s="33" t="s">
        <v>42843</v>
      </c>
      <c r="AB3094" s="33">
        <v>5353</v>
      </c>
      <c r="AC3094" s="103">
        <v>23412</v>
      </c>
    </row>
    <row r="3095" spans="1:33" ht="13" customHeight="1" x14ac:dyDescent="0.2">
      <c r="A3095" s="33" t="s">
        <v>30411</v>
      </c>
      <c r="B3095" s="33">
        <v>40</v>
      </c>
      <c r="C3095" s="33" t="s">
        <v>13</v>
      </c>
      <c r="D3095" s="33" t="s">
        <v>30</v>
      </c>
      <c r="E3095" s="96" t="s">
        <v>30412</v>
      </c>
      <c r="F3095" s="94">
        <v>43076</v>
      </c>
      <c r="G3095" s="33" t="s">
        <v>30413</v>
      </c>
      <c r="H3095" s="33" t="s">
        <v>30414</v>
      </c>
      <c r="I3095" s="33" t="s">
        <v>373</v>
      </c>
      <c r="J3095" s="62">
        <v>18518</v>
      </c>
      <c r="K3095" s="33" t="s">
        <v>20599</v>
      </c>
      <c r="L3095" s="33" t="s">
        <v>470</v>
      </c>
      <c r="M3095" s="1" t="s">
        <v>46170</v>
      </c>
      <c r="N3095" s="33" t="s">
        <v>20</v>
      </c>
      <c r="O3095" s="33" t="s">
        <v>30415</v>
      </c>
      <c r="P3095" s="33" t="s">
        <v>31864</v>
      </c>
      <c r="Q3095" s="33" t="s">
        <v>29986</v>
      </c>
      <c r="R3095" s="96" t="s">
        <v>30416</v>
      </c>
      <c r="S3095" s="33" t="s">
        <v>93</v>
      </c>
      <c r="T3095" s="33" t="s">
        <v>21</v>
      </c>
      <c r="U3095" s="33" t="s">
        <v>26689</v>
      </c>
      <c r="V3095" s="33" t="s">
        <v>26484</v>
      </c>
      <c r="W3095" s="33" t="s">
        <v>26483</v>
      </c>
      <c r="X3095" s="33" t="s">
        <v>93</v>
      </c>
      <c r="Y3095" s="33">
        <v>3189</v>
      </c>
      <c r="AA3095" s="33" t="s">
        <v>42844</v>
      </c>
      <c r="AB3095" s="33">
        <v>5354</v>
      </c>
      <c r="AC3095" s="103">
        <v>23413</v>
      </c>
    </row>
    <row r="3096" spans="1:33" ht="13" customHeight="1" x14ac:dyDescent="0.2">
      <c r="A3096" s="33" t="s">
        <v>30656</v>
      </c>
      <c r="B3096" s="33">
        <v>19</v>
      </c>
      <c r="C3096" s="33" t="s">
        <v>13</v>
      </c>
      <c r="D3096" s="33" t="s">
        <v>127</v>
      </c>
      <c r="E3096" s="96" t="s">
        <v>30657</v>
      </c>
      <c r="F3096" s="94">
        <v>43076</v>
      </c>
      <c r="G3096" s="33" t="s">
        <v>30768</v>
      </c>
      <c r="H3096" s="33" t="s">
        <v>1209</v>
      </c>
      <c r="I3096" s="33" t="s">
        <v>191</v>
      </c>
      <c r="J3096" s="62">
        <v>80229</v>
      </c>
      <c r="K3096" s="33" t="s">
        <v>1784</v>
      </c>
      <c r="L3096" s="33" t="s">
        <v>9271</v>
      </c>
      <c r="M3096" s="1" t="s">
        <v>46391</v>
      </c>
      <c r="N3096" s="33" t="s">
        <v>20</v>
      </c>
      <c r="O3096" s="33" t="s">
        <v>36383</v>
      </c>
      <c r="P3096" s="33" t="s">
        <v>45771</v>
      </c>
      <c r="Q3096" s="33" t="s">
        <v>29986</v>
      </c>
      <c r="R3096" s="96" t="s">
        <v>30658</v>
      </c>
      <c r="S3096" s="33" t="s">
        <v>93</v>
      </c>
      <c r="T3096" s="33" t="s">
        <v>28</v>
      </c>
      <c r="U3096" s="33" t="s">
        <v>26487</v>
      </c>
      <c r="V3096" s="33" t="s">
        <v>26487</v>
      </c>
      <c r="W3096" s="33" t="s">
        <v>26486</v>
      </c>
      <c r="X3096" s="33" t="s">
        <v>93</v>
      </c>
      <c r="Y3096" s="33">
        <v>3188</v>
      </c>
      <c r="AA3096" s="33" t="s">
        <v>42844</v>
      </c>
      <c r="AB3096" s="33">
        <v>5355</v>
      </c>
      <c r="AC3096" s="103">
        <v>23415</v>
      </c>
      <c r="AG3096" s="69"/>
    </row>
    <row r="3097" spans="1:33" ht="13" customHeight="1" x14ac:dyDescent="0.2">
      <c r="A3097" s="33" t="s">
        <v>30687</v>
      </c>
      <c r="B3097" s="33">
        <v>34</v>
      </c>
      <c r="C3097" s="33" t="s">
        <v>13</v>
      </c>
      <c r="D3097" s="33" t="s">
        <v>78</v>
      </c>
      <c r="E3097" s="96" t="s">
        <v>30688</v>
      </c>
      <c r="F3097" s="94">
        <v>43076</v>
      </c>
      <c r="G3097" s="33" t="s">
        <v>30689</v>
      </c>
      <c r="H3097" s="33" t="s">
        <v>515</v>
      </c>
      <c r="I3097" s="33" t="s">
        <v>111</v>
      </c>
      <c r="J3097" s="62">
        <v>85712</v>
      </c>
      <c r="K3097" s="33" t="s">
        <v>516</v>
      </c>
      <c r="L3097" s="33" t="s">
        <v>10107</v>
      </c>
      <c r="M3097" s="1" t="s">
        <v>45998</v>
      </c>
      <c r="N3097" s="33" t="s">
        <v>20</v>
      </c>
      <c r="O3097" s="33" t="s">
        <v>30690</v>
      </c>
      <c r="P3097" s="33" t="s">
        <v>45771</v>
      </c>
      <c r="Q3097" s="33" t="s">
        <v>29986</v>
      </c>
      <c r="R3097" s="96" t="s">
        <v>30691</v>
      </c>
      <c r="S3097" s="33" t="s">
        <v>93</v>
      </c>
      <c r="T3097" s="33" t="s">
        <v>350</v>
      </c>
      <c r="U3097" s="33" t="s">
        <v>26775</v>
      </c>
      <c r="V3097" s="33" t="s">
        <v>26484</v>
      </c>
      <c r="W3097" s="33" t="s">
        <v>26483</v>
      </c>
      <c r="X3097" s="33" t="s">
        <v>93</v>
      </c>
      <c r="Y3097" s="33">
        <v>3190</v>
      </c>
      <c r="AA3097" s="33" t="s">
        <v>42842</v>
      </c>
      <c r="AB3097" s="33">
        <v>5356</v>
      </c>
      <c r="AC3097" s="103">
        <v>23411</v>
      </c>
    </row>
    <row r="3098" spans="1:33" ht="13" customHeight="1" x14ac:dyDescent="0.2">
      <c r="A3098" s="33" t="s">
        <v>30399</v>
      </c>
      <c r="B3098" s="33">
        <v>49</v>
      </c>
      <c r="C3098" s="33" t="s">
        <v>13</v>
      </c>
      <c r="D3098" s="33" t="s">
        <v>30</v>
      </c>
      <c r="E3098" s="96" t="s">
        <v>30400</v>
      </c>
      <c r="F3098" s="94">
        <v>43075</v>
      </c>
      <c r="G3098" s="33" t="s">
        <v>30401</v>
      </c>
      <c r="H3098" s="33" t="s">
        <v>1154</v>
      </c>
      <c r="I3098" s="33" t="s">
        <v>1017</v>
      </c>
      <c r="J3098" s="62">
        <v>82001</v>
      </c>
      <c r="K3098" s="33" t="s">
        <v>1155</v>
      </c>
      <c r="L3098" s="33" t="s">
        <v>30402</v>
      </c>
      <c r="M3098" s="1" t="s">
        <v>48929</v>
      </c>
      <c r="N3098" s="33" t="s">
        <v>20</v>
      </c>
      <c r="O3098" s="33" t="s">
        <v>30403</v>
      </c>
      <c r="P3098" s="33" t="s">
        <v>45771</v>
      </c>
      <c r="Q3098" s="33" t="s">
        <v>29986</v>
      </c>
      <c r="R3098" s="96" t="s">
        <v>30404</v>
      </c>
      <c r="S3098" s="33" t="s">
        <v>93</v>
      </c>
      <c r="T3098" s="33" t="s">
        <v>21</v>
      </c>
      <c r="U3098" s="33" t="s">
        <v>26689</v>
      </c>
      <c r="V3098" s="33" t="s">
        <v>26484</v>
      </c>
      <c r="W3098" s="33" t="s">
        <v>26485</v>
      </c>
      <c r="X3098" s="33" t="s">
        <v>93</v>
      </c>
      <c r="Y3098" s="33">
        <v>3186</v>
      </c>
      <c r="AA3098" s="33" t="s">
        <v>42844</v>
      </c>
      <c r="AB3098" s="33">
        <v>5350</v>
      </c>
      <c r="AC3098" s="103">
        <v>23410</v>
      </c>
    </row>
    <row r="3099" spans="1:33" ht="13" customHeight="1" x14ac:dyDescent="0.2">
      <c r="A3099" s="33" t="s">
        <v>30389</v>
      </c>
      <c r="B3099" s="33">
        <v>54</v>
      </c>
      <c r="C3099" s="33" t="s">
        <v>13</v>
      </c>
      <c r="D3099" s="33" t="s">
        <v>78</v>
      </c>
      <c r="F3099" s="94">
        <v>43075</v>
      </c>
      <c r="G3099" s="33" t="s">
        <v>30390</v>
      </c>
      <c r="H3099" s="33" t="s">
        <v>195</v>
      </c>
      <c r="I3099" s="33" t="s">
        <v>55</v>
      </c>
      <c r="J3099" s="62">
        <v>33147</v>
      </c>
      <c r="K3099" s="33" t="s">
        <v>147</v>
      </c>
      <c r="L3099" s="33" t="s">
        <v>148</v>
      </c>
      <c r="M3099" s="1" t="s">
        <v>46168</v>
      </c>
      <c r="N3099" s="33" t="s">
        <v>20</v>
      </c>
      <c r="O3099" s="33" t="s">
        <v>30391</v>
      </c>
      <c r="P3099" s="33" t="s">
        <v>45771</v>
      </c>
      <c r="Q3099" s="33" t="s">
        <v>29986</v>
      </c>
      <c r="R3099" s="96" t="s">
        <v>30392</v>
      </c>
      <c r="S3099" s="33" t="s">
        <v>93</v>
      </c>
      <c r="T3099" s="33" t="s">
        <v>21</v>
      </c>
      <c r="U3099" s="33" t="s">
        <v>26689</v>
      </c>
      <c r="V3099" s="33" t="s">
        <v>26484</v>
      </c>
      <c r="W3099" s="33" t="s">
        <v>26485</v>
      </c>
      <c r="Z3099" s="33" t="s">
        <v>42353</v>
      </c>
      <c r="AA3099" s="33" t="s">
        <v>42844</v>
      </c>
      <c r="AB3099" s="33">
        <v>5351</v>
      </c>
      <c r="AC3099" s="103">
        <v>23407</v>
      </c>
    </row>
    <row r="3100" spans="1:33" ht="13" customHeight="1" x14ac:dyDescent="0.2">
      <c r="A3100" s="1" t="s">
        <v>30393</v>
      </c>
      <c r="B3100" s="33">
        <v>71</v>
      </c>
      <c r="C3100" s="33" t="s">
        <v>13</v>
      </c>
      <c r="D3100" s="1" t="s">
        <v>23</v>
      </c>
      <c r="F3100" s="94">
        <v>43075</v>
      </c>
      <c r="G3100" s="33" t="s">
        <v>30394</v>
      </c>
      <c r="H3100" s="33" t="s">
        <v>30395</v>
      </c>
      <c r="I3100" s="33" t="s">
        <v>55</v>
      </c>
      <c r="J3100" s="62">
        <v>33071</v>
      </c>
      <c r="K3100" s="33" t="s">
        <v>1049</v>
      </c>
      <c r="L3100" s="33" t="s">
        <v>30396</v>
      </c>
      <c r="M3100" s="1" t="s">
        <v>47351</v>
      </c>
      <c r="N3100" s="33" t="s">
        <v>20</v>
      </c>
      <c r="O3100" s="33" t="s">
        <v>30397</v>
      </c>
      <c r="P3100" s="33" t="s">
        <v>45771</v>
      </c>
      <c r="Q3100" s="33" t="s">
        <v>29986</v>
      </c>
      <c r="R3100" s="96" t="s">
        <v>30398</v>
      </c>
      <c r="S3100" s="33" t="s">
        <v>509</v>
      </c>
      <c r="T3100" s="33" t="s">
        <v>21</v>
      </c>
      <c r="U3100" s="33" t="s">
        <v>26689</v>
      </c>
      <c r="V3100" s="33" t="s">
        <v>26487</v>
      </c>
      <c r="W3100" s="33" t="s">
        <v>26485</v>
      </c>
      <c r="X3100" s="33" t="s">
        <v>93</v>
      </c>
      <c r="Y3100" s="33">
        <v>3185</v>
      </c>
      <c r="AA3100" s="33" t="s">
        <v>42844</v>
      </c>
      <c r="AB3100" s="33">
        <v>5349</v>
      </c>
      <c r="AC3100" s="103">
        <v>23409</v>
      </c>
    </row>
    <row r="3101" spans="1:33" ht="13" customHeight="1" x14ac:dyDescent="0.2">
      <c r="A3101" s="33" t="s">
        <v>30635</v>
      </c>
      <c r="B3101" s="33">
        <v>42</v>
      </c>
      <c r="C3101" s="33" t="s">
        <v>13</v>
      </c>
      <c r="D3101" s="33" t="s">
        <v>78</v>
      </c>
      <c r="E3101" s="96" t="s">
        <v>30636</v>
      </c>
      <c r="F3101" s="94">
        <v>43075</v>
      </c>
      <c r="G3101" s="33" t="s">
        <v>30637</v>
      </c>
      <c r="H3101" s="33" t="s">
        <v>30638</v>
      </c>
      <c r="I3101" s="33" t="s">
        <v>55</v>
      </c>
      <c r="J3101" s="62">
        <v>33311</v>
      </c>
      <c r="K3101" s="33" t="s">
        <v>1049</v>
      </c>
      <c r="L3101" s="33" t="s">
        <v>4032</v>
      </c>
      <c r="M3101" s="1" t="s">
        <v>46098</v>
      </c>
      <c r="N3101" s="33" t="s">
        <v>20</v>
      </c>
      <c r="O3101" s="33" t="s">
        <v>30639</v>
      </c>
      <c r="P3101" s="33" t="s">
        <v>45771</v>
      </c>
      <c r="Q3101" s="33" t="s">
        <v>29986</v>
      </c>
      <c r="R3101" s="96" t="s">
        <v>30640</v>
      </c>
      <c r="S3101" s="33" t="s">
        <v>509</v>
      </c>
      <c r="T3101" s="33" t="s">
        <v>45897</v>
      </c>
      <c r="U3101" s="33" t="s">
        <v>49804</v>
      </c>
      <c r="V3101" s="33" t="s">
        <v>26484</v>
      </c>
      <c r="W3101" s="33" t="s">
        <v>26485</v>
      </c>
      <c r="X3101" s="33" t="s">
        <v>509</v>
      </c>
      <c r="Y3101" s="33">
        <v>3184</v>
      </c>
      <c r="AA3101" s="33" t="s">
        <v>42844</v>
      </c>
      <c r="AB3101" s="33">
        <v>5352</v>
      </c>
      <c r="AC3101" s="103">
        <v>23408</v>
      </c>
      <c r="AG3101" s="69"/>
    </row>
    <row r="3102" spans="1:33" ht="13" customHeight="1" x14ac:dyDescent="0.2">
      <c r="A3102" s="33" t="s">
        <v>30386</v>
      </c>
      <c r="B3102" s="33">
        <v>24</v>
      </c>
      <c r="C3102" s="33" t="s">
        <v>13</v>
      </c>
      <c r="D3102" s="33" t="s">
        <v>78</v>
      </c>
      <c r="F3102" s="94">
        <v>43074</v>
      </c>
      <c r="G3102" s="33" t="s">
        <v>30767</v>
      </c>
      <c r="H3102" s="33" t="s">
        <v>30387</v>
      </c>
      <c r="I3102" s="33" t="s">
        <v>224</v>
      </c>
      <c r="J3102" s="62">
        <v>24055</v>
      </c>
      <c r="K3102" s="33" t="s">
        <v>7609</v>
      </c>
      <c r="L3102" s="33" t="s">
        <v>27607</v>
      </c>
      <c r="M3102" s="1" t="s">
        <v>47352</v>
      </c>
      <c r="N3102" s="33" t="s">
        <v>20</v>
      </c>
      <c r="O3102" s="33" t="s">
        <v>36384</v>
      </c>
      <c r="P3102" s="33" t="s">
        <v>45771</v>
      </c>
      <c r="Q3102" s="33" t="s">
        <v>29986</v>
      </c>
      <c r="R3102" s="96" t="s">
        <v>30388</v>
      </c>
      <c r="S3102" s="33" t="s">
        <v>93</v>
      </c>
      <c r="T3102" s="33" t="s">
        <v>21</v>
      </c>
      <c r="U3102" s="33" t="s">
        <v>26689</v>
      </c>
      <c r="V3102" s="33" t="s">
        <v>26484</v>
      </c>
      <c r="W3102" s="33" t="s">
        <v>26485</v>
      </c>
      <c r="X3102" s="33" t="s">
        <v>93</v>
      </c>
      <c r="Y3102" s="33">
        <v>3183</v>
      </c>
      <c r="AA3102" s="33" t="s">
        <v>42843</v>
      </c>
      <c r="AB3102" s="33">
        <v>5347</v>
      </c>
      <c r="AC3102" s="103">
        <v>23406</v>
      </c>
    </row>
    <row r="3103" spans="1:33" ht="13" customHeight="1" x14ac:dyDescent="0.2">
      <c r="A3103" s="33" t="s">
        <v>30376</v>
      </c>
      <c r="B3103" s="33">
        <v>69</v>
      </c>
      <c r="C3103" s="33" t="s">
        <v>13</v>
      </c>
      <c r="D3103" s="33" t="s">
        <v>41</v>
      </c>
      <c r="F3103" s="94">
        <v>43074</v>
      </c>
      <c r="G3103" s="33" t="s">
        <v>30377</v>
      </c>
      <c r="H3103" s="33" t="s">
        <v>1711</v>
      </c>
      <c r="I3103" s="33" t="s">
        <v>392</v>
      </c>
      <c r="J3103" s="62">
        <v>10454</v>
      </c>
      <c r="K3103" s="33" t="s">
        <v>1711</v>
      </c>
      <c r="L3103" s="33" t="s">
        <v>536</v>
      </c>
      <c r="M3103" s="1" t="s">
        <v>45963</v>
      </c>
      <c r="N3103" s="33" t="s">
        <v>20</v>
      </c>
      <c r="O3103" s="33" t="s">
        <v>30378</v>
      </c>
      <c r="P3103" s="33" t="s">
        <v>45771</v>
      </c>
      <c r="Q3103" s="33" t="s">
        <v>29986</v>
      </c>
      <c r="R3103" s="96" t="s">
        <v>30379</v>
      </c>
      <c r="S3103" s="33" t="s">
        <v>93</v>
      </c>
      <c r="T3103" s="33" t="s">
        <v>21</v>
      </c>
      <c r="U3103" s="33" t="s">
        <v>26505</v>
      </c>
      <c r="V3103" s="33" t="s">
        <v>26482</v>
      </c>
      <c r="W3103" s="33" t="s">
        <v>26485</v>
      </c>
      <c r="X3103" s="33" t="s">
        <v>93</v>
      </c>
      <c r="Y3103" s="33">
        <v>3182</v>
      </c>
      <c r="AA3103" s="33" t="s">
        <v>42842</v>
      </c>
      <c r="AB3103" s="33">
        <v>5348</v>
      </c>
      <c r="AC3103" s="103">
        <v>23403</v>
      </c>
    </row>
    <row r="3104" spans="1:33" ht="13" customHeight="1" x14ac:dyDescent="0.2">
      <c r="A3104" s="33" t="s">
        <v>30347</v>
      </c>
      <c r="B3104" s="33">
        <v>46</v>
      </c>
      <c r="C3104" s="33" t="s">
        <v>13</v>
      </c>
      <c r="D3104" s="33" t="s">
        <v>30</v>
      </c>
      <c r="F3104" s="94">
        <v>43073</v>
      </c>
      <c r="G3104" s="33" t="s">
        <v>30762</v>
      </c>
      <c r="H3104" s="33" t="s">
        <v>4683</v>
      </c>
      <c r="I3104" s="33" t="s">
        <v>159</v>
      </c>
      <c r="J3104" s="62">
        <v>30143</v>
      </c>
      <c r="K3104" s="33" t="s">
        <v>4683</v>
      </c>
      <c r="L3104" s="33" t="s">
        <v>30348</v>
      </c>
      <c r="M3104" s="1" t="s">
        <v>47353</v>
      </c>
      <c r="N3104" s="33" t="s">
        <v>20</v>
      </c>
      <c r="O3104" s="33" t="s">
        <v>36385</v>
      </c>
      <c r="P3104" s="33" t="s">
        <v>45771</v>
      </c>
      <c r="Q3104" s="33" t="s">
        <v>29986</v>
      </c>
      <c r="R3104" s="96" t="s">
        <v>30349</v>
      </c>
      <c r="S3104" s="33" t="s">
        <v>93</v>
      </c>
      <c r="T3104" s="33" t="s">
        <v>21</v>
      </c>
      <c r="U3104" s="33" t="s">
        <v>26689</v>
      </c>
      <c r="V3104" s="33" t="s">
        <v>26484</v>
      </c>
      <c r="W3104" s="33" t="s">
        <v>26485</v>
      </c>
      <c r="Y3104" s="33">
        <v>3181</v>
      </c>
      <c r="AA3104" s="33" t="s">
        <v>42843</v>
      </c>
      <c r="AB3104" s="33">
        <v>5346</v>
      </c>
      <c r="AC3104" s="103">
        <v>23402</v>
      </c>
    </row>
    <row r="3105" spans="1:33" ht="13" customHeight="1" x14ac:dyDescent="0.2">
      <c r="A3105" s="33" t="s">
        <v>30380</v>
      </c>
      <c r="B3105" s="33">
        <v>62</v>
      </c>
      <c r="C3105" s="33" t="s">
        <v>13</v>
      </c>
      <c r="D3105" s="33" t="s">
        <v>30</v>
      </c>
      <c r="E3105" s="96" t="s">
        <v>30381</v>
      </c>
      <c r="F3105" s="94">
        <v>43072</v>
      </c>
      <c r="G3105" s="33" t="s">
        <v>30766</v>
      </c>
      <c r="H3105" s="33" t="s">
        <v>30382</v>
      </c>
      <c r="I3105" s="33" t="s">
        <v>66</v>
      </c>
      <c r="J3105" s="62">
        <v>77568</v>
      </c>
      <c r="K3105" s="33" t="s">
        <v>4829</v>
      </c>
      <c r="L3105" s="33" t="s">
        <v>30383</v>
      </c>
      <c r="M3105" s="1" t="s">
        <v>47354</v>
      </c>
      <c r="N3105" s="33" t="s">
        <v>30247</v>
      </c>
      <c r="O3105" s="33" t="s">
        <v>30384</v>
      </c>
      <c r="P3105" s="33" t="s">
        <v>45771</v>
      </c>
      <c r="Q3105" s="33" t="s">
        <v>29986</v>
      </c>
      <c r="R3105" s="96" t="s">
        <v>30385</v>
      </c>
      <c r="S3105" s="33" t="s">
        <v>22</v>
      </c>
      <c r="T3105" s="33" t="s">
        <v>21</v>
      </c>
      <c r="U3105" s="33" t="s">
        <v>28142</v>
      </c>
      <c r="V3105" s="33" t="s">
        <v>26484</v>
      </c>
      <c r="W3105" s="33" t="s">
        <v>26485</v>
      </c>
      <c r="X3105" s="33" t="s">
        <v>93</v>
      </c>
      <c r="Y3105" s="33">
        <v>3178</v>
      </c>
      <c r="AA3105" s="33" t="s">
        <v>42844</v>
      </c>
      <c r="AB3105" s="33">
        <v>5345</v>
      </c>
      <c r="AC3105" s="103">
        <v>23399</v>
      </c>
    </row>
    <row r="3106" spans="1:33" ht="13" customHeight="1" x14ac:dyDescent="0.2">
      <c r="A3106" s="33" t="s">
        <v>30371</v>
      </c>
      <c r="B3106" s="33">
        <v>37</v>
      </c>
      <c r="C3106" s="33" t="s">
        <v>13</v>
      </c>
      <c r="D3106" s="33" t="s">
        <v>41</v>
      </c>
      <c r="E3106" s="96" t="s">
        <v>30372</v>
      </c>
      <c r="F3106" s="94">
        <v>43071</v>
      </c>
      <c r="G3106" s="33" t="s">
        <v>30373</v>
      </c>
      <c r="H3106" s="33" t="s">
        <v>3904</v>
      </c>
      <c r="I3106" s="33" t="s">
        <v>38</v>
      </c>
      <c r="J3106" s="62">
        <v>92324</v>
      </c>
      <c r="K3106" s="33" t="s">
        <v>287</v>
      </c>
      <c r="L3106" s="33" t="s">
        <v>8377</v>
      </c>
      <c r="M3106" s="1" t="s">
        <v>47355</v>
      </c>
      <c r="N3106" s="33" t="s">
        <v>20</v>
      </c>
      <c r="O3106" s="33" t="s">
        <v>30374</v>
      </c>
      <c r="P3106" s="33" t="s">
        <v>45771</v>
      </c>
      <c r="Q3106" s="33" t="s">
        <v>29986</v>
      </c>
      <c r="R3106" s="96" t="s">
        <v>30375</v>
      </c>
      <c r="S3106" s="33" t="s">
        <v>509</v>
      </c>
      <c r="T3106" s="33" t="s">
        <v>21</v>
      </c>
      <c r="U3106" s="33" t="s">
        <v>26682</v>
      </c>
      <c r="V3106" s="33" t="s">
        <v>26482</v>
      </c>
      <c r="W3106" s="33" t="s">
        <v>26485</v>
      </c>
      <c r="X3106" s="33" t="s">
        <v>93</v>
      </c>
      <c r="Y3106" s="33">
        <v>3177</v>
      </c>
      <c r="AA3106" s="33" t="s">
        <v>42844</v>
      </c>
      <c r="AB3106" s="33">
        <v>5342</v>
      </c>
      <c r="AC3106" s="103">
        <v>23397</v>
      </c>
    </row>
    <row r="3107" spans="1:33" ht="13" customHeight="1" x14ac:dyDescent="0.2">
      <c r="A3107" s="33" t="s">
        <v>36848</v>
      </c>
      <c r="B3107" s="33">
        <v>33</v>
      </c>
      <c r="C3107" s="33" t="s">
        <v>13</v>
      </c>
      <c r="D3107" s="33" t="s">
        <v>30</v>
      </c>
      <c r="F3107" s="94">
        <v>43071</v>
      </c>
      <c r="G3107" s="10" t="s">
        <v>36892</v>
      </c>
      <c r="H3107" s="10" t="s">
        <v>18140</v>
      </c>
      <c r="I3107" s="33" t="s">
        <v>191</v>
      </c>
      <c r="J3107" s="62">
        <v>80905</v>
      </c>
      <c r="K3107" s="10" t="s">
        <v>798</v>
      </c>
      <c r="L3107" s="10" t="s">
        <v>18142</v>
      </c>
      <c r="M3107" s="1" t="s">
        <v>46000</v>
      </c>
      <c r="N3107" s="33" t="s">
        <v>20</v>
      </c>
      <c r="O3107" s="10" t="s">
        <v>36907</v>
      </c>
      <c r="P3107" s="10" t="s">
        <v>45771</v>
      </c>
      <c r="Q3107" s="33" t="s">
        <v>29986</v>
      </c>
      <c r="R3107" s="96" t="s">
        <v>36929</v>
      </c>
      <c r="S3107" s="33" t="s">
        <v>93</v>
      </c>
      <c r="T3107" s="33" t="s">
        <v>45897</v>
      </c>
      <c r="U3107" s="35" t="s">
        <v>39851</v>
      </c>
      <c r="V3107" s="35" t="s">
        <v>26484</v>
      </c>
      <c r="W3107" s="35" t="s">
        <v>26485</v>
      </c>
      <c r="X3107" s="33" t="s">
        <v>93</v>
      </c>
      <c r="Y3107" s="33">
        <v>3180</v>
      </c>
      <c r="AA3107" s="33" t="s">
        <v>42842</v>
      </c>
      <c r="AB3107" s="33">
        <v>5343</v>
      </c>
      <c r="AC3107" s="103">
        <v>23398</v>
      </c>
    </row>
    <row r="3108" spans="1:33" ht="13" customHeight="1" x14ac:dyDescent="0.2">
      <c r="A3108" s="33" t="s">
        <v>30617</v>
      </c>
      <c r="B3108" s="33">
        <v>49</v>
      </c>
      <c r="C3108" s="33" t="s">
        <v>13</v>
      </c>
      <c r="D3108" s="33" t="s">
        <v>30</v>
      </c>
      <c r="E3108" s="96" t="s">
        <v>30618</v>
      </c>
      <c r="F3108" s="94">
        <v>43071</v>
      </c>
      <c r="H3108" s="33" t="s">
        <v>30619</v>
      </c>
      <c r="I3108" s="33" t="s">
        <v>66</v>
      </c>
      <c r="J3108" s="62">
        <v>79520</v>
      </c>
      <c r="K3108" s="33" t="s">
        <v>30620</v>
      </c>
      <c r="L3108" s="33" t="s">
        <v>30621</v>
      </c>
      <c r="M3108" s="1" t="s">
        <v>47356</v>
      </c>
      <c r="N3108" s="33" t="s">
        <v>362</v>
      </c>
      <c r="O3108" s="33" t="s">
        <v>30622</v>
      </c>
      <c r="P3108" s="33" t="s">
        <v>45771</v>
      </c>
      <c r="Q3108" s="33" t="s">
        <v>29986</v>
      </c>
      <c r="R3108" s="96" t="s">
        <v>30623</v>
      </c>
      <c r="S3108" s="33" t="s">
        <v>901</v>
      </c>
      <c r="T3108" s="33" t="s">
        <v>45897</v>
      </c>
      <c r="U3108" s="33" t="s">
        <v>49804</v>
      </c>
      <c r="V3108" s="33" t="s">
        <v>26484</v>
      </c>
      <c r="W3108" s="33" t="s">
        <v>26485</v>
      </c>
      <c r="AA3108" s="33" t="s">
        <v>42843</v>
      </c>
      <c r="AB3108" s="33">
        <v>5344</v>
      </c>
      <c r="AC3108" s="103">
        <v>23396</v>
      </c>
    </row>
    <row r="3109" spans="1:33" ht="13" customHeight="1" x14ac:dyDescent="0.2">
      <c r="A3109" s="33" t="s">
        <v>30358</v>
      </c>
      <c r="B3109" s="33">
        <v>32</v>
      </c>
      <c r="C3109" s="33" t="s">
        <v>13</v>
      </c>
      <c r="D3109" s="33" t="s">
        <v>78</v>
      </c>
      <c r="E3109" s="96" t="s">
        <v>30359</v>
      </c>
      <c r="F3109" s="94">
        <v>43070</v>
      </c>
      <c r="G3109" s="33" t="s">
        <v>30360</v>
      </c>
      <c r="H3109" s="33" t="s">
        <v>568</v>
      </c>
      <c r="I3109" s="33" t="s">
        <v>337</v>
      </c>
      <c r="J3109" s="62">
        <v>28792</v>
      </c>
      <c r="K3109" s="33" t="s">
        <v>568</v>
      </c>
      <c r="L3109" s="33" t="s">
        <v>570</v>
      </c>
      <c r="M3109" s="1" t="s">
        <v>47357</v>
      </c>
      <c r="N3109" s="33" t="s">
        <v>20</v>
      </c>
      <c r="O3109" s="33" t="s">
        <v>30361</v>
      </c>
      <c r="P3109" s="33" t="s">
        <v>31864</v>
      </c>
      <c r="Q3109" s="33" t="s">
        <v>29986</v>
      </c>
      <c r="R3109" s="96" t="s">
        <v>30362</v>
      </c>
      <c r="S3109" s="33" t="s">
        <v>93</v>
      </c>
      <c r="T3109" s="33" t="s">
        <v>21</v>
      </c>
      <c r="U3109" s="33" t="s">
        <v>26689</v>
      </c>
      <c r="V3109" s="33" t="s">
        <v>26482</v>
      </c>
      <c r="W3109" s="33" t="s">
        <v>26486</v>
      </c>
      <c r="X3109" s="33" t="s">
        <v>93</v>
      </c>
      <c r="Y3109" s="33">
        <v>3172</v>
      </c>
      <c r="AA3109" s="33" t="s">
        <v>42844</v>
      </c>
      <c r="AB3109" s="33">
        <v>5339</v>
      </c>
      <c r="AC3109" s="103">
        <v>23394</v>
      </c>
    </row>
    <row r="3110" spans="1:33" ht="13" customHeight="1" x14ac:dyDescent="0.2">
      <c r="A3110" s="33" t="s">
        <v>30368</v>
      </c>
      <c r="B3110" s="33">
        <v>33</v>
      </c>
      <c r="C3110" s="33" t="s">
        <v>13</v>
      </c>
      <c r="D3110" s="33" t="s">
        <v>30</v>
      </c>
      <c r="F3110" s="94">
        <v>43070</v>
      </c>
      <c r="G3110" s="33" t="s">
        <v>30765</v>
      </c>
      <c r="H3110" s="33" t="s">
        <v>1495</v>
      </c>
      <c r="I3110" s="33" t="s">
        <v>25</v>
      </c>
      <c r="J3110" s="62">
        <v>29745</v>
      </c>
      <c r="K3110" s="33" t="s">
        <v>1495</v>
      </c>
      <c r="L3110" s="33" t="s">
        <v>10402</v>
      </c>
      <c r="M3110" s="1" t="s">
        <v>47358</v>
      </c>
      <c r="N3110" s="33" t="s">
        <v>20</v>
      </c>
      <c r="O3110" s="33" t="s">
        <v>30369</v>
      </c>
      <c r="P3110" s="33" t="s">
        <v>45771</v>
      </c>
      <c r="Q3110" s="33" t="s">
        <v>29986</v>
      </c>
      <c r="R3110" s="96" t="s">
        <v>30370</v>
      </c>
      <c r="S3110" s="33" t="s">
        <v>901</v>
      </c>
      <c r="T3110" s="33" t="s">
        <v>21</v>
      </c>
      <c r="U3110" s="33" t="s">
        <v>26682</v>
      </c>
      <c r="V3110" s="33" t="s">
        <v>26484</v>
      </c>
      <c r="W3110" s="33" t="s">
        <v>26485</v>
      </c>
      <c r="X3110" s="33" t="s">
        <v>509</v>
      </c>
      <c r="Y3110" s="33">
        <v>3173</v>
      </c>
      <c r="AA3110" s="33" t="s">
        <v>42843</v>
      </c>
      <c r="AB3110" s="33">
        <v>5340</v>
      </c>
      <c r="AC3110" s="103">
        <v>23395</v>
      </c>
    </row>
    <row r="3111" spans="1:33" ht="13" customHeight="1" x14ac:dyDescent="0.2">
      <c r="A3111" s="33" t="s">
        <v>30631</v>
      </c>
      <c r="B3111" s="33">
        <v>42</v>
      </c>
      <c r="C3111" s="33" t="s">
        <v>13</v>
      </c>
      <c r="D3111" s="33" t="s">
        <v>78</v>
      </c>
      <c r="F3111" s="94">
        <v>43070</v>
      </c>
      <c r="G3111" s="33" t="s">
        <v>30632</v>
      </c>
      <c r="H3111" s="33" t="s">
        <v>883</v>
      </c>
      <c r="I3111" s="33" t="s">
        <v>38</v>
      </c>
      <c r="J3111" s="62">
        <v>94124</v>
      </c>
      <c r="K3111" s="33" t="s">
        <v>883</v>
      </c>
      <c r="L3111" s="33" t="s">
        <v>884</v>
      </c>
      <c r="M3111" s="1" t="s">
        <v>47221</v>
      </c>
      <c r="N3111" s="33" t="s">
        <v>20</v>
      </c>
      <c r="O3111" s="33" t="s">
        <v>30633</v>
      </c>
      <c r="P3111" s="33" t="s">
        <v>45771</v>
      </c>
      <c r="Q3111" s="33" t="s">
        <v>29986</v>
      </c>
      <c r="R3111" s="96" t="s">
        <v>30634</v>
      </c>
      <c r="S3111" s="33" t="s">
        <v>93</v>
      </c>
      <c r="T3111" s="33" t="s">
        <v>45897</v>
      </c>
      <c r="U3111" s="33" t="s">
        <v>49804</v>
      </c>
      <c r="V3111" s="33" t="s">
        <v>26482</v>
      </c>
      <c r="W3111" s="33" t="s">
        <v>26483</v>
      </c>
      <c r="X3111" s="33" t="s">
        <v>509</v>
      </c>
      <c r="Y3111" s="33">
        <v>3176</v>
      </c>
      <c r="AA3111" s="33" t="s">
        <v>42842</v>
      </c>
      <c r="AB3111" s="33">
        <v>5341</v>
      </c>
      <c r="AC3111" s="103">
        <v>23393</v>
      </c>
    </row>
    <row r="3112" spans="1:33" ht="13" customHeight="1" x14ac:dyDescent="0.2">
      <c r="A3112" s="33" t="s">
        <v>30350</v>
      </c>
      <c r="B3112" s="33">
        <v>24</v>
      </c>
      <c r="C3112" s="33" t="s">
        <v>13</v>
      </c>
      <c r="D3112" s="33" t="s">
        <v>78</v>
      </c>
      <c r="E3112" s="96" t="s">
        <v>30351</v>
      </c>
      <c r="F3112" s="94">
        <v>43069</v>
      </c>
      <c r="G3112" s="33" t="s">
        <v>30763</v>
      </c>
      <c r="H3112" s="33" t="s">
        <v>80</v>
      </c>
      <c r="I3112" s="33" t="s">
        <v>37</v>
      </c>
      <c r="J3112" s="62">
        <v>60637</v>
      </c>
      <c r="K3112" s="33" t="s">
        <v>81</v>
      </c>
      <c r="L3112" s="33" t="s">
        <v>82</v>
      </c>
      <c r="M3112" s="1" t="s">
        <v>46250</v>
      </c>
      <c r="N3112" s="33" t="s">
        <v>20</v>
      </c>
      <c r="O3112" s="33" t="s">
        <v>30352</v>
      </c>
      <c r="P3112" s="33" t="s">
        <v>45771</v>
      </c>
      <c r="Q3112" s="33" t="s">
        <v>29986</v>
      </c>
      <c r="R3112" s="96" t="s">
        <v>30353</v>
      </c>
      <c r="S3112" s="33" t="s">
        <v>93</v>
      </c>
      <c r="T3112" s="33" t="s">
        <v>21</v>
      </c>
      <c r="U3112" s="33" t="s">
        <v>26689</v>
      </c>
      <c r="V3112" s="33" t="s">
        <v>26482</v>
      </c>
      <c r="W3112" s="33" t="s">
        <v>26485</v>
      </c>
      <c r="X3112" s="33" t="s">
        <v>509</v>
      </c>
      <c r="Y3112" s="33">
        <v>3174</v>
      </c>
      <c r="AA3112" s="33" t="s">
        <v>42842</v>
      </c>
      <c r="AB3112" s="33">
        <v>5335</v>
      </c>
      <c r="AC3112" s="103">
        <v>23389</v>
      </c>
    </row>
    <row r="3113" spans="1:33" ht="13" customHeight="1" x14ac:dyDescent="0.2">
      <c r="A3113" s="33" t="s">
        <v>30341</v>
      </c>
      <c r="B3113" s="33">
        <v>27</v>
      </c>
      <c r="C3113" s="33" t="s">
        <v>13</v>
      </c>
      <c r="D3113" s="33" t="s">
        <v>30</v>
      </c>
      <c r="E3113" s="96" t="s">
        <v>30342</v>
      </c>
      <c r="F3113" s="94">
        <v>43069</v>
      </c>
      <c r="G3113" s="33" t="s">
        <v>30343</v>
      </c>
      <c r="H3113" s="33" t="s">
        <v>1120</v>
      </c>
      <c r="I3113" s="33" t="s">
        <v>399</v>
      </c>
      <c r="J3113" s="62">
        <v>64429</v>
      </c>
      <c r="K3113" s="33" t="s">
        <v>5822</v>
      </c>
      <c r="L3113" s="33" t="s">
        <v>30344</v>
      </c>
      <c r="M3113" s="1" t="s">
        <v>47359</v>
      </c>
      <c r="N3113" s="33" t="s">
        <v>20</v>
      </c>
      <c r="O3113" s="33" t="s">
        <v>30345</v>
      </c>
      <c r="P3113" s="33" t="s">
        <v>45771</v>
      </c>
      <c r="Q3113" s="33" t="s">
        <v>29986</v>
      </c>
      <c r="R3113" s="96" t="s">
        <v>30346</v>
      </c>
      <c r="S3113" s="33" t="s">
        <v>93</v>
      </c>
      <c r="T3113" s="33" t="s">
        <v>21</v>
      </c>
      <c r="U3113" s="33" t="s">
        <v>26689</v>
      </c>
      <c r="V3113" s="33" t="s">
        <v>26484</v>
      </c>
      <c r="W3113" s="33" t="s">
        <v>26485</v>
      </c>
      <c r="AA3113" s="33" t="s">
        <v>42843</v>
      </c>
      <c r="AB3113" s="33">
        <v>5337</v>
      </c>
      <c r="AC3113" s="103">
        <v>23392</v>
      </c>
    </row>
    <row r="3114" spans="1:33" ht="13" customHeight="1" x14ac:dyDescent="0.2">
      <c r="A3114" s="33" t="s">
        <v>30354</v>
      </c>
      <c r="B3114" s="33">
        <v>37</v>
      </c>
      <c r="C3114" s="33" t="s">
        <v>13</v>
      </c>
      <c r="D3114" s="33" t="s">
        <v>41</v>
      </c>
      <c r="F3114" s="94">
        <v>43069</v>
      </c>
      <c r="G3114" s="33" t="s">
        <v>30764</v>
      </c>
      <c r="H3114" s="33" t="s">
        <v>30355</v>
      </c>
      <c r="I3114" s="33" t="s">
        <v>38</v>
      </c>
      <c r="J3114" s="62">
        <v>91605</v>
      </c>
      <c r="K3114" s="33" t="s">
        <v>91</v>
      </c>
      <c r="L3114" s="33" t="s">
        <v>92</v>
      </c>
      <c r="M3114" s="1" t="s">
        <v>45984</v>
      </c>
      <c r="N3114" s="33" t="s">
        <v>20</v>
      </c>
      <c r="O3114" s="33" t="s">
        <v>30356</v>
      </c>
      <c r="P3114" s="33" t="s">
        <v>45771</v>
      </c>
      <c r="Q3114" s="33" t="s">
        <v>29986</v>
      </c>
      <c r="R3114" s="96" t="s">
        <v>30357</v>
      </c>
      <c r="S3114" s="33" t="s">
        <v>93</v>
      </c>
      <c r="T3114" s="33" t="s">
        <v>21</v>
      </c>
      <c r="U3114" s="33" t="s">
        <v>26689</v>
      </c>
      <c r="V3114" s="33" t="s">
        <v>26482</v>
      </c>
      <c r="W3114" s="33" t="s">
        <v>26483</v>
      </c>
      <c r="X3114" s="33" t="s">
        <v>93</v>
      </c>
      <c r="Y3114" s="33">
        <v>3175</v>
      </c>
      <c r="AA3114" s="33" t="s">
        <v>42842</v>
      </c>
      <c r="AB3114" s="33">
        <v>5336</v>
      </c>
      <c r="AC3114" s="103">
        <v>23391</v>
      </c>
    </row>
    <row r="3115" spans="1:33" ht="13" customHeight="1" x14ac:dyDescent="0.2">
      <c r="A3115" s="33" t="s">
        <v>30624</v>
      </c>
      <c r="B3115" s="33">
        <v>21</v>
      </c>
      <c r="C3115" s="33" t="s">
        <v>13</v>
      </c>
      <c r="D3115" s="33" t="s">
        <v>41</v>
      </c>
      <c r="E3115" s="96" t="s">
        <v>30625</v>
      </c>
      <c r="F3115" s="94">
        <v>43069</v>
      </c>
      <c r="G3115" s="33" t="s">
        <v>30626</v>
      </c>
      <c r="H3115" s="33" t="s">
        <v>30627</v>
      </c>
      <c r="I3115" s="33" t="s">
        <v>392</v>
      </c>
      <c r="J3115" s="62">
        <v>10530</v>
      </c>
      <c r="K3115" s="33" t="s">
        <v>535</v>
      </c>
      <c r="L3115" s="33" t="s">
        <v>30628</v>
      </c>
      <c r="M3115" s="1" t="s">
        <v>47360</v>
      </c>
      <c r="N3115" s="33" t="s">
        <v>362</v>
      </c>
      <c r="O3115" s="33" t="s">
        <v>30629</v>
      </c>
      <c r="P3115" s="33" t="s">
        <v>45771</v>
      </c>
      <c r="Q3115" s="33" t="s">
        <v>29986</v>
      </c>
      <c r="R3115" s="96" t="s">
        <v>30630</v>
      </c>
      <c r="S3115" s="33" t="s">
        <v>901</v>
      </c>
      <c r="T3115" s="33" t="s">
        <v>45897</v>
      </c>
      <c r="U3115" s="33" t="s">
        <v>49804</v>
      </c>
      <c r="V3115" s="33" t="s">
        <v>26482</v>
      </c>
      <c r="W3115" s="33" t="s">
        <v>26485</v>
      </c>
      <c r="AA3115" s="33" t="s">
        <v>42844</v>
      </c>
      <c r="AB3115" s="33">
        <v>5338</v>
      </c>
      <c r="AC3115" s="103">
        <v>23390</v>
      </c>
    </row>
    <row r="3116" spans="1:33" ht="13" customHeight="1" x14ac:dyDescent="0.2">
      <c r="A3116" s="33" t="s">
        <v>2989</v>
      </c>
      <c r="B3116" s="33" t="s">
        <v>22</v>
      </c>
      <c r="C3116" s="33" t="s">
        <v>13</v>
      </c>
      <c r="D3116" s="33" t="s">
        <v>41</v>
      </c>
      <c r="F3116" s="94">
        <v>43068</v>
      </c>
      <c r="G3116" s="33" t="s">
        <v>30652</v>
      </c>
      <c r="H3116" s="33" t="s">
        <v>30653</v>
      </c>
      <c r="I3116" s="33" t="s">
        <v>111</v>
      </c>
      <c r="J3116" s="62">
        <v>85634</v>
      </c>
      <c r="K3116" s="33" t="s">
        <v>516</v>
      </c>
      <c r="L3116" s="33" t="s">
        <v>27274</v>
      </c>
      <c r="M3116" s="1" t="s">
        <v>46425</v>
      </c>
      <c r="N3116" s="33" t="s">
        <v>20</v>
      </c>
      <c r="O3116" s="33" t="s">
        <v>30654</v>
      </c>
      <c r="P3116" s="33" t="s">
        <v>45771</v>
      </c>
      <c r="Q3116" s="33" t="s">
        <v>29986</v>
      </c>
      <c r="R3116" s="96" t="s">
        <v>30655</v>
      </c>
      <c r="S3116" s="33" t="s">
        <v>93</v>
      </c>
      <c r="T3116" s="33" t="s">
        <v>28</v>
      </c>
      <c r="U3116" s="33" t="s">
        <v>26487</v>
      </c>
      <c r="V3116" s="33" t="s">
        <v>26484</v>
      </c>
      <c r="W3116" s="33" t="s">
        <v>26485</v>
      </c>
      <c r="X3116" s="33" t="s">
        <v>93</v>
      </c>
      <c r="Y3116" s="33">
        <v>3171</v>
      </c>
      <c r="AA3116" s="33" t="s">
        <v>42843</v>
      </c>
      <c r="AB3116" s="33">
        <v>5334</v>
      </c>
      <c r="AC3116" s="103">
        <v>23388</v>
      </c>
    </row>
    <row r="3117" spans="1:33" ht="13" customHeight="1" x14ac:dyDescent="0.2">
      <c r="A3117" s="33" t="s">
        <v>30327</v>
      </c>
      <c r="B3117" s="33">
        <v>25</v>
      </c>
      <c r="C3117" s="33" t="s">
        <v>13</v>
      </c>
      <c r="D3117" s="33" t="s">
        <v>41</v>
      </c>
      <c r="F3117" s="94">
        <v>43067</v>
      </c>
      <c r="G3117" s="33" t="s">
        <v>30328</v>
      </c>
      <c r="H3117" s="33" t="s">
        <v>30329</v>
      </c>
      <c r="I3117" s="33" t="s">
        <v>281</v>
      </c>
      <c r="J3117" s="62">
        <v>98947</v>
      </c>
      <c r="K3117" s="33" t="s">
        <v>5723</v>
      </c>
      <c r="L3117" s="33" t="s">
        <v>9540</v>
      </c>
      <c r="M3117" s="1" t="s">
        <v>46890</v>
      </c>
      <c r="N3117" s="33" t="s">
        <v>20</v>
      </c>
      <c r="O3117" s="33" t="s">
        <v>30330</v>
      </c>
      <c r="P3117" s="33" t="s">
        <v>45771</v>
      </c>
      <c r="Q3117" s="33" t="s">
        <v>29986</v>
      </c>
      <c r="R3117" s="96" t="s">
        <v>30331</v>
      </c>
      <c r="S3117" s="33" t="s">
        <v>93</v>
      </c>
      <c r="T3117" s="33" t="s">
        <v>21</v>
      </c>
      <c r="U3117" s="33" t="s">
        <v>26689</v>
      </c>
      <c r="V3117" s="33" t="s">
        <v>26484</v>
      </c>
      <c r="W3117" s="33" t="s">
        <v>26483</v>
      </c>
      <c r="X3117" s="33" t="s">
        <v>93</v>
      </c>
      <c r="Y3117" s="33">
        <v>3164</v>
      </c>
      <c r="AA3117" s="33" t="s">
        <v>42843</v>
      </c>
      <c r="AB3117" s="33">
        <v>5330</v>
      </c>
      <c r="AC3117" s="103">
        <v>23382</v>
      </c>
      <c r="AG3117" s="69"/>
    </row>
    <row r="3118" spans="1:33" ht="13" customHeight="1" x14ac:dyDescent="0.2">
      <c r="A3118" s="33" t="s">
        <v>30336</v>
      </c>
      <c r="B3118" s="33">
        <v>30</v>
      </c>
      <c r="C3118" s="33" t="s">
        <v>13</v>
      </c>
      <c r="D3118" s="33" t="s">
        <v>30</v>
      </c>
      <c r="F3118" s="94">
        <v>43067</v>
      </c>
      <c r="G3118" s="33" t="s">
        <v>30337</v>
      </c>
      <c r="H3118" s="33" t="s">
        <v>1502</v>
      </c>
      <c r="I3118" s="33" t="s">
        <v>249</v>
      </c>
      <c r="J3118" s="62">
        <v>89501</v>
      </c>
      <c r="K3118" s="33" t="s">
        <v>5718</v>
      </c>
      <c r="L3118" s="33" t="s">
        <v>30338</v>
      </c>
      <c r="M3118" s="1" t="s">
        <v>47361</v>
      </c>
      <c r="N3118" s="33" t="s">
        <v>20</v>
      </c>
      <c r="O3118" s="33" t="s">
        <v>30339</v>
      </c>
      <c r="P3118" s="33" t="s">
        <v>31864</v>
      </c>
      <c r="Q3118" s="33" t="s">
        <v>29986</v>
      </c>
      <c r="R3118" s="96" t="s">
        <v>30340</v>
      </c>
      <c r="S3118" s="33" t="s">
        <v>93</v>
      </c>
      <c r="T3118" s="33" t="s">
        <v>21</v>
      </c>
      <c r="U3118" s="33" t="s">
        <v>26689</v>
      </c>
      <c r="V3118" s="33" t="s">
        <v>26484</v>
      </c>
      <c r="W3118" s="33" t="s">
        <v>26485</v>
      </c>
      <c r="X3118" s="33" t="s">
        <v>93</v>
      </c>
      <c r="Y3118" s="33">
        <v>3169</v>
      </c>
      <c r="AA3118" s="33" t="s">
        <v>42842</v>
      </c>
      <c r="AB3118" s="33">
        <v>5331</v>
      </c>
      <c r="AC3118" s="103">
        <v>23385</v>
      </c>
    </row>
    <row r="3119" spans="1:33" ht="13" customHeight="1" x14ac:dyDescent="0.2">
      <c r="A3119" s="33" t="s">
        <v>30332</v>
      </c>
      <c r="B3119" s="33">
        <v>59</v>
      </c>
      <c r="C3119" s="33" t="s">
        <v>13</v>
      </c>
      <c r="D3119" s="33" t="s">
        <v>30</v>
      </c>
      <c r="F3119" s="94">
        <v>43067</v>
      </c>
      <c r="G3119" s="33" t="s">
        <v>30333</v>
      </c>
      <c r="H3119" s="33" t="s">
        <v>779</v>
      </c>
      <c r="I3119" s="33" t="s">
        <v>281</v>
      </c>
      <c r="J3119" s="62">
        <v>99217</v>
      </c>
      <c r="K3119" s="33" t="s">
        <v>779</v>
      </c>
      <c r="L3119" s="33" t="s">
        <v>780</v>
      </c>
      <c r="M3119" s="1" t="s">
        <v>46447</v>
      </c>
      <c r="N3119" s="33" t="s">
        <v>20</v>
      </c>
      <c r="O3119" s="33" t="s">
        <v>30334</v>
      </c>
      <c r="P3119" s="33" t="s">
        <v>45771</v>
      </c>
      <c r="Q3119" s="33" t="s">
        <v>29986</v>
      </c>
      <c r="R3119" s="96" t="s">
        <v>30335</v>
      </c>
      <c r="S3119" s="33" t="s">
        <v>93</v>
      </c>
      <c r="T3119" s="33" t="s">
        <v>21</v>
      </c>
      <c r="U3119" s="33" t="s">
        <v>26689</v>
      </c>
      <c r="V3119" s="33" t="s">
        <v>26484</v>
      </c>
      <c r="W3119" s="33" t="s">
        <v>26486</v>
      </c>
      <c r="X3119" s="33" t="s">
        <v>93</v>
      </c>
      <c r="Y3119" s="33">
        <v>3170</v>
      </c>
      <c r="AA3119" s="33" t="s">
        <v>42844</v>
      </c>
      <c r="AB3119" s="33">
        <v>5332</v>
      </c>
      <c r="AC3119" s="103">
        <v>23383</v>
      </c>
    </row>
    <row r="3120" spans="1:33" ht="13" customHeight="1" x14ac:dyDescent="0.2">
      <c r="A3120" s="33" t="s">
        <v>30682</v>
      </c>
      <c r="B3120" s="33">
        <v>64</v>
      </c>
      <c r="C3120" s="33" t="s">
        <v>13</v>
      </c>
      <c r="D3120" s="33" t="s">
        <v>30</v>
      </c>
      <c r="F3120" s="94">
        <v>43067</v>
      </c>
      <c r="G3120" s="33" t="s">
        <v>30683</v>
      </c>
      <c r="H3120" s="33" t="s">
        <v>30684</v>
      </c>
      <c r="I3120" s="33" t="s">
        <v>50</v>
      </c>
      <c r="J3120" s="62">
        <v>48827</v>
      </c>
      <c r="K3120" s="33" t="s">
        <v>3613</v>
      </c>
      <c r="L3120" s="33" t="s">
        <v>3868</v>
      </c>
      <c r="M3120" s="1" t="s">
        <v>47362</v>
      </c>
      <c r="N3120" s="33" t="s">
        <v>20</v>
      </c>
      <c r="O3120" s="33" t="s">
        <v>30685</v>
      </c>
      <c r="P3120" s="33" t="s">
        <v>45771</v>
      </c>
      <c r="Q3120" s="33" t="s">
        <v>29986</v>
      </c>
      <c r="R3120" s="96" t="s">
        <v>30686</v>
      </c>
      <c r="S3120" s="33" t="s">
        <v>93</v>
      </c>
      <c r="T3120" s="33" t="s">
        <v>350</v>
      </c>
      <c r="U3120" s="33" t="s">
        <v>26775</v>
      </c>
      <c r="V3120" s="33" t="s">
        <v>26484</v>
      </c>
      <c r="W3120" s="33" t="s">
        <v>26483</v>
      </c>
      <c r="X3120" s="33" t="s">
        <v>93</v>
      </c>
      <c r="Y3120" s="33">
        <v>3168</v>
      </c>
      <c r="AA3120" s="33" t="s">
        <v>42843</v>
      </c>
      <c r="AB3120" s="33">
        <v>5333</v>
      </c>
      <c r="AC3120" s="103">
        <v>23386</v>
      </c>
    </row>
    <row r="3121" spans="1:29" ht="13" customHeight="1" x14ac:dyDescent="0.2">
      <c r="A3121" s="33" t="s">
        <v>30323</v>
      </c>
      <c r="B3121" s="33">
        <v>15</v>
      </c>
      <c r="C3121" s="33" t="s">
        <v>13</v>
      </c>
      <c r="D3121" s="33" t="s">
        <v>41</v>
      </c>
      <c r="F3121" s="94">
        <v>43066</v>
      </c>
      <c r="G3121" s="33" t="s">
        <v>30324</v>
      </c>
      <c r="H3121" s="33" t="s">
        <v>815</v>
      </c>
      <c r="I3121" s="33" t="s">
        <v>224</v>
      </c>
      <c r="J3121" s="62">
        <v>23237</v>
      </c>
      <c r="K3121" s="33" t="s">
        <v>10800</v>
      </c>
      <c r="L3121" s="33" t="s">
        <v>816</v>
      </c>
      <c r="M3121" s="1" t="s">
        <v>46907</v>
      </c>
      <c r="N3121" s="33" t="s">
        <v>20</v>
      </c>
      <c r="O3121" s="33" t="s">
        <v>30325</v>
      </c>
      <c r="P3121" s="33" t="s">
        <v>45771</v>
      </c>
      <c r="Q3121" s="33" t="s">
        <v>29986</v>
      </c>
      <c r="R3121" s="96" t="s">
        <v>30326</v>
      </c>
      <c r="S3121" s="33" t="s">
        <v>93</v>
      </c>
      <c r="T3121" s="33" t="s">
        <v>21</v>
      </c>
      <c r="U3121" s="33" t="s">
        <v>26689</v>
      </c>
      <c r="V3121" s="33" t="s">
        <v>26484</v>
      </c>
      <c r="W3121" s="33" t="s">
        <v>26485</v>
      </c>
      <c r="Z3121" s="33" t="s">
        <v>42353</v>
      </c>
      <c r="AA3121" s="33" t="s">
        <v>42844</v>
      </c>
      <c r="AB3121" s="33">
        <v>5328</v>
      </c>
      <c r="AC3121" s="103">
        <v>23379</v>
      </c>
    </row>
    <row r="3122" spans="1:29" ht="13" customHeight="1" x14ac:dyDescent="0.2">
      <c r="A3122" s="33" t="s">
        <v>30318</v>
      </c>
      <c r="B3122" s="33">
        <v>40</v>
      </c>
      <c r="C3122" s="33" t="s">
        <v>13</v>
      </c>
      <c r="D3122" s="33" t="s">
        <v>41</v>
      </c>
      <c r="F3122" s="94">
        <v>43066</v>
      </c>
      <c r="G3122" s="33" t="s">
        <v>30761</v>
      </c>
      <c r="H3122" s="33" t="s">
        <v>3377</v>
      </c>
      <c r="I3122" s="33" t="s">
        <v>38</v>
      </c>
      <c r="J3122" s="62">
        <v>90280</v>
      </c>
      <c r="K3122" s="33" t="s">
        <v>91</v>
      </c>
      <c r="L3122" s="33" t="s">
        <v>30319</v>
      </c>
      <c r="M3122" s="1" t="s">
        <v>47363</v>
      </c>
      <c r="N3122" s="33" t="s">
        <v>30320</v>
      </c>
      <c r="O3122" s="33" t="s">
        <v>30321</v>
      </c>
      <c r="P3122" s="33" t="s">
        <v>45771</v>
      </c>
      <c r="Q3122" s="33" t="s">
        <v>29986</v>
      </c>
      <c r="R3122" s="96" t="s">
        <v>30322</v>
      </c>
      <c r="S3122" s="33" t="s">
        <v>509</v>
      </c>
      <c r="T3122" s="33" t="s">
        <v>21</v>
      </c>
      <c r="U3122" s="33" t="s">
        <v>26689</v>
      </c>
      <c r="V3122" s="33" t="s">
        <v>26484</v>
      </c>
      <c r="W3122" s="33" t="s">
        <v>26485</v>
      </c>
      <c r="X3122" s="33" t="s">
        <v>93</v>
      </c>
      <c r="Y3122" s="33">
        <v>3165</v>
      </c>
      <c r="AA3122" s="33" t="s">
        <v>42842</v>
      </c>
      <c r="AB3122" s="33">
        <v>5329</v>
      </c>
      <c r="AC3122" s="103">
        <v>23378</v>
      </c>
    </row>
    <row r="3123" spans="1:29" ht="13" customHeight="1" x14ac:dyDescent="0.2">
      <c r="A3123" s="33" t="s">
        <v>30363</v>
      </c>
      <c r="B3123" s="33">
        <v>22</v>
      </c>
      <c r="C3123" s="33" t="s">
        <v>13</v>
      </c>
      <c r="D3123" s="33" t="s">
        <v>41</v>
      </c>
      <c r="F3123" s="94">
        <v>43065</v>
      </c>
      <c r="G3123" s="33" t="s">
        <v>30364</v>
      </c>
      <c r="H3123" s="33" t="s">
        <v>23534</v>
      </c>
      <c r="I3123" s="33" t="s">
        <v>38</v>
      </c>
      <c r="J3123" s="62">
        <v>91724</v>
      </c>
      <c r="K3123" s="33" t="s">
        <v>91</v>
      </c>
      <c r="L3123" s="33" t="s">
        <v>30365</v>
      </c>
      <c r="M3123" s="1" t="s">
        <v>47365</v>
      </c>
      <c r="N3123" s="33" t="s">
        <v>4952</v>
      </c>
      <c r="O3123" s="33" t="s">
        <v>30366</v>
      </c>
      <c r="P3123" s="33" t="s">
        <v>45771</v>
      </c>
      <c r="Q3123" s="33" t="s">
        <v>29986</v>
      </c>
      <c r="R3123" s="96" t="s">
        <v>30367</v>
      </c>
      <c r="S3123" s="33" t="s">
        <v>93</v>
      </c>
      <c r="T3123" s="33" t="s">
        <v>21</v>
      </c>
      <c r="U3123" s="33" t="s">
        <v>26682</v>
      </c>
      <c r="V3123" s="33" t="s">
        <v>26484</v>
      </c>
      <c r="W3123" s="33" t="s">
        <v>26485</v>
      </c>
      <c r="X3123" s="33" t="s">
        <v>93</v>
      </c>
      <c r="Y3123" s="33">
        <v>3158</v>
      </c>
      <c r="AA3123" s="33" t="s">
        <v>42844</v>
      </c>
      <c r="AB3123" s="33">
        <v>5327</v>
      </c>
      <c r="AC3123" s="103">
        <v>23374</v>
      </c>
    </row>
    <row r="3124" spans="1:29" ht="13" customHeight="1" x14ac:dyDescent="0.2">
      <c r="A3124" s="33" t="s">
        <v>30315</v>
      </c>
      <c r="B3124" s="33">
        <v>31</v>
      </c>
      <c r="C3124" s="33" t="s">
        <v>13</v>
      </c>
      <c r="D3124" s="33" t="s">
        <v>30</v>
      </c>
      <c r="F3124" s="94">
        <v>43065</v>
      </c>
      <c r="G3124" s="33" t="s">
        <v>30760</v>
      </c>
      <c r="H3124" s="33" t="s">
        <v>2003</v>
      </c>
      <c r="I3124" s="33" t="s">
        <v>87</v>
      </c>
      <c r="J3124" s="62">
        <v>35811</v>
      </c>
      <c r="K3124" s="33" t="s">
        <v>2005</v>
      </c>
      <c r="L3124" s="33" t="s">
        <v>2006</v>
      </c>
      <c r="M3124" s="1" t="s">
        <v>46673</v>
      </c>
      <c r="N3124" s="33" t="s">
        <v>20</v>
      </c>
      <c r="O3124" s="33" t="s">
        <v>30316</v>
      </c>
      <c r="P3124" s="33" t="s">
        <v>45771</v>
      </c>
      <c r="Q3124" s="33" t="s">
        <v>29986</v>
      </c>
      <c r="R3124" s="96" t="s">
        <v>30317</v>
      </c>
      <c r="S3124" s="33" t="s">
        <v>93</v>
      </c>
      <c r="T3124" s="33" t="s">
        <v>21</v>
      </c>
      <c r="U3124" s="33" t="s">
        <v>26689</v>
      </c>
      <c r="V3124" s="33" t="s">
        <v>26484</v>
      </c>
      <c r="W3124" s="33" t="s">
        <v>26485</v>
      </c>
      <c r="X3124" s="33" t="s">
        <v>93</v>
      </c>
      <c r="Y3124" s="33">
        <v>3157</v>
      </c>
      <c r="AA3124" s="33" t="s">
        <v>42844</v>
      </c>
      <c r="AB3124" s="33">
        <v>5325</v>
      </c>
      <c r="AC3124" s="103">
        <v>23376</v>
      </c>
    </row>
    <row r="3125" spans="1:29" ht="13" customHeight="1" x14ac:dyDescent="0.2">
      <c r="A3125" s="33" t="s">
        <v>30309</v>
      </c>
      <c r="B3125" s="33">
        <v>43</v>
      </c>
      <c r="C3125" s="33" t="s">
        <v>13</v>
      </c>
      <c r="D3125" s="33" t="s">
        <v>41</v>
      </c>
      <c r="E3125" s="96" t="s">
        <v>30310</v>
      </c>
      <c r="F3125" s="94">
        <v>43065</v>
      </c>
      <c r="G3125" s="33" t="s">
        <v>30311</v>
      </c>
      <c r="H3125" s="33" t="s">
        <v>2405</v>
      </c>
      <c r="I3125" s="33" t="s">
        <v>38</v>
      </c>
      <c r="J3125" s="62">
        <v>93230</v>
      </c>
      <c r="K3125" s="33" t="s">
        <v>1597</v>
      </c>
      <c r="L3125" s="33" t="s">
        <v>30312</v>
      </c>
      <c r="M3125" s="1" t="s">
        <v>47364</v>
      </c>
      <c r="N3125" s="33" t="s">
        <v>20</v>
      </c>
      <c r="O3125" s="33" t="s">
        <v>30313</v>
      </c>
      <c r="P3125" s="33" t="s">
        <v>45771</v>
      </c>
      <c r="Q3125" s="33" t="s">
        <v>29986</v>
      </c>
      <c r="R3125" s="96" t="s">
        <v>30314</v>
      </c>
      <c r="S3125" s="33" t="s">
        <v>93</v>
      </c>
      <c r="T3125" s="33" t="s">
        <v>21</v>
      </c>
      <c r="U3125" s="33" t="s">
        <v>26689</v>
      </c>
      <c r="V3125" s="33" t="s">
        <v>26484</v>
      </c>
      <c r="W3125" s="33" t="s">
        <v>26483</v>
      </c>
      <c r="X3125" s="33" t="s">
        <v>93</v>
      </c>
      <c r="Y3125" s="33">
        <v>3156</v>
      </c>
      <c r="AA3125" s="33" t="s">
        <v>42844</v>
      </c>
      <c r="AB3125" s="33">
        <v>5324</v>
      </c>
      <c r="AC3125" s="103">
        <v>23375</v>
      </c>
    </row>
    <row r="3126" spans="1:29" ht="13" customHeight="1" x14ac:dyDescent="0.2">
      <c r="A3126" s="1" t="s">
        <v>30240</v>
      </c>
      <c r="B3126" s="33">
        <v>58</v>
      </c>
      <c r="C3126" s="33" t="s">
        <v>13</v>
      </c>
      <c r="D3126" s="1" t="s">
        <v>23</v>
      </c>
      <c r="F3126" s="94">
        <v>43065</v>
      </c>
      <c r="G3126" s="33" t="s">
        <v>30241</v>
      </c>
      <c r="H3126" s="33" t="s">
        <v>30242</v>
      </c>
      <c r="I3126" s="33" t="s">
        <v>336</v>
      </c>
      <c r="J3126" s="62">
        <v>66215</v>
      </c>
      <c r="K3126" s="33" t="s">
        <v>3019</v>
      </c>
      <c r="L3126" s="33" t="s">
        <v>42343</v>
      </c>
      <c r="M3126" s="1" t="s">
        <v>46557</v>
      </c>
      <c r="N3126" s="33" t="s">
        <v>20</v>
      </c>
      <c r="O3126" s="33" t="s">
        <v>30243</v>
      </c>
      <c r="P3126" s="33" t="s">
        <v>45771</v>
      </c>
      <c r="Q3126" s="33" t="s">
        <v>29986</v>
      </c>
      <c r="R3126" s="96" t="s">
        <v>30244</v>
      </c>
      <c r="S3126" s="33" t="s">
        <v>93</v>
      </c>
      <c r="T3126" s="33" t="s">
        <v>21</v>
      </c>
      <c r="U3126" s="33" t="s">
        <v>26689</v>
      </c>
      <c r="V3126" s="33" t="s">
        <v>26484</v>
      </c>
      <c r="W3126" s="33" t="s">
        <v>26485</v>
      </c>
      <c r="Z3126" s="33" t="s">
        <v>42353</v>
      </c>
      <c r="AA3126" s="33" t="s">
        <v>42844</v>
      </c>
      <c r="AB3126" s="33">
        <v>5326</v>
      </c>
      <c r="AC3126" s="103">
        <v>23373</v>
      </c>
    </row>
    <row r="3127" spans="1:29" ht="13" customHeight="1" x14ac:dyDescent="0.2">
      <c r="A3127" s="33" t="s">
        <v>2989</v>
      </c>
      <c r="B3127" s="33">
        <v>26</v>
      </c>
      <c r="C3127" s="33" t="s">
        <v>13</v>
      </c>
      <c r="D3127" s="33" t="s">
        <v>78</v>
      </c>
      <c r="F3127" s="94">
        <v>43064</v>
      </c>
      <c r="G3127" s="33" t="s">
        <v>30759</v>
      </c>
      <c r="H3127" s="33" t="s">
        <v>412</v>
      </c>
      <c r="I3127" s="33" t="s">
        <v>50</v>
      </c>
      <c r="J3127" s="62">
        <v>48217</v>
      </c>
      <c r="K3127" s="33" t="s">
        <v>1054</v>
      </c>
      <c r="L3127" s="33" t="s">
        <v>29500</v>
      </c>
      <c r="M3127" s="1" t="s">
        <v>46923</v>
      </c>
      <c r="N3127" s="33" t="s">
        <v>20</v>
      </c>
      <c r="O3127" s="33" t="s">
        <v>30233</v>
      </c>
      <c r="P3127" s="33" t="s">
        <v>45771</v>
      </c>
      <c r="Q3127" s="33" t="s">
        <v>29986</v>
      </c>
      <c r="R3127" s="96" t="s">
        <v>30234</v>
      </c>
      <c r="S3127" s="33" t="s">
        <v>93</v>
      </c>
      <c r="T3127" s="33" t="s">
        <v>21</v>
      </c>
      <c r="U3127" s="33" t="s">
        <v>26689</v>
      </c>
      <c r="V3127" s="33" t="s">
        <v>26484</v>
      </c>
      <c r="W3127" s="33" t="s">
        <v>26485</v>
      </c>
      <c r="Z3127" s="33" t="s">
        <v>42353</v>
      </c>
      <c r="AA3127" s="33" t="s">
        <v>42842</v>
      </c>
      <c r="AB3127" s="33">
        <v>5323</v>
      </c>
      <c r="AC3127" s="103">
        <v>23370</v>
      </c>
    </row>
    <row r="3128" spans="1:29" ht="13" customHeight="1" x14ac:dyDescent="0.2">
      <c r="A3128" s="33" t="s">
        <v>30235</v>
      </c>
      <c r="B3128" s="33">
        <v>39</v>
      </c>
      <c r="C3128" s="33" t="s">
        <v>13</v>
      </c>
      <c r="D3128" s="33" t="s">
        <v>41</v>
      </c>
      <c r="F3128" s="94">
        <v>43064</v>
      </c>
      <c r="G3128" s="33" t="s">
        <v>30236</v>
      </c>
      <c r="H3128" s="33" t="s">
        <v>30237</v>
      </c>
      <c r="I3128" s="33" t="s">
        <v>177</v>
      </c>
      <c r="J3128" s="62">
        <v>87579</v>
      </c>
      <c r="K3128" s="33" t="s">
        <v>18639</v>
      </c>
      <c r="L3128" s="33" t="s">
        <v>30238</v>
      </c>
      <c r="M3128" s="1" t="s">
        <v>47366</v>
      </c>
      <c r="N3128" s="33" t="s">
        <v>20</v>
      </c>
      <c r="O3128" s="33" t="s">
        <v>36386</v>
      </c>
      <c r="P3128" s="33" t="s">
        <v>45771</v>
      </c>
      <c r="Q3128" s="33" t="s">
        <v>29986</v>
      </c>
      <c r="R3128" s="96" t="s">
        <v>30239</v>
      </c>
      <c r="S3128" s="33" t="s">
        <v>93</v>
      </c>
      <c r="T3128" s="33" t="s">
        <v>21</v>
      </c>
      <c r="U3128" s="33" t="s">
        <v>26689</v>
      </c>
      <c r="V3128" s="33" t="s">
        <v>26484</v>
      </c>
      <c r="W3128" s="33" t="s">
        <v>26485</v>
      </c>
      <c r="X3128" s="33" t="s">
        <v>93</v>
      </c>
      <c r="Y3128" s="33">
        <v>3159</v>
      </c>
      <c r="AA3128" s="33" t="s">
        <v>42843</v>
      </c>
      <c r="AB3128" s="33">
        <v>5322</v>
      </c>
      <c r="AC3128" s="103">
        <v>23371</v>
      </c>
    </row>
    <row r="3129" spans="1:29" ht="13" customHeight="1" x14ac:dyDescent="0.2">
      <c r="A3129" s="33" t="s">
        <v>30224</v>
      </c>
      <c r="B3129" s="33">
        <v>26</v>
      </c>
      <c r="C3129" s="33" t="s">
        <v>13</v>
      </c>
      <c r="D3129" s="33" t="s">
        <v>41</v>
      </c>
      <c r="E3129" s="96" t="s">
        <v>30225</v>
      </c>
      <c r="F3129" s="94">
        <v>43063</v>
      </c>
      <c r="G3129" s="33" t="s">
        <v>30758</v>
      </c>
      <c r="H3129" s="33" t="s">
        <v>5504</v>
      </c>
      <c r="I3129" s="33" t="s">
        <v>105</v>
      </c>
      <c r="J3129" s="62">
        <v>97601</v>
      </c>
      <c r="K3129" s="33" t="s">
        <v>5506</v>
      </c>
      <c r="L3129" s="33" t="s">
        <v>13218</v>
      </c>
      <c r="M3129" s="1" t="s">
        <v>46983</v>
      </c>
      <c r="N3129" s="33" t="s">
        <v>20</v>
      </c>
      <c r="O3129" s="33" t="s">
        <v>30226</v>
      </c>
      <c r="P3129" s="33" t="s">
        <v>42395</v>
      </c>
      <c r="Q3129" s="33" t="s">
        <v>29986</v>
      </c>
      <c r="R3129" s="96" t="s">
        <v>30227</v>
      </c>
      <c r="S3129" s="33" t="s">
        <v>93</v>
      </c>
      <c r="T3129" s="33" t="s">
        <v>21</v>
      </c>
      <c r="U3129" s="33" t="s">
        <v>26689</v>
      </c>
      <c r="V3129" s="33" t="s">
        <v>26482</v>
      </c>
      <c r="W3129" s="33" t="s">
        <v>26486</v>
      </c>
      <c r="X3129" s="33" t="s">
        <v>93</v>
      </c>
      <c r="Y3129" s="33">
        <v>3155</v>
      </c>
      <c r="AA3129" s="33" t="s">
        <v>42844</v>
      </c>
      <c r="AB3129" s="33">
        <v>5319</v>
      </c>
      <c r="AC3129" s="103">
        <v>23368</v>
      </c>
    </row>
    <row r="3130" spans="1:29" ht="13" customHeight="1" x14ac:dyDescent="0.2">
      <c r="A3130" s="33" t="s">
        <v>30228</v>
      </c>
      <c r="B3130" s="33">
        <v>28</v>
      </c>
      <c r="C3130" s="33" t="s">
        <v>13</v>
      </c>
      <c r="D3130" s="33" t="s">
        <v>30</v>
      </c>
      <c r="E3130" s="96" t="s">
        <v>30229</v>
      </c>
      <c r="F3130" s="94">
        <v>43063</v>
      </c>
      <c r="G3130" s="33" t="s">
        <v>30230</v>
      </c>
      <c r="H3130" s="33" t="s">
        <v>30231</v>
      </c>
      <c r="I3130" s="33" t="s">
        <v>66</v>
      </c>
      <c r="J3130" s="62">
        <v>78676</v>
      </c>
      <c r="K3130" s="33" t="s">
        <v>11596</v>
      </c>
      <c r="L3130" s="33" t="s">
        <v>36387</v>
      </c>
      <c r="M3130" s="1" t="s">
        <v>47367</v>
      </c>
      <c r="N3130" s="33" t="s">
        <v>20</v>
      </c>
      <c r="O3130" s="33" t="s">
        <v>36388</v>
      </c>
      <c r="P3130" s="33" t="s">
        <v>45771</v>
      </c>
      <c r="Q3130" s="33" t="s">
        <v>29986</v>
      </c>
      <c r="R3130" s="96" t="s">
        <v>30232</v>
      </c>
      <c r="S3130" s="33" t="s">
        <v>509</v>
      </c>
      <c r="T3130" s="33" t="s">
        <v>21</v>
      </c>
      <c r="U3130" s="33" t="s">
        <v>26689</v>
      </c>
      <c r="V3130" s="33" t="s">
        <v>26484</v>
      </c>
      <c r="W3130" s="33" t="s">
        <v>26485</v>
      </c>
      <c r="X3130" s="33" t="s">
        <v>93</v>
      </c>
      <c r="Y3130" s="33">
        <v>3160</v>
      </c>
      <c r="AA3130" s="33" t="s">
        <v>42843</v>
      </c>
      <c r="AB3130" s="33">
        <v>5320</v>
      </c>
      <c r="AC3130" s="103">
        <v>23369</v>
      </c>
    </row>
    <row r="3131" spans="1:29" ht="13" customHeight="1" x14ac:dyDescent="0.2">
      <c r="A3131" s="33" t="s">
        <v>30219</v>
      </c>
      <c r="B3131" s="33">
        <v>51</v>
      </c>
      <c r="C3131" s="33" t="s">
        <v>13</v>
      </c>
      <c r="D3131" s="33" t="s">
        <v>30</v>
      </c>
      <c r="E3131" s="96" t="s">
        <v>30220</v>
      </c>
      <c r="F3131" s="94">
        <v>43063</v>
      </c>
      <c r="G3131" s="33" t="s">
        <v>30221</v>
      </c>
      <c r="H3131" s="33" t="s">
        <v>12168</v>
      </c>
      <c r="I3131" s="33" t="s">
        <v>111</v>
      </c>
      <c r="J3131" s="62">
        <v>85365</v>
      </c>
      <c r="K3131" s="33" t="s">
        <v>12168</v>
      </c>
      <c r="L3131" s="33" t="s">
        <v>12170</v>
      </c>
      <c r="M3131" s="1" t="s">
        <v>47158</v>
      </c>
      <c r="N3131" s="33" t="s">
        <v>20</v>
      </c>
      <c r="O3131" s="33" t="s">
        <v>30222</v>
      </c>
      <c r="P3131" s="33" t="s">
        <v>45771</v>
      </c>
      <c r="Q3131" s="33" t="s">
        <v>29986</v>
      </c>
      <c r="R3131" s="96" t="s">
        <v>30223</v>
      </c>
      <c r="S3131" s="33" t="s">
        <v>93</v>
      </c>
      <c r="T3131" s="33" t="s">
        <v>28</v>
      </c>
      <c r="U3131" s="33" t="s">
        <v>26488</v>
      </c>
      <c r="V3131" s="33" t="s">
        <v>26487</v>
      </c>
      <c r="W3131" s="33" t="s">
        <v>26485</v>
      </c>
      <c r="X3131" s="33" t="s">
        <v>93</v>
      </c>
      <c r="Y3131" s="33">
        <v>3166</v>
      </c>
      <c r="AA3131" s="33" t="s">
        <v>42844</v>
      </c>
      <c r="AB3131" s="33">
        <v>5321</v>
      </c>
      <c r="AC3131" s="103">
        <v>23367</v>
      </c>
    </row>
    <row r="3132" spans="1:29" ht="13" customHeight="1" x14ac:dyDescent="0.2">
      <c r="A3132" s="33" t="s">
        <v>30215</v>
      </c>
      <c r="B3132" s="33">
        <v>17</v>
      </c>
      <c r="C3132" s="33" t="s">
        <v>13</v>
      </c>
      <c r="D3132" s="33" t="s">
        <v>78</v>
      </c>
      <c r="F3132" s="94">
        <v>43062</v>
      </c>
      <c r="G3132" s="33" t="s">
        <v>30216</v>
      </c>
      <c r="H3132" s="33" t="s">
        <v>658</v>
      </c>
      <c r="I3132" s="33" t="s">
        <v>399</v>
      </c>
      <c r="J3132" s="62">
        <v>63107</v>
      </c>
      <c r="K3132" s="33" t="s">
        <v>29421</v>
      </c>
      <c r="L3132" s="33" t="s">
        <v>4149</v>
      </c>
      <c r="M3132" s="1" t="s">
        <v>46104</v>
      </c>
      <c r="N3132" s="33" t="s">
        <v>20</v>
      </c>
      <c r="O3132" s="33" t="s">
        <v>30217</v>
      </c>
      <c r="P3132" s="33" t="s">
        <v>45771</v>
      </c>
      <c r="Q3132" s="33" t="s">
        <v>29986</v>
      </c>
      <c r="R3132" s="96" t="s">
        <v>30218</v>
      </c>
      <c r="S3132" s="33" t="s">
        <v>93</v>
      </c>
      <c r="T3132" s="33" t="s">
        <v>21</v>
      </c>
      <c r="U3132" s="33" t="s">
        <v>26689</v>
      </c>
      <c r="V3132" s="33" t="s">
        <v>26484</v>
      </c>
      <c r="W3132" s="33" t="s">
        <v>26485</v>
      </c>
      <c r="X3132" s="33" t="s">
        <v>93</v>
      </c>
      <c r="Y3132" s="33">
        <v>3162</v>
      </c>
      <c r="AA3132" s="33" t="s">
        <v>42842</v>
      </c>
      <c r="AB3132" s="33">
        <v>5317</v>
      </c>
      <c r="AC3132" s="103">
        <v>23366</v>
      </c>
    </row>
    <row r="3133" spans="1:29" ht="13" customHeight="1" x14ac:dyDescent="0.2">
      <c r="A3133" s="33" t="s">
        <v>30204</v>
      </c>
      <c r="B3133" s="33">
        <v>32</v>
      </c>
      <c r="C3133" s="33" t="s">
        <v>13</v>
      </c>
      <c r="D3133" s="33" t="s">
        <v>78</v>
      </c>
      <c r="F3133" s="94">
        <v>43062</v>
      </c>
      <c r="G3133" s="33" t="s">
        <v>30205</v>
      </c>
      <c r="H3133" s="33" t="s">
        <v>30206</v>
      </c>
      <c r="I3133" s="33" t="s">
        <v>87</v>
      </c>
      <c r="J3133" s="62">
        <v>35128</v>
      </c>
      <c r="K3133" s="33" t="s">
        <v>20141</v>
      </c>
      <c r="L3133" s="33" t="s">
        <v>30207</v>
      </c>
      <c r="M3133" s="1" t="s">
        <v>47368</v>
      </c>
      <c r="N3133" s="33" t="s">
        <v>20</v>
      </c>
      <c r="O3133" s="33" t="s">
        <v>30208</v>
      </c>
      <c r="P3133" s="33" t="s">
        <v>45771</v>
      </c>
      <c r="Q3133" s="33" t="s">
        <v>29986</v>
      </c>
      <c r="R3133" s="96" t="s">
        <v>30209</v>
      </c>
      <c r="S3133" s="33" t="s">
        <v>93</v>
      </c>
      <c r="T3133" s="33" t="s">
        <v>21</v>
      </c>
      <c r="U3133" s="33" t="s">
        <v>26689</v>
      </c>
      <c r="V3133" s="33" t="s">
        <v>26484</v>
      </c>
      <c r="W3133" s="33" t="s">
        <v>26485</v>
      </c>
      <c r="X3133" s="33" t="s">
        <v>93</v>
      </c>
      <c r="Y3133" s="33">
        <v>3163</v>
      </c>
      <c r="AA3133" s="33" t="s">
        <v>42843</v>
      </c>
      <c r="AB3133" s="33">
        <v>5318</v>
      </c>
      <c r="AC3133" s="103">
        <v>23363</v>
      </c>
    </row>
    <row r="3134" spans="1:29" ht="13" customHeight="1" x14ac:dyDescent="0.2">
      <c r="A3134" s="33" t="s">
        <v>30210</v>
      </c>
      <c r="B3134" s="33">
        <v>32</v>
      </c>
      <c r="C3134" s="33" t="s">
        <v>13</v>
      </c>
      <c r="D3134" s="33" t="s">
        <v>30</v>
      </c>
      <c r="E3134" s="96" t="s">
        <v>30308</v>
      </c>
      <c r="F3134" s="94">
        <v>43062</v>
      </c>
      <c r="G3134" s="33" t="s">
        <v>30757</v>
      </c>
      <c r="H3134" s="33" t="s">
        <v>30211</v>
      </c>
      <c r="I3134" s="33" t="s">
        <v>399</v>
      </c>
      <c r="J3134" s="62">
        <v>65470</v>
      </c>
      <c r="K3134" s="33" t="s">
        <v>30212</v>
      </c>
      <c r="L3134" s="33" t="s">
        <v>36389</v>
      </c>
      <c r="M3134" s="1" t="s">
        <v>47369</v>
      </c>
      <c r="N3134" s="33" t="s">
        <v>20</v>
      </c>
      <c r="O3134" s="33" t="s">
        <v>30213</v>
      </c>
      <c r="P3134" s="33" t="s">
        <v>45771</v>
      </c>
      <c r="Q3134" s="33" t="s">
        <v>29986</v>
      </c>
      <c r="R3134" s="96" t="s">
        <v>30214</v>
      </c>
      <c r="S3134" s="33" t="s">
        <v>509</v>
      </c>
      <c r="T3134" s="33" t="s">
        <v>21</v>
      </c>
      <c r="U3134" s="33" t="s">
        <v>26689</v>
      </c>
      <c r="V3134" s="33" t="s">
        <v>26484</v>
      </c>
      <c r="W3134" s="33" t="s">
        <v>26485</v>
      </c>
      <c r="X3134" s="33" t="s">
        <v>93</v>
      </c>
      <c r="Y3134" s="33">
        <v>3161</v>
      </c>
      <c r="AA3134" s="33" t="s">
        <v>42843</v>
      </c>
      <c r="AB3134" s="33">
        <v>5316</v>
      </c>
      <c r="AC3134" s="103">
        <v>23365</v>
      </c>
    </row>
    <row r="3135" spans="1:29" ht="13" customHeight="1" x14ac:dyDescent="0.2">
      <c r="A3135" s="1" t="s">
        <v>30201</v>
      </c>
      <c r="B3135" s="33">
        <v>15</v>
      </c>
      <c r="C3135" s="33" t="s">
        <v>13</v>
      </c>
      <c r="D3135" s="1" t="s">
        <v>30</v>
      </c>
      <c r="F3135" s="94">
        <v>43059</v>
      </c>
      <c r="G3135" s="33" t="s">
        <v>30756</v>
      </c>
      <c r="H3135" s="33" t="s">
        <v>3672</v>
      </c>
      <c r="I3135" s="33" t="s">
        <v>618</v>
      </c>
      <c r="J3135" s="62">
        <v>39503</v>
      </c>
      <c r="K3135" s="33" t="s">
        <v>3674</v>
      </c>
      <c r="L3135" s="33" t="s">
        <v>11060</v>
      </c>
      <c r="M3135" s="1" t="s">
        <v>47276</v>
      </c>
      <c r="N3135" s="33" t="s">
        <v>20</v>
      </c>
      <c r="O3135" s="33" t="s">
        <v>30202</v>
      </c>
      <c r="P3135" s="33" t="s">
        <v>45771</v>
      </c>
      <c r="Q3135" s="33" t="s">
        <v>29986</v>
      </c>
      <c r="R3135" s="96" t="s">
        <v>30203</v>
      </c>
      <c r="S3135" s="33" t="s">
        <v>93</v>
      </c>
      <c r="T3135" s="33" t="s">
        <v>21</v>
      </c>
      <c r="U3135" s="33" t="s">
        <v>26682</v>
      </c>
      <c r="V3135" s="33" t="s">
        <v>26487</v>
      </c>
      <c r="W3135" s="33" t="s">
        <v>26485</v>
      </c>
      <c r="X3135" s="33" t="s">
        <v>93</v>
      </c>
      <c r="Y3135" s="33">
        <v>3154</v>
      </c>
      <c r="AA3135" s="33" t="s">
        <v>42844</v>
      </c>
      <c r="AB3135" s="33">
        <v>5315</v>
      </c>
      <c r="AC3135" s="103">
        <v>23361</v>
      </c>
    </row>
    <row r="3136" spans="1:29" ht="13" customHeight="1" x14ac:dyDescent="0.2">
      <c r="A3136" s="33" t="s">
        <v>30189</v>
      </c>
      <c r="B3136" s="33">
        <v>26</v>
      </c>
      <c r="C3136" s="33" t="s">
        <v>13</v>
      </c>
      <c r="D3136" s="33" t="s">
        <v>30</v>
      </c>
      <c r="F3136" s="94">
        <v>43058</v>
      </c>
      <c r="G3136" s="33" t="s">
        <v>30755</v>
      </c>
      <c r="H3136" s="33" t="s">
        <v>6424</v>
      </c>
      <c r="I3136" s="33" t="s">
        <v>341</v>
      </c>
      <c r="J3136" s="62">
        <v>52803</v>
      </c>
      <c r="K3136" s="33" t="s">
        <v>6426</v>
      </c>
      <c r="L3136" s="33" t="s">
        <v>6427</v>
      </c>
      <c r="M3136" s="1" t="s">
        <v>47371</v>
      </c>
      <c r="N3136" s="33" t="s">
        <v>20</v>
      </c>
      <c r="O3136" s="33" t="s">
        <v>30190</v>
      </c>
      <c r="P3136" s="33" t="s">
        <v>45771</v>
      </c>
      <c r="Q3136" s="33" t="s">
        <v>29986</v>
      </c>
      <c r="R3136" s="96" t="s">
        <v>30191</v>
      </c>
      <c r="S3136" s="33" t="s">
        <v>93</v>
      </c>
      <c r="T3136" s="33" t="s">
        <v>21</v>
      </c>
      <c r="U3136" s="33" t="s">
        <v>26689</v>
      </c>
      <c r="V3136" s="33" t="s">
        <v>26484</v>
      </c>
      <c r="W3136" s="33" t="s">
        <v>26485</v>
      </c>
      <c r="X3136" s="33" t="s">
        <v>93</v>
      </c>
      <c r="Y3136" s="33">
        <v>3153</v>
      </c>
      <c r="AA3136" s="33" t="s">
        <v>42842</v>
      </c>
      <c r="AB3136" s="33">
        <v>5314</v>
      </c>
      <c r="AC3136" s="103">
        <v>23359</v>
      </c>
    </row>
    <row r="3137" spans="1:29" ht="13" customHeight="1" x14ac:dyDescent="0.2">
      <c r="A3137" s="33" t="s">
        <v>30165</v>
      </c>
      <c r="B3137" s="33">
        <v>27</v>
      </c>
      <c r="C3137" s="33" t="s">
        <v>13</v>
      </c>
      <c r="D3137" s="33" t="s">
        <v>30</v>
      </c>
      <c r="E3137" s="96" t="s">
        <v>30166</v>
      </c>
      <c r="F3137" s="94">
        <v>43058</v>
      </c>
      <c r="G3137" s="33" t="s">
        <v>30167</v>
      </c>
      <c r="H3137" s="33" t="s">
        <v>26</v>
      </c>
      <c r="I3137" s="33" t="s">
        <v>25</v>
      </c>
      <c r="J3137" s="62">
        <v>29611</v>
      </c>
      <c r="K3137" s="33" t="s">
        <v>26</v>
      </c>
      <c r="L3137" s="33" t="s">
        <v>27</v>
      </c>
      <c r="M3137" s="1" t="s">
        <v>46817</v>
      </c>
      <c r="N3137" s="33" t="s">
        <v>20</v>
      </c>
      <c r="O3137" s="33" t="s">
        <v>30168</v>
      </c>
      <c r="P3137" s="33" t="s">
        <v>45392</v>
      </c>
      <c r="Q3137" s="33" t="s">
        <v>29986</v>
      </c>
      <c r="R3137" s="96" t="s">
        <v>30169</v>
      </c>
      <c r="S3137" s="33" t="s">
        <v>901</v>
      </c>
      <c r="T3137" s="33" t="s">
        <v>21</v>
      </c>
      <c r="U3137" s="33" t="s">
        <v>26689</v>
      </c>
      <c r="V3137" s="33" t="s">
        <v>26484</v>
      </c>
      <c r="W3137" s="33" t="s">
        <v>26483</v>
      </c>
      <c r="X3137" s="33" t="s">
        <v>93</v>
      </c>
      <c r="Y3137" s="33">
        <v>3148</v>
      </c>
      <c r="AA3137" s="33" t="s">
        <v>42844</v>
      </c>
      <c r="AB3137" s="33">
        <v>5313</v>
      </c>
      <c r="AC3137" s="103">
        <v>23358</v>
      </c>
    </row>
    <row r="3138" spans="1:29" ht="13" customHeight="1" x14ac:dyDescent="0.2">
      <c r="A3138" s="33" t="s">
        <v>30161</v>
      </c>
      <c r="B3138" s="33">
        <v>34</v>
      </c>
      <c r="C3138" s="33" t="s">
        <v>13</v>
      </c>
      <c r="D3138" s="33" t="s">
        <v>41</v>
      </c>
      <c r="F3138" s="94">
        <v>43058</v>
      </c>
      <c r="G3138" s="33" t="s">
        <v>30162</v>
      </c>
      <c r="H3138" s="33" t="s">
        <v>24434</v>
      </c>
      <c r="I3138" s="33" t="s">
        <v>38</v>
      </c>
      <c r="J3138" s="62">
        <v>93436</v>
      </c>
      <c r="K3138" s="33" t="s">
        <v>1813</v>
      </c>
      <c r="L3138" s="33" t="s">
        <v>24435</v>
      </c>
      <c r="M3138" s="1" t="s">
        <v>47370</v>
      </c>
      <c r="N3138" s="33" t="s">
        <v>20</v>
      </c>
      <c r="O3138" s="33" t="s">
        <v>30163</v>
      </c>
      <c r="P3138" s="33" t="s">
        <v>45771</v>
      </c>
      <c r="Q3138" s="33" t="s">
        <v>29986</v>
      </c>
      <c r="R3138" s="96" t="s">
        <v>30164</v>
      </c>
      <c r="S3138" s="33" t="s">
        <v>93</v>
      </c>
      <c r="T3138" s="33" t="s">
        <v>21</v>
      </c>
      <c r="U3138" s="33" t="s">
        <v>26689</v>
      </c>
      <c r="V3138" s="33" t="s">
        <v>26484</v>
      </c>
      <c r="W3138" s="33" t="s">
        <v>26485</v>
      </c>
      <c r="X3138" s="33" t="s">
        <v>93</v>
      </c>
      <c r="Y3138" s="33">
        <v>3147</v>
      </c>
      <c r="AA3138" s="33" t="s">
        <v>42844</v>
      </c>
      <c r="AB3138" s="33">
        <v>5312</v>
      </c>
      <c r="AC3138" s="103">
        <v>23357</v>
      </c>
    </row>
    <row r="3139" spans="1:29" ht="13" customHeight="1" x14ac:dyDescent="0.2">
      <c r="A3139" s="33" t="s">
        <v>30147</v>
      </c>
      <c r="B3139" s="33">
        <v>56</v>
      </c>
      <c r="C3139" s="33" t="s">
        <v>13</v>
      </c>
      <c r="D3139" s="33" t="s">
        <v>78</v>
      </c>
      <c r="F3139" s="94">
        <v>43057</v>
      </c>
      <c r="G3139" s="33" t="s">
        <v>30148</v>
      </c>
      <c r="H3139" s="33" t="s">
        <v>30149</v>
      </c>
      <c r="I3139" s="33" t="s">
        <v>87</v>
      </c>
      <c r="J3139" s="62">
        <v>36610</v>
      </c>
      <c r="K3139" s="33" t="s">
        <v>12637</v>
      </c>
      <c r="L3139" s="33" t="s">
        <v>30150</v>
      </c>
      <c r="M3139" s="1" t="s">
        <v>47372</v>
      </c>
      <c r="N3139" s="33" t="s">
        <v>20</v>
      </c>
      <c r="O3139" s="33" t="s">
        <v>30151</v>
      </c>
      <c r="P3139" s="33" t="s">
        <v>45771</v>
      </c>
      <c r="Q3139" s="33" t="s">
        <v>29986</v>
      </c>
      <c r="R3139" s="96" t="s">
        <v>30261</v>
      </c>
      <c r="S3139" s="33" t="s">
        <v>93</v>
      </c>
      <c r="T3139" s="33" t="s">
        <v>45897</v>
      </c>
      <c r="U3139" s="33" t="s">
        <v>49804</v>
      </c>
      <c r="V3139" s="33" t="s">
        <v>26487</v>
      </c>
      <c r="W3139" s="33" t="s">
        <v>26483</v>
      </c>
      <c r="X3139" s="33" t="s">
        <v>93</v>
      </c>
      <c r="Y3139" s="33">
        <v>3149</v>
      </c>
      <c r="AA3139" s="33" t="s">
        <v>42844</v>
      </c>
      <c r="AB3139" s="33">
        <v>5309</v>
      </c>
      <c r="AC3139" s="103">
        <v>23354</v>
      </c>
    </row>
    <row r="3140" spans="1:29" ht="13" customHeight="1" x14ac:dyDescent="0.2">
      <c r="A3140" s="33" t="s">
        <v>30156</v>
      </c>
      <c r="B3140" s="33">
        <v>18</v>
      </c>
      <c r="C3140" s="33" t="s">
        <v>13</v>
      </c>
      <c r="D3140" s="33" t="s">
        <v>30</v>
      </c>
      <c r="E3140" s="96" t="s">
        <v>30157</v>
      </c>
      <c r="F3140" s="94">
        <v>43057</v>
      </c>
      <c r="G3140" s="33" t="s">
        <v>30753</v>
      </c>
      <c r="H3140" s="33" t="s">
        <v>30158</v>
      </c>
      <c r="I3140" s="33" t="s">
        <v>293</v>
      </c>
      <c r="J3140" s="62">
        <v>42170</v>
      </c>
      <c r="K3140" s="33" t="s">
        <v>5467</v>
      </c>
      <c r="L3140" s="33" t="s">
        <v>9368</v>
      </c>
      <c r="M3140" s="1" t="s">
        <v>47373</v>
      </c>
      <c r="N3140" s="33" t="s">
        <v>20</v>
      </c>
      <c r="O3140" s="33" t="s">
        <v>30159</v>
      </c>
      <c r="P3140" s="33" t="s">
        <v>45771</v>
      </c>
      <c r="Q3140" s="33" t="s">
        <v>29986</v>
      </c>
      <c r="R3140" s="96" t="s">
        <v>30160</v>
      </c>
      <c r="S3140" s="33" t="s">
        <v>93</v>
      </c>
      <c r="T3140" s="33" t="s">
        <v>350</v>
      </c>
      <c r="U3140" s="33" t="s">
        <v>26775</v>
      </c>
      <c r="V3140" s="33" t="s">
        <v>26484</v>
      </c>
      <c r="W3140" s="33" t="s">
        <v>26483</v>
      </c>
      <c r="X3140" s="33" t="s">
        <v>93</v>
      </c>
      <c r="Y3140" s="33">
        <v>3151</v>
      </c>
      <c r="AA3140" s="33" t="s">
        <v>42843</v>
      </c>
      <c r="AB3140" s="33">
        <v>5311</v>
      </c>
      <c r="AC3140" s="103">
        <v>23353</v>
      </c>
    </row>
    <row r="3141" spans="1:29" ht="13" customHeight="1" x14ac:dyDescent="0.2">
      <c r="A3141" s="33" t="s">
        <v>30152</v>
      </c>
      <c r="B3141" s="33">
        <v>24</v>
      </c>
      <c r="C3141" s="33" t="s">
        <v>13</v>
      </c>
      <c r="D3141" s="33" t="s">
        <v>127</v>
      </c>
      <c r="E3141" s="96" t="s">
        <v>30153</v>
      </c>
      <c r="F3141" s="94">
        <v>43057</v>
      </c>
      <c r="G3141" s="33" t="s">
        <v>30752</v>
      </c>
      <c r="H3141" s="33" t="s">
        <v>4206</v>
      </c>
      <c r="I3141" s="33" t="s">
        <v>795</v>
      </c>
      <c r="J3141" s="62">
        <v>59101</v>
      </c>
      <c r="K3141" s="33" t="s">
        <v>4208</v>
      </c>
      <c r="L3141" s="33" t="s">
        <v>9470</v>
      </c>
      <c r="M3141" s="1" t="s">
        <v>46842</v>
      </c>
      <c r="N3141" s="33" t="s">
        <v>20</v>
      </c>
      <c r="O3141" s="33" t="s">
        <v>30154</v>
      </c>
      <c r="P3141" s="33" t="s">
        <v>45771</v>
      </c>
      <c r="Q3141" s="33" t="s">
        <v>29986</v>
      </c>
      <c r="R3141" s="96" t="s">
        <v>30155</v>
      </c>
      <c r="S3141" s="33" t="s">
        <v>22</v>
      </c>
      <c r="T3141" s="33" t="s">
        <v>350</v>
      </c>
      <c r="U3141" s="33" t="s">
        <v>26775</v>
      </c>
      <c r="V3141" s="33" t="s">
        <v>26484</v>
      </c>
      <c r="W3141" s="33" t="s">
        <v>26483</v>
      </c>
      <c r="X3141" s="33" t="s">
        <v>93</v>
      </c>
      <c r="Y3141" s="33">
        <v>3150</v>
      </c>
      <c r="AA3141" s="33" t="s">
        <v>42844</v>
      </c>
      <c r="AB3141" s="33">
        <v>5310</v>
      </c>
      <c r="AC3141" s="103">
        <v>23356</v>
      </c>
    </row>
    <row r="3142" spans="1:29" ht="13" customHeight="1" x14ac:dyDescent="0.2">
      <c r="A3142" s="33" t="s">
        <v>30143</v>
      </c>
      <c r="B3142" s="33">
        <v>46</v>
      </c>
      <c r="C3142" s="33" t="s">
        <v>13</v>
      </c>
      <c r="D3142" s="33" t="s">
        <v>78</v>
      </c>
      <c r="F3142" s="94">
        <v>43056</v>
      </c>
      <c r="G3142" s="33" t="s">
        <v>30144</v>
      </c>
      <c r="H3142" s="33" t="s">
        <v>5158</v>
      </c>
      <c r="I3142" s="33" t="s">
        <v>18</v>
      </c>
      <c r="J3142" s="62">
        <v>71292</v>
      </c>
      <c r="K3142" s="33" t="s">
        <v>5160</v>
      </c>
      <c r="L3142" s="33" t="s">
        <v>5161</v>
      </c>
      <c r="M3142" s="1" t="s">
        <v>47374</v>
      </c>
      <c r="N3142" s="33" t="s">
        <v>20</v>
      </c>
      <c r="O3142" s="33" t="s">
        <v>30145</v>
      </c>
      <c r="P3142" s="33" t="s">
        <v>45771</v>
      </c>
      <c r="Q3142" s="33" t="s">
        <v>29986</v>
      </c>
      <c r="R3142" s="96" t="s">
        <v>30146</v>
      </c>
      <c r="S3142" s="33" t="s">
        <v>93</v>
      </c>
      <c r="T3142" s="33" t="s">
        <v>21</v>
      </c>
      <c r="U3142" s="33" t="s">
        <v>26689</v>
      </c>
      <c r="V3142" s="33" t="s">
        <v>26484</v>
      </c>
      <c r="W3142" s="33" t="s">
        <v>26485</v>
      </c>
      <c r="X3142" s="33" t="s">
        <v>93</v>
      </c>
      <c r="Y3142" s="33">
        <v>3152</v>
      </c>
      <c r="AA3142" s="33" t="s">
        <v>42843</v>
      </c>
      <c r="AB3142" s="33">
        <v>5305</v>
      </c>
      <c r="AC3142" s="103">
        <v>23352</v>
      </c>
    </row>
    <row r="3143" spans="1:29" ht="13" customHeight="1" x14ac:dyDescent="0.2">
      <c r="A3143" s="33" t="s">
        <v>30195</v>
      </c>
      <c r="B3143" s="33">
        <v>23</v>
      </c>
      <c r="C3143" s="33" t="s">
        <v>13</v>
      </c>
      <c r="D3143" s="33" t="s">
        <v>41</v>
      </c>
      <c r="F3143" s="94">
        <v>43056</v>
      </c>
      <c r="G3143" s="33" t="s">
        <v>30140</v>
      </c>
      <c r="H3143" s="33" t="s">
        <v>863</v>
      </c>
      <c r="I3143" s="33" t="s">
        <v>177</v>
      </c>
      <c r="J3143" s="62">
        <v>87121</v>
      </c>
      <c r="K3143" s="33" t="s">
        <v>430</v>
      </c>
      <c r="L3143" s="33" t="s">
        <v>7400</v>
      </c>
      <c r="M3143" s="1" t="s">
        <v>46591</v>
      </c>
      <c r="N3143" s="33" t="s">
        <v>20</v>
      </c>
      <c r="O3143" s="33" t="s">
        <v>30141</v>
      </c>
      <c r="P3143" s="33" t="s">
        <v>45771</v>
      </c>
      <c r="Q3143" s="33" t="s">
        <v>29986</v>
      </c>
      <c r="R3143" s="96" t="s">
        <v>30142</v>
      </c>
      <c r="S3143" s="33" t="s">
        <v>93</v>
      </c>
      <c r="T3143" s="33" t="s">
        <v>45897</v>
      </c>
      <c r="U3143" s="33" t="s">
        <v>49804</v>
      </c>
      <c r="V3143" s="33" t="s">
        <v>26482</v>
      </c>
      <c r="W3143" s="33" t="s">
        <v>26483</v>
      </c>
      <c r="X3143" s="33" t="s">
        <v>93</v>
      </c>
      <c r="Y3143" s="33">
        <v>3146</v>
      </c>
      <c r="AA3143" s="33" t="s">
        <v>42844</v>
      </c>
      <c r="AB3143" s="33">
        <v>5307</v>
      </c>
      <c r="AC3143" s="103">
        <v>23350</v>
      </c>
    </row>
    <row r="3144" spans="1:29" ht="13" customHeight="1" x14ac:dyDescent="0.2">
      <c r="A3144" s="33" t="s">
        <v>30194</v>
      </c>
      <c r="B3144" s="33">
        <v>25</v>
      </c>
      <c r="C3144" s="33" t="s">
        <v>13</v>
      </c>
      <c r="D3144" s="33" t="s">
        <v>30</v>
      </c>
      <c r="F3144" s="94">
        <v>43056</v>
      </c>
      <c r="G3144" s="33" t="s">
        <v>30140</v>
      </c>
      <c r="H3144" s="33" t="s">
        <v>863</v>
      </c>
      <c r="I3144" s="33" t="s">
        <v>177</v>
      </c>
      <c r="J3144" s="62">
        <v>87121</v>
      </c>
      <c r="K3144" s="33" t="s">
        <v>430</v>
      </c>
      <c r="L3144" s="33" t="s">
        <v>7400</v>
      </c>
      <c r="M3144" s="1" t="s">
        <v>46591</v>
      </c>
      <c r="N3144" s="33" t="s">
        <v>20</v>
      </c>
      <c r="O3144" s="33" t="s">
        <v>30141</v>
      </c>
      <c r="P3144" s="33" t="s">
        <v>45771</v>
      </c>
      <c r="Q3144" s="33" t="s">
        <v>29986</v>
      </c>
      <c r="R3144" s="96" t="s">
        <v>30142</v>
      </c>
      <c r="S3144" s="33" t="s">
        <v>93</v>
      </c>
      <c r="T3144" s="33" t="s">
        <v>45897</v>
      </c>
      <c r="U3144" s="33" t="s">
        <v>49804</v>
      </c>
      <c r="V3144" s="33" t="s">
        <v>26482</v>
      </c>
      <c r="W3144" s="33" t="s">
        <v>26483</v>
      </c>
      <c r="X3144" s="33" t="s">
        <v>93</v>
      </c>
      <c r="Y3144" s="33">
        <v>3145</v>
      </c>
      <c r="AA3144" s="33" t="s">
        <v>42844</v>
      </c>
      <c r="AB3144" s="33">
        <v>5306</v>
      </c>
      <c r="AC3144" s="103">
        <v>23349</v>
      </c>
    </row>
    <row r="3145" spans="1:29" ht="13" customHeight="1" x14ac:dyDescent="0.2">
      <c r="A3145" s="33" t="s">
        <v>30196</v>
      </c>
      <c r="B3145" s="33">
        <v>25</v>
      </c>
      <c r="C3145" s="33" t="s">
        <v>13</v>
      </c>
      <c r="D3145" s="33" t="s">
        <v>30</v>
      </c>
      <c r="F3145" s="94">
        <v>43056</v>
      </c>
      <c r="H3145" s="33" t="s">
        <v>30197</v>
      </c>
      <c r="I3145" s="33" t="s">
        <v>224</v>
      </c>
      <c r="J3145" s="62">
        <v>22308</v>
      </c>
      <c r="K3145" s="33" t="s">
        <v>4052</v>
      </c>
      <c r="L3145" s="33" t="s">
        <v>30198</v>
      </c>
      <c r="M3145" s="1" t="s">
        <v>46972</v>
      </c>
      <c r="N3145" s="33" t="s">
        <v>20</v>
      </c>
      <c r="O3145" s="33" t="s">
        <v>30199</v>
      </c>
      <c r="P3145" s="33" t="s">
        <v>45771</v>
      </c>
      <c r="Q3145" s="33" t="s">
        <v>29986</v>
      </c>
      <c r="R3145" s="96" t="s">
        <v>30200</v>
      </c>
      <c r="S3145" s="33" t="s">
        <v>93</v>
      </c>
      <c r="T3145" s="33" t="s">
        <v>45897</v>
      </c>
      <c r="U3145" s="33" t="s">
        <v>49804</v>
      </c>
      <c r="V3145" s="33" t="s">
        <v>26487</v>
      </c>
      <c r="W3145" s="33" t="s">
        <v>26483</v>
      </c>
      <c r="X3145" s="33" t="s">
        <v>93</v>
      </c>
      <c r="Y3145" s="33">
        <v>3167</v>
      </c>
      <c r="AA3145" s="33" t="s">
        <v>42844</v>
      </c>
      <c r="AB3145" s="33">
        <v>5308</v>
      </c>
      <c r="AC3145" s="103">
        <v>23377</v>
      </c>
    </row>
    <row r="3146" spans="1:29" ht="13" customHeight="1" x14ac:dyDescent="0.2">
      <c r="A3146" s="33" t="s">
        <v>30184</v>
      </c>
      <c r="B3146" s="33">
        <v>30</v>
      </c>
      <c r="C3146" s="33" t="s">
        <v>13</v>
      </c>
      <c r="D3146" s="33" t="s">
        <v>30</v>
      </c>
      <c r="E3146" s="96" t="s">
        <v>30185</v>
      </c>
      <c r="F3146" s="94">
        <v>43055</v>
      </c>
      <c r="G3146" s="33" t="s">
        <v>30186</v>
      </c>
      <c r="H3146" s="33" t="s">
        <v>2055</v>
      </c>
      <c r="I3146" s="33" t="s">
        <v>138</v>
      </c>
      <c r="J3146" s="62">
        <v>25302</v>
      </c>
      <c r="K3146" s="33" t="s">
        <v>856</v>
      </c>
      <c r="L3146" s="33" t="s">
        <v>8180</v>
      </c>
      <c r="M3146" s="1" t="s">
        <v>46952</v>
      </c>
      <c r="N3146" s="33" t="s">
        <v>20</v>
      </c>
      <c r="O3146" s="33" t="s">
        <v>30187</v>
      </c>
      <c r="P3146" s="33" t="s">
        <v>45771</v>
      </c>
      <c r="Q3146" s="33" t="s">
        <v>29986</v>
      </c>
      <c r="R3146" s="96" t="s">
        <v>30188</v>
      </c>
      <c r="S3146" s="33" t="s">
        <v>93</v>
      </c>
      <c r="T3146" s="33" t="s">
        <v>21</v>
      </c>
      <c r="U3146" s="33" t="s">
        <v>26689</v>
      </c>
      <c r="V3146" s="33" t="s">
        <v>26484</v>
      </c>
      <c r="W3146" s="33" t="s">
        <v>26485</v>
      </c>
      <c r="Y3146" s="33">
        <v>3208</v>
      </c>
      <c r="AA3146" s="33" t="s">
        <v>42844</v>
      </c>
      <c r="AB3146" s="33">
        <v>5302</v>
      </c>
      <c r="AC3146" s="103">
        <v>23347</v>
      </c>
    </row>
    <row r="3147" spans="1:29" ht="13" customHeight="1" x14ac:dyDescent="0.2">
      <c r="A3147" s="33" t="s">
        <v>30173</v>
      </c>
      <c r="B3147" s="33">
        <v>34</v>
      </c>
      <c r="C3147" s="33" t="s">
        <v>13</v>
      </c>
      <c r="D3147" s="33" t="s">
        <v>30</v>
      </c>
      <c r="E3147" s="96" t="s">
        <v>30174</v>
      </c>
      <c r="F3147" s="94">
        <v>43055</v>
      </c>
      <c r="G3147" s="33" t="s">
        <v>30175</v>
      </c>
      <c r="H3147" s="33" t="s">
        <v>30176</v>
      </c>
      <c r="I3147" s="33" t="s">
        <v>55</v>
      </c>
      <c r="J3147" s="62">
        <v>32626</v>
      </c>
      <c r="K3147" s="33" t="s">
        <v>30177</v>
      </c>
      <c r="L3147" s="33" t="s">
        <v>30178</v>
      </c>
      <c r="M3147" s="1" t="s">
        <v>47376</v>
      </c>
      <c r="N3147" s="33" t="s">
        <v>4952</v>
      </c>
      <c r="O3147" s="33" t="s">
        <v>30179</v>
      </c>
      <c r="P3147" s="33" t="s">
        <v>45771</v>
      </c>
      <c r="Q3147" s="33" t="s">
        <v>29986</v>
      </c>
      <c r="R3147" s="96" t="s">
        <v>30180</v>
      </c>
      <c r="S3147" s="33" t="s">
        <v>93</v>
      </c>
      <c r="T3147" s="33" t="s">
        <v>21</v>
      </c>
      <c r="U3147" s="33" t="s">
        <v>26682</v>
      </c>
      <c r="V3147" s="33" t="s">
        <v>26484</v>
      </c>
      <c r="W3147" s="33" t="s">
        <v>26485</v>
      </c>
      <c r="AA3147" s="33" t="s">
        <v>42843</v>
      </c>
      <c r="AB3147" s="33">
        <v>5303</v>
      </c>
      <c r="AC3147" s="103">
        <v>23345</v>
      </c>
    </row>
    <row r="3148" spans="1:29" ht="13" customHeight="1" x14ac:dyDescent="0.2">
      <c r="A3148" s="33" t="s">
        <v>30170</v>
      </c>
      <c r="B3148" s="33">
        <v>68</v>
      </c>
      <c r="C3148" s="33" t="s">
        <v>13</v>
      </c>
      <c r="D3148" s="33" t="s">
        <v>78</v>
      </c>
      <c r="F3148" s="94">
        <v>43055</v>
      </c>
      <c r="G3148" s="33" t="s">
        <v>30754</v>
      </c>
      <c r="H3148" s="33" t="s">
        <v>4523</v>
      </c>
      <c r="I3148" s="33" t="s">
        <v>66</v>
      </c>
      <c r="J3148" s="62">
        <v>77422</v>
      </c>
      <c r="K3148" s="33" t="s">
        <v>4523</v>
      </c>
      <c r="L3148" s="33" t="s">
        <v>36390</v>
      </c>
      <c r="M3148" s="1" t="s">
        <v>47375</v>
      </c>
      <c r="N3148" s="33" t="s">
        <v>20</v>
      </c>
      <c r="O3148" s="33" t="s">
        <v>30171</v>
      </c>
      <c r="P3148" s="33" t="s">
        <v>45771</v>
      </c>
      <c r="Q3148" s="33" t="s">
        <v>29986</v>
      </c>
      <c r="R3148" s="96" t="s">
        <v>30172</v>
      </c>
      <c r="S3148" s="33" t="s">
        <v>93</v>
      </c>
      <c r="T3148" s="33" t="s">
        <v>21</v>
      </c>
      <c r="U3148" s="33" t="s">
        <v>26689</v>
      </c>
      <c r="V3148" s="33" t="s">
        <v>26484</v>
      </c>
      <c r="W3148" s="33" t="s">
        <v>26485</v>
      </c>
      <c r="Y3148" s="33">
        <v>3207</v>
      </c>
      <c r="AA3148" s="33" t="s">
        <v>42843</v>
      </c>
      <c r="AB3148" s="33">
        <v>5301</v>
      </c>
      <c r="AC3148" s="103">
        <v>23341</v>
      </c>
    </row>
    <row r="3149" spans="1:29" ht="13" customHeight="1" x14ac:dyDescent="0.2">
      <c r="A3149" s="1" t="s">
        <v>2989</v>
      </c>
      <c r="B3149" s="33" t="s">
        <v>22</v>
      </c>
      <c r="C3149" s="33" t="s">
        <v>13</v>
      </c>
      <c r="D3149" s="1" t="s">
        <v>23</v>
      </c>
      <c r="F3149" s="94">
        <v>43055</v>
      </c>
      <c r="H3149" s="33" t="s">
        <v>30181</v>
      </c>
      <c r="I3149" s="33" t="s">
        <v>138</v>
      </c>
      <c r="J3149" s="62">
        <v>25427</v>
      </c>
      <c r="K3149" s="33" t="s">
        <v>4875</v>
      </c>
      <c r="L3149" s="33" t="s">
        <v>5147</v>
      </c>
      <c r="M3149" s="1" t="s">
        <v>48899</v>
      </c>
      <c r="N3149" s="33" t="s">
        <v>20</v>
      </c>
      <c r="O3149" s="33" t="s">
        <v>30182</v>
      </c>
      <c r="P3149" s="33" t="s">
        <v>45771</v>
      </c>
      <c r="Q3149" s="33" t="s">
        <v>29986</v>
      </c>
      <c r="R3149" s="96" t="s">
        <v>30183</v>
      </c>
      <c r="S3149" s="33" t="s">
        <v>93</v>
      </c>
      <c r="T3149" s="33" t="s">
        <v>28</v>
      </c>
      <c r="U3149" s="33" t="s">
        <v>26487</v>
      </c>
      <c r="V3149" s="33" t="s">
        <v>26487</v>
      </c>
      <c r="W3149" s="33" t="s">
        <v>26485</v>
      </c>
      <c r="AA3149" s="33" t="s">
        <v>42843</v>
      </c>
      <c r="AB3149" s="33">
        <v>5304</v>
      </c>
      <c r="AC3149" s="103">
        <v>23346</v>
      </c>
    </row>
    <row r="3150" spans="1:29" ht="13" customHeight="1" x14ac:dyDescent="0.2">
      <c r="A3150" s="33" t="s">
        <v>30128</v>
      </c>
      <c r="B3150" s="33">
        <v>22</v>
      </c>
      <c r="C3150" s="33" t="s">
        <v>13</v>
      </c>
      <c r="D3150" s="33" t="s">
        <v>41</v>
      </c>
      <c r="F3150" s="94">
        <v>43054</v>
      </c>
      <c r="G3150" s="33" t="s">
        <v>30129</v>
      </c>
      <c r="H3150" s="33" t="s">
        <v>5642</v>
      </c>
      <c r="I3150" s="33" t="s">
        <v>38</v>
      </c>
      <c r="J3150" s="62">
        <v>91405</v>
      </c>
      <c r="K3150" s="33" t="s">
        <v>91</v>
      </c>
      <c r="L3150" s="33" t="s">
        <v>92</v>
      </c>
      <c r="M3150" s="1" t="s">
        <v>45984</v>
      </c>
      <c r="N3150" s="33" t="s">
        <v>20</v>
      </c>
      <c r="O3150" s="33" t="s">
        <v>36391</v>
      </c>
      <c r="P3150" s="33" t="s">
        <v>45771</v>
      </c>
      <c r="Q3150" s="33" t="s">
        <v>29986</v>
      </c>
      <c r="R3150" s="96" t="s">
        <v>30130</v>
      </c>
      <c r="S3150" s="33" t="s">
        <v>93</v>
      </c>
      <c r="T3150" s="33" t="s">
        <v>21</v>
      </c>
      <c r="U3150" s="33" t="s">
        <v>26689</v>
      </c>
      <c r="V3150" s="33" t="s">
        <v>26484</v>
      </c>
      <c r="W3150" s="33" t="s">
        <v>26483</v>
      </c>
      <c r="X3150" s="33" t="s">
        <v>93</v>
      </c>
      <c r="Y3150" s="33">
        <v>3142</v>
      </c>
      <c r="AA3150" s="33" t="s">
        <v>42842</v>
      </c>
      <c r="AB3150" s="33">
        <v>5297</v>
      </c>
      <c r="AC3150" s="103">
        <v>23338</v>
      </c>
    </row>
    <row r="3151" spans="1:29" ht="13" customHeight="1" x14ac:dyDescent="0.2">
      <c r="A3151" s="33" t="s">
        <v>30123</v>
      </c>
      <c r="B3151" s="33">
        <v>48</v>
      </c>
      <c r="C3151" s="33" t="s">
        <v>13</v>
      </c>
      <c r="D3151" s="33" t="s">
        <v>30</v>
      </c>
      <c r="E3151" s="96" t="s">
        <v>30124</v>
      </c>
      <c r="F3151" s="94">
        <v>43054</v>
      </c>
      <c r="G3151" s="33" t="s">
        <v>30125</v>
      </c>
      <c r="H3151" s="33" t="s">
        <v>4057</v>
      </c>
      <c r="I3151" s="33" t="s">
        <v>308</v>
      </c>
      <c r="J3151" s="62">
        <v>99504</v>
      </c>
      <c r="K3151" s="33" t="s">
        <v>4057</v>
      </c>
      <c r="L3151" s="33" t="s">
        <v>4059</v>
      </c>
      <c r="M3151" s="1" t="s">
        <v>46236</v>
      </c>
      <c r="N3151" s="33" t="s">
        <v>20</v>
      </c>
      <c r="O3151" s="33" t="s">
        <v>30126</v>
      </c>
      <c r="P3151" s="33" t="s">
        <v>45771</v>
      </c>
      <c r="Q3151" s="33" t="s">
        <v>29986</v>
      </c>
      <c r="R3151" s="96" t="s">
        <v>30127</v>
      </c>
      <c r="S3151" s="33" t="s">
        <v>93</v>
      </c>
      <c r="T3151" s="33" t="s">
        <v>21</v>
      </c>
      <c r="U3151" s="33" t="s">
        <v>26689</v>
      </c>
      <c r="V3151" s="33" t="s">
        <v>26484</v>
      </c>
      <c r="W3151" s="33" t="s">
        <v>26483</v>
      </c>
      <c r="X3151" s="33" t="s">
        <v>93</v>
      </c>
      <c r="Y3151" s="33">
        <v>3141</v>
      </c>
      <c r="AA3151" s="33" t="s">
        <v>42842</v>
      </c>
      <c r="AB3151" s="33">
        <v>5296</v>
      </c>
      <c r="AC3151" s="103">
        <v>23340</v>
      </c>
    </row>
    <row r="3152" spans="1:29" ht="13" customHeight="1" x14ac:dyDescent="0.2">
      <c r="A3152" s="33" t="s">
        <v>30134</v>
      </c>
      <c r="B3152" s="33">
        <v>59</v>
      </c>
      <c r="C3152" s="33" t="s">
        <v>13</v>
      </c>
      <c r="D3152" s="33" t="s">
        <v>30</v>
      </c>
      <c r="F3152" s="94">
        <v>43054</v>
      </c>
      <c r="G3152" s="33" t="s">
        <v>30135</v>
      </c>
      <c r="H3152" s="33" t="s">
        <v>30136</v>
      </c>
      <c r="I3152" s="33" t="s">
        <v>392</v>
      </c>
      <c r="J3152" s="62">
        <v>14901</v>
      </c>
      <c r="K3152" s="33" t="s">
        <v>29700</v>
      </c>
      <c r="L3152" s="33" t="s">
        <v>30137</v>
      </c>
      <c r="M3152" s="1" t="s">
        <v>46548</v>
      </c>
      <c r="N3152" s="33" t="s">
        <v>20</v>
      </c>
      <c r="O3152" s="33" t="s">
        <v>30138</v>
      </c>
      <c r="P3152" s="33" t="s">
        <v>45771</v>
      </c>
      <c r="Q3152" s="33" t="s">
        <v>29986</v>
      </c>
      <c r="R3152" s="96" t="s">
        <v>30139</v>
      </c>
      <c r="S3152" s="33" t="s">
        <v>509</v>
      </c>
      <c r="T3152" s="33" t="s">
        <v>21</v>
      </c>
      <c r="U3152" s="33" t="s">
        <v>26689</v>
      </c>
      <c r="V3152" s="33" t="s">
        <v>26484</v>
      </c>
      <c r="W3152" s="33" t="s">
        <v>26485</v>
      </c>
      <c r="X3152" s="33" t="s">
        <v>93</v>
      </c>
      <c r="Y3152" s="33">
        <v>3144</v>
      </c>
      <c r="AA3152" s="33" t="s">
        <v>42842</v>
      </c>
      <c r="AB3152" s="33">
        <v>5298</v>
      </c>
      <c r="AC3152" s="103">
        <v>23339</v>
      </c>
    </row>
    <row r="3153" spans="1:29" ht="13" customHeight="1" x14ac:dyDescent="0.2">
      <c r="A3153" s="33" t="s">
        <v>2989</v>
      </c>
      <c r="B3153" s="33" t="s">
        <v>22</v>
      </c>
      <c r="C3153" s="33" t="s">
        <v>13</v>
      </c>
      <c r="D3153" s="33" t="s">
        <v>78</v>
      </c>
      <c r="F3153" s="94">
        <v>43054</v>
      </c>
      <c r="G3153" s="33" t="s">
        <v>30131</v>
      </c>
      <c r="H3153" s="33" t="s">
        <v>401</v>
      </c>
      <c r="I3153" s="33" t="s">
        <v>618</v>
      </c>
      <c r="J3153" s="62">
        <v>39213</v>
      </c>
      <c r="K3153" s="33" t="s">
        <v>9126</v>
      </c>
      <c r="L3153" s="33" t="s">
        <v>5703</v>
      </c>
      <c r="M3153" s="1" t="s">
        <v>46096</v>
      </c>
      <c r="N3153" s="33" t="s">
        <v>20</v>
      </c>
      <c r="O3153" s="33" t="s">
        <v>30132</v>
      </c>
      <c r="P3153" s="33" t="s">
        <v>45771</v>
      </c>
      <c r="Q3153" s="33" t="s">
        <v>29986</v>
      </c>
      <c r="R3153" s="96" t="s">
        <v>30133</v>
      </c>
      <c r="S3153" s="33" t="s">
        <v>22</v>
      </c>
      <c r="T3153" s="33" t="s">
        <v>21</v>
      </c>
      <c r="U3153" s="33" t="s">
        <v>26682</v>
      </c>
      <c r="V3153" s="33" t="s">
        <v>26482</v>
      </c>
      <c r="W3153" s="33" t="s">
        <v>26485</v>
      </c>
      <c r="X3153" s="33" t="s">
        <v>93</v>
      </c>
      <c r="Y3153" s="33">
        <v>3143</v>
      </c>
      <c r="AA3153" s="33" t="s">
        <v>42844</v>
      </c>
      <c r="AB3153" s="33">
        <v>5299</v>
      </c>
      <c r="AC3153" s="103">
        <v>23337</v>
      </c>
    </row>
    <row r="3154" spans="1:29" ht="13" customHeight="1" x14ac:dyDescent="0.2">
      <c r="A3154" s="33" t="s">
        <v>30118</v>
      </c>
      <c r="B3154" s="33">
        <v>29</v>
      </c>
      <c r="C3154" s="33" t="s">
        <v>13</v>
      </c>
      <c r="D3154" s="33" t="s">
        <v>127</v>
      </c>
      <c r="E3154" s="96" t="s">
        <v>30119</v>
      </c>
      <c r="F3154" s="94">
        <v>43054</v>
      </c>
      <c r="G3154" s="33" t="s">
        <v>30751</v>
      </c>
      <c r="H3154" s="33" t="s">
        <v>1024</v>
      </c>
      <c r="I3154" s="33" t="s">
        <v>366</v>
      </c>
      <c r="J3154" s="62">
        <v>73108</v>
      </c>
      <c r="K3154" s="33" t="s">
        <v>1025</v>
      </c>
      <c r="L3154" s="33" t="s">
        <v>1026</v>
      </c>
      <c r="M3154" s="1" t="s">
        <v>46313</v>
      </c>
      <c r="N3154" s="33" t="s">
        <v>20</v>
      </c>
      <c r="O3154" s="33" t="s">
        <v>30120</v>
      </c>
      <c r="P3154" s="33" t="s">
        <v>1080</v>
      </c>
      <c r="Q3154" s="33" t="s">
        <v>1081</v>
      </c>
      <c r="R3154" s="96" t="s">
        <v>30121</v>
      </c>
      <c r="S3154" s="33" t="s">
        <v>509</v>
      </c>
      <c r="T3154" s="33" t="s">
        <v>28</v>
      </c>
      <c r="U3154" s="33" t="s">
        <v>30122</v>
      </c>
      <c r="V3154" s="33" t="s">
        <v>26482</v>
      </c>
      <c r="W3154" s="33" t="s">
        <v>26485</v>
      </c>
      <c r="X3154" s="33" t="s">
        <v>509</v>
      </c>
      <c r="Y3154" s="33">
        <v>3139</v>
      </c>
      <c r="AA3154" s="33" t="s">
        <v>42842</v>
      </c>
      <c r="AB3154" s="33">
        <v>5300</v>
      </c>
      <c r="AC3154" s="103">
        <v>23336</v>
      </c>
    </row>
    <row r="3155" spans="1:29" ht="13" customHeight="1" x14ac:dyDescent="0.2">
      <c r="A3155" s="33" t="s">
        <v>30110</v>
      </c>
      <c r="B3155" s="33">
        <v>23</v>
      </c>
      <c r="C3155" s="33" t="s">
        <v>13</v>
      </c>
      <c r="D3155" s="33" t="s">
        <v>41</v>
      </c>
      <c r="E3155" s="96" t="s">
        <v>30111</v>
      </c>
      <c r="F3155" s="94">
        <v>43053</v>
      </c>
      <c r="G3155" s="33" t="s">
        <v>30112</v>
      </c>
      <c r="H3155" s="33" t="s">
        <v>581</v>
      </c>
      <c r="I3155" s="33" t="s">
        <v>111</v>
      </c>
      <c r="J3155" s="62">
        <v>85033</v>
      </c>
      <c r="K3155" s="33" t="s">
        <v>582</v>
      </c>
      <c r="L3155" s="33" t="s">
        <v>583</v>
      </c>
      <c r="M3155" s="1" t="s">
        <v>45935</v>
      </c>
      <c r="N3155" s="33" t="s">
        <v>20</v>
      </c>
      <c r="O3155" s="33" t="s">
        <v>30113</v>
      </c>
      <c r="P3155" s="33" t="s">
        <v>45771</v>
      </c>
      <c r="Q3155" s="33" t="s">
        <v>29986</v>
      </c>
      <c r="R3155" s="96" t="s">
        <v>30114</v>
      </c>
      <c r="S3155" s="33" t="s">
        <v>93</v>
      </c>
      <c r="T3155" s="33" t="s">
        <v>21</v>
      </c>
      <c r="U3155" s="33" t="s">
        <v>26689</v>
      </c>
      <c r="V3155" s="33" t="s">
        <v>26484</v>
      </c>
      <c r="W3155" s="33" t="s">
        <v>26486</v>
      </c>
      <c r="X3155" s="33" t="s">
        <v>93</v>
      </c>
      <c r="Y3155" s="33">
        <v>3138</v>
      </c>
      <c r="AA3155" s="33" t="s">
        <v>42842</v>
      </c>
      <c r="AB3155" s="33">
        <v>5294</v>
      </c>
      <c r="AC3155" s="103">
        <v>23332</v>
      </c>
    </row>
    <row r="3156" spans="1:29" ht="13" customHeight="1" x14ac:dyDescent="0.2">
      <c r="A3156" s="33" t="s">
        <v>30103</v>
      </c>
      <c r="B3156" s="33">
        <v>44</v>
      </c>
      <c r="C3156" s="33" t="s">
        <v>13</v>
      </c>
      <c r="D3156" s="33" t="s">
        <v>30</v>
      </c>
      <c r="E3156" s="96" t="s">
        <v>30104</v>
      </c>
      <c r="F3156" s="94">
        <v>43053</v>
      </c>
      <c r="G3156" s="33" t="s">
        <v>30105</v>
      </c>
      <c r="H3156" s="33" t="s">
        <v>2707</v>
      </c>
      <c r="I3156" s="33" t="s">
        <v>38</v>
      </c>
      <c r="J3156" s="62">
        <v>96021</v>
      </c>
      <c r="K3156" s="33" t="s">
        <v>30106</v>
      </c>
      <c r="L3156" s="33" t="s">
        <v>30107</v>
      </c>
      <c r="M3156" s="1" t="s">
        <v>46532</v>
      </c>
      <c r="N3156" s="33" t="s">
        <v>20</v>
      </c>
      <c r="O3156" s="33" t="s">
        <v>30108</v>
      </c>
      <c r="P3156" s="33" t="s">
        <v>45771</v>
      </c>
      <c r="Q3156" s="33" t="s">
        <v>29986</v>
      </c>
      <c r="R3156" s="96" t="s">
        <v>30109</v>
      </c>
      <c r="S3156" s="33" t="s">
        <v>509</v>
      </c>
      <c r="T3156" s="33" t="s">
        <v>21</v>
      </c>
      <c r="U3156" s="33" t="s">
        <v>26689</v>
      </c>
      <c r="V3156" s="33" t="s">
        <v>26487</v>
      </c>
      <c r="W3156" s="33" t="s">
        <v>26485</v>
      </c>
      <c r="X3156" s="33" t="s">
        <v>93</v>
      </c>
      <c r="Y3156" s="33">
        <v>3137</v>
      </c>
      <c r="AA3156" s="33" t="s">
        <v>42843</v>
      </c>
      <c r="AB3156" s="33">
        <v>5293</v>
      </c>
      <c r="AC3156" s="103">
        <v>23335</v>
      </c>
    </row>
    <row r="3157" spans="1:29" ht="13" customHeight="1" x14ac:dyDescent="0.2">
      <c r="A3157" s="33" t="s">
        <v>30115</v>
      </c>
      <c r="B3157" s="33">
        <v>51</v>
      </c>
      <c r="C3157" s="33" t="s">
        <v>13</v>
      </c>
      <c r="D3157" s="33" t="s">
        <v>78</v>
      </c>
      <c r="F3157" s="94">
        <v>43053</v>
      </c>
      <c r="G3157" s="33" t="s">
        <v>30750</v>
      </c>
      <c r="H3157" s="33" t="s">
        <v>1641</v>
      </c>
      <c r="I3157" s="33" t="s">
        <v>38</v>
      </c>
      <c r="J3157" s="62">
        <v>95210</v>
      </c>
      <c r="K3157" s="33" t="s">
        <v>1643</v>
      </c>
      <c r="L3157" s="33" t="s">
        <v>1644</v>
      </c>
      <c r="M3157" s="1" t="s">
        <v>46709</v>
      </c>
      <c r="N3157" s="33" t="s">
        <v>20</v>
      </c>
      <c r="O3157" s="33" t="s">
        <v>30116</v>
      </c>
      <c r="P3157" s="33" t="s">
        <v>45771</v>
      </c>
      <c r="Q3157" s="33" t="s">
        <v>29986</v>
      </c>
      <c r="R3157" s="96" t="s">
        <v>30117</v>
      </c>
      <c r="S3157" s="33" t="s">
        <v>93</v>
      </c>
      <c r="T3157" s="33" t="s">
        <v>21</v>
      </c>
      <c r="U3157" s="33" t="s">
        <v>26682</v>
      </c>
      <c r="V3157" s="33" t="s">
        <v>26482</v>
      </c>
      <c r="W3157" s="33" t="s">
        <v>26483</v>
      </c>
      <c r="X3157" s="33" t="s">
        <v>93</v>
      </c>
      <c r="Y3157" s="33">
        <v>3140</v>
      </c>
      <c r="AA3157" s="33" t="s">
        <v>42844</v>
      </c>
      <c r="AB3157" s="33">
        <v>5295</v>
      </c>
      <c r="AC3157" s="103">
        <v>23334</v>
      </c>
    </row>
    <row r="3158" spans="1:29" ht="13" customHeight="1" x14ac:dyDescent="0.2">
      <c r="A3158" s="33" t="s">
        <v>30092</v>
      </c>
      <c r="B3158" s="33">
        <v>67</v>
      </c>
      <c r="C3158" s="33" t="s">
        <v>13</v>
      </c>
      <c r="D3158" s="33" t="s">
        <v>78</v>
      </c>
      <c r="F3158" s="94">
        <v>43052</v>
      </c>
      <c r="G3158" s="33" t="s">
        <v>30093</v>
      </c>
      <c r="H3158" s="33" t="s">
        <v>1711</v>
      </c>
      <c r="I3158" s="33" t="s">
        <v>392</v>
      </c>
      <c r="J3158" s="62">
        <v>10457</v>
      </c>
      <c r="K3158" s="33" t="s">
        <v>1711</v>
      </c>
      <c r="L3158" s="33" t="s">
        <v>536</v>
      </c>
      <c r="M3158" s="1" t="s">
        <v>45963</v>
      </c>
      <c r="N3158" s="33" t="s">
        <v>20</v>
      </c>
      <c r="O3158" s="33" t="s">
        <v>30094</v>
      </c>
      <c r="P3158" s="33" t="s">
        <v>45771</v>
      </c>
      <c r="Q3158" s="33" t="s">
        <v>29986</v>
      </c>
      <c r="R3158" s="96" t="s">
        <v>30095</v>
      </c>
      <c r="S3158" s="33" t="s">
        <v>509</v>
      </c>
      <c r="T3158" s="33" t="s">
        <v>21</v>
      </c>
      <c r="U3158" s="33" t="s">
        <v>26682</v>
      </c>
      <c r="V3158" s="33" t="s">
        <v>26484</v>
      </c>
      <c r="W3158" s="33" t="s">
        <v>26485</v>
      </c>
      <c r="X3158" s="33" t="s">
        <v>509</v>
      </c>
      <c r="Y3158" s="33">
        <v>3134</v>
      </c>
      <c r="AA3158" s="33" t="s">
        <v>42842</v>
      </c>
      <c r="AB3158" s="33">
        <v>5291</v>
      </c>
      <c r="AC3158" s="103">
        <v>23331</v>
      </c>
    </row>
    <row r="3159" spans="1:29" ht="13" customHeight="1" x14ac:dyDescent="0.2">
      <c r="A3159" s="33" t="s">
        <v>30096</v>
      </c>
      <c r="B3159" s="33">
        <v>24</v>
      </c>
      <c r="C3159" s="33" t="s">
        <v>13</v>
      </c>
      <c r="D3159" s="33" t="s">
        <v>78</v>
      </c>
      <c r="E3159" s="96" t="s">
        <v>30097</v>
      </c>
      <c r="F3159" s="94">
        <v>43052</v>
      </c>
      <c r="G3159" s="33" t="s">
        <v>30098</v>
      </c>
      <c r="H3159" s="33" t="s">
        <v>171</v>
      </c>
      <c r="I3159" s="33" t="s">
        <v>18</v>
      </c>
      <c r="J3159" s="62">
        <v>70805</v>
      </c>
      <c r="K3159" s="33" t="s">
        <v>3422</v>
      </c>
      <c r="L3159" s="33" t="s">
        <v>1569</v>
      </c>
      <c r="M3159" s="1" t="s">
        <v>46538</v>
      </c>
      <c r="N3159" s="33" t="s">
        <v>20</v>
      </c>
      <c r="O3159" s="33" t="s">
        <v>30099</v>
      </c>
      <c r="P3159" s="33" t="s">
        <v>45771</v>
      </c>
      <c r="Q3159" s="33" t="s">
        <v>29986</v>
      </c>
      <c r="R3159" s="96" t="s">
        <v>30100</v>
      </c>
      <c r="S3159" s="33" t="s">
        <v>93</v>
      </c>
      <c r="T3159" s="33" t="s">
        <v>45897</v>
      </c>
      <c r="U3159" s="33" t="s">
        <v>49804</v>
      </c>
      <c r="V3159" s="33" t="s">
        <v>26484</v>
      </c>
      <c r="W3159" s="33" t="s">
        <v>26486</v>
      </c>
      <c r="X3159" s="33" t="s">
        <v>509</v>
      </c>
      <c r="Y3159" s="33">
        <v>3135</v>
      </c>
      <c r="AA3159" s="33" t="s">
        <v>42842</v>
      </c>
      <c r="AB3159" s="33">
        <v>5292</v>
      </c>
      <c r="AC3159" s="103">
        <v>23328</v>
      </c>
    </row>
    <row r="3160" spans="1:29" ht="13" customHeight="1" x14ac:dyDescent="0.2">
      <c r="A3160" s="33" t="s">
        <v>30087</v>
      </c>
      <c r="B3160" s="33">
        <v>19</v>
      </c>
      <c r="C3160" s="33" t="s">
        <v>13</v>
      </c>
      <c r="D3160" s="33" t="s">
        <v>41</v>
      </c>
      <c r="E3160" s="96" t="s">
        <v>30088</v>
      </c>
      <c r="F3160" s="94">
        <v>43051</v>
      </c>
      <c r="G3160" s="33" t="s">
        <v>30089</v>
      </c>
      <c r="H3160" s="33" t="s">
        <v>21510</v>
      </c>
      <c r="I3160" s="33" t="s">
        <v>39</v>
      </c>
      <c r="J3160" s="62">
        <v>2720</v>
      </c>
      <c r="K3160" s="33" t="s">
        <v>6006</v>
      </c>
      <c r="L3160" s="33" t="s">
        <v>21511</v>
      </c>
      <c r="M3160" s="1" t="s">
        <v>47377</v>
      </c>
      <c r="N3160" s="33" t="s">
        <v>20</v>
      </c>
      <c r="O3160" s="33" t="s">
        <v>30090</v>
      </c>
      <c r="P3160" s="33" t="s">
        <v>31864</v>
      </c>
      <c r="Q3160" s="33" t="s">
        <v>29986</v>
      </c>
      <c r="R3160" s="96" t="s">
        <v>30091</v>
      </c>
      <c r="S3160" s="33" t="s">
        <v>93</v>
      </c>
      <c r="T3160" s="33" t="s">
        <v>350</v>
      </c>
      <c r="U3160" s="33" t="s">
        <v>26775</v>
      </c>
      <c r="V3160" s="33" t="s">
        <v>26482</v>
      </c>
      <c r="W3160" s="33" t="s">
        <v>26483</v>
      </c>
      <c r="X3160" s="33" t="s">
        <v>93</v>
      </c>
      <c r="Y3160" s="33">
        <v>3121</v>
      </c>
      <c r="AA3160" s="33" t="s">
        <v>42844</v>
      </c>
      <c r="AB3160" s="33">
        <v>5290</v>
      </c>
      <c r="AC3160" s="103">
        <v>23326</v>
      </c>
    </row>
    <row r="3161" spans="1:29" ht="13" customHeight="1" x14ac:dyDescent="0.2">
      <c r="A3161" s="33" t="s">
        <v>30074</v>
      </c>
      <c r="B3161" s="33">
        <v>19</v>
      </c>
      <c r="C3161" s="33" t="s">
        <v>13</v>
      </c>
      <c r="D3161" s="33" t="s">
        <v>30</v>
      </c>
      <c r="E3161" s="96" t="s">
        <v>30075</v>
      </c>
      <c r="F3161" s="94">
        <v>43050</v>
      </c>
      <c r="G3161" s="33" t="s">
        <v>30076</v>
      </c>
      <c r="H3161" s="33" t="s">
        <v>30077</v>
      </c>
      <c r="I3161" s="33" t="s">
        <v>341</v>
      </c>
      <c r="J3161" s="62">
        <v>50529</v>
      </c>
      <c r="K3161" s="33" t="s">
        <v>4951</v>
      </c>
      <c r="L3161" s="33" t="s">
        <v>36392</v>
      </c>
      <c r="M3161" s="1" t="s">
        <v>48940</v>
      </c>
      <c r="N3161" s="33" t="s">
        <v>20</v>
      </c>
      <c r="O3161" s="33" t="s">
        <v>36393</v>
      </c>
      <c r="P3161" s="33" t="s">
        <v>45771</v>
      </c>
      <c r="Q3161" s="33" t="s">
        <v>29986</v>
      </c>
      <c r="R3161" s="96" t="s">
        <v>30078</v>
      </c>
      <c r="S3161" s="33" t="s">
        <v>509</v>
      </c>
      <c r="T3161" s="33" t="s">
        <v>21</v>
      </c>
      <c r="U3161" s="33" t="s">
        <v>26689</v>
      </c>
      <c r="V3161" s="33" t="s">
        <v>26484</v>
      </c>
      <c r="W3161" s="33" t="s">
        <v>19153</v>
      </c>
      <c r="X3161" s="33" t="s">
        <v>93</v>
      </c>
      <c r="Y3161" s="33">
        <v>3122</v>
      </c>
      <c r="AA3161" s="33" t="s">
        <v>42844</v>
      </c>
      <c r="AB3161" s="33">
        <v>5287</v>
      </c>
      <c r="AC3161" s="103">
        <v>23323</v>
      </c>
    </row>
    <row r="3162" spans="1:29" ht="13" customHeight="1" x14ac:dyDescent="0.2">
      <c r="A3162" s="33" t="s">
        <v>30079</v>
      </c>
      <c r="B3162" s="33">
        <v>41</v>
      </c>
      <c r="C3162" s="33" t="s">
        <v>13</v>
      </c>
      <c r="D3162" s="33" t="s">
        <v>78</v>
      </c>
      <c r="F3162" s="94">
        <v>43050</v>
      </c>
      <c r="G3162" s="33" t="s">
        <v>30080</v>
      </c>
      <c r="H3162" s="33" t="s">
        <v>604</v>
      </c>
      <c r="I3162" s="33" t="s">
        <v>249</v>
      </c>
      <c r="J3162" s="62">
        <v>89183</v>
      </c>
      <c r="K3162" s="33" t="s">
        <v>524</v>
      </c>
      <c r="L3162" s="33" t="s">
        <v>525</v>
      </c>
      <c r="M3162" s="1" t="s">
        <v>48881</v>
      </c>
      <c r="N3162" s="33" t="s">
        <v>20</v>
      </c>
      <c r="O3162" s="33" t="s">
        <v>30081</v>
      </c>
      <c r="P3162" s="33" t="s">
        <v>45771</v>
      </c>
      <c r="Q3162" s="33" t="s">
        <v>29986</v>
      </c>
      <c r="R3162" s="96" t="s">
        <v>30082</v>
      </c>
      <c r="S3162" s="33" t="s">
        <v>93</v>
      </c>
      <c r="T3162" s="33" t="s">
        <v>21</v>
      </c>
      <c r="U3162" s="33" t="s">
        <v>26689</v>
      </c>
      <c r="V3162" s="33" t="s">
        <v>26484</v>
      </c>
      <c r="W3162" s="33" t="s">
        <v>26485</v>
      </c>
      <c r="X3162" s="33" t="s">
        <v>93</v>
      </c>
      <c r="Y3162" s="33">
        <v>3123</v>
      </c>
      <c r="AA3162" s="33" t="s">
        <v>42844</v>
      </c>
      <c r="AB3162" s="33">
        <v>5288</v>
      </c>
      <c r="AC3162" s="103">
        <v>23324</v>
      </c>
    </row>
    <row r="3163" spans="1:29" ht="13" customHeight="1" x14ac:dyDescent="0.2">
      <c r="A3163" s="33" t="s">
        <v>30083</v>
      </c>
      <c r="B3163" s="33">
        <v>55</v>
      </c>
      <c r="C3163" s="33" t="s">
        <v>13</v>
      </c>
      <c r="D3163" s="33" t="s">
        <v>30</v>
      </c>
      <c r="F3163" s="94">
        <v>43050</v>
      </c>
      <c r="G3163" s="33" t="s">
        <v>30748</v>
      </c>
      <c r="H3163" s="33" t="s">
        <v>30084</v>
      </c>
      <c r="I3163" s="33" t="s">
        <v>18</v>
      </c>
      <c r="J3163" s="62">
        <v>70452</v>
      </c>
      <c r="K3163" s="33" t="s">
        <v>15921</v>
      </c>
      <c r="L3163" s="33" t="s">
        <v>15922</v>
      </c>
      <c r="M3163" s="1" t="s">
        <v>46487</v>
      </c>
      <c r="N3163" s="33" t="s">
        <v>20</v>
      </c>
      <c r="O3163" s="33" t="s">
        <v>30085</v>
      </c>
      <c r="P3163" s="33" t="s">
        <v>45771</v>
      </c>
      <c r="Q3163" s="33" t="s">
        <v>29986</v>
      </c>
      <c r="R3163" s="96" t="s">
        <v>30086</v>
      </c>
      <c r="S3163" s="33" t="s">
        <v>93</v>
      </c>
      <c r="T3163" s="33" t="s">
        <v>21</v>
      </c>
      <c r="U3163" s="33" t="s">
        <v>26689</v>
      </c>
      <c r="V3163" s="33" t="s">
        <v>26484</v>
      </c>
      <c r="W3163" s="33" t="s">
        <v>26485</v>
      </c>
      <c r="X3163" s="33" t="s">
        <v>93</v>
      </c>
      <c r="Y3163" s="33">
        <v>3132</v>
      </c>
      <c r="AA3163" s="33" t="s">
        <v>42843</v>
      </c>
      <c r="AB3163" s="33">
        <v>5289</v>
      </c>
      <c r="AC3163" s="103">
        <v>23322</v>
      </c>
    </row>
    <row r="3164" spans="1:29" ht="13" customHeight="1" x14ac:dyDescent="0.2">
      <c r="A3164" s="33" t="s">
        <v>30061</v>
      </c>
      <c r="B3164" s="33">
        <v>25</v>
      </c>
      <c r="C3164" s="33" t="s">
        <v>13</v>
      </c>
      <c r="D3164" s="33" t="s">
        <v>78</v>
      </c>
      <c r="F3164" s="94">
        <v>43049</v>
      </c>
      <c r="G3164" s="33" t="s">
        <v>30747</v>
      </c>
      <c r="H3164" s="33" t="s">
        <v>1209</v>
      </c>
      <c r="I3164" s="33" t="s">
        <v>191</v>
      </c>
      <c r="J3164" s="62">
        <v>80202</v>
      </c>
      <c r="K3164" s="33" t="s">
        <v>1209</v>
      </c>
      <c r="L3164" s="33" t="s">
        <v>1210</v>
      </c>
      <c r="M3164" s="1" t="s">
        <v>46036</v>
      </c>
      <c r="N3164" s="33" t="s">
        <v>20</v>
      </c>
      <c r="O3164" s="33" t="s">
        <v>30062</v>
      </c>
      <c r="P3164" s="33" t="s">
        <v>45771</v>
      </c>
      <c r="Q3164" s="33" t="s">
        <v>29986</v>
      </c>
      <c r="R3164" s="96" t="s">
        <v>30063</v>
      </c>
      <c r="S3164" s="33" t="s">
        <v>93</v>
      </c>
      <c r="T3164" s="33" t="s">
        <v>21</v>
      </c>
      <c r="U3164" s="33" t="s">
        <v>26689</v>
      </c>
      <c r="V3164" s="33" t="s">
        <v>26482</v>
      </c>
      <c r="W3164" s="33" t="s">
        <v>26486</v>
      </c>
      <c r="X3164" s="33" t="s">
        <v>93</v>
      </c>
      <c r="Y3164" s="33">
        <v>3130</v>
      </c>
      <c r="AA3164" s="33" t="s">
        <v>42842</v>
      </c>
      <c r="AB3164" s="33">
        <v>5282</v>
      </c>
      <c r="AC3164" s="103">
        <v>23314</v>
      </c>
    </row>
    <row r="3165" spans="1:29" ht="13" customHeight="1" x14ac:dyDescent="0.2">
      <c r="A3165" s="33" t="s">
        <v>30051</v>
      </c>
      <c r="B3165" s="33">
        <v>43</v>
      </c>
      <c r="C3165" s="33" t="s">
        <v>13</v>
      </c>
      <c r="D3165" s="33" t="s">
        <v>78</v>
      </c>
      <c r="F3165" s="94">
        <v>43049</v>
      </c>
      <c r="G3165" s="33" t="s">
        <v>30052</v>
      </c>
      <c r="H3165" s="33" t="s">
        <v>581</v>
      </c>
      <c r="I3165" s="33" t="s">
        <v>111</v>
      </c>
      <c r="J3165" s="62">
        <v>85003</v>
      </c>
      <c r="K3165" s="33" t="s">
        <v>582</v>
      </c>
      <c r="L3165" s="33" t="s">
        <v>583</v>
      </c>
      <c r="M3165" s="1" t="s">
        <v>45935</v>
      </c>
      <c r="N3165" s="33" t="s">
        <v>20</v>
      </c>
      <c r="O3165" s="33" t="s">
        <v>30053</v>
      </c>
      <c r="P3165" s="33" t="s">
        <v>45771</v>
      </c>
      <c r="Q3165" s="33" t="s">
        <v>29986</v>
      </c>
      <c r="R3165" s="96" t="s">
        <v>30054</v>
      </c>
      <c r="S3165" s="33" t="s">
        <v>93</v>
      </c>
      <c r="T3165" s="33" t="s">
        <v>21</v>
      </c>
      <c r="U3165" s="33" t="s">
        <v>26682</v>
      </c>
      <c r="V3165" s="33" t="s">
        <v>26484</v>
      </c>
      <c r="W3165" s="33" t="s">
        <v>26485</v>
      </c>
      <c r="X3165" s="33" t="s">
        <v>93</v>
      </c>
      <c r="Y3165" s="33">
        <v>3126</v>
      </c>
      <c r="AA3165" s="33" t="s">
        <v>42842</v>
      </c>
      <c r="AB3165" s="33">
        <v>5284</v>
      </c>
      <c r="AC3165" s="103">
        <v>23321</v>
      </c>
    </row>
    <row r="3166" spans="1:29" ht="13" customHeight="1" x14ac:dyDescent="0.2">
      <c r="A3166" s="33" t="s">
        <v>30069</v>
      </c>
      <c r="B3166" s="33">
        <v>50</v>
      </c>
      <c r="C3166" s="33" t="s">
        <v>13</v>
      </c>
      <c r="D3166" s="33" t="s">
        <v>30</v>
      </c>
      <c r="E3166" s="96" t="s">
        <v>30070</v>
      </c>
      <c r="F3166" s="94">
        <v>43049</v>
      </c>
      <c r="G3166" s="33" t="s">
        <v>30071</v>
      </c>
      <c r="H3166" s="33" t="s">
        <v>863</v>
      </c>
      <c r="I3166" s="33" t="s">
        <v>177</v>
      </c>
      <c r="J3166" s="62">
        <v>87114</v>
      </c>
      <c r="K3166" s="33" t="s">
        <v>430</v>
      </c>
      <c r="L3166" s="33" t="s">
        <v>7400</v>
      </c>
      <c r="M3166" s="1" t="s">
        <v>46591</v>
      </c>
      <c r="N3166" s="33" t="s">
        <v>20</v>
      </c>
      <c r="O3166" s="33" t="s">
        <v>30072</v>
      </c>
      <c r="P3166" s="33" t="s">
        <v>45771</v>
      </c>
      <c r="Q3166" s="33" t="s">
        <v>29986</v>
      </c>
      <c r="R3166" s="96" t="s">
        <v>30073</v>
      </c>
      <c r="S3166" s="33" t="s">
        <v>93</v>
      </c>
      <c r="T3166" s="33" t="s">
        <v>21</v>
      </c>
      <c r="U3166" s="33" t="s">
        <v>26689</v>
      </c>
      <c r="V3166" s="33" t="s">
        <v>26484</v>
      </c>
      <c r="W3166" s="33" t="s">
        <v>26485</v>
      </c>
      <c r="X3166" s="33" t="s">
        <v>93</v>
      </c>
      <c r="Y3166" s="33">
        <v>3133</v>
      </c>
      <c r="AA3166" s="33" t="s">
        <v>42844</v>
      </c>
      <c r="AB3166" s="33">
        <v>5283</v>
      </c>
      <c r="AC3166" s="103">
        <v>23317</v>
      </c>
    </row>
    <row r="3167" spans="1:29" ht="13" customHeight="1" x14ac:dyDescent="0.2">
      <c r="A3167" s="33" t="s">
        <v>30046</v>
      </c>
      <c r="B3167" s="33">
        <v>55</v>
      </c>
      <c r="C3167" s="33" t="s">
        <v>13</v>
      </c>
      <c r="D3167" s="33" t="s">
        <v>30</v>
      </c>
      <c r="E3167" s="96" t="s">
        <v>30047</v>
      </c>
      <c r="F3167" s="94">
        <v>43049</v>
      </c>
      <c r="G3167" s="33" t="s">
        <v>30048</v>
      </c>
      <c r="H3167" s="33" t="s">
        <v>9710</v>
      </c>
      <c r="I3167" s="33" t="s">
        <v>18</v>
      </c>
      <c r="J3167" s="62">
        <v>70356</v>
      </c>
      <c r="K3167" s="33" t="s">
        <v>939</v>
      </c>
      <c r="L3167" s="33" t="s">
        <v>24183</v>
      </c>
      <c r="M3167" s="1" t="s">
        <v>47379</v>
      </c>
      <c r="N3167" s="33" t="s">
        <v>20</v>
      </c>
      <c r="O3167" s="33" t="s">
        <v>30049</v>
      </c>
      <c r="P3167" s="33" t="s">
        <v>45771</v>
      </c>
      <c r="Q3167" s="33" t="s">
        <v>29986</v>
      </c>
      <c r="R3167" s="96" t="s">
        <v>30050</v>
      </c>
      <c r="S3167" s="33" t="s">
        <v>509</v>
      </c>
      <c r="T3167" s="33" t="s">
        <v>21</v>
      </c>
      <c r="U3167" s="33" t="s">
        <v>26689</v>
      </c>
      <c r="V3167" s="33" t="s">
        <v>26484</v>
      </c>
      <c r="W3167" s="33" t="s">
        <v>26485</v>
      </c>
      <c r="X3167" s="33" t="s">
        <v>93</v>
      </c>
      <c r="Y3167" s="33">
        <v>3125</v>
      </c>
      <c r="AA3167" s="33" t="s">
        <v>42843</v>
      </c>
      <c r="AB3167" s="33">
        <v>5280</v>
      </c>
      <c r="AC3167" s="103">
        <v>23320</v>
      </c>
    </row>
    <row r="3168" spans="1:29" ht="13" customHeight="1" x14ac:dyDescent="0.2">
      <c r="A3168" s="33" t="s">
        <v>30055</v>
      </c>
      <c r="B3168" s="33">
        <v>62</v>
      </c>
      <c r="C3168" s="33" t="s">
        <v>13</v>
      </c>
      <c r="D3168" s="33" t="s">
        <v>30</v>
      </c>
      <c r="E3168" s="96" t="s">
        <v>30056</v>
      </c>
      <c r="F3168" s="94">
        <v>43049</v>
      </c>
      <c r="G3168" s="33" t="s">
        <v>30746</v>
      </c>
      <c r="H3168" s="33" t="s">
        <v>30057</v>
      </c>
      <c r="I3168" s="33" t="s">
        <v>121</v>
      </c>
      <c r="J3168" s="62">
        <v>55429</v>
      </c>
      <c r="K3168" s="33" t="s">
        <v>1006</v>
      </c>
      <c r="L3168" s="33" t="s">
        <v>30058</v>
      </c>
      <c r="M3168" s="1" t="s">
        <v>47378</v>
      </c>
      <c r="N3168" s="33" t="s">
        <v>20</v>
      </c>
      <c r="O3168" s="33" t="s">
        <v>30059</v>
      </c>
      <c r="P3168" s="33" t="s">
        <v>45771</v>
      </c>
      <c r="Q3168" s="33" t="s">
        <v>29986</v>
      </c>
      <c r="R3168" s="96" t="s">
        <v>30060</v>
      </c>
      <c r="S3168" s="33" t="s">
        <v>509</v>
      </c>
      <c r="T3168" s="33" t="s">
        <v>21</v>
      </c>
      <c r="U3168" s="33" t="s">
        <v>26689</v>
      </c>
      <c r="V3168" s="33" t="s">
        <v>26484</v>
      </c>
      <c r="W3168" s="33" t="s">
        <v>26485</v>
      </c>
      <c r="X3168" s="33" t="s">
        <v>93</v>
      </c>
      <c r="Y3168" s="33">
        <v>3129</v>
      </c>
      <c r="AA3168" s="33" t="s">
        <v>42844</v>
      </c>
      <c r="AB3168" s="33">
        <v>5281</v>
      </c>
      <c r="AC3168" s="103">
        <v>23319</v>
      </c>
    </row>
    <row r="3169" spans="1:29" ht="13" customHeight="1" x14ac:dyDescent="0.2">
      <c r="A3169" s="33" t="s">
        <v>30101</v>
      </c>
      <c r="B3169" s="33">
        <v>53</v>
      </c>
      <c r="C3169" s="33" t="s">
        <v>13</v>
      </c>
      <c r="D3169" s="33" t="s">
        <v>30</v>
      </c>
      <c r="F3169" s="94">
        <v>43049</v>
      </c>
      <c r="G3169" s="33" t="s">
        <v>30749</v>
      </c>
      <c r="H3169" s="33" t="s">
        <v>29265</v>
      </c>
      <c r="I3169" s="33" t="s">
        <v>191</v>
      </c>
      <c r="J3169" s="62">
        <v>80120</v>
      </c>
      <c r="K3169" s="33" t="s">
        <v>3497</v>
      </c>
      <c r="L3169" s="33" t="s">
        <v>1210</v>
      </c>
      <c r="M3169" s="1" t="s">
        <v>46036</v>
      </c>
      <c r="N3169" s="33" t="s">
        <v>20</v>
      </c>
      <c r="O3169" s="33" t="s">
        <v>36394</v>
      </c>
      <c r="P3169" s="33" t="s">
        <v>45771</v>
      </c>
      <c r="Q3169" s="33" t="s">
        <v>29986</v>
      </c>
      <c r="R3169" s="96" t="s">
        <v>30102</v>
      </c>
      <c r="S3169" s="33" t="s">
        <v>93</v>
      </c>
      <c r="T3169" s="33" t="s">
        <v>28</v>
      </c>
      <c r="U3169" s="33" t="s">
        <v>26487</v>
      </c>
      <c r="V3169" s="33" t="s">
        <v>26484</v>
      </c>
      <c r="W3169" s="33" t="s">
        <v>26485</v>
      </c>
      <c r="Z3169" s="33" t="s">
        <v>42353</v>
      </c>
      <c r="AA3169" s="33" t="s">
        <v>42844</v>
      </c>
      <c r="AB3169" s="33">
        <v>5285</v>
      </c>
      <c r="AC3169" s="103">
        <v>23316</v>
      </c>
    </row>
    <row r="3170" spans="1:29" ht="13" customHeight="1" x14ac:dyDescent="0.2">
      <c r="A3170" s="33" t="s">
        <v>2989</v>
      </c>
      <c r="B3170" s="33" t="s">
        <v>22</v>
      </c>
      <c r="C3170" s="33" t="s">
        <v>13</v>
      </c>
      <c r="D3170" s="33" t="s">
        <v>78</v>
      </c>
      <c r="F3170" s="94">
        <v>43049</v>
      </c>
      <c r="G3170" s="33" t="s">
        <v>30064</v>
      </c>
      <c r="H3170" s="33" t="s">
        <v>30065</v>
      </c>
      <c r="I3170" s="33" t="s">
        <v>618</v>
      </c>
      <c r="J3170" s="62">
        <v>39066</v>
      </c>
      <c r="K3170" s="33" t="s">
        <v>9126</v>
      </c>
      <c r="L3170" s="33" t="s">
        <v>30066</v>
      </c>
      <c r="M3170" s="1" t="s">
        <v>47380</v>
      </c>
      <c r="N3170" s="33" t="s">
        <v>20</v>
      </c>
      <c r="O3170" s="33" t="s">
        <v>30067</v>
      </c>
      <c r="P3170" s="33" t="s">
        <v>45771</v>
      </c>
      <c r="Q3170" s="33" t="s">
        <v>29986</v>
      </c>
      <c r="R3170" s="96" t="s">
        <v>30068</v>
      </c>
      <c r="S3170" s="33" t="s">
        <v>93</v>
      </c>
      <c r="T3170" s="33" t="s">
        <v>350</v>
      </c>
      <c r="U3170" s="33" t="s">
        <v>26775</v>
      </c>
      <c r="V3170" s="33" t="s">
        <v>26482</v>
      </c>
      <c r="W3170" s="33" t="s">
        <v>26485</v>
      </c>
      <c r="X3170" s="33" t="s">
        <v>93</v>
      </c>
      <c r="Y3170" s="33">
        <v>3131</v>
      </c>
      <c r="AA3170" s="33" t="s">
        <v>42843</v>
      </c>
      <c r="AB3170" s="33">
        <v>5286</v>
      </c>
      <c r="AC3170" s="103">
        <v>23315</v>
      </c>
    </row>
    <row r="3171" spans="1:29" ht="13" customHeight="1" x14ac:dyDescent="0.2">
      <c r="A3171" s="33" t="s">
        <v>30020</v>
      </c>
      <c r="B3171" s="33">
        <v>25</v>
      </c>
      <c r="C3171" s="33" t="s">
        <v>13</v>
      </c>
      <c r="D3171" s="33" t="s">
        <v>78</v>
      </c>
      <c r="E3171" s="96" t="s">
        <v>30021</v>
      </c>
      <c r="F3171" s="94">
        <v>43048</v>
      </c>
      <c r="G3171" s="33" t="s">
        <v>30022</v>
      </c>
      <c r="H3171" s="33" t="s">
        <v>3564</v>
      </c>
      <c r="I3171" s="33" t="s">
        <v>337</v>
      </c>
      <c r="J3171" s="62">
        <v>28147</v>
      </c>
      <c r="K3171" s="33" t="s">
        <v>9860</v>
      </c>
      <c r="L3171" s="33" t="s">
        <v>8927</v>
      </c>
      <c r="M3171" s="1" t="s">
        <v>47127</v>
      </c>
      <c r="N3171" s="33" t="s">
        <v>20</v>
      </c>
      <c r="O3171" s="33" t="s">
        <v>30023</v>
      </c>
      <c r="P3171" s="33" t="s">
        <v>45771</v>
      </c>
      <c r="Q3171" s="33" t="s">
        <v>29986</v>
      </c>
      <c r="R3171" s="96" t="s">
        <v>30024</v>
      </c>
      <c r="S3171" s="33" t="s">
        <v>93</v>
      </c>
      <c r="T3171" s="33" t="s">
        <v>21</v>
      </c>
      <c r="U3171" s="33" t="s">
        <v>26689</v>
      </c>
      <c r="V3171" s="33" t="s">
        <v>26484</v>
      </c>
      <c r="W3171" s="33" t="s">
        <v>26483</v>
      </c>
      <c r="X3171" s="33" t="s">
        <v>93</v>
      </c>
      <c r="Y3171" s="33">
        <v>3118</v>
      </c>
      <c r="AA3171" s="33" t="s">
        <v>42844</v>
      </c>
      <c r="AB3171" s="33">
        <v>5275</v>
      </c>
      <c r="AC3171" s="103">
        <v>23313</v>
      </c>
    </row>
    <row r="3172" spans="1:29" ht="13" customHeight="1" x14ac:dyDescent="0.2">
      <c r="A3172" s="33" t="s">
        <v>30036</v>
      </c>
      <c r="B3172" s="33">
        <v>27</v>
      </c>
      <c r="C3172" s="33" t="s">
        <v>13</v>
      </c>
      <c r="D3172" s="33" t="s">
        <v>30</v>
      </c>
      <c r="E3172" s="96" t="s">
        <v>30037</v>
      </c>
      <c r="F3172" s="94">
        <v>43048</v>
      </c>
      <c r="G3172" s="33" t="s">
        <v>30038</v>
      </c>
      <c r="H3172" s="33" t="s">
        <v>30039</v>
      </c>
      <c r="I3172" s="33" t="s">
        <v>293</v>
      </c>
      <c r="J3172" s="62">
        <v>41139</v>
      </c>
      <c r="K3172" s="33" t="s">
        <v>30040</v>
      </c>
      <c r="L3172" s="33" t="s">
        <v>30041</v>
      </c>
      <c r="M3172" s="1" t="s">
        <v>47381</v>
      </c>
      <c r="N3172" s="33" t="s">
        <v>20</v>
      </c>
      <c r="O3172" s="33" t="s">
        <v>30042</v>
      </c>
      <c r="P3172" s="33" t="s">
        <v>45771</v>
      </c>
      <c r="Q3172" s="33" t="s">
        <v>29986</v>
      </c>
      <c r="R3172" s="96" t="s">
        <v>30043</v>
      </c>
      <c r="S3172" s="33" t="s">
        <v>93</v>
      </c>
      <c r="T3172" s="33" t="s">
        <v>21</v>
      </c>
      <c r="U3172" s="33" t="s">
        <v>26689</v>
      </c>
      <c r="V3172" s="33" t="s">
        <v>26482</v>
      </c>
      <c r="W3172" s="33" t="s">
        <v>26483</v>
      </c>
      <c r="X3172" s="33" t="s">
        <v>93</v>
      </c>
      <c r="Y3172" s="33">
        <v>3127</v>
      </c>
      <c r="AA3172" s="33" t="s">
        <v>42844</v>
      </c>
      <c r="AB3172" s="33">
        <v>5277</v>
      </c>
      <c r="AC3172" s="103">
        <v>23312</v>
      </c>
    </row>
    <row r="3173" spans="1:29" ht="13" customHeight="1" x14ac:dyDescent="0.2">
      <c r="A3173" s="33" t="s">
        <v>30031</v>
      </c>
      <c r="B3173" s="33">
        <v>35</v>
      </c>
      <c r="C3173" s="33" t="s">
        <v>13</v>
      </c>
      <c r="D3173" s="33" t="s">
        <v>30</v>
      </c>
      <c r="F3173" s="94">
        <v>43048</v>
      </c>
      <c r="G3173" s="33" t="s">
        <v>30032</v>
      </c>
      <c r="H3173" s="33" t="s">
        <v>30033</v>
      </c>
      <c r="I3173" s="33" t="s">
        <v>618</v>
      </c>
      <c r="J3173" s="62">
        <v>39350</v>
      </c>
      <c r="K3173" s="33" t="s">
        <v>7206</v>
      </c>
      <c r="L3173" s="33" t="s">
        <v>36395</v>
      </c>
      <c r="M3173" s="1" t="s">
        <v>46605</v>
      </c>
      <c r="N3173" s="33" t="s">
        <v>20</v>
      </c>
      <c r="O3173" s="33" t="s">
        <v>30034</v>
      </c>
      <c r="P3173" s="33" t="s">
        <v>45771</v>
      </c>
      <c r="Q3173" s="33" t="s">
        <v>29986</v>
      </c>
      <c r="R3173" s="96" t="s">
        <v>30035</v>
      </c>
      <c r="S3173" s="33" t="s">
        <v>93</v>
      </c>
      <c r="T3173" s="33" t="s">
        <v>21</v>
      </c>
      <c r="U3173" s="33" t="s">
        <v>26689</v>
      </c>
      <c r="V3173" s="33" t="s">
        <v>26484</v>
      </c>
      <c r="W3173" s="33" t="s">
        <v>26485</v>
      </c>
      <c r="X3173" s="33" t="s">
        <v>93</v>
      </c>
      <c r="Y3173" s="33">
        <v>3120</v>
      </c>
      <c r="AA3173" s="33" t="s">
        <v>42843</v>
      </c>
      <c r="AB3173" s="33">
        <v>5276</v>
      </c>
      <c r="AC3173" s="103">
        <v>23309</v>
      </c>
    </row>
    <row r="3174" spans="1:29" ht="13" customHeight="1" x14ac:dyDescent="0.2">
      <c r="A3174" s="33" t="s">
        <v>30044</v>
      </c>
      <c r="B3174" s="33">
        <v>23</v>
      </c>
      <c r="C3174" s="33" t="s">
        <v>102</v>
      </c>
      <c r="D3174" s="33" t="s">
        <v>30</v>
      </c>
      <c r="E3174" s="96" t="s">
        <v>30045</v>
      </c>
      <c r="F3174" s="94">
        <v>43048</v>
      </c>
      <c r="G3174" s="33" t="s">
        <v>30038</v>
      </c>
      <c r="H3174" s="33" t="s">
        <v>30039</v>
      </c>
      <c r="I3174" s="33" t="s">
        <v>293</v>
      </c>
      <c r="J3174" s="62">
        <v>41139</v>
      </c>
      <c r="K3174" s="33" t="s">
        <v>30040</v>
      </c>
      <c r="L3174" s="33" t="s">
        <v>30041</v>
      </c>
      <c r="M3174" s="1" t="s">
        <v>47381</v>
      </c>
      <c r="N3174" s="33" t="s">
        <v>20</v>
      </c>
      <c r="O3174" s="33" t="s">
        <v>30042</v>
      </c>
      <c r="P3174" s="33" t="s">
        <v>45771</v>
      </c>
      <c r="Q3174" s="33" t="s">
        <v>29986</v>
      </c>
      <c r="R3174" s="96" t="s">
        <v>30043</v>
      </c>
      <c r="S3174" s="33" t="s">
        <v>93</v>
      </c>
      <c r="T3174" s="33" t="s">
        <v>28</v>
      </c>
      <c r="U3174" s="33" t="s">
        <v>26488</v>
      </c>
      <c r="V3174" s="33" t="s">
        <v>26487</v>
      </c>
      <c r="W3174" s="33" t="s">
        <v>26483</v>
      </c>
      <c r="X3174" s="33" t="s">
        <v>93</v>
      </c>
      <c r="Y3174" s="33">
        <v>3128</v>
      </c>
      <c r="AA3174" s="33" t="s">
        <v>42844</v>
      </c>
      <c r="AB3174" s="33">
        <v>5278</v>
      </c>
      <c r="AC3174" s="103">
        <v>23308</v>
      </c>
    </row>
    <row r="3175" spans="1:29" ht="13" customHeight="1" x14ac:dyDescent="0.2">
      <c r="A3175" s="33" t="s">
        <v>30025</v>
      </c>
      <c r="B3175" s="33">
        <v>32</v>
      </c>
      <c r="C3175" s="33" t="s">
        <v>13</v>
      </c>
      <c r="D3175" s="33" t="s">
        <v>30</v>
      </c>
      <c r="E3175" s="96" t="s">
        <v>30026</v>
      </c>
      <c r="F3175" s="94">
        <v>43048</v>
      </c>
      <c r="G3175" s="33" t="s">
        <v>30027</v>
      </c>
      <c r="H3175" s="33" t="s">
        <v>431</v>
      </c>
      <c r="I3175" s="33" t="s">
        <v>432</v>
      </c>
      <c r="J3175" s="62">
        <v>2903</v>
      </c>
      <c r="K3175" s="33" t="s">
        <v>431</v>
      </c>
      <c r="L3175" s="33" t="s">
        <v>30028</v>
      </c>
      <c r="M3175" s="1" t="s">
        <v>47382</v>
      </c>
      <c r="N3175" s="33" t="s">
        <v>20</v>
      </c>
      <c r="O3175" s="33" t="s">
        <v>30029</v>
      </c>
      <c r="P3175" s="33" t="s">
        <v>42395</v>
      </c>
      <c r="Q3175" s="33" t="s">
        <v>29986</v>
      </c>
      <c r="R3175" s="96" t="s">
        <v>30030</v>
      </c>
      <c r="S3175" s="33" t="s">
        <v>93</v>
      </c>
      <c r="T3175" s="33" t="s">
        <v>350</v>
      </c>
      <c r="U3175" s="33" t="s">
        <v>26775</v>
      </c>
      <c r="V3175" s="33" t="s">
        <v>26484</v>
      </c>
      <c r="W3175" s="33" t="s">
        <v>26483</v>
      </c>
      <c r="X3175" s="33" t="s">
        <v>509</v>
      </c>
      <c r="Y3175" s="33">
        <v>3119</v>
      </c>
      <c r="AA3175" s="33" t="s">
        <v>42842</v>
      </c>
      <c r="AB3175" s="33">
        <v>5279</v>
      </c>
      <c r="AC3175" s="103">
        <v>23311</v>
      </c>
    </row>
    <row r="3176" spans="1:29" ht="13" customHeight="1" x14ac:dyDescent="0.2">
      <c r="A3176" s="33" t="s">
        <v>30015</v>
      </c>
      <c r="B3176" s="33">
        <v>14</v>
      </c>
      <c r="C3176" s="33" t="s">
        <v>13</v>
      </c>
      <c r="D3176" s="33" t="s">
        <v>127</v>
      </c>
      <c r="E3176" s="96" t="s">
        <v>30016</v>
      </c>
      <c r="F3176" s="94">
        <v>43047</v>
      </c>
      <c r="G3176" s="33" t="s">
        <v>30017</v>
      </c>
      <c r="H3176" s="33" t="s">
        <v>8390</v>
      </c>
      <c r="I3176" s="33" t="s">
        <v>406</v>
      </c>
      <c r="J3176" s="62">
        <v>54806</v>
      </c>
      <c r="K3176" s="33" t="s">
        <v>8390</v>
      </c>
      <c r="L3176" s="33" t="s">
        <v>36396</v>
      </c>
      <c r="M3176" s="1" t="s">
        <v>47383</v>
      </c>
      <c r="N3176" s="33" t="s">
        <v>20</v>
      </c>
      <c r="O3176" s="33" t="s">
        <v>30018</v>
      </c>
      <c r="P3176" s="33" t="s">
        <v>31864</v>
      </c>
      <c r="Q3176" s="33" t="s">
        <v>29986</v>
      </c>
      <c r="R3176" s="96" t="s">
        <v>30019</v>
      </c>
      <c r="S3176" s="33" t="s">
        <v>93</v>
      </c>
      <c r="T3176" s="33" t="s">
        <v>21</v>
      </c>
      <c r="U3176" s="33" t="s">
        <v>26682</v>
      </c>
      <c r="V3176" s="33" t="s">
        <v>26482</v>
      </c>
      <c r="W3176" s="33" t="s">
        <v>26485</v>
      </c>
      <c r="X3176" s="33" t="s">
        <v>93</v>
      </c>
      <c r="Y3176" s="33">
        <v>3117</v>
      </c>
      <c r="AA3176" s="33" t="s">
        <v>42843</v>
      </c>
      <c r="AB3176" s="33">
        <v>5274</v>
      </c>
      <c r="AC3176" s="103">
        <v>23303</v>
      </c>
    </row>
    <row r="3177" spans="1:29" ht="13" customHeight="1" x14ac:dyDescent="0.2">
      <c r="A3177" s="33" t="s">
        <v>30004</v>
      </c>
      <c r="B3177" s="33">
        <v>30</v>
      </c>
      <c r="C3177" s="33" t="s">
        <v>13</v>
      </c>
      <c r="D3177" s="33" t="s">
        <v>30</v>
      </c>
      <c r="F3177" s="94">
        <v>43047</v>
      </c>
      <c r="G3177" s="33" t="s">
        <v>30744</v>
      </c>
      <c r="H3177" s="33" t="s">
        <v>25789</v>
      </c>
      <c r="I3177" s="33" t="s">
        <v>159</v>
      </c>
      <c r="J3177" s="62">
        <v>30297</v>
      </c>
      <c r="K3177" s="33" t="s">
        <v>1664</v>
      </c>
      <c r="L3177" s="33" t="s">
        <v>25790</v>
      </c>
      <c r="M3177" s="1" t="s">
        <v>47385</v>
      </c>
      <c r="N3177" s="33" t="s">
        <v>20</v>
      </c>
      <c r="O3177" s="33" t="s">
        <v>30005</v>
      </c>
      <c r="P3177" s="33" t="s">
        <v>45771</v>
      </c>
      <c r="Q3177" s="33" t="s">
        <v>29986</v>
      </c>
      <c r="R3177" s="96" t="s">
        <v>30006</v>
      </c>
      <c r="S3177" s="33" t="s">
        <v>93</v>
      </c>
      <c r="T3177" s="33" t="s">
        <v>21</v>
      </c>
      <c r="U3177" s="33" t="s">
        <v>26689</v>
      </c>
      <c r="V3177" s="33" t="s">
        <v>26484</v>
      </c>
      <c r="W3177" s="33" t="s">
        <v>26483</v>
      </c>
      <c r="X3177" s="33" t="s">
        <v>93</v>
      </c>
      <c r="Y3177" s="33">
        <v>3113</v>
      </c>
      <c r="AA3177" s="33" t="s">
        <v>42844</v>
      </c>
      <c r="AB3177" s="33">
        <v>5271</v>
      </c>
      <c r="AC3177" s="103">
        <v>23302</v>
      </c>
    </row>
    <row r="3178" spans="1:29" ht="13" customHeight="1" x14ac:dyDescent="0.2">
      <c r="A3178" s="33" t="s">
        <v>30010</v>
      </c>
      <c r="B3178" s="33">
        <v>31</v>
      </c>
      <c r="C3178" s="33" t="s">
        <v>13</v>
      </c>
      <c r="D3178" s="33" t="s">
        <v>30</v>
      </c>
      <c r="F3178" s="94">
        <v>43047</v>
      </c>
      <c r="G3178" s="33" t="s">
        <v>30011</v>
      </c>
      <c r="H3178" s="33" t="s">
        <v>19457</v>
      </c>
      <c r="I3178" s="33" t="s">
        <v>224</v>
      </c>
      <c r="J3178" s="62">
        <v>24012</v>
      </c>
      <c r="K3178" s="33" t="s">
        <v>26151</v>
      </c>
      <c r="L3178" s="33" t="s">
        <v>30012</v>
      </c>
      <c r="M3178" s="1" t="s">
        <v>45914</v>
      </c>
      <c r="N3178" s="33" t="s">
        <v>20</v>
      </c>
      <c r="O3178" s="33" t="s">
        <v>30013</v>
      </c>
      <c r="P3178" s="33" t="s">
        <v>45771</v>
      </c>
      <c r="Q3178" s="33" t="s">
        <v>29986</v>
      </c>
      <c r="R3178" s="96" t="s">
        <v>30014</v>
      </c>
      <c r="S3178" s="33" t="s">
        <v>93</v>
      </c>
      <c r="T3178" s="33" t="s">
        <v>21</v>
      </c>
      <c r="U3178" s="33" t="s">
        <v>26689</v>
      </c>
      <c r="V3178" s="33" t="s">
        <v>26482</v>
      </c>
      <c r="W3178" s="33" t="s">
        <v>26485</v>
      </c>
      <c r="X3178" s="33" t="s">
        <v>93</v>
      </c>
      <c r="Y3178" s="33">
        <v>3115</v>
      </c>
      <c r="AA3178" s="33" t="s">
        <v>42844</v>
      </c>
      <c r="AB3178" s="33">
        <v>5273</v>
      </c>
      <c r="AC3178" s="103">
        <v>23307</v>
      </c>
    </row>
    <row r="3179" spans="1:29" ht="13" customHeight="1" x14ac:dyDescent="0.2">
      <c r="A3179" s="33" t="s">
        <v>30007</v>
      </c>
      <c r="B3179" s="33">
        <v>32</v>
      </c>
      <c r="C3179" s="33" t="s">
        <v>13</v>
      </c>
      <c r="D3179" s="33" t="s">
        <v>30</v>
      </c>
      <c r="F3179" s="94">
        <v>43047</v>
      </c>
      <c r="G3179" s="33" t="s">
        <v>30745</v>
      </c>
      <c r="H3179" s="33" t="s">
        <v>5822</v>
      </c>
      <c r="I3179" s="33" t="s">
        <v>297</v>
      </c>
      <c r="J3179" s="62">
        <v>37716</v>
      </c>
      <c r="K3179" s="33" t="s">
        <v>232</v>
      </c>
      <c r="L3179" s="33" t="s">
        <v>19845</v>
      </c>
      <c r="M3179" s="1" t="s">
        <v>47384</v>
      </c>
      <c r="N3179" s="33" t="s">
        <v>20</v>
      </c>
      <c r="O3179" s="33" t="s">
        <v>30008</v>
      </c>
      <c r="P3179" s="33" t="s">
        <v>45771</v>
      </c>
      <c r="Q3179" s="33" t="s">
        <v>29986</v>
      </c>
      <c r="R3179" s="96" t="s">
        <v>30009</v>
      </c>
      <c r="S3179" s="33" t="s">
        <v>93</v>
      </c>
      <c r="T3179" s="33" t="s">
        <v>21</v>
      </c>
      <c r="U3179" s="33" t="s">
        <v>26689</v>
      </c>
      <c r="V3179" s="33" t="s">
        <v>26484</v>
      </c>
      <c r="W3179" s="33" t="s">
        <v>26486</v>
      </c>
      <c r="X3179" s="33" t="s">
        <v>93</v>
      </c>
      <c r="Y3179" s="33">
        <v>3114</v>
      </c>
      <c r="AA3179" s="33" t="s">
        <v>42844</v>
      </c>
      <c r="AB3179" s="33">
        <v>5272</v>
      </c>
      <c r="AC3179" s="103">
        <v>23305</v>
      </c>
    </row>
    <row r="3180" spans="1:29" ht="13" customHeight="1" x14ac:dyDescent="0.2">
      <c r="A3180" s="33" t="s">
        <v>29996</v>
      </c>
      <c r="B3180" s="33">
        <v>32</v>
      </c>
      <c r="C3180" s="33" t="s">
        <v>102</v>
      </c>
      <c r="D3180" s="33" t="s">
        <v>30</v>
      </c>
      <c r="E3180" s="96" t="s">
        <v>29997</v>
      </c>
      <c r="F3180" s="94">
        <v>43046</v>
      </c>
      <c r="G3180" s="33" t="s">
        <v>29998</v>
      </c>
      <c r="H3180" s="33" t="s">
        <v>5748</v>
      </c>
      <c r="I3180" s="33" t="s">
        <v>159</v>
      </c>
      <c r="J3180" s="62">
        <v>30068</v>
      </c>
      <c r="K3180" s="33" t="s">
        <v>3039</v>
      </c>
      <c r="L3180" s="33" t="s">
        <v>3040</v>
      </c>
      <c r="M3180" s="1" t="s">
        <v>45915</v>
      </c>
      <c r="N3180" s="33" t="s">
        <v>20</v>
      </c>
      <c r="O3180" s="33" t="s">
        <v>29999</v>
      </c>
      <c r="P3180" s="33" t="s">
        <v>45771</v>
      </c>
      <c r="Q3180" s="33" t="s">
        <v>29986</v>
      </c>
      <c r="R3180" s="96" t="s">
        <v>30000</v>
      </c>
      <c r="S3180" s="33" t="s">
        <v>509</v>
      </c>
      <c r="T3180" s="33" t="s">
        <v>21</v>
      </c>
      <c r="U3180" s="33" t="s">
        <v>26689</v>
      </c>
      <c r="V3180" s="33" t="s">
        <v>26484</v>
      </c>
      <c r="W3180" s="33" t="s">
        <v>26485</v>
      </c>
      <c r="X3180" s="33" t="s">
        <v>93</v>
      </c>
      <c r="Y3180" s="33">
        <v>3106</v>
      </c>
      <c r="AA3180" s="33" t="s">
        <v>42844</v>
      </c>
      <c r="AB3180" s="33">
        <v>5269</v>
      </c>
      <c r="AC3180" s="103">
        <v>23301</v>
      </c>
    </row>
    <row r="3181" spans="1:29" ht="13" customHeight="1" x14ac:dyDescent="0.2">
      <c r="A3181" s="33" t="s">
        <v>30001</v>
      </c>
      <c r="B3181" s="33">
        <v>35</v>
      </c>
      <c r="C3181" s="33" t="s">
        <v>13</v>
      </c>
      <c r="D3181" s="33" t="s">
        <v>78</v>
      </c>
      <c r="F3181" s="94">
        <v>43046</v>
      </c>
      <c r="G3181" s="33" t="s">
        <v>30743</v>
      </c>
      <c r="H3181" s="33" t="s">
        <v>604</v>
      </c>
      <c r="I3181" s="33" t="s">
        <v>249</v>
      </c>
      <c r="J3181" s="62">
        <v>89147</v>
      </c>
      <c r="K3181" s="33" t="s">
        <v>524</v>
      </c>
      <c r="L3181" s="33" t="s">
        <v>525</v>
      </c>
      <c r="M3181" s="1" t="s">
        <v>48881</v>
      </c>
      <c r="N3181" s="33" t="s">
        <v>20</v>
      </c>
      <c r="O3181" s="33" t="s">
        <v>30002</v>
      </c>
      <c r="P3181" s="33" t="s">
        <v>45771</v>
      </c>
      <c r="Q3181" s="33" t="s">
        <v>29986</v>
      </c>
      <c r="R3181" s="96" t="s">
        <v>30003</v>
      </c>
      <c r="S3181" s="33" t="s">
        <v>93</v>
      </c>
      <c r="T3181" s="33" t="s">
        <v>21</v>
      </c>
      <c r="U3181" s="33" t="s">
        <v>26689</v>
      </c>
      <c r="V3181" s="33" t="s">
        <v>26484</v>
      </c>
      <c r="W3181" s="33" t="s">
        <v>26485</v>
      </c>
      <c r="X3181" s="33" t="s">
        <v>93</v>
      </c>
      <c r="Y3181" s="33">
        <v>3110</v>
      </c>
      <c r="AA3181" s="33" t="s">
        <v>42842</v>
      </c>
      <c r="AB3181" s="33">
        <v>5270</v>
      </c>
      <c r="AC3181" s="103">
        <v>23299</v>
      </c>
    </row>
    <row r="3182" spans="1:29" ht="13" customHeight="1" x14ac:dyDescent="0.2">
      <c r="A3182" s="33" t="s">
        <v>30307</v>
      </c>
      <c r="B3182" s="33">
        <v>48</v>
      </c>
      <c r="C3182" s="33" t="s">
        <v>13</v>
      </c>
      <c r="D3182" s="33" t="s">
        <v>30</v>
      </c>
      <c r="F3182" s="94">
        <v>43045</v>
      </c>
      <c r="G3182" s="33" t="s">
        <v>30742</v>
      </c>
      <c r="H3182" s="33" t="s">
        <v>323</v>
      </c>
      <c r="I3182" s="33" t="s">
        <v>38</v>
      </c>
      <c r="J3182" s="62">
        <v>92311</v>
      </c>
      <c r="K3182" s="33" t="s">
        <v>287</v>
      </c>
      <c r="L3182" s="33" t="s">
        <v>324</v>
      </c>
      <c r="M3182" s="1" t="s">
        <v>47199</v>
      </c>
      <c r="N3182" s="33" t="s">
        <v>20</v>
      </c>
      <c r="O3182" s="33" t="s">
        <v>29994</v>
      </c>
      <c r="P3182" s="33" t="s">
        <v>45771</v>
      </c>
      <c r="Q3182" s="33" t="s">
        <v>29986</v>
      </c>
      <c r="R3182" s="96" t="s">
        <v>29995</v>
      </c>
      <c r="S3182" s="33" t="s">
        <v>93</v>
      </c>
      <c r="T3182" s="33" t="s">
        <v>21</v>
      </c>
      <c r="U3182" s="33" t="s">
        <v>26689</v>
      </c>
      <c r="V3182" s="33" t="s">
        <v>26484</v>
      </c>
      <c r="W3182" s="33" t="s">
        <v>26483</v>
      </c>
      <c r="X3182" s="33" t="s">
        <v>93</v>
      </c>
      <c r="Y3182" s="33">
        <v>3112</v>
      </c>
      <c r="AA3182" s="33" t="s">
        <v>42844</v>
      </c>
      <c r="AB3182" s="33">
        <v>5266</v>
      </c>
      <c r="AC3182" s="103">
        <v>23298</v>
      </c>
    </row>
    <row r="3183" spans="1:29" ht="13" customHeight="1" x14ac:dyDescent="0.2">
      <c r="A3183" s="33" t="s">
        <v>29988</v>
      </c>
      <c r="B3183" s="33">
        <v>52</v>
      </c>
      <c r="C3183" s="33" t="s">
        <v>13</v>
      </c>
      <c r="D3183" s="33" t="s">
        <v>30</v>
      </c>
      <c r="F3183" s="94">
        <v>43045</v>
      </c>
      <c r="G3183" s="33" t="s">
        <v>29989</v>
      </c>
      <c r="H3183" s="33" t="s">
        <v>29990</v>
      </c>
      <c r="I3183" s="33" t="s">
        <v>366</v>
      </c>
      <c r="J3183" s="62">
        <v>73052</v>
      </c>
      <c r="K3183" s="33" t="s">
        <v>24379</v>
      </c>
      <c r="L3183" s="33" t="s">
        <v>29991</v>
      </c>
      <c r="M3183" s="1" t="s">
        <v>47386</v>
      </c>
      <c r="N3183" s="33" t="s">
        <v>362</v>
      </c>
      <c r="O3183" s="33" t="s">
        <v>29992</v>
      </c>
      <c r="P3183" s="33" t="s">
        <v>31864</v>
      </c>
      <c r="Q3183" s="33" t="s">
        <v>29986</v>
      </c>
      <c r="R3183" s="96" t="s">
        <v>29993</v>
      </c>
      <c r="S3183" s="33" t="s">
        <v>509</v>
      </c>
      <c r="T3183" s="33" t="s">
        <v>21</v>
      </c>
      <c r="U3183" s="33" t="s">
        <v>26689</v>
      </c>
      <c r="V3183" s="33" t="s">
        <v>26482</v>
      </c>
      <c r="W3183" s="33" t="s">
        <v>26485</v>
      </c>
      <c r="AA3183" s="33" t="s">
        <v>42843</v>
      </c>
      <c r="AB3183" s="33">
        <v>5267</v>
      </c>
      <c r="AC3183" s="103">
        <v>23297</v>
      </c>
    </row>
    <row r="3184" spans="1:29" ht="13" customHeight="1" x14ac:dyDescent="0.2">
      <c r="A3184" s="33" t="s">
        <v>29936</v>
      </c>
      <c r="B3184" s="33">
        <v>54</v>
      </c>
      <c r="C3184" s="33" t="s">
        <v>102</v>
      </c>
      <c r="D3184" s="33" t="s">
        <v>30</v>
      </c>
      <c r="F3184" s="94">
        <v>43045</v>
      </c>
      <c r="G3184" s="33" t="s">
        <v>29937</v>
      </c>
      <c r="H3184" s="33" t="s">
        <v>11761</v>
      </c>
      <c r="I3184" s="33" t="s">
        <v>224</v>
      </c>
      <c r="J3184" s="62">
        <v>24501</v>
      </c>
      <c r="K3184" s="33" t="s">
        <v>11763</v>
      </c>
      <c r="L3184" s="33" t="s">
        <v>29938</v>
      </c>
      <c r="M3184" s="1" t="s">
        <v>47387</v>
      </c>
      <c r="N3184" s="33" t="s">
        <v>4952</v>
      </c>
      <c r="O3184" s="33" t="s">
        <v>29939</v>
      </c>
      <c r="P3184" s="33" t="s">
        <v>45771</v>
      </c>
      <c r="Q3184" s="33" t="s">
        <v>29986</v>
      </c>
      <c r="R3184" s="96" t="s">
        <v>29940</v>
      </c>
      <c r="S3184" s="33" t="s">
        <v>509</v>
      </c>
      <c r="T3184" s="33" t="s">
        <v>21</v>
      </c>
      <c r="U3184" s="33" t="s">
        <v>26682</v>
      </c>
      <c r="V3184" s="33" t="s">
        <v>26482</v>
      </c>
      <c r="W3184" s="33" t="s">
        <v>26485</v>
      </c>
      <c r="X3184" s="33" t="s">
        <v>93</v>
      </c>
      <c r="Y3184" s="33">
        <v>3109</v>
      </c>
      <c r="AA3184" s="33" t="s">
        <v>42844</v>
      </c>
      <c r="AB3184" s="33">
        <v>5268</v>
      </c>
      <c r="AC3184" s="103">
        <v>23276</v>
      </c>
    </row>
    <row r="3185" spans="1:29" ht="13" customHeight="1" x14ac:dyDescent="0.2">
      <c r="A3185" s="33" t="s">
        <v>2989</v>
      </c>
      <c r="B3185" s="33" t="s">
        <v>22</v>
      </c>
      <c r="C3185" s="33" t="s">
        <v>13</v>
      </c>
      <c r="D3185" s="33" t="s">
        <v>30</v>
      </c>
      <c r="F3185" s="94">
        <v>43044</v>
      </c>
      <c r="G3185" s="33" t="s">
        <v>30741</v>
      </c>
      <c r="H3185" s="33" t="s">
        <v>2524</v>
      </c>
      <c r="I3185" s="33" t="s">
        <v>618</v>
      </c>
      <c r="J3185" s="62">
        <v>39305</v>
      </c>
      <c r="K3185" s="33" t="s">
        <v>2526</v>
      </c>
      <c r="L3185" s="33" t="s">
        <v>29933</v>
      </c>
      <c r="M3185" s="1" t="s">
        <v>47388</v>
      </c>
      <c r="N3185" s="33" t="s">
        <v>20</v>
      </c>
      <c r="O3185" s="33" t="s">
        <v>29934</v>
      </c>
      <c r="P3185" s="33" t="s">
        <v>45771</v>
      </c>
      <c r="Q3185" s="33" t="s">
        <v>29986</v>
      </c>
      <c r="R3185" s="96" t="s">
        <v>29935</v>
      </c>
      <c r="S3185" s="33" t="s">
        <v>22</v>
      </c>
      <c r="T3185" s="33" t="s">
        <v>21</v>
      </c>
      <c r="U3185" s="33" t="s">
        <v>26689</v>
      </c>
      <c r="V3185" s="33" t="s">
        <v>26484</v>
      </c>
      <c r="W3185" s="33" t="s">
        <v>26485</v>
      </c>
      <c r="X3185" s="33" t="s">
        <v>93</v>
      </c>
      <c r="Y3185" s="33">
        <v>3095</v>
      </c>
      <c r="AA3185" s="33" t="s">
        <v>42844</v>
      </c>
      <c r="AB3185" s="33">
        <v>5263</v>
      </c>
      <c r="AC3185" s="103">
        <v>23275</v>
      </c>
    </row>
    <row r="3186" spans="1:29" ht="13" customHeight="1" x14ac:dyDescent="0.2">
      <c r="A3186" s="33" t="s">
        <v>29923</v>
      </c>
      <c r="B3186" s="33">
        <v>49</v>
      </c>
      <c r="C3186" s="33" t="s">
        <v>13</v>
      </c>
      <c r="D3186" s="33" t="s">
        <v>78</v>
      </c>
      <c r="E3186" s="96" t="s">
        <v>29924</v>
      </c>
      <c r="F3186" s="94">
        <v>43044</v>
      </c>
      <c r="G3186" s="33" t="s">
        <v>29925</v>
      </c>
      <c r="H3186" s="33" t="s">
        <v>2162</v>
      </c>
      <c r="I3186" s="33" t="s">
        <v>37</v>
      </c>
      <c r="J3186" s="62">
        <v>61108</v>
      </c>
      <c r="K3186" s="33" t="s">
        <v>2164</v>
      </c>
      <c r="L3186" s="33" t="s">
        <v>2165</v>
      </c>
      <c r="M3186" s="1" t="s">
        <v>46875</v>
      </c>
      <c r="N3186" s="33" t="s">
        <v>20</v>
      </c>
      <c r="O3186" s="33" t="s">
        <v>29926</v>
      </c>
      <c r="P3186" s="33" t="s">
        <v>45771</v>
      </c>
      <c r="Q3186" s="33" t="s">
        <v>29986</v>
      </c>
      <c r="R3186" s="96" t="s">
        <v>29927</v>
      </c>
      <c r="S3186" s="33" t="s">
        <v>93</v>
      </c>
      <c r="T3186" s="33" t="s">
        <v>28</v>
      </c>
      <c r="U3186" s="33" t="s">
        <v>26487</v>
      </c>
      <c r="V3186" s="33" t="s">
        <v>26487</v>
      </c>
      <c r="W3186" s="33" t="s">
        <v>26483</v>
      </c>
      <c r="X3186" s="33" t="s">
        <v>93</v>
      </c>
      <c r="Y3186" s="33">
        <v>3111</v>
      </c>
      <c r="AA3186" s="33" t="s">
        <v>42844</v>
      </c>
      <c r="AB3186" s="33">
        <v>5264</v>
      </c>
      <c r="AC3186" s="103">
        <v>23273</v>
      </c>
    </row>
    <row r="3187" spans="1:29" ht="13" customHeight="1" x14ac:dyDescent="0.2">
      <c r="A3187" s="33" t="s">
        <v>29928</v>
      </c>
      <c r="B3187" s="33">
        <v>31</v>
      </c>
      <c r="C3187" s="33" t="s">
        <v>102</v>
      </c>
      <c r="D3187" s="33" t="s">
        <v>41</v>
      </c>
      <c r="E3187" s="96" t="s">
        <v>29929</v>
      </c>
      <c r="F3187" s="94">
        <v>43044</v>
      </c>
      <c r="G3187" s="33" t="s">
        <v>29930</v>
      </c>
      <c r="H3187" s="33" t="s">
        <v>2148</v>
      </c>
      <c r="I3187" s="33" t="s">
        <v>177</v>
      </c>
      <c r="J3187" s="62">
        <v>88345</v>
      </c>
      <c r="K3187" s="33" t="s">
        <v>2150</v>
      </c>
      <c r="L3187" s="33" t="s">
        <v>2151</v>
      </c>
      <c r="M3187" s="1" t="s">
        <v>47389</v>
      </c>
      <c r="N3187" s="33" t="s">
        <v>20</v>
      </c>
      <c r="O3187" s="33" t="s">
        <v>29931</v>
      </c>
      <c r="P3187" s="33" t="s">
        <v>45771</v>
      </c>
      <c r="Q3187" s="33" t="s">
        <v>29986</v>
      </c>
      <c r="R3187" s="96" t="s">
        <v>29932</v>
      </c>
      <c r="S3187" s="33" t="s">
        <v>93</v>
      </c>
      <c r="T3187" s="33" t="s">
        <v>350</v>
      </c>
      <c r="U3187" s="33" t="s">
        <v>26775</v>
      </c>
      <c r="V3187" s="33" t="s">
        <v>26484</v>
      </c>
      <c r="W3187" s="33" t="s">
        <v>26485</v>
      </c>
      <c r="X3187" s="33" t="s">
        <v>93</v>
      </c>
      <c r="Y3187" s="33">
        <v>3108</v>
      </c>
      <c r="AA3187" s="33" t="s">
        <v>42844</v>
      </c>
      <c r="AB3187" s="33">
        <v>5265</v>
      </c>
      <c r="AC3187" s="103">
        <v>23274</v>
      </c>
    </row>
    <row r="3188" spans="1:29" ht="13" customHeight="1" x14ac:dyDescent="0.2">
      <c r="A3188" s="33" t="s">
        <v>17402</v>
      </c>
      <c r="B3188" s="33">
        <v>24</v>
      </c>
      <c r="C3188" s="33" t="s">
        <v>13</v>
      </c>
      <c r="D3188" s="33" t="s">
        <v>78</v>
      </c>
      <c r="F3188" s="94">
        <v>43043</v>
      </c>
      <c r="G3188" s="33" t="s">
        <v>29896</v>
      </c>
      <c r="H3188" s="33" t="s">
        <v>1199</v>
      </c>
      <c r="I3188" s="33" t="s">
        <v>618</v>
      </c>
      <c r="J3188" s="62">
        <v>39701</v>
      </c>
      <c r="K3188" s="33" t="s">
        <v>2750</v>
      </c>
      <c r="L3188" s="33" t="s">
        <v>36230</v>
      </c>
      <c r="M3188" s="1" t="s">
        <v>47391</v>
      </c>
      <c r="N3188" s="33" t="s">
        <v>20</v>
      </c>
      <c r="O3188" s="33" t="s">
        <v>29897</v>
      </c>
      <c r="P3188" s="33" t="s">
        <v>45771</v>
      </c>
      <c r="Q3188" s="33" t="s">
        <v>29986</v>
      </c>
      <c r="R3188" s="96" t="s">
        <v>29898</v>
      </c>
      <c r="S3188" s="33" t="s">
        <v>93</v>
      </c>
      <c r="T3188" s="33" t="s">
        <v>21</v>
      </c>
      <c r="U3188" s="33" t="s">
        <v>26689</v>
      </c>
      <c r="V3188" s="33" t="s">
        <v>26482</v>
      </c>
      <c r="W3188" s="33" t="s">
        <v>26485</v>
      </c>
      <c r="X3188" s="33" t="s">
        <v>509</v>
      </c>
      <c r="Y3188" s="33">
        <v>3096</v>
      </c>
      <c r="AA3188" s="33" t="s">
        <v>42844</v>
      </c>
      <c r="AB3188" s="33">
        <v>5257</v>
      </c>
      <c r="AC3188" s="103">
        <v>23272</v>
      </c>
    </row>
    <row r="3189" spans="1:29" ht="13" customHeight="1" x14ac:dyDescent="0.2">
      <c r="A3189" s="1" t="s">
        <v>29919</v>
      </c>
      <c r="B3189" s="33">
        <v>27</v>
      </c>
      <c r="C3189" s="33" t="s">
        <v>13</v>
      </c>
      <c r="D3189" s="1" t="s">
        <v>23</v>
      </c>
      <c r="F3189" s="94">
        <v>43043</v>
      </c>
      <c r="G3189" s="33" t="s">
        <v>29920</v>
      </c>
      <c r="H3189" s="33" t="s">
        <v>581</v>
      </c>
      <c r="I3189" s="33" t="s">
        <v>111</v>
      </c>
      <c r="J3189" s="62">
        <v>85029</v>
      </c>
      <c r="K3189" s="33" t="s">
        <v>582</v>
      </c>
      <c r="L3189" s="33" t="s">
        <v>583</v>
      </c>
      <c r="M3189" s="1" t="s">
        <v>45935</v>
      </c>
      <c r="N3189" s="33" t="s">
        <v>20</v>
      </c>
      <c r="O3189" s="33" t="s">
        <v>29921</v>
      </c>
      <c r="P3189" s="33" t="s">
        <v>45771</v>
      </c>
      <c r="Q3189" s="33" t="s">
        <v>29986</v>
      </c>
      <c r="R3189" s="96" t="s">
        <v>29922</v>
      </c>
      <c r="S3189" s="33" t="s">
        <v>22</v>
      </c>
      <c r="T3189" s="33" t="s">
        <v>21</v>
      </c>
      <c r="U3189" s="33" t="s">
        <v>26682</v>
      </c>
      <c r="V3189" s="33" t="s">
        <v>26484</v>
      </c>
      <c r="W3189" s="33" t="s">
        <v>26485</v>
      </c>
      <c r="Z3189" s="33" t="s">
        <v>42353</v>
      </c>
      <c r="AA3189" s="33" t="s">
        <v>42844</v>
      </c>
      <c r="AB3189" s="33">
        <v>5261</v>
      </c>
      <c r="AC3189" s="103">
        <v>23269</v>
      </c>
    </row>
    <row r="3190" spans="1:29" ht="13" customHeight="1" x14ac:dyDescent="0.2">
      <c r="A3190" s="33" t="s">
        <v>29905</v>
      </c>
      <c r="B3190" s="33">
        <v>30</v>
      </c>
      <c r="C3190" s="33" t="s">
        <v>13</v>
      </c>
      <c r="D3190" s="33" t="s">
        <v>127</v>
      </c>
      <c r="E3190" s="96" t="s">
        <v>29906</v>
      </c>
      <c r="F3190" s="94">
        <v>43043</v>
      </c>
      <c r="G3190" s="33" t="s">
        <v>29907</v>
      </c>
      <c r="H3190" s="33" t="s">
        <v>4206</v>
      </c>
      <c r="I3190" s="33" t="s">
        <v>795</v>
      </c>
      <c r="J3190" s="62">
        <v>59102</v>
      </c>
      <c r="K3190" s="33" t="s">
        <v>4208</v>
      </c>
      <c r="L3190" s="33" t="s">
        <v>9470</v>
      </c>
      <c r="M3190" s="1" t="s">
        <v>46842</v>
      </c>
      <c r="N3190" s="33" t="s">
        <v>20</v>
      </c>
      <c r="O3190" s="33" t="s">
        <v>29908</v>
      </c>
      <c r="P3190" s="33" t="s">
        <v>45771</v>
      </c>
      <c r="Q3190" s="33" t="s">
        <v>29986</v>
      </c>
      <c r="R3190" s="96" t="s">
        <v>29909</v>
      </c>
      <c r="S3190" s="33" t="s">
        <v>901</v>
      </c>
      <c r="T3190" s="33" t="s">
        <v>21</v>
      </c>
      <c r="U3190" s="33" t="s">
        <v>26689</v>
      </c>
      <c r="V3190" s="33" t="s">
        <v>26484</v>
      </c>
      <c r="W3190" s="33" t="s">
        <v>26485</v>
      </c>
      <c r="X3190" s="33" t="s">
        <v>93</v>
      </c>
      <c r="Y3190" s="33">
        <v>3100</v>
      </c>
      <c r="AA3190" s="33" t="s">
        <v>42844</v>
      </c>
      <c r="AB3190" s="33">
        <v>5259</v>
      </c>
      <c r="AC3190" s="103">
        <v>23268</v>
      </c>
    </row>
    <row r="3191" spans="1:29" ht="13" customHeight="1" x14ac:dyDescent="0.2">
      <c r="A3191" s="33" t="s">
        <v>29899</v>
      </c>
      <c r="B3191" s="33">
        <v>35</v>
      </c>
      <c r="C3191" s="33" t="s">
        <v>13</v>
      </c>
      <c r="D3191" s="33" t="s">
        <v>30</v>
      </c>
      <c r="E3191" s="96" t="s">
        <v>29900</v>
      </c>
      <c r="F3191" s="94">
        <v>43043</v>
      </c>
      <c r="G3191" s="33" t="s">
        <v>29901</v>
      </c>
      <c r="H3191" s="33" t="s">
        <v>1513</v>
      </c>
      <c r="I3191" s="33" t="s">
        <v>191</v>
      </c>
      <c r="J3191" s="62">
        <v>80134</v>
      </c>
      <c r="K3191" s="33" t="s">
        <v>879</v>
      </c>
      <c r="L3191" s="33" t="s">
        <v>29902</v>
      </c>
      <c r="M3191" s="1" t="s">
        <v>47392</v>
      </c>
      <c r="N3191" s="33" t="s">
        <v>20</v>
      </c>
      <c r="O3191" s="33" t="s">
        <v>29903</v>
      </c>
      <c r="P3191" s="33" t="s">
        <v>45771</v>
      </c>
      <c r="Q3191" s="33" t="s">
        <v>29986</v>
      </c>
      <c r="R3191" s="96" t="s">
        <v>29904</v>
      </c>
      <c r="S3191" s="33" t="s">
        <v>93</v>
      </c>
      <c r="T3191" s="33" t="s">
        <v>21</v>
      </c>
      <c r="U3191" s="33" t="s">
        <v>26689</v>
      </c>
      <c r="V3191" s="33" t="s">
        <v>26484</v>
      </c>
      <c r="W3191" s="33" t="s">
        <v>26485</v>
      </c>
      <c r="X3191" s="33" t="s">
        <v>93</v>
      </c>
      <c r="Y3191" s="33">
        <v>3099</v>
      </c>
      <c r="AA3191" s="33" t="s">
        <v>42844</v>
      </c>
      <c r="AB3191" s="33">
        <v>5258</v>
      </c>
      <c r="AC3191" s="103">
        <v>23270</v>
      </c>
    </row>
    <row r="3192" spans="1:29" ht="13" customHeight="1" x14ac:dyDescent="0.2">
      <c r="A3192" s="33" t="s">
        <v>29890</v>
      </c>
      <c r="B3192" s="33">
        <v>56</v>
      </c>
      <c r="C3192" s="33" t="s">
        <v>13</v>
      </c>
      <c r="D3192" s="33" t="s">
        <v>14</v>
      </c>
      <c r="F3192" s="94">
        <v>43043</v>
      </c>
      <c r="G3192" s="33" t="s">
        <v>29891</v>
      </c>
      <c r="H3192" s="33" t="s">
        <v>29892</v>
      </c>
      <c r="I3192" s="33" t="s">
        <v>915</v>
      </c>
      <c r="J3192" s="62">
        <v>72830</v>
      </c>
      <c r="K3192" s="33" t="s">
        <v>3019</v>
      </c>
      <c r="L3192" s="33" t="s">
        <v>29893</v>
      </c>
      <c r="M3192" s="1" t="s">
        <v>47390</v>
      </c>
      <c r="N3192" s="33" t="s">
        <v>20</v>
      </c>
      <c r="O3192" s="33" t="s">
        <v>29894</v>
      </c>
      <c r="P3192" s="33" t="s">
        <v>45771</v>
      </c>
      <c r="Q3192" s="33" t="s">
        <v>29986</v>
      </c>
      <c r="R3192" s="96" t="s">
        <v>29895</v>
      </c>
      <c r="S3192" s="33" t="s">
        <v>93</v>
      </c>
      <c r="T3192" s="33" t="s">
        <v>21</v>
      </c>
      <c r="U3192" s="33" t="s">
        <v>26682</v>
      </c>
      <c r="V3192" s="33" t="s">
        <v>26484</v>
      </c>
      <c r="W3192" s="33" t="s">
        <v>26485</v>
      </c>
      <c r="X3192" s="33" t="s">
        <v>93</v>
      </c>
      <c r="Y3192" s="33">
        <v>3093</v>
      </c>
      <c r="AA3192" s="33" t="s">
        <v>42843</v>
      </c>
      <c r="AB3192" s="33">
        <v>5260</v>
      </c>
      <c r="AC3192" s="103">
        <v>23271</v>
      </c>
    </row>
    <row r="3193" spans="1:29" ht="13" customHeight="1" x14ac:dyDescent="0.2">
      <c r="A3193" s="33" t="s">
        <v>29915</v>
      </c>
      <c r="B3193" s="33">
        <v>20</v>
      </c>
      <c r="C3193" s="33" t="s">
        <v>13</v>
      </c>
      <c r="D3193" s="33" t="s">
        <v>78</v>
      </c>
      <c r="E3193" s="96" t="s">
        <v>29916</v>
      </c>
      <c r="F3193" s="94">
        <v>43043</v>
      </c>
      <c r="G3193" s="33" t="s">
        <v>30740</v>
      </c>
      <c r="H3193" s="33" t="s">
        <v>628</v>
      </c>
      <c r="I3193" s="33" t="s">
        <v>38</v>
      </c>
      <c r="J3193" s="62">
        <v>93304</v>
      </c>
      <c r="K3193" s="33" t="s">
        <v>629</v>
      </c>
      <c r="L3193" s="33" t="s">
        <v>630</v>
      </c>
      <c r="M3193" s="1" t="s">
        <v>46534</v>
      </c>
      <c r="N3193" s="33" t="s">
        <v>20</v>
      </c>
      <c r="O3193" s="33" t="s">
        <v>29917</v>
      </c>
      <c r="P3193" s="33" t="s">
        <v>45771</v>
      </c>
      <c r="Q3193" s="33" t="s">
        <v>29986</v>
      </c>
      <c r="R3193" s="96" t="s">
        <v>29918</v>
      </c>
      <c r="S3193" s="33" t="s">
        <v>93</v>
      </c>
      <c r="T3193" s="33" t="s">
        <v>28</v>
      </c>
      <c r="U3193" s="33" t="s">
        <v>26487</v>
      </c>
      <c r="V3193" s="33" t="s">
        <v>26487</v>
      </c>
      <c r="W3193" s="33" t="s">
        <v>26486</v>
      </c>
      <c r="X3193" s="33" t="s">
        <v>93</v>
      </c>
      <c r="Y3193" s="33">
        <v>3103</v>
      </c>
      <c r="AA3193" s="33" t="s">
        <v>42842</v>
      </c>
      <c r="AB3193" s="33">
        <v>5262</v>
      </c>
      <c r="AC3193" s="103">
        <v>23267</v>
      </c>
    </row>
    <row r="3194" spans="1:29" ht="13" customHeight="1" x14ac:dyDescent="0.2">
      <c r="A3194" s="33" t="s">
        <v>29884</v>
      </c>
      <c r="B3194" s="33">
        <v>39</v>
      </c>
      <c r="C3194" s="33" t="s">
        <v>13</v>
      </c>
      <c r="D3194" s="33" t="s">
        <v>30</v>
      </c>
      <c r="E3194" s="96" t="s">
        <v>29885</v>
      </c>
      <c r="F3194" s="94">
        <v>43042</v>
      </c>
      <c r="G3194" s="33" t="s">
        <v>29886</v>
      </c>
      <c r="H3194" s="33" t="s">
        <v>29887</v>
      </c>
      <c r="I3194" s="33" t="s">
        <v>87</v>
      </c>
      <c r="J3194" s="62">
        <v>36271</v>
      </c>
      <c r="K3194" s="33" t="s">
        <v>5605</v>
      </c>
      <c r="L3194" s="33" t="s">
        <v>21778</v>
      </c>
      <c r="M3194" s="1" t="s">
        <v>47394</v>
      </c>
      <c r="N3194" s="33" t="s">
        <v>20</v>
      </c>
      <c r="O3194" s="33" t="s">
        <v>29888</v>
      </c>
      <c r="P3194" s="33" t="s">
        <v>45771</v>
      </c>
      <c r="Q3194" s="33" t="s">
        <v>29986</v>
      </c>
      <c r="R3194" s="96" t="s">
        <v>29889</v>
      </c>
      <c r="S3194" s="33" t="s">
        <v>93</v>
      </c>
      <c r="T3194" s="33" t="s">
        <v>21</v>
      </c>
      <c r="U3194" s="33" t="s">
        <v>29730</v>
      </c>
      <c r="V3194" s="33" t="s">
        <v>26484</v>
      </c>
      <c r="W3194" s="33" t="s">
        <v>26483</v>
      </c>
      <c r="X3194" s="33" t="s">
        <v>93</v>
      </c>
      <c r="Y3194" s="33">
        <v>3105</v>
      </c>
      <c r="AA3194" s="33" t="s">
        <v>42843</v>
      </c>
      <c r="AB3194" s="33">
        <v>5255</v>
      </c>
      <c r="AC3194" s="103">
        <v>23260</v>
      </c>
    </row>
    <row r="3195" spans="1:29" ht="13" customHeight="1" x14ac:dyDescent="0.2">
      <c r="A3195" s="33" t="s">
        <v>29874</v>
      </c>
      <c r="B3195" s="33">
        <v>43</v>
      </c>
      <c r="C3195" s="33" t="s">
        <v>13</v>
      </c>
      <c r="D3195" s="33" t="s">
        <v>41</v>
      </c>
      <c r="F3195" s="94">
        <v>43042</v>
      </c>
      <c r="G3195" s="33" t="s">
        <v>29875</v>
      </c>
      <c r="H3195" s="33" t="s">
        <v>798</v>
      </c>
      <c r="I3195" s="33" t="s">
        <v>66</v>
      </c>
      <c r="J3195" s="62">
        <v>79930</v>
      </c>
      <c r="K3195" s="33" t="s">
        <v>798</v>
      </c>
      <c r="L3195" s="33" t="s">
        <v>799</v>
      </c>
      <c r="M3195" s="1" t="s">
        <v>46451</v>
      </c>
      <c r="N3195" s="33" t="s">
        <v>20</v>
      </c>
      <c r="O3195" s="33" t="s">
        <v>29876</v>
      </c>
      <c r="P3195" s="33" t="s">
        <v>45771</v>
      </c>
      <c r="Q3195" s="33" t="s">
        <v>29986</v>
      </c>
      <c r="R3195" s="96" t="s">
        <v>29877</v>
      </c>
      <c r="S3195" s="33" t="s">
        <v>93</v>
      </c>
      <c r="T3195" s="33" t="s">
        <v>21</v>
      </c>
      <c r="U3195" s="33" t="s">
        <v>26505</v>
      </c>
      <c r="V3195" s="33" t="s">
        <v>26482</v>
      </c>
      <c r="W3195" s="33" t="s">
        <v>26485</v>
      </c>
      <c r="X3195" s="33" t="s">
        <v>93</v>
      </c>
      <c r="Y3195" s="33">
        <v>3101</v>
      </c>
      <c r="AA3195" s="33" t="s">
        <v>42842</v>
      </c>
      <c r="AB3195" s="33">
        <v>5256</v>
      </c>
      <c r="AC3195" s="103">
        <v>23261</v>
      </c>
    </row>
    <row r="3196" spans="1:29" ht="13" customHeight="1" x14ac:dyDescent="0.2">
      <c r="A3196" s="1" t="s">
        <v>29878</v>
      </c>
      <c r="B3196" s="33">
        <v>44</v>
      </c>
      <c r="C3196" s="33" t="s">
        <v>13</v>
      </c>
      <c r="D3196" s="1" t="s">
        <v>23</v>
      </c>
      <c r="F3196" s="94">
        <v>43042</v>
      </c>
      <c r="G3196" s="33" t="s">
        <v>29879</v>
      </c>
      <c r="H3196" s="33" t="s">
        <v>29880</v>
      </c>
      <c r="I3196" s="33" t="s">
        <v>915</v>
      </c>
      <c r="J3196" s="62">
        <v>72501</v>
      </c>
      <c r="K3196" s="33" t="s">
        <v>4899</v>
      </c>
      <c r="L3196" s="33" t="s">
        <v>29881</v>
      </c>
      <c r="M3196" s="1" t="s">
        <v>47393</v>
      </c>
      <c r="N3196" s="33" t="s">
        <v>20</v>
      </c>
      <c r="O3196" s="33" t="s">
        <v>29882</v>
      </c>
      <c r="P3196" s="33" t="s">
        <v>45771</v>
      </c>
      <c r="Q3196" s="33" t="s">
        <v>29986</v>
      </c>
      <c r="R3196" s="96" t="s">
        <v>29883</v>
      </c>
      <c r="S3196" s="33" t="s">
        <v>93</v>
      </c>
      <c r="T3196" s="33" t="s">
        <v>21</v>
      </c>
      <c r="U3196" s="33" t="s">
        <v>26689</v>
      </c>
      <c r="V3196" s="33" t="s">
        <v>26484</v>
      </c>
      <c r="W3196" s="33" t="s">
        <v>26485</v>
      </c>
      <c r="X3196" s="33" t="s">
        <v>93</v>
      </c>
      <c r="Y3196" s="33">
        <v>3104</v>
      </c>
      <c r="AA3196" s="33" t="s">
        <v>42843</v>
      </c>
      <c r="AB3196" s="33">
        <v>5253</v>
      </c>
      <c r="AC3196" s="103">
        <v>23263</v>
      </c>
    </row>
    <row r="3197" spans="1:29" ht="13" customHeight="1" x14ac:dyDescent="0.2">
      <c r="A3197" s="33" t="s">
        <v>29870</v>
      </c>
      <c r="B3197" s="33">
        <v>53</v>
      </c>
      <c r="C3197" s="33" t="s">
        <v>13</v>
      </c>
      <c r="D3197" s="33" t="s">
        <v>30</v>
      </c>
      <c r="F3197" s="94">
        <v>43042</v>
      </c>
      <c r="G3197" s="33" t="s">
        <v>29871</v>
      </c>
      <c r="H3197" s="33" t="s">
        <v>4920</v>
      </c>
      <c r="I3197" s="33" t="s">
        <v>55</v>
      </c>
      <c r="J3197" s="62">
        <v>32129</v>
      </c>
      <c r="K3197" s="33" t="s">
        <v>3558</v>
      </c>
      <c r="L3197" s="33" t="s">
        <v>4922</v>
      </c>
      <c r="M3197" s="1" t="s">
        <v>47395</v>
      </c>
      <c r="N3197" s="33" t="s">
        <v>20</v>
      </c>
      <c r="O3197" s="33" t="s">
        <v>29872</v>
      </c>
      <c r="P3197" s="33" t="s">
        <v>45771</v>
      </c>
      <c r="Q3197" s="33" t="s">
        <v>29986</v>
      </c>
      <c r="R3197" s="96" t="s">
        <v>29873</v>
      </c>
      <c r="S3197" s="33" t="s">
        <v>93</v>
      </c>
      <c r="T3197" s="33" t="s">
        <v>21</v>
      </c>
      <c r="U3197" s="33" t="s">
        <v>29730</v>
      </c>
      <c r="V3197" s="33" t="s">
        <v>26484</v>
      </c>
      <c r="W3197" s="33" t="s">
        <v>26483</v>
      </c>
      <c r="X3197" s="33" t="s">
        <v>93</v>
      </c>
      <c r="Y3197" s="33">
        <v>3097</v>
      </c>
      <c r="AA3197" s="33" t="s">
        <v>42844</v>
      </c>
      <c r="AB3197" s="33">
        <v>5254</v>
      </c>
      <c r="AC3197" s="103">
        <v>23266</v>
      </c>
    </row>
    <row r="3198" spans="1:29" ht="13" customHeight="1" x14ac:dyDescent="0.2">
      <c r="A3198" s="33" t="s">
        <v>29910</v>
      </c>
      <c r="B3198" s="33">
        <v>31</v>
      </c>
      <c r="C3198" s="33" t="s">
        <v>13</v>
      </c>
      <c r="D3198" s="33" t="s">
        <v>30</v>
      </c>
      <c r="F3198" s="94">
        <v>43041</v>
      </c>
      <c r="G3198" s="33" t="s">
        <v>29911</v>
      </c>
      <c r="H3198" s="33" t="s">
        <v>22648</v>
      </c>
      <c r="I3198" s="33" t="s">
        <v>197</v>
      </c>
      <c r="J3198" s="62">
        <v>47460</v>
      </c>
      <c r="K3198" s="33" t="s">
        <v>29912</v>
      </c>
      <c r="L3198" s="33" t="s">
        <v>36397</v>
      </c>
      <c r="M3198" s="1" t="s">
        <v>47397</v>
      </c>
      <c r="N3198" s="33" t="s">
        <v>20</v>
      </c>
      <c r="O3198" s="33" t="s">
        <v>29913</v>
      </c>
      <c r="P3198" s="33" t="s">
        <v>45771</v>
      </c>
      <c r="Q3198" s="33" t="s">
        <v>29986</v>
      </c>
      <c r="R3198" s="96" t="s">
        <v>29914</v>
      </c>
      <c r="S3198" s="33" t="s">
        <v>509</v>
      </c>
      <c r="T3198" s="33" t="s">
        <v>21</v>
      </c>
      <c r="U3198" s="33" t="s">
        <v>26689</v>
      </c>
      <c r="V3198" s="33" t="s">
        <v>26484</v>
      </c>
      <c r="W3198" s="33" t="s">
        <v>26485</v>
      </c>
      <c r="X3198" s="33" t="s">
        <v>93</v>
      </c>
      <c r="Y3198" s="33">
        <v>3102</v>
      </c>
      <c r="AA3198" s="33" t="s">
        <v>42843</v>
      </c>
      <c r="AB3198" s="33">
        <v>5251</v>
      </c>
      <c r="AC3198" s="103">
        <v>23257</v>
      </c>
    </row>
    <row r="3199" spans="1:29" ht="13" customHeight="1" x14ac:dyDescent="0.2">
      <c r="A3199" s="33" t="s">
        <v>29855</v>
      </c>
      <c r="B3199" s="33">
        <v>56</v>
      </c>
      <c r="C3199" s="33" t="s">
        <v>13</v>
      </c>
      <c r="D3199" s="33" t="s">
        <v>30</v>
      </c>
      <c r="E3199" s="96" t="s">
        <v>29856</v>
      </c>
      <c r="F3199" s="94">
        <v>43041</v>
      </c>
      <c r="G3199" s="33" t="s">
        <v>30739</v>
      </c>
      <c r="H3199" s="33" t="s">
        <v>29857</v>
      </c>
      <c r="I3199" s="33" t="s">
        <v>38</v>
      </c>
      <c r="J3199" s="62">
        <v>95660</v>
      </c>
      <c r="K3199" s="33" t="s">
        <v>1533</v>
      </c>
      <c r="L3199" s="33" t="s">
        <v>21954</v>
      </c>
      <c r="M3199" s="1" t="s">
        <v>46436</v>
      </c>
      <c r="N3199" s="33" t="s">
        <v>20</v>
      </c>
      <c r="O3199" s="33" t="s">
        <v>29858</v>
      </c>
      <c r="P3199" s="33" t="s">
        <v>45771</v>
      </c>
      <c r="Q3199" s="33" t="s">
        <v>29986</v>
      </c>
      <c r="R3199" s="96" t="s">
        <v>29859</v>
      </c>
      <c r="S3199" s="33" t="s">
        <v>509</v>
      </c>
      <c r="T3199" s="33" t="s">
        <v>21</v>
      </c>
      <c r="U3199" s="33" t="s">
        <v>26514</v>
      </c>
      <c r="V3199" s="33" t="s">
        <v>26484</v>
      </c>
      <c r="W3199" s="33" t="s">
        <v>26485</v>
      </c>
      <c r="X3199" s="33" t="s">
        <v>93</v>
      </c>
      <c r="Y3199" s="33">
        <v>3090</v>
      </c>
      <c r="AA3199" s="33" t="s">
        <v>42844</v>
      </c>
      <c r="AB3199" s="33">
        <v>5252</v>
      </c>
      <c r="AC3199" s="103">
        <v>23259</v>
      </c>
    </row>
    <row r="3200" spans="1:29" ht="13" customHeight="1" x14ac:dyDescent="0.2">
      <c r="A3200" s="33" t="s">
        <v>29860</v>
      </c>
      <c r="B3200" s="33">
        <v>71</v>
      </c>
      <c r="C3200" s="33" t="s">
        <v>13</v>
      </c>
      <c r="D3200" s="33" t="s">
        <v>30</v>
      </c>
      <c r="E3200" s="96" t="s">
        <v>29861</v>
      </c>
      <c r="F3200" s="94">
        <v>43041</v>
      </c>
      <c r="G3200" s="33" t="s">
        <v>29862</v>
      </c>
      <c r="H3200" s="33" t="s">
        <v>3679</v>
      </c>
      <c r="I3200" s="33" t="s">
        <v>55</v>
      </c>
      <c r="J3200" s="62">
        <v>33805</v>
      </c>
      <c r="K3200" s="33" t="s">
        <v>1730</v>
      </c>
      <c r="L3200" s="33" t="s">
        <v>3681</v>
      </c>
      <c r="M3200" s="1" t="s">
        <v>46883</v>
      </c>
      <c r="N3200" s="33" t="s">
        <v>20</v>
      </c>
      <c r="O3200" s="33" t="s">
        <v>29863</v>
      </c>
      <c r="P3200" s="33" t="s">
        <v>45771</v>
      </c>
      <c r="Q3200" s="33" t="s">
        <v>29986</v>
      </c>
      <c r="R3200" s="96" t="s">
        <v>29864</v>
      </c>
      <c r="S3200" s="33" t="s">
        <v>509</v>
      </c>
      <c r="T3200" s="33" t="s">
        <v>21</v>
      </c>
      <c r="U3200" s="33" t="s">
        <v>26689</v>
      </c>
      <c r="V3200" s="33" t="s">
        <v>26484</v>
      </c>
      <c r="W3200" s="33" t="s">
        <v>26485</v>
      </c>
      <c r="X3200" s="33" t="s">
        <v>93</v>
      </c>
      <c r="Y3200" s="33">
        <v>3091</v>
      </c>
      <c r="AA3200" s="33" t="s">
        <v>42844</v>
      </c>
      <c r="AB3200" s="33">
        <v>5249</v>
      </c>
      <c r="AC3200" s="103">
        <v>23256</v>
      </c>
    </row>
    <row r="3201" spans="1:67" ht="13" customHeight="1" x14ac:dyDescent="0.2">
      <c r="A3201" s="1" t="s">
        <v>2989</v>
      </c>
      <c r="B3201" s="33" t="s">
        <v>22</v>
      </c>
      <c r="C3201" s="33" t="s">
        <v>13</v>
      </c>
      <c r="D3201" s="1" t="s">
        <v>23</v>
      </c>
      <c r="F3201" s="94">
        <v>43041</v>
      </c>
      <c r="G3201" s="33" t="s">
        <v>29865</v>
      </c>
      <c r="H3201" s="33" t="s">
        <v>29866</v>
      </c>
      <c r="I3201" s="33" t="s">
        <v>50</v>
      </c>
      <c r="J3201" s="62">
        <v>48141</v>
      </c>
      <c r="K3201" s="33" t="s">
        <v>1054</v>
      </c>
      <c r="L3201" s="33" t="s">
        <v>29867</v>
      </c>
      <c r="M3201" s="1" t="s">
        <v>47396</v>
      </c>
      <c r="N3201" s="33" t="s">
        <v>20</v>
      </c>
      <c r="O3201" s="33" t="s">
        <v>29868</v>
      </c>
      <c r="P3201" s="33" t="s">
        <v>45771</v>
      </c>
      <c r="Q3201" s="33" t="s">
        <v>29986</v>
      </c>
      <c r="R3201" s="96" t="s">
        <v>29869</v>
      </c>
      <c r="S3201" s="33" t="s">
        <v>93</v>
      </c>
      <c r="T3201" s="33" t="s">
        <v>21</v>
      </c>
      <c r="U3201" s="33" t="s">
        <v>26689</v>
      </c>
      <c r="V3201" s="33" t="s">
        <v>26484</v>
      </c>
      <c r="W3201" s="33" t="s">
        <v>26485</v>
      </c>
      <c r="X3201" s="33" t="s">
        <v>93</v>
      </c>
      <c r="Y3201" s="33">
        <v>3092</v>
      </c>
      <c r="AA3201" s="33" t="s">
        <v>42844</v>
      </c>
      <c r="AB3201" s="33">
        <v>5250</v>
      </c>
      <c r="AC3201" s="103">
        <v>23258</v>
      </c>
    </row>
    <row r="3202" spans="1:67" ht="13" customHeight="1" x14ac:dyDescent="0.2">
      <c r="A3202" s="33" t="s">
        <v>29843</v>
      </c>
      <c r="B3202" s="33">
        <v>27</v>
      </c>
      <c r="C3202" s="33" t="s">
        <v>13</v>
      </c>
      <c r="D3202" s="33" t="s">
        <v>30</v>
      </c>
      <c r="E3202" s="96" t="s">
        <v>29844</v>
      </c>
      <c r="F3202" s="94">
        <v>43040</v>
      </c>
      <c r="G3202" s="33" t="s">
        <v>29845</v>
      </c>
      <c r="H3202" s="33" t="s">
        <v>9319</v>
      </c>
      <c r="I3202" s="33" t="s">
        <v>87</v>
      </c>
      <c r="J3202" s="62">
        <v>36201</v>
      </c>
      <c r="K3202" s="33" t="s">
        <v>5605</v>
      </c>
      <c r="L3202" s="33" t="s">
        <v>9321</v>
      </c>
      <c r="M3202" s="1" t="s">
        <v>47398</v>
      </c>
      <c r="N3202" s="33" t="s">
        <v>20</v>
      </c>
      <c r="O3202" s="33" t="s">
        <v>29846</v>
      </c>
      <c r="P3202" s="33" t="s">
        <v>45771</v>
      </c>
      <c r="Q3202" s="33" t="s">
        <v>29986</v>
      </c>
      <c r="R3202" s="96" t="s">
        <v>29847</v>
      </c>
      <c r="S3202" s="33" t="s">
        <v>93</v>
      </c>
      <c r="T3202" s="33" t="s">
        <v>21</v>
      </c>
      <c r="U3202" s="33" t="s">
        <v>26689</v>
      </c>
      <c r="V3202" s="33" t="s">
        <v>26484</v>
      </c>
      <c r="W3202" s="33" t="s">
        <v>26485</v>
      </c>
      <c r="X3202" s="33" t="s">
        <v>93</v>
      </c>
      <c r="Y3202" s="33">
        <v>3088</v>
      </c>
      <c r="AA3202" s="33" t="s">
        <v>42842</v>
      </c>
      <c r="AB3202" s="33">
        <v>5247</v>
      </c>
      <c r="AC3202" s="103">
        <v>23255</v>
      </c>
    </row>
    <row r="3203" spans="1:67" ht="13" customHeight="1" x14ac:dyDescent="0.2">
      <c r="A3203" s="33" t="s">
        <v>29848</v>
      </c>
      <c r="B3203" s="33">
        <v>28</v>
      </c>
      <c r="C3203" s="33" t="s">
        <v>13</v>
      </c>
      <c r="D3203" s="33" t="s">
        <v>30</v>
      </c>
      <c r="E3203" s="96" t="s">
        <v>29849</v>
      </c>
      <c r="F3203" s="94">
        <v>43040</v>
      </c>
      <c r="G3203" s="33" t="s">
        <v>29850</v>
      </c>
      <c r="H3203" s="33" t="s">
        <v>29851</v>
      </c>
      <c r="I3203" s="33" t="s">
        <v>293</v>
      </c>
      <c r="J3203" s="62">
        <v>41844</v>
      </c>
      <c r="K3203" s="33" t="s">
        <v>18183</v>
      </c>
      <c r="L3203" s="33" t="s">
        <v>29852</v>
      </c>
      <c r="M3203" s="1" t="s">
        <v>47399</v>
      </c>
      <c r="N3203" s="33" t="s">
        <v>20</v>
      </c>
      <c r="O3203" s="33" t="s">
        <v>29853</v>
      </c>
      <c r="P3203" s="33" t="s">
        <v>45771</v>
      </c>
      <c r="Q3203" s="33" t="s">
        <v>29986</v>
      </c>
      <c r="R3203" s="96" t="s">
        <v>29854</v>
      </c>
      <c r="S3203" s="33" t="s">
        <v>93</v>
      </c>
      <c r="T3203" s="33" t="s">
        <v>350</v>
      </c>
      <c r="U3203" s="33" t="s">
        <v>26775</v>
      </c>
      <c r="V3203" s="33" t="s">
        <v>26484</v>
      </c>
      <c r="W3203" s="33" t="s">
        <v>26483</v>
      </c>
      <c r="X3203" s="33" t="s">
        <v>93</v>
      </c>
      <c r="Y3203" s="33">
        <v>3089</v>
      </c>
      <c r="AA3203" s="33" t="s">
        <v>42843</v>
      </c>
      <c r="AB3203" s="33">
        <v>5248</v>
      </c>
      <c r="AC3203" s="103">
        <v>21392</v>
      </c>
    </row>
    <row r="3204" spans="1:67" ht="13" customHeight="1" x14ac:dyDescent="0.2">
      <c r="A3204" s="33" t="s">
        <v>29835</v>
      </c>
      <c r="B3204" s="33">
        <v>22</v>
      </c>
      <c r="C3204" s="33" t="s">
        <v>13</v>
      </c>
      <c r="D3204" s="33" t="s">
        <v>78</v>
      </c>
      <c r="F3204" s="94">
        <v>43039</v>
      </c>
      <c r="G3204" s="33" t="s">
        <v>29836</v>
      </c>
      <c r="H3204" s="33" t="s">
        <v>784</v>
      </c>
      <c r="I3204" s="33" t="s">
        <v>66</v>
      </c>
      <c r="J3204" s="62">
        <v>76017</v>
      </c>
      <c r="K3204" s="33" t="s">
        <v>67</v>
      </c>
      <c r="L3204" s="33" t="s">
        <v>785</v>
      </c>
      <c r="M3204" s="1" t="s">
        <v>46506</v>
      </c>
      <c r="N3204" s="33" t="s">
        <v>20</v>
      </c>
      <c r="O3204" s="33" t="s">
        <v>29837</v>
      </c>
      <c r="P3204" s="33" t="s">
        <v>45771</v>
      </c>
      <c r="Q3204" s="33" t="s">
        <v>29986</v>
      </c>
      <c r="R3204" s="96" t="s">
        <v>29838</v>
      </c>
      <c r="S3204" s="33" t="s">
        <v>93</v>
      </c>
      <c r="T3204" s="33" t="s">
        <v>21</v>
      </c>
      <c r="U3204" s="33" t="s">
        <v>26689</v>
      </c>
      <c r="V3204" s="33" t="s">
        <v>26484</v>
      </c>
      <c r="W3204" s="33" t="s">
        <v>26485</v>
      </c>
      <c r="X3204" s="33" t="s">
        <v>93</v>
      </c>
      <c r="Y3204" s="33">
        <v>3086</v>
      </c>
      <c r="AA3204" s="33" t="s">
        <v>42844</v>
      </c>
      <c r="AB3204" s="33">
        <v>5244</v>
      </c>
      <c r="AC3204" s="103">
        <v>20226</v>
      </c>
    </row>
    <row r="3205" spans="1:67" ht="13" customHeight="1" x14ac:dyDescent="0.2">
      <c r="A3205" s="33" t="s">
        <v>29754</v>
      </c>
      <c r="B3205" s="33">
        <v>25</v>
      </c>
      <c r="C3205" s="33" t="s">
        <v>13</v>
      </c>
      <c r="D3205" s="33" t="s">
        <v>41</v>
      </c>
      <c r="F3205" s="94">
        <v>43039</v>
      </c>
      <c r="G3205" s="33" t="s">
        <v>29755</v>
      </c>
      <c r="H3205" s="33" t="s">
        <v>713</v>
      </c>
      <c r="I3205" s="33" t="s">
        <v>38</v>
      </c>
      <c r="J3205" s="62">
        <v>60856</v>
      </c>
      <c r="K3205" s="33" t="s">
        <v>558</v>
      </c>
      <c r="L3205" s="33" t="s">
        <v>714</v>
      </c>
      <c r="M3205" s="1" t="s">
        <v>47400</v>
      </c>
      <c r="N3205" s="33" t="s">
        <v>30247</v>
      </c>
      <c r="O3205" s="33" t="s">
        <v>29756</v>
      </c>
      <c r="P3205" s="33" t="s">
        <v>45771</v>
      </c>
      <c r="Q3205" s="33" t="s">
        <v>29986</v>
      </c>
      <c r="R3205" s="96" t="s">
        <v>29757</v>
      </c>
      <c r="S3205" s="33" t="s">
        <v>93</v>
      </c>
      <c r="T3205" s="33" t="s">
        <v>21</v>
      </c>
      <c r="U3205" s="33" t="s">
        <v>26682</v>
      </c>
      <c r="V3205" s="33" t="s">
        <v>26484</v>
      </c>
      <c r="W3205" s="33" t="s">
        <v>26485</v>
      </c>
      <c r="X3205" s="33" t="s">
        <v>93</v>
      </c>
      <c r="Y3205" s="33">
        <v>3081</v>
      </c>
      <c r="AA3205" s="33" t="s">
        <v>49699</v>
      </c>
      <c r="AB3205" s="33">
        <v>5245</v>
      </c>
      <c r="AC3205" s="103">
        <v>350</v>
      </c>
      <c r="BO3205" s="1"/>
    </row>
    <row r="3206" spans="1:67" ht="13" customHeight="1" x14ac:dyDescent="0.2">
      <c r="A3206" s="33" t="s">
        <v>29839</v>
      </c>
      <c r="B3206" s="33">
        <v>37</v>
      </c>
      <c r="C3206" s="33" t="s">
        <v>102</v>
      </c>
      <c r="D3206" s="33" t="s">
        <v>30</v>
      </c>
      <c r="E3206" s="96" t="s">
        <v>29840</v>
      </c>
      <c r="F3206" s="94">
        <v>43039</v>
      </c>
      <c r="G3206" s="33" t="s">
        <v>30738</v>
      </c>
      <c r="H3206" s="33" t="s">
        <v>908</v>
      </c>
      <c r="I3206" s="33" t="s">
        <v>177</v>
      </c>
      <c r="J3206" s="62">
        <v>88005</v>
      </c>
      <c r="K3206" s="33" t="s">
        <v>5861</v>
      </c>
      <c r="L3206" s="33" t="s">
        <v>9740</v>
      </c>
      <c r="M3206" s="1" t="s">
        <v>47401</v>
      </c>
      <c r="N3206" s="33" t="s">
        <v>20</v>
      </c>
      <c r="O3206" s="33" t="s">
        <v>29841</v>
      </c>
      <c r="P3206" s="33" t="s">
        <v>45771</v>
      </c>
      <c r="Q3206" s="33" t="s">
        <v>29986</v>
      </c>
      <c r="R3206" s="96" t="s">
        <v>29842</v>
      </c>
      <c r="S3206" s="33" t="s">
        <v>509</v>
      </c>
      <c r="T3206" s="33" t="s">
        <v>21</v>
      </c>
      <c r="U3206" s="33" t="s">
        <v>26928</v>
      </c>
      <c r="V3206" s="33" t="s">
        <v>26482</v>
      </c>
      <c r="W3206" s="33" t="s">
        <v>26485</v>
      </c>
      <c r="X3206" s="33" t="s">
        <v>93</v>
      </c>
      <c r="Y3206" s="33">
        <v>3087</v>
      </c>
      <c r="AA3206" s="33" t="s">
        <v>42842</v>
      </c>
      <c r="AB3206" s="33">
        <v>5242</v>
      </c>
      <c r="AC3206" s="103">
        <v>10918</v>
      </c>
      <c r="BO3206" s="51"/>
    </row>
    <row r="3207" spans="1:67" ht="13" customHeight="1" x14ac:dyDescent="0.2">
      <c r="A3207" s="33" t="s">
        <v>30306</v>
      </c>
      <c r="B3207" s="33">
        <v>39</v>
      </c>
      <c r="C3207" s="33" t="s">
        <v>13</v>
      </c>
      <c r="D3207" s="33" t="s">
        <v>30</v>
      </c>
      <c r="F3207" s="94">
        <v>43039</v>
      </c>
      <c r="G3207" s="33" t="s">
        <v>29830</v>
      </c>
      <c r="H3207" s="33" t="s">
        <v>3731</v>
      </c>
      <c r="I3207" s="33" t="s">
        <v>297</v>
      </c>
      <c r="J3207" s="62">
        <v>38570</v>
      </c>
      <c r="K3207" s="33" t="s">
        <v>29831</v>
      </c>
      <c r="L3207" s="33" t="s">
        <v>29832</v>
      </c>
      <c r="M3207" s="1" t="s">
        <v>47402</v>
      </c>
      <c r="N3207" s="33" t="s">
        <v>20</v>
      </c>
      <c r="O3207" s="33" t="s">
        <v>29833</v>
      </c>
      <c r="P3207" s="33" t="s">
        <v>45771</v>
      </c>
      <c r="Q3207" s="33" t="s">
        <v>29986</v>
      </c>
      <c r="R3207" s="96" t="s">
        <v>29834</v>
      </c>
      <c r="S3207" s="33" t="s">
        <v>93</v>
      </c>
      <c r="T3207" s="33" t="s">
        <v>21</v>
      </c>
      <c r="U3207" s="33" t="s">
        <v>26689</v>
      </c>
      <c r="V3207" s="33" t="s">
        <v>26484</v>
      </c>
      <c r="W3207" s="33" t="s">
        <v>26485</v>
      </c>
      <c r="X3207" s="33" t="s">
        <v>93</v>
      </c>
      <c r="Y3207" s="33">
        <v>3085</v>
      </c>
      <c r="AA3207" s="33" t="s">
        <v>42843</v>
      </c>
      <c r="AB3207" s="33">
        <v>5243</v>
      </c>
      <c r="AC3207" s="103">
        <v>23254</v>
      </c>
    </row>
    <row r="3208" spans="1:67" ht="13" customHeight="1" x14ac:dyDescent="0.2">
      <c r="A3208" s="33" t="s">
        <v>29758</v>
      </c>
      <c r="B3208" s="33">
        <v>27</v>
      </c>
      <c r="C3208" s="33" t="s">
        <v>13</v>
      </c>
      <c r="D3208" s="33" t="s">
        <v>78</v>
      </c>
      <c r="F3208" s="94">
        <v>43039</v>
      </c>
      <c r="G3208" s="33" t="s">
        <v>29759</v>
      </c>
      <c r="H3208" s="33" t="s">
        <v>725</v>
      </c>
      <c r="I3208" s="33" t="s">
        <v>38</v>
      </c>
      <c r="J3208" s="62">
        <v>92506</v>
      </c>
      <c r="K3208" s="33" t="s">
        <v>725</v>
      </c>
      <c r="L3208" s="33" t="s">
        <v>5447</v>
      </c>
      <c r="M3208" s="1" t="s">
        <v>47072</v>
      </c>
      <c r="N3208" s="33" t="s">
        <v>20</v>
      </c>
      <c r="O3208" s="33" t="s">
        <v>29760</v>
      </c>
      <c r="P3208" s="33" t="s">
        <v>45771</v>
      </c>
      <c r="Q3208" s="33" t="s">
        <v>29986</v>
      </c>
      <c r="R3208" s="96" t="s">
        <v>29761</v>
      </c>
      <c r="S3208" s="33" t="s">
        <v>93</v>
      </c>
      <c r="T3208" s="33" t="s">
        <v>28</v>
      </c>
      <c r="U3208" s="33" t="s">
        <v>26487</v>
      </c>
      <c r="V3208" s="33" t="s">
        <v>26487</v>
      </c>
      <c r="W3208" s="33" t="s">
        <v>26485</v>
      </c>
      <c r="X3208" s="33" t="s">
        <v>93</v>
      </c>
      <c r="Y3208" s="33">
        <v>3082</v>
      </c>
      <c r="AA3208" s="33" t="s">
        <v>42844</v>
      </c>
      <c r="AB3208" s="33">
        <v>5246</v>
      </c>
      <c r="AC3208" s="103">
        <v>20452</v>
      </c>
    </row>
    <row r="3209" spans="1:67" ht="13" customHeight="1" x14ac:dyDescent="0.2">
      <c r="A3209" s="33" t="s">
        <v>29750</v>
      </c>
      <c r="B3209" s="33">
        <v>21</v>
      </c>
      <c r="C3209" s="33" t="s">
        <v>13</v>
      </c>
      <c r="D3209" s="33" t="s">
        <v>78</v>
      </c>
      <c r="F3209" s="94">
        <v>43038</v>
      </c>
      <c r="G3209" s="33" t="s">
        <v>29747</v>
      </c>
      <c r="H3209" s="33" t="s">
        <v>482</v>
      </c>
      <c r="I3209" s="33" t="s">
        <v>74</v>
      </c>
      <c r="J3209" s="62">
        <v>7103</v>
      </c>
      <c r="K3209" s="33" t="s">
        <v>483</v>
      </c>
      <c r="L3209" s="33" t="s">
        <v>7782</v>
      </c>
      <c r="M3209" s="1" t="s">
        <v>49720</v>
      </c>
      <c r="N3209" s="33" t="s">
        <v>20</v>
      </c>
      <c r="O3209" s="33" t="s">
        <v>29748</v>
      </c>
      <c r="P3209" s="33" t="s">
        <v>45771</v>
      </c>
      <c r="Q3209" s="33" t="s">
        <v>29986</v>
      </c>
      <c r="R3209" s="96" t="s">
        <v>29749</v>
      </c>
      <c r="S3209" s="33" t="s">
        <v>93</v>
      </c>
      <c r="T3209" s="33" t="s">
        <v>21</v>
      </c>
      <c r="U3209" s="33" t="s">
        <v>26689</v>
      </c>
      <c r="V3209" s="33" t="s">
        <v>26484</v>
      </c>
      <c r="W3209" s="33" t="s">
        <v>26485</v>
      </c>
      <c r="X3209" s="33" t="s">
        <v>93</v>
      </c>
      <c r="Z3209" s="33" t="s">
        <v>42353</v>
      </c>
      <c r="AA3209" s="33" t="s">
        <v>42842</v>
      </c>
      <c r="AB3209" s="33">
        <v>5240</v>
      </c>
      <c r="AC3209" s="103">
        <v>23193</v>
      </c>
    </row>
    <row r="3210" spans="1:67" ht="13" customHeight="1" x14ac:dyDescent="0.2">
      <c r="A3210" s="33" t="s">
        <v>30737</v>
      </c>
      <c r="B3210" s="33">
        <v>33</v>
      </c>
      <c r="C3210" s="33" t="s">
        <v>13</v>
      </c>
      <c r="D3210" s="33" t="s">
        <v>127</v>
      </c>
      <c r="F3210" s="94">
        <v>43038</v>
      </c>
      <c r="G3210" s="33" t="s">
        <v>29751</v>
      </c>
      <c r="H3210" s="33" t="s">
        <v>15446</v>
      </c>
      <c r="I3210" s="33" t="s">
        <v>281</v>
      </c>
      <c r="J3210" s="62">
        <v>98003</v>
      </c>
      <c r="K3210" s="33" t="s">
        <v>1130</v>
      </c>
      <c r="L3210" s="33" t="s">
        <v>15448</v>
      </c>
      <c r="M3210" s="1" t="s">
        <v>46321</v>
      </c>
      <c r="N3210" s="33" t="s">
        <v>20</v>
      </c>
      <c r="O3210" s="33" t="s">
        <v>29752</v>
      </c>
      <c r="P3210" s="33" t="s">
        <v>45771</v>
      </c>
      <c r="Q3210" s="33" t="s">
        <v>29986</v>
      </c>
      <c r="R3210" s="96" t="s">
        <v>29753</v>
      </c>
      <c r="S3210" s="33" t="s">
        <v>93</v>
      </c>
      <c r="T3210" s="33" t="s">
        <v>21</v>
      </c>
      <c r="U3210" s="33" t="s">
        <v>26689</v>
      </c>
      <c r="V3210" s="33" t="s">
        <v>26484</v>
      </c>
      <c r="W3210" s="33" t="s">
        <v>26485</v>
      </c>
      <c r="X3210" s="33" t="s">
        <v>93</v>
      </c>
      <c r="Y3210" s="33">
        <v>3079</v>
      </c>
      <c r="AA3210" s="33" t="s">
        <v>42844</v>
      </c>
      <c r="AB3210" s="33">
        <v>5239</v>
      </c>
      <c r="AC3210" s="103">
        <v>23194</v>
      </c>
    </row>
    <row r="3211" spans="1:67" ht="13" customHeight="1" x14ac:dyDescent="0.2">
      <c r="A3211" s="33" t="s">
        <v>29746</v>
      </c>
      <c r="B3211" s="33">
        <v>19</v>
      </c>
      <c r="C3211" s="33" t="s">
        <v>13</v>
      </c>
      <c r="D3211" s="33" t="s">
        <v>78</v>
      </c>
      <c r="F3211" s="94">
        <v>43038</v>
      </c>
      <c r="G3211" s="33" t="s">
        <v>29747</v>
      </c>
      <c r="H3211" s="33" t="s">
        <v>482</v>
      </c>
      <c r="I3211" s="33" t="s">
        <v>74</v>
      </c>
      <c r="J3211" s="62">
        <v>7103</v>
      </c>
      <c r="K3211" s="33" t="s">
        <v>483</v>
      </c>
      <c r="L3211" s="33" t="s">
        <v>7782</v>
      </c>
      <c r="M3211" s="1" t="s">
        <v>49720</v>
      </c>
      <c r="N3211" s="33" t="s">
        <v>20</v>
      </c>
      <c r="O3211" s="33" t="s">
        <v>29748</v>
      </c>
      <c r="P3211" s="33" t="s">
        <v>45771</v>
      </c>
      <c r="Q3211" s="33" t="s">
        <v>29986</v>
      </c>
      <c r="R3211" s="96" t="s">
        <v>29749</v>
      </c>
      <c r="S3211" s="33" t="s">
        <v>93</v>
      </c>
      <c r="T3211" s="33" t="s">
        <v>28</v>
      </c>
      <c r="U3211" s="33" t="s">
        <v>26487</v>
      </c>
      <c r="V3211" s="33" t="s">
        <v>26484</v>
      </c>
      <c r="W3211" s="33" t="s">
        <v>26485</v>
      </c>
      <c r="X3211" s="33" t="s">
        <v>93</v>
      </c>
      <c r="Z3211" s="33" t="s">
        <v>42353</v>
      </c>
      <c r="AA3211" s="33" t="s">
        <v>42842</v>
      </c>
      <c r="AB3211" s="33">
        <v>5241</v>
      </c>
      <c r="AC3211" s="103">
        <v>23192</v>
      </c>
    </row>
    <row r="3212" spans="1:67" ht="13" customHeight="1" x14ac:dyDescent="0.2">
      <c r="A3212" s="33" t="s">
        <v>36847</v>
      </c>
      <c r="B3212" s="33">
        <v>41</v>
      </c>
      <c r="C3212" s="33" t="s">
        <v>13</v>
      </c>
      <c r="D3212" s="33" t="s">
        <v>30</v>
      </c>
      <c r="F3212" s="94">
        <v>43037</v>
      </c>
      <c r="G3212" s="10" t="s">
        <v>36891</v>
      </c>
      <c r="H3212" s="10" t="s">
        <v>3483</v>
      </c>
      <c r="I3212" s="33" t="s">
        <v>197</v>
      </c>
      <c r="J3212" s="62">
        <v>47362</v>
      </c>
      <c r="K3212" s="10" t="s">
        <v>7609</v>
      </c>
      <c r="L3212" s="10" t="s">
        <v>26156</v>
      </c>
      <c r="M3212" s="1" t="s">
        <v>47404</v>
      </c>
      <c r="N3212" s="33" t="s">
        <v>20</v>
      </c>
      <c r="O3212" s="10" t="s">
        <v>36905</v>
      </c>
      <c r="P3212" s="10" t="s">
        <v>45771</v>
      </c>
      <c r="Q3212" s="33" t="s">
        <v>29986</v>
      </c>
      <c r="R3212" s="61" t="s">
        <v>36906</v>
      </c>
      <c r="S3212" s="33" t="s">
        <v>93</v>
      </c>
      <c r="T3212" s="33" t="s">
        <v>21</v>
      </c>
      <c r="U3212" s="35" t="s">
        <v>26682</v>
      </c>
      <c r="V3212" s="35" t="s">
        <v>26484</v>
      </c>
      <c r="W3212" s="35" t="s">
        <v>26485</v>
      </c>
      <c r="X3212" s="33" t="s">
        <v>93</v>
      </c>
      <c r="Y3212" s="33">
        <v>3107</v>
      </c>
      <c r="AA3212" s="33" t="s">
        <v>42844</v>
      </c>
      <c r="AB3212" s="33">
        <v>5237</v>
      </c>
      <c r="AC3212" s="103">
        <v>23296</v>
      </c>
    </row>
    <row r="3213" spans="1:67" ht="13" customHeight="1" x14ac:dyDescent="0.2">
      <c r="A3213" s="33" t="s">
        <v>29735</v>
      </c>
      <c r="B3213" s="33">
        <v>46</v>
      </c>
      <c r="C3213" s="33" t="s">
        <v>13</v>
      </c>
      <c r="D3213" s="33" t="s">
        <v>78</v>
      </c>
      <c r="E3213" s="96" t="s">
        <v>29736</v>
      </c>
      <c r="F3213" s="94">
        <v>43037</v>
      </c>
      <c r="G3213" s="33" t="s">
        <v>29737</v>
      </c>
      <c r="H3213" s="33" t="s">
        <v>29738</v>
      </c>
      <c r="I3213" s="33" t="s">
        <v>618</v>
      </c>
      <c r="J3213" s="62">
        <v>38668</v>
      </c>
      <c r="K3213" s="33" t="s">
        <v>29739</v>
      </c>
      <c r="L3213" s="33" t="s">
        <v>29740</v>
      </c>
      <c r="M3213" s="1" t="s">
        <v>47403</v>
      </c>
      <c r="N3213" s="33" t="s">
        <v>20</v>
      </c>
      <c r="O3213" s="33" t="s">
        <v>29741</v>
      </c>
      <c r="P3213" s="33" t="s">
        <v>45771</v>
      </c>
      <c r="Q3213" s="33" t="s">
        <v>29986</v>
      </c>
      <c r="R3213" s="96" t="s">
        <v>29742</v>
      </c>
      <c r="S3213" s="33" t="s">
        <v>93</v>
      </c>
      <c r="T3213" s="33" t="s">
        <v>21</v>
      </c>
      <c r="U3213" s="33" t="s">
        <v>26689</v>
      </c>
      <c r="V3213" s="33" t="s">
        <v>26484</v>
      </c>
      <c r="W3213" s="33" t="s">
        <v>26483</v>
      </c>
      <c r="X3213" s="33" t="s">
        <v>93</v>
      </c>
      <c r="Y3213" s="33">
        <v>3078</v>
      </c>
      <c r="AA3213" s="33" t="s">
        <v>42843</v>
      </c>
      <c r="AB3213" s="33">
        <v>5235</v>
      </c>
      <c r="AC3213" s="103">
        <v>23190</v>
      </c>
    </row>
    <row r="3214" spans="1:67" ht="13" customHeight="1" x14ac:dyDescent="0.2">
      <c r="A3214" s="33" t="s">
        <v>29743</v>
      </c>
      <c r="B3214" s="33">
        <v>50</v>
      </c>
      <c r="C3214" s="33" t="s">
        <v>13</v>
      </c>
      <c r="D3214" s="33" t="s">
        <v>30</v>
      </c>
      <c r="F3214" s="94">
        <v>43037</v>
      </c>
      <c r="G3214" s="33" t="s">
        <v>29744</v>
      </c>
      <c r="H3214" s="33" t="s">
        <v>25279</v>
      </c>
      <c r="I3214" s="33" t="s">
        <v>191</v>
      </c>
      <c r="J3214" s="62">
        <v>80112</v>
      </c>
      <c r="K3214" s="33" t="s">
        <v>3497</v>
      </c>
      <c r="L3214" s="33" t="s">
        <v>1785</v>
      </c>
      <c r="M3214" s="1" t="s">
        <v>45980</v>
      </c>
      <c r="N3214" s="33" t="s">
        <v>20</v>
      </c>
      <c r="O3214" s="33" t="s">
        <v>36398</v>
      </c>
      <c r="P3214" s="33" t="s">
        <v>31864</v>
      </c>
      <c r="Q3214" s="33" t="s">
        <v>29986</v>
      </c>
      <c r="R3214" s="96" t="s">
        <v>29745</v>
      </c>
      <c r="S3214" s="33" t="s">
        <v>93</v>
      </c>
      <c r="T3214" s="33" t="s">
        <v>21</v>
      </c>
      <c r="U3214" s="33" t="s">
        <v>26689</v>
      </c>
      <c r="V3214" s="33" t="s">
        <v>26484</v>
      </c>
      <c r="W3214" s="33" t="s">
        <v>26485</v>
      </c>
      <c r="X3214" s="33" t="s">
        <v>93</v>
      </c>
      <c r="Y3214" s="33">
        <v>3080</v>
      </c>
      <c r="AA3214" s="33" t="s">
        <v>42844</v>
      </c>
      <c r="AB3214" s="33">
        <v>5236</v>
      </c>
      <c r="AC3214" s="103">
        <v>23191</v>
      </c>
      <c r="AV3214" s="96"/>
    </row>
    <row r="3215" spans="1:67" ht="13" customHeight="1" x14ac:dyDescent="0.2">
      <c r="A3215" s="33" t="s">
        <v>29982</v>
      </c>
      <c r="B3215" s="33">
        <v>23</v>
      </c>
      <c r="C3215" s="33" t="s">
        <v>13</v>
      </c>
      <c r="D3215" s="33" t="s">
        <v>78</v>
      </c>
      <c r="E3215" s="96" t="s">
        <v>29983</v>
      </c>
      <c r="F3215" s="94">
        <v>43037</v>
      </c>
      <c r="G3215" s="33" t="s">
        <v>29984</v>
      </c>
      <c r="H3215" s="33" t="s">
        <v>30193</v>
      </c>
      <c r="I3215" s="33" t="s">
        <v>373</v>
      </c>
      <c r="J3215" s="62">
        <v>19406</v>
      </c>
      <c r="K3215" s="33" t="s">
        <v>992</v>
      </c>
      <c r="L3215" s="33" t="s">
        <v>6427</v>
      </c>
      <c r="M3215" s="1" t="s">
        <v>48929</v>
      </c>
      <c r="N3215" s="33" t="s">
        <v>20</v>
      </c>
      <c r="O3215" s="33" t="s">
        <v>29985</v>
      </c>
      <c r="P3215" s="33" t="s">
        <v>31864</v>
      </c>
      <c r="Q3215" s="33" t="s">
        <v>29986</v>
      </c>
      <c r="R3215" s="96" t="s">
        <v>29987</v>
      </c>
      <c r="S3215" s="33" t="s">
        <v>93</v>
      </c>
      <c r="T3215" s="33" t="s">
        <v>350</v>
      </c>
      <c r="U3215" s="33" t="s">
        <v>26775</v>
      </c>
      <c r="V3215" s="33" t="s">
        <v>26484</v>
      </c>
      <c r="W3215" s="33" t="s">
        <v>26483</v>
      </c>
      <c r="Y3215" s="33">
        <v>3205</v>
      </c>
      <c r="AA3215" s="33" t="s">
        <v>42844</v>
      </c>
      <c r="AB3215" s="33">
        <v>5238</v>
      </c>
      <c r="AC3215" s="103">
        <v>23460</v>
      </c>
    </row>
    <row r="3216" spans="1:67" ht="13" customHeight="1" x14ac:dyDescent="0.2">
      <c r="A3216" s="33" t="s">
        <v>29720</v>
      </c>
      <c r="B3216" s="33">
        <v>17</v>
      </c>
      <c r="C3216" s="33" t="s">
        <v>13</v>
      </c>
      <c r="D3216" s="33" t="s">
        <v>41</v>
      </c>
      <c r="E3216" s="96" t="s">
        <v>29721</v>
      </c>
      <c r="F3216" s="94">
        <v>43036</v>
      </c>
      <c r="G3216" s="33" t="s">
        <v>29722</v>
      </c>
      <c r="H3216" s="33" t="s">
        <v>29723</v>
      </c>
      <c r="I3216" s="33" t="s">
        <v>105</v>
      </c>
      <c r="J3216" s="62">
        <v>97347</v>
      </c>
      <c r="K3216" s="33" t="s">
        <v>1730</v>
      </c>
      <c r="L3216" s="33" t="s">
        <v>237</v>
      </c>
      <c r="M3216" s="1" t="s">
        <v>47405</v>
      </c>
      <c r="N3216" s="33" t="s">
        <v>20</v>
      </c>
      <c r="O3216" s="33" t="s">
        <v>29724</v>
      </c>
      <c r="P3216" s="33" t="s">
        <v>42395</v>
      </c>
      <c r="Q3216" s="33" t="s">
        <v>29986</v>
      </c>
      <c r="R3216" s="96" t="s">
        <v>29725</v>
      </c>
      <c r="S3216" s="33" t="s">
        <v>93</v>
      </c>
      <c r="T3216" s="33" t="s">
        <v>21</v>
      </c>
      <c r="U3216" s="33" t="s">
        <v>26682</v>
      </c>
      <c r="V3216" s="33" t="s">
        <v>26482</v>
      </c>
      <c r="W3216" s="33" t="s">
        <v>26483</v>
      </c>
      <c r="X3216" s="33" t="s">
        <v>93</v>
      </c>
      <c r="Y3216" s="33">
        <v>3077</v>
      </c>
      <c r="AA3216" s="33" t="s">
        <v>42843</v>
      </c>
      <c r="AB3216" s="33">
        <v>5233</v>
      </c>
      <c r="AC3216" s="103">
        <v>23187</v>
      </c>
    </row>
    <row r="3217" spans="1:29" ht="13" customHeight="1" x14ac:dyDescent="0.2">
      <c r="A3217" s="33" t="s">
        <v>29726</v>
      </c>
      <c r="B3217" s="33">
        <v>40</v>
      </c>
      <c r="C3217" s="33" t="s">
        <v>13</v>
      </c>
      <c r="D3217" s="33" t="s">
        <v>41</v>
      </c>
      <c r="E3217" s="96" t="s">
        <v>29727</v>
      </c>
      <c r="F3217" s="94">
        <v>43036</v>
      </c>
      <c r="G3217" s="33" t="s">
        <v>30736</v>
      </c>
      <c r="H3217" s="33" t="s">
        <v>1588</v>
      </c>
      <c r="I3217" s="33" t="s">
        <v>191</v>
      </c>
      <c r="J3217" s="62">
        <v>80631</v>
      </c>
      <c r="K3217" s="33" t="s">
        <v>1590</v>
      </c>
      <c r="L3217" s="33" t="s">
        <v>1591</v>
      </c>
      <c r="M3217" s="1" t="s">
        <v>46216</v>
      </c>
      <c r="N3217" s="33" t="s">
        <v>20</v>
      </c>
      <c r="O3217" s="33" t="s">
        <v>29728</v>
      </c>
      <c r="P3217" s="33" t="s">
        <v>31864</v>
      </c>
      <c r="Q3217" s="33" t="s">
        <v>29986</v>
      </c>
      <c r="R3217" s="96" t="s">
        <v>29729</v>
      </c>
      <c r="S3217" s="33" t="s">
        <v>93</v>
      </c>
      <c r="T3217" s="33" t="s">
        <v>21</v>
      </c>
      <c r="U3217" s="33" t="s">
        <v>29730</v>
      </c>
      <c r="V3217" s="33" t="s">
        <v>26484</v>
      </c>
      <c r="W3217" s="33" t="s">
        <v>26483</v>
      </c>
      <c r="X3217" s="33" t="s">
        <v>93</v>
      </c>
      <c r="Y3217" s="33">
        <v>3075</v>
      </c>
      <c r="AA3217" s="33" t="s">
        <v>42844</v>
      </c>
      <c r="AB3217" s="33">
        <v>5232</v>
      </c>
      <c r="AC3217" s="103">
        <v>23188</v>
      </c>
    </row>
    <row r="3218" spans="1:29" ht="13" customHeight="1" x14ac:dyDescent="0.2">
      <c r="A3218" s="33" t="s">
        <v>29731</v>
      </c>
      <c r="B3218" s="33">
        <v>27</v>
      </c>
      <c r="C3218" s="33" t="s">
        <v>13</v>
      </c>
      <c r="D3218" s="33" t="s">
        <v>127</v>
      </c>
      <c r="F3218" s="94">
        <v>43036</v>
      </c>
      <c r="H3218" s="33" t="s">
        <v>29732</v>
      </c>
      <c r="I3218" s="33" t="s">
        <v>406</v>
      </c>
      <c r="J3218" s="62">
        <v>54615</v>
      </c>
      <c r="K3218" s="33" t="s">
        <v>401</v>
      </c>
      <c r="L3218" s="33" t="s">
        <v>8392</v>
      </c>
      <c r="M3218" s="1" t="s">
        <v>47406</v>
      </c>
      <c r="N3218" s="33" t="s">
        <v>20</v>
      </c>
      <c r="O3218" s="33" t="s">
        <v>29733</v>
      </c>
      <c r="P3218" s="33" t="s">
        <v>31864</v>
      </c>
      <c r="Q3218" s="33" t="s">
        <v>29986</v>
      </c>
      <c r="R3218" s="96" t="s">
        <v>29734</v>
      </c>
      <c r="S3218" s="33" t="s">
        <v>93</v>
      </c>
      <c r="T3218" s="33" t="s">
        <v>350</v>
      </c>
      <c r="U3218" s="33" t="s">
        <v>26775</v>
      </c>
      <c r="V3218" s="33" t="s">
        <v>26482</v>
      </c>
      <c r="W3218" s="33" t="s">
        <v>26483</v>
      </c>
      <c r="X3218" s="33" t="s">
        <v>509</v>
      </c>
      <c r="Y3218" s="33">
        <v>3076</v>
      </c>
      <c r="AA3218" s="33" t="s">
        <v>42843</v>
      </c>
      <c r="AB3218" s="33">
        <v>5234</v>
      </c>
      <c r="AC3218" s="103">
        <v>23189</v>
      </c>
    </row>
    <row r="3219" spans="1:29" ht="13" customHeight="1" x14ac:dyDescent="0.2">
      <c r="A3219" s="33" t="s">
        <v>29710</v>
      </c>
      <c r="B3219" s="33">
        <v>46</v>
      </c>
      <c r="C3219" s="33" t="s">
        <v>13</v>
      </c>
      <c r="D3219" s="33" t="s">
        <v>30</v>
      </c>
      <c r="F3219" s="94">
        <v>43035</v>
      </c>
      <c r="G3219" s="33" t="s">
        <v>29711</v>
      </c>
      <c r="H3219" s="33" t="s">
        <v>7949</v>
      </c>
      <c r="I3219" s="33" t="s">
        <v>373</v>
      </c>
      <c r="J3219" s="62">
        <v>16507</v>
      </c>
      <c r="K3219" s="33" t="s">
        <v>7949</v>
      </c>
      <c r="L3219" s="33" t="s">
        <v>12028</v>
      </c>
      <c r="M3219" s="1" t="s">
        <v>47408</v>
      </c>
      <c r="N3219" s="33" t="s">
        <v>20</v>
      </c>
      <c r="O3219" s="33" t="s">
        <v>29712</v>
      </c>
      <c r="P3219" s="33" t="s">
        <v>45771</v>
      </c>
      <c r="Q3219" s="33" t="s">
        <v>29986</v>
      </c>
      <c r="R3219" s="96" t="s">
        <v>29713</v>
      </c>
      <c r="S3219" s="33" t="s">
        <v>93</v>
      </c>
      <c r="T3219" s="33" t="s">
        <v>21</v>
      </c>
      <c r="U3219" s="33" t="s">
        <v>26775</v>
      </c>
      <c r="V3219" s="33" t="s">
        <v>26482</v>
      </c>
      <c r="W3219" s="33" t="s">
        <v>26485</v>
      </c>
      <c r="X3219" s="33" t="s">
        <v>93</v>
      </c>
      <c r="Y3219" s="33">
        <v>3072</v>
      </c>
      <c r="AA3219" s="33" t="s">
        <v>42842</v>
      </c>
      <c r="AB3219" s="33">
        <v>5231</v>
      </c>
      <c r="AC3219" s="103">
        <v>23185</v>
      </c>
    </row>
    <row r="3220" spans="1:29" ht="13" customHeight="1" x14ac:dyDescent="0.2">
      <c r="A3220" s="33" t="s">
        <v>29714</v>
      </c>
      <c r="B3220" s="33">
        <v>47</v>
      </c>
      <c r="C3220" s="33" t="s">
        <v>13</v>
      </c>
      <c r="D3220" s="33" t="s">
        <v>78</v>
      </c>
      <c r="F3220" s="94">
        <v>43035</v>
      </c>
      <c r="G3220" s="33" t="s">
        <v>29715</v>
      </c>
      <c r="H3220" s="33" t="s">
        <v>29716</v>
      </c>
      <c r="I3220" s="33" t="s">
        <v>55</v>
      </c>
      <c r="J3220" s="62">
        <v>34956</v>
      </c>
      <c r="K3220" s="33" t="s">
        <v>14597</v>
      </c>
      <c r="L3220" s="33" t="s">
        <v>29717</v>
      </c>
      <c r="M3220" s="1" t="s">
        <v>47407</v>
      </c>
      <c r="N3220" s="33" t="s">
        <v>20</v>
      </c>
      <c r="O3220" s="33" t="s">
        <v>29718</v>
      </c>
      <c r="P3220" s="33" t="s">
        <v>45771</v>
      </c>
      <c r="Q3220" s="33" t="s">
        <v>29986</v>
      </c>
      <c r="R3220" s="96" t="s">
        <v>29719</v>
      </c>
      <c r="S3220" s="33" t="s">
        <v>509</v>
      </c>
      <c r="T3220" s="33" t="s">
        <v>21</v>
      </c>
      <c r="U3220" s="33" t="s">
        <v>26505</v>
      </c>
      <c r="V3220" s="33" t="s">
        <v>26482</v>
      </c>
      <c r="W3220" s="33" t="s">
        <v>26485</v>
      </c>
      <c r="X3220" s="33" t="s">
        <v>93</v>
      </c>
      <c r="Y3220" s="33">
        <v>3074</v>
      </c>
      <c r="AA3220" s="33" t="s">
        <v>42843</v>
      </c>
      <c r="AB3220" s="33">
        <v>5230</v>
      </c>
      <c r="AC3220" s="103">
        <v>23186</v>
      </c>
    </row>
    <row r="3221" spans="1:29" ht="13" customHeight="1" x14ac:dyDescent="0.2">
      <c r="A3221" s="33" t="s">
        <v>29704</v>
      </c>
      <c r="B3221" s="33">
        <v>32</v>
      </c>
      <c r="C3221" s="33" t="s">
        <v>13</v>
      </c>
      <c r="D3221" s="33" t="s">
        <v>30</v>
      </c>
      <c r="F3221" s="94">
        <v>43034</v>
      </c>
      <c r="G3221" s="33" t="s">
        <v>29705</v>
      </c>
      <c r="H3221" s="33" t="s">
        <v>29706</v>
      </c>
      <c r="I3221" s="33" t="s">
        <v>87</v>
      </c>
      <c r="J3221" s="62">
        <v>36532</v>
      </c>
      <c r="K3221" s="33" t="s">
        <v>3387</v>
      </c>
      <c r="L3221" s="33" t="s">
        <v>29707</v>
      </c>
      <c r="M3221" s="1" t="s">
        <v>47409</v>
      </c>
      <c r="N3221" s="33" t="s">
        <v>20</v>
      </c>
      <c r="O3221" s="33" t="s">
        <v>29708</v>
      </c>
      <c r="P3221" s="33" t="s">
        <v>45771</v>
      </c>
      <c r="Q3221" s="33" t="s">
        <v>29986</v>
      </c>
      <c r="R3221" s="96" t="s">
        <v>29709</v>
      </c>
      <c r="S3221" s="33" t="s">
        <v>93</v>
      </c>
      <c r="T3221" s="33" t="s">
        <v>21</v>
      </c>
      <c r="U3221" s="33" t="s">
        <v>26689</v>
      </c>
      <c r="V3221" s="33" t="s">
        <v>26484</v>
      </c>
      <c r="W3221" s="33" t="s">
        <v>19153</v>
      </c>
      <c r="X3221" s="33" t="s">
        <v>93</v>
      </c>
      <c r="Y3221" s="33">
        <v>3071</v>
      </c>
      <c r="AA3221" s="33" t="s">
        <v>42842</v>
      </c>
      <c r="AB3221" s="33">
        <v>5228</v>
      </c>
      <c r="AC3221" s="103">
        <v>23184</v>
      </c>
    </row>
    <row r="3222" spans="1:29" ht="13" customHeight="1" x14ac:dyDescent="0.2">
      <c r="A3222" s="33" t="s">
        <v>29696</v>
      </c>
      <c r="B3222" s="33">
        <v>34</v>
      </c>
      <c r="C3222" s="33" t="s">
        <v>13</v>
      </c>
      <c r="D3222" s="33" t="s">
        <v>30</v>
      </c>
      <c r="E3222" s="96" t="s">
        <v>29697</v>
      </c>
      <c r="F3222" s="94">
        <v>43034</v>
      </c>
      <c r="G3222" s="33" t="s">
        <v>29698</v>
      </c>
      <c r="H3222" s="33" t="s">
        <v>29699</v>
      </c>
      <c r="I3222" s="33" t="s">
        <v>392</v>
      </c>
      <c r="J3222" s="62">
        <v>14845</v>
      </c>
      <c r="K3222" s="33" t="s">
        <v>29700</v>
      </c>
      <c r="L3222" s="33" t="s">
        <v>29701</v>
      </c>
      <c r="M3222" s="1" t="s">
        <v>47410</v>
      </c>
      <c r="N3222" s="33" t="s">
        <v>20</v>
      </c>
      <c r="O3222" s="33" t="s">
        <v>29702</v>
      </c>
      <c r="P3222" s="33" t="s">
        <v>45771</v>
      </c>
      <c r="Q3222" s="33" t="s">
        <v>29986</v>
      </c>
      <c r="R3222" s="96" t="s">
        <v>29703</v>
      </c>
      <c r="S3222" s="33" t="s">
        <v>93</v>
      </c>
      <c r="T3222" s="33" t="s">
        <v>21</v>
      </c>
      <c r="U3222" s="33" t="s">
        <v>26689</v>
      </c>
      <c r="V3222" s="33" t="s">
        <v>26484</v>
      </c>
      <c r="W3222" s="33" t="s">
        <v>26483</v>
      </c>
      <c r="X3222" s="33" t="s">
        <v>93</v>
      </c>
      <c r="Y3222" s="33">
        <v>3073</v>
      </c>
      <c r="AA3222" s="33" t="s">
        <v>42844</v>
      </c>
      <c r="AB3222" s="33">
        <v>5229</v>
      </c>
      <c r="AC3222" s="103">
        <v>23183</v>
      </c>
    </row>
    <row r="3223" spans="1:29" ht="13" customHeight="1" x14ac:dyDescent="0.2">
      <c r="A3223" s="33" t="s">
        <v>29687</v>
      </c>
      <c r="B3223" s="33">
        <v>33</v>
      </c>
      <c r="C3223" s="33" t="s">
        <v>13</v>
      </c>
      <c r="D3223" s="33" t="s">
        <v>78</v>
      </c>
      <c r="E3223" s="96" t="s">
        <v>29688</v>
      </c>
      <c r="F3223" s="94">
        <v>43033</v>
      </c>
      <c r="G3223" s="33" t="s">
        <v>30735</v>
      </c>
      <c r="H3223" s="33" t="s">
        <v>921</v>
      </c>
      <c r="I3223" s="33" t="s">
        <v>62</v>
      </c>
      <c r="J3223" s="62">
        <v>44106</v>
      </c>
      <c r="K3223" s="33" t="s">
        <v>94</v>
      </c>
      <c r="L3223" s="33" t="s">
        <v>29539</v>
      </c>
      <c r="M3223" s="1" t="s">
        <v>46109</v>
      </c>
      <c r="N3223" s="33" t="s">
        <v>20</v>
      </c>
      <c r="O3223" s="33" t="s">
        <v>29689</v>
      </c>
      <c r="P3223" s="33" t="s">
        <v>45771</v>
      </c>
      <c r="Q3223" s="33" t="s">
        <v>29986</v>
      </c>
      <c r="R3223" s="96" t="s">
        <v>29690</v>
      </c>
      <c r="S3223" s="33" t="s">
        <v>93</v>
      </c>
      <c r="T3223" s="33" t="s">
        <v>21</v>
      </c>
      <c r="U3223" s="33" t="s">
        <v>26689</v>
      </c>
      <c r="V3223" s="33" t="s">
        <v>26484</v>
      </c>
      <c r="W3223" s="33" t="s">
        <v>26486</v>
      </c>
      <c r="X3223" s="33" t="s">
        <v>93</v>
      </c>
      <c r="Y3223" s="33">
        <v>3070</v>
      </c>
      <c r="AA3223" s="33" t="s">
        <v>42842</v>
      </c>
      <c r="AB3223" s="33">
        <v>5227</v>
      </c>
      <c r="AC3223" s="103">
        <v>23180</v>
      </c>
    </row>
    <row r="3224" spans="1:29" ht="13" customHeight="1" x14ac:dyDescent="0.2">
      <c r="A3224" s="33" t="s">
        <v>29691</v>
      </c>
      <c r="B3224" s="33">
        <v>33</v>
      </c>
      <c r="C3224" s="33" t="s">
        <v>13</v>
      </c>
      <c r="D3224" s="33" t="s">
        <v>78</v>
      </c>
      <c r="E3224" s="96" t="s">
        <v>29692</v>
      </c>
      <c r="F3224" s="94">
        <v>43033</v>
      </c>
      <c r="G3224" s="33" t="s">
        <v>29693</v>
      </c>
      <c r="H3224" s="33" t="s">
        <v>12203</v>
      </c>
      <c r="I3224" s="33" t="s">
        <v>55</v>
      </c>
      <c r="J3224" s="62">
        <v>33712</v>
      </c>
      <c r="K3224" s="33" t="s">
        <v>2143</v>
      </c>
      <c r="L3224" s="33" t="s">
        <v>12709</v>
      </c>
      <c r="M3224" s="1" t="s">
        <v>47411</v>
      </c>
      <c r="N3224" s="33" t="s">
        <v>20</v>
      </c>
      <c r="O3224" s="33" t="s">
        <v>29694</v>
      </c>
      <c r="P3224" s="33" t="s">
        <v>45771</v>
      </c>
      <c r="Q3224" s="33" t="s">
        <v>29986</v>
      </c>
      <c r="R3224" s="96" t="s">
        <v>29695</v>
      </c>
      <c r="S3224" s="33" t="s">
        <v>93</v>
      </c>
      <c r="T3224" s="33" t="s">
        <v>21</v>
      </c>
      <c r="U3224" s="33" t="s">
        <v>26689</v>
      </c>
      <c r="V3224" s="33" t="s">
        <v>26484</v>
      </c>
      <c r="W3224" s="33" t="s">
        <v>26485</v>
      </c>
      <c r="X3224" s="33" t="s">
        <v>93</v>
      </c>
      <c r="Y3224" s="33">
        <v>3068</v>
      </c>
      <c r="AA3224" s="33" t="s">
        <v>42844</v>
      </c>
      <c r="AB3224" s="33">
        <v>5226</v>
      </c>
      <c r="AC3224" s="103">
        <v>23182</v>
      </c>
    </row>
    <row r="3225" spans="1:29" ht="13" customHeight="1" x14ac:dyDescent="0.2">
      <c r="A3225" s="33" t="s">
        <v>29674</v>
      </c>
      <c r="B3225" s="33">
        <v>25</v>
      </c>
      <c r="C3225" s="33" t="s">
        <v>13</v>
      </c>
      <c r="D3225" s="33" t="s">
        <v>30</v>
      </c>
      <c r="E3225" s="96" t="s">
        <v>29675</v>
      </c>
      <c r="F3225" s="94">
        <v>43032</v>
      </c>
      <c r="G3225" s="33" t="s">
        <v>29676</v>
      </c>
      <c r="H3225" s="33" t="s">
        <v>16075</v>
      </c>
      <c r="I3225" s="33" t="s">
        <v>34</v>
      </c>
      <c r="J3225" s="62">
        <v>6360</v>
      </c>
      <c r="K3225" s="33" t="s">
        <v>6243</v>
      </c>
      <c r="L3225" s="33" t="s">
        <v>29677</v>
      </c>
      <c r="M3225" s="1" t="s">
        <v>47412</v>
      </c>
      <c r="N3225" s="33" t="s">
        <v>20</v>
      </c>
      <c r="O3225" s="33" t="s">
        <v>29678</v>
      </c>
      <c r="P3225" s="33" t="s">
        <v>45771</v>
      </c>
      <c r="Q3225" s="33" t="s">
        <v>29986</v>
      </c>
      <c r="R3225" s="96" t="s">
        <v>29679</v>
      </c>
      <c r="S3225" s="33" t="s">
        <v>93</v>
      </c>
      <c r="T3225" s="33" t="s">
        <v>21</v>
      </c>
      <c r="U3225" s="33" t="s">
        <v>26689</v>
      </c>
      <c r="V3225" s="33" t="s">
        <v>26484</v>
      </c>
      <c r="W3225" s="33" t="s">
        <v>26486</v>
      </c>
      <c r="X3225" s="33" t="s">
        <v>93</v>
      </c>
      <c r="Y3225" s="33">
        <v>3067</v>
      </c>
      <c r="AA3225" s="33" t="s">
        <v>42844</v>
      </c>
      <c r="AB3225" s="33">
        <v>5223</v>
      </c>
      <c r="AC3225" s="103">
        <v>23177</v>
      </c>
    </row>
    <row r="3226" spans="1:29" ht="13" customHeight="1" x14ac:dyDescent="0.2">
      <c r="A3226" s="33" t="s">
        <v>29680</v>
      </c>
      <c r="B3226" s="33">
        <v>37</v>
      </c>
      <c r="C3226" s="33" t="s">
        <v>13</v>
      </c>
      <c r="D3226" s="33" t="s">
        <v>30</v>
      </c>
      <c r="E3226" s="96" t="s">
        <v>29681</v>
      </c>
      <c r="F3226" s="94">
        <v>43032</v>
      </c>
      <c r="G3226" s="33" t="s">
        <v>29682</v>
      </c>
      <c r="H3226" s="33" t="s">
        <v>29683</v>
      </c>
      <c r="I3226" s="33" t="s">
        <v>373</v>
      </c>
      <c r="J3226" s="62">
        <v>18634</v>
      </c>
      <c r="K3226" s="33" t="s">
        <v>753</v>
      </c>
      <c r="L3226" s="33" t="s">
        <v>29684</v>
      </c>
      <c r="M3226" s="1" t="s">
        <v>48929</v>
      </c>
      <c r="N3226" s="33" t="s">
        <v>20</v>
      </c>
      <c r="O3226" s="33" t="s">
        <v>29685</v>
      </c>
      <c r="P3226" s="33" t="s">
        <v>45771</v>
      </c>
      <c r="Q3226" s="33" t="s">
        <v>29986</v>
      </c>
      <c r="R3226" s="96" t="s">
        <v>29686</v>
      </c>
      <c r="S3226" s="33" t="s">
        <v>93</v>
      </c>
      <c r="T3226" s="33" t="s">
        <v>45897</v>
      </c>
      <c r="U3226" s="33" t="s">
        <v>49804</v>
      </c>
      <c r="V3226" s="33" t="s">
        <v>26484</v>
      </c>
      <c r="W3226" s="33" t="s">
        <v>26485</v>
      </c>
      <c r="X3226" s="33" t="s">
        <v>93</v>
      </c>
      <c r="Y3226" s="33">
        <v>3066</v>
      </c>
      <c r="AA3226" s="33" t="s">
        <v>42844</v>
      </c>
      <c r="AB3226" s="33">
        <v>5225</v>
      </c>
      <c r="AC3226" s="103">
        <v>23178</v>
      </c>
    </row>
    <row r="3227" spans="1:29" ht="13" customHeight="1" x14ac:dyDescent="0.2">
      <c r="A3227" s="33" t="s">
        <v>29669</v>
      </c>
      <c r="B3227" s="33">
        <v>34</v>
      </c>
      <c r="C3227" s="33" t="s">
        <v>13</v>
      </c>
      <c r="D3227" s="33" t="s">
        <v>41</v>
      </c>
      <c r="F3227" s="94">
        <v>43032</v>
      </c>
      <c r="G3227" s="33" t="s">
        <v>29670</v>
      </c>
      <c r="H3227" s="33" t="s">
        <v>29671</v>
      </c>
      <c r="I3227" s="33" t="s">
        <v>66</v>
      </c>
      <c r="J3227" s="62">
        <v>77081</v>
      </c>
      <c r="K3227" s="33" t="s">
        <v>512</v>
      </c>
      <c r="L3227" s="33" t="s">
        <v>672</v>
      </c>
      <c r="M3227" s="1" t="s">
        <v>45992</v>
      </c>
      <c r="N3227" s="33" t="s">
        <v>4952</v>
      </c>
      <c r="O3227" s="33" t="s">
        <v>29672</v>
      </c>
      <c r="P3227" s="33" t="s">
        <v>45771</v>
      </c>
      <c r="Q3227" s="33" t="s">
        <v>29986</v>
      </c>
      <c r="R3227" s="96" t="s">
        <v>29673</v>
      </c>
      <c r="S3227" s="33" t="s">
        <v>93</v>
      </c>
      <c r="T3227" s="33" t="s">
        <v>28</v>
      </c>
      <c r="U3227" s="33" t="s">
        <v>26498</v>
      </c>
      <c r="V3227" s="33" t="s">
        <v>26482</v>
      </c>
      <c r="W3227" s="33" t="s">
        <v>26485</v>
      </c>
      <c r="X3227" s="33" t="s">
        <v>93</v>
      </c>
      <c r="Y3227" s="33">
        <v>3065</v>
      </c>
      <c r="AA3227" s="33" t="s">
        <v>42842</v>
      </c>
      <c r="AB3227" s="33">
        <v>5224</v>
      </c>
      <c r="AC3227" s="103">
        <v>23036</v>
      </c>
    </row>
    <row r="3228" spans="1:29" ht="13" customHeight="1" x14ac:dyDescent="0.2">
      <c r="A3228" s="33" t="s">
        <v>29660</v>
      </c>
      <c r="B3228" s="33">
        <v>20</v>
      </c>
      <c r="C3228" s="33" t="s">
        <v>13</v>
      </c>
      <c r="D3228" s="33" t="s">
        <v>78</v>
      </c>
      <c r="F3228" s="94">
        <v>43031</v>
      </c>
      <c r="G3228" s="33" t="s">
        <v>30734</v>
      </c>
      <c r="H3228" s="33" t="s">
        <v>1483</v>
      </c>
      <c r="I3228" s="33" t="s">
        <v>45</v>
      </c>
      <c r="J3228" s="62">
        <v>21206</v>
      </c>
      <c r="K3228" s="33" t="s">
        <v>4310</v>
      </c>
      <c r="L3228" s="33" t="s">
        <v>2544</v>
      </c>
      <c r="M3228" s="1" t="s">
        <v>46137</v>
      </c>
      <c r="N3228" s="33" t="s">
        <v>20</v>
      </c>
      <c r="O3228" s="33" t="s">
        <v>29661</v>
      </c>
      <c r="P3228" s="33" t="s">
        <v>45771</v>
      </c>
      <c r="Q3228" s="33" t="s">
        <v>29986</v>
      </c>
      <c r="R3228" s="96" t="s">
        <v>29662</v>
      </c>
      <c r="S3228" s="33" t="s">
        <v>93</v>
      </c>
      <c r="T3228" s="33" t="s">
        <v>21</v>
      </c>
      <c r="U3228" s="33" t="s">
        <v>26689</v>
      </c>
      <c r="V3228" s="33" t="s">
        <v>26484</v>
      </c>
      <c r="W3228" s="33" t="s">
        <v>26485</v>
      </c>
      <c r="X3228" s="33" t="s">
        <v>93</v>
      </c>
      <c r="Z3228" s="33" t="s">
        <v>42353</v>
      </c>
      <c r="AA3228" s="33" t="s">
        <v>42842</v>
      </c>
      <c r="AB3228" s="33">
        <v>5220</v>
      </c>
      <c r="AC3228" s="103">
        <v>23035</v>
      </c>
    </row>
    <row r="3229" spans="1:29" ht="13" customHeight="1" x14ac:dyDescent="0.2">
      <c r="A3229" s="33" t="s">
        <v>29653</v>
      </c>
      <c r="B3229" s="33">
        <v>35</v>
      </c>
      <c r="C3229" s="33" t="s">
        <v>13</v>
      </c>
      <c r="D3229" s="33" t="s">
        <v>41</v>
      </c>
      <c r="F3229" s="94">
        <v>43031</v>
      </c>
      <c r="G3229" s="33" t="s">
        <v>29654</v>
      </c>
      <c r="H3229" s="33" t="s">
        <v>377</v>
      </c>
      <c r="I3229" s="33" t="s">
        <v>38</v>
      </c>
      <c r="J3229" s="62">
        <v>95240</v>
      </c>
      <c r="K3229" s="33" t="s">
        <v>1643</v>
      </c>
      <c r="L3229" s="33" t="s">
        <v>378</v>
      </c>
      <c r="M3229" s="1" t="s">
        <v>47413</v>
      </c>
      <c r="N3229" s="33" t="s">
        <v>20</v>
      </c>
      <c r="O3229" s="33" t="s">
        <v>29655</v>
      </c>
      <c r="P3229" s="33" t="s">
        <v>45771</v>
      </c>
      <c r="Q3229" s="33" t="s">
        <v>29986</v>
      </c>
      <c r="R3229" s="96" t="s">
        <v>29656</v>
      </c>
      <c r="S3229" s="33" t="s">
        <v>93</v>
      </c>
      <c r="T3229" s="33" t="s">
        <v>21</v>
      </c>
      <c r="U3229" s="33" t="s">
        <v>26689</v>
      </c>
      <c r="V3229" s="33" t="s">
        <v>26484</v>
      </c>
      <c r="W3229" s="33" t="s">
        <v>26485</v>
      </c>
      <c r="X3229" s="33" t="s">
        <v>93</v>
      </c>
      <c r="Y3229" s="33">
        <v>3062</v>
      </c>
      <c r="AA3229" s="33" t="s">
        <v>42844</v>
      </c>
      <c r="AB3229" s="33">
        <v>5219</v>
      </c>
      <c r="AC3229" s="103">
        <v>23033</v>
      </c>
    </row>
    <row r="3230" spans="1:29" ht="13" customHeight="1" x14ac:dyDescent="0.2">
      <c r="A3230" s="33" t="s">
        <v>29657</v>
      </c>
      <c r="B3230" s="33">
        <v>31</v>
      </c>
      <c r="C3230" s="33" t="s">
        <v>102</v>
      </c>
      <c r="D3230" s="33" t="s">
        <v>30</v>
      </c>
      <c r="F3230" s="94">
        <v>43031</v>
      </c>
      <c r="G3230" s="33" t="s">
        <v>30733</v>
      </c>
      <c r="H3230" s="33" t="s">
        <v>269</v>
      </c>
      <c r="I3230" s="33" t="s">
        <v>293</v>
      </c>
      <c r="J3230" s="62">
        <v>40065</v>
      </c>
      <c r="K3230" s="33" t="s">
        <v>1114</v>
      </c>
      <c r="L3230" s="33" t="s">
        <v>22861</v>
      </c>
      <c r="M3230" s="1" t="s">
        <v>47414</v>
      </c>
      <c r="N3230" s="33" t="s">
        <v>20</v>
      </c>
      <c r="O3230" s="33" t="s">
        <v>29658</v>
      </c>
      <c r="P3230" s="33" t="s">
        <v>45771</v>
      </c>
      <c r="Q3230" s="33" t="s">
        <v>29986</v>
      </c>
      <c r="R3230" s="96" t="s">
        <v>29659</v>
      </c>
      <c r="S3230" s="33" t="s">
        <v>509</v>
      </c>
      <c r="T3230" s="33" t="s">
        <v>28</v>
      </c>
      <c r="U3230" s="33" t="s">
        <v>26488</v>
      </c>
      <c r="V3230" s="33" t="s">
        <v>26487</v>
      </c>
      <c r="W3230" s="33" t="s">
        <v>26485</v>
      </c>
      <c r="X3230" s="33" t="s">
        <v>93</v>
      </c>
      <c r="Y3230" s="33">
        <v>3064</v>
      </c>
      <c r="AA3230" s="33" t="s">
        <v>42843</v>
      </c>
      <c r="AB3230" s="33">
        <v>5222</v>
      </c>
      <c r="AC3230" s="103">
        <v>23034</v>
      </c>
    </row>
    <row r="3231" spans="1:29" ht="13" customHeight="1" x14ac:dyDescent="0.2">
      <c r="A3231" s="33" t="s">
        <v>30651</v>
      </c>
      <c r="B3231" s="33">
        <v>35</v>
      </c>
      <c r="C3231" s="33" t="s">
        <v>13</v>
      </c>
      <c r="D3231" s="33" t="s">
        <v>127</v>
      </c>
      <c r="F3231" s="94">
        <v>43031</v>
      </c>
      <c r="G3231" s="33" t="s">
        <v>29663</v>
      </c>
      <c r="H3231" s="33" t="s">
        <v>29664</v>
      </c>
      <c r="I3231" s="33" t="s">
        <v>1601</v>
      </c>
      <c r="J3231" s="62">
        <v>58538</v>
      </c>
      <c r="K3231" s="33" t="s">
        <v>29665</v>
      </c>
      <c r="L3231" s="33" t="s">
        <v>29666</v>
      </c>
      <c r="M3231" s="1" t="s">
        <v>48929</v>
      </c>
      <c r="N3231" s="33" t="s">
        <v>20</v>
      </c>
      <c r="O3231" s="33" t="s">
        <v>29667</v>
      </c>
      <c r="P3231" s="33" t="s">
        <v>45771</v>
      </c>
      <c r="Q3231" s="33" t="s">
        <v>29986</v>
      </c>
      <c r="R3231" s="96" t="s">
        <v>29668</v>
      </c>
      <c r="S3231" s="33" t="s">
        <v>93</v>
      </c>
      <c r="T3231" s="33" t="s">
        <v>28</v>
      </c>
      <c r="U3231" s="33" t="s">
        <v>26487</v>
      </c>
      <c r="V3231" s="33" t="s">
        <v>26482</v>
      </c>
      <c r="W3231" s="33" t="s">
        <v>26483</v>
      </c>
      <c r="X3231" s="33" t="s">
        <v>93</v>
      </c>
      <c r="Y3231" s="33">
        <v>3069</v>
      </c>
      <c r="AA3231" s="33" t="s">
        <v>42843</v>
      </c>
      <c r="AB3231" s="33">
        <v>5221</v>
      </c>
      <c r="AC3231" s="103">
        <v>23176</v>
      </c>
    </row>
    <row r="3232" spans="1:29" ht="13" customHeight="1" x14ac:dyDescent="0.2">
      <c r="A3232" s="33" t="s">
        <v>29639</v>
      </c>
      <c r="B3232" s="33">
        <v>25</v>
      </c>
      <c r="C3232" s="33" t="s">
        <v>102</v>
      </c>
      <c r="D3232" s="33" t="s">
        <v>30</v>
      </c>
      <c r="F3232" s="94">
        <v>43030</v>
      </c>
      <c r="G3232" s="33" t="s">
        <v>29640</v>
      </c>
      <c r="H3232" s="33" t="s">
        <v>10117</v>
      </c>
      <c r="I3232" s="33" t="s">
        <v>399</v>
      </c>
      <c r="J3232" s="62">
        <v>64503</v>
      </c>
      <c r="K3232" s="33" t="s">
        <v>10119</v>
      </c>
      <c r="L3232" s="33" t="s">
        <v>10120</v>
      </c>
      <c r="M3232" s="1" t="s">
        <v>46877</v>
      </c>
      <c r="N3232" s="33" t="s">
        <v>20</v>
      </c>
      <c r="O3232" s="33" t="s">
        <v>29641</v>
      </c>
      <c r="P3232" s="33" t="s">
        <v>45771</v>
      </c>
      <c r="Q3232" s="33" t="s">
        <v>29986</v>
      </c>
      <c r="R3232" s="96" t="s">
        <v>29642</v>
      </c>
      <c r="S3232" s="33" t="s">
        <v>93</v>
      </c>
      <c r="T3232" s="33" t="s">
        <v>21</v>
      </c>
      <c r="U3232" s="33" t="s">
        <v>26689</v>
      </c>
      <c r="V3232" s="33" t="s">
        <v>26484</v>
      </c>
      <c r="W3232" s="33" t="s">
        <v>26486</v>
      </c>
      <c r="X3232" s="33" t="s">
        <v>93</v>
      </c>
      <c r="Y3232" s="33">
        <v>3059</v>
      </c>
      <c r="AA3232" s="33" t="s">
        <v>42844</v>
      </c>
      <c r="AB3232" s="33">
        <v>5216</v>
      </c>
      <c r="AC3232" s="103">
        <v>23030</v>
      </c>
    </row>
    <row r="3233" spans="1:29" ht="13" customHeight="1" x14ac:dyDescent="0.2">
      <c r="A3233" s="33" t="s">
        <v>29643</v>
      </c>
      <c r="B3233" s="33">
        <v>43</v>
      </c>
      <c r="C3233" s="33" t="s">
        <v>13</v>
      </c>
      <c r="D3233" s="33" t="s">
        <v>127</v>
      </c>
      <c r="E3233" s="96" t="s">
        <v>29644</v>
      </c>
      <c r="F3233" s="94">
        <v>43030</v>
      </c>
      <c r="G3233" s="33" t="s">
        <v>29645</v>
      </c>
      <c r="H3233" s="33" t="s">
        <v>12461</v>
      </c>
      <c r="I3233" s="33" t="s">
        <v>249</v>
      </c>
      <c r="J3233" s="62">
        <v>89431</v>
      </c>
      <c r="K3233" s="33" t="s">
        <v>5718</v>
      </c>
      <c r="L3233" s="33" t="s">
        <v>12463</v>
      </c>
      <c r="M3233" s="1" t="s">
        <v>46045</v>
      </c>
      <c r="N3233" s="33" t="s">
        <v>20</v>
      </c>
      <c r="O3233" s="33" t="s">
        <v>29646</v>
      </c>
      <c r="P3233" s="33" t="s">
        <v>45771</v>
      </c>
      <c r="Q3233" s="33" t="s">
        <v>29986</v>
      </c>
      <c r="R3233" s="96" t="s">
        <v>29647</v>
      </c>
      <c r="S3233" s="33" t="s">
        <v>93</v>
      </c>
      <c r="T3233" s="33" t="s">
        <v>21</v>
      </c>
      <c r="U3233" s="33" t="s">
        <v>26689</v>
      </c>
      <c r="V3233" s="33" t="s">
        <v>26484</v>
      </c>
      <c r="W3233" s="33" t="s">
        <v>26485</v>
      </c>
      <c r="X3233" s="33" t="s">
        <v>93</v>
      </c>
      <c r="Y3233" s="33">
        <v>3058</v>
      </c>
      <c r="AA3233" s="33" t="s">
        <v>42844</v>
      </c>
      <c r="AB3233" s="33">
        <v>5215</v>
      </c>
      <c r="AC3233" s="103">
        <v>23031</v>
      </c>
    </row>
    <row r="3234" spans="1:29" ht="13" customHeight="1" x14ac:dyDescent="0.2">
      <c r="A3234" s="33" t="s">
        <v>29648</v>
      </c>
      <c r="B3234" s="33">
        <v>30</v>
      </c>
      <c r="C3234" s="33" t="s">
        <v>13</v>
      </c>
      <c r="D3234" s="33" t="s">
        <v>127</v>
      </c>
      <c r="F3234" s="94">
        <v>43030</v>
      </c>
      <c r="G3234" s="33" t="s">
        <v>30732</v>
      </c>
      <c r="H3234" s="33" t="s">
        <v>29649</v>
      </c>
      <c r="I3234" s="33" t="s">
        <v>406</v>
      </c>
      <c r="J3234" s="62">
        <v>54520</v>
      </c>
      <c r="K3234" s="33" t="s">
        <v>8839</v>
      </c>
      <c r="L3234" s="33" t="s">
        <v>29650</v>
      </c>
      <c r="M3234" s="1" t="s">
        <v>47415</v>
      </c>
      <c r="N3234" s="33" t="s">
        <v>20</v>
      </c>
      <c r="O3234" s="33" t="s">
        <v>29651</v>
      </c>
      <c r="P3234" s="33" t="s">
        <v>31864</v>
      </c>
      <c r="Q3234" s="33" t="s">
        <v>29986</v>
      </c>
      <c r="R3234" s="96" t="s">
        <v>29652</v>
      </c>
      <c r="S3234" s="33" t="s">
        <v>93</v>
      </c>
      <c r="T3234" s="33" t="s">
        <v>45897</v>
      </c>
      <c r="U3234" s="33" t="s">
        <v>49804</v>
      </c>
      <c r="V3234" s="33" t="s">
        <v>26484</v>
      </c>
      <c r="W3234" s="33" t="s">
        <v>26485</v>
      </c>
      <c r="X3234" s="33" t="s">
        <v>93</v>
      </c>
      <c r="Y3234" s="33">
        <v>3061</v>
      </c>
      <c r="AA3234" s="33" t="s">
        <v>42843</v>
      </c>
      <c r="AB3234" s="33">
        <v>5217</v>
      </c>
      <c r="AC3234" s="103">
        <v>23032</v>
      </c>
    </row>
    <row r="3235" spans="1:29" ht="13" customHeight="1" x14ac:dyDescent="0.2">
      <c r="A3235" s="33" t="s">
        <v>29634</v>
      </c>
      <c r="B3235" s="33">
        <v>27</v>
      </c>
      <c r="C3235" s="33" t="s">
        <v>13</v>
      </c>
      <c r="D3235" s="33" t="s">
        <v>41</v>
      </c>
      <c r="E3235" s="96" t="s">
        <v>29635</v>
      </c>
      <c r="F3235" s="94">
        <v>43030</v>
      </c>
      <c r="G3235" s="33" t="s">
        <v>29636</v>
      </c>
      <c r="H3235" s="33" t="s">
        <v>9287</v>
      </c>
      <c r="I3235" s="33" t="s">
        <v>38</v>
      </c>
      <c r="J3235" s="62">
        <v>95358</v>
      </c>
      <c r="K3235" s="33" t="s">
        <v>2941</v>
      </c>
      <c r="L3235" s="33" t="s">
        <v>2942</v>
      </c>
      <c r="M3235" s="1" t="s">
        <v>47034</v>
      </c>
      <c r="N3235" s="33" t="s">
        <v>20</v>
      </c>
      <c r="O3235" s="33" t="s">
        <v>29637</v>
      </c>
      <c r="P3235" s="33" t="s">
        <v>45771</v>
      </c>
      <c r="Q3235" s="33" t="s">
        <v>29986</v>
      </c>
      <c r="R3235" s="96" t="s">
        <v>29638</v>
      </c>
      <c r="S3235" s="33" t="s">
        <v>93</v>
      </c>
      <c r="T3235" s="33" t="s">
        <v>28</v>
      </c>
      <c r="U3235" s="33" t="s">
        <v>26487</v>
      </c>
      <c r="V3235" s="33" t="s">
        <v>26487</v>
      </c>
      <c r="W3235" s="33" t="s">
        <v>26483</v>
      </c>
      <c r="X3235" s="33" t="s">
        <v>93</v>
      </c>
      <c r="Y3235" s="33">
        <v>3055</v>
      </c>
      <c r="AA3235" s="33" t="s">
        <v>42844</v>
      </c>
      <c r="AB3235" s="33">
        <v>5218</v>
      </c>
      <c r="AC3235" s="103">
        <v>23028</v>
      </c>
    </row>
    <row r="3236" spans="1:29" ht="13" customHeight="1" x14ac:dyDescent="0.2">
      <c r="A3236" s="33" t="s">
        <v>29628</v>
      </c>
      <c r="B3236" s="33">
        <v>37</v>
      </c>
      <c r="C3236" s="33" t="s">
        <v>13</v>
      </c>
      <c r="D3236" s="33" t="s">
        <v>30</v>
      </c>
      <c r="E3236" s="96" t="s">
        <v>29629</v>
      </c>
      <c r="F3236" s="94">
        <v>43029</v>
      </c>
      <c r="G3236" s="33" t="s">
        <v>29630</v>
      </c>
      <c r="H3236" s="33" t="s">
        <v>6374</v>
      </c>
      <c r="I3236" s="33" t="s">
        <v>62</v>
      </c>
      <c r="J3236" s="62">
        <v>44420</v>
      </c>
      <c r="K3236" s="33" t="s">
        <v>1182</v>
      </c>
      <c r="L3236" s="33" t="s">
        <v>29631</v>
      </c>
      <c r="M3236" s="1" t="s">
        <v>47416</v>
      </c>
      <c r="N3236" s="33" t="s">
        <v>20</v>
      </c>
      <c r="O3236" s="33" t="s">
        <v>29632</v>
      </c>
      <c r="P3236" s="33" t="s">
        <v>45771</v>
      </c>
      <c r="Q3236" s="33" t="s">
        <v>29986</v>
      </c>
      <c r="R3236" s="96" t="s">
        <v>29633</v>
      </c>
      <c r="S3236" s="33" t="s">
        <v>93</v>
      </c>
      <c r="T3236" s="33" t="s">
        <v>21</v>
      </c>
      <c r="U3236" s="33" t="s">
        <v>26689</v>
      </c>
      <c r="V3236" s="33" t="s">
        <v>26484</v>
      </c>
      <c r="W3236" s="33" t="s">
        <v>26485</v>
      </c>
      <c r="X3236" s="33" t="s">
        <v>93</v>
      </c>
      <c r="Y3236" s="33">
        <v>3054</v>
      </c>
      <c r="AA3236" s="33" t="s">
        <v>42844</v>
      </c>
      <c r="AB3236" s="33">
        <v>5213</v>
      </c>
      <c r="AC3236" s="103">
        <v>23027</v>
      </c>
    </row>
    <row r="3237" spans="1:29" ht="13" customHeight="1" x14ac:dyDescent="0.2">
      <c r="A3237" s="33" t="s">
        <v>29623</v>
      </c>
      <c r="B3237" s="33">
        <v>44</v>
      </c>
      <c r="C3237" s="33" t="s">
        <v>13</v>
      </c>
      <c r="D3237" s="33" t="s">
        <v>41</v>
      </c>
      <c r="F3237" s="94">
        <v>43029</v>
      </c>
      <c r="G3237" s="33" t="s">
        <v>30731</v>
      </c>
      <c r="H3237" s="33" t="s">
        <v>29624</v>
      </c>
      <c r="I3237" s="33" t="s">
        <v>38</v>
      </c>
      <c r="J3237" s="62">
        <v>95425</v>
      </c>
      <c r="K3237" s="33" t="s">
        <v>2457</v>
      </c>
      <c r="L3237" s="33" t="s">
        <v>29625</v>
      </c>
      <c r="M3237" s="1" t="s">
        <v>47417</v>
      </c>
      <c r="N3237" s="33" t="s">
        <v>20</v>
      </c>
      <c r="O3237" s="33" t="s">
        <v>29626</v>
      </c>
      <c r="P3237" s="33" t="s">
        <v>45771</v>
      </c>
      <c r="Q3237" s="33" t="s">
        <v>29986</v>
      </c>
      <c r="R3237" s="96" t="s">
        <v>29627</v>
      </c>
      <c r="S3237" s="33" t="s">
        <v>93</v>
      </c>
      <c r="T3237" s="33" t="s">
        <v>28</v>
      </c>
      <c r="U3237" s="33" t="s">
        <v>26506</v>
      </c>
      <c r="V3237" s="33" t="s">
        <v>26482</v>
      </c>
      <c r="W3237" s="33" t="s">
        <v>26485</v>
      </c>
      <c r="X3237" s="33" t="s">
        <v>93</v>
      </c>
      <c r="Y3237" s="33">
        <v>3053</v>
      </c>
      <c r="AA3237" s="33" t="s">
        <v>42843</v>
      </c>
      <c r="AB3237" s="33">
        <v>5214</v>
      </c>
      <c r="AC3237" s="103">
        <v>23025</v>
      </c>
    </row>
    <row r="3238" spans="1:29" ht="13" customHeight="1" x14ac:dyDescent="0.2">
      <c r="A3238" s="33" t="s">
        <v>29603</v>
      </c>
      <c r="B3238" s="33">
        <v>23</v>
      </c>
      <c r="C3238" s="33" t="s">
        <v>13</v>
      </c>
      <c r="D3238" s="33" t="s">
        <v>78</v>
      </c>
      <c r="E3238" s="96" t="s">
        <v>29604</v>
      </c>
      <c r="F3238" s="94">
        <v>43028</v>
      </c>
      <c r="G3238" s="33" t="s">
        <v>29605</v>
      </c>
      <c r="H3238" s="33" t="s">
        <v>29606</v>
      </c>
      <c r="I3238" s="33" t="s">
        <v>62</v>
      </c>
      <c r="J3238" s="62">
        <v>45439</v>
      </c>
      <c r="K3238" s="33" t="s">
        <v>992</v>
      </c>
      <c r="L3238" s="33" t="s">
        <v>29607</v>
      </c>
      <c r="M3238" s="1" t="s">
        <v>47418</v>
      </c>
      <c r="N3238" s="33" t="s">
        <v>20</v>
      </c>
      <c r="O3238" s="33" t="s">
        <v>29608</v>
      </c>
      <c r="P3238" s="33" t="s">
        <v>45771</v>
      </c>
      <c r="Q3238" s="33" t="s">
        <v>29986</v>
      </c>
      <c r="R3238" s="96" t="s">
        <v>29609</v>
      </c>
      <c r="S3238" s="33" t="s">
        <v>93</v>
      </c>
      <c r="T3238" s="33" t="s">
        <v>21</v>
      </c>
      <c r="U3238" s="33" t="s">
        <v>26689</v>
      </c>
      <c r="V3238" s="33" t="s">
        <v>26484</v>
      </c>
      <c r="W3238" s="33" t="s">
        <v>26485</v>
      </c>
      <c r="X3238" s="33" t="s">
        <v>93</v>
      </c>
      <c r="Y3238" s="33">
        <v>3048</v>
      </c>
      <c r="AA3238" s="33" t="s">
        <v>42844</v>
      </c>
      <c r="AB3238" s="33">
        <v>5208</v>
      </c>
      <c r="AC3238" s="103">
        <v>23021</v>
      </c>
    </row>
    <row r="3239" spans="1:29" ht="13" customHeight="1" x14ac:dyDescent="0.2">
      <c r="A3239" s="33" t="s">
        <v>29610</v>
      </c>
      <c r="B3239" s="33">
        <v>30</v>
      </c>
      <c r="C3239" s="33" t="s">
        <v>13</v>
      </c>
      <c r="D3239" s="33" t="s">
        <v>30</v>
      </c>
      <c r="E3239" s="96" t="s">
        <v>29611</v>
      </c>
      <c r="F3239" s="94">
        <v>43028</v>
      </c>
      <c r="G3239" s="33" t="s">
        <v>29612</v>
      </c>
      <c r="H3239" s="33" t="s">
        <v>29613</v>
      </c>
      <c r="I3239" s="33" t="s">
        <v>366</v>
      </c>
      <c r="J3239" s="62">
        <v>74948</v>
      </c>
      <c r="K3239" s="33" t="s">
        <v>27513</v>
      </c>
      <c r="L3239" s="33" t="s">
        <v>29614</v>
      </c>
      <c r="M3239" s="1" t="s">
        <v>47419</v>
      </c>
      <c r="N3239" s="33" t="s">
        <v>20</v>
      </c>
      <c r="O3239" s="33" t="s">
        <v>29615</v>
      </c>
      <c r="P3239" s="33" t="s">
        <v>31864</v>
      </c>
      <c r="Q3239" s="33" t="s">
        <v>29986</v>
      </c>
      <c r="R3239" s="96" t="s">
        <v>29616</v>
      </c>
      <c r="S3239" s="33" t="s">
        <v>93</v>
      </c>
      <c r="T3239" s="33" t="s">
        <v>21</v>
      </c>
      <c r="U3239" s="33" t="s">
        <v>26682</v>
      </c>
      <c r="V3239" s="33" t="s">
        <v>26484</v>
      </c>
      <c r="W3239" s="33" t="s">
        <v>26485</v>
      </c>
      <c r="X3239" s="33" t="s">
        <v>93</v>
      </c>
      <c r="Y3239" s="33">
        <v>3052</v>
      </c>
      <c r="AA3239" s="33" t="s">
        <v>42843</v>
      </c>
      <c r="AB3239" s="33">
        <v>5210</v>
      </c>
      <c r="AC3239" s="103">
        <v>23022</v>
      </c>
    </row>
    <row r="3240" spans="1:29" ht="13" customHeight="1" x14ac:dyDescent="0.2">
      <c r="A3240" s="33" t="s">
        <v>29620</v>
      </c>
      <c r="B3240" s="33">
        <v>54</v>
      </c>
      <c r="C3240" s="33" t="s">
        <v>13</v>
      </c>
      <c r="D3240" s="33" t="s">
        <v>41</v>
      </c>
      <c r="F3240" s="94">
        <v>43028</v>
      </c>
      <c r="G3240" s="33" t="s">
        <v>30730</v>
      </c>
      <c r="H3240" s="33" t="s">
        <v>671</v>
      </c>
      <c r="I3240" s="33" t="s">
        <v>66</v>
      </c>
      <c r="J3240" s="62">
        <v>77091</v>
      </c>
      <c r="K3240" s="33" t="s">
        <v>512</v>
      </c>
      <c r="L3240" s="33" t="s">
        <v>672</v>
      </c>
      <c r="M3240" s="1" t="s">
        <v>45992</v>
      </c>
      <c r="N3240" s="33" t="s">
        <v>20</v>
      </c>
      <c r="O3240" s="33" t="s">
        <v>29621</v>
      </c>
      <c r="P3240" s="33" t="s">
        <v>45771</v>
      </c>
      <c r="Q3240" s="33" t="s">
        <v>29986</v>
      </c>
      <c r="R3240" s="96" t="s">
        <v>29622</v>
      </c>
      <c r="S3240" s="33" t="s">
        <v>93</v>
      </c>
      <c r="T3240" s="33" t="s">
        <v>21</v>
      </c>
      <c r="U3240" s="33" t="s">
        <v>26682</v>
      </c>
      <c r="V3240" s="33" t="s">
        <v>26482</v>
      </c>
      <c r="W3240" s="33" t="s">
        <v>26485</v>
      </c>
      <c r="X3240" s="33" t="s">
        <v>93</v>
      </c>
      <c r="Y3240" s="33">
        <v>3051</v>
      </c>
      <c r="AA3240" s="33" t="s">
        <v>42844</v>
      </c>
      <c r="AB3240" s="33">
        <v>5209</v>
      </c>
      <c r="AC3240" s="103">
        <v>23024</v>
      </c>
    </row>
    <row r="3241" spans="1:29" ht="13" customHeight="1" x14ac:dyDescent="0.2">
      <c r="A3241" s="33" t="s">
        <v>29596</v>
      </c>
      <c r="B3241" s="33">
        <v>42</v>
      </c>
      <c r="C3241" s="33" t="s">
        <v>13</v>
      </c>
      <c r="D3241" s="33" t="s">
        <v>78</v>
      </c>
      <c r="E3241" s="96" t="s">
        <v>29597</v>
      </c>
      <c r="F3241" s="94">
        <v>43028</v>
      </c>
      <c r="G3241" s="33" t="s">
        <v>29598</v>
      </c>
      <c r="H3241" s="33" t="s">
        <v>29599</v>
      </c>
      <c r="I3241" s="33" t="s">
        <v>18</v>
      </c>
      <c r="J3241" s="62">
        <v>71350</v>
      </c>
      <c r="K3241" s="33" t="s">
        <v>20730</v>
      </c>
      <c r="L3241" s="33" t="s">
        <v>29600</v>
      </c>
      <c r="M3241" s="1" t="s">
        <v>47420</v>
      </c>
      <c r="N3241" s="33" t="s">
        <v>362</v>
      </c>
      <c r="O3241" s="33" t="s">
        <v>29601</v>
      </c>
      <c r="P3241" s="33" t="s">
        <v>45771</v>
      </c>
      <c r="Q3241" s="33" t="s">
        <v>29986</v>
      </c>
      <c r="R3241" s="96" t="s">
        <v>29602</v>
      </c>
      <c r="S3241" s="33" t="s">
        <v>93</v>
      </c>
      <c r="T3241" s="33" t="s">
        <v>45897</v>
      </c>
      <c r="U3241" s="33" t="s">
        <v>49804</v>
      </c>
      <c r="V3241" s="33" t="s">
        <v>26482</v>
      </c>
      <c r="W3241" s="33" t="s">
        <v>26485</v>
      </c>
      <c r="AA3241" s="33" t="s">
        <v>42843</v>
      </c>
      <c r="AB3241" s="33">
        <v>5212</v>
      </c>
      <c r="AC3241" s="103">
        <v>23019</v>
      </c>
    </row>
    <row r="3242" spans="1:29" ht="13" customHeight="1" x14ac:dyDescent="0.2">
      <c r="A3242" s="33" t="s">
        <v>29617</v>
      </c>
      <c r="B3242" s="33">
        <v>55</v>
      </c>
      <c r="C3242" s="33" t="s">
        <v>13</v>
      </c>
      <c r="D3242" s="33" t="s">
        <v>78</v>
      </c>
      <c r="E3242" s="96" t="s">
        <v>29618</v>
      </c>
      <c r="F3242" s="94">
        <v>43028</v>
      </c>
      <c r="G3242" s="33" t="s">
        <v>30728</v>
      </c>
      <c r="H3242" s="33" t="s">
        <v>11296</v>
      </c>
      <c r="I3242" s="33" t="s">
        <v>66</v>
      </c>
      <c r="J3242" s="62">
        <v>78407</v>
      </c>
      <c r="K3242" s="33" t="s">
        <v>11298</v>
      </c>
      <c r="L3242" s="33" t="s">
        <v>11299</v>
      </c>
      <c r="M3242" s="1" t="s">
        <v>45959</v>
      </c>
      <c r="N3242" s="33" t="s">
        <v>20</v>
      </c>
      <c r="O3242" s="33" t="s">
        <v>30729</v>
      </c>
      <c r="P3242" s="33" t="s">
        <v>45771</v>
      </c>
      <c r="Q3242" s="33" t="s">
        <v>29986</v>
      </c>
      <c r="R3242" s="96" t="s">
        <v>29619</v>
      </c>
      <c r="S3242" s="33" t="s">
        <v>93</v>
      </c>
      <c r="T3242" s="33" t="s">
        <v>45897</v>
      </c>
      <c r="U3242" s="33" t="s">
        <v>49804</v>
      </c>
      <c r="V3242" s="33" t="s">
        <v>26484</v>
      </c>
      <c r="W3242" s="33" t="s">
        <v>26486</v>
      </c>
      <c r="X3242" s="33" t="s">
        <v>509</v>
      </c>
      <c r="Y3242" s="33">
        <v>3050</v>
      </c>
      <c r="AA3242" s="33" t="s">
        <v>42842</v>
      </c>
      <c r="AB3242" s="33">
        <v>5211</v>
      </c>
      <c r="AC3242" s="103">
        <v>23023</v>
      </c>
    </row>
    <row r="3243" spans="1:29" ht="13" customHeight="1" x14ac:dyDescent="0.2">
      <c r="A3243" s="33" t="s">
        <v>29589</v>
      </c>
      <c r="B3243" s="33">
        <v>26</v>
      </c>
      <c r="C3243" s="33" t="s">
        <v>13</v>
      </c>
      <c r="D3243" s="33" t="s">
        <v>30</v>
      </c>
      <c r="E3243" s="96" t="s">
        <v>29590</v>
      </c>
      <c r="F3243" s="94">
        <v>43027</v>
      </c>
      <c r="G3243" s="33" t="s">
        <v>30727</v>
      </c>
      <c r="H3243" s="33" t="s">
        <v>29591</v>
      </c>
      <c r="I3243" s="33" t="s">
        <v>337</v>
      </c>
      <c r="J3243" s="62">
        <v>28086</v>
      </c>
      <c r="K3243" s="33" t="s">
        <v>921</v>
      </c>
      <c r="L3243" s="33" t="s">
        <v>29592</v>
      </c>
      <c r="M3243" s="1" t="s">
        <v>48941</v>
      </c>
      <c r="N3243" s="33" t="s">
        <v>20</v>
      </c>
      <c r="O3243" s="33" t="s">
        <v>29593</v>
      </c>
      <c r="P3243" s="33" t="s">
        <v>45771</v>
      </c>
      <c r="Q3243" s="33" t="s">
        <v>29986</v>
      </c>
      <c r="R3243" s="96" t="s">
        <v>29594</v>
      </c>
      <c r="S3243" s="33" t="s">
        <v>93</v>
      </c>
      <c r="T3243" s="33" t="s">
        <v>21</v>
      </c>
      <c r="U3243" s="33" t="s">
        <v>26689</v>
      </c>
      <c r="V3243" s="33" t="s">
        <v>26484</v>
      </c>
      <c r="W3243" s="33" t="s">
        <v>19153</v>
      </c>
      <c r="X3243" s="33" t="s">
        <v>93</v>
      </c>
      <c r="Y3243" s="33">
        <v>3047</v>
      </c>
      <c r="AA3243" s="33" t="s">
        <v>42844</v>
      </c>
      <c r="AB3243" s="33">
        <v>5206</v>
      </c>
      <c r="AC3243" s="103">
        <v>23017</v>
      </c>
    </row>
    <row r="3244" spans="1:29" ht="13" customHeight="1" x14ac:dyDescent="0.2">
      <c r="A3244" s="33" t="s">
        <v>29584</v>
      </c>
      <c r="B3244" s="33">
        <v>34</v>
      </c>
      <c r="C3244" s="33" t="s">
        <v>13</v>
      </c>
      <c r="D3244" s="33" t="s">
        <v>30</v>
      </c>
      <c r="E3244" s="96" t="s">
        <v>29585</v>
      </c>
      <c r="F3244" s="94">
        <v>43027</v>
      </c>
      <c r="G3244" s="33" t="s">
        <v>29586</v>
      </c>
      <c r="H3244" s="33" t="s">
        <v>8914</v>
      </c>
      <c r="I3244" s="33" t="s">
        <v>55</v>
      </c>
      <c r="J3244" s="62">
        <v>33764</v>
      </c>
      <c r="K3244" s="33" t="s">
        <v>2143</v>
      </c>
      <c r="L3244" s="33" t="s">
        <v>12162</v>
      </c>
      <c r="M3244" s="1" t="s">
        <v>46659</v>
      </c>
      <c r="N3244" s="33" t="s">
        <v>20</v>
      </c>
      <c r="O3244" s="33" t="s">
        <v>29587</v>
      </c>
      <c r="P3244" s="33" t="s">
        <v>45392</v>
      </c>
      <c r="Q3244" s="33" t="s">
        <v>29986</v>
      </c>
      <c r="R3244" s="96" t="s">
        <v>29588</v>
      </c>
      <c r="S3244" s="33" t="s">
        <v>509</v>
      </c>
      <c r="T3244" s="33" t="s">
        <v>21</v>
      </c>
      <c r="U3244" s="33" t="s">
        <v>26689</v>
      </c>
      <c r="V3244" s="33" t="s">
        <v>26482</v>
      </c>
      <c r="W3244" s="33" t="s">
        <v>26485</v>
      </c>
      <c r="X3244" s="33" t="s">
        <v>93</v>
      </c>
      <c r="Y3244" s="33">
        <v>3045</v>
      </c>
      <c r="AA3244" s="33" t="s">
        <v>42844</v>
      </c>
      <c r="AB3244" s="33">
        <v>5205</v>
      </c>
      <c r="AC3244" s="103">
        <v>23015</v>
      </c>
    </row>
    <row r="3245" spans="1:29" ht="13" customHeight="1" x14ac:dyDescent="0.2">
      <c r="A3245" s="33" t="s">
        <v>29580</v>
      </c>
      <c r="B3245" s="33">
        <v>38</v>
      </c>
      <c r="C3245" s="33" t="s">
        <v>13</v>
      </c>
      <c r="D3245" s="33" t="s">
        <v>30</v>
      </c>
      <c r="E3245" s="96" t="s">
        <v>29581</v>
      </c>
      <c r="F3245" s="94">
        <v>43027</v>
      </c>
      <c r="G3245" s="33" t="s">
        <v>30726</v>
      </c>
      <c r="H3245" s="33" t="s">
        <v>3796</v>
      </c>
      <c r="I3245" s="33" t="s">
        <v>87</v>
      </c>
      <c r="J3245" s="62">
        <v>35215</v>
      </c>
      <c r="K3245" s="33" t="s">
        <v>1655</v>
      </c>
      <c r="L3245" s="33" t="s">
        <v>3821</v>
      </c>
      <c r="M3245" s="1" t="s">
        <v>46106</v>
      </c>
      <c r="N3245" s="33" t="s">
        <v>4952</v>
      </c>
      <c r="O3245" s="33" t="s">
        <v>29582</v>
      </c>
      <c r="P3245" s="33" t="s">
        <v>45771</v>
      </c>
      <c r="Q3245" s="33" t="s">
        <v>29986</v>
      </c>
      <c r="R3245" s="96" t="s">
        <v>29583</v>
      </c>
      <c r="S3245" s="33" t="s">
        <v>93</v>
      </c>
      <c r="T3245" s="33" t="s">
        <v>21</v>
      </c>
      <c r="U3245" s="33" t="s">
        <v>26689</v>
      </c>
      <c r="V3245" s="33" t="s">
        <v>26482</v>
      </c>
      <c r="W3245" s="33" t="s">
        <v>26485</v>
      </c>
      <c r="X3245" s="33" t="s">
        <v>93</v>
      </c>
      <c r="Y3245" s="33">
        <v>3049</v>
      </c>
      <c r="AA3245" s="33" t="s">
        <v>42844</v>
      </c>
      <c r="AB3245" s="33">
        <v>5207</v>
      </c>
      <c r="AC3245" s="103">
        <v>23014</v>
      </c>
    </row>
    <row r="3246" spans="1:29" ht="13" customHeight="1" x14ac:dyDescent="0.2">
      <c r="A3246" s="33" t="s">
        <v>29576</v>
      </c>
      <c r="B3246" s="33">
        <v>35</v>
      </c>
      <c r="C3246" s="33" t="s">
        <v>13</v>
      </c>
      <c r="D3246" s="33" t="s">
        <v>30</v>
      </c>
      <c r="F3246" s="94">
        <v>43026</v>
      </c>
      <c r="G3246" s="33" t="s">
        <v>29577</v>
      </c>
      <c r="H3246" s="33" t="s">
        <v>515</v>
      </c>
      <c r="I3246" s="33" t="s">
        <v>111</v>
      </c>
      <c r="J3246" s="62">
        <v>85715</v>
      </c>
      <c r="K3246" s="33" t="s">
        <v>516</v>
      </c>
      <c r="L3246" s="33" t="s">
        <v>517</v>
      </c>
      <c r="M3246" s="1" t="s">
        <v>46078</v>
      </c>
      <c r="N3246" s="33" t="s">
        <v>20</v>
      </c>
      <c r="O3246" s="33" t="s">
        <v>29578</v>
      </c>
      <c r="P3246" s="33" t="s">
        <v>45771</v>
      </c>
      <c r="Q3246" s="33" t="s">
        <v>29986</v>
      </c>
      <c r="R3246" s="96" t="s">
        <v>29579</v>
      </c>
      <c r="S3246" s="33" t="s">
        <v>93</v>
      </c>
      <c r="T3246" s="33" t="s">
        <v>21</v>
      </c>
      <c r="U3246" s="33" t="s">
        <v>26689</v>
      </c>
      <c r="V3246" s="33" t="s">
        <v>26484</v>
      </c>
      <c r="W3246" s="33" t="s">
        <v>26486</v>
      </c>
      <c r="X3246" s="33" t="s">
        <v>93</v>
      </c>
      <c r="Y3246" s="33">
        <v>3044</v>
      </c>
      <c r="AA3246" s="33" t="s">
        <v>42842</v>
      </c>
      <c r="AB3246" s="33">
        <v>5204</v>
      </c>
      <c r="AC3246" s="103">
        <v>23013</v>
      </c>
    </row>
    <row r="3247" spans="1:29" ht="13" customHeight="1" x14ac:dyDescent="0.2">
      <c r="A3247" s="33" t="s">
        <v>29566</v>
      </c>
      <c r="B3247" s="33">
        <v>18</v>
      </c>
      <c r="C3247" s="33" t="s">
        <v>13</v>
      </c>
      <c r="D3247" s="33" t="s">
        <v>41</v>
      </c>
      <c r="E3247" s="96" t="s">
        <v>29567</v>
      </c>
      <c r="F3247" s="94">
        <v>43025</v>
      </c>
      <c r="G3247" s="33" t="s">
        <v>30725</v>
      </c>
      <c r="H3247" s="33" t="s">
        <v>1327</v>
      </c>
      <c r="I3247" s="33" t="s">
        <v>38</v>
      </c>
      <c r="J3247" s="62">
        <v>95301</v>
      </c>
      <c r="K3247" s="33" t="s">
        <v>1328</v>
      </c>
      <c r="L3247" s="33" t="s">
        <v>1329</v>
      </c>
      <c r="M3247" s="1" t="s">
        <v>47421</v>
      </c>
      <c r="N3247" s="33" t="s">
        <v>20</v>
      </c>
      <c r="O3247" s="33" t="s">
        <v>29568</v>
      </c>
      <c r="P3247" s="33" t="s">
        <v>45771</v>
      </c>
      <c r="Q3247" s="33" t="s">
        <v>29986</v>
      </c>
      <c r="R3247" s="96" t="s">
        <v>29569</v>
      </c>
      <c r="S3247" s="33" t="s">
        <v>22</v>
      </c>
      <c r="T3247" s="33" t="s">
        <v>21</v>
      </c>
      <c r="U3247" s="33" t="s">
        <v>26689</v>
      </c>
      <c r="V3247" s="33" t="s">
        <v>26484</v>
      </c>
      <c r="W3247" s="33" t="s">
        <v>26485</v>
      </c>
      <c r="X3247" s="33" t="s">
        <v>93</v>
      </c>
      <c r="Y3247" s="33">
        <v>3042</v>
      </c>
      <c r="AA3247" s="33" t="s">
        <v>42844</v>
      </c>
      <c r="AB3247" s="33">
        <v>5202</v>
      </c>
      <c r="AC3247" s="103">
        <v>23010</v>
      </c>
    </row>
    <row r="3248" spans="1:29" ht="13" customHeight="1" x14ac:dyDescent="0.2">
      <c r="A3248" s="33" t="s">
        <v>29570</v>
      </c>
      <c r="B3248" s="33">
        <v>24</v>
      </c>
      <c r="C3248" s="33" t="s">
        <v>13</v>
      </c>
      <c r="D3248" s="33" t="s">
        <v>78</v>
      </c>
      <c r="E3248" s="96" t="s">
        <v>29571</v>
      </c>
      <c r="F3248" s="94">
        <v>43025</v>
      </c>
      <c r="G3248" s="33" t="s">
        <v>29572</v>
      </c>
      <c r="H3248" s="33" t="s">
        <v>7607</v>
      </c>
      <c r="I3248" s="33" t="s">
        <v>224</v>
      </c>
      <c r="J3248" s="62">
        <v>23661</v>
      </c>
      <c r="K3248" s="33" t="s">
        <v>14312</v>
      </c>
      <c r="L3248" s="33" t="s">
        <v>29573</v>
      </c>
      <c r="M3248" s="1" t="s">
        <v>47422</v>
      </c>
      <c r="N3248" s="33" t="s">
        <v>20</v>
      </c>
      <c r="O3248" s="33" t="s">
        <v>29574</v>
      </c>
      <c r="P3248" s="33" t="s">
        <v>45771</v>
      </c>
      <c r="Q3248" s="33" t="s">
        <v>29986</v>
      </c>
      <c r="R3248" s="96" t="s">
        <v>29575</v>
      </c>
      <c r="S3248" s="33" t="s">
        <v>93</v>
      </c>
      <c r="T3248" s="33" t="s">
        <v>350</v>
      </c>
      <c r="U3248" s="33" t="s">
        <v>26775</v>
      </c>
      <c r="V3248" s="33" t="s">
        <v>26482</v>
      </c>
      <c r="W3248" s="33" t="s">
        <v>26485</v>
      </c>
      <c r="X3248" s="33" t="s">
        <v>93</v>
      </c>
      <c r="Y3248" s="33">
        <v>3043</v>
      </c>
      <c r="AA3248" s="33" t="s">
        <v>42844</v>
      </c>
      <c r="AB3248" s="33">
        <v>5203</v>
      </c>
      <c r="AC3248" s="103">
        <v>23012</v>
      </c>
    </row>
    <row r="3249" spans="1:46" ht="13" customHeight="1" x14ac:dyDescent="0.2">
      <c r="A3249" s="33" t="s">
        <v>29503</v>
      </c>
      <c r="B3249" s="33">
        <v>20</v>
      </c>
      <c r="C3249" s="33" t="s">
        <v>13</v>
      </c>
      <c r="D3249" s="33" t="s">
        <v>78</v>
      </c>
      <c r="F3249" s="94">
        <v>43024</v>
      </c>
      <c r="G3249" s="33" t="s">
        <v>29504</v>
      </c>
      <c r="H3249" s="33" t="s">
        <v>1483</v>
      </c>
      <c r="I3249" s="33" t="s">
        <v>45</v>
      </c>
      <c r="J3249" s="62">
        <v>21214</v>
      </c>
      <c r="K3249" s="33" t="s">
        <v>4310</v>
      </c>
      <c r="L3249" s="33" t="s">
        <v>2544</v>
      </c>
      <c r="M3249" s="1" t="s">
        <v>46137</v>
      </c>
      <c r="N3249" s="33" t="s">
        <v>20</v>
      </c>
      <c r="O3249" s="33" t="s">
        <v>29505</v>
      </c>
      <c r="P3249" s="33" t="s">
        <v>45392</v>
      </c>
      <c r="Q3249" s="33" t="s">
        <v>29986</v>
      </c>
      <c r="R3249" s="33" t="s">
        <v>29506</v>
      </c>
      <c r="S3249" s="33" t="s">
        <v>93</v>
      </c>
      <c r="T3249" s="33" t="s">
        <v>21</v>
      </c>
      <c r="U3249" s="33" t="s">
        <v>26689</v>
      </c>
      <c r="V3249" s="33" t="s">
        <v>26482</v>
      </c>
      <c r="W3249" s="33" t="s">
        <v>26486</v>
      </c>
      <c r="X3249" s="33" t="s">
        <v>509</v>
      </c>
      <c r="Y3249" s="33">
        <v>3034</v>
      </c>
      <c r="AA3249" s="33" t="s">
        <v>42842</v>
      </c>
      <c r="AB3249" s="33">
        <v>5198</v>
      </c>
      <c r="AC3249" s="103">
        <v>22888</v>
      </c>
    </row>
    <row r="3250" spans="1:46" ht="13" customHeight="1" x14ac:dyDescent="0.2">
      <c r="A3250" s="33" t="s">
        <v>30724</v>
      </c>
      <c r="B3250" s="33">
        <v>31</v>
      </c>
      <c r="C3250" s="33" t="s">
        <v>13</v>
      </c>
      <c r="D3250" s="33" t="s">
        <v>30</v>
      </c>
      <c r="F3250" s="94">
        <v>43024</v>
      </c>
      <c r="G3250" s="33" t="s">
        <v>29516</v>
      </c>
      <c r="H3250" s="33" t="s">
        <v>29517</v>
      </c>
      <c r="I3250" s="33" t="s">
        <v>66</v>
      </c>
      <c r="J3250" s="62">
        <v>77339</v>
      </c>
      <c r="K3250" s="33" t="s">
        <v>512</v>
      </c>
      <c r="L3250" s="33" t="s">
        <v>29518</v>
      </c>
      <c r="M3250" s="1" t="s">
        <v>48929</v>
      </c>
      <c r="N3250" s="33" t="s">
        <v>4952</v>
      </c>
      <c r="O3250" s="33" t="s">
        <v>29519</v>
      </c>
      <c r="P3250" s="33" t="s">
        <v>45771</v>
      </c>
      <c r="Q3250" s="33" t="s">
        <v>29986</v>
      </c>
      <c r="R3250" s="33" t="s">
        <v>29520</v>
      </c>
      <c r="S3250" s="33" t="s">
        <v>93</v>
      </c>
      <c r="T3250" s="33" t="s">
        <v>21</v>
      </c>
      <c r="U3250" s="33" t="s">
        <v>26689</v>
      </c>
      <c r="V3250" s="33" t="s">
        <v>26484</v>
      </c>
      <c r="W3250" s="33" t="s">
        <v>26483</v>
      </c>
      <c r="X3250" s="33" t="s">
        <v>93</v>
      </c>
      <c r="Y3250" s="33">
        <v>3040</v>
      </c>
      <c r="AA3250" s="33" t="s">
        <v>42844</v>
      </c>
      <c r="AB3250" s="33">
        <v>5201</v>
      </c>
      <c r="AC3250" s="103">
        <v>22891</v>
      </c>
    </row>
    <row r="3251" spans="1:46" ht="13" customHeight="1" x14ac:dyDescent="0.2">
      <c r="A3251" s="33" t="s">
        <v>29507</v>
      </c>
      <c r="B3251" s="33">
        <v>32</v>
      </c>
      <c r="C3251" s="33" t="s">
        <v>13</v>
      </c>
      <c r="D3251" s="33" t="s">
        <v>30</v>
      </c>
      <c r="F3251" s="94">
        <v>43024</v>
      </c>
      <c r="G3251" s="33" t="s">
        <v>29508</v>
      </c>
      <c r="H3251" s="33" t="s">
        <v>24805</v>
      </c>
      <c r="I3251" s="33" t="s">
        <v>25</v>
      </c>
      <c r="J3251" s="62">
        <v>29681</v>
      </c>
      <c r="K3251" s="33" t="s">
        <v>26</v>
      </c>
      <c r="L3251" s="33" t="s">
        <v>27</v>
      </c>
      <c r="M3251" s="1" t="s">
        <v>46817</v>
      </c>
      <c r="N3251" s="33" t="s">
        <v>20</v>
      </c>
      <c r="O3251" s="33" t="s">
        <v>29509</v>
      </c>
      <c r="P3251" s="33" t="s">
        <v>45771</v>
      </c>
      <c r="Q3251" s="33" t="s">
        <v>29986</v>
      </c>
      <c r="R3251" s="33" t="s">
        <v>29510</v>
      </c>
      <c r="S3251" s="33" t="s">
        <v>93</v>
      </c>
      <c r="T3251" s="33" t="s">
        <v>21</v>
      </c>
      <c r="U3251" s="33" t="s">
        <v>26689</v>
      </c>
      <c r="V3251" s="33" t="s">
        <v>26484</v>
      </c>
      <c r="W3251" s="33" t="s">
        <v>26485</v>
      </c>
      <c r="Y3251" s="33">
        <v>3039</v>
      </c>
      <c r="AA3251" s="33" t="s">
        <v>42844</v>
      </c>
      <c r="AB3251" s="33">
        <v>5199</v>
      </c>
      <c r="AC3251" s="103">
        <v>22889</v>
      </c>
      <c r="AT3251" s="96"/>
    </row>
    <row r="3252" spans="1:46" ht="13" customHeight="1" x14ac:dyDescent="0.2">
      <c r="A3252" s="33" t="s">
        <v>29511</v>
      </c>
      <c r="B3252" s="33">
        <v>34</v>
      </c>
      <c r="C3252" s="33" t="s">
        <v>13</v>
      </c>
      <c r="D3252" s="33" t="s">
        <v>41</v>
      </c>
      <c r="E3252" s="33" t="s">
        <v>29512</v>
      </c>
      <c r="F3252" s="94">
        <v>43024</v>
      </c>
      <c r="G3252" s="33" t="s">
        <v>29513</v>
      </c>
      <c r="H3252" s="33" t="s">
        <v>515</v>
      </c>
      <c r="I3252" s="33" t="s">
        <v>111</v>
      </c>
      <c r="J3252" s="62">
        <v>85743</v>
      </c>
      <c r="K3252" s="33" t="s">
        <v>516</v>
      </c>
      <c r="L3252" s="33" t="s">
        <v>22976</v>
      </c>
      <c r="M3252" s="1" t="s">
        <v>46169</v>
      </c>
      <c r="N3252" s="33" t="s">
        <v>20</v>
      </c>
      <c r="O3252" s="33" t="s">
        <v>29514</v>
      </c>
      <c r="P3252" s="33" t="s">
        <v>45771</v>
      </c>
      <c r="Q3252" s="33" t="s">
        <v>29986</v>
      </c>
      <c r="R3252" s="33" t="s">
        <v>29515</v>
      </c>
      <c r="S3252" s="33" t="s">
        <v>93</v>
      </c>
      <c r="T3252" s="33" t="s">
        <v>21</v>
      </c>
      <c r="U3252" s="33" t="s">
        <v>26689</v>
      </c>
      <c r="V3252" s="33" t="s">
        <v>26482</v>
      </c>
      <c r="W3252" s="33" t="s">
        <v>26485</v>
      </c>
      <c r="X3252" s="33" t="s">
        <v>93</v>
      </c>
      <c r="Y3252" s="33">
        <v>3041</v>
      </c>
      <c r="AA3252" s="33" t="s">
        <v>42844</v>
      </c>
      <c r="AB3252" s="33">
        <v>5200</v>
      </c>
      <c r="AC3252" s="103">
        <v>22890</v>
      </c>
    </row>
    <row r="3253" spans="1:46" ht="13" customHeight="1" x14ac:dyDescent="0.2">
      <c r="A3253" s="33" t="s">
        <v>29497</v>
      </c>
      <c r="B3253" s="33">
        <v>57</v>
      </c>
      <c r="C3253" s="33" t="s">
        <v>13</v>
      </c>
      <c r="D3253" s="33" t="s">
        <v>30</v>
      </c>
      <c r="E3253" s="33" t="s">
        <v>29498</v>
      </c>
      <c r="F3253" s="94">
        <v>43022</v>
      </c>
      <c r="G3253" s="33" t="s">
        <v>29499</v>
      </c>
      <c r="H3253" s="33" t="s">
        <v>23016</v>
      </c>
      <c r="I3253" s="33" t="s">
        <v>293</v>
      </c>
      <c r="J3253" s="62">
        <v>42633</v>
      </c>
      <c r="K3253" s="33" t="s">
        <v>1054</v>
      </c>
      <c r="L3253" s="33" t="s">
        <v>29500</v>
      </c>
      <c r="M3253" s="1" t="s">
        <v>47423</v>
      </c>
      <c r="N3253" s="33" t="s">
        <v>20</v>
      </c>
      <c r="O3253" s="33" t="s">
        <v>29501</v>
      </c>
      <c r="P3253" s="33" t="s">
        <v>45771</v>
      </c>
      <c r="Q3253" s="33" t="s">
        <v>29986</v>
      </c>
      <c r="R3253" s="33" t="s">
        <v>29502</v>
      </c>
      <c r="S3253" s="33" t="s">
        <v>93</v>
      </c>
      <c r="T3253" s="33" t="s">
        <v>21</v>
      </c>
      <c r="U3253" s="33" t="s">
        <v>26689</v>
      </c>
      <c r="V3253" s="33" t="s">
        <v>26484</v>
      </c>
      <c r="W3253" s="33" t="s">
        <v>26485</v>
      </c>
      <c r="X3253" s="33" t="s">
        <v>93</v>
      </c>
      <c r="Y3253" s="33">
        <v>3036</v>
      </c>
      <c r="AA3253" s="33" t="s">
        <v>42843</v>
      </c>
      <c r="AB3253" s="33">
        <v>5195</v>
      </c>
      <c r="AC3253" s="103">
        <v>22887</v>
      </c>
    </row>
    <row r="3254" spans="1:46" ht="13" customHeight="1" x14ac:dyDescent="0.2">
      <c r="A3254" s="33" t="s">
        <v>2989</v>
      </c>
      <c r="B3254" s="33" t="s">
        <v>22</v>
      </c>
      <c r="C3254" s="33" t="s">
        <v>13</v>
      </c>
      <c r="D3254" s="33" t="s">
        <v>30</v>
      </c>
      <c r="F3254" s="94">
        <v>43022</v>
      </c>
      <c r="G3254" s="33" t="s">
        <v>29491</v>
      </c>
      <c r="H3254" s="33" t="s">
        <v>13121</v>
      </c>
      <c r="I3254" s="33" t="s">
        <v>38</v>
      </c>
      <c r="J3254" s="62">
        <v>92078</v>
      </c>
      <c r="K3254" s="33" t="s">
        <v>142</v>
      </c>
      <c r="L3254" s="33" t="s">
        <v>1962</v>
      </c>
      <c r="M3254" s="1" t="s">
        <v>46056</v>
      </c>
      <c r="N3254" s="33" t="s">
        <v>362</v>
      </c>
      <c r="O3254" s="33" t="s">
        <v>29492</v>
      </c>
      <c r="P3254" s="33" t="s">
        <v>45771</v>
      </c>
      <c r="Q3254" s="33" t="s">
        <v>29986</v>
      </c>
      <c r="R3254" s="33" t="s">
        <v>29493</v>
      </c>
      <c r="S3254" s="33" t="s">
        <v>509</v>
      </c>
      <c r="T3254" s="33" t="s">
        <v>45897</v>
      </c>
      <c r="U3254" s="33" t="s">
        <v>49804</v>
      </c>
      <c r="V3254" s="33" t="s">
        <v>26482</v>
      </c>
      <c r="W3254" s="33" t="s">
        <v>26485</v>
      </c>
      <c r="AA3254" s="33" t="s">
        <v>42844</v>
      </c>
      <c r="AB3254" s="33">
        <v>5196</v>
      </c>
      <c r="AC3254" s="103">
        <v>22885</v>
      </c>
    </row>
    <row r="3255" spans="1:46" ht="13" customHeight="1" x14ac:dyDescent="0.2">
      <c r="A3255" s="33" t="s">
        <v>30260</v>
      </c>
      <c r="B3255" s="33">
        <v>44</v>
      </c>
      <c r="C3255" s="33" t="s">
        <v>13</v>
      </c>
      <c r="D3255" s="33" t="s">
        <v>41</v>
      </c>
      <c r="F3255" s="94">
        <v>43022</v>
      </c>
      <c r="G3255" s="33" t="s">
        <v>29494</v>
      </c>
      <c r="H3255" s="33" t="s">
        <v>11045</v>
      </c>
      <c r="I3255" s="33" t="s">
        <v>38</v>
      </c>
      <c r="J3255" s="62">
        <v>90505</v>
      </c>
      <c r="K3255" s="33" t="s">
        <v>91</v>
      </c>
      <c r="L3255" s="33" t="s">
        <v>11282</v>
      </c>
      <c r="M3255" s="1" t="s">
        <v>46188</v>
      </c>
      <c r="N3255" s="33" t="s">
        <v>20</v>
      </c>
      <c r="O3255" s="33" t="s">
        <v>29495</v>
      </c>
      <c r="P3255" s="33" t="s">
        <v>45771</v>
      </c>
      <c r="Q3255" s="33" t="s">
        <v>29986</v>
      </c>
      <c r="R3255" s="33" t="s">
        <v>29496</v>
      </c>
      <c r="S3255" s="33" t="s">
        <v>901</v>
      </c>
      <c r="T3255" s="33" t="s">
        <v>28</v>
      </c>
      <c r="U3255" s="33" t="s">
        <v>26487</v>
      </c>
      <c r="V3255" s="33" t="s">
        <v>26482</v>
      </c>
      <c r="W3255" s="33" t="s">
        <v>26483</v>
      </c>
      <c r="X3255" s="33" t="s">
        <v>93</v>
      </c>
      <c r="Y3255" s="33">
        <v>3035</v>
      </c>
      <c r="AA3255" s="33" t="s">
        <v>42842</v>
      </c>
      <c r="AB3255" s="33">
        <v>5197</v>
      </c>
      <c r="AC3255" s="103">
        <v>22886</v>
      </c>
    </row>
    <row r="3256" spans="1:46" ht="13" customHeight="1" x14ac:dyDescent="0.2">
      <c r="A3256" s="33" t="s">
        <v>29480</v>
      </c>
      <c r="B3256" s="33">
        <v>42</v>
      </c>
      <c r="C3256" s="33" t="s">
        <v>13</v>
      </c>
      <c r="D3256" s="33" t="s">
        <v>78</v>
      </c>
      <c r="E3256" s="33" t="s">
        <v>29481</v>
      </c>
      <c r="F3256" s="94">
        <v>43021</v>
      </c>
      <c r="G3256" s="33" t="s">
        <v>29482</v>
      </c>
      <c r="H3256" s="33" t="s">
        <v>29483</v>
      </c>
      <c r="I3256" s="33" t="s">
        <v>224</v>
      </c>
      <c r="J3256" s="62">
        <v>22902</v>
      </c>
      <c r="K3256" s="33" t="s">
        <v>29484</v>
      </c>
      <c r="L3256" s="33" t="s">
        <v>29485</v>
      </c>
      <c r="M3256" s="1" t="s">
        <v>47424</v>
      </c>
      <c r="N3256" s="33" t="s">
        <v>20</v>
      </c>
      <c r="O3256" s="33" t="s">
        <v>29486</v>
      </c>
      <c r="P3256" s="33" t="s">
        <v>49747</v>
      </c>
      <c r="Q3256" s="33" t="s">
        <v>29986</v>
      </c>
      <c r="R3256" s="33" t="s">
        <v>29487</v>
      </c>
      <c r="S3256" s="33" t="s">
        <v>93</v>
      </c>
      <c r="T3256" s="33" t="s">
        <v>21</v>
      </c>
      <c r="U3256" s="33" t="s">
        <v>26689</v>
      </c>
      <c r="V3256" s="33" t="s">
        <v>26484</v>
      </c>
      <c r="W3256" s="33" t="s">
        <v>26486</v>
      </c>
      <c r="X3256" s="33" t="s">
        <v>93</v>
      </c>
      <c r="Y3256" s="33">
        <v>3037</v>
      </c>
      <c r="AA3256" s="33" t="s">
        <v>42842</v>
      </c>
      <c r="AB3256" s="33">
        <v>5193</v>
      </c>
      <c r="AC3256" s="103">
        <v>22883</v>
      </c>
    </row>
    <row r="3257" spans="1:46" ht="13" customHeight="1" x14ac:dyDescent="0.2">
      <c r="A3257" s="33" t="s">
        <v>30259</v>
      </c>
      <c r="B3257" s="33">
        <v>25</v>
      </c>
      <c r="C3257" s="33" t="s">
        <v>13</v>
      </c>
      <c r="D3257" s="33" t="s">
        <v>30</v>
      </c>
      <c r="E3257" s="96" t="s">
        <v>30650</v>
      </c>
      <c r="F3257" s="94">
        <v>43021</v>
      </c>
      <c r="G3257" s="33" t="s">
        <v>29488</v>
      </c>
      <c r="H3257" s="33" t="s">
        <v>1241</v>
      </c>
      <c r="I3257" s="33" t="s">
        <v>38</v>
      </c>
      <c r="J3257" s="62">
        <v>95961</v>
      </c>
      <c r="K3257" s="33" t="s">
        <v>1242</v>
      </c>
      <c r="L3257" s="33" t="s">
        <v>1243</v>
      </c>
      <c r="M3257" s="1" t="s">
        <v>46850</v>
      </c>
      <c r="N3257" s="33" t="s">
        <v>20</v>
      </c>
      <c r="O3257" s="33" t="s">
        <v>29489</v>
      </c>
      <c r="P3257" s="33" t="s">
        <v>45771</v>
      </c>
      <c r="Q3257" s="33" t="s">
        <v>29986</v>
      </c>
      <c r="R3257" s="33" t="s">
        <v>29490</v>
      </c>
      <c r="S3257" s="33" t="s">
        <v>93</v>
      </c>
      <c r="T3257" s="33" t="s">
        <v>28</v>
      </c>
      <c r="U3257" s="33" t="s">
        <v>26487</v>
      </c>
      <c r="V3257" s="33" t="s">
        <v>26487</v>
      </c>
      <c r="W3257" s="33" t="s">
        <v>26485</v>
      </c>
      <c r="X3257" s="33" t="s">
        <v>93</v>
      </c>
      <c r="Y3257" s="33">
        <v>3038</v>
      </c>
      <c r="AA3257" s="33" t="s">
        <v>42844</v>
      </c>
      <c r="AB3257" s="33">
        <v>5194</v>
      </c>
      <c r="AC3257" s="103">
        <v>22884</v>
      </c>
    </row>
    <row r="3258" spans="1:46" ht="13" customHeight="1" x14ac:dyDescent="0.2">
      <c r="A3258" s="33" t="s">
        <v>29475</v>
      </c>
      <c r="B3258" s="33">
        <v>29</v>
      </c>
      <c r="C3258" s="33" t="s">
        <v>13</v>
      </c>
      <c r="D3258" s="33" t="s">
        <v>30</v>
      </c>
      <c r="E3258" s="33" t="s">
        <v>29476</v>
      </c>
      <c r="F3258" s="94">
        <v>43020</v>
      </c>
      <c r="G3258" s="33" t="s">
        <v>29477</v>
      </c>
      <c r="H3258" s="33" t="s">
        <v>6265</v>
      </c>
      <c r="I3258" s="33" t="s">
        <v>111</v>
      </c>
      <c r="J3258" s="62">
        <v>86004</v>
      </c>
      <c r="K3258" s="33" t="s">
        <v>21568</v>
      </c>
      <c r="L3258" s="33" t="s">
        <v>23441</v>
      </c>
      <c r="M3258" s="1" t="s">
        <v>46827</v>
      </c>
      <c r="N3258" s="33" t="s">
        <v>20</v>
      </c>
      <c r="O3258" s="33" t="s">
        <v>29478</v>
      </c>
      <c r="P3258" s="33" t="s">
        <v>45771</v>
      </c>
      <c r="Q3258" s="33" t="s">
        <v>29986</v>
      </c>
      <c r="R3258" s="33" t="s">
        <v>29479</v>
      </c>
      <c r="S3258" s="33" t="s">
        <v>93</v>
      </c>
      <c r="T3258" s="33" t="s">
        <v>21</v>
      </c>
      <c r="U3258" s="33" t="s">
        <v>26689</v>
      </c>
      <c r="V3258" s="33" t="s">
        <v>26484</v>
      </c>
      <c r="W3258" s="33" t="s">
        <v>26485</v>
      </c>
      <c r="X3258" s="33" t="s">
        <v>509</v>
      </c>
      <c r="Y3258" s="33">
        <v>3031</v>
      </c>
      <c r="AA3258" s="33" t="s">
        <v>42844</v>
      </c>
      <c r="AB3258" s="33">
        <v>5192</v>
      </c>
      <c r="AC3258" s="103">
        <v>22882</v>
      </c>
    </row>
    <row r="3259" spans="1:46" ht="13" customHeight="1" x14ac:dyDescent="0.2">
      <c r="A3259" s="33" t="s">
        <v>29470</v>
      </c>
      <c r="B3259" s="33">
        <v>35</v>
      </c>
      <c r="C3259" s="33" t="s">
        <v>13</v>
      </c>
      <c r="D3259" s="33" t="s">
        <v>78</v>
      </c>
      <c r="E3259" s="33" t="s">
        <v>29471</v>
      </c>
      <c r="F3259" s="94">
        <v>43020</v>
      </c>
      <c r="G3259" s="33" t="s">
        <v>29472</v>
      </c>
      <c r="H3259" s="33" t="s">
        <v>3796</v>
      </c>
      <c r="I3259" s="33" t="s">
        <v>87</v>
      </c>
      <c r="J3259" s="62">
        <v>35209</v>
      </c>
      <c r="K3259" s="33" t="s">
        <v>1655</v>
      </c>
      <c r="L3259" s="33" t="s">
        <v>3798</v>
      </c>
      <c r="M3259" s="1" t="s">
        <v>47425</v>
      </c>
      <c r="N3259" s="33" t="s">
        <v>20</v>
      </c>
      <c r="O3259" s="33" t="s">
        <v>29473</v>
      </c>
      <c r="P3259" s="33" t="s">
        <v>45771</v>
      </c>
      <c r="Q3259" s="33" t="s">
        <v>29986</v>
      </c>
      <c r="R3259" s="33" t="s">
        <v>29474</v>
      </c>
      <c r="S3259" s="33" t="s">
        <v>93</v>
      </c>
      <c r="T3259" s="33" t="s">
        <v>21</v>
      </c>
      <c r="U3259" s="33" t="s">
        <v>26689</v>
      </c>
      <c r="V3259" s="33" t="s">
        <v>26484</v>
      </c>
      <c r="W3259" s="33" t="s">
        <v>26486</v>
      </c>
      <c r="X3259" s="33" t="s">
        <v>93</v>
      </c>
      <c r="Y3259" s="33">
        <v>3029</v>
      </c>
      <c r="AA3259" s="33" t="s">
        <v>42844</v>
      </c>
      <c r="AB3259" s="33">
        <v>5191</v>
      </c>
      <c r="AC3259" s="103">
        <v>22880</v>
      </c>
    </row>
    <row r="3260" spans="1:46" ht="13" customHeight="1" x14ac:dyDescent="0.2">
      <c r="A3260" s="33" t="s">
        <v>29457</v>
      </c>
      <c r="B3260" s="33">
        <v>43</v>
      </c>
      <c r="C3260" s="33" t="s">
        <v>13</v>
      </c>
      <c r="D3260" s="33" t="s">
        <v>41</v>
      </c>
      <c r="E3260" s="33" t="s">
        <v>29458</v>
      </c>
      <c r="F3260" s="94">
        <v>43019</v>
      </c>
      <c r="G3260" s="33" t="s">
        <v>29459</v>
      </c>
      <c r="H3260" s="33" t="s">
        <v>3880</v>
      </c>
      <c r="I3260" s="33" t="s">
        <v>111</v>
      </c>
      <c r="J3260" s="62">
        <v>85743</v>
      </c>
      <c r="K3260" s="33" t="s">
        <v>516</v>
      </c>
      <c r="L3260" s="33" t="s">
        <v>3882</v>
      </c>
      <c r="M3260" s="1" t="s">
        <v>46750</v>
      </c>
      <c r="N3260" s="33" t="s">
        <v>20</v>
      </c>
      <c r="O3260" s="33" t="s">
        <v>29460</v>
      </c>
      <c r="P3260" s="33" t="s">
        <v>45771</v>
      </c>
      <c r="Q3260" s="33" t="s">
        <v>29986</v>
      </c>
      <c r="R3260" s="33" t="s">
        <v>29461</v>
      </c>
      <c r="S3260" s="33" t="s">
        <v>93</v>
      </c>
      <c r="T3260" s="33" t="s">
        <v>21</v>
      </c>
      <c r="U3260" s="33" t="s">
        <v>26689</v>
      </c>
      <c r="V3260" s="33" t="s">
        <v>26482</v>
      </c>
      <c r="W3260" s="33" t="s">
        <v>26485</v>
      </c>
      <c r="X3260" s="33" t="s">
        <v>93</v>
      </c>
      <c r="Y3260" s="33">
        <v>3027</v>
      </c>
      <c r="AA3260" s="33" t="s">
        <v>42844</v>
      </c>
      <c r="AB3260" s="33">
        <v>5188</v>
      </c>
      <c r="AC3260" s="103">
        <v>22875</v>
      </c>
    </row>
    <row r="3261" spans="1:46" ht="13" customHeight="1" x14ac:dyDescent="0.2">
      <c r="A3261" s="33" t="s">
        <v>30616</v>
      </c>
      <c r="B3261" s="33">
        <v>44</v>
      </c>
      <c r="C3261" s="33" t="s">
        <v>13</v>
      </c>
      <c r="D3261" s="33" t="s">
        <v>41</v>
      </c>
      <c r="F3261" s="94">
        <v>43019</v>
      </c>
      <c r="G3261" s="33" t="s">
        <v>29462</v>
      </c>
      <c r="H3261" s="33" t="s">
        <v>2432</v>
      </c>
      <c r="I3261" s="33" t="s">
        <v>191</v>
      </c>
      <c r="J3261" s="62">
        <v>81082</v>
      </c>
      <c r="K3261" s="33" t="s">
        <v>2433</v>
      </c>
      <c r="L3261" s="33" t="s">
        <v>29463</v>
      </c>
      <c r="M3261" s="1" t="s">
        <v>47426</v>
      </c>
      <c r="N3261" s="33" t="s">
        <v>20</v>
      </c>
      <c r="O3261" s="33" t="s">
        <v>29464</v>
      </c>
      <c r="P3261" s="33" t="s">
        <v>45771</v>
      </c>
      <c r="Q3261" s="33" t="s">
        <v>29986</v>
      </c>
      <c r="R3261" s="33" t="s">
        <v>29465</v>
      </c>
      <c r="S3261" s="33" t="s">
        <v>93</v>
      </c>
      <c r="T3261" s="33" t="s">
        <v>45897</v>
      </c>
      <c r="U3261" s="33" t="s">
        <v>49804</v>
      </c>
      <c r="V3261" s="33" t="s">
        <v>26484</v>
      </c>
      <c r="W3261" s="33" t="s">
        <v>26486</v>
      </c>
      <c r="X3261" s="33" t="s">
        <v>93</v>
      </c>
      <c r="Y3261" s="33">
        <v>3030</v>
      </c>
      <c r="AA3261" s="33" t="s">
        <v>42843</v>
      </c>
      <c r="AB3261" s="33">
        <v>5189</v>
      </c>
      <c r="AC3261" s="103">
        <v>22876</v>
      </c>
    </row>
    <row r="3262" spans="1:46" ht="13" customHeight="1" x14ac:dyDescent="0.2">
      <c r="A3262" s="33" t="s">
        <v>29466</v>
      </c>
      <c r="B3262" s="33">
        <v>61</v>
      </c>
      <c r="C3262" s="33" t="s">
        <v>13</v>
      </c>
      <c r="D3262" s="33" t="s">
        <v>30</v>
      </c>
      <c r="F3262" s="94">
        <v>43019</v>
      </c>
      <c r="G3262" s="33" t="s">
        <v>29467</v>
      </c>
      <c r="H3262" s="33" t="s">
        <v>20223</v>
      </c>
      <c r="I3262" s="33" t="s">
        <v>618</v>
      </c>
      <c r="J3262" s="62">
        <v>39532</v>
      </c>
      <c r="K3262" s="33" t="s">
        <v>3674</v>
      </c>
      <c r="L3262" s="33" t="s">
        <v>20225</v>
      </c>
      <c r="M3262" s="1" t="s">
        <v>47427</v>
      </c>
      <c r="N3262" s="33" t="s">
        <v>20</v>
      </c>
      <c r="O3262" s="33" t="s">
        <v>29468</v>
      </c>
      <c r="P3262" s="33" t="s">
        <v>45771</v>
      </c>
      <c r="Q3262" s="33" t="s">
        <v>29986</v>
      </c>
      <c r="R3262" s="33" t="s">
        <v>29469</v>
      </c>
      <c r="S3262" s="33" t="s">
        <v>93</v>
      </c>
      <c r="T3262" s="33" t="s">
        <v>350</v>
      </c>
      <c r="U3262" s="33" t="s">
        <v>26775</v>
      </c>
      <c r="V3262" s="33" t="s">
        <v>26484</v>
      </c>
      <c r="W3262" s="33" t="s">
        <v>26483</v>
      </c>
      <c r="X3262" s="33" t="s">
        <v>93</v>
      </c>
      <c r="Y3262" s="33">
        <v>3025</v>
      </c>
      <c r="AA3262" s="33" t="s">
        <v>42844</v>
      </c>
      <c r="AB3262" s="33">
        <v>5190</v>
      </c>
      <c r="AC3262" s="103">
        <v>22877</v>
      </c>
    </row>
    <row r="3263" spans="1:46" ht="13" customHeight="1" x14ac:dyDescent="0.2">
      <c r="A3263" s="1" t="s">
        <v>29453</v>
      </c>
      <c r="B3263" s="33">
        <v>55</v>
      </c>
      <c r="C3263" s="33" t="s">
        <v>13</v>
      </c>
      <c r="D3263" s="1" t="s">
        <v>23</v>
      </c>
      <c r="F3263" s="94">
        <v>43018</v>
      </c>
      <c r="G3263" s="33" t="s">
        <v>29454</v>
      </c>
      <c r="H3263" s="33" t="s">
        <v>1857</v>
      </c>
      <c r="I3263" s="33" t="s">
        <v>281</v>
      </c>
      <c r="J3263" s="62">
        <v>98579</v>
      </c>
      <c r="K3263" s="33" t="s">
        <v>6585</v>
      </c>
      <c r="L3263" s="33" t="s">
        <v>18535</v>
      </c>
      <c r="M3263" s="1" t="s">
        <v>46283</v>
      </c>
      <c r="N3263" s="33" t="s">
        <v>20</v>
      </c>
      <c r="O3263" s="33" t="s">
        <v>29455</v>
      </c>
      <c r="P3263" s="33" t="s">
        <v>45771</v>
      </c>
      <c r="Q3263" s="33" t="s">
        <v>29986</v>
      </c>
      <c r="R3263" s="33" t="s">
        <v>29456</v>
      </c>
      <c r="S3263" s="33" t="s">
        <v>509</v>
      </c>
      <c r="T3263" s="33" t="s">
        <v>21</v>
      </c>
      <c r="U3263" s="33" t="s">
        <v>26689</v>
      </c>
      <c r="V3263" s="33" t="s">
        <v>26484</v>
      </c>
      <c r="W3263" s="33" t="s">
        <v>26485</v>
      </c>
      <c r="X3263" s="33" t="s">
        <v>93</v>
      </c>
      <c r="Y3263" s="33">
        <v>3026</v>
      </c>
      <c r="AA3263" s="33" t="s">
        <v>42843</v>
      </c>
      <c r="AB3263" s="33">
        <v>5187</v>
      </c>
      <c r="AC3263" s="103">
        <v>22874</v>
      </c>
    </row>
    <row r="3264" spans="1:46" ht="13" customHeight="1" x14ac:dyDescent="0.2">
      <c r="A3264" s="33" t="s">
        <v>29429</v>
      </c>
      <c r="B3264" s="33">
        <v>24</v>
      </c>
      <c r="C3264" s="33" t="s">
        <v>13</v>
      </c>
      <c r="D3264" s="33" t="s">
        <v>78</v>
      </c>
      <c r="E3264" s="33" t="s">
        <v>29430</v>
      </c>
      <c r="F3264" s="94">
        <v>43016</v>
      </c>
      <c r="G3264" s="33" t="s">
        <v>29431</v>
      </c>
      <c r="H3264" s="33" t="s">
        <v>831</v>
      </c>
      <c r="I3264" s="33" t="s">
        <v>293</v>
      </c>
      <c r="J3264" s="62">
        <v>40213</v>
      </c>
      <c r="K3264" s="33" t="s">
        <v>1655</v>
      </c>
      <c r="L3264" s="33" t="s">
        <v>832</v>
      </c>
      <c r="M3264" s="1" t="s">
        <v>46139</v>
      </c>
      <c r="N3264" s="33" t="s">
        <v>20</v>
      </c>
      <c r="O3264" s="33" t="s">
        <v>29432</v>
      </c>
      <c r="P3264" s="33" t="s">
        <v>45771</v>
      </c>
      <c r="Q3264" s="33" t="s">
        <v>29986</v>
      </c>
      <c r="R3264" s="33" t="s">
        <v>29433</v>
      </c>
      <c r="S3264" s="33" t="s">
        <v>93</v>
      </c>
      <c r="T3264" s="33" t="s">
        <v>21</v>
      </c>
      <c r="U3264" s="33" t="s">
        <v>26689</v>
      </c>
      <c r="V3264" s="33" t="s">
        <v>26482</v>
      </c>
      <c r="W3264" s="33" t="s">
        <v>26485</v>
      </c>
      <c r="X3264" s="33" t="s">
        <v>509</v>
      </c>
      <c r="Y3264" s="33">
        <v>3007</v>
      </c>
      <c r="AA3264" s="33" t="s">
        <v>42842</v>
      </c>
      <c r="AB3264" s="33">
        <v>5181</v>
      </c>
      <c r="AC3264" s="103">
        <v>22776</v>
      </c>
    </row>
    <row r="3265" spans="1:29" ht="13" customHeight="1" x14ac:dyDescent="0.2">
      <c r="A3265" s="33" t="s">
        <v>29434</v>
      </c>
      <c r="B3265" s="33">
        <v>46</v>
      </c>
      <c r="C3265" s="33" t="s">
        <v>13</v>
      </c>
      <c r="D3265" s="33" t="s">
        <v>30</v>
      </c>
      <c r="E3265" s="33" t="s">
        <v>29435</v>
      </c>
      <c r="F3265" s="94">
        <v>43016</v>
      </c>
      <c r="G3265" s="33" t="s">
        <v>29436</v>
      </c>
      <c r="H3265" s="33" t="s">
        <v>24298</v>
      </c>
      <c r="I3265" s="33" t="s">
        <v>111</v>
      </c>
      <c r="J3265" s="62">
        <v>85929</v>
      </c>
      <c r="K3265" s="33" t="s">
        <v>7455</v>
      </c>
      <c r="L3265" s="33" t="s">
        <v>29437</v>
      </c>
      <c r="M3265" s="1" t="s">
        <v>47429</v>
      </c>
      <c r="N3265" s="33" t="s">
        <v>20</v>
      </c>
      <c r="O3265" s="33" t="s">
        <v>29438</v>
      </c>
      <c r="P3265" s="33" t="s">
        <v>45771</v>
      </c>
      <c r="Q3265" s="33" t="s">
        <v>29986</v>
      </c>
      <c r="R3265" s="33" t="s">
        <v>29439</v>
      </c>
      <c r="S3265" s="33" t="s">
        <v>901</v>
      </c>
      <c r="T3265" s="33" t="s">
        <v>21</v>
      </c>
      <c r="U3265" s="33" t="s">
        <v>26689</v>
      </c>
      <c r="V3265" s="33" t="s">
        <v>26484</v>
      </c>
      <c r="W3265" s="33" t="s">
        <v>26485</v>
      </c>
      <c r="X3265" s="33" t="s">
        <v>93</v>
      </c>
      <c r="Y3265" s="33">
        <v>3033</v>
      </c>
      <c r="AA3265" s="33" t="s">
        <v>42843</v>
      </c>
      <c r="AB3265" s="33">
        <v>5182</v>
      </c>
      <c r="AC3265" s="103">
        <v>22777</v>
      </c>
    </row>
    <row r="3266" spans="1:29" ht="13" customHeight="1" x14ac:dyDescent="0.2">
      <c r="A3266" s="33" t="s">
        <v>2989</v>
      </c>
      <c r="B3266" s="33" t="s">
        <v>22</v>
      </c>
      <c r="C3266" s="33" t="s">
        <v>13</v>
      </c>
      <c r="D3266" s="33" t="s">
        <v>41</v>
      </c>
      <c r="F3266" s="94">
        <v>43016</v>
      </c>
      <c r="G3266" s="33" t="s">
        <v>29440</v>
      </c>
      <c r="H3266" s="33" t="s">
        <v>7199</v>
      </c>
      <c r="I3266" s="33" t="s">
        <v>38</v>
      </c>
      <c r="J3266" s="62">
        <v>91340</v>
      </c>
      <c r="K3266" s="33" t="s">
        <v>91</v>
      </c>
      <c r="L3266" s="33" t="s">
        <v>15370</v>
      </c>
      <c r="M3266" s="1" t="s">
        <v>47428</v>
      </c>
      <c r="N3266" s="33" t="s">
        <v>30257</v>
      </c>
      <c r="O3266" s="33" t="s">
        <v>29441</v>
      </c>
      <c r="P3266" s="33" t="s">
        <v>45771</v>
      </c>
      <c r="Q3266" s="33" t="s">
        <v>29986</v>
      </c>
      <c r="R3266" s="33" t="s">
        <v>29442</v>
      </c>
      <c r="S3266" s="33" t="s">
        <v>93</v>
      </c>
      <c r="T3266" s="33" t="s">
        <v>21</v>
      </c>
      <c r="U3266" s="33" t="s">
        <v>26682</v>
      </c>
      <c r="V3266" s="33" t="s">
        <v>26482</v>
      </c>
      <c r="W3266" s="33" t="s">
        <v>26485</v>
      </c>
      <c r="X3266" s="33" t="s">
        <v>93</v>
      </c>
      <c r="Y3266" s="33">
        <v>3006</v>
      </c>
      <c r="AA3266" s="33" t="s">
        <v>42842</v>
      </c>
      <c r="AB3266" s="33">
        <v>5183</v>
      </c>
      <c r="AC3266" s="103">
        <v>22778</v>
      </c>
    </row>
    <row r="3267" spans="1:29" ht="13" customHeight="1" x14ac:dyDescent="0.2">
      <c r="A3267" s="33" t="s">
        <v>29449</v>
      </c>
      <c r="B3267" s="33" t="s">
        <v>22</v>
      </c>
      <c r="C3267" s="33" t="s">
        <v>13</v>
      </c>
      <c r="D3267" s="33" t="s">
        <v>41</v>
      </c>
      <c r="F3267" s="94">
        <v>43016</v>
      </c>
      <c r="G3267" s="33" t="s">
        <v>29450</v>
      </c>
      <c r="H3267" s="33" t="s">
        <v>19961</v>
      </c>
      <c r="I3267" s="33" t="s">
        <v>224</v>
      </c>
      <c r="J3267" s="62">
        <v>24211</v>
      </c>
      <c r="K3267" s="33" t="s">
        <v>106</v>
      </c>
      <c r="L3267" s="33" t="s">
        <v>107</v>
      </c>
      <c r="M3267" s="1" t="s">
        <v>47157</v>
      </c>
      <c r="N3267" s="33" t="s">
        <v>30257</v>
      </c>
      <c r="O3267" s="33" t="s">
        <v>29451</v>
      </c>
      <c r="P3267" s="33" t="s">
        <v>45771</v>
      </c>
      <c r="Q3267" s="33" t="s">
        <v>29986</v>
      </c>
      <c r="R3267" s="33" t="s">
        <v>29452</v>
      </c>
      <c r="S3267" s="33" t="s">
        <v>93</v>
      </c>
      <c r="T3267" s="33" t="s">
        <v>21</v>
      </c>
      <c r="U3267" s="33" t="s">
        <v>26505</v>
      </c>
      <c r="V3267" s="33" t="s">
        <v>26482</v>
      </c>
      <c r="W3267" s="33" t="s">
        <v>26486</v>
      </c>
      <c r="X3267" s="33" t="s">
        <v>93</v>
      </c>
      <c r="Y3267" s="33">
        <v>3003</v>
      </c>
      <c r="AA3267" s="33" t="s">
        <v>42843</v>
      </c>
      <c r="AB3267" s="33">
        <v>5184</v>
      </c>
      <c r="AC3267" s="103">
        <v>22780</v>
      </c>
    </row>
    <row r="3268" spans="1:29" ht="13" customHeight="1" x14ac:dyDescent="0.2">
      <c r="A3268" s="33" t="s">
        <v>29443</v>
      </c>
      <c r="B3268" s="33">
        <v>36</v>
      </c>
      <c r="C3268" s="33" t="s">
        <v>102</v>
      </c>
      <c r="D3268" s="33" t="s">
        <v>30</v>
      </c>
      <c r="E3268" s="33" t="s">
        <v>29444</v>
      </c>
      <c r="F3268" s="94">
        <v>43016</v>
      </c>
      <c r="G3268" s="33" t="s">
        <v>29445</v>
      </c>
      <c r="H3268" s="33" t="s">
        <v>3833</v>
      </c>
      <c r="I3268" s="33" t="s">
        <v>915</v>
      </c>
      <c r="J3268" s="62">
        <v>72157</v>
      </c>
      <c r="K3268" s="33" t="s">
        <v>29446</v>
      </c>
      <c r="L3268" s="33" t="s">
        <v>36399</v>
      </c>
      <c r="M3268" s="1" t="s">
        <v>47430</v>
      </c>
      <c r="N3268" s="33" t="s">
        <v>362</v>
      </c>
      <c r="O3268" s="33" t="s">
        <v>29447</v>
      </c>
      <c r="P3268" s="33" t="s">
        <v>45771</v>
      </c>
      <c r="Q3268" s="33" t="s">
        <v>29986</v>
      </c>
      <c r="R3268" s="33" t="s">
        <v>29448</v>
      </c>
      <c r="S3268" s="33" t="s">
        <v>93</v>
      </c>
      <c r="T3268" s="33" t="s">
        <v>45897</v>
      </c>
      <c r="U3268" s="33" t="s">
        <v>49804</v>
      </c>
      <c r="V3268" s="33" t="s">
        <v>26484</v>
      </c>
      <c r="W3268" s="33" t="s">
        <v>26485</v>
      </c>
      <c r="AA3268" s="33" t="s">
        <v>42843</v>
      </c>
      <c r="AB3268" s="33">
        <v>5185</v>
      </c>
      <c r="AC3268" s="103">
        <v>22779</v>
      </c>
    </row>
    <row r="3269" spans="1:29" ht="13" customHeight="1" x14ac:dyDescent="0.2">
      <c r="A3269" s="33" t="s">
        <v>29424</v>
      </c>
      <c r="B3269" s="33">
        <v>22</v>
      </c>
      <c r="C3269" s="33" t="s">
        <v>102</v>
      </c>
      <c r="D3269" s="33" t="s">
        <v>78</v>
      </c>
      <c r="E3269" s="33" t="s">
        <v>29425</v>
      </c>
      <c r="F3269" s="94">
        <v>43016</v>
      </c>
      <c r="G3269" s="33" t="s">
        <v>29426</v>
      </c>
      <c r="H3269" s="33" t="s">
        <v>1414</v>
      </c>
      <c r="I3269" s="33" t="s">
        <v>55</v>
      </c>
      <c r="J3269" s="62">
        <v>33139</v>
      </c>
      <c r="K3269" s="33" t="s">
        <v>147</v>
      </c>
      <c r="L3269" s="33" t="s">
        <v>1415</v>
      </c>
      <c r="M3269" s="1" t="s">
        <v>46300</v>
      </c>
      <c r="N3269" s="33" t="s">
        <v>20</v>
      </c>
      <c r="O3269" s="33" t="s">
        <v>29427</v>
      </c>
      <c r="P3269" s="33" t="s">
        <v>45771</v>
      </c>
      <c r="Q3269" s="33" t="s">
        <v>29986</v>
      </c>
      <c r="R3269" s="33" t="s">
        <v>29428</v>
      </c>
      <c r="S3269" s="33" t="s">
        <v>93</v>
      </c>
      <c r="T3269" s="33" t="s">
        <v>350</v>
      </c>
      <c r="U3269" s="33" t="s">
        <v>26775</v>
      </c>
      <c r="V3269" s="33" t="s">
        <v>26484</v>
      </c>
      <c r="W3269" s="33" t="s">
        <v>26483</v>
      </c>
      <c r="X3269" s="33" t="s">
        <v>93</v>
      </c>
      <c r="Y3269" s="33">
        <v>3008</v>
      </c>
      <c r="AA3269" s="33" t="s">
        <v>42842</v>
      </c>
      <c r="AB3269" s="33">
        <v>5186</v>
      </c>
      <c r="AC3269" s="103">
        <v>22775</v>
      </c>
    </row>
    <row r="3270" spans="1:29" ht="13" customHeight="1" x14ac:dyDescent="0.2">
      <c r="A3270" s="33" t="s">
        <v>29416</v>
      </c>
      <c r="B3270" s="33">
        <v>25</v>
      </c>
      <c r="C3270" s="33" t="s">
        <v>13</v>
      </c>
      <c r="D3270" s="33" t="s">
        <v>30</v>
      </c>
      <c r="F3270" s="94">
        <v>43015</v>
      </c>
      <c r="G3270" s="33" t="s">
        <v>29417</v>
      </c>
      <c r="H3270" s="33" t="s">
        <v>2055</v>
      </c>
      <c r="I3270" s="33" t="s">
        <v>138</v>
      </c>
      <c r="J3270" s="62">
        <v>25301</v>
      </c>
      <c r="K3270" s="33" t="s">
        <v>856</v>
      </c>
      <c r="L3270" s="33" t="s">
        <v>16638</v>
      </c>
      <c r="M3270" s="1" t="s">
        <v>46322</v>
      </c>
      <c r="N3270" s="33" t="s">
        <v>20</v>
      </c>
      <c r="O3270" s="33" t="s">
        <v>36400</v>
      </c>
      <c r="P3270" s="33" t="s">
        <v>45771</v>
      </c>
      <c r="Q3270" s="33" t="s">
        <v>29986</v>
      </c>
      <c r="R3270" s="33" t="s">
        <v>29418</v>
      </c>
      <c r="S3270" s="33" t="s">
        <v>509</v>
      </c>
      <c r="T3270" s="33" t="s">
        <v>21</v>
      </c>
      <c r="U3270" s="33" t="s">
        <v>26689</v>
      </c>
      <c r="V3270" s="33" t="s">
        <v>26484</v>
      </c>
      <c r="W3270" s="33" t="s">
        <v>26483</v>
      </c>
      <c r="X3270" s="33" t="s">
        <v>93</v>
      </c>
      <c r="Y3270" s="33">
        <v>3023</v>
      </c>
      <c r="AA3270" s="33" t="s">
        <v>42842</v>
      </c>
      <c r="AB3270" s="33">
        <v>5178</v>
      </c>
      <c r="AC3270" s="103">
        <v>22773</v>
      </c>
    </row>
    <row r="3271" spans="1:29" ht="13" customHeight="1" x14ac:dyDescent="0.2">
      <c r="A3271" s="33" t="s">
        <v>29412</v>
      </c>
      <c r="B3271" s="33">
        <v>34</v>
      </c>
      <c r="C3271" s="33" t="s">
        <v>102</v>
      </c>
      <c r="D3271" s="33" t="s">
        <v>41</v>
      </c>
      <c r="F3271" s="94">
        <v>43015</v>
      </c>
      <c r="G3271" s="33" t="s">
        <v>29413</v>
      </c>
      <c r="H3271" s="33" t="s">
        <v>1333</v>
      </c>
      <c r="I3271" s="33" t="s">
        <v>111</v>
      </c>
      <c r="J3271" s="62">
        <v>85210</v>
      </c>
      <c r="K3271" s="33" t="s">
        <v>582</v>
      </c>
      <c r="L3271" s="33" t="s">
        <v>1334</v>
      </c>
      <c r="M3271" s="1" t="s">
        <v>46074</v>
      </c>
      <c r="N3271" s="33" t="s">
        <v>20</v>
      </c>
      <c r="O3271" s="33" t="s">
        <v>29414</v>
      </c>
      <c r="P3271" s="33" t="s">
        <v>45771</v>
      </c>
      <c r="Q3271" s="33" t="s">
        <v>29986</v>
      </c>
      <c r="R3271" s="33" t="s">
        <v>29415</v>
      </c>
      <c r="S3271" s="33" t="s">
        <v>509</v>
      </c>
      <c r="T3271" s="33" t="s">
        <v>21</v>
      </c>
      <c r="U3271" s="33" t="s">
        <v>26689</v>
      </c>
      <c r="V3271" s="33" t="s">
        <v>26487</v>
      </c>
      <c r="W3271" s="33" t="s">
        <v>26486</v>
      </c>
      <c r="X3271" s="33" t="s">
        <v>93</v>
      </c>
      <c r="Y3271" s="33">
        <v>3004</v>
      </c>
      <c r="AA3271" s="33" t="s">
        <v>42842</v>
      </c>
      <c r="AB3271" s="33">
        <v>5177</v>
      </c>
      <c r="AC3271" s="103">
        <v>22772</v>
      </c>
    </row>
    <row r="3272" spans="1:29" ht="13" customHeight="1" x14ac:dyDescent="0.2">
      <c r="A3272" s="1" t="s">
        <v>29419</v>
      </c>
      <c r="B3272" s="33">
        <v>61</v>
      </c>
      <c r="C3272" s="33" t="s">
        <v>13</v>
      </c>
      <c r="D3272" s="1" t="s">
        <v>23</v>
      </c>
      <c r="F3272" s="94">
        <v>43015</v>
      </c>
      <c r="G3272" s="33" t="s">
        <v>29420</v>
      </c>
      <c r="H3272" s="33" t="s">
        <v>658</v>
      </c>
      <c r="I3272" s="33" t="s">
        <v>399</v>
      </c>
      <c r="J3272" s="62">
        <v>63139</v>
      </c>
      <c r="K3272" s="33" t="s">
        <v>29421</v>
      </c>
      <c r="L3272" s="33" t="s">
        <v>4149</v>
      </c>
      <c r="M3272" s="1" t="s">
        <v>46104</v>
      </c>
      <c r="N3272" s="33" t="s">
        <v>362</v>
      </c>
      <c r="O3272" s="33" t="s">
        <v>29422</v>
      </c>
      <c r="P3272" s="33" t="s">
        <v>45771</v>
      </c>
      <c r="Q3272" s="33" t="s">
        <v>29986</v>
      </c>
      <c r="R3272" s="33" t="s">
        <v>29423</v>
      </c>
      <c r="S3272" s="33" t="s">
        <v>93</v>
      </c>
      <c r="T3272" s="33" t="s">
        <v>21</v>
      </c>
      <c r="U3272" s="33" t="s">
        <v>26682</v>
      </c>
      <c r="V3272" s="33" t="s">
        <v>26484</v>
      </c>
      <c r="W3272" s="33" t="s">
        <v>26485</v>
      </c>
      <c r="AA3272" s="33" t="s">
        <v>42842</v>
      </c>
      <c r="AB3272" s="33">
        <v>5179</v>
      </c>
      <c r="AC3272" s="103">
        <v>22774</v>
      </c>
    </row>
    <row r="3273" spans="1:29" ht="13" customHeight="1" x14ac:dyDescent="0.2">
      <c r="A3273" s="1" t="s">
        <v>29408</v>
      </c>
      <c r="B3273" s="33">
        <v>28</v>
      </c>
      <c r="C3273" s="33" t="s">
        <v>13</v>
      </c>
      <c r="D3273" s="1" t="s">
        <v>23</v>
      </c>
      <c r="F3273" s="94">
        <v>43015</v>
      </c>
      <c r="G3273" s="33" t="s">
        <v>29409</v>
      </c>
      <c r="H3273" s="33" t="s">
        <v>8846</v>
      </c>
      <c r="I3273" s="33" t="s">
        <v>915</v>
      </c>
      <c r="J3273" s="62">
        <v>72207</v>
      </c>
      <c r="K3273" s="33" t="s">
        <v>2302</v>
      </c>
      <c r="L3273" s="33" t="s">
        <v>8848</v>
      </c>
      <c r="M3273" s="1" t="s">
        <v>46054</v>
      </c>
      <c r="N3273" s="33" t="s">
        <v>20</v>
      </c>
      <c r="O3273" s="33" t="s">
        <v>29410</v>
      </c>
      <c r="P3273" s="33" t="s">
        <v>45771</v>
      </c>
      <c r="Q3273" s="33" t="s">
        <v>29986</v>
      </c>
      <c r="R3273" s="33" t="s">
        <v>29411</v>
      </c>
      <c r="S3273" s="33" t="s">
        <v>901</v>
      </c>
      <c r="T3273" s="33" t="s">
        <v>350</v>
      </c>
      <c r="U3273" s="33" t="s">
        <v>26775</v>
      </c>
      <c r="V3273" s="33" t="s">
        <v>26482</v>
      </c>
      <c r="W3273" s="33" t="s">
        <v>26483</v>
      </c>
      <c r="Z3273" s="33" t="s">
        <v>42353</v>
      </c>
      <c r="AA3273" s="33" t="s">
        <v>42842</v>
      </c>
      <c r="AB3273" s="33">
        <v>5180</v>
      </c>
      <c r="AC3273" s="103">
        <v>22771</v>
      </c>
    </row>
    <row r="3274" spans="1:29" ht="13" customHeight="1" x14ac:dyDescent="0.2">
      <c r="A3274" s="33" t="s">
        <v>36846</v>
      </c>
      <c r="B3274" s="33">
        <v>28</v>
      </c>
      <c r="C3274" s="33" t="s">
        <v>13</v>
      </c>
      <c r="D3274" s="33" t="s">
        <v>41</v>
      </c>
      <c r="F3274" s="94">
        <v>43014</v>
      </c>
      <c r="G3274" s="33" t="s">
        <v>29395</v>
      </c>
      <c r="H3274" s="33" t="s">
        <v>29396</v>
      </c>
      <c r="I3274" s="33" t="s">
        <v>38</v>
      </c>
      <c r="J3274" s="62">
        <v>91010</v>
      </c>
      <c r="K3274" s="33" t="s">
        <v>91</v>
      </c>
      <c r="L3274" s="33" t="s">
        <v>23794</v>
      </c>
      <c r="M3274" s="1" t="s">
        <v>46033</v>
      </c>
      <c r="N3274" s="33" t="s">
        <v>20</v>
      </c>
      <c r="O3274" s="33" t="s">
        <v>29397</v>
      </c>
      <c r="P3274" s="33" t="s">
        <v>45771</v>
      </c>
      <c r="Q3274" s="33" t="s">
        <v>29986</v>
      </c>
      <c r="R3274" s="33" t="s">
        <v>29398</v>
      </c>
      <c r="S3274" s="33" t="s">
        <v>93</v>
      </c>
      <c r="T3274" s="33" t="s">
        <v>21</v>
      </c>
      <c r="U3274" s="33" t="s">
        <v>26689</v>
      </c>
      <c r="V3274" s="33" t="s">
        <v>26484</v>
      </c>
      <c r="W3274" s="33" t="s">
        <v>26485</v>
      </c>
      <c r="Y3274" s="33">
        <v>3204</v>
      </c>
      <c r="AA3274" s="33" t="s">
        <v>42844</v>
      </c>
      <c r="AB3274" s="33">
        <v>5175</v>
      </c>
      <c r="AC3274" s="103">
        <v>22767</v>
      </c>
    </row>
    <row r="3275" spans="1:29" ht="13" customHeight="1" x14ac:dyDescent="0.2">
      <c r="A3275" s="33" t="s">
        <v>29399</v>
      </c>
      <c r="B3275" s="33">
        <v>35</v>
      </c>
      <c r="C3275" s="33" t="s">
        <v>13</v>
      </c>
      <c r="D3275" s="33" t="s">
        <v>41</v>
      </c>
      <c r="F3275" s="94">
        <v>43014</v>
      </c>
      <c r="G3275" s="33" t="s">
        <v>29400</v>
      </c>
      <c r="H3275" s="33" t="s">
        <v>994</v>
      </c>
      <c r="I3275" s="33" t="s">
        <v>55</v>
      </c>
      <c r="J3275" s="62">
        <v>32812</v>
      </c>
      <c r="K3275" s="33" t="s">
        <v>995</v>
      </c>
      <c r="L3275" s="33" t="s">
        <v>996</v>
      </c>
      <c r="M3275" s="1" t="s">
        <v>46233</v>
      </c>
      <c r="N3275" s="33" t="s">
        <v>4952</v>
      </c>
      <c r="O3275" s="33" t="s">
        <v>29401</v>
      </c>
      <c r="P3275" s="33" t="s">
        <v>45771</v>
      </c>
      <c r="Q3275" s="33" t="s">
        <v>29986</v>
      </c>
      <c r="R3275" s="33" t="s">
        <v>29402</v>
      </c>
      <c r="S3275" s="33" t="s">
        <v>509</v>
      </c>
      <c r="T3275" s="33" t="s">
        <v>21</v>
      </c>
      <c r="U3275" s="33" t="s">
        <v>26682</v>
      </c>
      <c r="V3275" s="33" t="s">
        <v>26484</v>
      </c>
      <c r="W3275" s="33" t="s">
        <v>26485</v>
      </c>
      <c r="X3275" s="33" t="s">
        <v>93</v>
      </c>
      <c r="Y3275" s="33">
        <v>3016</v>
      </c>
      <c r="AA3275" s="33" t="s">
        <v>42844</v>
      </c>
      <c r="AB3275" s="33">
        <v>5176</v>
      </c>
      <c r="AC3275" s="103">
        <v>22768</v>
      </c>
    </row>
    <row r="3276" spans="1:29" ht="13" customHeight="1" x14ac:dyDescent="0.2">
      <c r="A3276" s="1" t="s">
        <v>29403</v>
      </c>
      <c r="B3276" s="33">
        <v>42</v>
      </c>
      <c r="C3276" s="33" t="s">
        <v>13</v>
      </c>
      <c r="D3276" s="1" t="s">
        <v>23</v>
      </c>
      <c r="F3276" s="94">
        <v>43014</v>
      </c>
      <c r="G3276" s="33" t="s">
        <v>29404</v>
      </c>
      <c r="H3276" s="33" t="s">
        <v>1757</v>
      </c>
      <c r="I3276" s="33" t="s">
        <v>336</v>
      </c>
      <c r="J3276" s="62">
        <v>67143</v>
      </c>
      <c r="K3276" s="33" t="s">
        <v>24680</v>
      </c>
      <c r="L3276" s="33" t="s">
        <v>29405</v>
      </c>
      <c r="M3276" s="1" t="s">
        <v>47431</v>
      </c>
      <c r="N3276" s="33" t="s">
        <v>7592</v>
      </c>
      <c r="O3276" s="33" t="s">
        <v>29406</v>
      </c>
      <c r="P3276" s="33" t="s">
        <v>45771</v>
      </c>
      <c r="Q3276" s="33" t="s">
        <v>29986</v>
      </c>
      <c r="R3276" s="33" t="s">
        <v>29407</v>
      </c>
      <c r="S3276" s="33" t="s">
        <v>93</v>
      </c>
      <c r="T3276" s="33" t="s">
        <v>21</v>
      </c>
      <c r="U3276" s="33" t="s">
        <v>26689</v>
      </c>
      <c r="V3276" s="33" t="s">
        <v>26484</v>
      </c>
      <c r="W3276" s="33" t="s">
        <v>26485</v>
      </c>
      <c r="AA3276" s="33" t="s">
        <v>49699</v>
      </c>
      <c r="AB3276" s="33">
        <v>5171</v>
      </c>
      <c r="AC3276" s="103">
        <v>22769</v>
      </c>
    </row>
    <row r="3277" spans="1:29" ht="13" customHeight="1" x14ac:dyDescent="0.2">
      <c r="A3277" s="33" t="s">
        <v>29388</v>
      </c>
      <c r="B3277" s="33">
        <v>47</v>
      </c>
      <c r="C3277" s="33" t="s">
        <v>13</v>
      </c>
      <c r="D3277" s="33" t="s">
        <v>30</v>
      </c>
      <c r="E3277" s="33" t="s">
        <v>29389</v>
      </c>
      <c r="F3277" s="94">
        <v>43014</v>
      </c>
      <c r="G3277" s="33" t="s">
        <v>29390</v>
      </c>
      <c r="H3277" s="33" t="s">
        <v>29391</v>
      </c>
      <c r="I3277" s="33" t="s">
        <v>373</v>
      </c>
      <c r="J3277" s="62">
        <v>15473</v>
      </c>
      <c r="K3277" s="33" t="s">
        <v>1411</v>
      </c>
      <c r="L3277" s="33" t="s">
        <v>29392</v>
      </c>
      <c r="M3277" s="1" t="s">
        <v>47432</v>
      </c>
      <c r="N3277" s="33" t="s">
        <v>20</v>
      </c>
      <c r="O3277" s="33" t="s">
        <v>29393</v>
      </c>
      <c r="P3277" s="33" t="s">
        <v>45771</v>
      </c>
      <c r="Q3277" s="33" t="s">
        <v>29986</v>
      </c>
      <c r="R3277" s="33" t="s">
        <v>29394</v>
      </c>
      <c r="S3277" s="33" t="s">
        <v>509</v>
      </c>
      <c r="T3277" s="33" t="s">
        <v>21</v>
      </c>
      <c r="U3277" s="33" t="s">
        <v>26689</v>
      </c>
      <c r="V3277" s="33" t="s">
        <v>26482</v>
      </c>
      <c r="W3277" s="33" t="s">
        <v>26485</v>
      </c>
      <c r="X3277" s="33" t="s">
        <v>93</v>
      </c>
      <c r="Y3277" s="33">
        <v>3010</v>
      </c>
      <c r="AA3277" s="33" t="s">
        <v>42843</v>
      </c>
      <c r="AB3277" s="33">
        <v>5173</v>
      </c>
      <c r="AC3277" s="103">
        <v>22766</v>
      </c>
    </row>
    <row r="3278" spans="1:29" ht="13" customHeight="1" x14ac:dyDescent="0.2">
      <c r="A3278" s="33" t="s">
        <v>29378</v>
      </c>
      <c r="B3278" s="33">
        <v>51</v>
      </c>
      <c r="C3278" s="33" t="s">
        <v>13</v>
      </c>
      <c r="D3278" s="33" t="s">
        <v>30</v>
      </c>
      <c r="F3278" s="94">
        <v>43014</v>
      </c>
      <c r="G3278" s="33" t="s">
        <v>29379</v>
      </c>
      <c r="H3278" s="33" t="s">
        <v>29380</v>
      </c>
      <c r="I3278" s="33" t="s">
        <v>191</v>
      </c>
      <c r="J3278" s="62">
        <v>80403</v>
      </c>
      <c r="K3278" s="33" t="s">
        <v>1655</v>
      </c>
      <c r="L3278" s="33" t="s">
        <v>9063</v>
      </c>
      <c r="M3278" s="1" t="s">
        <v>46030</v>
      </c>
      <c r="N3278" s="33" t="s">
        <v>20</v>
      </c>
      <c r="O3278" s="33" t="s">
        <v>29381</v>
      </c>
      <c r="P3278" s="33" t="s">
        <v>45771</v>
      </c>
      <c r="Q3278" s="33" t="s">
        <v>29986</v>
      </c>
      <c r="R3278" s="33" t="s">
        <v>29382</v>
      </c>
      <c r="S3278" s="33" t="s">
        <v>93</v>
      </c>
      <c r="T3278" s="33" t="s">
        <v>21</v>
      </c>
      <c r="U3278" s="33" t="s">
        <v>26689</v>
      </c>
      <c r="V3278" s="33" t="s">
        <v>26484</v>
      </c>
      <c r="W3278" s="33" t="s">
        <v>26483</v>
      </c>
      <c r="X3278" s="33" t="s">
        <v>93</v>
      </c>
      <c r="Y3278" s="33">
        <v>3005</v>
      </c>
      <c r="AA3278" s="33" t="s">
        <v>42843</v>
      </c>
      <c r="AB3278" s="33">
        <v>5172</v>
      </c>
      <c r="AC3278" s="103">
        <v>22764</v>
      </c>
    </row>
    <row r="3279" spans="1:29" ht="13" customHeight="1" x14ac:dyDescent="0.2">
      <c r="A3279" s="33" t="s">
        <v>29383</v>
      </c>
      <c r="B3279" s="33">
        <v>52</v>
      </c>
      <c r="C3279" s="33" t="s">
        <v>13</v>
      </c>
      <c r="D3279" s="33" t="s">
        <v>41</v>
      </c>
      <c r="E3279" s="33" t="s">
        <v>29384</v>
      </c>
      <c r="F3279" s="94">
        <v>43014</v>
      </c>
      <c r="G3279" s="33" t="s">
        <v>29385</v>
      </c>
      <c r="H3279" s="33" t="s">
        <v>195</v>
      </c>
      <c r="I3279" s="33" t="s">
        <v>55</v>
      </c>
      <c r="J3279" s="62">
        <v>33125</v>
      </c>
      <c r="K3279" s="33" t="s">
        <v>147</v>
      </c>
      <c r="L3279" s="33" t="s">
        <v>148</v>
      </c>
      <c r="M3279" s="1" t="s">
        <v>46168</v>
      </c>
      <c r="N3279" s="33" t="s">
        <v>20</v>
      </c>
      <c r="O3279" s="33" t="s">
        <v>29386</v>
      </c>
      <c r="P3279" s="33" t="s">
        <v>45771</v>
      </c>
      <c r="Q3279" s="33" t="s">
        <v>29986</v>
      </c>
      <c r="R3279" s="33" t="s">
        <v>29387</v>
      </c>
      <c r="S3279" s="33" t="s">
        <v>93</v>
      </c>
      <c r="T3279" s="33" t="s">
        <v>21</v>
      </c>
      <c r="U3279" s="33" t="s">
        <v>26689</v>
      </c>
      <c r="V3279" s="33" t="s">
        <v>26482</v>
      </c>
      <c r="W3279" s="33" t="s">
        <v>26486</v>
      </c>
      <c r="X3279" s="33" t="s">
        <v>93</v>
      </c>
      <c r="Y3279" s="33">
        <v>3017</v>
      </c>
      <c r="AA3279" s="33" t="s">
        <v>42842</v>
      </c>
      <c r="AB3279" s="33">
        <v>5174</v>
      </c>
      <c r="AC3279" s="103">
        <v>22765</v>
      </c>
    </row>
    <row r="3280" spans="1:29" ht="13" customHeight="1" x14ac:dyDescent="0.2">
      <c r="A3280" s="33" t="s">
        <v>29373</v>
      </c>
      <c r="B3280" s="33">
        <v>28</v>
      </c>
      <c r="C3280" s="33" t="s">
        <v>13</v>
      </c>
      <c r="D3280" s="33" t="s">
        <v>14</v>
      </c>
      <c r="E3280" s="33" t="s">
        <v>29374</v>
      </c>
      <c r="F3280" s="94">
        <v>43013</v>
      </c>
      <c r="G3280" s="33" t="s">
        <v>29375</v>
      </c>
      <c r="H3280" s="33" t="s">
        <v>3276</v>
      </c>
      <c r="I3280" s="33" t="s">
        <v>121</v>
      </c>
      <c r="J3280" s="62">
        <v>55106</v>
      </c>
      <c r="K3280" s="33" t="s">
        <v>3278</v>
      </c>
      <c r="L3280" s="33" t="s">
        <v>4508</v>
      </c>
      <c r="M3280" s="1" t="s">
        <v>46504</v>
      </c>
      <c r="N3280" s="33" t="s">
        <v>20</v>
      </c>
      <c r="O3280" s="33" t="s">
        <v>29376</v>
      </c>
      <c r="P3280" s="33" t="s">
        <v>45771</v>
      </c>
      <c r="Q3280" s="33" t="s">
        <v>29986</v>
      </c>
      <c r="R3280" s="33" t="s">
        <v>29377</v>
      </c>
      <c r="S3280" s="33" t="s">
        <v>901</v>
      </c>
      <c r="T3280" s="33" t="s">
        <v>21</v>
      </c>
      <c r="U3280" s="33" t="s">
        <v>26689</v>
      </c>
      <c r="V3280" s="33" t="s">
        <v>26484</v>
      </c>
      <c r="W3280" s="33" t="s">
        <v>26485</v>
      </c>
      <c r="X3280" s="33" t="s">
        <v>509</v>
      </c>
      <c r="Y3280" s="33">
        <v>3015</v>
      </c>
      <c r="AA3280" s="33" t="s">
        <v>42844</v>
      </c>
      <c r="AB3280" s="33">
        <v>5166</v>
      </c>
      <c r="AC3280" s="103">
        <v>22763</v>
      </c>
    </row>
    <row r="3281" spans="1:29" ht="13" customHeight="1" x14ac:dyDescent="0.2">
      <c r="A3281" s="33" t="s">
        <v>29356</v>
      </c>
      <c r="B3281" s="33">
        <v>29</v>
      </c>
      <c r="C3281" s="33" t="s">
        <v>13</v>
      </c>
      <c r="D3281" s="33" t="s">
        <v>41</v>
      </c>
      <c r="E3281" s="33" t="s">
        <v>29357</v>
      </c>
      <c r="F3281" s="94">
        <v>43013</v>
      </c>
      <c r="H3281" s="33" t="s">
        <v>23692</v>
      </c>
      <c r="I3281" s="33" t="s">
        <v>336</v>
      </c>
      <c r="J3281" s="62">
        <v>67846</v>
      </c>
      <c r="K3281" s="33" t="s">
        <v>29358</v>
      </c>
      <c r="L3281" s="33" t="s">
        <v>29359</v>
      </c>
      <c r="M3281" s="1" t="s">
        <v>47433</v>
      </c>
      <c r="N3281" s="33" t="s">
        <v>20</v>
      </c>
      <c r="O3281" s="33" t="s">
        <v>29360</v>
      </c>
      <c r="P3281" s="33" t="s">
        <v>45771</v>
      </c>
      <c r="Q3281" s="33" t="s">
        <v>29986</v>
      </c>
      <c r="R3281" s="33" t="s">
        <v>29361</v>
      </c>
      <c r="S3281" s="33" t="s">
        <v>509</v>
      </c>
      <c r="T3281" s="33" t="s">
        <v>21</v>
      </c>
      <c r="U3281" s="33" t="s">
        <v>26682</v>
      </c>
      <c r="V3281" s="33" t="s">
        <v>26482</v>
      </c>
      <c r="W3281" s="33" t="s">
        <v>26485</v>
      </c>
      <c r="X3281" s="33" t="s">
        <v>93</v>
      </c>
      <c r="Y3281" s="33">
        <v>3014</v>
      </c>
      <c r="AA3281" s="33" t="s">
        <v>42844</v>
      </c>
      <c r="AB3281" s="33">
        <v>5168</v>
      </c>
      <c r="AC3281" s="103">
        <v>22758</v>
      </c>
    </row>
    <row r="3282" spans="1:29" ht="13" customHeight="1" x14ac:dyDescent="0.2">
      <c r="A3282" s="33" t="s">
        <v>29362</v>
      </c>
      <c r="B3282" s="33">
        <v>31</v>
      </c>
      <c r="C3282" s="33" t="s">
        <v>13</v>
      </c>
      <c r="D3282" s="33" t="s">
        <v>41</v>
      </c>
      <c r="E3282" s="33" t="s">
        <v>29363</v>
      </c>
      <c r="F3282" s="94">
        <v>43013</v>
      </c>
      <c r="G3282" s="33" t="s">
        <v>29364</v>
      </c>
      <c r="H3282" s="33" t="s">
        <v>1119</v>
      </c>
      <c r="I3282" s="33" t="s">
        <v>66</v>
      </c>
      <c r="J3282" s="62">
        <v>78520</v>
      </c>
      <c r="K3282" s="33" t="s">
        <v>1120</v>
      </c>
      <c r="L3282" s="33" t="s">
        <v>1121</v>
      </c>
      <c r="M3282" s="1" t="s">
        <v>46360</v>
      </c>
      <c r="N3282" s="33" t="s">
        <v>20</v>
      </c>
      <c r="O3282" s="33" t="s">
        <v>29365</v>
      </c>
      <c r="P3282" s="33" t="s">
        <v>42395</v>
      </c>
      <c r="Q3282" s="33" t="s">
        <v>29986</v>
      </c>
      <c r="R3282" s="33" t="s">
        <v>29366</v>
      </c>
      <c r="S3282" s="33" t="s">
        <v>93</v>
      </c>
      <c r="T3282" s="33" t="s">
        <v>21</v>
      </c>
      <c r="U3282" s="33" t="s">
        <v>26682</v>
      </c>
      <c r="V3282" s="33" t="s">
        <v>26484</v>
      </c>
      <c r="W3282" s="33" t="s">
        <v>26485</v>
      </c>
      <c r="X3282" s="33" t="s">
        <v>93</v>
      </c>
      <c r="Y3282" s="33">
        <v>3019</v>
      </c>
      <c r="AA3282" s="33" t="s">
        <v>42842</v>
      </c>
      <c r="AB3282" s="33">
        <v>5169</v>
      </c>
      <c r="AC3282" s="103">
        <v>22759</v>
      </c>
    </row>
    <row r="3283" spans="1:29" ht="13" customHeight="1" x14ac:dyDescent="0.2">
      <c r="A3283" s="33" t="s">
        <v>29367</v>
      </c>
      <c r="B3283" s="33">
        <v>40</v>
      </c>
      <c r="C3283" s="33" t="s">
        <v>13</v>
      </c>
      <c r="D3283" s="33" t="s">
        <v>30</v>
      </c>
      <c r="E3283" s="33" t="s">
        <v>29368</v>
      </c>
      <c r="F3283" s="94">
        <v>43013</v>
      </c>
      <c r="G3283" s="33" t="s">
        <v>29369</v>
      </c>
      <c r="H3283" s="33" t="s">
        <v>29370</v>
      </c>
      <c r="I3283" s="33" t="s">
        <v>87</v>
      </c>
      <c r="J3283" s="62">
        <v>35094</v>
      </c>
      <c r="K3283" s="33" t="s">
        <v>1655</v>
      </c>
      <c r="L3283" s="33" t="s">
        <v>29371</v>
      </c>
      <c r="M3283" s="1" t="s">
        <v>47434</v>
      </c>
      <c r="N3283" s="33" t="s">
        <v>20</v>
      </c>
      <c r="O3283" s="33" t="s">
        <v>30723</v>
      </c>
      <c r="P3283" s="33" t="s">
        <v>45771</v>
      </c>
      <c r="Q3283" s="33" t="s">
        <v>29986</v>
      </c>
      <c r="R3283" s="33" t="s">
        <v>29372</v>
      </c>
      <c r="S3283" s="33" t="s">
        <v>93</v>
      </c>
      <c r="T3283" s="33" t="s">
        <v>21</v>
      </c>
      <c r="U3283" s="33" t="s">
        <v>26689</v>
      </c>
      <c r="V3283" s="33" t="s">
        <v>26484</v>
      </c>
      <c r="W3283" s="33" t="s">
        <v>26485</v>
      </c>
      <c r="X3283" s="33" t="s">
        <v>93</v>
      </c>
      <c r="Y3283" s="33">
        <v>3018</v>
      </c>
      <c r="AA3283" s="33" t="s">
        <v>42844</v>
      </c>
      <c r="AB3283" s="33">
        <v>5167</v>
      </c>
      <c r="AC3283" s="103">
        <v>22760</v>
      </c>
    </row>
    <row r="3284" spans="1:29" ht="13" customHeight="1" x14ac:dyDescent="0.2">
      <c r="A3284" s="33" t="s">
        <v>29350</v>
      </c>
      <c r="B3284" s="33">
        <v>35</v>
      </c>
      <c r="C3284" s="33" t="s">
        <v>13</v>
      </c>
      <c r="D3284" s="33" t="s">
        <v>30</v>
      </c>
      <c r="E3284" s="33" t="s">
        <v>29351</v>
      </c>
      <c r="F3284" s="94">
        <v>43013</v>
      </c>
      <c r="G3284" s="33" t="s">
        <v>29352</v>
      </c>
      <c r="H3284" s="33" t="s">
        <v>29353</v>
      </c>
      <c r="I3284" s="33" t="s">
        <v>159</v>
      </c>
      <c r="J3284" s="62">
        <v>30141</v>
      </c>
      <c r="K3284" s="33" t="s">
        <v>20688</v>
      </c>
      <c r="L3284" s="33" t="s">
        <v>17322</v>
      </c>
      <c r="M3284" s="1" t="s">
        <v>47435</v>
      </c>
      <c r="N3284" s="33" t="s">
        <v>20</v>
      </c>
      <c r="O3284" s="33" t="s">
        <v>29354</v>
      </c>
      <c r="P3284" s="33" t="s">
        <v>45771</v>
      </c>
      <c r="Q3284" s="33" t="s">
        <v>29986</v>
      </c>
      <c r="R3284" s="33" t="s">
        <v>29355</v>
      </c>
      <c r="S3284" s="33" t="s">
        <v>93</v>
      </c>
      <c r="T3284" s="33" t="s">
        <v>45897</v>
      </c>
      <c r="U3284" s="33" t="s">
        <v>49804</v>
      </c>
      <c r="V3284" s="33" t="s">
        <v>26482</v>
      </c>
      <c r="W3284" s="33" t="s">
        <v>26485</v>
      </c>
      <c r="X3284" s="33" t="s">
        <v>93</v>
      </c>
      <c r="Y3284" s="33">
        <v>3009</v>
      </c>
      <c r="AA3284" s="33" t="s">
        <v>42844</v>
      </c>
      <c r="AB3284" s="33">
        <v>5170</v>
      </c>
      <c r="AC3284" s="103">
        <v>22757</v>
      </c>
    </row>
    <row r="3285" spans="1:29" ht="13" customHeight="1" x14ac:dyDescent="0.2">
      <c r="A3285" s="33" t="s">
        <v>29326</v>
      </c>
      <c r="B3285" s="33">
        <v>37</v>
      </c>
      <c r="C3285" s="33" t="s">
        <v>13</v>
      </c>
      <c r="D3285" s="33" t="s">
        <v>78</v>
      </c>
      <c r="E3285" s="33" t="s">
        <v>29110</v>
      </c>
      <c r="F3285" s="94">
        <v>43012</v>
      </c>
      <c r="G3285" s="33" t="s">
        <v>29111</v>
      </c>
      <c r="H3285" s="33" t="s">
        <v>28109</v>
      </c>
      <c r="I3285" s="33" t="s">
        <v>159</v>
      </c>
      <c r="J3285" s="62">
        <v>31792</v>
      </c>
      <c r="K3285" s="33" t="s">
        <v>1098</v>
      </c>
      <c r="L3285" s="33" t="s">
        <v>28110</v>
      </c>
      <c r="M3285" s="1" t="s">
        <v>47437</v>
      </c>
      <c r="N3285" s="33" t="s">
        <v>20</v>
      </c>
      <c r="O3285" s="33" t="s">
        <v>30722</v>
      </c>
      <c r="P3285" s="33" t="s">
        <v>45771</v>
      </c>
      <c r="Q3285" s="33" t="s">
        <v>29986</v>
      </c>
      <c r="R3285" s="33" t="s">
        <v>29112</v>
      </c>
      <c r="S3285" s="33" t="s">
        <v>93</v>
      </c>
      <c r="T3285" s="33" t="s">
        <v>21</v>
      </c>
      <c r="U3285" s="33" t="s">
        <v>26689</v>
      </c>
      <c r="V3285" s="33" t="s">
        <v>26484</v>
      </c>
      <c r="W3285" s="33" t="s">
        <v>26485</v>
      </c>
      <c r="X3285" s="33" t="s">
        <v>93</v>
      </c>
      <c r="Y3285" s="33">
        <v>3013</v>
      </c>
      <c r="AA3285" s="33" t="s">
        <v>42844</v>
      </c>
      <c r="AB3285" s="33">
        <v>5163</v>
      </c>
      <c r="AC3285" s="103">
        <v>22754</v>
      </c>
    </row>
    <row r="3286" spans="1:29" ht="13" customHeight="1" x14ac:dyDescent="0.2">
      <c r="A3286" s="33" t="s">
        <v>29344</v>
      </c>
      <c r="B3286" s="33">
        <v>48</v>
      </c>
      <c r="C3286" s="33" t="s">
        <v>102</v>
      </c>
      <c r="D3286" s="33" t="s">
        <v>78</v>
      </c>
      <c r="F3286" s="94">
        <v>43012</v>
      </c>
      <c r="G3286" s="33" t="s">
        <v>29345</v>
      </c>
      <c r="H3286" s="33" t="s">
        <v>29346</v>
      </c>
      <c r="I3286" s="33" t="s">
        <v>392</v>
      </c>
      <c r="J3286" s="62">
        <v>14424</v>
      </c>
      <c r="K3286" s="33" t="s">
        <v>444</v>
      </c>
      <c r="L3286" s="33" t="s">
        <v>29347</v>
      </c>
      <c r="M3286" s="1" t="s">
        <v>47436</v>
      </c>
      <c r="N3286" s="33" t="s">
        <v>20</v>
      </c>
      <c r="O3286" s="33" t="s">
        <v>29348</v>
      </c>
      <c r="P3286" s="33" t="s">
        <v>45771</v>
      </c>
      <c r="Q3286" s="33" t="s">
        <v>29986</v>
      </c>
      <c r="R3286" s="33" t="s">
        <v>29349</v>
      </c>
      <c r="S3286" s="33" t="s">
        <v>22</v>
      </c>
      <c r="T3286" s="33" t="s">
        <v>21</v>
      </c>
      <c r="U3286" s="33" t="s">
        <v>26689</v>
      </c>
      <c r="V3286" s="33" t="s">
        <v>26484</v>
      </c>
      <c r="W3286" s="33" t="s">
        <v>26485</v>
      </c>
      <c r="X3286" s="33" t="s">
        <v>93</v>
      </c>
      <c r="Y3286" s="33">
        <v>3012</v>
      </c>
      <c r="Z3286" s="33" t="s">
        <v>42353</v>
      </c>
      <c r="AA3286" s="33" t="s">
        <v>42843</v>
      </c>
      <c r="AB3286" s="33">
        <v>5162</v>
      </c>
      <c r="AC3286" s="103">
        <v>22756</v>
      </c>
    </row>
    <row r="3287" spans="1:29" ht="13" customHeight="1" x14ac:dyDescent="0.2">
      <c r="A3287" s="33" t="s">
        <v>29339</v>
      </c>
      <c r="B3287" s="33">
        <v>67</v>
      </c>
      <c r="C3287" s="33" t="s">
        <v>13</v>
      </c>
      <c r="D3287" s="33" t="s">
        <v>30</v>
      </c>
      <c r="E3287" s="33" t="s">
        <v>29340</v>
      </c>
      <c r="F3287" s="94">
        <v>43012</v>
      </c>
      <c r="G3287" s="33" t="s">
        <v>29341</v>
      </c>
      <c r="H3287" s="33" t="s">
        <v>1333</v>
      </c>
      <c r="I3287" s="33" t="s">
        <v>111</v>
      </c>
      <c r="J3287" s="62">
        <v>85201</v>
      </c>
      <c r="K3287" s="33" t="s">
        <v>582</v>
      </c>
      <c r="L3287" s="33" t="s">
        <v>1334</v>
      </c>
      <c r="M3287" s="1" t="s">
        <v>46074</v>
      </c>
      <c r="N3287" s="33" t="s">
        <v>20</v>
      </c>
      <c r="O3287" s="33" t="s">
        <v>29342</v>
      </c>
      <c r="P3287" s="33" t="s">
        <v>45771</v>
      </c>
      <c r="Q3287" s="33" t="s">
        <v>29986</v>
      </c>
      <c r="R3287" s="33" t="s">
        <v>29343</v>
      </c>
      <c r="S3287" s="33" t="s">
        <v>22</v>
      </c>
      <c r="T3287" s="33" t="s">
        <v>21</v>
      </c>
      <c r="U3287" s="33" t="s">
        <v>26689</v>
      </c>
      <c r="V3287" s="33" t="s">
        <v>26482</v>
      </c>
      <c r="W3287" s="33" t="s">
        <v>26485</v>
      </c>
      <c r="X3287" s="33" t="s">
        <v>93</v>
      </c>
      <c r="Y3287" s="33">
        <v>3021</v>
      </c>
      <c r="AA3287" s="33" t="s">
        <v>42844</v>
      </c>
      <c r="AB3287" s="33">
        <v>5164</v>
      </c>
      <c r="AC3287" s="103">
        <v>22755</v>
      </c>
    </row>
    <row r="3288" spans="1:29" ht="13" customHeight="1" x14ac:dyDescent="0.2">
      <c r="A3288" s="33" t="s">
        <v>29334</v>
      </c>
      <c r="B3288" s="33">
        <v>34</v>
      </c>
      <c r="C3288" s="33" t="s">
        <v>13</v>
      </c>
      <c r="D3288" s="33" t="s">
        <v>30</v>
      </c>
      <c r="E3288" s="33" t="s">
        <v>29335</v>
      </c>
      <c r="F3288" s="94">
        <v>43012</v>
      </c>
      <c r="G3288" s="33" t="s">
        <v>29336</v>
      </c>
      <c r="H3288" s="33" t="s">
        <v>779</v>
      </c>
      <c r="I3288" s="33" t="s">
        <v>281</v>
      </c>
      <c r="J3288" s="62">
        <v>99205</v>
      </c>
      <c r="K3288" s="33" t="s">
        <v>779</v>
      </c>
      <c r="L3288" s="33" t="s">
        <v>780</v>
      </c>
      <c r="M3288" s="1" t="s">
        <v>46447</v>
      </c>
      <c r="N3288" s="33" t="s">
        <v>20</v>
      </c>
      <c r="O3288" s="33" t="s">
        <v>29337</v>
      </c>
      <c r="P3288" s="33" t="s">
        <v>45771</v>
      </c>
      <c r="Q3288" s="33" t="s">
        <v>29986</v>
      </c>
      <c r="R3288" s="33" t="s">
        <v>29338</v>
      </c>
      <c r="S3288" s="33" t="s">
        <v>93</v>
      </c>
      <c r="T3288" s="33" t="s">
        <v>350</v>
      </c>
      <c r="U3288" s="33" t="s">
        <v>26775</v>
      </c>
      <c r="V3288" s="33" t="s">
        <v>26482</v>
      </c>
      <c r="W3288" s="33" t="s">
        <v>26485</v>
      </c>
      <c r="X3288" s="33" t="s">
        <v>93</v>
      </c>
      <c r="Y3288" s="33">
        <v>3011</v>
      </c>
      <c r="AA3288" s="33" t="s">
        <v>42844</v>
      </c>
      <c r="AB3288" s="33">
        <v>5165</v>
      </c>
      <c r="AC3288" s="103">
        <v>22753</v>
      </c>
    </row>
    <row r="3289" spans="1:29" ht="13" customHeight="1" x14ac:dyDescent="0.2">
      <c r="A3289" s="33" t="s">
        <v>29113</v>
      </c>
      <c r="B3289" s="33">
        <v>40</v>
      </c>
      <c r="C3289" s="33" t="s">
        <v>13</v>
      </c>
      <c r="D3289" s="33" t="s">
        <v>30</v>
      </c>
      <c r="F3289" s="94">
        <v>43011</v>
      </c>
      <c r="G3289" s="33" t="s">
        <v>29114</v>
      </c>
      <c r="H3289" s="33" t="s">
        <v>13242</v>
      </c>
      <c r="I3289" s="33" t="s">
        <v>399</v>
      </c>
      <c r="J3289" s="62">
        <v>65101</v>
      </c>
      <c r="K3289" s="33" t="s">
        <v>29115</v>
      </c>
      <c r="L3289" s="33" t="s">
        <v>13244</v>
      </c>
      <c r="M3289" s="1" t="s">
        <v>46092</v>
      </c>
      <c r="N3289" s="33" t="s">
        <v>20</v>
      </c>
      <c r="O3289" s="33" t="s">
        <v>29116</v>
      </c>
      <c r="P3289" s="33" t="s">
        <v>45771</v>
      </c>
      <c r="Q3289" s="33" t="s">
        <v>29986</v>
      </c>
      <c r="R3289" s="33" t="s">
        <v>29117</v>
      </c>
      <c r="S3289" s="33" t="s">
        <v>93</v>
      </c>
      <c r="T3289" s="33" t="s">
        <v>21</v>
      </c>
      <c r="U3289" s="33" t="s">
        <v>26491</v>
      </c>
      <c r="V3289" s="33" t="s">
        <v>26484</v>
      </c>
      <c r="W3289" s="33" t="s">
        <v>26485</v>
      </c>
      <c r="X3289" s="33" t="s">
        <v>93</v>
      </c>
      <c r="Y3289" s="33">
        <v>3002</v>
      </c>
      <c r="AA3289" s="33" t="s">
        <v>42844</v>
      </c>
      <c r="AB3289" s="33">
        <v>5161</v>
      </c>
      <c r="AC3289" s="103">
        <v>22632</v>
      </c>
    </row>
    <row r="3290" spans="1:29" ht="13" customHeight="1" x14ac:dyDescent="0.2">
      <c r="A3290" s="33" t="s">
        <v>29118</v>
      </c>
      <c r="B3290" s="33">
        <v>22</v>
      </c>
      <c r="C3290" s="33" t="s">
        <v>13</v>
      </c>
      <c r="D3290" s="33" t="s">
        <v>78</v>
      </c>
      <c r="F3290" s="94">
        <v>43010</v>
      </c>
      <c r="G3290" s="33" t="s">
        <v>29119</v>
      </c>
      <c r="H3290" s="33" t="s">
        <v>5158</v>
      </c>
      <c r="I3290" s="33" t="s">
        <v>18</v>
      </c>
      <c r="J3290" s="62">
        <v>71292</v>
      </c>
      <c r="K3290" s="33" t="s">
        <v>5160</v>
      </c>
      <c r="L3290" s="33" t="s">
        <v>22327</v>
      </c>
      <c r="M3290" s="1" t="s">
        <v>46129</v>
      </c>
      <c r="N3290" s="33" t="s">
        <v>20</v>
      </c>
      <c r="O3290" s="33" t="s">
        <v>29120</v>
      </c>
      <c r="P3290" s="33" t="s">
        <v>45771</v>
      </c>
      <c r="Q3290" s="33" t="s">
        <v>29986</v>
      </c>
      <c r="R3290" s="33" t="s">
        <v>29121</v>
      </c>
      <c r="S3290" s="33" t="s">
        <v>93</v>
      </c>
      <c r="T3290" s="33" t="s">
        <v>21</v>
      </c>
      <c r="U3290" s="33" t="s">
        <v>26689</v>
      </c>
      <c r="V3290" s="33" t="s">
        <v>26482</v>
      </c>
      <c r="W3290" s="33" t="s">
        <v>26486</v>
      </c>
      <c r="X3290" s="33" t="s">
        <v>93</v>
      </c>
      <c r="Y3290" s="33">
        <v>3001</v>
      </c>
      <c r="AA3290" s="33" t="s">
        <v>42843</v>
      </c>
      <c r="AB3290" s="33">
        <v>5160</v>
      </c>
      <c r="AC3290" s="103">
        <v>22630</v>
      </c>
    </row>
    <row r="3291" spans="1:29" ht="13" customHeight="1" x14ac:dyDescent="0.2">
      <c r="A3291" s="33" t="s">
        <v>29325</v>
      </c>
      <c r="B3291" s="33">
        <v>26</v>
      </c>
      <c r="C3291" s="33" t="s">
        <v>13</v>
      </c>
      <c r="D3291" s="33" t="s">
        <v>30</v>
      </c>
      <c r="F3291" s="94">
        <v>43009</v>
      </c>
      <c r="G3291" s="33" t="s">
        <v>29128</v>
      </c>
      <c r="H3291" s="33" t="s">
        <v>1093</v>
      </c>
      <c r="I3291" s="33" t="s">
        <v>191</v>
      </c>
      <c r="J3291" s="62">
        <v>80524</v>
      </c>
      <c r="K3291" s="33" t="s">
        <v>507</v>
      </c>
      <c r="L3291" s="33" t="s">
        <v>22837</v>
      </c>
      <c r="M3291" s="1" t="s">
        <v>47438</v>
      </c>
      <c r="N3291" s="33" t="s">
        <v>20</v>
      </c>
      <c r="O3291" s="33" t="s">
        <v>29129</v>
      </c>
      <c r="P3291" s="33" t="s">
        <v>31864</v>
      </c>
      <c r="Q3291" s="33" t="s">
        <v>29986</v>
      </c>
      <c r="R3291" s="33" t="s">
        <v>29130</v>
      </c>
      <c r="S3291" s="33" t="s">
        <v>93</v>
      </c>
      <c r="T3291" s="33" t="s">
        <v>21</v>
      </c>
      <c r="U3291" s="33" t="s">
        <v>26689</v>
      </c>
      <c r="V3291" s="33" t="s">
        <v>26484</v>
      </c>
      <c r="W3291" s="33" t="s">
        <v>26485</v>
      </c>
      <c r="X3291" s="33" t="s">
        <v>93</v>
      </c>
      <c r="Y3291" s="33">
        <v>3000</v>
      </c>
      <c r="AA3291" s="33" t="s">
        <v>42842</v>
      </c>
      <c r="AB3291" s="33">
        <v>5155</v>
      </c>
      <c r="AC3291" s="103">
        <v>22619</v>
      </c>
    </row>
    <row r="3292" spans="1:29" ht="13" customHeight="1" x14ac:dyDescent="0.2">
      <c r="A3292" s="33" t="s">
        <v>29136</v>
      </c>
      <c r="B3292" s="33">
        <v>27</v>
      </c>
      <c r="C3292" s="33" t="s">
        <v>13</v>
      </c>
      <c r="D3292" s="33" t="s">
        <v>78</v>
      </c>
      <c r="E3292" s="33" t="s">
        <v>29137</v>
      </c>
      <c r="F3292" s="94">
        <v>43009</v>
      </c>
      <c r="G3292" s="33" t="s">
        <v>29138</v>
      </c>
      <c r="H3292" s="33" t="s">
        <v>4678</v>
      </c>
      <c r="I3292" s="33" t="s">
        <v>341</v>
      </c>
      <c r="J3292" s="62">
        <v>52601</v>
      </c>
      <c r="K3292" s="33" t="s">
        <v>1728</v>
      </c>
      <c r="L3292" s="33" t="s">
        <v>4680</v>
      </c>
      <c r="M3292" s="1" t="s">
        <v>46510</v>
      </c>
      <c r="N3292" s="33" t="s">
        <v>20</v>
      </c>
      <c r="O3292" s="33" t="s">
        <v>29139</v>
      </c>
      <c r="P3292" s="33" t="s">
        <v>43587</v>
      </c>
      <c r="Q3292" s="33" t="s">
        <v>29986</v>
      </c>
      <c r="R3292" s="33" t="s">
        <v>29140</v>
      </c>
      <c r="S3292" s="33" t="s">
        <v>93</v>
      </c>
      <c r="T3292" s="33" t="s">
        <v>21</v>
      </c>
      <c r="U3292" s="33" t="s">
        <v>26689</v>
      </c>
      <c r="V3292" s="33" t="s">
        <v>26482</v>
      </c>
      <c r="W3292" s="33" t="s">
        <v>26486</v>
      </c>
      <c r="X3292" s="33" t="s">
        <v>93</v>
      </c>
      <c r="Y3292" s="33">
        <v>2995</v>
      </c>
      <c r="AA3292" s="33" t="s">
        <v>42844</v>
      </c>
      <c r="AB3292" s="33">
        <v>5153</v>
      </c>
      <c r="AC3292" s="103">
        <v>22625</v>
      </c>
    </row>
    <row r="3293" spans="1:29" ht="13" customHeight="1" x14ac:dyDescent="0.2">
      <c r="A3293" s="33" t="s">
        <v>29141</v>
      </c>
      <c r="B3293" s="33">
        <v>33</v>
      </c>
      <c r="C3293" s="33" t="s">
        <v>13</v>
      </c>
      <c r="D3293" s="33" t="s">
        <v>30</v>
      </c>
      <c r="E3293" s="33" t="s">
        <v>29142</v>
      </c>
      <c r="F3293" s="94">
        <v>43009</v>
      </c>
      <c r="G3293" s="33" t="s">
        <v>29143</v>
      </c>
      <c r="H3293" s="33" t="s">
        <v>29144</v>
      </c>
      <c r="I3293" s="33" t="s">
        <v>337</v>
      </c>
      <c r="J3293" s="62">
        <v>28371</v>
      </c>
      <c r="K3293" s="33" t="s">
        <v>5198</v>
      </c>
      <c r="L3293" s="33" t="s">
        <v>5199</v>
      </c>
      <c r="M3293" s="1" t="s">
        <v>47439</v>
      </c>
      <c r="N3293" s="33" t="s">
        <v>20</v>
      </c>
      <c r="O3293" s="33" t="s">
        <v>29145</v>
      </c>
      <c r="P3293" s="33" t="s">
        <v>45771</v>
      </c>
      <c r="Q3293" s="33" t="s">
        <v>29986</v>
      </c>
      <c r="R3293" s="33" t="s">
        <v>29146</v>
      </c>
      <c r="S3293" s="33" t="s">
        <v>509</v>
      </c>
      <c r="T3293" s="33" t="s">
        <v>21</v>
      </c>
      <c r="U3293" s="33" t="s">
        <v>26689</v>
      </c>
      <c r="V3293" s="33" t="s">
        <v>26484</v>
      </c>
      <c r="W3293" s="33" t="s">
        <v>26485</v>
      </c>
      <c r="X3293" s="33" t="s">
        <v>93</v>
      </c>
      <c r="Y3293" s="33">
        <v>2999</v>
      </c>
      <c r="AA3293" s="33" t="s">
        <v>42843</v>
      </c>
      <c r="AB3293" s="33">
        <v>5154</v>
      </c>
      <c r="AC3293" s="103">
        <v>22633</v>
      </c>
    </row>
    <row r="3294" spans="1:29" ht="13" customHeight="1" x14ac:dyDescent="0.2">
      <c r="A3294" s="33" t="s">
        <v>29147</v>
      </c>
      <c r="B3294" s="33">
        <v>34</v>
      </c>
      <c r="C3294" s="33" t="s">
        <v>13</v>
      </c>
      <c r="D3294" s="33" t="s">
        <v>30</v>
      </c>
      <c r="E3294" s="33" t="s">
        <v>29148</v>
      </c>
      <c r="F3294" s="94">
        <v>43009</v>
      </c>
      <c r="G3294" s="33" t="s">
        <v>29149</v>
      </c>
      <c r="H3294" s="33" t="s">
        <v>106</v>
      </c>
      <c r="I3294" s="33" t="s">
        <v>373</v>
      </c>
      <c r="J3294" s="62">
        <v>15301</v>
      </c>
      <c r="K3294" s="33" t="s">
        <v>106</v>
      </c>
      <c r="L3294" s="33" t="s">
        <v>470</v>
      </c>
      <c r="M3294" s="1" t="s">
        <v>46170</v>
      </c>
      <c r="N3294" s="33" t="s">
        <v>20</v>
      </c>
      <c r="O3294" s="33" t="s">
        <v>36401</v>
      </c>
      <c r="P3294" s="33" t="s">
        <v>45771</v>
      </c>
      <c r="Q3294" s="33" t="s">
        <v>29986</v>
      </c>
      <c r="R3294" s="33" t="s">
        <v>29150</v>
      </c>
      <c r="S3294" s="33" t="s">
        <v>509</v>
      </c>
      <c r="T3294" s="33" t="s">
        <v>21</v>
      </c>
      <c r="U3294" s="33" t="s">
        <v>26682</v>
      </c>
      <c r="V3294" s="33" t="s">
        <v>26482</v>
      </c>
      <c r="W3294" s="33" t="s">
        <v>26485</v>
      </c>
      <c r="X3294" s="33" t="s">
        <v>93</v>
      </c>
      <c r="Y3294" s="33">
        <v>2997</v>
      </c>
      <c r="AA3294" s="33" t="s">
        <v>42844</v>
      </c>
      <c r="AB3294" s="33">
        <v>5157</v>
      </c>
      <c r="AC3294" s="103">
        <v>22637</v>
      </c>
    </row>
    <row r="3295" spans="1:29" ht="13" customHeight="1" x14ac:dyDescent="0.2">
      <c r="A3295" s="33" t="s">
        <v>29329</v>
      </c>
      <c r="B3295" s="33">
        <v>38</v>
      </c>
      <c r="C3295" s="33" t="s">
        <v>13</v>
      </c>
      <c r="D3295" s="33" t="s">
        <v>30</v>
      </c>
      <c r="F3295" s="94">
        <v>43009</v>
      </c>
      <c r="G3295" s="33" t="s">
        <v>29330</v>
      </c>
      <c r="H3295" s="33" t="s">
        <v>658</v>
      </c>
      <c r="I3295" s="33" t="s">
        <v>399</v>
      </c>
      <c r="J3295" s="62">
        <v>63123</v>
      </c>
      <c r="K3295" s="33" t="s">
        <v>658</v>
      </c>
      <c r="L3295" s="33" t="s">
        <v>6521</v>
      </c>
      <c r="M3295" s="1" t="s">
        <v>46649</v>
      </c>
      <c r="N3295" s="33" t="s">
        <v>20</v>
      </c>
      <c r="O3295" s="33" t="s">
        <v>29331</v>
      </c>
      <c r="P3295" s="33" t="s">
        <v>45771</v>
      </c>
      <c r="Q3295" s="33" t="s">
        <v>29986</v>
      </c>
      <c r="R3295" s="33" t="s">
        <v>29332</v>
      </c>
      <c r="S3295" s="33" t="s">
        <v>509</v>
      </c>
      <c r="T3295" s="33" t="s">
        <v>21</v>
      </c>
      <c r="U3295" s="33" t="s">
        <v>29333</v>
      </c>
      <c r="V3295" s="33" t="s">
        <v>26482</v>
      </c>
      <c r="W3295" s="33" t="s">
        <v>26485</v>
      </c>
      <c r="X3295" s="33" t="s">
        <v>93</v>
      </c>
      <c r="Y3295" s="33">
        <v>3022</v>
      </c>
      <c r="AA3295" s="33" t="s">
        <v>42844</v>
      </c>
      <c r="AB3295" s="33">
        <v>5156</v>
      </c>
      <c r="AC3295" s="103">
        <v>22751</v>
      </c>
    </row>
    <row r="3296" spans="1:29" ht="13" customHeight="1" x14ac:dyDescent="0.2">
      <c r="A3296" s="33" t="s">
        <v>29122</v>
      </c>
      <c r="B3296" s="33">
        <v>41</v>
      </c>
      <c r="C3296" s="33" t="s">
        <v>13</v>
      </c>
      <c r="D3296" s="33" t="s">
        <v>30</v>
      </c>
      <c r="E3296" s="33" t="s">
        <v>29123</v>
      </c>
      <c r="F3296" s="94">
        <v>43009</v>
      </c>
      <c r="G3296" s="33" t="s">
        <v>29124</v>
      </c>
      <c r="H3296" s="33" t="s">
        <v>29125</v>
      </c>
      <c r="I3296" s="33" t="s">
        <v>308</v>
      </c>
      <c r="J3296" s="62">
        <v>99664</v>
      </c>
      <c r="K3296" s="33" t="s">
        <v>18175</v>
      </c>
      <c r="L3296" s="33" t="s">
        <v>29126</v>
      </c>
      <c r="M3296" s="1" t="s">
        <v>47440</v>
      </c>
      <c r="N3296" s="33" t="s">
        <v>20</v>
      </c>
      <c r="O3296" s="33" t="s">
        <v>30258</v>
      </c>
      <c r="P3296" s="33" t="s">
        <v>43587</v>
      </c>
      <c r="Q3296" s="33" t="s">
        <v>29986</v>
      </c>
      <c r="R3296" s="33" t="s">
        <v>29127</v>
      </c>
      <c r="S3296" s="33" t="s">
        <v>22</v>
      </c>
      <c r="T3296" s="33" t="s">
        <v>45897</v>
      </c>
      <c r="U3296" s="33" t="s">
        <v>49804</v>
      </c>
      <c r="V3296" s="33" t="s">
        <v>26482</v>
      </c>
      <c r="W3296" s="33" t="s">
        <v>26485</v>
      </c>
      <c r="X3296" s="33" t="s">
        <v>93</v>
      </c>
      <c r="Y3296" s="33">
        <v>2998</v>
      </c>
      <c r="AA3296" s="33" t="s">
        <v>42843</v>
      </c>
      <c r="AB3296" s="33">
        <v>5158</v>
      </c>
      <c r="AC3296" s="103">
        <v>22613</v>
      </c>
    </row>
    <row r="3297" spans="1:43" ht="13" customHeight="1" x14ac:dyDescent="0.2">
      <c r="A3297" s="33" t="s">
        <v>29131</v>
      </c>
      <c r="B3297" s="33">
        <v>24</v>
      </c>
      <c r="C3297" s="33" t="s">
        <v>13</v>
      </c>
      <c r="D3297" s="33" t="s">
        <v>41</v>
      </c>
      <c r="E3297" s="33" t="s">
        <v>29132</v>
      </c>
      <c r="F3297" s="94">
        <v>43009</v>
      </c>
      <c r="G3297" s="33" t="s">
        <v>29133</v>
      </c>
      <c r="H3297" s="33" t="s">
        <v>195</v>
      </c>
      <c r="I3297" s="33" t="s">
        <v>55</v>
      </c>
      <c r="J3297" s="62">
        <v>33147</v>
      </c>
      <c r="K3297" s="33" t="s">
        <v>147</v>
      </c>
      <c r="L3297" s="33" t="s">
        <v>5889</v>
      </c>
      <c r="M3297" s="1" t="s">
        <v>46055</v>
      </c>
      <c r="N3297" s="33" t="s">
        <v>20</v>
      </c>
      <c r="O3297" s="33" t="s">
        <v>29134</v>
      </c>
      <c r="P3297" s="33" t="s">
        <v>45771</v>
      </c>
      <c r="Q3297" s="33" t="s">
        <v>29986</v>
      </c>
      <c r="R3297" s="33" t="s">
        <v>29135</v>
      </c>
      <c r="S3297" s="33" t="s">
        <v>93</v>
      </c>
      <c r="T3297" s="33" t="s">
        <v>350</v>
      </c>
      <c r="U3297" s="33" t="s">
        <v>26775</v>
      </c>
      <c r="V3297" s="33" t="s">
        <v>26484</v>
      </c>
      <c r="W3297" s="33" t="s">
        <v>26483</v>
      </c>
      <c r="X3297" s="33" t="s">
        <v>93</v>
      </c>
      <c r="Y3297" s="33">
        <v>2994</v>
      </c>
      <c r="AA3297" s="33" t="s">
        <v>42844</v>
      </c>
      <c r="AB3297" s="33">
        <v>5159</v>
      </c>
      <c r="AC3297" s="103">
        <v>22621</v>
      </c>
    </row>
    <row r="3298" spans="1:43" ht="13" customHeight="1" x14ac:dyDescent="0.2">
      <c r="A3298" s="33" t="s">
        <v>29151</v>
      </c>
      <c r="B3298" s="33">
        <v>28</v>
      </c>
      <c r="C3298" s="33" t="s">
        <v>13</v>
      </c>
      <c r="D3298" s="33" t="s">
        <v>78</v>
      </c>
      <c r="E3298" s="33" t="s">
        <v>29152</v>
      </c>
      <c r="F3298" s="94">
        <v>43008</v>
      </c>
      <c r="G3298" s="33" t="s">
        <v>29153</v>
      </c>
      <c r="H3298" s="33" t="s">
        <v>3097</v>
      </c>
      <c r="I3298" s="33" t="s">
        <v>55</v>
      </c>
      <c r="J3298" s="62">
        <v>32177</v>
      </c>
      <c r="K3298" s="33" t="s">
        <v>1942</v>
      </c>
      <c r="L3298" s="33" t="s">
        <v>29154</v>
      </c>
      <c r="M3298" s="1" t="s">
        <v>46991</v>
      </c>
      <c r="N3298" s="33" t="s">
        <v>20</v>
      </c>
      <c r="O3298" s="33" t="s">
        <v>36402</v>
      </c>
      <c r="P3298" s="33" t="s">
        <v>45771</v>
      </c>
      <c r="Q3298" s="33" t="s">
        <v>29986</v>
      </c>
      <c r="R3298" s="33" t="s">
        <v>29155</v>
      </c>
      <c r="S3298" s="33" t="s">
        <v>93</v>
      </c>
      <c r="T3298" s="33" t="s">
        <v>21</v>
      </c>
      <c r="U3298" s="33" t="s">
        <v>26689</v>
      </c>
      <c r="V3298" s="33" t="s">
        <v>26482</v>
      </c>
      <c r="W3298" s="33" t="s">
        <v>26485</v>
      </c>
      <c r="X3298" s="33" t="s">
        <v>93</v>
      </c>
      <c r="Y3298" s="33">
        <v>2993</v>
      </c>
      <c r="AA3298" s="33" t="s">
        <v>42843</v>
      </c>
      <c r="AB3298" s="33">
        <v>5152</v>
      </c>
      <c r="AC3298" s="103">
        <v>22622</v>
      </c>
    </row>
    <row r="3299" spans="1:43" ht="13" customHeight="1" x14ac:dyDescent="0.2">
      <c r="A3299" s="33" t="s">
        <v>29156</v>
      </c>
      <c r="B3299" s="33">
        <v>44</v>
      </c>
      <c r="C3299" s="33" t="s">
        <v>13</v>
      </c>
      <c r="D3299" s="33" t="s">
        <v>30</v>
      </c>
      <c r="E3299" s="33" t="s">
        <v>29157</v>
      </c>
      <c r="F3299" s="94">
        <v>43008</v>
      </c>
      <c r="G3299" s="33" t="s">
        <v>29158</v>
      </c>
      <c r="H3299" s="33" t="s">
        <v>23692</v>
      </c>
      <c r="I3299" s="33" t="s">
        <v>197</v>
      </c>
      <c r="J3299" s="62">
        <v>47201</v>
      </c>
      <c r="K3299" s="33" t="s">
        <v>29159</v>
      </c>
      <c r="L3299" s="33" t="s">
        <v>18045</v>
      </c>
      <c r="M3299" s="1" t="s">
        <v>45939</v>
      </c>
      <c r="N3299" s="33" t="s">
        <v>20</v>
      </c>
      <c r="O3299" s="33" t="s">
        <v>29160</v>
      </c>
      <c r="P3299" s="33" t="s">
        <v>45771</v>
      </c>
      <c r="Q3299" s="33" t="s">
        <v>29986</v>
      </c>
      <c r="R3299" s="33" t="s">
        <v>29161</v>
      </c>
      <c r="S3299" s="33" t="s">
        <v>93</v>
      </c>
      <c r="T3299" s="33" t="s">
        <v>21</v>
      </c>
      <c r="U3299" s="33" t="s">
        <v>26689</v>
      </c>
      <c r="V3299" s="33" t="s">
        <v>26484</v>
      </c>
      <c r="W3299" s="33" t="s">
        <v>26483</v>
      </c>
      <c r="X3299" s="33" t="s">
        <v>93</v>
      </c>
      <c r="Y3299" s="33">
        <v>2992</v>
      </c>
      <c r="AA3299" s="33" t="s">
        <v>42844</v>
      </c>
      <c r="AB3299" s="33">
        <v>5151</v>
      </c>
      <c r="AC3299" s="103">
        <v>22627</v>
      </c>
    </row>
    <row r="3300" spans="1:43" ht="13" customHeight="1" x14ac:dyDescent="0.2">
      <c r="A3300" s="33" t="s">
        <v>29166</v>
      </c>
      <c r="B3300" s="33">
        <v>30</v>
      </c>
      <c r="C3300" s="33" t="s">
        <v>13</v>
      </c>
      <c r="D3300" s="33" t="s">
        <v>78</v>
      </c>
      <c r="E3300" s="33" t="s">
        <v>29167</v>
      </c>
      <c r="F3300" s="94">
        <v>43006</v>
      </c>
      <c r="G3300" s="33" t="s">
        <v>29168</v>
      </c>
      <c r="H3300" s="33" t="s">
        <v>2562</v>
      </c>
      <c r="I3300" s="33" t="s">
        <v>336</v>
      </c>
      <c r="J3300" s="62">
        <v>66607</v>
      </c>
      <c r="K3300" s="33" t="s">
        <v>2564</v>
      </c>
      <c r="L3300" s="33" t="s">
        <v>2565</v>
      </c>
      <c r="M3300" s="1" t="s">
        <v>47441</v>
      </c>
      <c r="N3300" s="33" t="s">
        <v>20</v>
      </c>
      <c r="O3300" s="33" t="s">
        <v>29169</v>
      </c>
      <c r="P3300" s="33" t="s">
        <v>31864</v>
      </c>
      <c r="Q3300" s="33" t="s">
        <v>29986</v>
      </c>
      <c r="R3300" s="33" t="s">
        <v>29170</v>
      </c>
      <c r="S3300" s="33" t="s">
        <v>93</v>
      </c>
      <c r="T3300" s="33" t="s">
        <v>21</v>
      </c>
      <c r="U3300" s="33" t="s">
        <v>26689</v>
      </c>
      <c r="V3300" s="33" t="s">
        <v>26484</v>
      </c>
      <c r="W3300" s="33" t="s">
        <v>26486</v>
      </c>
      <c r="Y3300" s="33">
        <v>3202</v>
      </c>
      <c r="AA3300" s="33" t="s">
        <v>42842</v>
      </c>
      <c r="AB3300" s="33">
        <v>5148</v>
      </c>
      <c r="AC3300" s="103">
        <v>22628</v>
      </c>
    </row>
    <row r="3301" spans="1:43" ht="13" customHeight="1" x14ac:dyDescent="0.2">
      <c r="A3301" s="33" t="s">
        <v>29174</v>
      </c>
      <c r="B3301" s="33">
        <v>39</v>
      </c>
      <c r="C3301" s="33" t="s">
        <v>13</v>
      </c>
      <c r="D3301" s="33" t="s">
        <v>30</v>
      </c>
      <c r="E3301" s="33" t="s">
        <v>29175</v>
      </c>
      <c r="F3301" s="94">
        <v>43006</v>
      </c>
      <c r="G3301" s="33" t="s">
        <v>29176</v>
      </c>
      <c r="H3301" s="33" t="s">
        <v>219</v>
      </c>
      <c r="I3301" s="33" t="s">
        <v>220</v>
      </c>
      <c r="J3301" s="62">
        <v>84102</v>
      </c>
      <c r="K3301" s="33" t="s">
        <v>561</v>
      </c>
      <c r="L3301" s="33" t="s">
        <v>221</v>
      </c>
      <c r="M3301" s="1" t="s">
        <v>46001</v>
      </c>
      <c r="N3301" s="33" t="s">
        <v>30305</v>
      </c>
      <c r="O3301" s="33" t="s">
        <v>29177</v>
      </c>
      <c r="P3301" s="33" t="s">
        <v>45771</v>
      </c>
      <c r="Q3301" s="33" t="s">
        <v>29986</v>
      </c>
      <c r="R3301" s="33" t="s">
        <v>29178</v>
      </c>
      <c r="S3301" s="33" t="s">
        <v>22</v>
      </c>
      <c r="T3301" s="33" t="s">
        <v>21</v>
      </c>
      <c r="U3301" s="33" t="s">
        <v>26504</v>
      </c>
      <c r="V3301" s="33" t="s">
        <v>26482</v>
      </c>
      <c r="W3301" s="33" t="s">
        <v>26485</v>
      </c>
      <c r="X3301" s="33" t="s">
        <v>509</v>
      </c>
      <c r="Y3301" s="33">
        <v>2991</v>
      </c>
      <c r="AA3301" s="33" t="s">
        <v>42842</v>
      </c>
      <c r="AB3301" s="33">
        <v>5147</v>
      </c>
      <c r="AC3301" s="103">
        <v>22641</v>
      </c>
      <c r="AQ3301" s="96"/>
    </row>
    <row r="3302" spans="1:43" ht="13" customHeight="1" x14ac:dyDescent="0.2">
      <c r="A3302" s="33" t="s">
        <v>29171</v>
      </c>
      <c r="B3302" s="33">
        <v>40</v>
      </c>
      <c r="C3302" s="33" t="s">
        <v>13</v>
      </c>
      <c r="D3302" s="33" t="s">
        <v>78</v>
      </c>
      <c r="F3302" s="94">
        <v>43006</v>
      </c>
      <c r="G3302" s="33" t="s">
        <v>29172</v>
      </c>
      <c r="H3302" s="33" t="s">
        <v>22690</v>
      </c>
      <c r="I3302" s="33" t="s">
        <v>66</v>
      </c>
      <c r="J3302" s="62">
        <v>76501</v>
      </c>
      <c r="K3302" s="33" t="s">
        <v>7713</v>
      </c>
      <c r="L3302" s="33" t="s">
        <v>22692</v>
      </c>
      <c r="M3302" s="1" t="s">
        <v>46383</v>
      </c>
      <c r="N3302" s="33" t="s">
        <v>27671</v>
      </c>
      <c r="O3302" s="33" t="s">
        <v>29565</v>
      </c>
      <c r="P3302" s="33" t="s">
        <v>45771</v>
      </c>
      <c r="Q3302" s="33" t="s">
        <v>29986</v>
      </c>
      <c r="R3302" s="33" t="s">
        <v>29173</v>
      </c>
      <c r="S3302" s="33" t="s">
        <v>901</v>
      </c>
      <c r="T3302" s="33" t="s">
        <v>45897</v>
      </c>
      <c r="U3302" s="33" t="s">
        <v>49804</v>
      </c>
      <c r="V3302" s="33" t="s">
        <v>26482</v>
      </c>
      <c r="W3302" s="33" t="s">
        <v>26485</v>
      </c>
      <c r="AA3302" s="33" t="s">
        <v>42844</v>
      </c>
      <c r="AB3302" s="33">
        <v>5149</v>
      </c>
      <c r="AC3302" s="103">
        <v>22639</v>
      </c>
    </row>
    <row r="3303" spans="1:43" ht="13" customHeight="1" x14ac:dyDescent="0.2">
      <c r="A3303" s="33" t="s">
        <v>2989</v>
      </c>
      <c r="B3303" s="33" t="s">
        <v>29162</v>
      </c>
      <c r="C3303" s="33" t="s">
        <v>13</v>
      </c>
      <c r="D3303" s="33" t="s">
        <v>78</v>
      </c>
      <c r="F3303" s="94">
        <v>43006</v>
      </c>
      <c r="G3303" s="33" t="s">
        <v>29163</v>
      </c>
      <c r="H3303" s="33" t="s">
        <v>554</v>
      </c>
      <c r="I3303" s="33" t="s">
        <v>38</v>
      </c>
      <c r="J3303" s="62">
        <v>94601</v>
      </c>
      <c r="K3303" s="33" t="s">
        <v>555</v>
      </c>
      <c r="L3303" s="33" t="s">
        <v>556</v>
      </c>
      <c r="M3303" s="1" t="s">
        <v>47239</v>
      </c>
      <c r="N3303" s="33" t="s">
        <v>362</v>
      </c>
      <c r="O3303" s="33" t="s">
        <v>29164</v>
      </c>
      <c r="P3303" s="33" t="s">
        <v>45771</v>
      </c>
      <c r="Q3303" s="33" t="s">
        <v>29986</v>
      </c>
      <c r="R3303" s="33" t="s">
        <v>29165</v>
      </c>
      <c r="S3303" s="33" t="s">
        <v>22</v>
      </c>
      <c r="T3303" s="33" t="s">
        <v>45897</v>
      </c>
      <c r="U3303" s="33" t="s">
        <v>49804</v>
      </c>
      <c r="V3303" s="33" t="s">
        <v>26482</v>
      </c>
      <c r="W3303" s="33" t="s">
        <v>26486</v>
      </c>
      <c r="AA3303" s="33" t="s">
        <v>42842</v>
      </c>
      <c r="AB3303" s="33">
        <v>5150</v>
      </c>
      <c r="AC3303" s="103">
        <v>22618</v>
      </c>
    </row>
    <row r="3304" spans="1:43" ht="13" customHeight="1" x14ac:dyDescent="0.2">
      <c r="A3304" s="33" t="s">
        <v>29185</v>
      </c>
      <c r="B3304" s="33">
        <v>44</v>
      </c>
      <c r="C3304" s="33" t="s">
        <v>13</v>
      </c>
      <c r="D3304" s="33" t="s">
        <v>30</v>
      </c>
      <c r="E3304" s="33" t="s">
        <v>29186</v>
      </c>
      <c r="F3304" s="94">
        <v>43005</v>
      </c>
      <c r="G3304" s="33" t="s">
        <v>29187</v>
      </c>
      <c r="H3304" s="33" t="s">
        <v>8824</v>
      </c>
      <c r="I3304" s="33" t="s">
        <v>55</v>
      </c>
      <c r="J3304" s="62">
        <v>34604</v>
      </c>
      <c r="K3304" s="33" t="s">
        <v>8826</v>
      </c>
      <c r="L3304" s="33" t="s">
        <v>29188</v>
      </c>
      <c r="M3304" s="1" t="s">
        <v>48914</v>
      </c>
      <c r="N3304" s="33" t="s">
        <v>20</v>
      </c>
      <c r="O3304" s="33" t="s">
        <v>29189</v>
      </c>
      <c r="P3304" s="33" t="s">
        <v>45392</v>
      </c>
      <c r="Q3304" s="33" t="s">
        <v>29986</v>
      </c>
      <c r="R3304" s="33" t="s">
        <v>29190</v>
      </c>
      <c r="S3304" s="33" t="s">
        <v>93</v>
      </c>
      <c r="T3304" s="33" t="s">
        <v>21</v>
      </c>
      <c r="U3304" s="33" t="s">
        <v>26689</v>
      </c>
      <c r="V3304" s="33" t="s">
        <v>26484</v>
      </c>
      <c r="W3304" s="33" t="s">
        <v>26483</v>
      </c>
      <c r="X3304" s="33" t="s">
        <v>93</v>
      </c>
      <c r="Y3304" s="33">
        <v>2989</v>
      </c>
      <c r="AA3304" s="33" t="s">
        <v>42844</v>
      </c>
      <c r="AB3304" s="33">
        <v>5145</v>
      </c>
      <c r="AC3304" s="103">
        <v>22620</v>
      </c>
    </row>
    <row r="3305" spans="1:43" ht="13" customHeight="1" x14ac:dyDescent="0.2">
      <c r="A3305" s="33" t="s">
        <v>29179</v>
      </c>
      <c r="B3305" s="33">
        <v>45</v>
      </c>
      <c r="C3305" s="33" t="s">
        <v>13</v>
      </c>
      <c r="D3305" s="33" t="s">
        <v>78</v>
      </c>
      <c r="E3305" s="33" t="s">
        <v>29180</v>
      </c>
      <c r="F3305" s="94">
        <v>43005</v>
      </c>
      <c r="G3305" s="33" t="s">
        <v>29181</v>
      </c>
      <c r="H3305" s="33" t="s">
        <v>4875</v>
      </c>
      <c r="I3305" s="33" t="s">
        <v>38</v>
      </c>
      <c r="J3305" s="62">
        <v>94710</v>
      </c>
      <c r="K3305" s="33" t="s">
        <v>555</v>
      </c>
      <c r="L3305" s="33" t="s">
        <v>29182</v>
      </c>
      <c r="M3305" s="1" t="s">
        <v>47442</v>
      </c>
      <c r="N3305" s="33" t="s">
        <v>20</v>
      </c>
      <c r="O3305" s="33" t="s">
        <v>29183</v>
      </c>
      <c r="P3305" s="33" t="s">
        <v>45771</v>
      </c>
      <c r="Q3305" s="33" t="s">
        <v>29986</v>
      </c>
      <c r="R3305" s="33" t="s">
        <v>29184</v>
      </c>
      <c r="S3305" s="33" t="s">
        <v>93</v>
      </c>
      <c r="T3305" s="33" t="s">
        <v>21</v>
      </c>
      <c r="U3305" s="33" t="s">
        <v>26689</v>
      </c>
      <c r="V3305" s="33" t="s">
        <v>26484</v>
      </c>
      <c r="W3305" s="33" t="s">
        <v>26483</v>
      </c>
      <c r="X3305" s="33" t="s">
        <v>93</v>
      </c>
      <c r="Y3305" s="33">
        <v>2987</v>
      </c>
      <c r="AA3305" s="33" t="s">
        <v>42842</v>
      </c>
      <c r="AB3305" s="33">
        <v>5144</v>
      </c>
      <c r="AC3305" s="103">
        <v>22615</v>
      </c>
    </row>
    <row r="3306" spans="1:43" ht="13" customHeight="1" x14ac:dyDescent="0.2">
      <c r="A3306" s="33" t="s">
        <v>29191</v>
      </c>
      <c r="B3306" s="33">
        <v>48</v>
      </c>
      <c r="C3306" s="33" t="s">
        <v>13</v>
      </c>
      <c r="D3306" s="33" t="s">
        <v>30</v>
      </c>
      <c r="F3306" s="94">
        <v>43005</v>
      </c>
      <c r="G3306" s="33" t="s">
        <v>29192</v>
      </c>
      <c r="H3306" s="33" t="s">
        <v>29193</v>
      </c>
      <c r="I3306" s="33" t="s">
        <v>159</v>
      </c>
      <c r="J3306" s="62">
        <v>30223</v>
      </c>
      <c r="K3306" s="33" t="s">
        <v>29194</v>
      </c>
      <c r="L3306" s="33" t="s">
        <v>33185</v>
      </c>
      <c r="M3306" s="1" t="s">
        <v>46555</v>
      </c>
      <c r="N3306" s="33" t="s">
        <v>20</v>
      </c>
      <c r="O3306" s="33" t="s">
        <v>29195</v>
      </c>
      <c r="P3306" s="33" t="s">
        <v>45771</v>
      </c>
      <c r="Q3306" s="33" t="s">
        <v>29986</v>
      </c>
      <c r="R3306" s="33" t="s">
        <v>29196</v>
      </c>
      <c r="S3306" s="33" t="s">
        <v>509</v>
      </c>
      <c r="T3306" s="33" t="s">
        <v>21</v>
      </c>
      <c r="U3306" s="33" t="s">
        <v>26689</v>
      </c>
      <c r="V3306" s="33" t="s">
        <v>26484</v>
      </c>
      <c r="W3306" s="33" t="s">
        <v>26485</v>
      </c>
      <c r="X3306" s="33" t="s">
        <v>93</v>
      </c>
      <c r="Y3306" s="33">
        <v>2990</v>
      </c>
      <c r="AA3306" s="33" t="s">
        <v>42844</v>
      </c>
      <c r="AB3306" s="33">
        <v>5146</v>
      </c>
      <c r="AC3306" s="103">
        <v>22623</v>
      </c>
    </row>
    <row r="3307" spans="1:43" ht="13" customHeight="1" x14ac:dyDescent="0.2">
      <c r="A3307" s="33" t="s">
        <v>29203</v>
      </c>
      <c r="B3307" s="33">
        <v>31</v>
      </c>
      <c r="C3307" s="33" t="s">
        <v>13</v>
      </c>
      <c r="D3307" s="33" t="s">
        <v>30</v>
      </c>
      <c r="E3307" s="33" t="s">
        <v>29204</v>
      </c>
      <c r="F3307" s="94">
        <v>43004</v>
      </c>
      <c r="G3307" s="33" t="s">
        <v>29205</v>
      </c>
      <c r="H3307" s="33" t="s">
        <v>2931</v>
      </c>
      <c r="I3307" s="33" t="s">
        <v>105</v>
      </c>
      <c r="J3307" s="62">
        <v>97404</v>
      </c>
      <c r="K3307" s="33" t="s">
        <v>2933</v>
      </c>
      <c r="L3307" s="33" t="s">
        <v>2934</v>
      </c>
      <c r="M3307" s="1" t="s">
        <v>46389</v>
      </c>
      <c r="N3307" s="33" t="s">
        <v>20</v>
      </c>
      <c r="O3307" s="33" t="s">
        <v>29206</v>
      </c>
      <c r="P3307" s="33" t="s">
        <v>45771</v>
      </c>
      <c r="Q3307" s="33" t="s">
        <v>29986</v>
      </c>
      <c r="R3307" s="33" t="s">
        <v>29207</v>
      </c>
      <c r="S3307" s="33" t="s">
        <v>93</v>
      </c>
      <c r="T3307" s="33" t="s">
        <v>21</v>
      </c>
      <c r="U3307" s="33" t="s">
        <v>26689</v>
      </c>
      <c r="V3307" s="33" t="s">
        <v>26484</v>
      </c>
      <c r="W3307" s="33" t="s">
        <v>26485</v>
      </c>
      <c r="X3307" s="33" t="s">
        <v>93</v>
      </c>
      <c r="Y3307" s="33">
        <v>2985</v>
      </c>
      <c r="AA3307" s="33" t="s">
        <v>42844</v>
      </c>
      <c r="AB3307" s="33">
        <v>5142</v>
      </c>
      <c r="AC3307" s="103">
        <v>22636</v>
      </c>
    </row>
    <row r="3308" spans="1:43" ht="13" customHeight="1" x14ac:dyDescent="0.2">
      <c r="A3308" s="33" t="s">
        <v>29197</v>
      </c>
      <c r="B3308" s="33">
        <v>50</v>
      </c>
      <c r="C3308" s="33" t="s">
        <v>13</v>
      </c>
      <c r="D3308" s="33" t="s">
        <v>30</v>
      </c>
      <c r="E3308" s="33" t="s">
        <v>29198</v>
      </c>
      <c r="F3308" s="94">
        <v>43004</v>
      </c>
      <c r="G3308" s="33" t="s">
        <v>29199</v>
      </c>
      <c r="H3308" s="33" t="s">
        <v>29200</v>
      </c>
      <c r="I3308" s="33" t="s">
        <v>732</v>
      </c>
      <c r="J3308" s="62">
        <v>83821</v>
      </c>
      <c r="K3308" s="33" t="s">
        <v>733</v>
      </c>
      <c r="L3308" s="33" t="s">
        <v>7902</v>
      </c>
      <c r="M3308" s="1" t="s">
        <v>47443</v>
      </c>
      <c r="N3308" s="33" t="s">
        <v>20</v>
      </c>
      <c r="O3308" s="33" t="s">
        <v>29201</v>
      </c>
      <c r="P3308" s="33" t="s">
        <v>45771</v>
      </c>
      <c r="Q3308" s="33" t="s">
        <v>29986</v>
      </c>
      <c r="R3308" s="33" t="s">
        <v>29202</v>
      </c>
      <c r="S3308" s="33" t="s">
        <v>93</v>
      </c>
      <c r="T3308" s="33" t="s">
        <v>21</v>
      </c>
      <c r="U3308" s="33" t="s">
        <v>26689</v>
      </c>
      <c r="V3308" s="33" t="s">
        <v>26482</v>
      </c>
      <c r="W3308" s="33" t="s">
        <v>26485</v>
      </c>
      <c r="X3308" s="33" t="s">
        <v>93</v>
      </c>
      <c r="Y3308" s="33">
        <v>2986</v>
      </c>
      <c r="AA3308" s="33" t="s">
        <v>42843</v>
      </c>
      <c r="AB3308" s="33">
        <v>5143</v>
      </c>
      <c r="AC3308" s="103">
        <v>22626</v>
      </c>
    </row>
    <row r="3309" spans="1:43" ht="13" customHeight="1" x14ac:dyDescent="0.2">
      <c r="A3309" s="33" t="s">
        <v>29208</v>
      </c>
      <c r="B3309" s="33">
        <v>50</v>
      </c>
      <c r="C3309" s="33" t="s">
        <v>13</v>
      </c>
      <c r="D3309" s="33" t="s">
        <v>30</v>
      </c>
      <c r="E3309" s="33" t="s">
        <v>29209</v>
      </c>
      <c r="F3309" s="94">
        <v>43004</v>
      </c>
      <c r="G3309" s="33" t="s">
        <v>29210</v>
      </c>
      <c r="H3309" s="33" t="s">
        <v>7948</v>
      </c>
      <c r="I3309" s="33" t="s">
        <v>297</v>
      </c>
      <c r="J3309" s="62">
        <v>37062</v>
      </c>
      <c r="K3309" s="33" t="s">
        <v>2386</v>
      </c>
      <c r="L3309" s="33" t="s">
        <v>29211</v>
      </c>
      <c r="M3309" s="1" t="s">
        <v>47020</v>
      </c>
      <c r="N3309" s="33" t="s">
        <v>20</v>
      </c>
      <c r="O3309" s="33" t="s">
        <v>36403</v>
      </c>
      <c r="P3309" s="33" t="s">
        <v>45771</v>
      </c>
      <c r="Q3309" s="33" t="s">
        <v>29986</v>
      </c>
      <c r="R3309" s="33" t="s">
        <v>29212</v>
      </c>
      <c r="S3309" s="33" t="s">
        <v>93</v>
      </c>
      <c r="T3309" s="33" t="s">
        <v>21</v>
      </c>
      <c r="U3309" s="33" t="s">
        <v>26689</v>
      </c>
      <c r="V3309" s="33" t="s">
        <v>26484</v>
      </c>
      <c r="W3309" s="33" t="s">
        <v>26485</v>
      </c>
      <c r="X3309" s="33" t="s">
        <v>93</v>
      </c>
      <c r="Y3309" s="33">
        <v>2984</v>
      </c>
      <c r="AA3309" s="33" t="s">
        <v>42843</v>
      </c>
      <c r="AB3309" s="33">
        <v>5141</v>
      </c>
      <c r="AC3309" s="103">
        <v>22638</v>
      </c>
    </row>
    <row r="3310" spans="1:43" ht="13" customHeight="1" x14ac:dyDescent="0.2">
      <c r="A3310" s="33" t="s">
        <v>29213</v>
      </c>
      <c r="B3310" s="33">
        <v>31</v>
      </c>
      <c r="C3310" s="33" t="s">
        <v>13</v>
      </c>
      <c r="D3310" s="33" t="s">
        <v>30</v>
      </c>
      <c r="F3310" s="94">
        <v>43003</v>
      </c>
      <c r="G3310" s="33" t="s">
        <v>29214</v>
      </c>
      <c r="H3310" s="33" t="s">
        <v>604</v>
      </c>
      <c r="I3310" s="33" t="s">
        <v>249</v>
      </c>
      <c r="J3310" s="62">
        <v>89102</v>
      </c>
      <c r="K3310" s="33" t="s">
        <v>524</v>
      </c>
      <c r="L3310" s="33" t="s">
        <v>525</v>
      </c>
      <c r="M3310" s="1" t="s">
        <v>48881</v>
      </c>
      <c r="N3310" s="33" t="s">
        <v>20</v>
      </c>
      <c r="O3310" s="33" t="s">
        <v>36405</v>
      </c>
      <c r="P3310" s="33" t="s">
        <v>45771</v>
      </c>
      <c r="Q3310" s="33" t="s">
        <v>29986</v>
      </c>
      <c r="R3310" s="33" t="s">
        <v>29215</v>
      </c>
      <c r="S3310" s="33" t="s">
        <v>901</v>
      </c>
      <c r="T3310" s="33" t="s">
        <v>21</v>
      </c>
      <c r="U3310" s="33" t="s">
        <v>27706</v>
      </c>
      <c r="V3310" s="33" t="s">
        <v>26484</v>
      </c>
      <c r="W3310" s="33" t="s">
        <v>26485</v>
      </c>
      <c r="X3310" s="33" t="s">
        <v>509</v>
      </c>
      <c r="Y3310" s="33">
        <v>2978</v>
      </c>
      <c r="AA3310" s="33" t="s">
        <v>42842</v>
      </c>
      <c r="AB3310" s="33">
        <v>5140</v>
      </c>
      <c r="AC3310" s="103">
        <v>22534</v>
      </c>
    </row>
    <row r="3311" spans="1:43" ht="13" customHeight="1" x14ac:dyDescent="0.2">
      <c r="A3311" s="33" t="s">
        <v>29216</v>
      </c>
      <c r="B3311" s="33">
        <v>32</v>
      </c>
      <c r="C3311" s="33" t="s">
        <v>13</v>
      </c>
      <c r="D3311" s="33" t="s">
        <v>78</v>
      </c>
      <c r="E3311" s="33" t="s">
        <v>29217</v>
      </c>
      <c r="F3311" s="94">
        <v>43003</v>
      </c>
      <c r="G3311" s="33" t="s">
        <v>29218</v>
      </c>
      <c r="H3311" s="33" t="s">
        <v>17318</v>
      </c>
      <c r="I3311" s="33" t="s">
        <v>55</v>
      </c>
      <c r="J3311" s="62">
        <v>34221</v>
      </c>
      <c r="K3311" s="33" t="s">
        <v>3266</v>
      </c>
      <c r="L3311" s="33" t="s">
        <v>29219</v>
      </c>
      <c r="M3311" s="1" t="s">
        <v>47444</v>
      </c>
      <c r="N3311" s="33" t="s">
        <v>20</v>
      </c>
      <c r="O3311" s="33" t="s">
        <v>36404</v>
      </c>
      <c r="P3311" s="33" t="s">
        <v>45392</v>
      </c>
      <c r="Q3311" s="33" t="s">
        <v>29986</v>
      </c>
      <c r="R3311" s="33" t="s">
        <v>29220</v>
      </c>
      <c r="S3311" s="33" t="s">
        <v>93</v>
      </c>
      <c r="T3311" s="33" t="s">
        <v>21</v>
      </c>
      <c r="U3311" s="33" t="s">
        <v>26689</v>
      </c>
      <c r="V3311" s="33" t="s">
        <v>26484</v>
      </c>
      <c r="W3311" s="33" t="s">
        <v>26486</v>
      </c>
      <c r="X3311" s="33" t="s">
        <v>93</v>
      </c>
      <c r="Y3311" s="33">
        <v>2976</v>
      </c>
      <c r="AA3311" s="33" t="s">
        <v>42844</v>
      </c>
      <c r="AB3311" s="33">
        <v>5139</v>
      </c>
      <c r="AC3311" s="103">
        <v>22532</v>
      </c>
    </row>
    <row r="3312" spans="1:43" ht="13" customHeight="1" x14ac:dyDescent="0.2">
      <c r="A3312" s="33" t="s">
        <v>29221</v>
      </c>
      <c r="B3312" s="33">
        <v>24</v>
      </c>
      <c r="C3312" s="33" t="s">
        <v>13</v>
      </c>
      <c r="D3312" s="33" t="s">
        <v>30</v>
      </c>
      <c r="E3312" s="33" t="s">
        <v>29222</v>
      </c>
      <c r="F3312" s="94">
        <v>43002</v>
      </c>
      <c r="G3312" s="33" t="s">
        <v>29223</v>
      </c>
      <c r="H3312" s="33" t="s">
        <v>3483</v>
      </c>
      <c r="I3312" s="33" t="s">
        <v>197</v>
      </c>
      <c r="J3312" s="62">
        <v>47362</v>
      </c>
      <c r="K3312" s="33" t="s">
        <v>7609</v>
      </c>
      <c r="L3312" s="33" t="s">
        <v>26156</v>
      </c>
      <c r="M3312" s="1" t="s">
        <v>47404</v>
      </c>
      <c r="N3312" s="33" t="s">
        <v>20</v>
      </c>
      <c r="O3312" s="33" t="s">
        <v>29224</v>
      </c>
      <c r="P3312" s="33" t="s">
        <v>45771</v>
      </c>
      <c r="Q3312" s="33" t="s">
        <v>29986</v>
      </c>
      <c r="R3312" s="33" t="s">
        <v>29225</v>
      </c>
      <c r="S3312" s="33" t="s">
        <v>93</v>
      </c>
      <c r="T3312" s="33" t="s">
        <v>21</v>
      </c>
      <c r="U3312" s="33" t="s">
        <v>26689</v>
      </c>
      <c r="V3312" s="33" t="s">
        <v>26484</v>
      </c>
      <c r="W3312" s="33" t="s">
        <v>26486</v>
      </c>
      <c r="X3312" s="33" t="s">
        <v>93</v>
      </c>
      <c r="Y3312" s="33">
        <v>2983</v>
      </c>
      <c r="AA3312" s="33" t="s">
        <v>42844</v>
      </c>
      <c r="AB3312" s="33">
        <v>5138</v>
      </c>
      <c r="AC3312" s="103">
        <v>22530</v>
      </c>
    </row>
    <row r="3313" spans="1:29" ht="13" customHeight="1" x14ac:dyDescent="0.2">
      <c r="A3313" s="33" t="s">
        <v>29226</v>
      </c>
      <c r="B3313" s="33">
        <v>46</v>
      </c>
      <c r="C3313" s="33" t="s">
        <v>13</v>
      </c>
      <c r="D3313" s="33" t="s">
        <v>78</v>
      </c>
      <c r="F3313" s="94">
        <v>43002</v>
      </c>
      <c r="G3313" s="33" t="s">
        <v>29227</v>
      </c>
      <c r="H3313" s="33" t="s">
        <v>883</v>
      </c>
      <c r="I3313" s="33" t="s">
        <v>38</v>
      </c>
      <c r="J3313" s="62">
        <v>94133</v>
      </c>
      <c r="K3313" s="33" t="s">
        <v>883</v>
      </c>
      <c r="L3313" s="33" t="s">
        <v>884</v>
      </c>
      <c r="M3313" s="1" t="s">
        <v>47221</v>
      </c>
      <c r="N3313" s="33" t="s">
        <v>20</v>
      </c>
      <c r="O3313" s="33" t="s">
        <v>29228</v>
      </c>
      <c r="P3313" s="33" t="s">
        <v>45771</v>
      </c>
      <c r="Q3313" s="33" t="s">
        <v>29986</v>
      </c>
      <c r="R3313" s="33" t="s">
        <v>29229</v>
      </c>
      <c r="S3313" s="33" t="s">
        <v>93</v>
      </c>
      <c r="T3313" s="33" t="s">
        <v>21</v>
      </c>
      <c r="U3313" s="33" t="s">
        <v>26689</v>
      </c>
      <c r="V3313" s="33" t="s">
        <v>26482</v>
      </c>
      <c r="W3313" s="33" t="s">
        <v>26485</v>
      </c>
      <c r="X3313" s="33" t="s">
        <v>93</v>
      </c>
      <c r="Y3313" s="33">
        <v>2975</v>
      </c>
      <c r="AA3313" s="33" t="s">
        <v>42842</v>
      </c>
      <c r="AB3313" s="33">
        <v>5137</v>
      </c>
      <c r="AC3313" s="103">
        <v>22531</v>
      </c>
    </row>
    <row r="3314" spans="1:29" ht="13" customHeight="1" x14ac:dyDescent="0.2">
      <c r="A3314" s="33" t="s">
        <v>29230</v>
      </c>
      <c r="B3314" s="33">
        <v>40</v>
      </c>
      <c r="C3314" s="33" t="s">
        <v>13</v>
      </c>
      <c r="D3314" s="33" t="s">
        <v>30</v>
      </c>
      <c r="E3314" s="33" t="s">
        <v>29231</v>
      </c>
      <c r="F3314" s="94">
        <v>43001</v>
      </c>
      <c r="G3314" s="33" t="s">
        <v>29232</v>
      </c>
      <c r="H3314" s="33" t="s">
        <v>6820</v>
      </c>
      <c r="I3314" s="33" t="s">
        <v>618</v>
      </c>
      <c r="J3314" s="62">
        <v>39401</v>
      </c>
      <c r="K3314" s="33" t="s">
        <v>24913</v>
      </c>
      <c r="L3314" s="33" t="s">
        <v>24914</v>
      </c>
      <c r="M3314" s="1" t="s">
        <v>46346</v>
      </c>
      <c r="N3314" s="33" t="s">
        <v>20</v>
      </c>
      <c r="O3314" s="33" t="s">
        <v>29233</v>
      </c>
      <c r="P3314" s="33" t="s">
        <v>45771</v>
      </c>
      <c r="Q3314" s="33" t="s">
        <v>29986</v>
      </c>
      <c r="R3314" s="33" t="s">
        <v>29234</v>
      </c>
      <c r="S3314" s="33" t="s">
        <v>22</v>
      </c>
      <c r="T3314" s="33" t="s">
        <v>21</v>
      </c>
      <c r="U3314" s="33" t="s">
        <v>26689</v>
      </c>
      <c r="V3314" s="33" t="s">
        <v>26484</v>
      </c>
      <c r="W3314" s="33" t="s">
        <v>26485</v>
      </c>
      <c r="X3314" s="33" t="s">
        <v>93</v>
      </c>
      <c r="Y3314" s="33">
        <v>2981</v>
      </c>
      <c r="AA3314" s="33" t="s">
        <v>42844</v>
      </c>
      <c r="AB3314" s="33">
        <v>5135</v>
      </c>
      <c r="AC3314" s="103">
        <v>22527</v>
      </c>
    </row>
    <row r="3315" spans="1:29" ht="13" customHeight="1" x14ac:dyDescent="0.2">
      <c r="A3315" s="33" t="s">
        <v>29235</v>
      </c>
      <c r="B3315" s="33">
        <v>36</v>
      </c>
      <c r="C3315" s="33" t="s">
        <v>13</v>
      </c>
      <c r="D3315" s="33" t="s">
        <v>41</v>
      </c>
      <c r="F3315" s="94">
        <v>43001</v>
      </c>
      <c r="G3315" s="33" t="s">
        <v>29236</v>
      </c>
      <c r="H3315" s="33" t="s">
        <v>29237</v>
      </c>
      <c r="I3315" s="33" t="s">
        <v>392</v>
      </c>
      <c r="J3315" s="62">
        <v>11096</v>
      </c>
      <c r="K3315" s="33" t="s">
        <v>5113</v>
      </c>
      <c r="L3315" s="33" t="s">
        <v>29238</v>
      </c>
      <c r="M3315" s="1" t="s">
        <v>46224</v>
      </c>
      <c r="N3315" s="33" t="s">
        <v>362</v>
      </c>
      <c r="O3315" s="33" t="s">
        <v>29239</v>
      </c>
      <c r="P3315" s="33" t="s">
        <v>45771</v>
      </c>
      <c r="Q3315" s="33" t="s">
        <v>29986</v>
      </c>
      <c r="R3315" s="33" t="s">
        <v>29240</v>
      </c>
      <c r="S3315" s="33" t="s">
        <v>901</v>
      </c>
      <c r="T3315" s="33" t="s">
        <v>45897</v>
      </c>
      <c r="U3315" s="33" t="s">
        <v>49804</v>
      </c>
      <c r="V3315" s="33" t="s">
        <v>26482</v>
      </c>
      <c r="W3315" s="33" t="s">
        <v>26485</v>
      </c>
      <c r="AA3315" s="33" t="s">
        <v>42844</v>
      </c>
      <c r="AB3315" s="33">
        <v>5136</v>
      </c>
      <c r="AC3315" s="103">
        <v>22529</v>
      </c>
    </row>
    <row r="3316" spans="1:29" ht="13" customHeight="1" x14ac:dyDescent="0.2">
      <c r="A3316" s="33" t="s">
        <v>29595</v>
      </c>
      <c r="B3316" s="33">
        <v>26</v>
      </c>
      <c r="C3316" s="33" t="s">
        <v>13</v>
      </c>
      <c r="D3316" s="33" t="s">
        <v>41</v>
      </c>
      <c r="F3316" s="94">
        <v>43000</v>
      </c>
      <c r="G3316" s="33" t="s">
        <v>29254</v>
      </c>
      <c r="H3316" s="33" t="s">
        <v>834</v>
      </c>
      <c r="I3316" s="33" t="s">
        <v>38</v>
      </c>
      <c r="J3316" s="62">
        <v>92056</v>
      </c>
      <c r="K3316" s="33" t="s">
        <v>142</v>
      </c>
      <c r="L3316" s="33" t="s">
        <v>29255</v>
      </c>
      <c r="M3316" s="1" t="s">
        <v>46112</v>
      </c>
      <c r="N3316" s="33" t="s">
        <v>20</v>
      </c>
      <c r="O3316" s="33" t="s">
        <v>29256</v>
      </c>
      <c r="P3316" s="33" t="s">
        <v>45771</v>
      </c>
      <c r="Q3316" s="33" t="s">
        <v>29986</v>
      </c>
      <c r="R3316" s="33" t="s">
        <v>29257</v>
      </c>
      <c r="S3316" s="33" t="s">
        <v>93</v>
      </c>
      <c r="T3316" s="33" t="s">
        <v>21</v>
      </c>
      <c r="U3316" s="33" t="s">
        <v>29318</v>
      </c>
      <c r="V3316" s="33" t="s">
        <v>26484</v>
      </c>
      <c r="W3316" s="33" t="s">
        <v>26485</v>
      </c>
      <c r="X3316" s="33" t="s">
        <v>93</v>
      </c>
      <c r="Y3316" s="33">
        <v>2971</v>
      </c>
      <c r="AA3316" s="33" t="s">
        <v>42844</v>
      </c>
      <c r="AB3316" s="33">
        <v>5132</v>
      </c>
      <c r="AC3316" s="103">
        <v>22522</v>
      </c>
    </row>
    <row r="3317" spans="1:29" ht="13" customHeight="1" x14ac:dyDescent="0.2">
      <c r="A3317" s="33" t="s">
        <v>29244</v>
      </c>
      <c r="B3317" s="33">
        <v>27</v>
      </c>
      <c r="C3317" s="33" t="s">
        <v>13</v>
      </c>
      <c r="D3317" s="33" t="s">
        <v>30</v>
      </c>
      <c r="E3317" s="33" t="s">
        <v>29245</v>
      </c>
      <c r="F3317" s="94">
        <v>43000</v>
      </c>
      <c r="G3317" s="33" t="s">
        <v>29246</v>
      </c>
      <c r="H3317" s="33" t="s">
        <v>5928</v>
      </c>
      <c r="I3317" s="33" t="s">
        <v>38</v>
      </c>
      <c r="J3317" s="62">
        <v>92647</v>
      </c>
      <c r="K3317" s="33" t="s">
        <v>995</v>
      </c>
      <c r="L3317" s="33" t="s">
        <v>5930</v>
      </c>
      <c r="M3317" s="1" t="s">
        <v>46974</v>
      </c>
      <c r="N3317" s="33" t="s">
        <v>20</v>
      </c>
      <c r="O3317" s="33" t="s">
        <v>29247</v>
      </c>
      <c r="P3317" s="33" t="s">
        <v>45771</v>
      </c>
      <c r="Q3317" s="33" t="s">
        <v>29986</v>
      </c>
      <c r="R3317" s="33" t="s">
        <v>29248</v>
      </c>
      <c r="S3317" s="33" t="s">
        <v>509</v>
      </c>
      <c r="T3317" s="33" t="s">
        <v>21</v>
      </c>
      <c r="U3317" s="33" t="s">
        <v>26689</v>
      </c>
      <c r="V3317" s="33" t="s">
        <v>26484</v>
      </c>
      <c r="W3317" s="33" t="s">
        <v>26485</v>
      </c>
      <c r="X3317" s="33" t="s">
        <v>93</v>
      </c>
      <c r="Y3317" s="33">
        <v>2977</v>
      </c>
      <c r="AA3317" s="33" t="s">
        <v>42842</v>
      </c>
      <c r="AB3317" s="33">
        <v>5130</v>
      </c>
      <c r="AC3317" s="103">
        <v>22521</v>
      </c>
    </row>
    <row r="3318" spans="1:29" ht="13" customHeight="1" x14ac:dyDescent="0.2">
      <c r="A3318" s="33" t="s">
        <v>29249</v>
      </c>
      <c r="B3318" s="33">
        <v>28</v>
      </c>
      <c r="C3318" s="33" t="s">
        <v>13</v>
      </c>
      <c r="D3318" s="33" t="s">
        <v>30</v>
      </c>
      <c r="E3318" s="33" t="s">
        <v>29250</v>
      </c>
      <c r="F3318" s="94">
        <v>43000</v>
      </c>
      <c r="G3318" s="33" t="s">
        <v>29251</v>
      </c>
      <c r="H3318" s="33" t="s">
        <v>1333</v>
      </c>
      <c r="I3318" s="33" t="s">
        <v>111</v>
      </c>
      <c r="J3318" s="62">
        <v>85208</v>
      </c>
      <c r="K3318" s="33" t="s">
        <v>582</v>
      </c>
      <c r="L3318" s="33" t="s">
        <v>1334</v>
      </c>
      <c r="M3318" s="1" t="s">
        <v>46074</v>
      </c>
      <c r="N3318" s="33" t="s">
        <v>20</v>
      </c>
      <c r="O3318" s="33" t="s">
        <v>29252</v>
      </c>
      <c r="P3318" s="33" t="s">
        <v>45771</v>
      </c>
      <c r="Q3318" s="33" t="s">
        <v>29986</v>
      </c>
      <c r="R3318" s="33" t="s">
        <v>29253</v>
      </c>
      <c r="S3318" s="33" t="s">
        <v>22</v>
      </c>
      <c r="T3318" s="33" t="s">
        <v>21</v>
      </c>
      <c r="U3318" s="33" t="s">
        <v>26689</v>
      </c>
      <c r="V3318" s="33" t="s">
        <v>26484</v>
      </c>
      <c r="W3318" s="33" t="s">
        <v>26485</v>
      </c>
      <c r="X3318" s="33" t="s">
        <v>93</v>
      </c>
      <c r="Y3318" s="33">
        <v>2980</v>
      </c>
      <c r="AA3318" s="33" t="s">
        <v>42844</v>
      </c>
      <c r="AB3318" s="33">
        <v>5131</v>
      </c>
      <c r="AC3318" s="103">
        <v>22524</v>
      </c>
    </row>
    <row r="3319" spans="1:29" ht="13" customHeight="1" x14ac:dyDescent="0.2">
      <c r="A3319" s="33" t="s">
        <v>2989</v>
      </c>
      <c r="B3319" s="33">
        <v>30</v>
      </c>
      <c r="C3319" s="33" t="s">
        <v>13</v>
      </c>
      <c r="D3319" s="33" t="s">
        <v>30</v>
      </c>
      <c r="F3319" s="94">
        <v>43000</v>
      </c>
      <c r="G3319" s="33" t="s">
        <v>29241</v>
      </c>
      <c r="H3319" s="33" t="s">
        <v>25164</v>
      </c>
      <c r="I3319" s="33" t="s">
        <v>191</v>
      </c>
      <c r="J3319" s="62">
        <v>80022</v>
      </c>
      <c r="K3319" s="33" t="s">
        <v>1784</v>
      </c>
      <c r="L3319" s="33" t="s">
        <v>9271</v>
      </c>
      <c r="M3319" s="1" t="s">
        <v>46391</v>
      </c>
      <c r="N3319" s="33" t="s">
        <v>20</v>
      </c>
      <c r="O3319" s="33" t="s">
        <v>29242</v>
      </c>
      <c r="P3319" s="33" t="s">
        <v>31864</v>
      </c>
      <c r="Q3319" s="33" t="s">
        <v>29986</v>
      </c>
      <c r="R3319" s="33" t="s">
        <v>29243</v>
      </c>
      <c r="S3319" s="33" t="s">
        <v>93</v>
      </c>
      <c r="T3319" s="33" t="s">
        <v>28</v>
      </c>
      <c r="U3319" s="33" t="s">
        <v>26487</v>
      </c>
      <c r="V3319" s="33" t="s">
        <v>26482</v>
      </c>
      <c r="W3319" s="33" t="s">
        <v>26485</v>
      </c>
      <c r="X3319" s="33" t="s">
        <v>93</v>
      </c>
      <c r="Y3319" s="33">
        <v>2979</v>
      </c>
      <c r="AA3319" s="33" t="s">
        <v>42844</v>
      </c>
      <c r="AB3319" s="33">
        <v>5133</v>
      </c>
      <c r="AC3319" s="103">
        <v>22523</v>
      </c>
    </row>
    <row r="3320" spans="1:29" ht="13" customHeight="1" x14ac:dyDescent="0.2">
      <c r="A3320" s="33" t="s">
        <v>29258</v>
      </c>
      <c r="B3320" s="33">
        <v>44</v>
      </c>
      <c r="C3320" s="33" t="s">
        <v>13</v>
      </c>
      <c r="D3320" s="33" t="s">
        <v>30</v>
      </c>
      <c r="E3320" s="33" t="s">
        <v>29259</v>
      </c>
      <c r="F3320" s="94">
        <v>43000</v>
      </c>
      <c r="G3320" s="33" t="s">
        <v>29260</v>
      </c>
      <c r="H3320" s="33" t="s">
        <v>9075</v>
      </c>
      <c r="I3320" s="33" t="s">
        <v>55</v>
      </c>
      <c r="J3320" s="62">
        <v>34601</v>
      </c>
      <c r="K3320" s="33" t="s">
        <v>8826</v>
      </c>
      <c r="L3320" s="33" t="s">
        <v>8827</v>
      </c>
      <c r="M3320" s="1" t="s">
        <v>46268</v>
      </c>
      <c r="N3320" s="33" t="s">
        <v>20</v>
      </c>
      <c r="O3320" s="33" t="s">
        <v>36406</v>
      </c>
      <c r="P3320" s="33" t="s">
        <v>45771</v>
      </c>
      <c r="Q3320" s="33" t="s">
        <v>29986</v>
      </c>
      <c r="R3320" s="33" t="s">
        <v>29261</v>
      </c>
      <c r="S3320" s="33" t="s">
        <v>93</v>
      </c>
      <c r="T3320" s="33" t="s">
        <v>350</v>
      </c>
      <c r="U3320" s="33" t="s">
        <v>26775</v>
      </c>
      <c r="V3320" s="33" t="s">
        <v>26484</v>
      </c>
      <c r="W3320" s="33" t="s">
        <v>26483</v>
      </c>
      <c r="X3320" s="33" t="s">
        <v>93</v>
      </c>
      <c r="Y3320" s="33">
        <v>2982</v>
      </c>
      <c r="AA3320" s="33" t="s">
        <v>42843</v>
      </c>
      <c r="AB3320" s="33">
        <v>5134</v>
      </c>
      <c r="AC3320" s="103">
        <v>22525</v>
      </c>
    </row>
    <row r="3321" spans="1:29" ht="13" customHeight="1" x14ac:dyDescent="0.2">
      <c r="A3321" s="33" t="s">
        <v>29272</v>
      </c>
      <c r="B3321" s="33">
        <v>40</v>
      </c>
      <c r="C3321" s="33" t="s">
        <v>13</v>
      </c>
      <c r="D3321" s="33" t="s">
        <v>30</v>
      </c>
      <c r="F3321" s="94">
        <v>42999</v>
      </c>
      <c r="G3321" s="33" t="s">
        <v>29273</v>
      </c>
      <c r="H3321" s="33" t="s">
        <v>823</v>
      </c>
      <c r="I3321" s="33" t="s">
        <v>281</v>
      </c>
      <c r="J3321" s="62">
        <v>98404</v>
      </c>
      <c r="K3321" s="33" t="s">
        <v>824</v>
      </c>
      <c r="L3321" s="33" t="s">
        <v>19755</v>
      </c>
      <c r="M3321" s="1" t="s">
        <v>46115</v>
      </c>
      <c r="N3321" s="33" t="s">
        <v>20</v>
      </c>
      <c r="O3321" s="33" t="s">
        <v>29274</v>
      </c>
      <c r="P3321" s="33" t="s">
        <v>45771</v>
      </c>
      <c r="Q3321" s="33" t="s">
        <v>29986</v>
      </c>
      <c r="R3321" s="33" t="s">
        <v>29275</v>
      </c>
      <c r="S3321" s="33" t="s">
        <v>509</v>
      </c>
      <c r="T3321" s="33" t="s">
        <v>21</v>
      </c>
      <c r="U3321" s="33" t="s">
        <v>26682</v>
      </c>
      <c r="V3321" s="33" t="s">
        <v>26482</v>
      </c>
      <c r="W3321" s="33" t="s">
        <v>26485</v>
      </c>
      <c r="Y3321" s="33">
        <v>2972</v>
      </c>
      <c r="AA3321" s="33" t="s">
        <v>42844</v>
      </c>
      <c r="AB3321" s="33">
        <v>5127</v>
      </c>
      <c r="AC3321" s="103">
        <v>22520</v>
      </c>
    </row>
    <row r="3322" spans="1:29" ht="13" customHeight="1" x14ac:dyDescent="0.2">
      <c r="A3322" s="33" t="s">
        <v>29267</v>
      </c>
      <c r="B3322" s="33">
        <v>58</v>
      </c>
      <c r="C3322" s="33" t="s">
        <v>13</v>
      </c>
      <c r="D3322" s="33" t="s">
        <v>30</v>
      </c>
      <c r="F3322" s="94">
        <v>42999</v>
      </c>
      <c r="G3322" s="33" t="s">
        <v>29268</v>
      </c>
      <c r="H3322" s="33" t="s">
        <v>2933</v>
      </c>
      <c r="I3322" s="33" t="s">
        <v>366</v>
      </c>
      <c r="J3322" s="62">
        <v>74555</v>
      </c>
      <c r="K3322" s="33" t="s">
        <v>29269</v>
      </c>
      <c r="L3322" s="33" t="s">
        <v>1898</v>
      </c>
      <c r="M3322" s="1" t="s">
        <v>45918</v>
      </c>
      <c r="N3322" s="33" t="s">
        <v>20</v>
      </c>
      <c r="O3322" s="33" t="s">
        <v>29270</v>
      </c>
      <c r="P3322" s="33" t="s">
        <v>45771</v>
      </c>
      <c r="Q3322" s="33" t="s">
        <v>29986</v>
      </c>
      <c r="R3322" s="33" t="s">
        <v>29271</v>
      </c>
      <c r="S3322" s="33" t="s">
        <v>93</v>
      </c>
      <c r="T3322" s="33" t="s">
        <v>21</v>
      </c>
      <c r="U3322" s="33" t="s">
        <v>26689</v>
      </c>
      <c r="V3322" s="33" t="s">
        <v>26484</v>
      </c>
      <c r="W3322" s="33" t="s">
        <v>26483</v>
      </c>
      <c r="Y3322" s="33">
        <v>2970</v>
      </c>
      <c r="AA3322" s="33" t="s">
        <v>42843</v>
      </c>
      <c r="AB3322" s="33">
        <v>5126</v>
      </c>
      <c r="AC3322" s="103">
        <v>22519</v>
      </c>
    </row>
    <row r="3323" spans="1:29" ht="13" customHeight="1" x14ac:dyDescent="0.2">
      <c r="A3323" s="33" t="s">
        <v>29262</v>
      </c>
      <c r="B3323" s="33">
        <v>25</v>
      </c>
      <c r="C3323" s="33" t="s">
        <v>13</v>
      </c>
      <c r="D3323" s="33" t="s">
        <v>127</v>
      </c>
      <c r="E3323" s="33" t="s">
        <v>29263</v>
      </c>
      <c r="F3323" s="94">
        <v>42999</v>
      </c>
      <c r="G3323" s="33" t="s">
        <v>29264</v>
      </c>
      <c r="H3323" s="33" t="s">
        <v>29265</v>
      </c>
      <c r="I3323" s="33" t="s">
        <v>191</v>
      </c>
      <c r="J3323" s="62">
        <v>80127</v>
      </c>
      <c r="K3323" s="33" t="s">
        <v>1655</v>
      </c>
      <c r="L3323" s="33" t="s">
        <v>1575</v>
      </c>
      <c r="M3323" s="1" t="s">
        <v>46642</v>
      </c>
      <c r="N3323" s="33" t="s">
        <v>20</v>
      </c>
      <c r="O3323" s="33" t="s">
        <v>36407</v>
      </c>
      <c r="P3323" s="33" t="s">
        <v>45771</v>
      </c>
      <c r="Q3323" s="33" t="s">
        <v>29986</v>
      </c>
      <c r="R3323" s="33" t="s">
        <v>29266</v>
      </c>
      <c r="S3323" s="33" t="s">
        <v>93</v>
      </c>
      <c r="T3323" s="33" t="s">
        <v>28</v>
      </c>
      <c r="U3323" s="33" t="s">
        <v>26487</v>
      </c>
      <c r="V3323" s="33" t="s">
        <v>26482</v>
      </c>
      <c r="W3323" s="33" t="s">
        <v>26485</v>
      </c>
      <c r="X3323" s="33" t="s">
        <v>93</v>
      </c>
      <c r="Y3323" s="33">
        <v>2973</v>
      </c>
      <c r="AA3323" s="33" t="s">
        <v>42844</v>
      </c>
      <c r="AB3323" s="33">
        <v>5128</v>
      </c>
      <c r="AC3323" s="103">
        <v>22517</v>
      </c>
    </row>
    <row r="3324" spans="1:29" ht="13" customHeight="1" x14ac:dyDescent="0.2">
      <c r="A3324" s="33" t="s">
        <v>29276</v>
      </c>
      <c r="B3324" s="33">
        <v>38</v>
      </c>
      <c r="C3324" s="33" t="s">
        <v>13</v>
      </c>
      <c r="D3324" s="33" t="s">
        <v>41</v>
      </c>
      <c r="E3324" s="33" t="s">
        <v>29277</v>
      </c>
      <c r="F3324" s="94">
        <v>42999</v>
      </c>
      <c r="G3324" s="33" t="s">
        <v>29278</v>
      </c>
      <c r="H3324" s="33" t="s">
        <v>29279</v>
      </c>
      <c r="I3324" s="33" t="s">
        <v>66</v>
      </c>
      <c r="J3324" s="62">
        <v>75087</v>
      </c>
      <c r="K3324" s="33" t="s">
        <v>29279</v>
      </c>
      <c r="L3324" s="33" t="s">
        <v>29280</v>
      </c>
      <c r="M3324" s="1" t="s">
        <v>47445</v>
      </c>
      <c r="N3324" s="33" t="s">
        <v>20</v>
      </c>
      <c r="O3324" s="33" t="s">
        <v>29281</v>
      </c>
      <c r="P3324" s="33" t="s">
        <v>45771</v>
      </c>
      <c r="Q3324" s="33" t="s">
        <v>29986</v>
      </c>
      <c r="R3324" s="33" t="s">
        <v>29282</v>
      </c>
      <c r="S3324" s="33" t="s">
        <v>93</v>
      </c>
      <c r="T3324" s="33" t="s">
        <v>350</v>
      </c>
      <c r="U3324" s="33" t="s">
        <v>26775</v>
      </c>
      <c r="V3324" s="33" t="s">
        <v>26484</v>
      </c>
      <c r="W3324" s="33" t="s">
        <v>26485</v>
      </c>
      <c r="Y3324" s="33">
        <v>2974</v>
      </c>
      <c r="AA3324" s="33" t="s">
        <v>42844</v>
      </c>
      <c r="AB3324" s="33">
        <v>5129</v>
      </c>
      <c r="AC3324" s="103">
        <v>22518</v>
      </c>
    </row>
    <row r="3325" spans="1:29" ht="13" customHeight="1" x14ac:dyDescent="0.2">
      <c r="A3325" s="33" t="s">
        <v>29286</v>
      </c>
      <c r="B3325" s="33">
        <v>25</v>
      </c>
      <c r="C3325" s="33" t="s">
        <v>13</v>
      </c>
      <c r="D3325" s="33" t="s">
        <v>78</v>
      </c>
      <c r="E3325" s="33" t="s">
        <v>29287</v>
      </c>
      <c r="F3325" s="94">
        <v>42998</v>
      </c>
      <c r="G3325" s="33" t="s">
        <v>29288</v>
      </c>
      <c r="H3325" s="33" t="s">
        <v>3217</v>
      </c>
      <c r="I3325" s="33" t="s">
        <v>37</v>
      </c>
      <c r="J3325" s="62">
        <v>61604</v>
      </c>
      <c r="K3325" s="33" t="s">
        <v>3217</v>
      </c>
      <c r="L3325" s="33" t="s">
        <v>29289</v>
      </c>
      <c r="M3325" s="1" t="s">
        <v>47073</v>
      </c>
      <c r="N3325" s="33" t="s">
        <v>20</v>
      </c>
      <c r="O3325" s="33" t="s">
        <v>36408</v>
      </c>
      <c r="P3325" s="33" t="s">
        <v>49745</v>
      </c>
      <c r="Q3325" s="33" t="s">
        <v>29986</v>
      </c>
      <c r="R3325" s="33" t="s">
        <v>29290</v>
      </c>
      <c r="S3325" s="33" t="s">
        <v>93</v>
      </c>
      <c r="T3325" s="33" t="s">
        <v>21</v>
      </c>
      <c r="U3325" s="33" t="s">
        <v>26689</v>
      </c>
      <c r="V3325" s="33" t="s">
        <v>26482</v>
      </c>
      <c r="W3325" s="33" t="s">
        <v>26485</v>
      </c>
      <c r="Y3325" s="33">
        <v>2968</v>
      </c>
      <c r="AA3325" s="33" t="s">
        <v>42844</v>
      </c>
      <c r="AB3325" s="33">
        <v>5124</v>
      </c>
      <c r="AC3325" s="103">
        <v>22514</v>
      </c>
    </row>
    <row r="3326" spans="1:29" ht="13" customHeight="1" x14ac:dyDescent="0.2">
      <c r="A3326" s="33" t="s">
        <v>36845</v>
      </c>
      <c r="B3326" s="33">
        <v>31</v>
      </c>
      <c r="C3326" s="33" t="s">
        <v>13</v>
      </c>
      <c r="D3326" s="33" t="s">
        <v>78</v>
      </c>
      <c r="F3326" s="94">
        <v>42998</v>
      </c>
      <c r="G3326" s="33" t="s">
        <v>29283</v>
      </c>
      <c r="H3326" s="33" t="s">
        <v>2003</v>
      </c>
      <c r="I3326" s="33" t="s">
        <v>87</v>
      </c>
      <c r="J3326" s="62">
        <v>35810</v>
      </c>
      <c r="K3326" s="33" t="s">
        <v>2005</v>
      </c>
      <c r="L3326" s="33" t="s">
        <v>2006</v>
      </c>
      <c r="M3326" s="1" t="s">
        <v>46673</v>
      </c>
      <c r="N3326" s="33" t="s">
        <v>20</v>
      </c>
      <c r="O3326" s="33" t="s">
        <v>29284</v>
      </c>
      <c r="P3326" s="33" t="s">
        <v>45771</v>
      </c>
      <c r="Q3326" s="33" t="s">
        <v>29986</v>
      </c>
      <c r="R3326" s="33" t="s">
        <v>29285</v>
      </c>
      <c r="S3326" s="33" t="s">
        <v>93</v>
      </c>
      <c r="T3326" s="33" t="s">
        <v>21</v>
      </c>
      <c r="U3326" s="33" t="s">
        <v>26689</v>
      </c>
      <c r="V3326" s="33" t="s">
        <v>26484</v>
      </c>
      <c r="W3326" s="33" t="s">
        <v>26485</v>
      </c>
      <c r="Y3326" s="33">
        <v>2969</v>
      </c>
      <c r="AA3326" s="33" t="s">
        <v>42844</v>
      </c>
      <c r="AB3326" s="33">
        <v>5125</v>
      </c>
      <c r="AC3326" s="103">
        <v>22515</v>
      </c>
    </row>
    <row r="3327" spans="1:29" ht="13" customHeight="1" x14ac:dyDescent="0.2">
      <c r="A3327" s="33" t="s">
        <v>29308</v>
      </c>
      <c r="B3327" s="33">
        <v>25</v>
      </c>
      <c r="C3327" s="33" t="s">
        <v>13</v>
      </c>
      <c r="D3327" s="33" t="s">
        <v>30</v>
      </c>
      <c r="E3327" s="33" t="s">
        <v>29309</v>
      </c>
      <c r="F3327" s="94">
        <v>42997</v>
      </c>
      <c r="G3327" s="33" t="s">
        <v>29310</v>
      </c>
      <c r="H3327" s="33" t="s">
        <v>1034</v>
      </c>
      <c r="I3327" s="33" t="s">
        <v>337</v>
      </c>
      <c r="J3327" s="62">
        <v>28110</v>
      </c>
      <c r="K3327" s="33" t="s">
        <v>619</v>
      </c>
      <c r="L3327" s="33" t="s">
        <v>4597</v>
      </c>
      <c r="M3327" s="1" t="s">
        <v>47448</v>
      </c>
      <c r="N3327" s="33" t="s">
        <v>20</v>
      </c>
      <c r="O3327" s="33" t="s">
        <v>29311</v>
      </c>
      <c r="P3327" s="33" t="s">
        <v>45771</v>
      </c>
      <c r="Q3327" s="33" t="s">
        <v>29986</v>
      </c>
      <c r="R3327" s="33" t="s">
        <v>29312</v>
      </c>
      <c r="S3327" s="33" t="s">
        <v>93</v>
      </c>
      <c r="T3327" s="33" t="s">
        <v>21</v>
      </c>
      <c r="U3327" s="33" t="s">
        <v>29318</v>
      </c>
      <c r="V3327" s="33" t="s">
        <v>26487</v>
      </c>
      <c r="W3327" s="33" t="s">
        <v>26483</v>
      </c>
      <c r="Y3327" s="33">
        <v>2962</v>
      </c>
      <c r="AA3327" s="33" t="s">
        <v>42844</v>
      </c>
      <c r="AB3327" s="33">
        <v>5120</v>
      </c>
      <c r="AC3327" s="103">
        <v>22509</v>
      </c>
    </row>
    <row r="3328" spans="1:29" ht="13" customHeight="1" x14ac:dyDescent="0.2">
      <c r="A3328" s="33" t="s">
        <v>29291</v>
      </c>
      <c r="B3328" s="33">
        <v>27</v>
      </c>
      <c r="C3328" s="33" t="s">
        <v>13</v>
      </c>
      <c r="D3328" s="33" t="s">
        <v>30</v>
      </c>
      <c r="F3328" s="94">
        <v>42997</v>
      </c>
      <c r="G3328" s="33" t="s">
        <v>29292</v>
      </c>
      <c r="H3328" s="33" t="s">
        <v>5532</v>
      </c>
      <c r="I3328" s="33" t="s">
        <v>38</v>
      </c>
      <c r="J3328" s="62">
        <v>91910</v>
      </c>
      <c r="K3328" s="33" t="s">
        <v>142</v>
      </c>
      <c r="L3328" s="33" t="s">
        <v>5534</v>
      </c>
      <c r="M3328" s="1" t="s">
        <v>47449</v>
      </c>
      <c r="N3328" s="33" t="s">
        <v>20</v>
      </c>
      <c r="O3328" s="33" t="s">
        <v>29293</v>
      </c>
      <c r="P3328" s="33" t="s">
        <v>45771</v>
      </c>
      <c r="Q3328" s="33" t="s">
        <v>29986</v>
      </c>
      <c r="R3328" s="33" t="s">
        <v>29294</v>
      </c>
      <c r="S3328" s="33" t="s">
        <v>93</v>
      </c>
      <c r="T3328" s="33" t="s">
        <v>21</v>
      </c>
      <c r="U3328" s="33" t="s">
        <v>26682</v>
      </c>
      <c r="V3328" s="33" t="s">
        <v>26484</v>
      </c>
      <c r="W3328" s="33" t="s">
        <v>26485</v>
      </c>
      <c r="Y3328" s="33">
        <v>2967</v>
      </c>
      <c r="AA3328" s="33" t="s">
        <v>42844</v>
      </c>
      <c r="AB3328" s="33">
        <v>5121</v>
      </c>
      <c r="AC3328" s="103">
        <v>22507</v>
      </c>
    </row>
    <row r="3329" spans="1:46" ht="13" customHeight="1" x14ac:dyDescent="0.2">
      <c r="A3329" s="33" t="s">
        <v>36844</v>
      </c>
      <c r="B3329" s="33">
        <v>55</v>
      </c>
      <c r="C3329" s="33" t="s">
        <v>13</v>
      </c>
      <c r="D3329" s="33" t="s">
        <v>30</v>
      </c>
      <c r="F3329" s="94">
        <v>42997</v>
      </c>
      <c r="G3329" s="33" t="s">
        <v>29295</v>
      </c>
      <c r="H3329" s="33" t="s">
        <v>4899</v>
      </c>
      <c r="I3329" s="33" t="s">
        <v>224</v>
      </c>
      <c r="J3329" s="62">
        <v>24348</v>
      </c>
      <c r="K3329" s="33" t="s">
        <v>17942</v>
      </c>
      <c r="L3329" s="33" t="s">
        <v>225</v>
      </c>
      <c r="M3329" s="1" t="s">
        <v>47447</v>
      </c>
      <c r="N3329" s="33" t="s">
        <v>20</v>
      </c>
      <c r="O3329" s="33" t="s">
        <v>29296</v>
      </c>
      <c r="P3329" s="33" t="s">
        <v>45771</v>
      </c>
      <c r="Q3329" s="33" t="s">
        <v>29986</v>
      </c>
      <c r="R3329" s="33" t="s">
        <v>29297</v>
      </c>
      <c r="S3329" s="33" t="s">
        <v>93</v>
      </c>
      <c r="T3329" s="33" t="s">
        <v>21</v>
      </c>
      <c r="U3329" s="33" t="s">
        <v>26689</v>
      </c>
      <c r="V3329" s="33" t="s">
        <v>26484</v>
      </c>
      <c r="W3329" s="33" t="s">
        <v>26485</v>
      </c>
      <c r="Y3329" s="33">
        <v>2963</v>
      </c>
      <c r="AA3329" s="33" t="s">
        <v>42843</v>
      </c>
      <c r="AB3329" s="33">
        <v>5118</v>
      </c>
      <c r="AC3329" s="103">
        <v>22508</v>
      </c>
    </row>
    <row r="3330" spans="1:46" ht="13" customHeight="1" x14ac:dyDescent="0.2">
      <c r="A3330" s="1" t="s">
        <v>2989</v>
      </c>
      <c r="B3330" s="33" t="s">
        <v>22</v>
      </c>
      <c r="C3330" s="33" t="s">
        <v>13</v>
      </c>
      <c r="D3330" s="1" t="s">
        <v>23</v>
      </c>
      <c r="F3330" s="94">
        <v>42997</v>
      </c>
      <c r="G3330" s="33" t="s">
        <v>29298</v>
      </c>
      <c r="H3330" s="33" t="s">
        <v>29299</v>
      </c>
      <c r="I3330" s="33" t="s">
        <v>66</v>
      </c>
      <c r="J3330" s="62">
        <v>77571</v>
      </c>
      <c r="K3330" s="33" t="s">
        <v>512</v>
      </c>
      <c r="L3330" s="33" t="s">
        <v>29300</v>
      </c>
      <c r="M3330" s="1" t="s">
        <v>47446</v>
      </c>
      <c r="N3330" s="33" t="s">
        <v>20</v>
      </c>
      <c r="O3330" s="33" t="s">
        <v>29301</v>
      </c>
      <c r="P3330" s="33" t="s">
        <v>45771</v>
      </c>
      <c r="Q3330" s="33" t="s">
        <v>29986</v>
      </c>
      <c r="R3330" s="33" t="s">
        <v>29302</v>
      </c>
      <c r="S3330" s="33" t="s">
        <v>22</v>
      </c>
      <c r="T3330" s="33" t="s">
        <v>21</v>
      </c>
      <c r="U3330" s="33" t="s">
        <v>26689</v>
      </c>
      <c r="V3330" s="33" t="s">
        <v>26484</v>
      </c>
      <c r="W3330" s="33" t="s">
        <v>26485</v>
      </c>
      <c r="X3330" s="33" t="s">
        <v>93</v>
      </c>
      <c r="Y3330" s="33">
        <v>2966</v>
      </c>
      <c r="AA3330" s="33" t="s">
        <v>42844</v>
      </c>
      <c r="AB3330" s="33">
        <v>5119</v>
      </c>
      <c r="AC3330" s="103">
        <v>22512</v>
      </c>
    </row>
    <row r="3331" spans="1:46" ht="13" customHeight="1" x14ac:dyDescent="0.2">
      <c r="A3331" s="33" t="s">
        <v>29303</v>
      </c>
      <c r="B3331" s="33">
        <v>35</v>
      </c>
      <c r="C3331" s="33" t="s">
        <v>13</v>
      </c>
      <c r="D3331" s="33" t="s">
        <v>41</v>
      </c>
      <c r="E3331" s="33" t="s">
        <v>29304</v>
      </c>
      <c r="F3331" s="94">
        <v>42997</v>
      </c>
      <c r="G3331" s="33" t="s">
        <v>29305</v>
      </c>
      <c r="H3331" s="33" t="s">
        <v>1024</v>
      </c>
      <c r="I3331" s="33" t="s">
        <v>366</v>
      </c>
      <c r="J3331" s="62">
        <v>73129</v>
      </c>
      <c r="K3331" s="33" t="s">
        <v>1025</v>
      </c>
      <c r="L3331" s="33" t="s">
        <v>1026</v>
      </c>
      <c r="M3331" s="1" t="s">
        <v>46313</v>
      </c>
      <c r="N3331" s="33" t="s">
        <v>20</v>
      </c>
      <c r="O3331" s="33" t="s">
        <v>29306</v>
      </c>
      <c r="P3331" s="33" t="s">
        <v>31864</v>
      </c>
      <c r="Q3331" s="33" t="s">
        <v>29986</v>
      </c>
      <c r="R3331" s="33" t="s">
        <v>29307</v>
      </c>
      <c r="S3331" s="33" t="s">
        <v>93</v>
      </c>
      <c r="T3331" s="33" t="s">
        <v>28</v>
      </c>
      <c r="U3331" s="33" t="s">
        <v>26496</v>
      </c>
      <c r="V3331" s="33" t="s">
        <v>26482</v>
      </c>
      <c r="W3331" s="33" t="s">
        <v>26485</v>
      </c>
      <c r="Y3331" s="33">
        <v>2965</v>
      </c>
      <c r="AA3331" s="33" t="s">
        <v>42842</v>
      </c>
      <c r="AB3331" s="33">
        <v>5122</v>
      </c>
      <c r="AC3331" s="103">
        <v>22511</v>
      </c>
    </row>
    <row r="3332" spans="1:46" ht="13" customHeight="1" x14ac:dyDescent="0.2">
      <c r="A3332" s="33" t="s">
        <v>29313</v>
      </c>
      <c r="B3332" s="33">
        <v>53</v>
      </c>
      <c r="C3332" s="33" t="s">
        <v>13</v>
      </c>
      <c r="D3332" s="33" t="s">
        <v>30</v>
      </c>
      <c r="E3332" s="33" t="s">
        <v>29314</v>
      </c>
      <c r="F3332" s="94">
        <v>42997</v>
      </c>
      <c r="G3332" s="33" t="s">
        <v>29315</v>
      </c>
      <c r="H3332" s="33" t="s">
        <v>29316</v>
      </c>
      <c r="I3332" s="33" t="s">
        <v>18</v>
      </c>
      <c r="J3332" s="62">
        <v>71222</v>
      </c>
      <c r="K3332" s="33" t="s">
        <v>619</v>
      </c>
      <c r="L3332" s="33" t="s">
        <v>36409</v>
      </c>
      <c r="M3332" s="1" t="s">
        <v>47450</v>
      </c>
      <c r="N3332" s="33" t="s">
        <v>20</v>
      </c>
      <c r="O3332" s="33" t="s">
        <v>36410</v>
      </c>
      <c r="P3332" s="33" t="s">
        <v>45771</v>
      </c>
      <c r="Q3332" s="33" t="s">
        <v>29986</v>
      </c>
      <c r="R3332" s="33" t="s">
        <v>29317</v>
      </c>
      <c r="S3332" s="33" t="s">
        <v>22</v>
      </c>
      <c r="T3332" s="33" t="s">
        <v>28</v>
      </c>
      <c r="U3332" s="33" t="s">
        <v>26487</v>
      </c>
      <c r="V3332" s="33" t="s">
        <v>26487</v>
      </c>
      <c r="W3332" s="33" t="s">
        <v>26485</v>
      </c>
      <c r="Y3332" s="33">
        <v>2964</v>
      </c>
      <c r="AA3332" s="33" t="s">
        <v>42843</v>
      </c>
      <c r="AB3332" s="33">
        <v>5123</v>
      </c>
      <c r="AC3332" s="103">
        <v>22513</v>
      </c>
    </row>
    <row r="3333" spans="1:46" ht="13" customHeight="1" x14ac:dyDescent="0.2">
      <c r="A3333" s="33" t="s">
        <v>29075</v>
      </c>
      <c r="B3333" s="33">
        <v>31</v>
      </c>
      <c r="C3333" s="33" t="s">
        <v>13</v>
      </c>
      <c r="D3333" s="33" t="s">
        <v>30</v>
      </c>
      <c r="E3333" s="96" t="s">
        <v>29076</v>
      </c>
      <c r="F3333" s="94">
        <v>42996</v>
      </c>
      <c r="G3333" s="33" t="s">
        <v>29077</v>
      </c>
      <c r="H3333" s="33" t="s">
        <v>8561</v>
      </c>
      <c r="I3333" s="33" t="s">
        <v>87</v>
      </c>
      <c r="J3333" s="62">
        <v>36272</v>
      </c>
      <c r="K3333" s="33" t="s">
        <v>5605</v>
      </c>
      <c r="L3333" s="33" t="s">
        <v>21778</v>
      </c>
      <c r="M3333" s="1" t="s">
        <v>47394</v>
      </c>
      <c r="N3333" s="33" t="s">
        <v>20</v>
      </c>
      <c r="O3333" s="33" t="s">
        <v>29078</v>
      </c>
      <c r="P3333" s="33" t="s">
        <v>45771</v>
      </c>
      <c r="Q3333" s="33" t="s">
        <v>29986</v>
      </c>
      <c r="R3333" s="96" t="s">
        <v>29079</v>
      </c>
      <c r="S3333" s="33" t="s">
        <v>509</v>
      </c>
      <c r="T3333" s="33" t="s">
        <v>28</v>
      </c>
      <c r="U3333" s="35" t="s">
        <v>26488</v>
      </c>
      <c r="V3333" s="35" t="s">
        <v>26482</v>
      </c>
      <c r="W3333" s="35" t="s">
        <v>26485</v>
      </c>
      <c r="X3333" s="35" t="s">
        <v>93</v>
      </c>
      <c r="Y3333" s="33">
        <v>2959</v>
      </c>
      <c r="AA3333" s="33" t="s">
        <v>42843</v>
      </c>
      <c r="AB3333" s="33">
        <v>5117</v>
      </c>
      <c r="AC3333" s="103">
        <v>22442</v>
      </c>
      <c r="AQ3333" s="96"/>
    </row>
    <row r="3334" spans="1:46" ht="13" customHeight="1" x14ac:dyDescent="0.2">
      <c r="A3334" s="33" t="s">
        <v>29083</v>
      </c>
      <c r="B3334" s="33">
        <v>21</v>
      </c>
      <c r="C3334" s="33" t="s">
        <v>13</v>
      </c>
      <c r="D3334" s="33" t="s">
        <v>78</v>
      </c>
      <c r="F3334" s="94">
        <v>42995</v>
      </c>
      <c r="G3334" s="33" t="s">
        <v>29071</v>
      </c>
      <c r="H3334" s="33" t="s">
        <v>29072</v>
      </c>
      <c r="I3334" s="33" t="s">
        <v>138</v>
      </c>
      <c r="J3334" s="62">
        <v>26451</v>
      </c>
      <c r="K3334" s="33" t="s">
        <v>3674</v>
      </c>
      <c r="L3334" s="33" t="s">
        <v>11060</v>
      </c>
      <c r="M3334" s="1" t="s">
        <v>47198</v>
      </c>
      <c r="N3334" s="33" t="s">
        <v>20</v>
      </c>
      <c r="O3334" s="33" t="s">
        <v>29073</v>
      </c>
      <c r="P3334" s="33" t="s">
        <v>45771</v>
      </c>
      <c r="Q3334" s="33" t="s">
        <v>29986</v>
      </c>
      <c r="R3334" s="96" t="s">
        <v>29074</v>
      </c>
      <c r="S3334" s="33" t="s">
        <v>93</v>
      </c>
      <c r="T3334" s="33" t="s">
        <v>21</v>
      </c>
      <c r="U3334" s="35" t="s">
        <v>26689</v>
      </c>
      <c r="V3334" s="35" t="s">
        <v>26484</v>
      </c>
      <c r="W3334" s="35" t="s">
        <v>26486</v>
      </c>
      <c r="X3334" s="35" t="s">
        <v>93</v>
      </c>
      <c r="Y3334" s="33">
        <v>2961</v>
      </c>
      <c r="AA3334" s="33" t="s">
        <v>42844</v>
      </c>
      <c r="AB3334" s="33">
        <v>5115</v>
      </c>
      <c r="AC3334" s="103">
        <v>22441</v>
      </c>
      <c r="AQ3334" s="96"/>
    </row>
    <row r="3335" spans="1:46" ht="13" customHeight="1" x14ac:dyDescent="0.2">
      <c r="A3335" s="33" t="s">
        <v>29082</v>
      </c>
      <c r="B3335" s="33">
        <v>37</v>
      </c>
      <c r="C3335" s="33" t="s">
        <v>13</v>
      </c>
      <c r="D3335" s="33" t="s">
        <v>30</v>
      </c>
      <c r="F3335" s="94">
        <v>42995</v>
      </c>
      <c r="G3335" s="33" t="s">
        <v>29065</v>
      </c>
      <c r="H3335" s="33" t="s">
        <v>29066</v>
      </c>
      <c r="I3335" s="33" t="s">
        <v>281</v>
      </c>
      <c r="J3335" s="62">
        <v>98277</v>
      </c>
      <c r="K3335" s="33" t="s">
        <v>29067</v>
      </c>
      <c r="L3335" s="33" t="s">
        <v>29068</v>
      </c>
      <c r="M3335" s="1" t="s">
        <v>46996</v>
      </c>
      <c r="N3335" s="33" t="s">
        <v>20</v>
      </c>
      <c r="O3335" s="33" t="s">
        <v>29069</v>
      </c>
      <c r="P3335" s="33" t="s">
        <v>45771</v>
      </c>
      <c r="Q3335" s="33" t="s">
        <v>29986</v>
      </c>
      <c r="R3335" s="96" t="s">
        <v>29070</v>
      </c>
      <c r="S3335" s="33" t="s">
        <v>509</v>
      </c>
      <c r="T3335" s="33" t="s">
        <v>21</v>
      </c>
      <c r="U3335" s="35" t="s">
        <v>26689</v>
      </c>
      <c r="V3335" s="35" t="s">
        <v>26484</v>
      </c>
      <c r="W3335" s="35" t="s">
        <v>26485</v>
      </c>
      <c r="X3335" s="35" t="s">
        <v>93</v>
      </c>
      <c r="Y3335" s="33">
        <v>2960</v>
      </c>
      <c r="AA3335" s="33" t="s">
        <v>42844</v>
      </c>
      <c r="AB3335" s="33">
        <v>5114</v>
      </c>
      <c r="AC3335" s="103">
        <v>22440</v>
      </c>
    </row>
    <row r="3336" spans="1:46" ht="13" customHeight="1" x14ac:dyDescent="0.2">
      <c r="A3336" s="33" t="s">
        <v>29081</v>
      </c>
      <c r="B3336" s="33" t="s">
        <v>22</v>
      </c>
      <c r="C3336" s="33" t="s">
        <v>13</v>
      </c>
      <c r="D3336" s="33" t="s">
        <v>41</v>
      </c>
      <c r="F3336" s="94">
        <v>42995</v>
      </c>
      <c r="G3336" s="33" t="s">
        <v>29062</v>
      </c>
      <c r="H3336" s="33" t="s">
        <v>91</v>
      </c>
      <c r="I3336" s="33" t="s">
        <v>38</v>
      </c>
      <c r="J3336" s="62">
        <v>90033</v>
      </c>
      <c r="K3336" s="33" t="s">
        <v>91</v>
      </c>
      <c r="L3336" s="33" t="s">
        <v>894</v>
      </c>
      <c r="M3336" s="1" t="s">
        <v>45955</v>
      </c>
      <c r="N3336" s="33" t="s">
        <v>30250</v>
      </c>
      <c r="O3336" s="33" t="s">
        <v>29063</v>
      </c>
      <c r="P3336" s="33" t="s">
        <v>45771</v>
      </c>
      <c r="Q3336" s="33" t="s">
        <v>29986</v>
      </c>
      <c r="R3336" s="96" t="s">
        <v>29064</v>
      </c>
      <c r="S3336" s="33" t="s">
        <v>22</v>
      </c>
      <c r="T3336" s="33" t="s">
        <v>21</v>
      </c>
      <c r="U3336" s="35" t="s">
        <v>26682</v>
      </c>
      <c r="V3336" s="35" t="s">
        <v>26482</v>
      </c>
      <c r="W3336" s="35" t="s">
        <v>26485</v>
      </c>
      <c r="X3336" s="35" t="s">
        <v>93</v>
      </c>
      <c r="Y3336" s="33">
        <v>2958</v>
      </c>
      <c r="AA3336" s="33" t="s">
        <v>42842</v>
      </c>
      <c r="AB3336" s="33">
        <v>5116</v>
      </c>
      <c r="AC3336" s="103">
        <v>22439</v>
      </c>
    </row>
    <row r="3337" spans="1:46" ht="13" customHeight="1" x14ac:dyDescent="0.2">
      <c r="A3337" s="33" t="s">
        <v>29056</v>
      </c>
      <c r="B3337" s="33">
        <v>21</v>
      </c>
      <c r="C3337" s="33" t="s">
        <v>20340</v>
      </c>
      <c r="D3337" s="33" t="s">
        <v>30</v>
      </c>
      <c r="E3337" s="96" t="s">
        <v>29057</v>
      </c>
      <c r="F3337" s="94">
        <v>42994</v>
      </c>
      <c r="G3337" s="33" t="s">
        <v>29058</v>
      </c>
      <c r="H3337" s="33" t="s">
        <v>1780</v>
      </c>
      <c r="I3337" s="33" t="s">
        <v>159</v>
      </c>
      <c r="J3337" s="62">
        <v>30318</v>
      </c>
      <c r="K3337" s="33" t="s">
        <v>1450</v>
      </c>
      <c r="L3337" s="33" t="s">
        <v>29059</v>
      </c>
      <c r="M3337" s="1" t="s">
        <v>47451</v>
      </c>
      <c r="N3337" s="33" t="s">
        <v>20</v>
      </c>
      <c r="O3337" s="33" t="s">
        <v>29060</v>
      </c>
      <c r="P3337" s="33" t="s">
        <v>31864</v>
      </c>
      <c r="Q3337" s="33" t="s">
        <v>29986</v>
      </c>
      <c r="R3337" s="96" t="s">
        <v>29061</v>
      </c>
      <c r="S3337" s="33" t="s">
        <v>509</v>
      </c>
      <c r="T3337" s="33" t="s">
        <v>21</v>
      </c>
      <c r="U3337" s="35" t="s">
        <v>26682</v>
      </c>
      <c r="V3337" s="35" t="s">
        <v>26482</v>
      </c>
      <c r="W3337" s="35" t="s">
        <v>26485</v>
      </c>
      <c r="X3337" s="35" t="s">
        <v>93</v>
      </c>
      <c r="Y3337" s="33">
        <v>2956</v>
      </c>
      <c r="AA3337" s="33" t="s">
        <v>42844</v>
      </c>
      <c r="AB3337" s="33">
        <v>5113</v>
      </c>
      <c r="AC3337" s="103">
        <v>22438</v>
      </c>
      <c r="AQ3337" s="96"/>
      <c r="AT3337" s="71"/>
    </row>
    <row r="3338" spans="1:46" ht="13" customHeight="1" x14ac:dyDescent="0.2">
      <c r="A3338" s="33" t="s">
        <v>29042</v>
      </c>
      <c r="B3338" s="33">
        <v>32</v>
      </c>
      <c r="C3338" s="33" t="s">
        <v>13</v>
      </c>
      <c r="D3338" s="33" t="s">
        <v>41</v>
      </c>
      <c r="F3338" s="94">
        <v>42993</v>
      </c>
      <c r="G3338" s="33" t="s">
        <v>29043</v>
      </c>
      <c r="H3338" s="33" t="s">
        <v>557</v>
      </c>
      <c r="I3338" s="33" t="s">
        <v>38</v>
      </c>
      <c r="J3338" s="62">
        <v>95132</v>
      </c>
      <c r="K3338" s="33" t="s">
        <v>558</v>
      </c>
      <c r="L3338" s="33" t="s">
        <v>675</v>
      </c>
      <c r="M3338" s="1" t="s">
        <v>46046</v>
      </c>
      <c r="N3338" s="33" t="s">
        <v>20</v>
      </c>
      <c r="O3338" s="33" t="s">
        <v>29044</v>
      </c>
      <c r="P3338" s="33" t="s">
        <v>45771</v>
      </c>
      <c r="Q3338" s="33" t="s">
        <v>29986</v>
      </c>
      <c r="R3338" s="96" t="s">
        <v>29045</v>
      </c>
      <c r="S3338" s="33" t="s">
        <v>93</v>
      </c>
      <c r="T3338" s="33" t="s">
        <v>45897</v>
      </c>
      <c r="U3338" s="35" t="s">
        <v>49804</v>
      </c>
      <c r="V3338" s="35" t="s">
        <v>26482</v>
      </c>
      <c r="W3338" s="35" t="s">
        <v>26483</v>
      </c>
      <c r="X3338" s="35" t="s">
        <v>93</v>
      </c>
      <c r="Y3338" s="33">
        <v>2957</v>
      </c>
      <c r="AA3338" s="33" t="s">
        <v>42844</v>
      </c>
      <c r="AB3338" s="33">
        <v>5111</v>
      </c>
      <c r="AC3338" s="103">
        <v>22432</v>
      </c>
    </row>
    <row r="3339" spans="1:46" ht="13" customHeight="1" x14ac:dyDescent="0.2">
      <c r="A3339" s="33" t="s">
        <v>29049</v>
      </c>
      <c r="B3339" s="33">
        <v>15</v>
      </c>
      <c r="C3339" s="33" t="s">
        <v>13</v>
      </c>
      <c r="D3339" s="33" t="s">
        <v>41</v>
      </c>
      <c r="E3339" s="96" t="s">
        <v>29050</v>
      </c>
      <c r="F3339" s="94">
        <v>42993</v>
      </c>
      <c r="G3339" s="33" t="s">
        <v>29086</v>
      </c>
      <c r="H3339" s="33" t="s">
        <v>29051</v>
      </c>
      <c r="I3339" s="33" t="s">
        <v>224</v>
      </c>
      <c r="J3339" s="62">
        <v>20169</v>
      </c>
      <c r="K3339" s="33" t="s">
        <v>29052</v>
      </c>
      <c r="L3339" s="33" t="s">
        <v>29053</v>
      </c>
      <c r="M3339" s="1" t="s">
        <v>47452</v>
      </c>
      <c r="N3339" s="33" t="s">
        <v>20</v>
      </c>
      <c r="O3339" s="33" t="s">
        <v>29054</v>
      </c>
      <c r="P3339" s="33" t="s">
        <v>49747</v>
      </c>
      <c r="Q3339" s="33" t="s">
        <v>29986</v>
      </c>
      <c r="R3339" s="96" t="s">
        <v>29055</v>
      </c>
      <c r="S3339" s="33" t="s">
        <v>22</v>
      </c>
      <c r="T3339" s="33" t="s">
        <v>28</v>
      </c>
      <c r="U3339" s="35" t="s">
        <v>26501</v>
      </c>
      <c r="V3339" s="35" t="s">
        <v>26482</v>
      </c>
      <c r="W3339" s="35" t="s">
        <v>26485</v>
      </c>
      <c r="X3339" s="35" t="s">
        <v>93</v>
      </c>
      <c r="Y3339" s="33">
        <v>2950</v>
      </c>
      <c r="AA3339" s="33" t="s">
        <v>42844</v>
      </c>
      <c r="AB3339" s="33">
        <v>5110</v>
      </c>
      <c r="AC3339" s="103">
        <v>22436</v>
      </c>
      <c r="AQ3339" s="96"/>
    </row>
    <row r="3340" spans="1:46" ht="13" customHeight="1" x14ac:dyDescent="0.2">
      <c r="A3340" s="33" t="s">
        <v>30677</v>
      </c>
      <c r="B3340" s="33">
        <v>48</v>
      </c>
      <c r="C3340" s="33" t="s">
        <v>13</v>
      </c>
      <c r="D3340" s="33" t="s">
        <v>30</v>
      </c>
      <c r="F3340" s="94">
        <v>42993</v>
      </c>
      <c r="G3340" s="33" t="s">
        <v>29046</v>
      </c>
      <c r="H3340" s="33" t="s">
        <v>9046</v>
      </c>
      <c r="I3340" s="33" t="s">
        <v>55</v>
      </c>
      <c r="J3340" s="62">
        <v>33009</v>
      </c>
      <c r="K3340" s="33" t="s">
        <v>1049</v>
      </c>
      <c r="L3340" s="33" t="s">
        <v>5875</v>
      </c>
      <c r="M3340" s="1" t="s">
        <v>46601</v>
      </c>
      <c r="N3340" s="33" t="s">
        <v>20</v>
      </c>
      <c r="O3340" s="33" t="s">
        <v>29047</v>
      </c>
      <c r="P3340" s="33" t="s">
        <v>45771</v>
      </c>
      <c r="Q3340" s="33" t="s">
        <v>29986</v>
      </c>
      <c r="R3340" s="96" t="s">
        <v>29048</v>
      </c>
      <c r="S3340" s="33" t="s">
        <v>22</v>
      </c>
      <c r="T3340" s="33" t="s">
        <v>350</v>
      </c>
      <c r="U3340" s="35" t="s">
        <v>26775</v>
      </c>
      <c r="V3340" s="35" t="s">
        <v>26484</v>
      </c>
      <c r="W3340" s="35" t="s">
        <v>26483</v>
      </c>
      <c r="X3340" s="35" t="s">
        <v>93</v>
      </c>
      <c r="Y3340" s="33">
        <v>2954</v>
      </c>
      <c r="AA3340" s="33" t="s">
        <v>42842</v>
      </c>
      <c r="AB3340" s="33">
        <v>5112</v>
      </c>
      <c r="AC3340" s="103">
        <v>22433</v>
      </c>
    </row>
    <row r="3341" spans="1:46" ht="13" customHeight="1" x14ac:dyDescent="0.2">
      <c r="A3341" s="33" t="s">
        <v>29036</v>
      </c>
      <c r="B3341" s="33">
        <v>50</v>
      </c>
      <c r="C3341" s="33" t="s">
        <v>13</v>
      </c>
      <c r="D3341" s="33" t="s">
        <v>30</v>
      </c>
      <c r="E3341" s="33" t="s">
        <v>29529</v>
      </c>
      <c r="F3341" s="94">
        <v>42992</v>
      </c>
      <c r="G3341" s="33" t="s">
        <v>29037</v>
      </c>
      <c r="H3341" s="33" t="s">
        <v>29038</v>
      </c>
      <c r="I3341" s="33" t="s">
        <v>138</v>
      </c>
      <c r="J3341" s="62">
        <v>26623</v>
      </c>
      <c r="K3341" s="33" t="s">
        <v>29039</v>
      </c>
      <c r="L3341" s="33" t="s">
        <v>140</v>
      </c>
      <c r="M3341" s="1" t="s">
        <v>46476</v>
      </c>
      <c r="N3341" s="33" t="s">
        <v>20</v>
      </c>
      <c r="O3341" s="33" t="s">
        <v>29040</v>
      </c>
      <c r="P3341" s="33" t="s">
        <v>45771</v>
      </c>
      <c r="Q3341" s="33" t="s">
        <v>29986</v>
      </c>
      <c r="R3341" s="96" t="s">
        <v>29041</v>
      </c>
      <c r="S3341" s="33" t="s">
        <v>22</v>
      </c>
      <c r="T3341" s="33" t="s">
        <v>21</v>
      </c>
      <c r="U3341" s="35" t="s">
        <v>26682</v>
      </c>
      <c r="V3341" s="35" t="s">
        <v>26484</v>
      </c>
      <c r="W3341" s="35" t="s">
        <v>26485</v>
      </c>
      <c r="X3341" s="35" t="s">
        <v>93</v>
      </c>
      <c r="Y3341" s="33">
        <v>2955</v>
      </c>
      <c r="AA3341" s="33" t="s">
        <v>42843</v>
      </c>
      <c r="AB3341" s="33">
        <v>5109</v>
      </c>
      <c r="AC3341" s="103">
        <v>22431</v>
      </c>
    </row>
    <row r="3342" spans="1:46" ht="13" customHeight="1" x14ac:dyDescent="0.2">
      <c r="A3342" s="33" t="s">
        <v>29030</v>
      </c>
      <c r="B3342" s="33">
        <v>31</v>
      </c>
      <c r="C3342" s="33" t="s">
        <v>13</v>
      </c>
      <c r="D3342" s="33" t="s">
        <v>41</v>
      </c>
      <c r="E3342" s="96" t="s">
        <v>29031</v>
      </c>
      <c r="F3342" s="94">
        <v>42991</v>
      </c>
      <c r="G3342" s="33" t="s">
        <v>29032</v>
      </c>
      <c r="H3342" s="33" t="s">
        <v>29033</v>
      </c>
      <c r="I3342" s="33" t="s">
        <v>111</v>
      </c>
      <c r="J3342" s="62">
        <v>85346</v>
      </c>
      <c r="K3342" s="33" t="s">
        <v>3657</v>
      </c>
      <c r="L3342" s="33" t="s">
        <v>10107</v>
      </c>
      <c r="M3342" s="1" t="s">
        <v>45998</v>
      </c>
      <c r="N3342" s="33" t="s">
        <v>20</v>
      </c>
      <c r="O3342" s="33" t="s">
        <v>29034</v>
      </c>
      <c r="P3342" s="33" t="s">
        <v>45771</v>
      </c>
      <c r="Q3342" s="33" t="s">
        <v>29986</v>
      </c>
      <c r="R3342" s="96" t="s">
        <v>29035</v>
      </c>
      <c r="S3342" s="33" t="s">
        <v>93</v>
      </c>
      <c r="T3342" s="33" t="s">
        <v>21</v>
      </c>
      <c r="U3342" s="35" t="s">
        <v>26689</v>
      </c>
      <c r="V3342" s="35" t="s">
        <v>26484</v>
      </c>
      <c r="W3342" s="35" t="s">
        <v>26483</v>
      </c>
      <c r="X3342" s="35" t="s">
        <v>93</v>
      </c>
      <c r="Y3342" s="33">
        <v>2948</v>
      </c>
      <c r="AA3342" s="33" t="s">
        <v>42843</v>
      </c>
      <c r="AB3342" s="33">
        <v>5108</v>
      </c>
      <c r="AC3342" s="103">
        <v>22429</v>
      </c>
    </row>
    <row r="3343" spans="1:46" ht="13" customHeight="1" x14ac:dyDescent="0.2">
      <c r="A3343" s="33" t="s">
        <v>29026</v>
      </c>
      <c r="B3343" s="33">
        <v>48</v>
      </c>
      <c r="C3343" s="33" t="s">
        <v>13</v>
      </c>
      <c r="D3343" s="33" t="s">
        <v>30</v>
      </c>
      <c r="E3343" s="96" t="s">
        <v>29027</v>
      </c>
      <c r="F3343" s="94">
        <v>42989</v>
      </c>
      <c r="G3343" s="33" t="s">
        <v>29094</v>
      </c>
      <c r="H3343" s="33" t="s">
        <v>564</v>
      </c>
      <c r="I3343" s="33" t="s">
        <v>297</v>
      </c>
      <c r="J3343" s="62">
        <v>37343</v>
      </c>
      <c r="K3343" s="33" t="s">
        <v>502</v>
      </c>
      <c r="L3343" s="33" t="s">
        <v>7965</v>
      </c>
      <c r="M3343" s="1" t="s">
        <v>46807</v>
      </c>
      <c r="N3343" s="33" t="s">
        <v>20</v>
      </c>
      <c r="O3343" s="33" t="s">
        <v>29028</v>
      </c>
      <c r="P3343" s="33" t="s">
        <v>45771</v>
      </c>
      <c r="Q3343" s="33" t="s">
        <v>29986</v>
      </c>
      <c r="R3343" s="96" t="s">
        <v>29029</v>
      </c>
      <c r="S3343" s="33" t="s">
        <v>93</v>
      </c>
      <c r="T3343" s="33" t="s">
        <v>21</v>
      </c>
      <c r="U3343" s="35" t="s">
        <v>26689</v>
      </c>
      <c r="V3343" s="35" t="s">
        <v>26484</v>
      </c>
      <c r="W3343" s="35" t="s">
        <v>26483</v>
      </c>
      <c r="X3343" s="35" t="s">
        <v>93</v>
      </c>
      <c r="Y3343" s="33">
        <v>2946</v>
      </c>
      <c r="AA3343" s="33" t="s">
        <v>42844</v>
      </c>
      <c r="AB3343" s="33">
        <v>5105</v>
      </c>
      <c r="AC3343" s="103">
        <v>22428</v>
      </c>
      <c r="AQ3343" s="96"/>
    </row>
    <row r="3344" spans="1:46" ht="13" customHeight="1" x14ac:dyDescent="0.2">
      <c r="A3344" s="33" t="s">
        <v>29018</v>
      </c>
      <c r="B3344" s="33">
        <v>40</v>
      </c>
      <c r="C3344" s="33" t="s">
        <v>13</v>
      </c>
      <c r="D3344" s="33" t="s">
        <v>41</v>
      </c>
      <c r="F3344" s="94">
        <v>42989</v>
      </c>
      <c r="G3344" s="33" t="s">
        <v>29099</v>
      </c>
      <c r="H3344" s="33" t="s">
        <v>29019</v>
      </c>
      <c r="I3344" s="33" t="s">
        <v>38</v>
      </c>
      <c r="J3344" s="62">
        <v>91746</v>
      </c>
      <c r="K3344" s="33" t="s">
        <v>91</v>
      </c>
      <c r="L3344" s="33" t="s">
        <v>383</v>
      </c>
      <c r="M3344" s="1" t="s">
        <v>45973</v>
      </c>
      <c r="N3344" s="33" t="s">
        <v>20</v>
      </c>
      <c r="O3344" s="33" t="s">
        <v>29020</v>
      </c>
      <c r="P3344" s="33" t="s">
        <v>45771</v>
      </c>
      <c r="Q3344" s="33" t="s">
        <v>29986</v>
      </c>
      <c r="R3344" s="96" t="s">
        <v>29021</v>
      </c>
      <c r="S3344" s="33" t="s">
        <v>901</v>
      </c>
      <c r="T3344" s="33" t="s">
        <v>45897</v>
      </c>
      <c r="U3344" s="35" t="s">
        <v>39851</v>
      </c>
      <c r="V3344" s="35" t="s">
        <v>26484</v>
      </c>
      <c r="W3344" s="35" t="s">
        <v>26485</v>
      </c>
      <c r="X3344" s="35" t="s">
        <v>93</v>
      </c>
      <c r="Y3344" s="33">
        <v>2947</v>
      </c>
      <c r="AA3344" s="33" t="s">
        <v>42844</v>
      </c>
      <c r="AB3344" s="33">
        <v>5106</v>
      </c>
      <c r="AC3344" s="103">
        <v>22331</v>
      </c>
    </row>
    <row r="3345" spans="1:46" ht="13" customHeight="1" x14ac:dyDescent="0.2">
      <c r="A3345" s="33" t="s">
        <v>29022</v>
      </c>
      <c r="B3345" s="33">
        <v>25</v>
      </c>
      <c r="C3345" s="33" t="s">
        <v>13</v>
      </c>
      <c r="D3345" s="33" t="s">
        <v>127</v>
      </c>
      <c r="F3345" s="94">
        <v>42989</v>
      </c>
      <c r="G3345" s="33" t="s">
        <v>29101</v>
      </c>
      <c r="H3345" s="33" t="s">
        <v>15161</v>
      </c>
      <c r="I3345" s="33" t="s">
        <v>795</v>
      </c>
      <c r="J3345" s="62">
        <v>59401</v>
      </c>
      <c r="K3345" s="33" t="s">
        <v>13423</v>
      </c>
      <c r="L3345" s="33" t="s">
        <v>29023</v>
      </c>
      <c r="M3345" s="1" t="s">
        <v>47033</v>
      </c>
      <c r="N3345" s="33" t="s">
        <v>20</v>
      </c>
      <c r="O3345" s="33" t="s">
        <v>29024</v>
      </c>
      <c r="P3345" s="33" t="s">
        <v>49741</v>
      </c>
      <c r="Q3345" s="33" t="s">
        <v>29986</v>
      </c>
      <c r="R3345" s="96" t="s">
        <v>29025</v>
      </c>
      <c r="S3345" s="33" t="s">
        <v>93</v>
      </c>
      <c r="T3345" s="33" t="s">
        <v>28</v>
      </c>
      <c r="U3345" s="35" t="s">
        <v>26487</v>
      </c>
      <c r="V3345" s="35" t="s">
        <v>26482</v>
      </c>
      <c r="W3345" s="35" t="s">
        <v>26486</v>
      </c>
      <c r="X3345" s="35" t="s">
        <v>93</v>
      </c>
      <c r="Y3345" s="33">
        <v>2945</v>
      </c>
      <c r="Z3345" s="75"/>
      <c r="AA3345" s="33" t="s">
        <v>42842</v>
      </c>
      <c r="AB3345" s="33">
        <v>5107</v>
      </c>
      <c r="AC3345" s="103">
        <v>22427</v>
      </c>
      <c r="AQ3345" s="96"/>
    </row>
    <row r="3346" spans="1:46" ht="13" customHeight="1" x14ac:dyDescent="0.2">
      <c r="A3346" s="33" t="s">
        <v>28994</v>
      </c>
      <c r="B3346" s="33">
        <v>22</v>
      </c>
      <c r="C3346" s="33" t="s">
        <v>13</v>
      </c>
      <c r="D3346" s="33" t="s">
        <v>41</v>
      </c>
      <c r="E3346" s="96" t="s">
        <v>28995</v>
      </c>
      <c r="F3346" s="94">
        <v>42988</v>
      </c>
      <c r="G3346" s="33" t="s">
        <v>28996</v>
      </c>
      <c r="H3346" s="33" t="s">
        <v>28997</v>
      </c>
      <c r="I3346" s="33" t="s">
        <v>111</v>
      </c>
      <c r="J3346" s="62">
        <v>85363</v>
      </c>
      <c r="K3346" s="33" t="s">
        <v>582</v>
      </c>
      <c r="L3346" s="33" t="s">
        <v>28998</v>
      </c>
      <c r="M3346" s="1" t="s">
        <v>46117</v>
      </c>
      <c r="N3346" s="33" t="s">
        <v>20</v>
      </c>
      <c r="O3346" s="33" t="s">
        <v>28999</v>
      </c>
      <c r="P3346" s="33" t="s">
        <v>45771</v>
      </c>
      <c r="Q3346" s="33" t="s">
        <v>29986</v>
      </c>
      <c r="R3346" s="96" t="s">
        <v>29000</v>
      </c>
      <c r="S3346" s="33" t="s">
        <v>93</v>
      </c>
      <c r="T3346" s="33" t="s">
        <v>21</v>
      </c>
      <c r="U3346" s="35" t="s">
        <v>26689</v>
      </c>
      <c r="V3346" s="35" t="s">
        <v>26484</v>
      </c>
      <c r="W3346" s="35" t="s">
        <v>26485</v>
      </c>
      <c r="X3346" s="35" t="s">
        <v>93</v>
      </c>
      <c r="Y3346" s="33">
        <v>2935</v>
      </c>
      <c r="AA3346" s="33" t="s">
        <v>42844</v>
      </c>
      <c r="AB3346" s="33">
        <v>5100</v>
      </c>
      <c r="AC3346" s="103">
        <v>22325</v>
      </c>
    </row>
    <row r="3347" spans="1:46" ht="13" customHeight="1" x14ac:dyDescent="0.2">
      <c r="A3347" s="33" t="s">
        <v>29010</v>
      </c>
      <c r="B3347" s="33">
        <v>32</v>
      </c>
      <c r="C3347" s="33" t="s">
        <v>13</v>
      </c>
      <c r="D3347" s="33" t="s">
        <v>30</v>
      </c>
      <c r="E3347" s="96" t="s">
        <v>29011</v>
      </c>
      <c r="F3347" s="94">
        <v>42988</v>
      </c>
      <c r="G3347" s="33" t="s">
        <v>29012</v>
      </c>
      <c r="H3347" s="33" t="s">
        <v>19161</v>
      </c>
      <c r="I3347" s="33" t="s">
        <v>66</v>
      </c>
      <c r="J3347" s="62">
        <v>75023</v>
      </c>
      <c r="K3347" s="33" t="s">
        <v>17935</v>
      </c>
      <c r="L3347" s="33" t="s">
        <v>19162</v>
      </c>
      <c r="M3347" s="1" t="s">
        <v>45916</v>
      </c>
      <c r="N3347" s="33" t="s">
        <v>20</v>
      </c>
      <c r="O3347" s="33" t="s">
        <v>29013</v>
      </c>
      <c r="P3347" s="33" t="s">
        <v>45771</v>
      </c>
      <c r="Q3347" s="33" t="s">
        <v>29986</v>
      </c>
      <c r="R3347" s="96" t="s">
        <v>29014</v>
      </c>
      <c r="S3347" s="33" t="s">
        <v>93</v>
      </c>
      <c r="T3347" s="33" t="s">
        <v>21</v>
      </c>
      <c r="U3347" s="35" t="s">
        <v>26689</v>
      </c>
      <c r="V3347" s="35" t="s">
        <v>26484</v>
      </c>
      <c r="W3347" s="35" t="s">
        <v>26485</v>
      </c>
      <c r="X3347" s="35" t="s">
        <v>93</v>
      </c>
      <c r="Y3347" s="33">
        <v>2938</v>
      </c>
      <c r="AA3347" s="33" t="s">
        <v>42844</v>
      </c>
      <c r="AB3347" s="33">
        <v>5103</v>
      </c>
      <c r="AC3347" s="103">
        <v>22329</v>
      </c>
      <c r="AT3347" s="71"/>
    </row>
    <row r="3348" spans="1:46" ht="13" customHeight="1" x14ac:dyDescent="0.2">
      <c r="A3348" s="33" t="s">
        <v>29015</v>
      </c>
      <c r="B3348" s="33">
        <v>58</v>
      </c>
      <c r="C3348" s="33" t="s">
        <v>13</v>
      </c>
      <c r="D3348" s="33" t="s">
        <v>41</v>
      </c>
      <c r="F3348" s="94">
        <v>42988</v>
      </c>
      <c r="G3348" s="33" t="s">
        <v>29091</v>
      </c>
      <c r="H3348" s="33" t="s">
        <v>823</v>
      </c>
      <c r="I3348" s="33" t="s">
        <v>281</v>
      </c>
      <c r="J3348" s="62">
        <v>98409</v>
      </c>
      <c r="K3348" s="33" t="s">
        <v>824</v>
      </c>
      <c r="L3348" s="33" t="s">
        <v>825</v>
      </c>
      <c r="M3348" s="1" t="s">
        <v>46207</v>
      </c>
      <c r="N3348" s="33" t="s">
        <v>20</v>
      </c>
      <c r="O3348" s="33" t="s">
        <v>29016</v>
      </c>
      <c r="P3348" s="33" t="s">
        <v>45771</v>
      </c>
      <c r="Q3348" s="33" t="s">
        <v>29986</v>
      </c>
      <c r="R3348" s="96" t="s">
        <v>29017</v>
      </c>
      <c r="S3348" s="33" t="s">
        <v>509</v>
      </c>
      <c r="T3348" s="33" t="s">
        <v>21</v>
      </c>
      <c r="U3348" s="35" t="s">
        <v>26689</v>
      </c>
      <c r="V3348" s="35" t="s">
        <v>26484</v>
      </c>
      <c r="W3348" s="35" t="s">
        <v>26485</v>
      </c>
      <c r="X3348" s="35" t="s">
        <v>93</v>
      </c>
      <c r="Y3348" s="33">
        <v>2937</v>
      </c>
      <c r="AA3348" s="33" t="s">
        <v>42844</v>
      </c>
      <c r="AB3348" s="33">
        <v>5102</v>
      </c>
      <c r="AC3348" s="103">
        <v>22330</v>
      </c>
    </row>
    <row r="3349" spans="1:46" ht="13" customHeight="1" x14ac:dyDescent="0.2">
      <c r="A3349" s="33" t="s">
        <v>29080</v>
      </c>
      <c r="B3349" s="33">
        <v>76</v>
      </c>
      <c r="C3349" s="33" t="s">
        <v>13</v>
      </c>
      <c r="D3349" s="33" t="s">
        <v>30</v>
      </c>
      <c r="F3349" s="94">
        <v>42988</v>
      </c>
      <c r="G3349" s="33" t="s">
        <v>29005</v>
      </c>
      <c r="H3349" s="33" t="s">
        <v>29006</v>
      </c>
      <c r="I3349" s="33" t="s">
        <v>337</v>
      </c>
      <c r="J3349" s="62">
        <v>28078</v>
      </c>
      <c r="K3349" s="33" t="s">
        <v>3844</v>
      </c>
      <c r="L3349" s="33" t="s">
        <v>29007</v>
      </c>
      <c r="M3349" s="1" t="s">
        <v>47306</v>
      </c>
      <c r="N3349" s="33" t="s">
        <v>20</v>
      </c>
      <c r="O3349" s="33" t="s">
        <v>29008</v>
      </c>
      <c r="P3349" s="33" t="s">
        <v>45771</v>
      </c>
      <c r="Q3349" s="33" t="s">
        <v>29986</v>
      </c>
      <c r="R3349" s="96" t="s">
        <v>29009</v>
      </c>
      <c r="S3349" s="33" t="s">
        <v>22</v>
      </c>
      <c r="T3349" s="33" t="s">
        <v>21</v>
      </c>
      <c r="U3349" s="35" t="s">
        <v>26689</v>
      </c>
      <c r="V3349" s="35" t="s">
        <v>26484</v>
      </c>
      <c r="W3349" s="35" t="s">
        <v>26485</v>
      </c>
      <c r="X3349" s="35" t="s">
        <v>93</v>
      </c>
      <c r="Y3349" s="33">
        <v>2936</v>
      </c>
      <c r="AA3349" s="33" t="s">
        <v>42844</v>
      </c>
      <c r="AB3349" s="33">
        <v>5101</v>
      </c>
      <c r="AC3349" s="103">
        <v>22328</v>
      </c>
    </row>
    <row r="3350" spans="1:46" ht="13" customHeight="1" x14ac:dyDescent="0.2">
      <c r="A3350" s="33" t="s">
        <v>29001</v>
      </c>
      <c r="B3350" s="33">
        <v>19</v>
      </c>
      <c r="C3350" s="33" t="s">
        <v>13</v>
      </c>
      <c r="D3350" s="33" t="s">
        <v>41</v>
      </c>
      <c r="E3350" s="96" t="s">
        <v>29002</v>
      </c>
      <c r="F3350" s="94">
        <v>42988</v>
      </c>
      <c r="G3350" s="33" t="s">
        <v>29102</v>
      </c>
      <c r="H3350" s="33" t="s">
        <v>80</v>
      </c>
      <c r="I3350" s="33" t="s">
        <v>37</v>
      </c>
      <c r="J3350" s="62">
        <v>60639</v>
      </c>
      <c r="K3350" s="33" t="s">
        <v>81</v>
      </c>
      <c r="L3350" s="33" t="s">
        <v>82</v>
      </c>
      <c r="M3350" s="1" t="s">
        <v>46250</v>
      </c>
      <c r="N3350" s="33" t="s">
        <v>20</v>
      </c>
      <c r="O3350" s="33" t="s">
        <v>29003</v>
      </c>
      <c r="P3350" s="33" t="s">
        <v>45771</v>
      </c>
      <c r="Q3350" s="33" t="s">
        <v>29986</v>
      </c>
      <c r="R3350" s="96" t="s">
        <v>29004</v>
      </c>
      <c r="S3350" s="33" t="s">
        <v>22</v>
      </c>
      <c r="T3350" s="33" t="s">
        <v>350</v>
      </c>
      <c r="U3350" s="35" t="s">
        <v>26775</v>
      </c>
      <c r="V3350" s="35" t="s">
        <v>26484</v>
      </c>
      <c r="W3350" s="35" t="s">
        <v>26485</v>
      </c>
      <c r="X3350" s="35" t="s">
        <v>93</v>
      </c>
      <c r="Y3350" s="33">
        <v>2939</v>
      </c>
      <c r="AA3350" s="33" t="s">
        <v>42842</v>
      </c>
      <c r="AB3350" s="33">
        <v>5104</v>
      </c>
      <c r="AC3350" s="103">
        <v>22326</v>
      </c>
    </row>
    <row r="3351" spans="1:46" ht="13" customHeight="1" x14ac:dyDescent="0.2">
      <c r="A3351" s="33" t="s">
        <v>28987</v>
      </c>
      <c r="B3351" s="33">
        <v>26</v>
      </c>
      <c r="C3351" s="33" t="s">
        <v>13</v>
      </c>
      <c r="D3351" s="33" t="s">
        <v>78</v>
      </c>
      <c r="E3351" s="96" t="s">
        <v>28988</v>
      </c>
      <c r="F3351" s="94">
        <v>42987</v>
      </c>
      <c r="G3351" s="33" t="s">
        <v>28989</v>
      </c>
      <c r="H3351" s="33" t="s">
        <v>28990</v>
      </c>
      <c r="I3351" s="33" t="s">
        <v>38</v>
      </c>
      <c r="J3351" s="62">
        <v>95521</v>
      </c>
      <c r="K3351" s="33" t="s">
        <v>4951</v>
      </c>
      <c r="L3351" s="33" t="s">
        <v>28991</v>
      </c>
      <c r="M3351" s="1" t="s">
        <v>47453</v>
      </c>
      <c r="N3351" s="33" t="s">
        <v>20</v>
      </c>
      <c r="O3351" s="33" t="s">
        <v>28992</v>
      </c>
      <c r="P3351" s="33" t="s">
        <v>45771</v>
      </c>
      <c r="Q3351" s="33" t="s">
        <v>29986</v>
      </c>
      <c r="R3351" s="96" t="s">
        <v>28993</v>
      </c>
      <c r="S3351" s="33" t="s">
        <v>93</v>
      </c>
      <c r="T3351" s="33" t="s">
        <v>21</v>
      </c>
      <c r="U3351" s="35" t="s">
        <v>26689</v>
      </c>
      <c r="V3351" s="35" t="s">
        <v>26484</v>
      </c>
      <c r="W3351" s="35" t="s">
        <v>26485</v>
      </c>
      <c r="X3351" s="35" t="s">
        <v>93</v>
      </c>
      <c r="Y3351" s="33">
        <v>2940</v>
      </c>
      <c r="AA3351" s="33" t="s">
        <v>42844</v>
      </c>
      <c r="AB3351" s="33">
        <v>5099</v>
      </c>
      <c r="AC3351" s="103">
        <v>22322</v>
      </c>
    </row>
    <row r="3352" spans="1:46" ht="13" customHeight="1" x14ac:dyDescent="0.2">
      <c r="A3352" s="33" t="s">
        <v>28984</v>
      </c>
      <c r="B3352" s="33">
        <v>45</v>
      </c>
      <c r="C3352" s="33" t="s">
        <v>13</v>
      </c>
      <c r="D3352" s="33" t="s">
        <v>30</v>
      </c>
      <c r="F3352" s="94">
        <v>42986</v>
      </c>
      <c r="G3352" s="33" t="s">
        <v>29092</v>
      </c>
      <c r="H3352" s="33" t="s">
        <v>115</v>
      </c>
      <c r="I3352" s="33" t="s">
        <v>66</v>
      </c>
      <c r="J3352" s="62">
        <v>79106</v>
      </c>
      <c r="K3352" s="33" t="s">
        <v>13975</v>
      </c>
      <c r="L3352" s="33" t="s">
        <v>13976</v>
      </c>
      <c r="M3352" s="1" t="s">
        <v>46243</v>
      </c>
      <c r="N3352" s="33" t="s">
        <v>20</v>
      </c>
      <c r="O3352" s="33" t="s">
        <v>28985</v>
      </c>
      <c r="P3352" s="33" t="s">
        <v>45791</v>
      </c>
      <c r="Q3352" s="33" t="s">
        <v>29986</v>
      </c>
      <c r="R3352" s="96" t="s">
        <v>28986</v>
      </c>
      <c r="S3352" s="33" t="s">
        <v>93</v>
      </c>
      <c r="T3352" s="33" t="s">
        <v>21</v>
      </c>
      <c r="U3352" s="35" t="s">
        <v>26689</v>
      </c>
      <c r="V3352" s="35" t="s">
        <v>26484</v>
      </c>
      <c r="W3352" s="35" t="s">
        <v>26485</v>
      </c>
      <c r="X3352" s="35" t="s">
        <v>93</v>
      </c>
      <c r="Y3352" s="33">
        <v>2942</v>
      </c>
      <c r="AA3352" s="33" t="s">
        <v>42842</v>
      </c>
      <c r="AB3352" s="33">
        <v>5097</v>
      </c>
      <c r="AC3352" s="103">
        <v>22321</v>
      </c>
      <c r="AQ3352" s="96"/>
    </row>
    <row r="3353" spans="1:46" ht="13" customHeight="1" x14ac:dyDescent="0.2">
      <c r="A3353" s="33" t="s">
        <v>28979</v>
      </c>
      <c r="B3353" s="33">
        <v>50</v>
      </c>
      <c r="C3353" s="33" t="s">
        <v>13</v>
      </c>
      <c r="D3353" s="33" t="s">
        <v>30</v>
      </c>
      <c r="F3353" s="94">
        <v>42986</v>
      </c>
      <c r="G3353" s="33" t="s">
        <v>29100</v>
      </c>
      <c r="H3353" s="33" t="s">
        <v>28980</v>
      </c>
      <c r="I3353" s="33" t="s">
        <v>399</v>
      </c>
      <c r="J3353" s="62">
        <v>65708</v>
      </c>
      <c r="K3353" s="33" t="s">
        <v>8385</v>
      </c>
      <c r="L3353" s="33" t="s">
        <v>28981</v>
      </c>
      <c r="M3353" s="1" t="s">
        <v>47454</v>
      </c>
      <c r="N3353" s="33" t="s">
        <v>20</v>
      </c>
      <c r="O3353" s="33" t="s">
        <v>28982</v>
      </c>
      <c r="P3353" s="33" t="s">
        <v>45771</v>
      </c>
      <c r="Q3353" s="33" t="s">
        <v>29986</v>
      </c>
      <c r="R3353" s="96" t="s">
        <v>28983</v>
      </c>
      <c r="S3353" s="33" t="s">
        <v>901</v>
      </c>
      <c r="T3353" s="33" t="s">
        <v>28</v>
      </c>
      <c r="U3353" s="35" t="s">
        <v>26487</v>
      </c>
      <c r="V3353" s="35" t="s">
        <v>26482</v>
      </c>
      <c r="W3353" s="35" t="s">
        <v>26485</v>
      </c>
      <c r="X3353" s="35" t="s">
        <v>93</v>
      </c>
      <c r="Y3353" s="33">
        <v>2943</v>
      </c>
      <c r="AA3353" s="33" t="s">
        <v>42843</v>
      </c>
      <c r="AB3353" s="33">
        <v>5098</v>
      </c>
      <c r="AC3353" s="103">
        <v>22320</v>
      </c>
    </row>
    <row r="3354" spans="1:46" ht="13" customHeight="1" x14ac:dyDescent="0.2">
      <c r="A3354" s="33" t="s">
        <v>28976</v>
      </c>
      <c r="B3354" s="33">
        <v>41</v>
      </c>
      <c r="C3354" s="33" t="s">
        <v>13</v>
      </c>
      <c r="D3354" s="33" t="s">
        <v>78</v>
      </c>
      <c r="F3354" s="94">
        <v>42985</v>
      </c>
      <c r="G3354" s="33" t="s">
        <v>29093</v>
      </c>
      <c r="H3354" s="33" t="s">
        <v>1533</v>
      </c>
      <c r="I3354" s="33" t="s">
        <v>38</v>
      </c>
      <c r="J3354" s="62">
        <v>95820</v>
      </c>
      <c r="K3354" s="33" t="s">
        <v>1533</v>
      </c>
      <c r="L3354" s="33" t="s">
        <v>2157</v>
      </c>
      <c r="M3354" s="1" t="s">
        <v>47015</v>
      </c>
      <c r="N3354" s="33" t="s">
        <v>20</v>
      </c>
      <c r="O3354" s="33" t="s">
        <v>28977</v>
      </c>
      <c r="P3354" s="33" t="s">
        <v>45771</v>
      </c>
      <c r="Q3354" s="33" t="s">
        <v>29986</v>
      </c>
      <c r="R3354" s="96" t="s">
        <v>28978</v>
      </c>
      <c r="S3354" s="33" t="s">
        <v>93</v>
      </c>
      <c r="T3354" s="33" t="s">
        <v>21</v>
      </c>
      <c r="U3354" s="35" t="s">
        <v>26689</v>
      </c>
      <c r="V3354" s="35" t="s">
        <v>26484</v>
      </c>
      <c r="W3354" s="35" t="s">
        <v>26483</v>
      </c>
      <c r="X3354" s="35" t="s">
        <v>93</v>
      </c>
      <c r="Y3354" s="33">
        <v>2944</v>
      </c>
      <c r="AA3354" s="33" t="s">
        <v>42842</v>
      </c>
      <c r="AB3354" s="33">
        <v>5096</v>
      </c>
      <c r="AC3354" s="103">
        <v>22319</v>
      </c>
    </row>
    <row r="3355" spans="1:46" ht="13" customHeight="1" x14ac:dyDescent="0.2">
      <c r="A3355" s="33" t="s">
        <v>28967</v>
      </c>
      <c r="B3355" s="33">
        <v>29</v>
      </c>
      <c r="C3355" s="33" t="s">
        <v>13</v>
      </c>
      <c r="D3355" s="33" t="s">
        <v>41</v>
      </c>
      <c r="E3355" s="96" t="s">
        <v>28968</v>
      </c>
      <c r="F3355" s="94">
        <v>42984</v>
      </c>
      <c r="G3355" s="33" t="s">
        <v>28969</v>
      </c>
      <c r="H3355" s="33" t="s">
        <v>3842</v>
      </c>
      <c r="I3355" s="33" t="s">
        <v>337</v>
      </c>
      <c r="J3355" s="62">
        <v>28213</v>
      </c>
      <c r="K3355" s="33" t="s">
        <v>3844</v>
      </c>
      <c r="L3355" s="33" t="s">
        <v>3845</v>
      </c>
      <c r="M3355" s="1" t="s">
        <v>49719</v>
      </c>
      <c r="N3355" s="33" t="s">
        <v>20</v>
      </c>
      <c r="O3355" s="33" t="s">
        <v>28970</v>
      </c>
      <c r="P3355" s="33" t="s">
        <v>31864</v>
      </c>
      <c r="Q3355" s="33" t="s">
        <v>29986</v>
      </c>
      <c r="R3355" s="96" t="s">
        <v>28971</v>
      </c>
      <c r="S3355" s="33" t="s">
        <v>22</v>
      </c>
      <c r="T3355" s="33" t="s">
        <v>21</v>
      </c>
      <c r="U3355" s="35" t="s">
        <v>26689</v>
      </c>
      <c r="V3355" s="35" t="s">
        <v>26482</v>
      </c>
      <c r="W3355" s="35" t="s">
        <v>26485</v>
      </c>
      <c r="X3355" s="35" t="s">
        <v>93</v>
      </c>
      <c r="Y3355" s="33">
        <v>2931</v>
      </c>
      <c r="AA3355" s="33" t="s">
        <v>42844</v>
      </c>
      <c r="AB3355" s="33">
        <v>5093</v>
      </c>
      <c r="AC3355" s="103">
        <v>22316</v>
      </c>
    </row>
    <row r="3356" spans="1:46" ht="13" customHeight="1" x14ac:dyDescent="0.2">
      <c r="A3356" s="33" t="s">
        <v>28972</v>
      </c>
      <c r="B3356" s="33">
        <v>31</v>
      </c>
      <c r="C3356" s="33" t="s">
        <v>13</v>
      </c>
      <c r="D3356" s="33" t="s">
        <v>78</v>
      </c>
      <c r="F3356" s="94">
        <v>42984</v>
      </c>
      <c r="G3356" s="33" t="s">
        <v>28973</v>
      </c>
      <c r="H3356" s="33" t="s">
        <v>1711</v>
      </c>
      <c r="I3356" s="33" t="s">
        <v>392</v>
      </c>
      <c r="J3356" s="62">
        <v>10466</v>
      </c>
      <c r="K3356" s="33" t="s">
        <v>1711</v>
      </c>
      <c r="L3356" s="33" t="s">
        <v>536</v>
      </c>
      <c r="M3356" s="1" t="s">
        <v>45963</v>
      </c>
      <c r="N3356" s="33" t="s">
        <v>4952</v>
      </c>
      <c r="O3356" s="33" t="s">
        <v>28974</v>
      </c>
      <c r="P3356" s="33" t="s">
        <v>45771</v>
      </c>
      <c r="Q3356" s="33" t="s">
        <v>29986</v>
      </c>
      <c r="R3356" s="96" t="s">
        <v>28975</v>
      </c>
      <c r="S3356" s="33" t="s">
        <v>22</v>
      </c>
      <c r="T3356" s="33" t="s">
        <v>21</v>
      </c>
      <c r="U3356" s="35" t="s">
        <v>26682</v>
      </c>
      <c r="V3356" s="35" t="s">
        <v>26482</v>
      </c>
      <c r="W3356" s="35" t="s">
        <v>26485</v>
      </c>
      <c r="X3356" s="35" t="s">
        <v>509</v>
      </c>
      <c r="Y3356" s="33">
        <v>2933</v>
      </c>
      <c r="AA3356" s="33" t="s">
        <v>42842</v>
      </c>
      <c r="AB3356" s="33">
        <v>5094</v>
      </c>
      <c r="AC3356" s="103">
        <v>22317</v>
      </c>
    </row>
    <row r="3357" spans="1:46" ht="13" customHeight="1" x14ac:dyDescent="0.2">
      <c r="A3357" s="33" t="s">
        <v>28964</v>
      </c>
      <c r="B3357" s="33">
        <v>42</v>
      </c>
      <c r="C3357" s="33" t="s">
        <v>13</v>
      </c>
      <c r="D3357" s="33" t="s">
        <v>30</v>
      </c>
      <c r="F3357" s="94">
        <v>42984</v>
      </c>
      <c r="G3357" s="33" t="s">
        <v>28965</v>
      </c>
      <c r="H3357" s="33" t="s">
        <v>91</v>
      </c>
      <c r="I3357" s="33" t="s">
        <v>38</v>
      </c>
      <c r="J3357" s="62">
        <v>90013</v>
      </c>
      <c r="K3357" s="33" t="s">
        <v>91</v>
      </c>
      <c r="L3357" s="33" t="s">
        <v>894</v>
      </c>
      <c r="M3357" s="1" t="s">
        <v>45955</v>
      </c>
      <c r="N3357" s="33" t="s">
        <v>20</v>
      </c>
      <c r="O3357" s="33" t="s">
        <v>36411</v>
      </c>
      <c r="P3357" s="33" t="s">
        <v>45771</v>
      </c>
      <c r="Q3357" s="33" t="s">
        <v>29986</v>
      </c>
      <c r="R3357" s="96" t="s">
        <v>28966</v>
      </c>
      <c r="S3357" s="33" t="s">
        <v>22</v>
      </c>
      <c r="T3357" s="33" t="s">
        <v>45897</v>
      </c>
      <c r="U3357" s="35" t="s">
        <v>49804</v>
      </c>
      <c r="V3357" s="35" t="s">
        <v>26484</v>
      </c>
      <c r="W3357" s="35" t="s">
        <v>26485</v>
      </c>
      <c r="X3357" s="35" t="s">
        <v>93</v>
      </c>
      <c r="Y3357" s="33">
        <v>2932</v>
      </c>
      <c r="AA3357" s="33" t="s">
        <v>42842</v>
      </c>
      <c r="AB3357" s="33">
        <v>5095</v>
      </c>
      <c r="AC3357" s="103">
        <v>22314</v>
      </c>
    </row>
    <row r="3358" spans="1:46" ht="13" customHeight="1" x14ac:dyDescent="0.2">
      <c r="A3358" s="33" t="s">
        <v>30713</v>
      </c>
      <c r="B3358" s="33">
        <v>16</v>
      </c>
      <c r="C3358" s="33" t="s">
        <v>13</v>
      </c>
      <c r="D3358" s="33" t="s">
        <v>30</v>
      </c>
      <c r="F3358" s="94">
        <v>42983</v>
      </c>
      <c r="G3358" s="33" t="s">
        <v>29098</v>
      </c>
      <c r="H3358" s="33" t="s">
        <v>195</v>
      </c>
      <c r="I3358" s="33" t="s">
        <v>55</v>
      </c>
      <c r="J3358" s="62">
        <v>33183</v>
      </c>
      <c r="K3358" s="33" t="s">
        <v>147</v>
      </c>
      <c r="L3358" s="33" t="s">
        <v>148</v>
      </c>
      <c r="M3358" s="1" t="s">
        <v>46168</v>
      </c>
      <c r="N3358" s="33" t="s">
        <v>4952</v>
      </c>
      <c r="O3358" s="33" t="s">
        <v>28958</v>
      </c>
      <c r="P3358" s="33" t="s">
        <v>45771</v>
      </c>
      <c r="Q3358" s="33" t="s">
        <v>29986</v>
      </c>
      <c r="R3358" s="96" t="s">
        <v>28959</v>
      </c>
      <c r="S3358" s="33" t="s">
        <v>93</v>
      </c>
      <c r="T3358" s="33" t="s">
        <v>21</v>
      </c>
      <c r="U3358" s="35" t="s">
        <v>26682</v>
      </c>
      <c r="V3358" s="35" t="s">
        <v>26484</v>
      </c>
      <c r="W3358" s="35" t="s">
        <v>26485</v>
      </c>
      <c r="X3358" s="35" t="s">
        <v>93</v>
      </c>
      <c r="Y3358" s="33">
        <v>2934</v>
      </c>
      <c r="AA3358" s="33" t="s">
        <v>42844</v>
      </c>
      <c r="AB3358" s="33">
        <v>5091</v>
      </c>
      <c r="AC3358" s="103">
        <v>22311</v>
      </c>
    </row>
    <row r="3359" spans="1:46" ht="13" customHeight="1" x14ac:dyDescent="0.2">
      <c r="A3359" s="1" t="s">
        <v>2989</v>
      </c>
      <c r="B3359" s="33" t="s">
        <v>22</v>
      </c>
      <c r="C3359" s="33" t="s">
        <v>102</v>
      </c>
      <c r="D3359" s="1" t="s">
        <v>23</v>
      </c>
      <c r="F3359" s="94">
        <v>42983</v>
      </c>
      <c r="G3359" s="33" t="s">
        <v>28960</v>
      </c>
      <c r="H3359" s="33" t="s">
        <v>671</v>
      </c>
      <c r="I3359" s="33" t="s">
        <v>66</v>
      </c>
      <c r="J3359" s="62">
        <v>77068</v>
      </c>
      <c r="K3359" s="33" t="s">
        <v>512</v>
      </c>
      <c r="L3359" s="33" t="s">
        <v>28961</v>
      </c>
      <c r="M3359" s="1" t="s">
        <v>48915</v>
      </c>
      <c r="N3359" s="33" t="s">
        <v>20</v>
      </c>
      <c r="O3359" s="33" t="s">
        <v>28962</v>
      </c>
      <c r="P3359" s="33" t="s">
        <v>45771</v>
      </c>
      <c r="Q3359" s="33" t="s">
        <v>29986</v>
      </c>
      <c r="R3359" s="96" t="s">
        <v>28963</v>
      </c>
      <c r="S3359" s="33" t="s">
        <v>93</v>
      </c>
      <c r="T3359" s="33" t="s">
        <v>350</v>
      </c>
      <c r="U3359" s="35" t="s">
        <v>26775</v>
      </c>
      <c r="V3359" s="35" t="s">
        <v>26484</v>
      </c>
      <c r="W3359" s="35" t="s">
        <v>26483</v>
      </c>
      <c r="X3359" s="35" t="s">
        <v>93</v>
      </c>
      <c r="Y3359" s="33">
        <v>2924</v>
      </c>
      <c r="AA3359" s="33" t="s">
        <v>42844</v>
      </c>
      <c r="AB3359" s="33">
        <v>5092</v>
      </c>
      <c r="AC3359" s="103">
        <v>22225</v>
      </c>
    </row>
    <row r="3360" spans="1:46" ht="13" customHeight="1" x14ac:dyDescent="0.2">
      <c r="A3360" s="33" t="s">
        <v>28950</v>
      </c>
      <c r="B3360" s="33">
        <v>44</v>
      </c>
      <c r="C3360" s="33" t="s">
        <v>13</v>
      </c>
      <c r="D3360" s="33" t="s">
        <v>30</v>
      </c>
      <c r="E3360" s="96" t="s">
        <v>28951</v>
      </c>
      <c r="F3360" s="94">
        <v>42982</v>
      </c>
      <c r="G3360" s="33" t="s">
        <v>29097</v>
      </c>
      <c r="H3360" s="33" t="s">
        <v>717</v>
      </c>
      <c r="I3360" s="33" t="s">
        <v>62</v>
      </c>
      <c r="J3360" s="62">
        <v>43613</v>
      </c>
      <c r="K3360" s="33" t="s">
        <v>718</v>
      </c>
      <c r="L3360" s="33" t="s">
        <v>719</v>
      </c>
      <c r="M3360" s="1" t="s">
        <v>46886</v>
      </c>
      <c r="N3360" s="33" t="s">
        <v>20</v>
      </c>
      <c r="O3360" s="33" t="s">
        <v>28952</v>
      </c>
      <c r="P3360" s="33" t="s">
        <v>45771</v>
      </c>
      <c r="Q3360" s="33" t="s">
        <v>29986</v>
      </c>
      <c r="R3360" s="96" t="s">
        <v>28953</v>
      </c>
      <c r="S3360" s="33" t="s">
        <v>93</v>
      </c>
      <c r="T3360" s="33" t="s">
        <v>21</v>
      </c>
      <c r="U3360" s="35" t="s">
        <v>26682</v>
      </c>
      <c r="V3360" s="35" t="s">
        <v>26484</v>
      </c>
      <c r="W3360" s="35" t="s">
        <v>26485</v>
      </c>
      <c r="X3360" s="35" t="s">
        <v>93</v>
      </c>
      <c r="Y3360" s="33">
        <v>2923</v>
      </c>
      <c r="AA3360" s="33" t="s">
        <v>42844</v>
      </c>
      <c r="AB3360" s="33">
        <v>5089</v>
      </c>
      <c r="AC3360" s="103">
        <v>22224</v>
      </c>
    </row>
    <row r="3361" spans="1:46" ht="13" customHeight="1" x14ac:dyDescent="0.2">
      <c r="A3361" s="1" t="s">
        <v>28954</v>
      </c>
      <c r="B3361" s="33">
        <v>67</v>
      </c>
      <c r="C3361" s="33" t="s">
        <v>13</v>
      </c>
      <c r="D3361" s="1" t="s">
        <v>23</v>
      </c>
      <c r="F3361" s="94">
        <v>42982</v>
      </c>
      <c r="G3361" s="33" t="s">
        <v>28955</v>
      </c>
      <c r="H3361" s="33" t="s">
        <v>18152</v>
      </c>
      <c r="I3361" s="33" t="s">
        <v>297</v>
      </c>
      <c r="J3361" s="62">
        <v>38462</v>
      </c>
      <c r="K3361" s="33" t="s">
        <v>1437</v>
      </c>
      <c r="L3361" s="33" t="s">
        <v>36412</v>
      </c>
      <c r="M3361" s="1" t="s">
        <v>47455</v>
      </c>
      <c r="N3361" s="33" t="s">
        <v>20</v>
      </c>
      <c r="O3361" s="33" t="s">
        <v>28956</v>
      </c>
      <c r="P3361" s="33" t="s">
        <v>45771</v>
      </c>
      <c r="Q3361" s="33" t="s">
        <v>29986</v>
      </c>
      <c r="R3361" s="96" t="s">
        <v>28957</v>
      </c>
      <c r="S3361" s="33" t="s">
        <v>22</v>
      </c>
      <c r="T3361" s="33" t="s">
        <v>21</v>
      </c>
      <c r="U3361" s="35" t="s">
        <v>26689</v>
      </c>
      <c r="V3361" s="35" t="s">
        <v>26482</v>
      </c>
      <c r="W3361" s="35" t="s">
        <v>26485</v>
      </c>
      <c r="X3361" s="35" t="s">
        <v>93</v>
      </c>
      <c r="Y3361" s="33">
        <v>2925</v>
      </c>
      <c r="AA3361" s="33" t="s">
        <v>42843</v>
      </c>
      <c r="AB3361" s="33">
        <v>5088</v>
      </c>
      <c r="AC3361" s="103">
        <v>22310</v>
      </c>
    </row>
    <row r="3362" spans="1:46" ht="13" customHeight="1" x14ac:dyDescent="0.2">
      <c r="A3362" s="33" t="s">
        <v>2989</v>
      </c>
      <c r="B3362" s="33">
        <v>25</v>
      </c>
      <c r="C3362" s="33" t="s">
        <v>13</v>
      </c>
      <c r="D3362" s="33" t="s">
        <v>78</v>
      </c>
      <c r="F3362" s="94">
        <v>42982</v>
      </c>
      <c r="G3362" s="33" t="s">
        <v>29103</v>
      </c>
      <c r="H3362" s="33" t="s">
        <v>80</v>
      </c>
      <c r="I3362" s="33" t="s">
        <v>37</v>
      </c>
      <c r="J3362" s="62">
        <v>60623</v>
      </c>
      <c r="K3362" s="33" t="s">
        <v>81</v>
      </c>
      <c r="L3362" s="33" t="s">
        <v>82</v>
      </c>
      <c r="M3362" s="1" t="s">
        <v>46250</v>
      </c>
      <c r="N3362" s="33" t="s">
        <v>20</v>
      </c>
      <c r="O3362" s="33" t="s">
        <v>30711</v>
      </c>
      <c r="P3362" s="33" t="s">
        <v>45771</v>
      </c>
      <c r="Q3362" s="33" t="s">
        <v>29986</v>
      </c>
      <c r="R3362" s="96" t="s">
        <v>28949</v>
      </c>
      <c r="S3362" s="33" t="s">
        <v>93</v>
      </c>
      <c r="T3362" s="33" t="s">
        <v>45897</v>
      </c>
      <c r="U3362" s="35" t="s">
        <v>49804</v>
      </c>
      <c r="V3362" s="35" t="s">
        <v>26482</v>
      </c>
      <c r="W3362" s="35" t="s">
        <v>26485</v>
      </c>
      <c r="AA3362" s="33" t="s">
        <v>42842</v>
      </c>
      <c r="AB3362" s="33">
        <v>5090</v>
      </c>
      <c r="AC3362" s="103">
        <v>22309</v>
      </c>
    </row>
    <row r="3363" spans="1:46" ht="13" customHeight="1" x14ac:dyDescent="0.2">
      <c r="A3363" s="33" t="s">
        <v>28946</v>
      </c>
      <c r="B3363" s="33">
        <v>52</v>
      </c>
      <c r="C3363" s="33" t="s">
        <v>13</v>
      </c>
      <c r="D3363" s="33" t="s">
        <v>30</v>
      </c>
      <c r="F3363" s="94">
        <v>42982</v>
      </c>
      <c r="G3363" s="33" t="s">
        <v>29085</v>
      </c>
      <c r="H3363" s="33" t="s">
        <v>1199</v>
      </c>
      <c r="I3363" s="33" t="s">
        <v>159</v>
      </c>
      <c r="J3363" s="62">
        <v>31903</v>
      </c>
      <c r="K3363" s="33" t="s">
        <v>9764</v>
      </c>
      <c r="L3363" s="33" t="s">
        <v>17506</v>
      </c>
      <c r="M3363" s="1" t="s">
        <v>46702</v>
      </c>
      <c r="N3363" s="33" t="s">
        <v>4952</v>
      </c>
      <c r="O3363" s="33" t="s">
        <v>28947</v>
      </c>
      <c r="P3363" s="33" t="s">
        <v>45771</v>
      </c>
      <c r="Q3363" s="33" t="s">
        <v>29986</v>
      </c>
      <c r="R3363" s="96" t="s">
        <v>28948</v>
      </c>
      <c r="S3363" s="33" t="s">
        <v>93</v>
      </c>
      <c r="T3363" s="33" t="s">
        <v>28</v>
      </c>
      <c r="U3363" s="35" t="s">
        <v>29084</v>
      </c>
      <c r="V3363" s="35" t="s">
        <v>26484</v>
      </c>
      <c r="W3363" s="35" t="s">
        <v>26485</v>
      </c>
      <c r="X3363" s="35" t="s">
        <v>93</v>
      </c>
      <c r="Y3363" s="33">
        <v>2922</v>
      </c>
      <c r="AA3363" s="33" t="s">
        <v>42842</v>
      </c>
      <c r="AB3363" s="33">
        <v>5087</v>
      </c>
      <c r="AC3363" s="103">
        <v>22223</v>
      </c>
    </row>
    <row r="3364" spans="1:46" ht="13" customHeight="1" x14ac:dyDescent="0.2">
      <c r="A3364" s="33" t="s">
        <v>28942</v>
      </c>
      <c r="B3364" s="33">
        <v>37</v>
      </c>
      <c r="C3364" s="33" t="s">
        <v>13</v>
      </c>
      <c r="D3364" s="33" t="s">
        <v>78</v>
      </c>
      <c r="E3364" s="96" t="s">
        <v>28943</v>
      </c>
      <c r="F3364" s="94">
        <v>42981</v>
      </c>
      <c r="G3364" s="33" t="s">
        <v>29090</v>
      </c>
      <c r="H3364" s="33" t="s">
        <v>828</v>
      </c>
      <c r="I3364" s="33" t="s">
        <v>406</v>
      </c>
      <c r="J3364" s="62">
        <v>53209</v>
      </c>
      <c r="K3364" s="33" t="s">
        <v>828</v>
      </c>
      <c r="L3364" s="33" t="s">
        <v>3532</v>
      </c>
      <c r="M3364" s="1" t="s">
        <v>46081</v>
      </c>
      <c r="N3364" s="33" t="s">
        <v>20</v>
      </c>
      <c r="O3364" s="33" t="s">
        <v>28944</v>
      </c>
      <c r="P3364" s="33" t="s">
        <v>45771</v>
      </c>
      <c r="Q3364" s="33" t="s">
        <v>29986</v>
      </c>
      <c r="R3364" s="96" t="s">
        <v>28945</v>
      </c>
      <c r="S3364" s="33" t="s">
        <v>93</v>
      </c>
      <c r="T3364" s="33" t="s">
        <v>21</v>
      </c>
      <c r="U3364" s="35" t="s">
        <v>26689</v>
      </c>
      <c r="V3364" s="35" t="s">
        <v>26484</v>
      </c>
      <c r="W3364" s="35" t="s">
        <v>26485</v>
      </c>
      <c r="X3364" s="35" t="s">
        <v>93</v>
      </c>
      <c r="Y3364" s="33">
        <v>2919</v>
      </c>
      <c r="AA3364" s="33" t="s">
        <v>42842</v>
      </c>
      <c r="AB3364" s="33">
        <v>5083</v>
      </c>
      <c r="AC3364" s="103">
        <v>22220</v>
      </c>
      <c r="AQ3364" s="96"/>
      <c r="AT3364" s="71"/>
    </row>
    <row r="3365" spans="1:46" ht="13" customHeight="1" x14ac:dyDescent="0.2">
      <c r="A3365" s="33" t="s">
        <v>28938</v>
      </c>
      <c r="B3365" s="33">
        <v>47</v>
      </c>
      <c r="C3365" s="33" t="s">
        <v>13</v>
      </c>
      <c r="D3365" s="33" t="s">
        <v>30</v>
      </c>
      <c r="F3365" s="94">
        <v>42981</v>
      </c>
      <c r="G3365" s="33" t="s">
        <v>28939</v>
      </c>
      <c r="H3365" s="33" t="s">
        <v>547</v>
      </c>
      <c r="I3365" s="33" t="s">
        <v>281</v>
      </c>
      <c r="J3365" s="62">
        <v>98632</v>
      </c>
      <c r="K3365" s="33" t="s">
        <v>1774</v>
      </c>
      <c r="L3365" s="33" t="s">
        <v>549</v>
      </c>
      <c r="M3365" s="1" t="s">
        <v>47456</v>
      </c>
      <c r="N3365" s="33" t="s">
        <v>20</v>
      </c>
      <c r="O3365" s="33" t="s">
        <v>28940</v>
      </c>
      <c r="P3365" s="33" t="s">
        <v>45771</v>
      </c>
      <c r="Q3365" s="33" t="s">
        <v>29986</v>
      </c>
      <c r="R3365" s="96" t="s">
        <v>28941</v>
      </c>
      <c r="S3365" s="33" t="s">
        <v>93</v>
      </c>
      <c r="T3365" s="33" t="s">
        <v>21</v>
      </c>
      <c r="U3365" s="35" t="s">
        <v>26689</v>
      </c>
      <c r="V3365" s="35" t="s">
        <v>26482</v>
      </c>
      <c r="W3365" s="35" t="s">
        <v>26485</v>
      </c>
      <c r="X3365" s="35" t="s">
        <v>93</v>
      </c>
      <c r="Y3365" s="33">
        <v>2920</v>
      </c>
      <c r="AA3365" s="33" t="s">
        <v>42844</v>
      </c>
      <c r="AB3365" s="33">
        <v>5084</v>
      </c>
      <c r="AC3365" s="103">
        <v>22221</v>
      </c>
      <c r="AQ3365" s="96"/>
    </row>
    <row r="3366" spans="1:46" ht="13" customHeight="1" x14ac:dyDescent="0.2">
      <c r="A3366" s="33" t="s">
        <v>28930</v>
      </c>
      <c r="B3366" s="33">
        <v>30</v>
      </c>
      <c r="C3366" s="33" t="s">
        <v>13</v>
      </c>
      <c r="D3366" s="33" t="s">
        <v>30</v>
      </c>
      <c r="F3366" s="94">
        <v>42981</v>
      </c>
      <c r="G3366" s="33" t="s">
        <v>28931</v>
      </c>
      <c r="H3366" s="33" t="s">
        <v>186</v>
      </c>
      <c r="I3366" s="33" t="s">
        <v>62</v>
      </c>
      <c r="J3366" s="62">
        <v>44308</v>
      </c>
      <c r="K3366" s="33" t="s">
        <v>3167</v>
      </c>
      <c r="L3366" s="33" t="s">
        <v>28932</v>
      </c>
      <c r="M3366" s="1" t="s">
        <v>47457</v>
      </c>
      <c r="N3366" s="33" t="s">
        <v>20</v>
      </c>
      <c r="O3366" s="33" t="s">
        <v>28933</v>
      </c>
      <c r="P3366" s="33" t="s">
        <v>31754</v>
      </c>
      <c r="Q3366" s="33" t="s">
        <v>29986</v>
      </c>
      <c r="R3366" s="96" t="s">
        <v>28934</v>
      </c>
      <c r="S3366" s="33" t="s">
        <v>22</v>
      </c>
      <c r="T3366" s="33" t="s">
        <v>45897</v>
      </c>
      <c r="U3366" s="35" t="s">
        <v>49804</v>
      </c>
      <c r="V3366" s="35" t="s">
        <v>26484</v>
      </c>
      <c r="W3366" s="35" t="s">
        <v>26485</v>
      </c>
      <c r="X3366" s="35" t="s">
        <v>93</v>
      </c>
      <c r="Y3366" s="33">
        <v>2921</v>
      </c>
      <c r="AA3366" s="33" t="s">
        <v>42842</v>
      </c>
      <c r="AB3366" s="33">
        <v>5085</v>
      </c>
      <c r="AC3366" s="103">
        <v>22222</v>
      </c>
    </row>
    <row r="3367" spans="1:46" ht="13" customHeight="1" x14ac:dyDescent="0.2">
      <c r="A3367" s="33" t="s">
        <v>28935</v>
      </c>
      <c r="B3367" s="33">
        <v>31</v>
      </c>
      <c r="C3367" s="33" t="s">
        <v>13</v>
      </c>
      <c r="D3367" s="33" t="s">
        <v>78</v>
      </c>
      <c r="F3367" s="94">
        <v>42981</v>
      </c>
      <c r="G3367" s="33" t="s">
        <v>28936</v>
      </c>
      <c r="H3367" s="33" t="s">
        <v>1011</v>
      </c>
      <c r="I3367" s="33" t="s">
        <v>25</v>
      </c>
      <c r="J3367" s="62">
        <v>29577</v>
      </c>
      <c r="K3367" s="33" t="s">
        <v>1012</v>
      </c>
      <c r="L3367" s="33" t="s">
        <v>19816</v>
      </c>
      <c r="M3367" s="1" t="s">
        <v>46464</v>
      </c>
      <c r="N3367" s="33" t="s">
        <v>20</v>
      </c>
      <c r="O3367" s="33" t="s">
        <v>36413</v>
      </c>
      <c r="P3367" s="33" t="s">
        <v>45771</v>
      </c>
      <c r="Q3367" s="33" t="s">
        <v>29986</v>
      </c>
      <c r="R3367" s="96" t="s">
        <v>28937</v>
      </c>
      <c r="S3367" s="33" t="s">
        <v>22</v>
      </c>
      <c r="T3367" s="33" t="s">
        <v>350</v>
      </c>
      <c r="U3367" s="35" t="s">
        <v>26775</v>
      </c>
      <c r="V3367" s="35" t="s">
        <v>26484</v>
      </c>
      <c r="W3367" s="35" t="s">
        <v>26483</v>
      </c>
      <c r="X3367" s="35" t="s">
        <v>93</v>
      </c>
      <c r="Y3367" s="33">
        <v>2941</v>
      </c>
      <c r="AA3367" s="33" t="s">
        <v>42842</v>
      </c>
      <c r="AB3367" s="33">
        <v>5086</v>
      </c>
      <c r="AC3367" s="103">
        <v>22308</v>
      </c>
    </row>
    <row r="3368" spans="1:46" ht="13" customHeight="1" x14ac:dyDescent="0.2">
      <c r="A3368" s="1" t="s">
        <v>2989</v>
      </c>
      <c r="B3368" s="33" t="s">
        <v>22</v>
      </c>
      <c r="C3368" s="33" t="s">
        <v>13</v>
      </c>
      <c r="D3368" s="1" t="s">
        <v>23</v>
      </c>
      <c r="F3368" s="94">
        <v>42980</v>
      </c>
      <c r="G3368" s="33" t="s">
        <v>28927</v>
      </c>
      <c r="H3368" s="33" t="s">
        <v>8122</v>
      </c>
      <c r="I3368" s="33" t="s">
        <v>38</v>
      </c>
      <c r="J3368" s="62">
        <v>92223</v>
      </c>
      <c r="K3368" s="33" t="s">
        <v>725</v>
      </c>
      <c r="L3368" s="33" t="s">
        <v>8124</v>
      </c>
      <c r="M3368" s="1" t="s">
        <v>46563</v>
      </c>
      <c r="N3368" s="33" t="s">
        <v>20</v>
      </c>
      <c r="O3368" s="33" t="s">
        <v>28928</v>
      </c>
      <c r="P3368" s="33" t="s">
        <v>45771</v>
      </c>
      <c r="Q3368" s="33" t="s">
        <v>29986</v>
      </c>
      <c r="R3368" s="96" t="s">
        <v>28929</v>
      </c>
      <c r="S3368" s="33" t="s">
        <v>93</v>
      </c>
      <c r="T3368" s="33" t="s">
        <v>21</v>
      </c>
      <c r="U3368" s="35" t="s">
        <v>26689</v>
      </c>
      <c r="V3368" s="35" t="s">
        <v>26484</v>
      </c>
      <c r="W3368" s="35" t="s">
        <v>26485</v>
      </c>
      <c r="X3368" s="35" t="s">
        <v>93</v>
      </c>
      <c r="Y3368" s="33">
        <v>2917</v>
      </c>
      <c r="AA3368" s="33" t="s">
        <v>42844</v>
      </c>
      <c r="AB3368" s="33">
        <v>5082</v>
      </c>
      <c r="AC3368" s="103">
        <v>22219</v>
      </c>
    </row>
    <row r="3369" spans="1:46" ht="13" customHeight="1" x14ac:dyDescent="0.2">
      <c r="A3369" s="33" t="s">
        <v>28908</v>
      </c>
      <c r="B3369" s="33">
        <v>36</v>
      </c>
      <c r="C3369" s="33" t="s">
        <v>13</v>
      </c>
      <c r="D3369" s="33" t="s">
        <v>30</v>
      </c>
      <c r="F3369" s="94">
        <v>42979</v>
      </c>
      <c r="G3369" s="33" t="s">
        <v>28909</v>
      </c>
      <c r="H3369" s="33" t="s">
        <v>28910</v>
      </c>
      <c r="I3369" s="33" t="s">
        <v>39</v>
      </c>
      <c r="J3369" s="62">
        <v>1201</v>
      </c>
      <c r="K3369" s="33" t="s">
        <v>28911</v>
      </c>
      <c r="L3369" s="33" t="s">
        <v>28912</v>
      </c>
      <c r="M3369" s="1" t="s">
        <v>47458</v>
      </c>
      <c r="N3369" s="33" t="s">
        <v>20</v>
      </c>
      <c r="O3369" s="33" t="s">
        <v>28913</v>
      </c>
      <c r="P3369" s="33" t="s">
        <v>45771</v>
      </c>
      <c r="Q3369" s="33" t="s">
        <v>29986</v>
      </c>
      <c r="R3369" s="96" t="s">
        <v>28914</v>
      </c>
      <c r="S3369" s="33" t="s">
        <v>901</v>
      </c>
      <c r="T3369" s="33" t="s">
        <v>21</v>
      </c>
      <c r="U3369" s="35" t="s">
        <v>26682</v>
      </c>
      <c r="V3369" s="35" t="s">
        <v>26482</v>
      </c>
      <c r="W3369" s="35" t="s">
        <v>26486</v>
      </c>
      <c r="X3369" s="35" t="s">
        <v>93</v>
      </c>
      <c r="Y3369" s="33">
        <v>2916</v>
      </c>
      <c r="AA3369" s="33" t="s">
        <v>42844</v>
      </c>
      <c r="AB3369" s="33">
        <v>5079</v>
      </c>
      <c r="AC3369" s="103">
        <v>22216</v>
      </c>
    </row>
    <row r="3370" spans="1:46" ht="13" customHeight="1" x14ac:dyDescent="0.2">
      <c r="A3370" s="33" t="s">
        <v>28915</v>
      </c>
      <c r="B3370" s="33">
        <v>32</v>
      </c>
      <c r="C3370" s="33" t="s">
        <v>13</v>
      </c>
      <c r="D3370" s="33" t="s">
        <v>30</v>
      </c>
      <c r="F3370" s="94">
        <v>42979</v>
      </c>
      <c r="G3370" s="33" t="s">
        <v>28916</v>
      </c>
      <c r="H3370" s="33" t="s">
        <v>28917</v>
      </c>
      <c r="I3370" s="33" t="s">
        <v>9695</v>
      </c>
      <c r="J3370" s="62">
        <v>5764</v>
      </c>
      <c r="K3370" s="33" t="s">
        <v>28918</v>
      </c>
      <c r="L3370" s="33" t="s">
        <v>28919</v>
      </c>
      <c r="M3370" s="1" t="s">
        <v>46701</v>
      </c>
      <c r="N3370" s="33" t="s">
        <v>20</v>
      </c>
      <c r="O3370" s="33" t="s">
        <v>28920</v>
      </c>
      <c r="P3370" s="33" t="s">
        <v>43587</v>
      </c>
      <c r="Q3370" s="33" t="s">
        <v>29986</v>
      </c>
      <c r="R3370" s="96" t="s">
        <v>28921</v>
      </c>
      <c r="S3370" s="33" t="s">
        <v>509</v>
      </c>
      <c r="T3370" s="33" t="s">
        <v>45897</v>
      </c>
      <c r="U3370" s="35" t="s">
        <v>39851</v>
      </c>
      <c r="V3370" s="35" t="s">
        <v>26484</v>
      </c>
      <c r="W3370" s="35" t="s">
        <v>26485</v>
      </c>
      <c r="X3370" s="35" t="s">
        <v>93</v>
      </c>
      <c r="Y3370" s="33">
        <v>2914</v>
      </c>
      <c r="AA3370" s="33" t="s">
        <v>42843</v>
      </c>
      <c r="AB3370" s="33">
        <v>5080</v>
      </c>
      <c r="AC3370" s="103">
        <v>22217</v>
      </c>
    </row>
    <row r="3371" spans="1:46" ht="13" customHeight="1" x14ac:dyDescent="0.2">
      <c r="A3371" s="33" t="s">
        <v>28922</v>
      </c>
      <c r="B3371" s="33">
        <v>45</v>
      </c>
      <c r="C3371" s="33" t="s">
        <v>13</v>
      </c>
      <c r="D3371" s="33" t="s">
        <v>30</v>
      </c>
      <c r="F3371" s="94">
        <v>42979</v>
      </c>
      <c r="G3371" s="33" t="s">
        <v>28923</v>
      </c>
      <c r="H3371" s="33" t="s">
        <v>28924</v>
      </c>
      <c r="I3371" s="33" t="s">
        <v>406</v>
      </c>
      <c r="J3371" s="62">
        <v>53816</v>
      </c>
      <c r="K3371" s="33" t="s">
        <v>368</v>
      </c>
      <c r="L3371" s="33" t="s">
        <v>369</v>
      </c>
      <c r="M3371" s="1" t="s">
        <v>47459</v>
      </c>
      <c r="N3371" s="33" t="s">
        <v>20</v>
      </c>
      <c r="O3371" s="33" t="s">
        <v>28925</v>
      </c>
      <c r="P3371" s="33" t="s">
        <v>31864</v>
      </c>
      <c r="Q3371" s="33" t="s">
        <v>29986</v>
      </c>
      <c r="R3371" s="96" t="s">
        <v>28926</v>
      </c>
      <c r="S3371" s="33" t="s">
        <v>93</v>
      </c>
      <c r="T3371" s="33" t="s">
        <v>28</v>
      </c>
      <c r="U3371" s="35" t="s">
        <v>26487</v>
      </c>
      <c r="V3371" s="35" t="s">
        <v>26482</v>
      </c>
      <c r="W3371" s="35" t="s">
        <v>26486</v>
      </c>
      <c r="X3371" s="35" t="s">
        <v>93</v>
      </c>
      <c r="Y3371" s="33">
        <v>2915</v>
      </c>
      <c r="AA3371" s="33" t="s">
        <v>42843</v>
      </c>
      <c r="AB3371" s="33">
        <v>5081</v>
      </c>
      <c r="AC3371" s="103">
        <v>22218</v>
      </c>
    </row>
    <row r="3372" spans="1:46" ht="13" customHeight="1" x14ac:dyDescent="0.2">
      <c r="A3372" s="33" t="s">
        <v>28903</v>
      </c>
      <c r="B3372" s="33">
        <v>54</v>
      </c>
      <c r="C3372" s="33" t="s">
        <v>102</v>
      </c>
      <c r="D3372" s="33" t="s">
        <v>30</v>
      </c>
      <c r="E3372" s="96" t="s">
        <v>28904</v>
      </c>
      <c r="F3372" s="94">
        <v>42978</v>
      </c>
      <c r="G3372" s="33" t="s">
        <v>28905</v>
      </c>
      <c r="H3372" s="33" t="s">
        <v>28906</v>
      </c>
      <c r="I3372" s="33" t="s">
        <v>55</v>
      </c>
      <c r="J3372" s="62">
        <v>33931</v>
      </c>
      <c r="K3372" s="33" t="s">
        <v>5072</v>
      </c>
      <c r="L3372" s="33" t="s">
        <v>7038</v>
      </c>
      <c r="M3372" s="1" t="s">
        <v>46144</v>
      </c>
      <c r="N3372" s="33" t="s">
        <v>20</v>
      </c>
      <c r="O3372" s="33" t="s">
        <v>36414</v>
      </c>
      <c r="P3372" s="33" t="s">
        <v>45771</v>
      </c>
      <c r="Q3372" s="33" t="s">
        <v>29986</v>
      </c>
      <c r="R3372" s="96" t="s">
        <v>28907</v>
      </c>
      <c r="S3372" s="33" t="s">
        <v>509</v>
      </c>
      <c r="T3372" s="33" t="s">
        <v>21</v>
      </c>
      <c r="U3372" s="35" t="s">
        <v>26689</v>
      </c>
      <c r="V3372" s="35" t="s">
        <v>26484</v>
      </c>
      <c r="W3372" s="35" t="s">
        <v>26485</v>
      </c>
      <c r="X3372" s="35" t="s">
        <v>93</v>
      </c>
      <c r="Y3372" s="33">
        <v>2913</v>
      </c>
      <c r="AA3372" s="33" t="s">
        <v>42844</v>
      </c>
      <c r="AB3372" s="33">
        <v>5078</v>
      </c>
      <c r="AC3372" s="103">
        <v>22214</v>
      </c>
      <c r="AT3372" s="96"/>
    </row>
    <row r="3373" spans="1:46" ht="13" customHeight="1" x14ac:dyDescent="0.2">
      <c r="A3373" s="33" t="s">
        <v>28894</v>
      </c>
      <c r="B3373" s="33">
        <v>22</v>
      </c>
      <c r="C3373" s="33" t="s">
        <v>13</v>
      </c>
      <c r="D3373" s="33" t="s">
        <v>41</v>
      </c>
      <c r="F3373" s="94">
        <v>42977</v>
      </c>
      <c r="G3373" s="33" t="s">
        <v>29089</v>
      </c>
      <c r="H3373" s="33" t="s">
        <v>28895</v>
      </c>
      <c r="I3373" s="33" t="s">
        <v>38</v>
      </c>
      <c r="J3373" s="62">
        <v>95035</v>
      </c>
      <c r="K3373" s="33" t="s">
        <v>558</v>
      </c>
      <c r="L3373" s="33" t="s">
        <v>630</v>
      </c>
      <c r="M3373" s="1" t="s">
        <v>46534</v>
      </c>
      <c r="N3373" s="33" t="s">
        <v>20</v>
      </c>
      <c r="O3373" s="33" t="s">
        <v>28896</v>
      </c>
      <c r="P3373" s="33" t="s">
        <v>45771</v>
      </c>
      <c r="Q3373" s="33" t="s">
        <v>29986</v>
      </c>
      <c r="R3373" s="96" t="s">
        <v>28897</v>
      </c>
      <c r="S3373" s="33" t="s">
        <v>93</v>
      </c>
      <c r="T3373" s="33" t="s">
        <v>21</v>
      </c>
      <c r="U3373" s="35" t="s">
        <v>26689</v>
      </c>
      <c r="V3373" s="35" t="s">
        <v>26484</v>
      </c>
      <c r="W3373" s="35" t="s">
        <v>26485</v>
      </c>
      <c r="X3373" s="35" t="s">
        <v>93</v>
      </c>
      <c r="Y3373" s="33">
        <v>2912</v>
      </c>
      <c r="AA3373" s="33" t="s">
        <v>42844</v>
      </c>
      <c r="AB3373" s="33">
        <v>5076</v>
      </c>
      <c r="AC3373" s="103">
        <v>22211</v>
      </c>
    </row>
    <row r="3374" spans="1:46" ht="13" customHeight="1" x14ac:dyDescent="0.2">
      <c r="A3374" s="33" t="s">
        <v>28898</v>
      </c>
      <c r="B3374" s="33">
        <v>32</v>
      </c>
      <c r="C3374" s="33" t="s">
        <v>13</v>
      </c>
      <c r="D3374" s="33" t="s">
        <v>127</v>
      </c>
      <c r="E3374" s="96" t="s">
        <v>28899</v>
      </c>
      <c r="F3374" s="94">
        <v>42977</v>
      </c>
      <c r="G3374" s="33" t="s">
        <v>28900</v>
      </c>
      <c r="H3374" s="33" t="s">
        <v>1533</v>
      </c>
      <c r="I3374" s="33" t="s">
        <v>38</v>
      </c>
      <c r="J3374" s="62">
        <v>95821</v>
      </c>
      <c r="K3374" s="33" t="s">
        <v>1533</v>
      </c>
      <c r="L3374" s="33" t="s">
        <v>42348</v>
      </c>
      <c r="M3374" s="1" t="s">
        <v>47460</v>
      </c>
      <c r="N3374" s="33" t="s">
        <v>20</v>
      </c>
      <c r="O3374" s="33" t="s">
        <v>28901</v>
      </c>
      <c r="P3374" s="33" t="s">
        <v>45771</v>
      </c>
      <c r="Q3374" s="33" t="s">
        <v>29986</v>
      </c>
      <c r="R3374" s="96" t="s">
        <v>28902</v>
      </c>
      <c r="S3374" s="33" t="s">
        <v>93</v>
      </c>
      <c r="T3374" s="33" t="s">
        <v>21</v>
      </c>
      <c r="U3374" s="35" t="s">
        <v>26689</v>
      </c>
      <c r="V3374" s="35" t="s">
        <v>26484</v>
      </c>
      <c r="W3374" s="35" t="s">
        <v>26483</v>
      </c>
      <c r="X3374" s="35" t="s">
        <v>93</v>
      </c>
      <c r="Y3374" s="33">
        <v>2918</v>
      </c>
      <c r="AA3374" s="33" t="s">
        <v>42842</v>
      </c>
      <c r="AB3374" s="33">
        <v>5077</v>
      </c>
      <c r="AC3374" s="103">
        <v>22213</v>
      </c>
      <c r="AQ3374" s="96"/>
    </row>
    <row r="3375" spans="1:46" ht="13" customHeight="1" x14ac:dyDescent="0.2">
      <c r="A3375" s="33" t="s">
        <v>28872</v>
      </c>
      <c r="B3375" s="33">
        <v>17</v>
      </c>
      <c r="C3375" s="33" t="s">
        <v>13</v>
      </c>
      <c r="D3375" s="33" t="s">
        <v>78</v>
      </c>
      <c r="F3375" s="94">
        <v>42976</v>
      </c>
      <c r="G3375" s="33" t="s">
        <v>28873</v>
      </c>
      <c r="H3375" s="33" t="s">
        <v>28874</v>
      </c>
      <c r="I3375" s="33" t="s">
        <v>37</v>
      </c>
      <c r="J3375" s="62">
        <v>60429</v>
      </c>
      <c r="K3375" s="33" t="s">
        <v>81</v>
      </c>
      <c r="L3375" s="33" t="s">
        <v>82</v>
      </c>
      <c r="M3375" s="1" t="s">
        <v>46250</v>
      </c>
      <c r="N3375" s="33" t="s">
        <v>20</v>
      </c>
      <c r="O3375" s="33" t="s">
        <v>28875</v>
      </c>
      <c r="P3375" s="33" t="s">
        <v>45771</v>
      </c>
      <c r="Q3375" s="33" t="s">
        <v>29986</v>
      </c>
      <c r="R3375" s="96" t="s">
        <v>28876</v>
      </c>
      <c r="S3375" s="33" t="s">
        <v>93</v>
      </c>
      <c r="T3375" s="33" t="s">
        <v>21</v>
      </c>
      <c r="U3375" s="35" t="s">
        <v>26689</v>
      </c>
      <c r="V3375" s="35" t="s">
        <v>26484</v>
      </c>
      <c r="W3375" s="35" t="s">
        <v>26485</v>
      </c>
      <c r="Z3375" s="33" t="s">
        <v>42353</v>
      </c>
      <c r="AA3375" s="33" t="s">
        <v>42844</v>
      </c>
      <c r="AB3375" s="33">
        <v>5075</v>
      </c>
      <c r="AC3375" s="103">
        <v>22205</v>
      </c>
    </row>
    <row r="3376" spans="1:46" ht="13" customHeight="1" x14ac:dyDescent="0.2">
      <c r="A3376" s="33" t="s">
        <v>28882</v>
      </c>
      <c r="B3376" s="33">
        <v>22</v>
      </c>
      <c r="C3376" s="33" t="s">
        <v>13</v>
      </c>
      <c r="D3376" s="33" t="s">
        <v>30</v>
      </c>
      <c r="E3376" s="96" t="s">
        <v>28883</v>
      </c>
      <c r="F3376" s="94">
        <v>42976</v>
      </c>
      <c r="G3376" s="33" t="s">
        <v>28884</v>
      </c>
      <c r="H3376" s="33" t="s">
        <v>28885</v>
      </c>
      <c r="I3376" s="33" t="s">
        <v>18</v>
      </c>
      <c r="J3376" s="62">
        <v>71275</v>
      </c>
      <c r="K3376" s="33" t="s">
        <v>2150</v>
      </c>
      <c r="L3376" s="33" t="s">
        <v>28886</v>
      </c>
      <c r="M3376" s="1" t="s">
        <v>47462</v>
      </c>
      <c r="N3376" s="33" t="s">
        <v>20</v>
      </c>
      <c r="O3376" s="33" t="s">
        <v>28887</v>
      </c>
      <c r="P3376" s="33" t="s">
        <v>45771</v>
      </c>
      <c r="Q3376" s="33" t="s">
        <v>29986</v>
      </c>
      <c r="R3376" s="96" t="s">
        <v>28888</v>
      </c>
      <c r="S3376" s="33" t="s">
        <v>93</v>
      </c>
      <c r="T3376" s="33" t="s">
        <v>21</v>
      </c>
      <c r="U3376" s="35" t="s">
        <v>26689</v>
      </c>
      <c r="V3376" s="35" t="s">
        <v>26484</v>
      </c>
      <c r="W3376" s="35" t="s">
        <v>26485</v>
      </c>
      <c r="X3376" s="35" t="s">
        <v>93</v>
      </c>
      <c r="Y3376" s="33">
        <v>2909</v>
      </c>
      <c r="AA3376" s="33" t="s">
        <v>42843</v>
      </c>
      <c r="AB3376" s="33">
        <v>5073</v>
      </c>
      <c r="AC3376" s="103">
        <v>22207</v>
      </c>
    </row>
    <row r="3377" spans="1:46" ht="13" customHeight="1" x14ac:dyDescent="0.2">
      <c r="A3377" s="33" t="s">
        <v>28889</v>
      </c>
      <c r="B3377" s="33">
        <v>46</v>
      </c>
      <c r="C3377" s="33" t="s">
        <v>102</v>
      </c>
      <c r="D3377" s="33" t="s">
        <v>30</v>
      </c>
      <c r="E3377" s="96" t="s">
        <v>28890</v>
      </c>
      <c r="F3377" s="94">
        <v>42976</v>
      </c>
      <c r="G3377" s="33" t="s">
        <v>28891</v>
      </c>
      <c r="H3377" s="33" t="s">
        <v>11129</v>
      </c>
      <c r="I3377" s="33" t="s">
        <v>66</v>
      </c>
      <c r="J3377" s="62">
        <v>76148</v>
      </c>
      <c r="K3377" s="33" t="s">
        <v>67</v>
      </c>
      <c r="L3377" s="33" t="s">
        <v>11131</v>
      </c>
      <c r="M3377" s="1" t="s">
        <v>46723</v>
      </c>
      <c r="N3377" s="33" t="s">
        <v>20</v>
      </c>
      <c r="O3377" s="33" t="s">
        <v>28892</v>
      </c>
      <c r="P3377" s="33" t="s">
        <v>45771</v>
      </c>
      <c r="Q3377" s="33" t="s">
        <v>29986</v>
      </c>
      <c r="R3377" s="96" t="s">
        <v>28893</v>
      </c>
      <c r="S3377" s="33" t="s">
        <v>22</v>
      </c>
      <c r="T3377" s="33" t="s">
        <v>21</v>
      </c>
      <c r="U3377" s="35" t="s">
        <v>26689</v>
      </c>
      <c r="V3377" s="35" t="s">
        <v>26482</v>
      </c>
      <c r="W3377" s="35" t="s">
        <v>26485</v>
      </c>
      <c r="X3377" s="35" t="s">
        <v>93</v>
      </c>
      <c r="Y3377" s="33">
        <v>2910</v>
      </c>
      <c r="AA3377" s="33" t="s">
        <v>42844</v>
      </c>
      <c r="AB3377" s="33">
        <v>5074</v>
      </c>
      <c r="AC3377" s="103">
        <v>22206</v>
      </c>
    </row>
    <row r="3378" spans="1:46" ht="13" customHeight="1" x14ac:dyDescent="0.2">
      <c r="A3378" s="1" t="s">
        <v>28868</v>
      </c>
      <c r="B3378" s="33">
        <v>68</v>
      </c>
      <c r="C3378" s="33" t="s">
        <v>13</v>
      </c>
      <c r="D3378" s="1" t="s">
        <v>23</v>
      </c>
      <c r="F3378" s="94">
        <v>42976</v>
      </c>
      <c r="G3378" s="33" t="s">
        <v>28869</v>
      </c>
      <c r="H3378" s="33" t="s">
        <v>600</v>
      </c>
      <c r="I3378" s="33" t="s">
        <v>87</v>
      </c>
      <c r="J3378" s="62">
        <v>36265</v>
      </c>
      <c r="K3378" s="33" t="s">
        <v>5605</v>
      </c>
      <c r="L3378" s="33" t="s">
        <v>2177</v>
      </c>
      <c r="M3378" s="1" t="s">
        <v>47461</v>
      </c>
      <c r="N3378" s="33" t="s">
        <v>20</v>
      </c>
      <c r="O3378" s="33" t="s">
        <v>28870</v>
      </c>
      <c r="P3378" s="33" t="s">
        <v>45771</v>
      </c>
      <c r="Q3378" s="33" t="s">
        <v>29986</v>
      </c>
      <c r="R3378" s="96" t="s">
        <v>28871</v>
      </c>
      <c r="S3378" s="33" t="s">
        <v>93</v>
      </c>
      <c r="T3378" s="33" t="s">
        <v>21</v>
      </c>
      <c r="U3378" s="35" t="s">
        <v>26689</v>
      </c>
      <c r="V3378" s="35" t="s">
        <v>26484</v>
      </c>
      <c r="W3378" s="35" t="s">
        <v>26485</v>
      </c>
      <c r="X3378" s="35" t="s">
        <v>93</v>
      </c>
      <c r="Y3378" s="33">
        <v>2908</v>
      </c>
      <c r="AA3378" s="33" t="s">
        <v>42843</v>
      </c>
      <c r="AB3378" s="33">
        <v>5072</v>
      </c>
      <c r="AC3378" s="103">
        <v>22208</v>
      </c>
    </row>
    <row r="3379" spans="1:46" ht="13" customHeight="1" x14ac:dyDescent="0.2">
      <c r="A3379" s="33" t="s">
        <v>28877</v>
      </c>
      <c r="B3379" s="33">
        <v>55</v>
      </c>
      <c r="C3379" s="33" t="s">
        <v>13</v>
      </c>
      <c r="D3379" s="33" t="s">
        <v>78</v>
      </c>
      <c r="F3379" s="94">
        <v>42976</v>
      </c>
      <c r="G3379" s="33" t="s">
        <v>28878</v>
      </c>
      <c r="H3379" s="33" t="s">
        <v>20368</v>
      </c>
      <c r="I3379" s="33" t="s">
        <v>197</v>
      </c>
      <c r="J3379" s="62">
        <v>47708</v>
      </c>
      <c r="K3379" s="33" t="s">
        <v>20369</v>
      </c>
      <c r="L3379" s="33" t="s">
        <v>28879</v>
      </c>
      <c r="M3379" s="1" t="s">
        <v>47463</v>
      </c>
      <c r="N3379" s="33" t="s">
        <v>4952</v>
      </c>
      <c r="O3379" s="33" t="s">
        <v>28880</v>
      </c>
      <c r="P3379" s="33" t="s">
        <v>45771</v>
      </c>
      <c r="Q3379" s="33" t="s">
        <v>29986</v>
      </c>
      <c r="R3379" s="96" t="s">
        <v>28881</v>
      </c>
      <c r="S3379" s="33" t="s">
        <v>509</v>
      </c>
      <c r="T3379" s="33" t="s">
        <v>28</v>
      </c>
      <c r="U3379" s="35" t="s">
        <v>26492</v>
      </c>
      <c r="V3379" s="35" t="s">
        <v>26482</v>
      </c>
      <c r="W3379" s="35" t="s">
        <v>26485</v>
      </c>
      <c r="X3379" s="35" t="s">
        <v>509</v>
      </c>
      <c r="Y3379" s="33">
        <v>2907</v>
      </c>
      <c r="AA3379" s="33" t="s">
        <v>42842</v>
      </c>
      <c r="AB3379" s="33">
        <v>5071</v>
      </c>
      <c r="AC3379" s="103">
        <v>22209</v>
      </c>
      <c r="AQ3379" s="96"/>
      <c r="AT3379" s="71"/>
    </row>
    <row r="3380" spans="1:46" ht="13" customHeight="1" x14ac:dyDescent="0.2">
      <c r="A3380" s="33" t="s">
        <v>28853</v>
      </c>
      <c r="B3380" s="33">
        <v>62</v>
      </c>
      <c r="C3380" s="33" t="s">
        <v>13</v>
      </c>
      <c r="D3380" s="33" t="s">
        <v>30</v>
      </c>
      <c r="F3380" s="94">
        <v>42975</v>
      </c>
      <c r="G3380" s="33" t="s">
        <v>28854</v>
      </c>
      <c r="H3380" s="33" t="s">
        <v>28855</v>
      </c>
      <c r="I3380" s="33" t="s">
        <v>34</v>
      </c>
      <c r="J3380" s="62">
        <v>6776</v>
      </c>
      <c r="K3380" s="33" t="s">
        <v>22446</v>
      </c>
      <c r="L3380" s="33" t="s">
        <v>28856</v>
      </c>
      <c r="M3380" s="1" t="s">
        <v>47464</v>
      </c>
      <c r="N3380" s="33" t="s">
        <v>20</v>
      </c>
      <c r="O3380" s="33" t="s">
        <v>28857</v>
      </c>
      <c r="P3380" s="33" t="s">
        <v>37679</v>
      </c>
      <c r="Q3380" s="33" t="s">
        <v>29986</v>
      </c>
      <c r="R3380" s="96" t="s">
        <v>28858</v>
      </c>
      <c r="S3380" s="33" t="s">
        <v>93</v>
      </c>
      <c r="T3380" s="33" t="s">
        <v>21</v>
      </c>
      <c r="U3380" s="35" t="s">
        <v>26689</v>
      </c>
      <c r="V3380" s="35" t="s">
        <v>26484</v>
      </c>
      <c r="W3380" s="35" t="s">
        <v>26486</v>
      </c>
      <c r="X3380" s="35" t="s">
        <v>93</v>
      </c>
      <c r="Y3380" s="33">
        <v>2905</v>
      </c>
      <c r="AA3380" s="33" t="s">
        <v>42844</v>
      </c>
      <c r="AB3380" s="33">
        <v>5068</v>
      </c>
      <c r="AC3380" s="103">
        <v>22118</v>
      </c>
    </row>
    <row r="3381" spans="1:46" ht="13" customHeight="1" x14ac:dyDescent="0.2">
      <c r="A3381" s="33" t="s">
        <v>28863</v>
      </c>
      <c r="B3381" s="33">
        <v>24</v>
      </c>
      <c r="C3381" s="33" t="s">
        <v>13</v>
      </c>
      <c r="D3381" s="33" t="s">
        <v>78</v>
      </c>
      <c r="F3381" s="94">
        <v>42975</v>
      </c>
      <c r="G3381" s="33" t="s">
        <v>28864</v>
      </c>
      <c r="H3381" s="33" t="s">
        <v>28865</v>
      </c>
      <c r="I3381" s="33" t="s">
        <v>336</v>
      </c>
      <c r="J3381" s="62">
        <v>67107</v>
      </c>
      <c r="K3381" s="33" t="s">
        <v>8531</v>
      </c>
      <c r="L3381" s="33" t="s">
        <v>28866</v>
      </c>
      <c r="M3381" s="1" t="s">
        <v>47465</v>
      </c>
      <c r="N3381" s="33" t="s">
        <v>20</v>
      </c>
      <c r="O3381" s="33" t="s">
        <v>30708</v>
      </c>
      <c r="P3381" s="33" t="s">
        <v>45771</v>
      </c>
      <c r="Q3381" s="33" t="s">
        <v>29986</v>
      </c>
      <c r="R3381" s="96" t="s">
        <v>28867</v>
      </c>
      <c r="S3381" s="33" t="s">
        <v>509</v>
      </c>
      <c r="T3381" s="33" t="s">
        <v>45897</v>
      </c>
      <c r="U3381" s="35" t="s">
        <v>49804</v>
      </c>
      <c r="V3381" s="35" t="s">
        <v>26484</v>
      </c>
      <c r="W3381" s="35" t="s">
        <v>26483</v>
      </c>
      <c r="X3381" s="35" t="s">
        <v>93</v>
      </c>
      <c r="Y3381" s="33">
        <v>2906</v>
      </c>
      <c r="AA3381" s="33" t="s">
        <v>42843</v>
      </c>
      <c r="AB3381" s="33">
        <v>5069</v>
      </c>
      <c r="AC3381" s="103">
        <v>22204</v>
      </c>
    </row>
    <row r="3382" spans="1:46" ht="13" customHeight="1" x14ac:dyDescent="0.2">
      <c r="A3382" s="33" t="s">
        <v>28859</v>
      </c>
      <c r="B3382" s="33">
        <v>27</v>
      </c>
      <c r="C3382" s="33" t="s">
        <v>13</v>
      </c>
      <c r="D3382" s="33" t="s">
        <v>78</v>
      </c>
      <c r="F3382" s="94">
        <v>42975</v>
      </c>
      <c r="G3382" s="33" t="s">
        <v>28860</v>
      </c>
      <c r="H3382" s="33" t="s">
        <v>195</v>
      </c>
      <c r="I3382" s="33" t="s">
        <v>55</v>
      </c>
      <c r="J3382" s="62">
        <v>33147</v>
      </c>
      <c r="K3382" s="33" t="s">
        <v>147</v>
      </c>
      <c r="L3382" s="33" t="s">
        <v>148</v>
      </c>
      <c r="M3382" s="1" t="s">
        <v>46168</v>
      </c>
      <c r="N3382" s="33" t="s">
        <v>20</v>
      </c>
      <c r="O3382" s="33" t="s">
        <v>28861</v>
      </c>
      <c r="P3382" s="33" t="s">
        <v>45771</v>
      </c>
      <c r="Q3382" s="33" t="s">
        <v>29986</v>
      </c>
      <c r="R3382" s="96" t="s">
        <v>28862</v>
      </c>
      <c r="S3382" s="33" t="s">
        <v>93</v>
      </c>
      <c r="T3382" s="33" t="s">
        <v>45897</v>
      </c>
      <c r="U3382" s="35" t="s">
        <v>49804</v>
      </c>
      <c r="V3382" s="35" t="s">
        <v>26482</v>
      </c>
      <c r="W3382" s="35" t="s">
        <v>26486</v>
      </c>
      <c r="X3382" s="35" t="s">
        <v>93</v>
      </c>
      <c r="Y3382" s="33">
        <v>2911</v>
      </c>
      <c r="AA3382" s="33" t="s">
        <v>42844</v>
      </c>
      <c r="AB3382" s="33">
        <v>5070</v>
      </c>
      <c r="AC3382" s="103">
        <v>22203</v>
      </c>
    </row>
    <row r="3383" spans="1:46" ht="13" customHeight="1" x14ac:dyDescent="0.2">
      <c r="A3383" s="33" t="s">
        <v>28841</v>
      </c>
      <c r="B3383" s="33">
        <v>26</v>
      </c>
      <c r="C3383" s="33" t="s">
        <v>13</v>
      </c>
      <c r="D3383" s="33" t="s">
        <v>41</v>
      </c>
      <c r="F3383" s="94">
        <v>42974</v>
      </c>
      <c r="G3383" s="33" t="s">
        <v>28842</v>
      </c>
      <c r="H3383" s="33" t="s">
        <v>11408</v>
      </c>
      <c r="I3383" s="33" t="s">
        <v>177</v>
      </c>
      <c r="J3383" s="62">
        <v>87402</v>
      </c>
      <c r="K3383" s="33" t="s">
        <v>5249</v>
      </c>
      <c r="L3383" s="33" t="s">
        <v>28843</v>
      </c>
      <c r="M3383" s="33" t="s">
        <v>47466</v>
      </c>
      <c r="N3383" s="33" t="s">
        <v>20</v>
      </c>
      <c r="O3383" s="33" t="s">
        <v>28844</v>
      </c>
      <c r="P3383" s="33" t="s">
        <v>45771</v>
      </c>
      <c r="Q3383" s="33" t="s">
        <v>29986</v>
      </c>
      <c r="R3383" s="96" t="s">
        <v>28845</v>
      </c>
      <c r="S3383" s="33" t="s">
        <v>93</v>
      </c>
      <c r="T3383" s="33" t="s">
        <v>21</v>
      </c>
      <c r="U3383" s="35" t="s">
        <v>26689</v>
      </c>
      <c r="V3383" s="35" t="s">
        <v>26484</v>
      </c>
      <c r="W3383" s="35" t="s">
        <v>26485</v>
      </c>
      <c r="X3383" s="35" t="s">
        <v>93</v>
      </c>
      <c r="Y3383" s="33">
        <v>2902</v>
      </c>
      <c r="AA3383" s="33" t="s">
        <v>42844</v>
      </c>
      <c r="AB3383" s="33">
        <v>5065</v>
      </c>
      <c r="AC3383" s="103">
        <v>22116</v>
      </c>
      <c r="AQ3383" s="96"/>
    </row>
    <row r="3384" spans="1:46" ht="13" customHeight="1" x14ac:dyDescent="0.2">
      <c r="A3384" s="33" t="s">
        <v>28846</v>
      </c>
      <c r="B3384" s="33">
        <v>33</v>
      </c>
      <c r="C3384" s="33" t="s">
        <v>13</v>
      </c>
      <c r="D3384" s="33" t="s">
        <v>30</v>
      </c>
      <c r="E3384" s="96" t="s">
        <v>28847</v>
      </c>
      <c r="F3384" s="94">
        <v>42974</v>
      </c>
      <c r="G3384" s="33" t="s">
        <v>28848</v>
      </c>
      <c r="H3384" s="33" t="s">
        <v>28849</v>
      </c>
      <c r="I3384" s="33" t="s">
        <v>62</v>
      </c>
      <c r="J3384" s="62">
        <v>45420</v>
      </c>
      <c r="K3384" s="33" t="s">
        <v>992</v>
      </c>
      <c r="L3384" s="33" t="s">
        <v>28850</v>
      </c>
      <c r="M3384" s="1" t="s">
        <v>45906</v>
      </c>
      <c r="N3384" s="33" t="s">
        <v>20</v>
      </c>
      <c r="O3384" s="33" t="s">
        <v>28851</v>
      </c>
      <c r="P3384" s="33" t="s">
        <v>45771</v>
      </c>
      <c r="Q3384" s="33" t="s">
        <v>29986</v>
      </c>
      <c r="R3384" s="96" t="s">
        <v>28852</v>
      </c>
      <c r="S3384" s="33" t="s">
        <v>93</v>
      </c>
      <c r="T3384" s="33" t="s">
        <v>21</v>
      </c>
      <c r="U3384" s="35" t="s">
        <v>26689</v>
      </c>
      <c r="V3384" s="35" t="s">
        <v>26482</v>
      </c>
      <c r="W3384" s="35" t="s">
        <v>26485</v>
      </c>
      <c r="X3384" s="35" t="s">
        <v>93</v>
      </c>
      <c r="Y3384" s="33">
        <v>2903</v>
      </c>
      <c r="AA3384" s="33" t="s">
        <v>42844</v>
      </c>
      <c r="AB3384" s="33">
        <v>5066</v>
      </c>
      <c r="AC3384" s="103">
        <v>22117</v>
      </c>
    </row>
    <row r="3385" spans="1:46" ht="13" customHeight="1" x14ac:dyDescent="0.2">
      <c r="A3385" s="33" t="s">
        <v>28837</v>
      </c>
      <c r="B3385" s="33">
        <v>34</v>
      </c>
      <c r="C3385" s="33" t="s">
        <v>13</v>
      </c>
      <c r="D3385" s="33" t="s">
        <v>30</v>
      </c>
      <c r="F3385" s="94">
        <v>42974</v>
      </c>
      <c r="G3385" s="33" t="s">
        <v>28838</v>
      </c>
      <c r="H3385" s="33" t="s">
        <v>25198</v>
      </c>
      <c r="I3385" s="33" t="s">
        <v>293</v>
      </c>
      <c r="J3385" s="62">
        <v>40374</v>
      </c>
      <c r="K3385" s="33" t="s">
        <v>1342</v>
      </c>
      <c r="L3385" s="33" t="s">
        <v>18184</v>
      </c>
      <c r="M3385" s="1" t="s">
        <v>46058</v>
      </c>
      <c r="N3385" s="33" t="s">
        <v>20</v>
      </c>
      <c r="O3385" s="33" t="s">
        <v>28839</v>
      </c>
      <c r="P3385" s="33" t="s">
        <v>45771</v>
      </c>
      <c r="Q3385" s="33" t="s">
        <v>29986</v>
      </c>
      <c r="R3385" s="96" t="s">
        <v>28840</v>
      </c>
      <c r="S3385" s="33" t="s">
        <v>93</v>
      </c>
      <c r="T3385" s="33" t="s">
        <v>21</v>
      </c>
      <c r="U3385" s="35" t="s">
        <v>26682</v>
      </c>
      <c r="V3385" s="35" t="s">
        <v>26484</v>
      </c>
      <c r="W3385" s="35" t="s">
        <v>26486</v>
      </c>
      <c r="X3385" s="35" t="s">
        <v>93</v>
      </c>
      <c r="Y3385" s="33">
        <v>2904</v>
      </c>
      <c r="AA3385" s="33" t="s">
        <v>42843</v>
      </c>
      <c r="AB3385" s="33">
        <v>5067</v>
      </c>
      <c r="AC3385" s="103">
        <v>22115</v>
      </c>
    </row>
    <row r="3386" spans="1:46" ht="13" customHeight="1" x14ac:dyDescent="0.2">
      <c r="A3386" s="33" t="s">
        <v>28823</v>
      </c>
      <c r="B3386" s="33">
        <v>18</v>
      </c>
      <c r="C3386" s="33" t="s">
        <v>13</v>
      </c>
      <c r="D3386" s="33" t="s">
        <v>78</v>
      </c>
      <c r="F3386" s="94">
        <v>42973</v>
      </c>
      <c r="G3386" s="33" t="s">
        <v>28824</v>
      </c>
      <c r="H3386" s="33" t="s">
        <v>12869</v>
      </c>
      <c r="I3386" s="33" t="s">
        <v>915</v>
      </c>
      <c r="J3386" s="62">
        <v>71602</v>
      </c>
      <c r="K3386" s="33" t="s">
        <v>1655</v>
      </c>
      <c r="L3386" s="33" t="s">
        <v>27433</v>
      </c>
      <c r="M3386" s="1" t="s">
        <v>47051</v>
      </c>
      <c r="N3386" s="33" t="s">
        <v>20</v>
      </c>
      <c r="O3386" s="33" t="s">
        <v>28825</v>
      </c>
      <c r="P3386" s="33" t="s">
        <v>31754</v>
      </c>
      <c r="Q3386" s="33" t="s">
        <v>29986</v>
      </c>
      <c r="R3386" s="96" t="s">
        <v>28826</v>
      </c>
      <c r="S3386" s="33" t="s">
        <v>93</v>
      </c>
      <c r="T3386" s="33" t="s">
        <v>21</v>
      </c>
      <c r="U3386" s="35" t="s">
        <v>26689</v>
      </c>
      <c r="V3386" s="35" t="s">
        <v>26484</v>
      </c>
      <c r="W3386" s="35" t="s">
        <v>26486</v>
      </c>
      <c r="X3386" s="35" t="s">
        <v>93</v>
      </c>
      <c r="Y3386" s="33">
        <v>2901</v>
      </c>
      <c r="AA3386" s="33" t="s">
        <v>42844</v>
      </c>
      <c r="AB3386" s="33">
        <v>5062</v>
      </c>
      <c r="AC3386" s="103">
        <v>22112</v>
      </c>
    </row>
    <row r="3387" spans="1:46" ht="13" customHeight="1" x14ac:dyDescent="0.2">
      <c r="A3387" s="33" t="s">
        <v>28831</v>
      </c>
      <c r="B3387" s="33">
        <v>18</v>
      </c>
      <c r="C3387" s="33" t="s">
        <v>13</v>
      </c>
      <c r="D3387" s="33" t="s">
        <v>41</v>
      </c>
      <c r="E3387" s="96" t="s">
        <v>28832</v>
      </c>
      <c r="F3387" s="94">
        <v>42973</v>
      </c>
      <c r="G3387" s="33" t="s">
        <v>28833</v>
      </c>
      <c r="H3387" s="33" t="s">
        <v>28834</v>
      </c>
      <c r="I3387" s="33" t="s">
        <v>366</v>
      </c>
      <c r="J3387" s="62">
        <v>73942</v>
      </c>
      <c r="K3387" s="33" t="s">
        <v>18592</v>
      </c>
      <c r="L3387" s="33" t="s">
        <v>1898</v>
      </c>
      <c r="M3387" s="1" t="s">
        <v>45918</v>
      </c>
      <c r="N3387" s="33" t="s">
        <v>20</v>
      </c>
      <c r="O3387" s="33" t="s">
        <v>28835</v>
      </c>
      <c r="P3387" s="33" t="s">
        <v>45771</v>
      </c>
      <c r="Q3387" s="33" t="s">
        <v>29986</v>
      </c>
      <c r="R3387" s="96" t="s">
        <v>28836</v>
      </c>
      <c r="S3387" s="33" t="s">
        <v>93</v>
      </c>
      <c r="T3387" s="33" t="s">
        <v>45897</v>
      </c>
      <c r="U3387" s="35" t="s">
        <v>49804</v>
      </c>
      <c r="V3387" s="35" t="s">
        <v>26482</v>
      </c>
      <c r="W3387" s="35" t="s">
        <v>26483</v>
      </c>
      <c r="AA3387" s="33" t="s">
        <v>42843</v>
      </c>
      <c r="AB3387" s="33">
        <v>5063</v>
      </c>
      <c r="AC3387" s="103">
        <v>22114</v>
      </c>
    </row>
    <row r="3388" spans="1:46" ht="13" customHeight="1" x14ac:dyDescent="0.2">
      <c r="A3388" s="33" t="s">
        <v>28827</v>
      </c>
      <c r="B3388" s="33">
        <v>15</v>
      </c>
      <c r="C3388" s="33" t="s">
        <v>13</v>
      </c>
      <c r="D3388" s="33" t="s">
        <v>78</v>
      </c>
      <c r="F3388" s="94">
        <v>42973</v>
      </c>
      <c r="G3388" s="33" t="s">
        <v>28828</v>
      </c>
      <c r="H3388" s="33" t="s">
        <v>412</v>
      </c>
      <c r="I3388" s="33" t="s">
        <v>50</v>
      </c>
      <c r="J3388" s="62">
        <v>48205</v>
      </c>
      <c r="K3388" s="33" t="s">
        <v>1054</v>
      </c>
      <c r="L3388" s="33" t="s">
        <v>28829</v>
      </c>
      <c r="M3388" s="1" t="s">
        <v>46788</v>
      </c>
      <c r="N3388" s="33" t="s">
        <v>362</v>
      </c>
      <c r="O3388" s="33" t="s">
        <v>30676</v>
      </c>
      <c r="P3388" s="33" t="s">
        <v>49748</v>
      </c>
      <c r="Q3388" s="33" t="s">
        <v>1081</v>
      </c>
      <c r="R3388" s="96" t="s">
        <v>28830</v>
      </c>
      <c r="S3388" s="33" t="s">
        <v>93</v>
      </c>
      <c r="T3388" s="33" t="s">
        <v>350</v>
      </c>
      <c r="U3388" s="35" t="s">
        <v>26775</v>
      </c>
      <c r="V3388" s="35" t="s">
        <v>26482</v>
      </c>
      <c r="W3388" s="35" t="s">
        <v>26483</v>
      </c>
      <c r="AA3388" s="33" t="s">
        <v>42842</v>
      </c>
      <c r="AB3388" s="33">
        <v>5064</v>
      </c>
      <c r="AC3388" s="103">
        <v>22959</v>
      </c>
      <c r="AQ3388" s="96"/>
    </row>
    <row r="3389" spans="1:46" ht="13" customHeight="1" x14ac:dyDescent="0.2">
      <c r="A3389" s="33" t="s">
        <v>28810</v>
      </c>
      <c r="B3389" s="33">
        <v>28</v>
      </c>
      <c r="C3389" s="33" t="s">
        <v>102</v>
      </c>
      <c r="D3389" s="33" t="s">
        <v>30</v>
      </c>
      <c r="E3389" s="96" t="s">
        <v>28811</v>
      </c>
      <c r="F3389" s="94">
        <v>42972</v>
      </c>
      <c r="G3389" s="33" t="s">
        <v>28812</v>
      </c>
      <c r="H3389" s="33" t="s">
        <v>6294</v>
      </c>
      <c r="I3389" s="33" t="s">
        <v>55</v>
      </c>
      <c r="J3389" s="62">
        <v>33351</v>
      </c>
      <c r="K3389" s="33" t="s">
        <v>1049</v>
      </c>
      <c r="L3389" s="33" t="s">
        <v>6296</v>
      </c>
      <c r="M3389" s="1" t="s">
        <v>47054</v>
      </c>
      <c r="N3389" s="33" t="s">
        <v>20</v>
      </c>
      <c r="O3389" s="33" t="s">
        <v>36415</v>
      </c>
      <c r="P3389" s="33" t="s">
        <v>45771</v>
      </c>
      <c r="Q3389" s="33" t="s">
        <v>29986</v>
      </c>
      <c r="R3389" s="96" t="s">
        <v>28813</v>
      </c>
      <c r="S3389" s="33" t="s">
        <v>509</v>
      </c>
      <c r="T3389" s="33" t="s">
        <v>21</v>
      </c>
      <c r="U3389" s="35" t="s">
        <v>26689</v>
      </c>
      <c r="V3389" s="35" t="s">
        <v>26487</v>
      </c>
      <c r="W3389" s="35" t="s">
        <v>26485</v>
      </c>
      <c r="X3389" s="35" t="s">
        <v>93</v>
      </c>
      <c r="Y3389" s="33">
        <v>2899</v>
      </c>
      <c r="AA3389" s="33" t="s">
        <v>42844</v>
      </c>
      <c r="AB3389" s="33">
        <v>5059</v>
      </c>
      <c r="AC3389" s="103">
        <v>22108</v>
      </c>
    </row>
    <row r="3390" spans="1:46" ht="13" customHeight="1" x14ac:dyDescent="0.2">
      <c r="A3390" s="33" t="s">
        <v>28805</v>
      </c>
      <c r="B3390" s="33">
        <v>44</v>
      </c>
      <c r="C3390" s="33" t="s">
        <v>13</v>
      </c>
      <c r="D3390" s="33" t="s">
        <v>30</v>
      </c>
      <c r="E3390" s="96" t="s">
        <v>28806</v>
      </c>
      <c r="F3390" s="94">
        <v>42972</v>
      </c>
      <c r="G3390" s="33" t="s">
        <v>28807</v>
      </c>
      <c r="H3390" s="33" t="s">
        <v>600</v>
      </c>
      <c r="I3390" s="33" t="s">
        <v>55</v>
      </c>
      <c r="J3390" s="62">
        <v>32254</v>
      </c>
      <c r="K3390" s="33" t="s">
        <v>601</v>
      </c>
      <c r="L3390" s="33" t="s">
        <v>602</v>
      </c>
      <c r="M3390" s="1" t="s">
        <v>49877</v>
      </c>
      <c r="N3390" s="33" t="s">
        <v>20</v>
      </c>
      <c r="O3390" s="33" t="s">
        <v>28808</v>
      </c>
      <c r="P3390" s="33" t="s">
        <v>45771</v>
      </c>
      <c r="Q3390" s="33" t="s">
        <v>29986</v>
      </c>
      <c r="R3390" s="96" t="s">
        <v>28809</v>
      </c>
      <c r="S3390" s="33" t="s">
        <v>93</v>
      </c>
      <c r="T3390" s="33" t="s">
        <v>21</v>
      </c>
      <c r="U3390" s="35" t="s">
        <v>26689</v>
      </c>
      <c r="V3390" s="35" t="s">
        <v>26482</v>
      </c>
      <c r="W3390" s="35" t="s">
        <v>26485</v>
      </c>
      <c r="X3390" s="35" t="s">
        <v>93</v>
      </c>
      <c r="Y3390" s="33">
        <v>2897</v>
      </c>
      <c r="AA3390" s="33" t="s">
        <v>42842</v>
      </c>
      <c r="AB3390" s="33">
        <v>5058</v>
      </c>
      <c r="AC3390" s="103">
        <v>22107</v>
      </c>
    </row>
    <row r="3391" spans="1:46" ht="13" customHeight="1" x14ac:dyDescent="0.2">
      <c r="A3391" s="33" t="s">
        <v>28819</v>
      </c>
      <c r="B3391" s="33">
        <v>30</v>
      </c>
      <c r="C3391" s="33" t="s">
        <v>13</v>
      </c>
      <c r="D3391" s="33" t="s">
        <v>78</v>
      </c>
      <c r="F3391" s="94">
        <v>42972</v>
      </c>
      <c r="G3391" s="33" t="s">
        <v>28820</v>
      </c>
      <c r="H3391" s="33" t="s">
        <v>5748</v>
      </c>
      <c r="I3391" s="33" t="s">
        <v>159</v>
      </c>
      <c r="J3391" s="62">
        <v>30062</v>
      </c>
      <c r="K3391" s="33" t="s">
        <v>3039</v>
      </c>
      <c r="L3391" s="33" t="s">
        <v>3040</v>
      </c>
      <c r="M3391" s="1" t="s">
        <v>45915</v>
      </c>
      <c r="N3391" s="33" t="s">
        <v>362</v>
      </c>
      <c r="O3391" s="33" t="s">
        <v>28821</v>
      </c>
      <c r="P3391" s="33" t="s">
        <v>45771</v>
      </c>
      <c r="Q3391" s="33" t="s">
        <v>29986</v>
      </c>
      <c r="R3391" s="96" t="s">
        <v>28822</v>
      </c>
      <c r="S3391" s="33" t="s">
        <v>93</v>
      </c>
      <c r="T3391" s="33" t="s">
        <v>45897</v>
      </c>
      <c r="U3391" s="35" t="s">
        <v>49804</v>
      </c>
      <c r="V3391" s="35" t="s">
        <v>26484</v>
      </c>
      <c r="W3391" s="35" t="s">
        <v>26483</v>
      </c>
      <c r="AA3391" s="33" t="s">
        <v>42844</v>
      </c>
      <c r="AB3391" s="33">
        <v>5061</v>
      </c>
      <c r="AC3391" s="103">
        <v>22110</v>
      </c>
      <c r="AQ3391" s="96"/>
    </row>
    <row r="3392" spans="1:46" ht="13" customHeight="1" x14ac:dyDescent="0.2">
      <c r="A3392" s="33" t="s">
        <v>28814</v>
      </c>
      <c r="B3392" s="33">
        <v>47</v>
      </c>
      <c r="C3392" s="33" t="s">
        <v>13</v>
      </c>
      <c r="D3392" s="33" t="s">
        <v>78</v>
      </c>
      <c r="F3392" s="94">
        <v>42972</v>
      </c>
      <c r="G3392" s="33" t="s">
        <v>28815</v>
      </c>
      <c r="H3392" s="33" t="s">
        <v>28816</v>
      </c>
      <c r="I3392" s="33" t="s">
        <v>159</v>
      </c>
      <c r="J3392" s="62">
        <v>30669</v>
      </c>
      <c r="K3392" s="33" t="s">
        <v>4535</v>
      </c>
      <c r="L3392" s="33" t="s">
        <v>11579</v>
      </c>
      <c r="M3392" s="1" t="s">
        <v>47467</v>
      </c>
      <c r="N3392" s="33" t="s">
        <v>20</v>
      </c>
      <c r="O3392" s="33" t="s">
        <v>28817</v>
      </c>
      <c r="P3392" s="33" t="s">
        <v>45771</v>
      </c>
      <c r="Q3392" s="33" t="s">
        <v>29986</v>
      </c>
      <c r="R3392" s="96" t="s">
        <v>28818</v>
      </c>
      <c r="S3392" s="33" t="s">
        <v>93</v>
      </c>
      <c r="T3392" s="33" t="s">
        <v>45897</v>
      </c>
      <c r="U3392" s="35" t="s">
        <v>49804</v>
      </c>
      <c r="V3392" s="35" t="s">
        <v>26484</v>
      </c>
      <c r="W3392" s="35" t="s">
        <v>26486</v>
      </c>
      <c r="X3392" s="35" t="s">
        <v>93</v>
      </c>
      <c r="Y3392" s="33">
        <v>2900</v>
      </c>
      <c r="AA3392" s="33" t="s">
        <v>42843</v>
      </c>
      <c r="AB3392" s="33">
        <v>5060</v>
      </c>
      <c r="AC3392" s="103">
        <v>22109</v>
      </c>
    </row>
    <row r="3393" spans="1:46" ht="13" customHeight="1" x14ac:dyDescent="0.2">
      <c r="A3393" s="33" t="s">
        <v>28790</v>
      </c>
      <c r="B3393" s="33">
        <v>19</v>
      </c>
      <c r="C3393" s="33" t="s">
        <v>13</v>
      </c>
      <c r="D3393" s="33" t="s">
        <v>41</v>
      </c>
      <c r="F3393" s="94">
        <v>42971</v>
      </c>
      <c r="G3393" s="33" t="s">
        <v>28791</v>
      </c>
      <c r="H3393" s="33" t="s">
        <v>27369</v>
      </c>
      <c r="I3393" s="33" t="s">
        <v>38</v>
      </c>
      <c r="J3393" s="62">
        <v>91945</v>
      </c>
      <c r="K3393" s="33" t="s">
        <v>142</v>
      </c>
      <c r="L3393" s="33" t="s">
        <v>29528</v>
      </c>
      <c r="M3393" s="1" t="s">
        <v>47469</v>
      </c>
      <c r="N3393" s="33" t="s">
        <v>20</v>
      </c>
      <c r="O3393" s="33" t="s">
        <v>28792</v>
      </c>
      <c r="P3393" s="33" t="s">
        <v>45771</v>
      </c>
      <c r="Q3393" s="33" t="s">
        <v>29986</v>
      </c>
      <c r="R3393" s="96" t="s">
        <v>28793</v>
      </c>
      <c r="S3393" s="33" t="s">
        <v>93</v>
      </c>
      <c r="T3393" s="33" t="s">
        <v>21</v>
      </c>
      <c r="U3393" s="35" t="s">
        <v>26689</v>
      </c>
      <c r="V3393" s="35" t="s">
        <v>26484</v>
      </c>
      <c r="W3393" s="35" t="s">
        <v>26486</v>
      </c>
      <c r="X3393" s="35" t="s">
        <v>93</v>
      </c>
      <c r="Y3393" s="33">
        <v>2896</v>
      </c>
      <c r="AA3393" s="33" t="s">
        <v>42844</v>
      </c>
      <c r="AB3393" s="33">
        <v>5056</v>
      </c>
      <c r="AC3393" s="103">
        <v>22102</v>
      </c>
      <c r="AQ3393" s="96"/>
    </row>
    <row r="3394" spans="1:46" ht="13" customHeight="1" x14ac:dyDescent="0.2">
      <c r="A3394" s="33" t="s">
        <v>28800</v>
      </c>
      <c r="B3394" s="33">
        <v>24</v>
      </c>
      <c r="C3394" s="33" t="s">
        <v>13</v>
      </c>
      <c r="D3394" s="33" t="s">
        <v>78</v>
      </c>
      <c r="F3394" s="94">
        <v>42971</v>
      </c>
      <c r="G3394" s="33" t="s">
        <v>28801</v>
      </c>
      <c r="H3394" s="33" t="s">
        <v>995</v>
      </c>
      <c r="I3394" s="33" t="s">
        <v>74</v>
      </c>
      <c r="J3394" s="62">
        <v>7050</v>
      </c>
      <c r="K3394" s="33" t="s">
        <v>483</v>
      </c>
      <c r="L3394" s="33" t="s">
        <v>28802</v>
      </c>
      <c r="M3394" s="1" t="s">
        <v>47468</v>
      </c>
      <c r="N3394" s="33" t="s">
        <v>20</v>
      </c>
      <c r="O3394" s="33" t="s">
        <v>28803</v>
      </c>
      <c r="P3394" s="33" t="s">
        <v>45771</v>
      </c>
      <c r="Q3394" s="33" t="s">
        <v>29986</v>
      </c>
      <c r="R3394" s="96" t="s">
        <v>28804</v>
      </c>
      <c r="S3394" s="33" t="s">
        <v>93</v>
      </c>
      <c r="T3394" s="33" t="s">
        <v>21</v>
      </c>
      <c r="U3394" s="35" t="s">
        <v>26689</v>
      </c>
      <c r="V3394" s="35" t="s">
        <v>26482</v>
      </c>
      <c r="W3394" s="35" t="s">
        <v>26486</v>
      </c>
      <c r="X3394" s="35" t="s">
        <v>93</v>
      </c>
      <c r="Y3394" s="33">
        <v>2898</v>
      </c>
      <c r="AA3394" s="33" t="s">
        <v>42844</v>
      </c>
      <c r="AB3394" s="33">
        <v>5057</v>
      </c>
      <c r="AC3394" s="103">
        <v>22105</v>
      </c>
    </row>
    <row r="3395" spans="1:46" ht="13" customHeight="1" x14ac:dyDescent="0.2">
      <c r="A3395" s="33" t="s">
        <v>28794</v>
      </c>
      <c r="B3395" s="33">
        <v>28</v>
      </c>
      <c r="C3395" s="33" t="s">
        <v>13</v>
      </c>
      <c r="D3395" s="33" t="s">
        <v>30</v>
      </c>
      <c r="E3395" s="96" t="s">
        <v>28795</v>
      </c>
      <c r="F3395" s="94">
        <v>42971</v>
      </c>
      <c r="G3395" s="33" t="s">
        <v>29088</v>
      </c>
      <c r="H3395" s="33" t="s">
        <v>28796</v>
      </c>
      <c r="I3395" s="33" t="s">
        <v>50</v>
      </c>
      <c r="J3395" s="62">
        <v>48329</v>
      </c>
      <c r="K3395" s="33" t="s">
        <v>554</v>
      </c>
      <c r="L3395" s="33" t="s">
        <v>28797</v>
      </c>
      <c r="M3395" s="1" t="s">
        <v>47094</v>
      </c>
      <c r="N3395" s="33" t="s">
        <v>20</v>
      </c>
      <c r="O3395" s="33" t="s">
        <v>28798</v>
      </c>
      <c r="P3395" s="33" t="s">
        <v>45771</v>
      </c>
      <c r="Q3395" s="33" t="s">
        <v>29986</v>
      </c>
      <c r="R3395" s="96" t="s">
        <v>28799</v>
      </c>
      <c r="S3395" s="33" t="s">
        <v>509</v>
      </c>
      <c r="T3395" s="33" t="s">
        <v>21</v>
      </c>
      <c r="U3395" s="35" t="s">
        <v>26689</v>
      </c>
      <c r="V3395" s="35" t="s">
        <v>26482</v>
      </c>
      <c r="W3395" s="35" t="s">
        <v>26485</v>
      </c>
      <c r="X3395" s="35" t="s">
        <v>93</v>
      </c>
      <c r="Y3395" s="33">
        <v>2895</v>
      </c>
      <c r="AA3395" s="33" t="s">
        <v>42844</v>
      </c>
      <c r="AB3395" s="33">
        <v>5055</v>
      </c>
      <c r="AC3395" s="103">
        <v>22104</v>
      </c>
    </row>
    <row r="3396" spans="1:46" ht="13" customHeight="1" x14ac:dyDescent="0.2">
      <c r="A3396" s="33" t="s">
        <v>28784</v>
      </c>
      <c r="B3396" s="33">
        <v>26</v>
      </c>
      <c r="C3396" s="33" t="s">
        <v>102</v>
      </c>
      <c r="D3396" s="33" t="s">
        <v>30</v>
      </c>
      <c r="E3396" s="96" t="s">
        <v>28785</v>
      </c>
      <c r="F3396" s="94">
        <v>42970</v>
      </c>
      <c r="G3396" s="33" t="s">
        <v>28786</v>
      </c>
      <c r="H3396" s="33" t="s">
        <v>16496</v>
      </c>
      <c r="I3396" s="33" t="s">
        <v>336</v>
      </c>
      <c r="J3396" s="62">
        <v>66061</v>
      </c>
      <c r="K3396" s="33" t="s">
        <v>3019</v>
      </c>
      <c r="L3396" s="33" t="s">
        <v>28787</v>
      </c>
      <c r="M3396" s="1" t="s">
        <v>47470</v>
      </c>
      <c r="N3396" s="33" t="s">
        <v>20</v>
      </c>
      <c r="O3396" s="33" t="s">
        <v>28788</v>
      </c>
      <c r="P3396" s="33" t="s">
        <v>31864</v>
      </c>
      <c r="Q3396" s="33" t="s">
        <v>29986</v>
      </c>
      <c r="R3396" s="96" t="s">
        <v>28789</v>
      </c>
      <c r="S3396" s="33" t="s">
        <v>509</v>
      </c>
      <c r="T3396" s="33" t="s">
        <v>21</v>
      </c>
      <c r="U3396" s="35" t="s">
        <v>26689</v>
      </c>
      <c r="V3396" s="35" t="s">
        <v>26482</v>
      </c>
      <c r="W3396" s="35" t="s">
        <v>26485</v>
      </c>
      <c r="X3396" s="35" t="s">
        <v>93</v>
      </c>
      <c r="Y3396" s="33">
        <v>2894</v>
      </c>
      <c r="AA3396" s="33" t="s">
        <v>42844</v>
      </c>
      <c r="AB3396" s="33">
        <v>5053</v>
      </c>
      <c r="AC3396" s="103">
        <v>22101</v>
      </c>
    </row>
    <row r="3397" spans="1:46" ht="13" customHeight="1" x14ac:dyDescent="0.2">
      <c r="A3397" s="33" t="s">
        <v>28779</v>
      </c>
      <c r="B3397" s="33">
        <v>43</v>
      </c>
      <c r="C3397" s="33" t="s">
        <v>13</v>
      </c>
      <c r="D3397" s="33" t="s">
        <v>41</v>
      </c>
      <c r="F3397" s="94">
        <v>42970</v>
      </c>
      <c r="G3397" s="33" t="s">
        <v>28780</v>
      </c>
      <c r="H3397" s="33" t="s">
        <v>1209</v>
      </c>
      <c r="I3397" s="33" t="s">
        <v>191</v>
      </c>
      <c r="J3397" s="62">
        <v>80204</v>
      </c>
      <c r="K3397" s="33" t="s">
        <v>1209</v>
      </c>
      <c r="L3397" s="33" t="s">
        <v>28781</v>
      </c>
      <c r="M3397" s="1" t="s">
        <v>48929</v>
      </c>
      <c r="N3397" s="33" t="s">
        <v>20</v>
      </c>
      <c r="O3397" s="33" t="s">
        <v>28782</v>
      </c>
      <c r="P3397" s="33" t="s">
        <v>31864</v>
      </c>
      <c r="Q3397" s="33" t="s">
        <v>29986</v>
      </c>
      <c r="R3397" s="96" t="s">
        <v>28783</v>
      </c>
      <c r="S3397" s="33" t="s">
        <v>22</v>
      </c>
      <c r="T3397" s="33" t="s">
        <v>21</v>
      </c>
      <c r="U3397" s="35" t="s">
        <v>26689</v>
      </c>
      <c r="V3397" s="35" t="s">
        <v>26484</v>
      </c>
      <c r="W3397" s="35" t="s">
        <v>26485</v>
      </c>
      <c r="AA3397" s="33" t="s">
        <v>42842</v>
      </c>
      <c r="AB3397" s="33">
        <v>5054</v>
      </c>
      <c r="AC3397" s="103">
        <v>22100</v>
      </c>
      <c r="AQ3397" s="96"/>
      <c r="AT3397" s="75"/>
    </row>
    <row r="3398" spans="1:46" ht="13" customHeight="1" x14ac:dyDescent="0.2">
      <c r="A3398" s="33" t="s">
        <v>28766</v>
      </c>
      <c r="B3398" s="33">
        <v>30</v>
      </c>
      <c r="C3398" s="33" t="s">
        <v>13</v>
      </c>
      <c r="D3398" s="33" t="s">
        <v>30</v>
      </c>
      <c r="F3398" s="94">
        <v>42969</v>
      </c>
      <c r="G3398" s="33" t="s">
        <v>29096</v>
      </c>
      <c r="H3398" s="33" t="s">
        <v>1811</v>
      </c>
      <c r="I3398" s="33" t="s">
        <v>38</v>
      </c>
      <c r="J3398" s="62">
        <v>93455</v>
      </c>
      <c r="K3398" s="33" t="s">
        <v>1813</v>
      </c>
      <c r="L3398" s="33" t="s">
        <v>23155</v>
      </c>
      <c r="M3398" s="1" t="s">
        <v>46461</v>
      </c>
      <c r="N3398" s="33" t="s">
        <v>20</v>
      </c>
      <c r="O3398" s="33" t="s">
        <v>28767</v>
      </c>
      <c r="P3398" s="33" t="s">
        <v>45771</v>
      </c>
      <c r="Q3398" s="33" t="s">
        <v>29986</v>
      </c>
      <c r="R3398" s="96" t="s">
        <v>28768</v>
      </c>
      <c r="S3398" s="33" t="s">
        <v>93</v>
      </c>
      <c r="T3398" s="33" t="s">
        <v>21</v>
      </c>
      <c r="U3398" s="35" t="s">
        <v>26682</v>
      </c>
      <c r="V3398" s="35" t="s">
        <v>26482</v>
      </c>
      <c r="W3398" s="35" t="s">
        <v>26486</v>
      </c>
      <c r="X3398" s="35" t="s">
        <v>93</v>
      </c>
      <c r="Y3398" s="33">
        <v>2891</v>
      </c>
      <c r="AA3398" s="33" t="s">
        <v>42844</v>
      </c>
      <c r="AB3398" s="33">
        <v>5051</v>
      </c>
      <c r="AC3398" s="103">
        <v>22096</v>
      </c>
    </row>
    <row r="3399" spans="1:46" ht="13" customHeight="1" x14ac:dyDescent="0.2">
      <c r="A3399" s="33" t="s">
        <v>28769</v>
      </c>
      <c r="B3399" s="33">
        <v>30</v>
      </c>
      <c r="C3399" s="33" t="s">
        <v>20340</v>
      </c>
      <c r="D3399" s="33" t="s">
        <v>78</v>
      </c>
      <c r="E3399" s="96" t="s">
        <v>28770</v>
      </c>
      <c r="F3399" s="94">
        <v>42969</v>
      </c>
      <c r="G3399" s="33" t="s">
        <v>29095</v>
      </c>
      <c r="H3399" s="33" t="s">
        <v>28771</v>
      </c>
      <c r="I3399" s="33" t="s">
        <v>399</v>
      </c>
      <c r="J3399" s="62">
        <v>63113</v>
      </c>
      <c r="K3399" s="33" t="s">
        <v>29421</v>
      </c>
      <c r="L3399" s="33" t="s">
        <v>4149</v>
      </c>
      <c r="M3399" s="1" t="s">
        <v>46104</v>
      </c>
      <c r="N3399" s="33" t="s">
        <v>20</v>
      </c>
      <c r="O3399" s="33" t="s">
        <v>28772</v>
      </c>
      <c r="P3399" s="33" t="s">
        <v>45771</v>
      </c>
      <c r="Q3399" s="33" t="s">
        <v>29986</v>
      </c>
      <c r="R3399" s="96" t="s">
        <v>28773</v>
      </c>
      <c r="S3399" s="33" t="s">
        <v>93</v>
      </c>
      <c r="T3399" s="33" t="s">
        <v>21</v>
      </c>
      <c r="U3399" s="35" t="s">
        <v>26682</v>
      </c>
      <c r="V3399" s="35" t="s">
        <v>26484</v>
      </c>
      <c r="W3399" s="35" t="s">
        <v>26485</v>
      </c>
      <c r="X3399" s="35" t="s">
        <v>93</v>
      </c>
      <c r="Y3399" s="33">
        <v>2887</v>
      </c>
      <c r="AA3399" s="33" t="s">
        <v>42842</v>
      </c>
      <c r="AB3399" s="33">
        <v>5050</v>
      </c>
      <c r="AC3399" s="103">
        <v>22098</v>
      </c>
    </row>
    <row r="3400" spans="1:46" ht="13" customHeight="1" x14ac:dyDescent="0.2">
      <c r="A3400" s="33" t="s">
        <v>28759</v>
      </c>
      <c r="B3400" s="33">
        <v>48</v>
      </c>
      <c r="C3400" s="33" t="s">
        <v>13</v>
      </c>
      <c r="D3400" s="33" t="s">
        <v>30</v>
      </c>
      <c r="E3400" s="96" t="s">
        <v>28760</v>
      </c>
      <c r="F3400" s="94">
        <v>42969</v>
      </c>
      <c r="G3400" s="33" t="s">
        <v>29087</v>
      </c>
      <c r="H3400" s="33" t="s">
        <v>28761</v>
      </c>
      <c r="I3400" s="33" t="s">
        <v>38</v>
      </c>
      <c r="J3400" s="62">
        <v>91356</v>
      </c>
      <c r="K3400" s="33" t="s">
        <v>91</v>
      </c>
      <c r="L3400" s="33" t="s">
        <v>1814</v>
      </c>
      <c r="M3400" s="1" t="s">
        <v>47309</v>
      </c>
      <c r="N3400" s="33" t="s">
        <v>20</v>
      </c>
      <c r="O3400" s="33" t="s">
        <v>36416</v>
      </c>
      <c r="P3400" s="33" t="s">
        <v>45771</v>
      </c>
      <c r="Q3400" s="33" t="s">
        <v>29986</v>
      </c>
      <c r="R3400" s="96" t="s">
        <v>28762</v>
      </c>
      <c r="S3400" s="33" t="s">
        <v>93</v>
      </c>
      <c r="T3400" s="33" t="s">
        <v>21</v>
      </c>
      <c r="U3400" s="35" t="s">
        <v>26689</v>
      </c>
      <c r="V3400" s="35" t="s">
        <v>26482</v>
      </c>
      <c r="W3400" s="35" t="s">
        <v>26485</v>
      </c>
      <c r="X3400" s="35" t="s">
        <v>93</v>
      </c>
      <c r="Y3400" s="33">
        <v>2893</v>
      </c>
      <c r="AA3400" s="33" t="s">
        <v>42844</v>
      </c>
      <c r="AB3400" s="33">
        <v>5048</v>
      </c>
      <c r="AC3400" s="103">
        <v>22094</v>
      </c>
    </row>
    <row r="3401" spans="1:46" ht="13" customHeight="1" x14ac:dyDescent="0.2">
      <c r="A3401" s="33" t="s">
        <v>28763</v>
      </c>
      <c r="B3401" s="33">
        <v>56</v>
      </c>
      <c r="C3401" s="33" t="s">
        <v>13</v>
      </c>
      <c r="D3401" s="33" t="s">
        <v>30</v>
      </c>
      <c r="E3401" s="96" t="s">
        <v>28764</v>
      </c>
      <c r="F3401" s="94">
        <v>42969</v>
      </c>
      <c r="G3401" s="33" t="s">
        <v>29104</v>
      </c>
      <c r="H3401" s="33" t="s">
        <v>452</v>
      </c>
      <c r="I3401" s="33" t="s">
        <v>38</v>
      </c>
      <c r="J3401" s="62">
        <v>95938</v>
      </c>
      <c r="K3401" s="33" t="s">
        <v>4793</v>
      </c>
      <c r="L3401" s="33" t="s">
        <v>8858</v>
      </c>
      <c r="M3401" s="1" t="s">
        <v>46833</v>
      </c>
      <c r="N3401" s="33" t="s">
        <v>20</v>
      </c>
      <c r="O3401" s="33" t="s">
        <v>36417</v>
      </c>
      <c r="P3401" s="33" t="s">
        <v>31864</v>
      </c>
      <c r="Q3401" s="33" t="s">
        <v>29986</v>
      </c>
      <c r="R3401" s="96" t="s">
        <v>28765</v>
      </c>
      <c r="S3401" s="33" t="s">
        <v>93</v>
      </c>
      <c r="T3401" s="33" t="s">
        <v>21</v>
      </c>
      <c r="U3401" s="35" t="s">
        <v>26689</v>
      </c>
      <c r="V3401" s="35" t="s">
        <v>26484</v>
      </c>
      <c r="W3401" s="35" t="s">
        <v>26485</v>
      </c>
      <c r="Y3401" s="33">
        <v>2988</v>
      </c>
      <c r="AA3401" s="33" t="s">
        <v>42843</v>
      </c>
      <c r="AB3401" s="33">
        <v>5049</v>
      </c>
      <c r="AC3401" s="103">
        <v>22095</v>
      </c>
    </row>
    <row r="3402" spans="1:46" ht="13" customHeight="1" x14ac:dyDescent="0.2">
      <c r="A3402" s="33" t="s">
        <v>28774</v>
      </c>
      <c r="B3402" s="33">
        <v>71</v>
      </c>
      <c r="C3402" s="33" t="s">
        <v>13</v>
      </c>
      <c r="D3402" s="33" t="s">
        <v>41</v>
      </c>
      <c r="F3402" s="94">
        <v>42969</v>
      </c>
      <c r="G3402" s="33" t="s">
        <v>28775</v>
      </c>
      <c r="H3402" s="33" t="s">
        <v>863</v>
      </c>
      <c r="I3402" s="33" t="s">
        <v>177</v>
      </c>
      <c r="J3402" s="62">
        <v>97114</v>
      </c>
      <c r="K3402" s="33" t="s">
        <v>1425</v>
      </c>
      <c r="L3402" s="33" t="s">
        <v>28776</v>
      </c>
      <c r="M3402" s="1" t="s">
        <v>47471</v>
      </c>
      <c r="N3402" s="33" t="s">
        <v>20</v>
      </c>
      <c r="O3402" s="33" t="s">
        <v>28777</v>
      </c>
      <c r="P3402" s="33" t="s">
        <v>45771</v>
      </c>
      <c r="Q3402" s="33" t="s">
        <v>29986</v>
      </c>
      <c r="R3402" s="96" t="s">
        <v>28778</v>
      </c>
      <c r="S3402" s="33" t="s">
        <v>93</v>
      </c>
      <c r="T3402" s="33" t="s">
        <v>350</v>
      </c>
      <c r="U3402" s="35" t="s">
        <v>26775</v>
      </c>
      <c r="V3402" s="35" t="s">
        <v>26484</v>
      </c>
      <c r="W3402" s="35" t="s">
        <v>26483</v>
      </c>
      <c r="X3402" s="35" t="s">
        <v>93</v>
      </c>
      <c r="Y3402" s="33">
        <v>2890</v>
      </c>
      <c r="AA3402" s="33" t="s">
        <v>42843</v>
      </c>
      <c r="AB3402" s="33">
        <v>5052</v>
      </c>
      <c r="AC3402" s="103">
        <v>22099</v>
      </c>
      <c r="AQ3402" s="96"/>
    </row>
    <row r="3403" spans="1:46" ht="13" customHeight="1" x14ac:dyDescent="0.2">
      <c r="A3403" s="33" t="s">
        <v>28757</v>
      </c>
      <c r="B3403" s="33">
        <v>22</v>
      </c>
      <c r="C3403" s="33" t="s">
        <v>13</v>
      </c>
      <c r="D3403" s="33" t="s">
        <v>30</v>
      </c>
      <c r="F3403" s="94">
        <v>42968</v>
      </c>
      <c r="G3403" s="33" t="s">
        <v>28046</v>
      </c>
      <c r="H3403" s="33" t="s">
        <v>1200</v>
      </c>
      <c r="I3403" s="33" t="s">
        <v>406</v>
      </c>
      <c r="J3403" s="62">
        <v>54208</v>
      </c>
      <c r="K3403" s="33" t="s">
        <v>3715</v>
      </c>
      <c r="L3403" s="33" t="s">
        <v>28047</v>
      </c>
      <c r="M3403" s="1" t="s">
        <v>46402</v>
      </c>
      <c r="N3403" s="33" t="s">
        <v>20</v>
      </c>
      <c r="O3403" s="33" t="s">
        <v>28048</v>
      </c>
      <c r="P3403" s="33" t="s">
        <v>31864</v>
      </c>
      <c r="Q3403" s="33" t="s">
        <v>29986</v>
      </c>
      <c r="R3403" s="96" t="s">
        <v>28049</v>
      </c>
      <c r="S3403" s="33" t="s">
        <v>509</v>
      </c>
      <c r="T3403" s="33" t="s">
        <v>21</v>
      </c>
      <c r="U3403" s="35" t="s">
        <v>26682</v>
      </c>
      <c r="V3403" s="35" t="s">
        <v>26482</v>
      </c>
      <c r="W3403" s="35" t="s">
        <v>19153</v>
      </c>
      <c r="X3403" s="35" t="s">
        <v>93</v>
      </c>
      <c r="Y3403" s="33">
        <v>2886</v>
      </c>
      <c r="AA3403" s="33" t="s">
        <v>42843</v>
      </c>
      <c r="AB3403" s="33">
        <v>5046</v>
      </c>
      <c r="AC3403" s="103">
        <v>21986</v>
      </c>
    </row>
    <row r="3404" spans="1:46" ht="13" customHeight="1" x14ac:dyDescent="0.2">
      <c r="A3404" s="33" t="s">
        <v>28038</v>
      </c>
      <c r="B3404" s="33">
        <v>51</v>
      </c>
      <c r="C3404" s="33" t="s">
        <v>13</v>
      </c>
      <c r="D3404" s="33" t="s">
        <v>78</v>
      </c>
      <c r="F3404" s="94">
        <v>42968</v>
      </c>
      <c r="G3404" s="33" t="s">
        <v>28039</v>
      </c>
      <c r="H3404" s="33" t="s">
        <v>28040</v>
      </c>
      <c r="I3404" s="33" t="s">
        <v>62</v>
      </c>
      <c r="J3404" s="62">
        <v>43952</v>
      </c>
      <c r="K3404" s="33" t="s">
        <v>1655</v>
      </c>
      <c r="L3404" s="33" t="s">
        <v>28041</v>
      </c>
      <c r="M3404" s="1" t="s">
        <v>48929</v>
      </c>
      <c r="N3404" s="33" t="s">
        <v>20</v>
      </c>
      <c r="O3404" s="33" t="s">
        <v>28042</v>
      </c>
      <c r="P3404" s="33" t="s">
        <v>45771</v>
      </c>
      <c r="Q3404" s="33" t="s">
        <v>29986</v>
      </c>
      <c r="R3404" s="96" t="s">
        <v>28043</v>
      </c>
      <c r="S3404" s="33" t="s">
        <v>93</v>
      </c>
      <c r="T3404" s="33" t="s">
        <v>21</v>
      </c>
      <c r="U3404" s="35" t="s">
        <v>26689</v>
      </c>
      <c r="V3404" s="35" t="s">
        <v>26484</v>
      </c>
      <c r="W3404" s="35" t="s">
        <v>26485</v>
      </c>
      <c r="X3404" s="35" t="s">
        <v>93</v>
      </c>
      <c r="Y3404" s="33">
        <v>2888</v>
      </c>
      <c r="AA3404" s="33" t="s">
        <v>42842</v>
      </c>
      <c r="AB3404" s="33">
        <v>5044</v>
      </c>
      <c r="AC3404" s="103">
        <v>21988</v>
      </c>
    </row>
    <row r="3405" spans="1:46" ht="13" customHeight="1" x14ac:dyDescent="0.2">
      <c r="A3405" s="33" t="s">
        <v>28758</v>
      </c>
      <c r="B3405" s="33">
        <v>64</v>
      </c>
      <c r="C3405" s="33" t="s">
        <v>13</v>
      </c>
      <c r="D3405" s="33" t="s">
        <v>30</v>
      </c>
      <c r="F3405" s="94">
        <v>42968</v>
      </c>
      <c r="G3405" s="33" t="s">
        <v>28050</v>
      </c>
      <c r="H3405" s="33" t="s">
        <v>28051</v>
      </c>
      <c r="I3405" s="33" t="s">
        <v>406</v>
      </c>
      <c r="J3405" s="62">
        <v>53954</v>
      </c>
      <c r="K3405" s="33" t="s">
        <v>44</v>
      </c>
      <c r="L3405" s="33" t="s">
        <v>6981</v>
      </c>
      <c r="M3405" s="1" t="s">
        <v>47472</v>
      </c>
      <c r="N3405" s="33" t="s">
        <v>20</v>
      </c>
      <c r="O3405" s="33" t="s">
        <v>28052</v>
      </c>
      <c r="P3405" s="33" t="s">
        <v>31864</v>
      </c>
      <c r="Q3405" s="33" t="s">
        <v>29986</v>
      </c>
      <c r="R3405" s="96" t="s">
        <v>28053</v>
      </c>
      <c r="S3405" s="33" t="s">
        <v>93</v>
      </c>
      <c r="T3405" s="33" t="s">
        <v>21</v>
      </c>
      <c r="U3405" s="35" t="s">
        <v>26689</v>
      </c>
      <c r="V3405" s="35" t="s">
        <v>26484</v>
      </c>
      <c r="W3405" s="35" t="s">
        <v>26485</v>
      </c>
      <c r="X3405" s="35" t="s">
        <v>93</v>
      </c>
      <c r="Y3405" s="33">
        <v>2892</v>
      </c>
      <c r="AA3405" s="33" t="s">
        <v>42843</v>
      </c>
      <c r="AB3405" s="33">
        <v>5045</v>
      </c>
      <c r="AC3405" s="103">
        <v>21987</v>
      </c>
    </row>
    <row r="3406" spans="1:46" ht="13" customHeight="1" x14ac:dyDescent="0.2">
      <c r="A3406" s="33" t="s">
        <v>28756</v>
      </c>
      <c r="B3406" s="33">
        <v>66</v>
      </c>
      <c r="C3406" s="33" t="s">
        <v>13</v>
      </c>
      <c r="D3406" s="33" t="s">
        <v>30</v>
      </c>
      <c r="F3406" s="94">
        <v>42968</v>
      </c>
      <c r="G3406" s="33" t="s">
        <v>28729</v>
      </c>
      <c r="H3406" s="33" t="s">
        <v>19866</v>
      </c>
      <c r="I3406" s="33" t="s">
        <v>191</v>
      </c>
      <c r="J3406" s="62">
        <v>81019</v>
      </c>
      <c r="K3406" s="33" t="s">
        <v>4294</v>
      </c>
      <c r="L3406" s="33" t="s">
        <v>28044</v>
      </c>
      <c r="M3406" s="1" t="s">
        <v>46177</v>
      </c>
      <c r="N3406" s="33" t="s">
        <v>20</v>
      </c>
      <c r="O3406" s="33" t="s">
        <v>36418</v>
      </c>
      <c r="P3406" s="33" t="s">
        <v>45771</v>
      </c>
      <c r="Q3406" s="33" t="s">
        <v>29986</v>
      </c>
      <c r="R3406" s="96" t="s">
        <v>28045</v>
      </c>
      <c r="S3406" s="33" t="s">
        <v>22</v>
      </c>
      <c r="T3406" s="33" t="s">
        <v>21</v>
      </c>
      <c r="U3406" s="35" t="s">
        <v>26689</v>
      </c>
      <c r="V3406" s="35" t="s">
        <v>26484</v>
      </c>
      <c r="W3406" s="35" t="s">
        <v>26485</v>
      </c>
      <c r="X3406" s="35" t="s">
        <v>93</v>
      </c>
      <c r="Y3406" s="33">
        <v>2885</v>
      </c>
      <c r="AA3406" s="33" t="s">
        <v>42843</v>
      </c>
      <c r="AB3406" s="33">
        <v>5043</v>
      </c>
      <c r="AC3406" s="103">
        <v>21985</v>
      </c>
    </row>
    <row r="3407" spans="1:46" ht="13" customHeight="1" x14ac:dyDescent="0.2">
      <c r="A3407" s="33" t="s">
        <v>28032</v>
      </c>
      <c r="B3407" s="33">
        <v>42</v>
      </c>
      <c r="C3407" s="33" t="s">
        <v>13</v>
      </c>
      <c r="D3407" s="33" t="s">
        <v>30</v>
      </c>
      <c r="F3407" s="94">
        <v>42968</v>
      </c>
      <c r="G3407" s="33" t="s">
        <v>28033</v>
      </c>
      <c r="H3407" s="33" t="s">
        <v>28034</v>
      </c>
      <c r="I3407" s="33" t="s">
        <v>337</v>
      </c>
      <c r="J3407" s="62">
        <v>28655</v>
      </c>
      <c r="K3407" s="33" t="s">
        <v>10078</v>
      </c>
      <c r="L3407" s="33" t="s">
        <v>28035</v>
      </c>
      <c r="M3407" s="1" t="s">
        <v>47473</v>
      </c>
      <c r="N3407" s="33" t="s">
        <v>20</v>
      </c>
      <c r="O3407" s="33" t="s">
        <v>28036</v>
      </c>
      <c r="P3407" s="33" t="s">
        <v>45771</v>
      </c>
      <c r="Q3407" s="33" t="s">
        <v>29986</v>
      </c>
      <c r="R3407" s="96" t="s">
        <v>28037</v>
      </c>
      <c r="S3407" s="33" t="s">
        <v>93</v>
      </c>
      <c r="T3407" s="33" t="s">
        <v>45897</v>
      </c>
      <c r="U3407" s="35" t="s">
        <v>39851</v>
      </c>
      <c r="V3407" s="35" t="s">
        <v>26484</v>
      </c>
      <c r="W3407" s="35" t="s">
        <v>26485</v>
      </c>
      <c r="X3407" s="35" t="s">
        <v>93</v>
      </c>
      <c r="Y3407" s="33">
        <v>2884</v>
      </c>
      <c r="AA3407" s="33" t="s">
        <v>42843</v>
      </c>
      <c r="AB3407" s="33">
        <v>5047</v>
      </c>
      <c r="AC3407" s="103">
        <v>21984</v>
      </c>
    </row>
    <row r="3408" spans="1:46" ht="13" customHeight="1" x14ac:dyDescent="0.2">
      <c r="A3408" s="33" t="s">
        <v>28750</v>
      </c>
      <c r="B3408" s="33">
        <v>22</v>
      </c>
      <c r="C3408" s="33" t="s">
        <v>13</v>
      </c>
      <c r="D3408" s="33" t="s">
        <v>30</v>
      </c>
      <c r="E3408" s="96" t="s">
        <v>28751</v>
      </c>
      <c r="F3408" s="94">
        <v>42967</v>
      </c>
      <c r="G3408" s="33" t="s">
        <v>28752</v>
      </c>
      <c r="H3408" s="33" t="s">
        <v>5748</v>
      </c>
      <c r="I3408" s="33" t="s">
        <v>366</v>
      </c>
      <c r="J3408" s="62">
        <v>73448</v>
      </c>
      <c r="K3408" s="33" t="s">
        <v>28753</v>
      </c>
      <c r="L3408" s="33" t="s">
        <v>1898</v>
      </c>
      <c r="M3408" s="1" t="s">
        <v>45918</v>
      </c>
      <c r="N3408" s="33" t="s">
        <v>20</v>
      </c>
      <c r="O3408" s="33" t="s">
        <v>28754</v>
      </c>
      <c r="P3408" s="33" t="s">
        <v>45771</v>
      </c>
      <c r="Q3408" s="33" t="s">
        <v>29986</v>
      </c>
      <c r="R3408" s="96" t="s">
        <v>28755</v>
      </c>
      <c r="S3408" s="33" t="s">
        <v>901</v>
      </c>
      <c r="T3408" s="33" t="s">
        <v>21</v>
      </c>
      <c r="U3408" s="35" t="s">
        <v>26689</v>
      </c>
      <c r="V3408" s="35" t="s">
        <v>26484</v>
      </c>
      <c r="W3408" s="35" t="s">
        <v>26483</v>
      </c>
      <c r="AA3408" s="33" t="s">
        <v>42843</v>
      </c>
      <c r="AB3408" s="33">
        <v>5041</v>
      </c>
      <c r="AC3408" s="103">
        <v>22091</v>
      </c>
    </row>
    <row r="3409" spans="1:46" ht="13" customHeight="1" x14ac:dyDescent="0.2">
      <c r="A3409" s="33" t="s">
        <v>28060</v>
      </c>
      <c r="B3409" s="33">
        <v>32</v>
      </c>
      <c r="C3409" s="33" t="s">
        <v>13</v>
      </c>
      <c r="D3409" s="33" t="s">
        <v>78</v>
      </c>
      <c r="F3409" s="94">
        <v>42967</v>
      </c>
      <c r="G3409" s="33" t="s">
        <v>28691</v>
      </c>
      <c r="H3409" s="33" t="s">
        <v>591</v>
      </c>
      <c r="I3409" s="33" t="s">
        <v>74</v>
      </c>
      <c r="J3409" s="62">
        <v>8724</v>
      </c>
      <c r="K3409" s="33" t="s">
        <v>592</v>
      </c>
      <c r="L3409" s="33" t="s">
        <v>593</v>
      </c>
      <c r="M3409" s="1" t="s">
        <v>47474</v>
      </c>
      <c r="N3409" s="33" t="s">
        <v>20</v>
      </c>
      <c r="O3409" s="33" t="s">
        <v>28061</v>
      </c>
      <c r="P3409" s="33" t="s">
        <v>45771</v>
      </c>
      <c r="Q3409" s="33" t="s">
        <v>29986</v>
      </c>
      <c r="R3409" s="96" t="s">
        <v>28062</v>
      </c>
      <c r="S3409" s="33" t="s">
        <v>93</v>
      </c>
      <c r="T3409" s="33" t="s">
        <v>21</v>
      </c>
      <c r="U3409" s="35" t="s">
        <v>26689</v>
      </c>
      <c r="V3409" s="35" t="s">
        <v>26484</v>
      </c>
      <c r="W3409" s="35" t="s">
        <v>26485</v>
      </c>
      <c r="X3409" s="35" t="s">
        <v>93</v>
      </c>
      <c r="Y3409" s="33">
        <v>2877</v>
      </c>
      <c r="AA3409" s="33" t="s">
        <v>42844</v>
      </c>
      <c r="AB3409" s="33">
        <v>5040</v>
      </c>
      <c r="AC3409" s="103">
        <v>21982</v>
      </c>
      <c r="AQ3409" s="96"/>
    </row>
    <row r="3410" spans="1:46" ht="13" customHeight="1" x14ac:dyDescent="0.2">
      <c r="A3410" s="33" t="s">
        <v>28054</v>
      </c>
      <c r="B3410" s="33">
        <v>44</v>
      </c>
      <c r="C3410" s="33" t="s">
        <v>13</v>
      </c>
      <c r="D3410" s="33" t="s">
        <v>30</v>
      </c>
      <c r="E3410" s="96" t="s">
        <v>30714</v>
      </c>
      <c r="F3410" s="94">
        <v>42967</v>
      </c>
      <c r="G3410" s="33" t="s">
        <v>28055</v>
      </c>
      <c r="H3410" s="33" t="s">
        <v>28056</v>
      </c>
      <c r="I3410" s="33" t="s">
        <v>915</v>
      </c>
      <c r="J3410" s="62">
        <v>72639</v>
      </c>
      <c r="K3410" s="33" t="s">
        <v>6084</v>
      </c>
      <c r="L3410" s="33" t="s">
        <v>28057</v>
      </c>
      <c r="M3410" s="1" t="s">
        <v>46972</v>
      </c>
      <c r="N3410" s="33" t="s">
        <v>20</v>
      </c>
      <c r="O3410" s="33" t="s">
        <v>28058</v>
      </c>
      <c r="P3410" s="33" t="s">
        <v>45771</v>
      </c>
      <c r="Q3410" s="33" t="s">
        <v>29986</v>
      </c>
      <c r="R3410" s="96" t="s">
        <v>28059</v>
      </c>
      <c r="S3410" s="33" t="s">
        <v>93</v>
      </c>
      <c r="T3410" s="33" t="s">
        <v>21</v>
      </c>
      <c r="U3410" s="35" t="s">
        <v>30715</v>
      </c>
      <c r="V3410" s="35" t="s">
        <v>26482</v>
      </c>
      <c r="W3410" s="35" t="s">
        <v>26485</v>
      </c>
      <c r="X3410" s="35" t="s">
        <v>93</v>
      </c>
      <c r="Y3410" s="33">
        <v>2876</v>
      </c>
      <c r="AA3410" s="33" t="s">
        <v>42843</v>
      </c>
      <c r="AB3410" s="33">
        <v>5039</v>
      </c>
      <c r="AC3410" s="103">
        <v>21981</v>
      </c>
      <c r="AQ3410" s="96"/>
      <c r="AT3410" s="71"/>
    </row>
    <row r="3411" spans="1:46" ht="13" customHeight="1" x14ac:dyDescent="0.2">
      <c r="A3411" s="33" t="s">
        <v>2989</v>
      </c>
      <c r="B3411" s="33" t="s">
        <v>22</v>
      </c>
      <c r="C3411" s="33" t="s">
        <v>13</v>
      </c>
      <c r="D3411" s="33" t="s">
        <v>41</v>
      </c>
      <c r="F3411" s="94">
        <v>42967</v>
      </c>
      <c r="G3411" s="33" t="s">
        <v>28693</v>
      </c>
      <c r="H3411" s="33" t="s">
        <v>12197</v>
      </c>
      <c r="I3411" s="33" t="s">
        <v>38</v>
      </c>
      <c r="J3411" s="62">
        <v>93555</v>
      </c>
      <c r="K3411" s="33" t="s">
        <v>629</v>
      </c>
      <c r="L3411" s="33" t="s">
        <v>894</v>
      </c>
      <c r="M3411" s="1" t="s">
        <v>45955</v>
      </c>
      <c r="N3411" s="33" t="s">
        <v>20</v>
      </c>
      <c r="O3411" s="33" t="s">
        <v>28063</v>
      </c>
      <c r="P3411" s="33" t="s">
        <v>45771</v>
      </c>
      <c r="Q3411" s="33" t="s">
        <v>29986</v>
      </c>
      <c r="R3411" s="96" t="s">
        <v>28064</v>
      </c>
      <c r="S3411" s="33" t="s">
        <v>93</v>
      </c>
      <c r="T3411" s="33" t="s">
        <v>45897</v>
      </c>
      <c r="U3411" s="35" t="s">
        <v>49804</v>
      </c>
      <c r="V3411" s="35" t="s">
        <v>26482</v>
      </c>
      <c r="W3411" s="35" t="s">
        <v>26486</v>
      </c>
      <c r="X3411" s="35" t="s">
        <v>93</v>
      </c>
      <c r="Y3411" s="33">
        <v>2878</v>
      </c>
      <c r="AA3411" s="33" t="s">
        <v>42844</v>
      </c>
      <c r="AB3411" s="33">
        <v>5042</v>
      </c>
      <c r="AC3411" s="103">
        <v>21983</v>
      </c>
    </row>
    <row r="3412" spans="1:46" ht="13" customHeight="1" x14ac:dyDescent="0.2">
      <c r="A3412" s="33" t="s">
        <v>28065</v>
      </c>
      <c r="B3412" s="33">
        <v>32</v>
      </c>
      <c r="C3412" s="33" t="s">
        <v>13</v>
      </c>
      <c r="D3412" s="33" t="s">
        <v>30</v>
      </c>
      <c r="F3412" s="94">
        <v>42966</v>
      </c>
      <c r="G3412" s="33" t="s">
        <v>28066</v>
      </c>
      <c r="H3412" s="33" t="s">
        <v>3796</v>
      </c>
      <c r="I3412" s="33" t="s">
        <v>87</v>
      </c>
      <c r="J3412" s="62">
        <v>35209</v>
      </c>
      <c r="K3412" s="33" t="s">
        <v>1655</v>
      </c>
      <c r="L3412" s="33" t="s">
        <v>3798</v>
      </c>
      <c r="M3412" s="1" t="s">
        <v>47425</v>
      </c>
      <c r="N3412" s="33" t="s">
        <v>20</v>
      </c>
      <c r="O3412" s="33" t="s">
        <v>28067</v>
      </c>
      <c r="P3412" s="33" t="s">
        <v>45771</v>
      </c>
      <c r="Q3412" s="33" t="s">
        <v>29986</v>
      </c>
      <c r="R3412" s="96" t="s">
        <v>28068</v>
      </c>
      <c r="S3412" s="33" t="s">
        <v>93</v>
      </c>
      <c r="T3412" s="33" t="s">
        <v>21</v>
      </c>
      <c r="U3412" s="35" t="s">
        <v>27706</v>
      </c>
      <c r="V3412" s="35" t="s">
        <v>26484</v>
      </c>
      <c r="W3412" s="35" t="s">
        <v>26485</v>
      </c>
      <c r="X3412" s="35" t="s">
        <v>93</v>
      </c>
      <c r="Y3412" s="33">
        <v>2875</v>
      </c>
      <c r="AA3412" s="33" t="s">
        <v>42844</v>
      </c>
      <c r="AB3412" s="33">
        <v>5038</v>
      </c>
      <c r="AC3412" s="103">
        <v>21980</v>
      </c>
    </row>
    <row r="3413" spans="1:46" ht="13" customHeight="1" x14ac:dyDescent="0.2">
      <c r="A3413" s="33" t="s">
        <v>28078</v>
      </c>
      <c r="B3413" s="33">
        <v>25</v>
      </c>
      <c r="C3413" s="33" t="s">
        <v>13</v>
      </c>
      <c r="D3413" s="33" t="s">
        <v>78</v>
      </c>
      <c r="E3413" s="96" t="s">
        <v>28079</v>
      </c>
      <c r="F3413" s="94">
        <v>42965</v>
      </c>
      <c r="G3413" s="33" t="s">
        <v>28080</v>
      </c>
      <c r="H3413" s="33" t="s">
        <v>600</v>
      </c>
      <c r="I3413" s="33" t="s">
        <v>55</v>
      </c>
      <c r="J3413" s="62">
        <v>32210</v>
      </c>
      <c r="K3413" s="33" t="s">
        <v>601</v>
      </c>
      <c r="L3413" s="33" t="s">
        <v>602</v>
      </c>
      <c r="M3413" s="1" t="s">
        <v>49877</v>
      </c>
      <c r="N3413" s="33" t="s">
        <v>20</v>
      </c>
      <c r="O3413" s="33" t="s">
        <v>28081</v>
      </c>
      <c r="P3413" s="33" t="s">
        <v>45771</v>
      </c>
      <c r="Q3413" s="33" t="s">
        <v>29986</v>
      </c>
      <c r="R3413" s="96" t="s">
        <v>28082</v>
      </c>
      <c r="S3413" s="33" t="s">
        <v>901</v>
      </c>
      <c r="T3413" s="33" t="s">
        <v>21</v>
      </c>
      <c r="U3413" s="35" t="s">
        <v>26689</v>
      </c>
      <c r="V3413" s="35" t="s">
        <v>26484</v>
      </c>
      <c r="W3413" s="35" t="s">
        <v>26485</v>
      </c>
      <c r="X3413" s="35" t="s">
        <v>93</v>
      </c>
      <c r="Y3413" s="33">
        <v>2881</v>
      </c>
      <c r="AA3413" s="33" t="s">
        <v>42844</v>
      </c>
      <c r="AB3413" s="33">
        <v>5035</v>
      </c>
      <c r="AC3413" s="103">
        <v>21972</v>
      </c>
      <c r="AT3413" s="96"/>
    </row>
    <row r="3414" spans="1:46" ht="13" customHeight="1" x14ac:dyDescent="0.2">
      <c r="A3414" s="33" t="s">
        <v>28083</v>
      </c>
      <c r="B3414" s="33">
        <v>26</v>
      </c>
      <c r="C3414" s="33" t="s">
        <v>13</v>
      </c>
      <c r="D3414" s="33" t="s">
        <v>41</v>
      </c>
      <c r="E3414" s="96" t="s">
        <v>28084</v>
      </c>
      <c r="F3414" s="94">
        <v>42965</v>
      </c>
      <c r="G3414" s="33" t="s">
        <v>28720</v>
      </c>
      <c r="H3414" s="33" t="s">
        <v>14985</v>
      </c>
      <c r="I3414" s="33" t="s">
        <v>38</v>
      </c>
      <c r="J3414" s="62">
        <v>90640</v>
      </c>
      <c r="K3414" s="33" t="s">
        <v>91</v>
      </c>
      <c r="L3414" s="33" t="s">
        <v>14987</v>
      </c>
      <c r="M3414" s="1" t="s">
        <v>46703</v>
      </c>
      <c r="N3414" s="33" t="s">
        <v>20</v>
      </c>
      <c r="O3414" s="33" t="s">
        <v>28085</v>
      </c>
      <c r="P3414" s="33" t="s">
        <v>45771</v>
      </c>
      <c r="Q3414" s="33" t="s">
        <v>29986</v>
      </c>
      <c r="R3414" s="96" t="s">
        <v>28086</v>
      </c>
      <c r="S3414" s="33" t="s">
        <v>93</v>
      </c>
      <c r="T3414" s="33" t="s">
        <v>21</v>
      </c>
      <c r="U3414" s="35" t="s">
        <v>26689</v>
      </c>
      <c r="V3414" s="35" t="s">
        <v>26484</v>
      </c>
      <c r="W3414" s="35" t="s">
        <v>26486</v>
      </c>
      <c r="AA3414" s="33" t="s">
        <v>42842</v>
      </c>
      <c r="AB3414" s="33">
        <v>5036</v>
      </c>
      <c r="AC3414" s="103">
        <v>21971</v>
      </c>
    </row>
    <row r="3415" spans="1:46" ht="13" customHeight="1" x14ac:dyDescent="0.2">
      <c r="A3415" s="33" t="s">
        <v>28073</v>
      </c>
      <c r="B3415" s="33">
        <v>26</v>
      </c>
      <c r="C3415" s="33" t="s">
        <v>13</v>
      </c>
      <c r="D3415" s="33" t="s">
        <v>30</v>
      </c>
      <c r="E3415" s="96" t="s">
        <v>28074</v>
      </c>
      <c r="F3415" s="94">
        <v>42965</v>
      </c>
      <c r="G3415" s="33" t="s">
        <v>28075</v>
      </c>
      <c r="H3415" s="33" t="s">
        <v>28076</v>
      </c>
      <c r="I3415" s="33" t="s">
        <v>373</v>
      </c>
      <c r="J3415" s="62">
        <v>15436</v>
      </c>
      <c r="K3415" s="33" t="s">
        <v>1411</v>
      </c>
      <c r="L3415" s="33" t="s">
        <v>470</v>
      </c>
      <c r="M3415" s="1" t="s">
        <v>46170</v>
      </c>
      <c r="N3415" s="33" t="s">
        <v>20</v>
      </c>
      <c r="O3415" s="33" t="s">
        <v>36419</v>
      </c>
      <c r="P3415" s="33" t="s">
        <v>45771</v>
      </c>
      <c r="Q3415" s="33" t="s">
        <v>29986</v>
      </c>
      <c r="R3415" s="96" t="s">
        <v>28077</v>
      </c>
      <c r="S3415" s="33" t="s">
        <v>93</v>
      </c>
      <c r="T3415" s="33" t="s">
        <v>21</v>
      </c>
      <c r="U3415" s="35" t="s">
        <v>26689</v>
      </c>
      <c r="V3415" s="35" t="s">
        <v>26484</v>
      </c>
      <c r="W3415" s="35" t="s">
        <v>26485</v>
      </c>
      <c r="X3415" s="35" t="s">
        <v>93</v>
      </c>
      <c r="Y3415" s="33">
        <v>2879</v>
      </c>
      <c r="AA3415" s="33" t="s">
        <v>42844</v>
      </c>
      <c r="AB3415" s="33">
        <v>5034</v>
      </c>
      <c r="AC3415" s="103">
        <v>21976</v>
      </c>
    </row>
    <row r="3416" spans="1:46" ht="13" customHeight="1" x14ac:dyDescent="0.2">
      <c r="A3416" s="1" t="s">
        <v>28069</v>
      </c>
      <c r="B3416" s="33">
        <v>60</v>
      </c>
      <c r="C3416" s="33" t="s">
        <v>13</v>
      </c>
      <c r="D3416" s="1" t="s">
        <v>23</v>
      </c>
      <c r="F3416" s="94">
        <v>42965</v>
      </c>
      <c r="G3416" s="33" t="s">
        <v>28070</v>
      </c>
      <c r="H3416" s="33" t="s">
        <v>6898</v>
      </c>
      <c r="I3416" s="33" t="s">
        <v>74</v>
      </c>
      <c r="J3416" s="62">
        <v>7003</v>
      </c>
      <c r="K3416" s="33" t="s">
        <v>483</v>
      </c>
      <c r="L3416" s="33" t="s">
        <v>6900</v>
      </c>
      <c r="M3416" s="1" t="s">
        <v>47475</v>
      </c>
      <c r="N3416" s="33" t="s">
        <v>20</v>
      </c>
      <c r="O3416" s="33" t="s">
        <v>28071</v>
      </c>
      <c r="P3416" s="33" t="s">
        <v>45771</v>
      </c>
      <c r="Q3416" s="33" t="s">
        <v>29986</v>
      </c>
      <c r="R3416" s="96" t="s">
        <v>28072</v>
      </c>
      <c r="S3416" s="33" t="s">
        <v>93</v>
      </c>
      <c r="T3416" s="33" t="s">
        <v>21</v>
      </c>
      <c r="U3416" s="35" t="s">
        <v>26682</v>
      </c>
      <c r="V3416" s="35" t="s">
        <v>26482</v>
      </c>
      <c r="W3416" s="35" t="s">
        <v>26485</v>
      </c>
      <c r="X3416" s="35" t="s">
        <v>93</v>
      </c>
      <c r="Y3416" s="33">
        <v>2874</v>
      </c>
      <c r="AA3416" s="33" t="s">
        <v>42844</v>
      </c>
      <c r="AB3416" s="33">
        <v>5037</v>
      </c>
      <c r="AC3416" s="103">
        <v>21973</v>
      </c>
    </row>
    <row r="3417" spans="1:46" ht="13" customHeight="1" x14ac:dyDescent="0.2">
      <c r="A3417" s="33" t="s">
        <v>28087</v>
      </c>
      <c r="B3417" s="33">
        <v>28</v>
      </c>
      <c r="C3417" s="33" t="s">
        <v>13</v>
      </c>
      <c r="D3417" s="33" t="s">
        <v>41</v>
      </c>
      <c r="F3417" s="94">
        <v>42964</v>
      </c>
      <c r="G3417" s="33" t="s">
        <v>28088</v>
      </c>
      <c r="H3417" s="33" t="s">
        <v>581</v>
      </c>
      <c r="I3417" s="33" t="s">
        <v>111</v>
      </c>
      <c r="J3417" s="62">
        <v>85008</v>
      </c>
      <c r="K3417" s="33" t="s">
        <v>582</v>
      </c>
      <c r="L3417" s="33" t="s">
        <v>583</v>
      </c>
      <c r="M3417" s="1" t="s">
        <v>45935</v>
      </c>
      <c r="N3417" s="33" t="s">
        <v>4952</v>
      </c>
      <c r="O3417" s="33" t="s">
        <v>28089</v>
      </c>
      <c r="P3417" s="33" t="s">
        <v>45771</v>
      </c>
      <c r="Q3417" s="33" t="s">
        <v>29986</v>
      </c>
      <c r="R3417" s="96" t="s">
        <v>28090</v>
      </c>
      <c r="S3417" s="33" t="s">
        <v>509</v>
      </c>
      <c r="T3417" s="33" t="s">
        <v>21</v>
      </c>
      <c r="U3417" s="35" t="s">
        <v>26682</v>
      </c>
      <c r="V3417" s="35" t="s">
        <v>26482</v>
      </c>
      <c r="W3417" s="35" t="s">
        <v>26485</v>
      </c>
      <c r="X3417" s="35" t="s">
        <v>93</v>
      </c>
      <c r="Y3417" s="33">
        <v>2883</v>
      </c>
      <c r="AA3417" s="33" t="s">
        <v>42844</v>
      </c>
      <c r="AB3417" s="33">
        <v>5032</v>
      </c>
      <c r="AC3417" s="103">
        <v>21967</v>
      </c>
    </row>
    <row r="3418" spans="1:46" ht="13" customHeight="1" x14ac:dyDescent="0.2">
      <c r="A3418" s="33" t="s">
        <v>28091</v>
      </c>
      <c r="B3418" s="33">
        <v>65</v>
      </c>
      <c r="C3418" s="33" t="s">
        <v>13</v>
      </c>
      <c r="D3418" s="33" t="s">
        <v>30</v>
      </c>
      <c r="F3418" s="94">
        <v>42964</v>
      </c>
      <c r="G3418" s="33" t="s">
        <v>28092</v>
      </c>
      <c r="H3418" s="33" t="s">
        <v>28093</v>
      </c>
      <c r="I3418" s="33" t="s">
        <v>87</v>
      </c>
      <c r="J3418" s="62">
        <v>36049</v>
      </c>
      <c r="K3418" s="33" t="s">
        <v>28094</v>
      </c>
      <c r="L3418" s="33" t="s">
        <v>28095</v>
      </c>
      <c r="M3418" s="1" t="s">
        <v>47476</v>
      </c>
      <c r="N3418" s="33" t="s">
        <v>20</v>
      </c>
      <c r="O3418" s="33" t="s">
        <v>28096</v>
      </c>
      <c r="P3418" s="33" t="s">
        <v>45771</v>
      </c>
      <c r="Q3418" s="33" t="s">
        <v>29986</v>
      </c>
      <c r="R3418" s="96" t="s">
        <v>28097</v>
      </c>
      <c r="S3418" s="33" t="s">
        <v>22</v>
      </c>
      <c r="T3418" s="33" t="s">
        <v>28</v>
      </c>
      <c r="U3418" s="35" t="s">
        <v>26487</v>
      </c>
      <c r="V3418" s="35" t="s">
        <v>26487</v>
      </c>
      <c r="W3418" s="35" t="s">
        <v>26485</v>
      </c>
      <c r="X3418" s="35" t="s">
        <v>93</v>
      </c>
      <c r="Y3418" s="33">
        <v>2882</v>
      </c>
      <c r="AA3418" s="33" t="s">
        <v>42843</v>
      </c>
      <c r="AB3418" s="33">
        <v>5033</v>
      </c>
      <c r="AC3418" s="103">
        <v>21969</v>
      </c>
    </row>
    <row r="3419" spans="1:46" ht="13" customHeight="1" x14ac:dyDescent="0.2">
      <c r="A3419" s="33" t="s">
        <v>30253</v>
      </c>
      <c r="B3419" s="33">
        <v>34</v>
      </c>
      <c r="C3419" s="33" t="s">
        <v>13</v>
      </c>
      <c r="D3419" s="33" t="s">
        <v>78</v>
      </c>
      <c r="F3419" s="94">
        <v>42963</v>
      </c>
      <c r="G3419" s="33" t="s">
        <v>28098</v>
      </c>
      <c r="H3419" s="33" t="s">
        <v>91</v>
      </c>
      <c r="I3419" s="33" t="s">
        <v>38</v>
      </c>
      <c r="J3419" s="62">
        <v>90059</v>
      </c>
      <c r="K3419" s="33" t="s">
        <v>91</v>
      </c>
      <c r="L3419" s="33" t="s">
        <v>383</v>
      </c>
      <c r="M3419" s="1" t="s">
        <v>45973</v>
      </c>
      <c r="N3419" s="33" t="s">
        <v>20</v>
      </c>
      <c r="O3419" s="33" t="s">
        <v>28099</v>
      </c>
      <c r="P3419" s="33" t="s">
        <v>45771</v>
      </c>
      <c r="Q3419" s="33" t="s">
        <v>29986</v>
      </c>
      <c r="R3419" s="96" t="s">
        <v>28100</v>
      </c>
      <c r="S3419" s="33" t="s">
        <v>93</v>
      </c>
      <c r="T3419" s="33" t="s">
        <v>21</v>
      </c>
      <c r="U3419" s="35" t="s">
        <v>26689</v>
      </c>
      <c r="V3419" s="35" t="s">
        <v>26482</v>
      </c>
      <c r="W3419" s="35" t="s">
        <v>26486</v>
      </c>
      <c r="X3419" s="35" t="s">
        <v>93</v>
      </c>
      <c r="Y3419" s="33">
        <v>2872</v>
      </c>
      <c r="AA3419" s="33" t="s">
        <v>42842</v>
      </c>
      <c r="AB3419" s="33">
        <v>5030</v>
      </c>
      <c r="AC3419" s="103">
        <v>21966</v>
      </c>
    </row>
    <row r="3420" spans="1:46" ht="13" customHeight="1" x14ac:dyDescent="0.2">
      <c r="A3420" s="33" t="s">
        <v>28101</v>
      </c>
      <c r="B3420" s="33">
        <v>54</v>
      </c>
      <c r="C3420" s="33" t="s">
        <v>13</v>
      </c>
      <c r="D3420" s="33" t="s">
        <v>30</v>
      </c>
      <c r="F3420" s="94">
        <v>42963</v>
      </c>
      <c r="G3420" s="33" t="s">
        <v>28711</v>
      </c>
      <c r="H3420" s="33" t="s">
        <v>28102</v>
      </c>
      <c r="I3420" s="33" t="s">
        <v>38</v>
      </c>
      <c r="J3420" s="62">
        <v>94551</v>
      </c>
      <c r="K3420" s="33" t="s">
        <v>555</v>
      </c>
      <c r="L3420" s="33" t="s">
        <v>28103</v>
      </c>
      <c r="M3420" s="1" t="s">
        <v>47477</v>
      </c>
      <c r="N3420" s="33" t="s">
        <v>20</v>
      </c>
      <c r="O3420" s="33" t="s">
        <v>28104</v>
      </c>
      <c r="P3420" s="33" t="s">
        <v>45771</v>
      </c>
      <c r="Q3420" s="33" t="s">
        <v>29986</v>
      </c>
      <c r="R3420" s="96" t="s">
        <v>28105</v>
      </c>
      <c r="S3420" s="33" t="s">
        <v>509</v>
      </c>
      <c r="T3420" s="33" t="s">
        <v>21</v>
      </c>
      <c r="U3420" s="35" t="s">
        <v>26689</v>
      </c>
      <c r="V3420" s="35" t="s">
        <v>26484</v>
      </c>
      <c r="W3420" s="35" t="s">
        <v>26485</v>
      </c>
      <c r="X3420" s="35" t="s">
        <v>93</v>
      </c>
      <c r="Y3420" s="33">
        <v>2873</v>
      </c>
      <c r="AA3420" s="33" t="s">
        <v>42844</v>
      </c>
      <c r="AB3420" s="33">
        <v>5031</v>
      </c>
      <c r="AC3420" s="103">
        <v>21965</v>
      </c>
    </row>
    <row r="3421" spans="1:46" ht="13" customHeight="1" x14ac:dyDescent="0.2">
      <c r="A3421" s="33" t="s">
        <v>28106</v>
      </c>
      <c r="B3421" s="33">
        <v>37</v>
      </c>
      <c r="C3421" s="33" t="s">
        <v>13</v>
      </c>
      <c r="D3421" s="33" t="s">
        <v>78</v>
      </c>
      <c r="E3421" s="96" t="s">
        <v>28107</v>
      </c>
      <c r="F3421" s="94">
        <v>42962</v>
      </c>
      <c r="G3421" s="33" t="s">
        <v>28108</v>
      </c>
      <c r="H3421" s="33" t="s">
        <v>28109</v>
      </c>
      <c r="I3421" s="33" t="s">
        <v>159</v>
      </c>
      <c r="J3421" s="62">
        <v>31792</v>
      </c>
      <c r="K3421" s="33" t="s">
        <v>1098</v>
      </c>
      <c r="L3421" s="33" t="s">
        <v>28110</v>
      </c>
      <c r="M3421" s="1" t="s">
        <v>47437</v>
      </c>
      <c r="N3421" s="33" t="s">
        <v>20</v>
      </c>
      <c r="O3421" s="33" t="s">
        <v>28111</v>
      </c>
      <c r="P3421" s="33" t="s">
        <v>45771</v>
      </c>
      <c r="Q3421" s="33" t="s">
        <v>29986</v>
      </c>
      <c r="R3421" s="96" t="s">
        <v>28112</v>
      </c>
      <c r="S3421" s="33" t="s">
        <v>93</v>
      </c>
      <c r="T3421" s="33" t="s">
        <v>45897</v>
      </c>
      <c r="U3421" s="35" t="s">
        <v>49804</v>
      </c>
      <c r="V3421" s="35" t="s">
        <v>26482</v>
      </c>
      <c r="W3421" s="35" t="s">
        <v>26485</v>
      </c>
      <c r="X3421" s="35" t="s">
        <v>509</v>
      </c>
      <c r="Y3421" s="33">
        <v>2866</v>
      </c>
      <c r="AA3421" s="33" t="s">
        <v>42844</v>
      </c>
      <c r="AB3421" s="33">
        <v>5029</v>
      </c>
      <c r="AC3421" s="103">
        <v>21963</v>
      </c>
    </row>
    <row r="3422" spans="1:46" ht="13" customHeight="1" x14ac:dyDescent="0.2">
      <c r="A3422" s="33" t="s">
        <v>28113</v>
      </c>
      <c r="B3422" s="33">
        <v>20</v>
      </c>
      <c r="C3422" s="33" t="s">
        <v>13</v>
      </c>
      <c r="D3422" s="33" t="s">
        <v>30</v>
      </c>
      <c r="E3422" s="96" t="s">
        <v>28114</v>
      </c>
      <c r="F3422" s="94">
        <v>42961</v>
      </c>
      <c r="G3422" s="33" t="s">
        <v>28115</v>
      </c>
      <c r="H3422" s="33" t="s">
        <v>600</v>
      </c>
      <c r="I3422" s="33" t="s">
        <v>55</v>
      </c>
      <c r="J3422" s="62">
        <v>32210</v>
      </c>
      <c r="K3422" s="33" t="s">
        <v>601</v>
      </c>
      <c r="L3422" s="33" t="s">
        <v>602</v>
      </c>
      <c r="M3422" s="1" t="s">
        <v>49877</v>
      </c>
      <c r="N3422" s="33" t="s">
        <v>20</v>
      </c>
      <c r="O3422" s="33" t="s">
        <v>28116</v>
      </c>
      <c r="P3422" s="33" t="s">
        <v>45771</v>
      </c>
      <c r="Q3422" s="33" t="s">
        <v>29986</v>
      </c>
      <c r="R3422" s="96" t="s">
        <v>28117</v>
      </c>
      <c r="S3422" s="33" t="s">
        <v>93</v>
      </c>
      <c r="T3422" s="33" t="s">
        <v>21</v>
      </c>
      <c r="U3422" s="35" t="s">
        <v>26689</v>
      </c>
      <c r="V3422" s="35" t="s">
        <v>26484</v>
      </c>
      <c r="W3422" s="35" t="s">
        <v>26485</v>
      </c>
      <c r="X3422" s="35" t="s">
        <v>93</v>
      </c>
      <c r="Y3422" s="33">
        <v>2865</v>
      </c>
      <c r="AA3422" s="33" t="s">
        <v>42844</v>
      </c>
      <c r="AB3422" s="33">
        <v>5027</v>
      </c>
      <c r="AC3422" s="103">
        <v>21962</v>
      </c>
      <c r="AT3422" s="96"/>
    </row>
    <row r="3423" spans="1:46" ht="13" customHeight="1" x14ac:dyDescent="0.2">
      <c r="A3423" s="33" t="s">
        <v>28118</v>
      </c>
      <c r="B3423" s="33">
        <v>45</v>
      </c>
      <c r="C3423" s="33" t="s">
        <v>13</v>
      </c>
      <c r="D3423" s="33" t="s">
        <v>30</v>
      </c>
      <c r="E3423" s="96" t="s">
        <v>28119</v>
      </c>
      <c r="F3423" s="94">
        <v>42961</v>
      </c>
      <c r="G3423" s="33" t="s">
        <v>28698</v>
      </c>
      <c r="H3423" s="33" t="s">
        <v>18140</v>
      </c>
      <c r="I3423" s="33" t="s">
        <v>191</v>
      </c>
      <c r="J3423" s="62">
        <v>80909</v>
      </c>
      <c r="K3423" s="33" t="s">
        <v>798</v>
      </c>
      <c r="L3423" s="33" t="s">
        <v>18142</v>
      </c>
      <c r="M3423" s="1" t="s">
        <v>46000</v>
      </c>
      <c r="N3423" s="33" t="s">
        <v>20</v>
      </c>
      <c r="O3423" s="33" t="s">
        <v>28120</v>
      </c>
      <c r="P3423" s="33" t="s">
        <v>31864</v>
      </c>
      <c r="Q3423" s="33" t="s">
        <v>29986</v>
      </c>
      <c r="R3423" s="96" t="s">
        <v>28121</v>
      </c>
      <c r="S3423" s="33" t="s">
        <v>93</v>
      </c>
      <c r="T3423" s="33" t="s">
        <v>45897</v>
      </c>
      <c r="U3423" s="35" t="s">
        <v>39851</v>
      </c>
      <c r="V3423" s="35" t="s">
        <v>26484</v>
      </c>
      <c r="W3423" s="35" t="s">
        <v>26486</v>
      </c>
      <c r="X3423" s="35" t="s">
        <v>93</v>
      </c>
      <c r="Y3423" s="33">
        <v>2864</v>
      </c>
      <c r="AA3423" s="33" t="s">
        <v>42842</v>
      </c>
      <c r="AB3423" s="33">
        <v>5028</v>
      </c>
      <c r="AC3423" s="103">
        <v>21964</v>
      </c>
    </row>
    <row r="3424" spans="1:46" ht="13" customHeight="1" x14ac:dyDescent="0.2">
      <c r="A3424" s="33" t="s">
        <v>28122</v>
      </c>
      <c r="B3424" s="33">
        <v>24</v>
      </c>
      <c r="C3424" s="33" t="s">
        <v>13</v>
      </c>
      <c r="D3424" s="33" t="s">
        <v>30</v>
      </c>
      <c r="F3424" s="94">
        <v>42960</v>
      </c>
      <c r="G3424" s="33" t="s">
        <v>28704</v>
      </c>
      <c r="H3424" s="33" t="s">
        <v>16685</v>
      </c>
      <c r="I3424" s="33" t="s">
        <v>159</v>
      </c>
      <c r="J3424" s="62">
        <v>30563</v>
      </c>
      <c r="K3424" s="33" t="s">
        <v>3777</v>
      </c>
      <c r="L3424" s="33" t="s">
        <v>3778</v>
      </c>
      <c r="M3424" s="1" t="s">
        <v>47479</v>
      </c>
      <c r="N3424" s="33" t="s">
        <v>20</v>
      </c>
      <c r="O3424" s="33" t="s">
        <v>28123</v>
      </c>
      <c r="P3424" s="33" t="s">
        <v>45771</v>
      </c>
      <c r="Q3424" s="33" t="s">
        <v>29986</v>
      </c>
      <c r="R3424" s="96" t="s">
        <v>28124</v>
      </c>
      <c r="S3424" s="33" t="s">
        <v>93</v>
      </c>
      <c r="T3424" s="33" t="s">
        <v>21</v>
      </c>
      <c r="U3424" s="35" t="s">
        <v>26689</v>
      </c>
      <c r="V3424" s="35" t="s">
        <v>26482</v>
      </c>
      <c r="W3424" s="35" t="s">
        <v>26485</v>
      </c>
      <c r="X3424" s="35" t="s">
        <v>93</v>
      </c>
      <c r="Y3424" s="33">
        <v>2859</v>
      </c>
      <c r="AA3424" s="33" t="s">
        <v>42843</v>
      </c>
      <c r="AB3424" s="33">
        <v>5021</v>
      </c>
      <c r="AC3424" s="103">
        <v>21887</v>
      </c>
    </row>
    <row r="3425" spans="1:46" ht="13" customHeight="1" x14ac:dyDescent="0.2">
      <c r="A3425" s="33" t="s">
        <v>28147</v>
      </c>
      <c r="B3425" s="33">
        <v>34</v>
      </c>
      <c r="C3425" s="33" t="s">
        <v>13</v>
      </c>
      <c r="D3425" s="33" t="s">
        <v>41</v>
      </c>
      <c r="F3425" s="94">
        <v>42960</v>
      </c>
      <c r="G3425" s="33" t="s">
        <v>28148</v>
      </c>
      <c r="H3425" s="33" t="s">
        <v>28149</v>
      </c>
      <c r="I3425" s="33" t="s">
        <v>55</v>
      </c>
      <c r="J3425" s="62">
        <v>33014</v>
      </c>
      <c r="K3425" s="33" t="s">
        <v>147</v>
      </c>
      <c r="L3425" s="33" t="s">
        <v>424</v>
      </c>
      <c r="M3425" s="1" t="s">
        <v>46635</v>
      </c>
      <c r="N3425" s="33" t="s">
        <v>20</v>
      </c>
      <c r="O3425" s="33" t="s">
        <v>28150</v>
      </c>
      <c r="P3425" s="33" t="s">
        <v>45771</v>
      </c>
      <c r="Q3425" s="33" t="s">
        <v>29986</v>
      </c>
      <c r="R3425" s="96" t="s">
        <v>28151</v>
      </c>
      <c r="S3425" s="33" t="s">
        <v>93</v>
      </c>
      <c r="T3425" s="33" t="s">
        <v>21</v>
      </c>
      <c r="U3425" s="35" t="s">
        <v>26682</v>
      </c>
      <c r="V3425" s="35" t="s">
        <v>26484</v>
      </c>
      <c r="W3425" s="35" t="s">
        <v>26485</v>
      </c>
      <c r="AA3425" s="33" t="s">
        <v>42842</v>
      </c>
      <c r="AB3425" s="33">
        <v>5024</v>
      </c>
      <c r="AC3425" s="103">
        <v>21891</v>
      </c>
    </row>
    <row r="3426" spans="1:46" ht="13" customHeight="1" x14ac:dyDescent="0.2">
      <c r="A3426" s="33" t="s">
        <v>28131</v>
      </c>
      <c r="B3426" s="33">
        <v>41</v>
      </c>
      <c r="C3426" s="33" t="s">
        <v>13</v>
      </c>
      <c r="D3426" s="33" t="s">
        <v>30</v>
      </c>
      <c r="E3426" s="96" t="s">
        <v>28132</v>
      </c>
      <c r="F3426" s="94">
        <v>42960</v>
      </c>
      <c r="G3426" s="33" t="s">
        <v>28697</v>
      </c>
      <c r="H3426" s="33" t="s">
        <v>28133</v>
      </c>
      <c r="I3426" s="33" t="s">
        <v>297</v>
      </c>
      <c r="J3426" s="62">
        <v>37722</v>
      </c>
      <c r="K3426" s="33" t="s">
        <v>28134</v>
      </c>
      <c r="L3426" s="33" t="s">
        <v>28135</v>
      </c>
      <c r="M3426" s="1" t="s">
        <v>46946</v>
      </c>
      <c r="N3426" s="33" t="s">
        <v>30247</v>
      </c>
      <c r="O3426" s="33" t="s">
        <v>28136</v>
      </c>
      <c r="P3426" s="33" t="s">
        <v>45771</v>
      </c>
      <c r="Q3426" s="33" t="s">
        <v>29986</v>
      </c>
      <c r="R3426" s="96" t="s">
        <v>28137</v>
      </c>
      <c r="S3426" s="33" t="s">
        <v>93</v>
      </c>
      <c r="T3426" s="33" t="s">
        <v>21</v>
      </c>
      <c r="U3426" s="35" t="s">
        <v>26505</v>
      </c>
      <c r="V3426" s="35" t="s">
        <v>26484</v>
      </c>
      <c r="W3426" s="35" t="s">
        <v>26486</v>
      </c>
      <c r="X3426" s="35" t="s">
        <v>93</v>
      </c>
      <c r="Y3426" s="33">
        <v>2861</v>
      </c>
      <c r="AA3426" s="33" t="s">
        <v>42843</v>
      </c>
      <c r="AB3426" s="33">
        <v>5025</v>
      </c>
      <c r="AC3426" s="103">
        <v>21886</v>
      </c>
    </row>
    <row r="3427" spans="1:46" ht="13" customHeight="1" x14ac:dyDescent="0.2">
      <c r="A3427" s="33" t="s">
        <v>28138</v>
      </c>
      <c r="B3427" s="33">
        <v>46</v>
      </c>
      <c r="C3427" s="33" t="s">
        <v>13</v>
      </c>
      <c r="D3427" s="33" t="s">
        <v>78</v>
      </c>
      <c r="F3427" s="94">
        <v>42960</v>
      </c>
      <c r="G3427" s="33" t="s">
        <v>28139</v>
      </c>
      <c r="H3427" s="33" t="s">
        <v>2314</v>
      </c>
      <c r="I3427" s="33" t="s">
        <v>281</v>
      </c>
      <c r="J3427" s="62">
        <v>99336</v>
      </c>
      <c r="K3427" s="33" t="s">
        <v>2315</v>
      </c>
      <c r="L3427" s="33" t="s">
        <v>8054</v>
      </c>
      <c r="M3427" s="1" t="s">
        <v>46251</v>
      </c>
      <c r="N3427" s="33" t="s">
        <v>20</v>
      </c>
      <c r="O3427" s="33" t="s">
        <v>28140</v>
      </c>
      <c r="P3427" s="33" t="s">
        <v>45771</v>
      </c>
      <c r="Q3427" s="33" t="s">
        <v>29986</v>
      </c>
      <c r="R3427" s="96" t="s">
        <v>28141</v>
      </c>
      <c r="S3427" s="33" t="s">
        <v>93</v>
      </c>
      <c r="T3427" s="33" t="s">
        <v>21</v>
      </c>
      <c r="U3427" s="35" t="s">
        <v>28142</v>
      </c>
      <c r="V3427" s="35" t="s">
        <v>26484</v>
      </c>
      <c r="W3427" s="35" t="s">
        <v>26485</v>
      </c>
      <c r="X3427" s="35" t="s">
        <v>93</v>
      </c>
      <c r="Y3427" s="33">
        <v>2863</v>
      </c>
      <c r="AA3427" s="33" t="s">
        <v>42844</v>
      </c>
      <c r="AB3427" s="33">
        <v>5026</v>
      </c>
      <c r="AC3427" s="103">
        <v>21888</v>
      </c>
    </row>
    <row r="3428" spans="1:46" ht="13" customHeight="1" x14ac:dyDescent="0.2">
      <c r="A3428" s="33" t="s">
        <v>28143</v>
      </c>
      <c r="B3428" s="33">
        <v>50</v>
      </c>
      <c r="C3428" s="33" t="s">
        <v>13</v>
      </c>
      <c r="D3428" s="33" t="s">
        <v>78</v>
      </c>
      <c r="E3428" s="96" t="s">
        <v>30284</v>
      </c>
      <c r="F3428" s="94">
        <v>42960</v>
      </c>
      <c r="G3428" s="33" t="s">
        <v>28144</v>
      </c>
      <c r="H3428" s="33" t="s">
        <v>219</v>
      </c>
      <c r="I3428" s="33" t="s">
        <v>220</v>
      </c>
      <c r="J3428" s="62">
        <v>84111</v>
      </c>
      <c r="K3428" s="33" t="s">
        <v>561</v>
      </c>
      <c r="L3428" s="33" t="s">
        <v>221</v>
      </c>
      <c r="M3428" s="1" t="s">
        <v>46001</v>
      </c>
      <c r="N3428" s="33" t="s">
        <v>20</v>
      </c>
      <c r="O3428" s="33" t="s">
        <v>28145</v>
      </c>
      <c r="P3428" s="33" t="s">
        <v>31864</v>
      </c>
      <c r="Q3428" s="33" t="s">
        <v>29986</v>
      </c>
      <c r="R3428" s="96" t="s">
        <v>28146</v>
      </c>
      <c r="S3428" s="33" t="s">
        <v>93</v>
      </c>
      <c r="T3428" s="33" t="s">
        <v>21</v>
      </c>
      <c r="U3428" s="35" t="s">
        <v>26682</v>
      </c>
      <c r="V3428" s="35" t="s">
        <v>26482</v>
      </c>
      <c r="W3428" s="35" t="s">
        <v>26486</v>
      </c>
      <c r="X3428" s="35" t="s">
        <v>93</v>
      </c>
      <c r="Y3428" s="33">
        <v>2862</v>
      </c>
      <c r="AA3428" s="33" t="s">
        <v>42842</v>
      </c>
      <c r="AB3428" s="33">
        <v>5023</v>
      </c>
      <c r="AC3428" s="103">
        <v>21890</v>
      </c>
      <c r="AQ3428" s="96"/>
    </row>
    <row r="3429" spans="1:46" ht="13" customHeight="1" x14ac:dyDescent="0.2">
      <c r="A3429" s="33" t="s">
        <v>28125</v>
      </c>
      <c r="B3429" s="33">
        <v>54</v>
      </c>
      <c r="C3429" s="33" t="s">
        <v>13</v>
      </c>
      <c r="D3429" s="33" t="s">
        <v>30</v>
      </c>
      <c r="F3429" s="94">
        <v>42960</v>
      </c>
      <c r="G3429" s="33" t="s">
        <v>28126</v>
      </c>
      <c r="H3429" s="33" t="s">
        <v>28127</v>
      </c>
      <c r="I3429" s="33" t="s">
        <v>406</v>
      </c>
      <c r="J3429" s="62">
        <v>54601</v>
      </c>
      <c r="K3429" s="33" t="s">
        <v>28127</v>
      </c>
      <c r="L3429" s="33" t="s">
        <v>28128</v>
      </c>
      <c r="M3429" s="1" t="s">
        <v>47478</v>
      </c>
      <c r="N3429" s="33" t="s">
        <v>20</v>
      </c>
      <c r="O3429" s="33" t="s">
        <v>28129</v>
      </c>
      <c r="P3429" s="33" t="s">
        <v>31864</v>
      </c>
      <c r="Q3429" s="33" t="s">
        <v>29986</v>
      </c>
      <c r="R3429" s="96" t="s">
        <v>28130</v>
      </c>
      <c r="S3429" s="33" t="s">
        <v>93</v>
      </c>
      <c r="T3429" s="33" t="s">
        <v>21</v>
      </c>
      <c r="U3429" s="35" t="s">
        <v>26689</v>
      </c>
      <c r="V3429" s="35" t="s">
        <v>26482</v>
      </c>
      <c r="W3429" s="35" t="s">
        <v>26483</v>
      </c>
      <c r="X3429" s="35" t="s">
        <v>93</v>
      </c>
      <c r="Y3429" s="33">
        <v>2860</v>
      </c>
      <c r="AA3429" s="33" t="s">
        <v>42844</v>
      </c>
      <c r="AB3429" s="33">
        <v>5022</v>
      </c>
      <c r="AC3429" s="103">
        <v>21889</v>
      </c>
    </row>
    <row r="3430" spans="1:46" ht="13" customHeight="1" x14ac:dyDescent="0.2">
      <c r="A3430" s="33" t="s">
        <v>28152</v>
      </c>
      <c r="B3430" s="33">
        <v>35</v>
      </c>
      <c r="C3430" s="33" t="s">
        <v>13</v>
      </c>
      <c r="D3430" s="33" t="s">
        <v>41</v>
      </c>
      <c r="F3430" s="94">
        <v>42959</v>
      </c>
      <c r="G3430" s="33" t="s">
        <v>28726</v>
      </c>
      <c r="H3430" s="33" t="s">
        <v>28153</v>
      </c>
      <c r="I3430" s="33" t="s">
        <v>281</v>
      </c>
      <c r="J3430" s="62">
        <v>98375</v>
      </c>
      <c r="K3430" s="33" t="s">
        <v>824</v>
      </c>
      <c r="L3430" s="33" t="s">
        <v>19755</v>
      </c>
      <c r="M3430" s="1" t="s">
        <v>46115</v>
      </c>
      <c r="N3430" s="33" t="s">
        <v>20</v>
      </c>
      <c r="O3430" s="33" t="s">
        <v>36420</v>
      </c>
      <c r="P3430" s="33" t="s">
        <v>45771</v>
      </c>
      <c r="Q3430" s="33" t="s">
        <v>29986</v>
      </c>
      <c r="R3430" s="96" t="s">
        <v>28154</v>
      </c>
      <c r="S3430" s="33" t="s">
        <v>22</v>
      </c>
      <c r="T3430" s="33" t="s">
        <v>21</v>
      </c>
      <c r="U3430" s="35" t="s">
        <v>26682</v>
      </c>
      <c r="V3430" s="35" t="s">
        <v>26484</v>
      </c>
      <c r="W3430" s="35" t="s">
        <v>26485</v>
      </c>
      <c r="X3430" s="35" t="s">
        <v>93</v>
      </c>
      <c r="Y3430" s="33">
        <v>2858</v>
      </c>
      <c r="AA3430" s="33" t="s">
        <v>42844</v>
      </c>
      <c r="AB3430" s="33">
        <v>5020</v>
      </c>
      <c r="AC3430" s="103">
        <v>21885</v>
      </c>
    </row>
    <row r="3431" spans="1:46" ht="13" customHeight="1" x14ac:dyDescent="0.2">
      <c r="A3431" s="33" t="s">
        <v>28157</v>
      </c>
      <c r="B3431" s="33">
        <v>31</v>
      </c>
      <c r="C3431" s="33" t="s">
        <v>13</v>
      </c>
      <c r="D3431" s="33" t="s">
        <v>78</v>
      </c>
      <c r="E3431" s="96" t="s">
        <v>28158</v>
      </c>
      <c r="F3431" s="94">
        <v>42958</v>
      </c>
      <c r="G3431" s="33" t="s">
        <v>28725</v>
      </c>
      <c r="H3431" s="33" t="s">
        <v>1030</v>
      </c>
      <c r="I3431" s="33" t="s">
        <v>373</v>
      </c>
      <c r="J3431" s="62">
        <v>19133</v>
      </c>
      <c r="K3431" s="33" t="s">
        <v>1030</v>
      </c>
      <c r="L3431" s="33" t="s">
        <v>1031</v>
      </c>
      <c r="M3431" s="1" t="s">
        <v>45971</v>
      </c>
      <c r="N3431" s="33" t="s">
        <v>20</v>
      </c>
      <c r="O3431" s="33" t="s">
        <v>28159</v>
      </c>
      <c r="P3431" s="33" t="s">
        <v>45771</v>
      </c>
      <c r="Q3431" s="33" t="s">
        <v>29986</v>
      </c>
      <c r="R3431" s="96" t="s">
        <v>28160</v>
      </c>
      <c r="S3431" s="33" t="s">
        <v>509</v>
      </c>
      <c r="T3431" s="33" t="s">
        <v>21</v>
      </c>
      <c r="U3431" s="35" t="s">
        <v>26689</v>
      </c>
      <c r="V3431" s="35" t="s">
        <v>26482</v>
      </c>
      <c r="W3431" s="35" t="s">
        <v>26485</v>
      </c>
      <c r="X3431" s="35" t="s">
        <v>93</v>
      </c>
      <c r="Y3431" s="33">
        <v>2857</v>
      </c>
      <c r="AA3431" s="33" t="s">
        <v>42842</v>
      </c>
      <c r="AB3431" s="33">
        <v>5019</v>
      </c>
      <c r="AC3431" s="103">
        <v>21884</v>
      </c>
      <c r="AQ3431" s="96"/>
    </row>
    <row r="3432" spans="1:46" ht="13" customHeight="1" x14ac:dyDescent="0.2">
      <c r="A3432" s="33" t="s">
        <v>2989</v>
      </c>
      <c r="B3432" s="33" t="s">
        <v>22</v>
      </c>
      <c r="C3432" s="33" t="s">
        <v>13</v>
      </c>
      <c r="D3432" s="33" t="s">
        <v>41</v>
      </c>
      <c r="F3432" s="94">
        <v>42958</v>
      </c>
      <c r="G3432" s="33" t="s">
        <v>28705</v>
      </c>
      <c r="H3432" s="33" t="s">
        <v>6662</v>
      </c>
      <c r="I3432" s="33" t="s">
        <v>66</v>
      </c>
      <c r="J3432" s="62">
        <v>77530</v>
      </c>
      <c r="K3432" s="33" t="s">
        <v>512</v>
      </c>
      <c r="L3432" s="33" t="s">
        <v>513</v>
      </c>
      <c r="M3432" s="1" t="s">
        <v>46076</v>
      </c>
      <c r="N3432" s="33" t="s">
        <v>20</v>
      </c>
      <c r="O3432" s="33" t="s">
        <v>28155</v>
      </c>
      <c r="P3432" s="33" t="s">
        <v>45771</v>
      </c>
      <c r="Q3432" s="33" t="s">
        <v>29986</v>
      </c>
      <c r="R3432" s="96" t="s">
        <v>28156</v>
      </c>
      <c r="S3432" s="33" t="s">
        <v>93</v>
      </c>
      <c r="T3432" s="33" t="s">
        <v>21</v>
      </c>
      <c r="U3432" s="35" t="s">
        <v>26689</v>
      </c>
      <c r="V3432" s="35" t="s">
        <v>26484</v>
      </c>
      <c r="W3432" s="35" t="s">
        <v>26485</v>
      </c>
      <c r="X3432" s="35" t="s">
        <v>93</v>
      </c>
      <c r="Y3432" s="33">
        <v>2855</v>
      </c>
      <c r="AA3432" s="33" t="s">
        <v>42844</v>
      </c>
      <c r="AB3432" s="33">
        <v>5018</v>
      </c>
      <c r="AC3432" s="103">
        <v>21883</v>
      </c>
    </row>
    <row r="3433" spans="1:46" ht="13" customHeight="1" x14ac:dyDescent="0.2">
      <c r="A3433" s="33" t="s">
        <v>28161</v>
      </c>
      <c r="B3433" s="33">
        <v>49</v>
      </c>
      <c r="C3433" s="33" t="s">
        <v>13</v>
      </c>
      <c r="D3433" s="33" t="s">
        <v>30</v>
      </c>
      <c r="F3433" s="94">
        <v>42957</v>
      </c>
      <c r="G3433" s="33" t="s">
        <v>28713</v>
      </c>
      <c r="H3433" s="33" t="s">
        <v>28162</v>
      </c>
      <c r="I3433" s="33" t="s">
        <v>38</v>
      </c>
      <c r="J3433" s="62">
        <v>90272</v>
      </c>
      <c r="K3433" s="33" t="s">
        <v>91</v>
      </c>
      <c r="L3433" s="33" t="s">
        <v>92</v>
      </c>
      <c r="M3433" s="1" t="s">
        <v>45984</v>
      </c>
      <c r="N3433" s="33" t="s">
        <v>20</v>
      </c>
      <c r="O3433" s="33" t="s">
        <v>36421</v>
      </c>
      <c r="P3433" s="33" t="s">
        <v>45771</v>
      </c>
      <c r="Q3433" s="33" t="s">
        <v>29986</v>
      </c>
      <c r="R3433" s="96" t="s">
        <v>28163</v>
      </c>
      <c r="S3433" s="33" t="s">
        <v>93</v>
      </c>
      <c r="T3433" s="33" t="s">
        <v>21</v>
      </c>
      <c r="U3433" s="35" t="s">
        <v>26689</v>
      </c>
      <c r="V3433" s="35" t="s">
        <v>26484</v>
      </c>
      <c r="W3433" s="35" t="s">
        <v>26485</v>
      </c>
      <c r="X3433" s="35" t="s">
        <v>93</v>
      </c>
      <c r="Y3433" s="33">
        <v>2856</v>
      </c>
      <c r="AA3433" s="33" t="s">
        <v>42844</v>
      </c>
      <c r="AB3433" s="33">
        <v>5016</v>
      </c>
      <c r="AC3433" s="103">
        <v>21881</v>
      </c>
    </row>
    <row r="3434" spans="1:46" ht="13" customHeight="1" x14ac:dyDescent="0.2">
      <c r="A3434" s="33" t="s">
        <v>28164</v>
      </c>
      <c r="B3434" s="33">
        <v>33</v>
      </c>
      <c r="C3434" s="33" t="s">
        <v>13</v>
      </c>
      <c r="D3434" s="33" t="s">
        <v>30</v>
      </c>
      <c r="E3434" s="96" t="s">
        <v>28165</v>
      </c>
      <c r="F3434" s="94">
        <v>42957</v>
      </c>
      <c r="G3434" s="33" t="s">
        <v>28166</v>
      </c>
      <c r="H3434" s="33" t="s">
        <v>28167</v>
      </c>
      <c r="I3434" s="33" t="s">
        <v>197</v>
      </c>
      <c r="J3434" s="62">
        <v>46311</v>
      </c>
      <c r="K3434" s="33" t="s">
        <v>1176</v>
      </c>
      <c r="L3434" s="33" t="s">
        <v>28168</v>
      </c>
      <c r="M3434" s="1" t="s">
        <v>47480</v>
      </c>
      <c r="N3434" s="33" t="s">
        <v>20</v>
      </c>
      <c r="O3434" s="33" t="s">
        <v>28169</v>
      </c>
      <c r="P3434" s="33" t="s">
        <v>45791</v>
      </c>
      <c r="Q3434" s="33" t="s">
        <v>29986</v>
      </c>
      <c r="R3434" s="96" t="s">
        <v>28170</v>
      </c>
      <c r="S3434" s="33" t="s">
        <v>93</v>
      </c>
      <c r="T3434" s="33" t="s">
        <v>350</v>
      </c>
      <c r="U3434" s="35" t="s">
        <v>26775</v>
      </c>
      <c r="V3434" s="35" t="s">
        <v>26482</v>
      </c>
      <c r="W3434" s="35" t="s">
        <v>26483</v>
      </c>
      <c r="X3434" s="35" t="s">
        <v>93</v>
      </c>
      <c r="Y3434" s="33">
        <v>2853</v>
      </c>
      <c r="AA3434" s="33" t="s">
        <v>42844</v>
      </c>
      <c r="AB3434" s="33">
        <v>5017</v>
      </c>
      <c r="AC3434" s="103">
        <v>21882</v>
      </c>
      <c r="AQ3434" s="96"/>
      <c r="AT3434" s="96"/>
    </row>
    <row r="3435" spans="1:46" ht="13" customHeight="1" x14ac:dyDescent="0.2">
      <c r="A3435" s="33" t="s">
        <v>28171</v>
      </c>
      <c r="B3435" s="33">
        <v>20</v>
      </c>
      <c r="C3435" s="33" t="s">
        <v>13</v>
      </c>
      <c r="D3435" s="33" t="s">
        <v>78</v>
      </c>
      <c r="E3435" s="96" t="s">
        <v>28172</v>
      </c>
      <c r="F3435" s="94">
        <v>42956</v>
      </c>
      <c r="G3435" s="33" t="s">
        <v>28708</v>
      </c>
      <c r="H3435" s="33" t="s">
        <v>2340</v>
      </c>
      <c r="I3435" s="33" t="s">
        <v>281</v>
      </c>
      <c r="J3435" s="62">
        <v>98031</v>
      </c>
      <c r="K3435" s="33" t="s">
        <v>1130</v>
      </c>
      <c r="L3435" s="33" t="s">
        <v>3168</v>
      </c>
      <c r="M3435" s="1" t="s">
        <v>46860</v>
      </c>
      <c r="N3435" s="33" t="s">
        <v>20</v>
      </c>
      <c r="O3435" s="33" t="s">
        <v>28173</v>
      </c>
      <c r="P3435" s="33" t="s">
        <v>45771</v>
      </c>
      <c r="Q3435" s="33" t="s">
        <v>29986</v>
      </c>
      <c r="R3435" s="96" t="s">
        <v>28174</v>
      </c>
      <c r="S3435" s="33" t="s">
        <v>93</v>
      </c>
      <c r="T3435" s="33" t="s">
        <v>350</v>
      </c>
      <c r="U3435" s="35" t="s">
        <v>26775</v>
      </c>
      <c r="V3435" s="35" t="s">
        <v>26484</v>
      </c>
      <c r="W3435" s="35" t="s">
        <v>26483</v>
      </c>
      <c r="X3435" s="35" t="s">
        <v>93</v>
      </c>
      <c r="Y3435" s="33">
        <v>2851</v>
      </c>
      <c r="AA3435" s="33" t="s">
        <v>42844</v>
      </c>
      <c r="AB3435" s="33">
        <v>5015</v>
      </c>
      <c r="AC3435" s="103">
        <v>21876</v>
      </c>
    </row>
    <row r="3436" spans="1:46" ht="13" customHeight="1" x14ac:dyDescent="0.2">
      <c r="A3436" s="33" t="s">
        <v>28182</v>
      </c>
      <c r="B3436" s="33">
        <v>17</v>
      </c>
      <c r="C3436" s="33" t="s">
        <v>13</v>
      </c>
      <c r="D3436" s="33" t="s">
        <v>78</v>
      </c>
      <c r="E3436" s="96" t="s">
        <v>28183</v>
      </c>
      <c r="F3436" s="94">
        <v>42955</v>
      </c>
      <c r="G3436" s="33" t="s">
        <v>28184</v>
      </c>
      <c r="H3436" s="33" t="s">
        <v>7281</v>
      </c>
      <c r="I3436" s="33" t="s">
        <v>37</v>
      </c>
      <c r="J3436" s="62">
        <v>60628</v>
      </c>
      <c r="K3436" s="33" t="s">
        <v>81</v>
      </c>
      <c r="L3436" s="33" t="s">
        <v>22351</v>
      </c>
      <c r="M3436" s="1" t="s">
        <v>47481</v>
      </c>
      <c r="N3436" s="33" t="s">
        <v>20</v>
      </c>
      <c r="O3436" s="33" t="s">
        <v>28185</v>
      </c>
      <c r="P3436" s="33" t="s">
        <v>45771</v>
      </c>
      <c r="Q3436" s="33" t="s">
        <v>29986</v>
      </c>
      <c r="R3436" s="96" t="s">
        <v>28186</v>
      </c>
      <c r="S3436" s="33" t="s">
        <v>93</v>
      </c>
      <c r="T3436" s="33" t="s">
        <v>21</v>
      </c>
      <c r="U3436" s="35" t="s">
        <v>26689</v>
      </c>
      <c r="V3436" s="35" t="s">
        <v>26482</v>
      </c>
      <c r="W3436" s="35" t="s">
        <v>19153</v>
      </c>
      <c r="X3436" s="35" t="s">
        <v>93</v>
      </c>
      <c r="Y3436" s="33">
        <v>2852</v>
      </c>
      <c r="AA3436" s="33" t="s">
        <v>42842</v>
      </c>
      <c r="AB3436" s="33">
        <v>5014</v>
      </c>
      <c r="AC3436" s="103">
        <v>21875</v>
      </c>
    </row>
    <row r="3437" spans="1:46" ht="13" customHeight="1" x14ac:dyDescent="0.2">
      <c r="A3437" s="33" t="s">
        <v>28175</v>
      </c>
      <c r="B3437" s="33">
        <v>23</v>
      </c>
      <c r="C3437" s="33" t="s">
        <v>13</v>
      </c>
      <c r="D3437" s="33" t="s">
        <v>30</v>
      </c>
      <c r="E3437" s="96" t="s">
        <v>28176</v>
      </c>
      <c r="F3437" s="94">
        <v>42955</v>
      </c>
      <c r="G3437" s="33" t="s">
        <v>28177</v>
      </c>
      <c r="H3437" s="33" t="s">
        <v>28178</v>
      </c>
      <c r="I3437" s="33" t="s">
        <v>336</v>
      </c>
      <c r="J3437" s="62">
        <v>66441</v>
      </c>
      <c r="K3437" s="33" t="s">
        <v>28179</v>
      </c>
      <c r="L3437" s="33" t="s">
        <v>36422</v>
      </c>
      <c r="M3437" s="1" t="s">
        <v>47482</v>
      </c>
      <c r="N3437" s="33" t="s">
        <v>20</v>
      </c>
      <c r="O3437" s="33" t="s">
        <v>28180</v>
      </c>
      <c r="P3437" s="33" t="s">
        <v>45771</v>
      </c>
      <c r="Q3437" s="33" t="s">
        <v>29986</v>
      </c>
      <c r="R3437" s="96" t="s">
        <v>28181</v>
      </c>
      <c r="S3437" s="33" t="s">
        <v>509</v>
      </c>
      <c r="T3437" s="33" t="s">
        <v>21</v>
      </c>
      <c r="U3437" s="35" t="s">
        <v>26689</v>
      </c>
      <c r="V3437" s="35" t="s">
        <v>26484</v>
      </c>
      <c r="W3437" s="35" t="s">
        <v>26485</v>
      </c>
      <c r="X3437" s="35" t="s">
        <v>93</v>
      </c>
      <c r="Y3437" s="33">
        <v>2849</v>
      </c>
      <c r="AA3437" s="33" t="s">
        <v>42844</v>
      </c>
      <c r="AB3437" s="33">
        <v>5013</v>
      </c>
      <c r="AC3437" s="103">
        <v>21874</v>
      </c>
    </row>
    <row r="3438" spans="1:46" ht="13" customHeight="1" x14ac:dyDescent="0.2">
      <c r="A3438" s="33" t="s">
        <v>28193</v>
      </c>
      <c r="B3438" s="33">
        <v>29</v>
      </c>
      <c r="C3438" s="33" t="s">
        <v>13</v>
      </c>
      <c r="D3438" s="33" t="s">
        <v>41</v>
      </c>
      <c r="E3438" s="96" t="s">
        <v>28194</v>
      </c>
      <c r="F3438" s="94">
        <v>42954</v>
      </c>
      <c r="G3438" s="33" t="s">
        <v>28746</v>
      </c>
      <c r="H3438" s="33" t="s">
        <v>632</v>
      </c>
      <c r="I3438" s="33" t="s">
        <v>336</v>
      </c>
      <c r="J3438" s="62">
        <v>67203</v>
      </c>
      <c r="K3438" s="33" t="s">
        <v>633</v>
      </c>
      <c r="L3438" s="33" t="s">
        <v>634</v>
      </c>
      <c r="M3438" s="1" t="s">
        <v>46680</v>
      </c>
      <c r="N3438" s="33" t="s">
        <v>20</v>
      </c>
      <c r="O3438" s="33" t="s">
        <v>28195</v>
      </c>
      <c r="P3438" s="33" t="s">
        <v>45771</v>
      </c>
      <c r="Q3438" s="33" t="s">
        <v>29986</v>
      </c>
      <c r="R3438" s="96" t="s">
        <v>28196</v>
      </c>
      <c r="S3438" s="33" t="s">
        <v>93</v>
      </c>
      <c r="T3438" s="33" t="s">
        <v>21</v>
      </c>
      <c r="U3438" s="35" t="s">
        <v>26682</v>
      </c>
      <c r="V3438" s="35" t="s">
        <v>26482</v>
      </c>
      <c r="W3438" s="35" t="s">
        <v>26485</v>
      </c>
      <c r="X3438" s="35" t="s">
        <v>93</v>
      </c>
      <c r="Y3438" s="33">
        <v>2848</v>
      </c>
      <c r="AA3438" s="33" t="s">
        <v>42842</v>
      </c>
      <c r="AB3438" s="33">
        <v>5010</v>
      </c>
      <c r="AC3438" s="103">
        <v>21805</v>
      </c>
      <c r="AQ3438" s="96"/>
    </row>
    <row r="3439" spans="1:46" ht="13" customHeight="1" x14ac:dyDescent="0.2">
      <c r="A3439" s="33" t="s">
        <v>28187</v>
      </c>
      <c r="B3439" s="33">
        <v>45</v>
      </c>
      <c r="C3439" s="33" t="s">
        <v>13</v>
      </c>
      <c r="D3439" s="33" t="s">
        <v>41</v>
      </c>
      <c r="E3439" s="33" t="s">
        <v>29544</v>
      </c>
      <c r="F3439" s="94">
        <v>42954</v>
      </c>
      <c r="G3439" s="33" t="s">
        <v>28188</v>
      </c>
      <c r="H3439" s="33" t="s">
        <v>28189</v>
      </c>
      <c r="I3439" s="33" t="s">
        <v>74</v>
      </c>
      <c r="J3439" s="62">
        <v>7047</v>
      </c>
      <c r="K3439" s="33" t="s">
        <v>2290</v>
      </c>
      <c r="L3439" s="33" t="s">
        <v>28190</v>
      </c>
      <c r="M3439" s="1" t="s">
        <v>47483</v>
      </c>
      <c r="N3439" s="33" t="s">
        <v>30257</v>
      </c>
      <c r="O3439" s="33" t="s">
        <v>28191</v>
      </c>
      <c r="P3439" s="33" t="s">
        <v>45771</v>
      </c>
      <c r="Q3439" s="33" t="s">
        <v>29986</v>
      </c>
      <c r="R3439" s="96" t="s">
        <v>28192</v>
      </c>
      <c r="S3439" s="33" t="s">
        <v>93</v>
      </c>
      <c r="T3439" s="33" t="s">
        <v>21</v>
      </c>
      <c r="U3439" s="35" t="s">
        <v>26682</v>
      </c>
      <c r="V3439" s="35" t="s">
        <v>26484</v>
      </c>
      <c r="W3439" s="35" t="s">
        <v>26485</v>
      </c>
      <c r="X3439" s="35" t="s">
        <v>93</v>
      </c>
      <c r="Y3439" s="33">
        <v>2841</v>
      </c>
      <c r="AA3439" s="33" t="s">
        <v>42844</v>
      </c>
      <c r="AB3439" s="33">
        <v>5011</v>
      </c>
      <c r="AC3439" s="103">
        <v>21802</v>
      </c>
    </row>
    <row r="3440" spans="1:46" ht="13" customHeight="1" x14ac:dyDescent="0.2">
      <c r="A3440" s="33" t="s">
        <v>28197</v>
      </c>
      <c r="B3440" s="33">
        <v>36</v>
      </c>
      <c r="C3440" s="33" t="s">
        <v>13</v>
      </c>
      <c r="D3440" s="33" t="s">
        <v>30</v>
      </c>
      <c r="E3440" s="33" t="s">
        <v>29543</v>
      </c>
      <c r="F3440" s="94">
        <v>42954</v>
      </c>
      <c r="G3440" s="33" t="s">
        <v>28706</v>
      </c>
      <c r="H3440" s="33" t="s">
        <v>398</v>
      </c>
      <c r="I3440" s="33" t="s">
        <v>399</v>
      </c>
      <c r="J3440" s="62">
        <v>64126</v>
      </c>
      <c r="K3440" s="33" t="s">
        <v>401</v>
      </c>
      <c r="L3440" s="33" t="s">
        <v>1317</v>
      </c>
      <c r="M3440" s="1" t="s">
        <v>46043</v>
      </c>
      <c r="N3440" s="33" t="s">
        <v>20</v>
      </c>
      <c r="O3440" s="33" t="s">
        <v>30678</v>
      </c>
      <c r="P3440" s="33" t="s">
        <v>45771</v>
      </c>
      <c r="Q3440" s="33" t="s">
        <v>29986</v>
      </c>
      <c r="R3440" s="96" t="s">
        <v>28198</v>
      </c>
      <c r="S3440" s="33" t="s">
        <v>93</v>
      </c>
      <c r="T3440" s="33" t="s">
        <v>350</v>
      </c>
      <c r="U3440" s="35" t="s">
        <v>26775</v>
      </c>
      <c r="V3440" s="35" t="s">
        <v>26482</v>
      </c>
      <c r="W3440" s="35" t="s">
        <v>26483</v>
      </c>
      <c r="X3440" s="35" t="s">
        <v>93</v>
      </c>
      <c r="Y3440" s="33">
        <v>2850</v>
      </c>
      <c r="AA3440" s="33" t="s">
        <v>42842</v>
      </c>
      <c r="AB3440" s="33">
        <v>5012</v>
      </c>
      <c r="AC3440" s="103">
        <v>21806</v>
      </c>
    </row>
    <row r="3441" spans="1:43" ht="13" customHeight="1" x14ac:dyDescent="0.2">
      <c r="A3441" s="33" t="s">
        <v>28207</v>
      </c>
      <c r="B3441" s="33">
        <v>28</v>
      </c>
      <c r="C3441" s="33" t="s">
        <v>13</v>
      </c>
      <c r="D3441" s="33" t="s">
        <v>78</v>
      </c>
      <c r="E3441" s="96" t="s">
        <v>30285</v>
      </c>
      <c r="F3441" s="94">
        <v>42953</v>
      </c>
      <c r="G3441" s="33" t="s">
        <v>29521</v>
      </c>
      <c r="H3441" s="33" t="s">
        <v>398</v>
      </c>
      <c r="I3441" s="33" t="s">
        <v>399</v>
      </c>
      <c r="J3441" s="62">
        <v>64128</v>
      </c>
      <c r="K3441" s="33" t="s">
        <v>401</v>
      </c>
      <c r="L3441" s="33" t="s">
        <v>402</v>
      </c>
      <c r="M3441" s="1" t="s">
        <v>45936</v>
      </c>
      <c r="N3441" s="33" t="s">
        <v>20</v>
      </c>
      <c r="O3441" s="33" t="s">
        <v>29522</v>
      </c>
      <c r="P3441" s="33" t="s">
        <v>45771</v>
      </c>
      <c r="Q3441" s="33" t="s">
        <v>29986</v>
      </c>
      <c r="R3441" s="33" t="s">
        <v>29523</v>
      </c>
      <c r="S3441" s="33" t="s">
        <v>93</v>
      </c>
      <c r="T3441" s="33" t="s">
        <v>21</v>
      </c>
      <c r="U3441" s="35" t="s">
        <v>26689</v>
      </c>
      <c r="V3441" s="35" t="s">
        <v>26484</v>
      </c>
      <c r="W3441" s="35" t="s">
        <v>26486</v>
      </c>
      <c r="X3441" s="35" t="s">
        <v>93</v>
      </c>
      <c r="Y3441" s="33">
        <v>2842</v>
      </c>
      <c r="AA3441" s="33" t="s">
        <v>42842</v>
      </c>
      <c r="AB3441" s="33">
        <v>5008</v>
      </c>
      <c r="AC3441" s="103">
        <v>19677</v>
      </c>
    </row>
    <row r="3442" spans="1:43" ht="13" customHeight="1" x14ac:dyDescent="0.2">
      <c r="A3442" s="33" t="s">
        <v>28199</v>
      </c>
      <c r="B3442" s="33">
        <v>32</v>
      </c>
      <c r="C3442" s="33" t="s">
        <v>13</v>
      </c>
      <c r="D3442" s="33" t="s">
        <v>30</v>
      </c>
      <c r="E3442" s="96" t="s">
        <v>28200</v>
      </c>
      <c r="F3442" s="94">
        <v>42953</v>
      </c>
      <c r="G3442" s="33" t="s">
        <v>28201</v>
      </c>
      <c r="H3442" s="33" t="s">
        <v>28202</v>
      </c>
      <c r="I3442" s="33" t="s">
        <v>297</v>
      </c>
      <c r="J3442" s="62">
        <v>37025</v>
      </c>
      <c r="K3442" s="33" t="s">
        <v>28203</v>
      </c>
      <c r="L3442" s="33" t="s">
        <v>28204</v>
      </c>
      <c r="M3442" s="1" t="s">
        <v>47484</v>
      </c>
      <c r="N3442" s="33" t="s">
        <v>20</v>
      </c>
      <c r="O3442" s="33" t="s">
        <v>28205</v>
      </c>
      <c r="P3442" s="33" t="s">
        <v>45771</v>
      </c>
      <c r="Q3442" s="33" t="s">
        <v>29986</v>
      </c>
      <c r="R3442" s="96" t="s">
        <v>28206</v>
      </c>
      <c r="S3442" s="33" t="s">
        <v>93</v>
      </c>
      <c r="T3442" s="33" t="s">
        <v>21</v>
      </c>
      <c r="U3442" s="35" t="s">
        <v>26682</v>
      </c>
      <c r="V3442" s="35" t="s">
        <v>26482</v>
      </c>
      <c r="W3442" s="35" t="s">
        <v>26486</v>
      </c>
      <c r="X3442" s="35" t="s">
        <v>93</v>
      </c>
      <c r="Y3442" s="33">
        <v>2839</v>
      </c>
      <c r="AA3442" s="33" t="s">
        <v>42843</v>
      </c>
      <c r="AB3442" s="33">
        <v>5009</v>
      </c>
      <c r="AC3442" s="103">
        <v>21803</v>
      </c>
    </row>
    <row r="3443" spans="1:43" ht="13" customHeight="1" x14ac:dyDescent="0.2">
      <c r="A3443" s="33" t="s">
        <v>28211</v>
      </c>
      <c r="B3443" s="33">
        <v>24</v>
      </c>
      <c r="C3443" s="33" t="s">
        <v>13</v>
      </c>
      <c r="D3443" s="33" t="s">
        <v>30</v>
      </c>
      <c r="E3443" s="33" t="s">
        <v>29545</v>
      </c>
      <c r="F3443" s="94">
        <v>42952</v>
      </c>
      <c r="G3443" s="33" t="s">
        <v>28212</v>
      </c>
      <c r="H3443" s="33" t="s">
        <v>28213</v>
      </c>
      <c r="I3443" s="33" t="s">
        <v>62</v>
      </c>
      <c r="J3443" s="62">
        <v>43766</v>
      </c>
      <c r="K3443" s="33" t="s">
        <v>2309</v>
      </c>
      <c r="L3443" s="33" t="s">
        <v>28214</v>
      </c>
      <c r="M3443" s="1" t="s">
        <v>47486</v>
      </c>
      <c r="N3443" s="33" t="s">
        <v>20</v>
      </c>
      <c r="O3443" s="33" t="s">
        <v>36424</v>
      </c>
      <c r="P3443" s="33" t="s">
        <v>45771</v>
      </c>
      <c r="Q3443" s="33" t="s">
        <v>29986</v>
      </c>
      <c r="R3443" s="96" t="s">
        <v>28215</v>
      </c>
      <c r="S3443" s="33" t="s">
        <v>93</v>
      </c>
      <c r="T3443" s="33" t="s">
        <v>21</v>
      </c>
      <c r="U3443" s="35" t="s">
        <v>26689</v>
      </c>
      <c r="V3443" s="35" t="s">
        <v>26484</v>
      </c>
      <c r="W3443" s="35" t="s">
        <v>26485</v>
      </c>
      <c r="X3443" s="35" t="s">
        <v>93</v>
      </c>
      <c r="Y3443" s="33">
        <v>2840</v>
      </c>
      <c r="AA3443" s="33" t="s">
        <v>42843</v>
      </c>
      <c r="AB3443" s="33">
        <v>5005</v>
      </c>
      <c r="AC3443" s="103">
        <v>21801</v>
      </c>
    </row>
    <row r="3444" spans="1:43" ht="13" customHeight="1" x14ac:dyDescent="0.2">
      <c r="A3444" s="33" t="s">
        <v>28208</v>
      </c>
      <c r="B3444" s="33">
        <v>35</v>
      </c>
      <c r="C3444" s="33" t="s">
        <v>13</v>
      </c>
      <c r="D3444" s="33" t="s">
        <v>41</v>
      </c>
      <c r="F3444" s="94">
        <v>42952</v>
      </c>
      <c r="G3444" s="33" t="s">
        <v>28209</v>
      </c>
      <c r="H3444" s="33" t="s">
        <v>2729</v>
      </c>
      <c r="I3444" s="33" t="s">
        <v>38</v>
      </c>
      <c r="J3444" s="62">
        <v>95403</v>
      </c>
      <c r="K3444" s="33" t="s">
        <v>2457</v>
      </c>
      <c r="L3444" s="33" t="s">
        <v>9669</v>
      </c>
      <c r="M3444" s="1" t="s">
        <v>47485</v>
      </c>
      <c r="N3444" s="33" t="s">
        <v>4952</v>
      </c>
      <c r="O3444" s="33" t="s">
        <v>36423</v>
      </c>
      <c r="P3444" s="33" t="s">
        <v>45771</v>
      </c>
      <c r="Q3444" s="33" t="s">
        <v>29986</v>
      </c>
      <c r="R3444" s="96" t="s">
        <v>28210</v>
      </c>
      <c r="S3444" s="33" t="s">
        <v>509</v>
      </c>
      <c r="T3444" s="33" t="s">
        <v>21</v>
      </c>
      <c r="U3444" s="35" t="s">
        <v>26682</v>
      </c>
      <c r="V3444" s="35" t="s">
        <v>26484</v>
      </c>
      <c r="W3444" s="35" t="s">
        <v>26485</v>
      </c>
      <c r="X3444" s="35" t="s">
        <v>509</v>
      </c>
      <c r="Y3444" s="33">
        <v>2844</v>
      </c>
      <c r="AA3444" s="33" t="s">
        <v>42844</v>
      </c>
      <c r="AB3444" s="33">
        <v>5006</v>
      </c>
      <c r="AC3444" s="103">
        <v>21798</v>
      </c>
    </row>
    <row r="3445" spans="1:43" ht="13" customHeight="1" x14ac:dyDescent="0.2">
      <c r="A3445" s="33" t="s">
        <v>28216</v>
      </c>
      <c r="B3445" s="33">
        <v>34</v>
      </c>
      <c r="C3445" s="33" t="s">
        <v>13</v>
      </c>
      <c r="D3445" s="33" t="s">
        <v>78</v>
      </c>
      <c r="E3445" s="33" t="s">
        <v>29530</v>
      </c>
      <c r="F3445" s="94">
        <v>42952</v>
      </c>
      <c r="G3445" s="33" t="s">
        <v>28217</v>
      </c>
      <c r="H3445" s="33" t="s">
        <v>2037</v>
      </c>
      <c r="I3445" s="33" t="s">
        <v>55</v>
      </c>
      <c r="J3445" s="62">
        <v>33311</v>
      </c>
      <c r="K3445" s="33" t="s">
        <v>1049</v>
      </c>
      <c r="L3445" s="33" t="s">
        <v>2043</v>
      </c>
      <c r="M3445" s="1" t="s">
        <v>46051</v>
      </c>
      <c r="N3445" s="33" t="s">
        <v>5143</v>
      </c>
      <c r="O3445" s="33" t="s">
        <v>28218</v>
      </c>
      <c r="P3445" s="33" t="s">
        <v>45771</v>
      </c>
      <c r="Q3445" s="33" t="s">
        <v>29986</v>
      </c>
      <c r="R3445" s="96" t="s">
        <v>28219</v>
      </c>
      <c r="S3445" s="33" t="s">
        <v>22</v>
      </c>
      <c r="T3445" s="33" t="s">
        <v>45897</v>
      </c>
      <c r="U3445" s="35" t="s">
        <v>49804</v>
      </c>
      <c r="V3445" s="35" t="s">
        <v>26482</v>
      </c>
      <c r="W3445" s="35" t="s">
        <v>26485</v>
      </c>
      <c r="AA3445" s="33" t="s">
        <v>42844</v>
      </c>
      <c r="AB3445" s="33">
        <v>5007</v>
      </c>
      <c r="AC3445" s="103">
        <v>21799</v>
      </c>
    </row>
    <row r="3446" spans="1:43" ht="13" customHeight="1" x14ac:dyDescent="0.2">
      <c r="A3446" s="33" t="s">
        <v>28220</v>
      </c>
      <c r="B3446" s="33">
        <v>33</v>
      </c>
      <c r="C3446" s="33" t="s">
        <v>13</v>
      </c>
      <c r="D3446" s="33" t="s">
        <v>78</v>
      </c>
      <c r="F3446" s="94">
        <v>42951</v>
      </c>
      <c r="G3446" s="33" t="s">
        <v>28221</v>
      </c>
      <c r="H3446" s="33" t="s">
        <v>1011</v>
      </c>
      <c r="I3446" s="33" t="s">
        <v>25</v>
      </c>
      <c r="J3446" s="62">
        <v>29575</v>
      </c>
      <c r="K3446" s="33" t="s">
        <v>1012</v>
      </c>
      <c r="L3446" s="33" t="s">
        <v>19816</v>
      </c>
      <c r="M3446" s="1" t="s">
        <v>46464</v>
      </c>
      <c r="N3446" s="33" t="s">
        <v>20</v>
      </c>
      <c r="O3446" s="33" t="s">
        <v>28222</v>
      </c>
      <c r="P3446" s="33" t="s">
        <v>45771</v>
      </c>
      <c r="Q3446" s="33" t="s">
        <v>29986</v>
      </c>
      <c r="R3446" s="96" t="s">
        <v>28223</v>
      </c>
      <c r="S3446" s="33" t="s">
        <v>509</v>
      </c>
      <c r="T3446" s="33" t="s">
        <v>21</v>
      </c>
      <c r="U3446" s="35" t="s">
        <v>26689</v>
      </c>
      <c r="V3446" s="35" t="s">
        <v>26484</v>
      </c>
      <c r="W3446" s="35" t="s">
        <v>26485</v>
      </c>
      <c r="X3446" s="35" t="s">
        <v>93</v>
      </c>
      <c r="Y3446" s="33">
        <v>2835</v>
      </c>
      <c r="AA3446" s="33" t="s">
        <v>42844</v>
      </c>
      <c r="AB3446" s="33">
        <v>4997</v>
      </c>
      <c r="AC3446" s="103">
        <v>21796</v>
      </c>
      <c r="AQ3446" s="96"/>
    </row>
    <row r="3447" spans="1:43" ht="13" customHeight="1" x14ac:dyDescent="0.2">
      <c r="A3447" s="33" t="s">
        <v>28246</v>
      </c>
      <c r="B3447" s="33">
        <v>33</v>
      </c>
      <c r="C3447" s="33" t="s">
        <v>13</v>
      </c>
      <c r="D3447" s="33" t="s">
        <v>30</v>
      </c>
      <c r="E3447" s="96" t="s">
        <v>28247</v>
      </c>
      <c r="F3447" s="94">
        <v>42951</v>
      </c>
      <c r="G3447" s="33" t="s">
        <v>28248</v>
      </c>
      <c r="H3447" s="33" t="s">
        <v>28249</v>
      </c>
      <c r="I3447" s="33" t="s">
        <v>66</v>
      </c>
      <c r="J3447" s="62">
        <v>79052</v>
      </c>
      <c r="K3447" s="33" t="s">
        <v>28250</v>
      </c>
      <c r="L3447" s="33" t="s">
        <v>36425</v>
      </c>
      <c r="M3447" s="1" t="s">
        <v>47490</v>
      </c>
      <c r="N3447" s="33" t="s">
        <v>20</v>
      </c>
      <c r="O3447" s="33" t="s">
        <v>28251</v>
      </c>
      <c r="P3447" s="33" t="s">
        <v>45771</v>
      </c>
      <c r="Q3447" s="33" t="s">
        <v>29986</v>
      </c>
      <c r="R3447" s="96" t="s">
        <v>28252</v>
      </c>
      <c r="S3447" s="33" t="s">
        <v>93</v>
      </c>
      <c r="T3447" s="33" t="s">
        <v>21</v>
      </c>
      <c r="U3447" s="35" t="s">
        <v>26682</v>
      </c>
      <c r="V3447" s="35" t="s">
        <v>26487</v>
      </c>
      <c r="W3447" s="35" t="s">
        <v>26485</v>
      </c>
      <c r="Z3447" s="33" t="s">
        <v>42353</v>
      </c>
      <c r="AA3447" s="33" t="s">
        <v>42843</v>
      </c>
      <c r="AB3447" s="33">
        <v>5003</v>
      </c>
      <c r="AC3447" s="103">
        <v>21797</v>
      </c>
    </row>
    <row r="3448" spans="1:43" ht="13" customHeight="1" x14ac:dyDescent="0.2">
      <c r="A3448" s="33" t="s">
        <v>28240</v>
      </c>
      <c r="B3448" s="33">
        <v>35</v>
      </c>
      <c r="C3448" s="33" t="s">
        <v>13</v>
      </c>
      <c r="D3448" s="33" t="s">
        <v>30</v>
      </c>
      <c r="E3448" s="96" t="s">
        <v>28241</v>
      </c>
      <c r="F3448" s="94">
        <v>42951</v>
      </c>
      <c r="G3448" s="33" t="s">
        <v>28242</v>
      </c>
      <c r="H3448" s="33" t="s">
        <v>28243</v>
      </c>
      <c r="I3448" s="33" t="s">
        <v>249</v>
      </c>
      <c r="J3448" s="62">
        <v>89441</v>
      </c>
      <c r="K3448" s="33" t="s">
        <v>5718</v>
      </c>
      <c r="L3448" s="33" t="s">
        <v>14604</v>
      </c>
      <c r="M3448" s="1" t="s">
        <v>47487</v>
      </c>
      <c r="N3448" s="33" t="s">
        <v>20</v>
      </c>
      <c r="O3448" s="33" t="s">
        <v>28244</v>
      </c>
      <c r="P3448" s="33" t="s">
        <v>45771</v>
      </c>
      <c r="Q3448" s="33" t="s">
        <v>29986</v>
      </c>
      <c r="R3448" s="96" t="s">
        <v>28245</v>
      </c>
      <c r="S3448" s="33" t="s">
        <v>93</v>
      </c>
      <c r="T3448" s="33" t="s">
        <v>21</v>
      </c>
      <c r="U3448" s="35" t="s">
        <v>26689</v>
      </c>
      <c r="V3448" s="35" t="s">
        <v>26482</v>
      </c>
      <c r="W3448" s="35" t="s">
        <v>26485</v>
      </c>
      <c r="X3448" s="35" t="s">
        <v>93</v>
      </c>
      <c r="Y3448" s="33">
        <v>2836</v>
      </c>
      <c r="AA3448" s="33" t="s">
        <v>42843</v>
      </c>
      <c r="AB3448" s="33">
        <v>4998</v>
      </c>
      <c r="AC3448" s="103">
        <v>21793</v>
      </c>
    </row>
    <row r="3449" spans="1:43" ht="13" customHeight="1" x14ac:dyDescent="0.2">
      <c r="A3449" s="33" t="s">
        <v>28227</v>
      </c>
      <c r="B3449" s="33">
        <v>36</v>
      </c>
      <c r="C3449" s="33" t="s">
        <v>102</v>
      </c>
      <c r="D3449" s="33" t="s">
        <v>30</v>
      </c>
      <c r="F3449" s="94">
        <v>42951</v>
      </c>
      <c r="G3449" s="33" t="s">
        <v>28716</v>
      </c>
      <c r="H3449" s="33" t="s">
        <v>28228</v>
      </c>
      <c r="I3449" s="33" t="s">
        <v>50</v>
      </c>
      <c r="J3449" s="62">
        <v>48039</v>
      </c>
      <c r="K3449" s="33" t="s">
        <v>20141</v>
      </c>
      <c r="L3449" s="33" t="s">
        <v>28229</v>
      </c>
      <c r="M3449" s="1" t="s">
        <v>47489</v>
      </c>
      <c r="N3449" s="33" t="s">
        <v>20</v>
      </c>
      <c r="O3449" s="33" t="s">
        <v>30716</v>
      </c>
      <c r="P3449" s="33" t="s">
        <v>31754</v>
      </c>
      <c r="Q3449" s="33" t="s">
        <v>29986</v>
      </c>
      <c r="R3449" s="96" t="s">
        <v>28230</v>
      </c>
      <c r="S3449" s="33" t="s">
        <v>22</v>
      </c>
      <c r="T3449" s="33" t="s">
        <v>21</v>
      </c>
      <c r="U3449" s="35" t="s">
        <v>26689</v>
      </c>
      <c r="V3449" s="35" t="s">
        <v>26482</v>
      </c>
      <c r="W3449" s="35" t="s">
        <v>26485</v>
      </c>
      <c r="X3449" s="35" t="s">
        <v>93</v>
      </c>
      <c r="Y3449" s="33">
        <v>2845</v>
      </c>
      <c r="AA3449" s="33" t="s">
        <v>42844</v>
      </c>
      <c r="AB3449" s="33">
        <v>5000</v>
      </c>
      <c r="AC3449" s="103">
        <v>21791</v>
      </c>
    </row>
    <row r="3450" spans="1:43" ht="13" customHeight="1" x14ac:dyDescent="0.2">
      <c r="A3450" s="33" t="s">
        <v>28224</v>
      </c>
      <c r="B3450" s="33">
        <v>47</v>
      </c>
      <c r="C3450" s="33" t="s">
        <v>13</v>
      </c>
      <c r="D3450" s="33" t="s">
        <v>78</v>
      </c>
      <c r="E3450" s="96" t="s">
        <v>30286</v>
      </c>
      <c r="F3450" s="94">
        <v>42951</v>
      </c>
      <c r="G3450" s="33" t="s">
        <v>28735</v>
      </c>
      <c r="H3450" s="33" t="s">
        <v>142</v>
      </c>
      <c r="I3450" s="33" t="s">
        <v>38</v>
      </c>
      <c r="J3450" s="62">
        <v>92101</v>
      </c>
      <c r="K3450" s="33" t="s">
        <v>142</v>
      </c>
      <c r="L3450" s="33" t="s">
        <v>1962</v>
      </c>
      <c r="M3450" s="1" t="s">
        <v>46056</v>
      </c>
      <c r="N3450" s="33" t="s">
        <v>20</v>
      </c>
      <c r="O3450" s="33" t="s">
        <v>28225</v>
      </c>
      <c r="P3450" s="33" t="s">
        <v>45771</v>
      </c>
      <c r="Q3450" s="33" t="s">
        <v>29986</v>
      </c>
      <c r="R3450" s="96" t="s">
        <v>28226</v>
      </c>
      <c r="S3450" s="33" t="s">
        <v>93</v>
      </c>
      <c r="T3450" s="33" t="s">
        <v>21</v>
      </c>
      <c r="U3450" s="35" t="s">
        <v>26689</v>
      </c>
      <c r="V3450" s="35" t="s">
        <v>26482</v>
      </c>
      <c r="W3450" s="35" t="s">
        <v>26485</v>
      </c>
      <c r="X3450" s="35" t="s">
        <v>93</v>
      </c>
      <c r="Y3450" s="33">
        <v>2837</v>
      </c>
      <c r="AA3450" s="33" t="s">
        <v>42842</v>
      </c>
      <c r="AB3450" s="33">
        <v>4999</v>
      </c>
      <c r="AC3450" s="103">
        <v>21790</v>
      </c>
    </row>
    <row r="3451" spans="1:43" ht="13" customHeight="1" x14ac:dyDescent="0.2">
      <c r="A3451" s="33" t="s">
        <v>30294</v>
      </c>
      <c r="B3451" s="33">
        <v>53</v>
      </c>
      <c r="C3451" s="33" t="s">
        <v>13</v>
      </c>
      <c r="D3451" s="33" t="s">
        <v>30</v>
      </c>
      <c r="F3451" s="94">
        <v>42951</v>
      </c>
      <c r="G3451" s="33" t="s">
        <v>28714</v>
      </c>
      <c r="H3451" s="33" t="s">
        <v>91</v>
      </c>
      <c r="I3451" s="33" t="s">
        <v>38</v>
      </c>
      <c r="J3451" s="62">
        <v>90015</v>
      </c>
      <c r="K3451" s="33" t="s">
        <v>91</v>
      </c>
      <c r="L3451" s="33" t="s">
        <v>92</v>
      </c>
      <c r="M3451" s="1" t="s">
        <v>45984</v>
      </c>
      <c r="N3451" s="33" t="s">
        <v>20</v>
      </c>
      <c r="O3451" s="33" t="s">
        <v>28253</v>
      </c>
      <c r="P3451" s="33" t="s">
        <v>45771</v>
      </c>
      <c r="Q3451" s="33" t="s">
        <v>29986</v>
      </c>
      <c r="R3451" s="96" t="s">
        <v>28254</v>
      </c>
      <c r="S3451" s="33" t="s">
        <v>93</v>
      </c>
      <c r="T3451" s="33" t="s">
        <v>21</v>
      </c>
      <c r="U3451" s="35" t="s">
        <v>26689</v>
      </c>
      <c r="V3451" s="35" t="s">
        <v>26482</v>
      </c>
      <c r="W3451" s="35" t="s">
        <v>26485</v>
      </c>
      <c r="AA3451" s="33" t="s">
        <v>42842</v>
      </c>
      <c r="AB3451" s="33">
        <v>5002</v>
      </c>
      <c r="AC3451" s="103">
        <v>21789</v>
      </c>
    </row>
    <row r="3452" spans="1:43" ht="13" customHeight="1" x14ac:dyDescent="0.2">
      <c r="A3452" s="33" t="s">
        <v>28231</v>
      </c>
      <c r="B3452" s="33">
        <v>54</v>
      </c>
      <c r="C3452" s="33" t="s">
        <v>13</v>
      </c>
      <c r="D3452" s="33" t="s">
        <v>30</v>
      </c>
      <c r="E3452" s="33" t="s">
        <v>29547</v>
      </c>
      <c r="F3452" s="94">
        <v>42951</v>
      </c>
      <c r="G3452" s="33" t="s">
        <v>28232</v>
      </c>
      <c r="H3452" s="33" t="s">
        <v>3122</v>
      </c>
      <c r="I3452" s="33" t="s">
        <v>373</v>
      </c>
      <c r="J3452" s="62">
        <v>16313</v>
      </c>
      <c r="K3452" s="33" t="s">
        <v>5467</v>
      </c>
      <c r="L3452" s="33" t="s">
        <v>28233</v>
      </c>
      <c r="M3452" s="1" t="s">
        <v>47488</v>
      </c>
      <c r="N3452" s="33" t="s">
        <v>20</v>
      </c>
      <c r="O3452" s="33" t="s">
        <v>28234</v>
      </c>
      <c r="P3452" s="33" t="s">
        <v>31864</v>
      </c>
      <c r="Q3452" s="33" t="s">
        <v>29986</v>
      </c>
      <c r="R3452" s="96" t="s">
        <v>28235</v>
      </c>
      <c r="S3452" s="33" t="s">
        <v>93</v>
      </c>
      <c r="T3452" s="33" t="s">
        <v>21</v>
      </c>
      <c r="U3452" s="35" t="s">
        <v>26689</v>
      </c>
      <c r="V3452" s="35" t="s">
        <v>26482</v>
      </c>
      <c r="W3452" s="35" t="s">
        <v>26485</v>
      </c>
      <c r="X3452" s="35" t="s">
        <v>93</v>
      </c>
      <c r="Y3452" s="33">
        <v>2847</v>
      </c>
      <c r="AA3452" s="33" t="s">
        <v>42843</v>
      </c>
      <c r="AB3452" s="33">
        <v>5001</v>
      </c>
      <c r="AC3452" s="103">
        <v>21795</v>
      </c>
    </row>
    <row r="3453" spans="1:43" ht="13" customHeight="1" x14ac:dyDescent="0.2">
      <c r="A3453" s="33" t="s">
        <v>28236</v>
      </c>
      <c r="B3453" s="33">
        <v>31</v>
      </c>
      <c r="C3453" s="33" t="s">
        <v>13</v>
      </c>
      <c r="D3453" s="33" t="s">
        <v>30</v>
      </c>
      <c r="E3453" s="33" t="s">
        <v>29546</v>
      </c>
      <c r="F3453" s="94">
        <v>42951</v>
      </c>
      <c r="G3453" s="33" t="s">
        <v>28237</v>
      </c>
      <c r="H3453" s="33" t="s">
        <v>2524</v>
      </c>
      <c r="I3453" s="33" t="s">
        <v>618</v>
      </c>
      <c r="J3453" s="62">
        <v>39301</v>
      </c>
      <c r="K3453" s="33" t="s">
        <v>2526</v>
      </c>
      <c r="L3453" s="33" t="s">
        <v>2527</v>
      </c>
      <c r="M3453" s="1" t="s">
        <v>47491</v>
      </c>
      <c r="N3453" s="33" t="s">
        <v>20</v>
      </c>
      <c r="O3453" s="33" t="s">
        <v>28238</v>
      </c>
      <c r="P3453" s="33" t="s">
        <v>45771</v>
      </c>
      <c r="Q3453" s="33" t="s">
        <v>29986</v>
      </c>
      <c r="R3453" s="96" t="s">
        <v>28239</v>
      </c>
      <c r="S3453" s="33" t="s">
        <v>509</v>
      </c>
      <c r="T3453" s="33" t="s">
        <v>45897</v>
      </c>
      <c r="U3453" s="35" t="s">
        <v>39851</v>
      </c>
      <c r="V3453" s="35" t="s">
        <v>26484</v>
      </c>
      <c r="W3453" s="35" t="s">
        <v>26485</v>
      </c>
      <c r="X3453" s="35" t="s">
        <v>93</v>
      </c>
      <c r="Y3453" s="33">
        <v>2838</v>
      </c>
      <c r="AA3453" s="33" t="s">
        <v>42844</v>
      </c>
      <c r="AB3453" s="33">
        <v>5004</v>
      </c>
      <c r="AC3453" s="103">
        <v>21792</v>
      </c>
    </row>
    <row r="3454" spans="1:43" ht="13" customHeight="1" x14ac:dyDescent="0.2">
      <c r="A3454" s="33" t="s">
        <v>28255</v>
      </c>
      <c r="B3454" s="33">
        <v>57</v>
      </c>
      <c r="C3454" s="33" t="s">
        <v>13</v>
      </c>
      <c r="D3454" s="33" t="s">
        <v>30</v>
      </c>
      <c r="E3454" s="33" t="s">
        <v>29548</v>
      </c>
      <c r="F3454" s="94">
        <v>42950</v>
      </c>
      <c r="G3454" s="33" t="s">
        <v>28256</v>
      </c>
      <c r="H3454" s="33" t="s">
        <v>28257</v>
      </c>
      <c r="I3454" s="33" t="s">
        <v>62</v>
      </c>
      <c r="J3454" s="62">
        <v>45801</v>
      </c>
      <c r="K3454" s="33" t="s">
        <v>1675</v>
      </c>
      <c r="L3454" s="33" t="s">
        <v>32105</v>
      </c>
      <c r="M3454" s="1" t="s">
        <v>46522</v>
      </c>
      <c r="N3454" s="33" t="s">
        <v>20</v>
      </c>
      <c r="O3454" s="33" t="s">
        <v>28258</v>
      </c>
      <c r="P3454" s="33" t="s">
        <v>42395</v>
      </c>
      <c r="Q3454" s="33" t="s">
        <v>29986</v>
      </c>
      <c r="R3454" s="96" t="s">
        <v>28259</v>
      </c>
      <c r="S3454" s="33" t="s">
        <v>93</v>
      </c>
      <c r="T3454" s="33" t="s">
        <v>21</v>
      </c>
      <c r="U3454" s="35" t="s">
        <v>26689</v>
      </c>
      <c r="V3454" s="35" t="s">
        <v>26484</v>
      </c>
      <c r="W3454" s="35" t="s">
        <v>26485</v>
      </c>
      <c r="X3454" s="35" t="s">
        <v>93</v>
      </c>
      <c r="Y3454" s="33">
        <v>2846</v>
      </c>
      <c r="AA3454" s="33" t="s">
        <v>42842</v>
      </c>
      <c r="AB3454" s="33">
        <v>4996</v>
      </c>
      <c r="AC3454" s="103">
        <v>21794</v>
      </c>
    </row>
    <row r="3455" spans="1:43" ht="13" customHeight="1" x14ac:dyDescent="0.2">
      <c r="A3455" s="33" t="s">
        <v>28284</v>
      </c>
      <c r="B3455" s="33">
        <v>15</v>
      </c>
      <c r="C3455" s="33" t="s">
        <v>13</v>
      </c>
      <c r="D3455" s="33" t="s">
        <v>78</v>
      </c>
      <c r="F3455" s="94">
        <v>42949</v>
      </c>
      <c r="G3455" s="33" t="s">
        <v>28285</v>
      </c>
      <c r="H3455" s="33" t="s">
        <v>25449</v>
      </c>
      <c r="I3455" s="33" t="s">
        <v>197</v>
      </c>
      <c r="J3455" s="62">
        <v>46406</v>
      </c>
      <c r="K3455" s="33" t="s">
        <v>1176</v>
      </c>
      <c r="L3455" s="33" t="s">
        <v>25825</v>
      </c>
      <c r="M3455" s="1" t="s">
        <v>46553</v>
      </c>
      <c r="N3455" s="33" t="s">
        <v>20</v>
      </c>
      <c r="O3455" s="33" t="s">
        <v>28286</v>
      </c>
      <c r="P3455" s="33" t="s">
        <v>45771</v>
      </c>
      <c r="Q3455" s="33" t="s">
        <v>29986</v>
      </c>
      <c r="R3455" s="33" t="s">
        <v>28287</v>
      </c>
      <c r="S3455" s="33" t="s">
        <v>93</v>
      </c>
      <c r="T3455" s="33" t="s">
        <v>21</v>
      </c>
      <c r="U3455" s="35" t="s">
        <v>26689</v>
      </c>
      <c r="V3455" s="35" t="s">
        <v>26484</v>
      </c>
      <c r="W3455" s="35" t="s">
        <v>26483</v>
      </c>
      <c r="Y3455" s="33">
        <v>3060</v>
      </c>
      <c r="AA3455" s="33" t="s">
        <v>42842</v>
      </c>
      <c r="AB3455" s="33">
        <v>4993</v>
      </c>
      <c r="AC3455" s="103">
        <v>21786</v>
      </c>
    </row>
    <row r="3456" spans="1:43" ht="13" customHeight="1" x14ac:dyDescent="0.2">
      <c r="A3456" s="33" t="s">
        <v>28272</v>
      </c>
      <c r="B3456" s="33">
        <v>27</v>
      </c>
      <c r="C3456" s="33" t="s">
        <v>13</v>
      </c>
      <c r="D3456" s="33" t="s">
        <v>78</v>
      </c>
      <c r="E3456" s="96" t="s">
        <v>28273</v>
      </c>
      <c r="F3456" s="94">
        <v>42949</v>
      </c>
      <c r="G3456" s="33" t="s">
        <v>28274</v>
      </c>
      <c r="H3456" s="33" t="s">
        <v>971</v>
      </c>
      <c r="I3456" s="33" t="s">
        <v>159</v>
      </c>
      <c r="J3456" s="62">
        <v>30032</v>
      </c>
      <c r="K3456" s="33" t="s">
        <v>1215</v>
      </c>
      <c r="L3456" s="33" t="s">
        <v>28275</v>
      </c>
      <c r="M3456" s="1" t="s">
        <v>46231</v>
      </c>
      <c r="N3456" s="33" t="s">
        <v>20</v>
      </c>
      <c r="O3456" s="33" t="s">
        <v>28276</v>
      </c>
      <c r="P3456" s="33" t="s">
        <v>45771</v>
      </c>
      <c r="Q3456" s="33" t="s">
        <v>29986</v>
      </c>
      <c r="R3456" s="96" t="s">
        <v>28277</v>
      </c>
      <c r="S3456" s="33" t="s">
        <v>509</v>
      </c>
      <c r="T3456" s="33" t="s">
        <v>21</v>
      </c>
      <c r="U3456" s="35" t="s">
        <v>26689</v>
      </c>
      <c r="V3456" s="35" t="s">
        <v>26484</v>
      </c>
      <c r="W3456" s="35" t="s">
        <v>26485</v>
      </c>
      <c r="X3456" s="35" t="s">
        <v>93</v>
      </c>
      <c r="Y3456" s="33">
        <v>2834</v>
      </c>
      <c r="AA3456" s="33" t="s">
        <v>42844</v>
      </c>
      <c r="AB3456" s="33">
        <v>4992</v>
      </c>
      <c r="AC3456" s="103">
        <v>21785</v>
      </c>
    </row>
    <row r="3457" spans="1:46" ht="13" customHeight="1" x14ac:dyDescent="0.2">
      <c r="A3457" s="33" t="s">
        <v>28260</v>
      </c>
      <c r="B3457" s="33">
        <v>29</v>
      </c>
      <c r="C3457" s="33" t="s">
        <v>13</v>
      </c>
      <c r="D3457" s="33" t="s">
        <v>78</v>
      </c>
      <c r="E3457" s="96" t="s">
        <v>28261</v>
      </c>
      <c r="F3457" s="94">
        <v>42949</v>
      </c>
      <c r="G3457" s="33" t="s">
        <v>28262</v>
      </c>
      <c r="H3457" s="33" t="s">
        <v>28263</v>
      </c>
      <c r="I3457" s="33" t="s">
        <v>18</v>
      </c>
      <c r="J3457" s="62">
        <v>71019</v>
      </c>
      <c r="K3457" s="33" t="s">
        <v>28264</v>
      </c>
      <c r="L3457" s="33" t="s">
        <v>28265</v>
      </c>
      <c r="M3457" s="1" t="s">
        <v>47492</v>
      </c>
      <c r="N3457" s="33" t="s">
        <v>20</v>
      </c>
      <c r="O3457" s="33" t="s">
        <v>28266</v>
      </c>
      <c r="P3457" s="33" t="s">
        <v>45771</v>
      </c>
      <c r="Q3457" s="33" t="s">
        <v>29986</v>
      </c>
      <c r="R3457" s="96" t="s">
        <v>28267</v>
      </c>
      <c r="S3457" s="33" t="s">
        <v>509</v>
      </c>
      <c r="T3457" s="33" t="s">
        <v>21</v>
      </c>
      <c r="U3457" s="35" t="s">
        <v>26689</v>
      </c>
      <c r="V3457" s="35" t="s">
        <v>26484</v>
      </c>
      <c r="W3457" s="35" t="s">
        <v>26485</v>
      </c>
      <c r="X3457" s="35" t="s">
        <v>93</v>
      </c>
      <c r="Y3457" s="33">
        <v>2829</v>
      </c>
      <c r="AA3457" s="33" t="s">
        <v>42843</v>
      </c>
      <c r="AB3457" s="33">
        <v>4991</v>
      </c>
      <c r="AC3457" s="103">
        <v>21787</v>
      </c>
    </row>
    <row r="3458" spans="1:46" ht="13" customHeight="1" x14ac:dyDescent="0.2">
      <c r="A3458" s="33" t="s">
        <v>28268</v>
      </c>
      <c r="B3458" s="33">
        <v>45</v>
      </c>
      <c r="C3458" s="33" t="s">
        <v>13</v>
      </c>
      <c r="D3458" s="33" t="s">
        <v>41</v>
      </c>
      <c r="E3458" s="96" t="s">
        <v>28269</v>
      </c>
      <c r="F3458" s="94">
        <v>42949</v>
      </c>
      <c r="G3458" s="33" t="s">
        <v>28744</v>
      </c>
      <c r="H3458" s="33" t="s">
        <v>815</v>
      </c>
      <c r="I3458" s="33" t="s">
        <v>38</v>
      </c>
      <c r="J3458" s="62">
        <v>94806</v>
      </c>
      <c r="K3458" s="33" t="s">
        <v>4133</v>
      </c>
      <c r="L3458" s="33" t="s">
        <v>3133</v>
      </c>
      <c r="M3458" s="1" t="s">
        <v>45964</v>
      </c>
      <c r="N3458" s="33" t="s">
        <v>20</v>
      </c>
      <c r="O3458" s="33" t="s">
        <v>28270</v>
      </c>
      <c r="P3458" s="33" t="s">
        <v>45771</v>
      </c>
      <c r="Q3458" s="33" t="s">
        <v>29986</v>
      </c>
      <c r="R3458" s="96" t="s">
        <v>28271</v>
      </c>
      <c r="S3458" s="33" t="s">
        <v>93</v>
      </c>
      <c r="T3458" s="33" t="s">
        <v>21</v>
      </c>
      <c r="U3458" s="35" t="s">
        <v>26505</v>
      </c>
      <c r="V3458" s="35" t="s">
        <v>26484</v>
      </c>
      <c r="W3458" s="35" t="s">
        <v>26483</v>
      </c>
      <c r="X3458" s="35" t="s">
        <v>93</v>
      </c>
      <c r="Y3458" s="33">
        <v>2833</v>
      </c>
      <c r="AA3458" s="33" t="s">
        <v>42842</v>
      </c>
      <c r="AB3458" s="33">
        <v>4994</v>
      </c>
      <c r="AC3458" s="103">
        <v>21783</v>
      </c>
    </row>
    <row r="3459" spans="1:46" ht="13" customHeight="1" x14ac:dyDescent="0.2">
      <c r="A3459" s="33" t="s">
        <v>28278</v>
      </c>
      <c r="B3459" s="33">
        <v>28</v>
      </c>
      <c r="C3459" s="33" t="s">
        <v>13</v>
      </c>
      <c r="D3459" s="33" t="s">
        <v>30</v>
      </c>
      <c r="E3459" s="96" t="s">
        <v>28279</v>
      </c>
      <c r="F3459" s="94">
        <v>42949</v>
      </c>
      <c r="G3459" s="33" t="s">
        <v>28280</v>
      </c>
      <c r="H3459" s="33" t="s">
        <v>28281</v>
      </c>
      <c r="I3459" s="33" t="s">
        <v>138</v>
      </c>
      <c r="J3459" s="62">
        <v>26591</v>
      </c>
      <c r="K3459" s="33" t="s">
        <v>389</v>
      </c>
      <c r="L3459" s="33" t="s">
        <v>12886</v>
      </c>
      <c r="M3459" s="1" t="s">
        <v>47493</v>
      </c>
      <c r="N3459" s="33" t="s">
        <v>20</v>
      </c>
      <c r="O3459" s="33" t="s">
        <v>28282</v>
      </c>
      <c r="P3459" s="33" t="s">
        <v>45791</v>
      </c>
      <c r="Q3459" s="33" t="s">
        <v>29986</v>
      </c>
      <c r="R3459" s="96" t="s">
        <v>28283</v>
      </c>
      <c r="S3459" s="33" t="s">
        <v>93</v>
      </c>
      <c r="T3459" s="33" t="s">
        <v>350</v>
      </c>
      <c r="U3459" s="35" t="s">
        <v>26775</v>
      </c>
      <c r="V3459" s="35" t="s">
        <v>26482</v>
      </c>
      <c r="W3459" s="35" t="s">
        <v>26483</v>
      </c>
      <c r="X3459" s="35" t="s">
        <v>93</v>
      </c>
      <c r="Y3459" s="33">
        <v>2854</v>
      </c>
      <c r="Z3459" s="74"/>
      <c r="AA3459" s="33" t="s">
        <v>42843</v>
      </c>
      <c r="AB3459" s="33">
        <v>4995</v>
      </c>
      <c r="AC3459" s="103">
        <v>21788</v>
      </c>
    </row>
    <row r="3460" spans="1:46" ht="13" customHeight="1" x14ac:dyDescent="0.2">
      <c r="A3460" s="33" t="s">
        <v>28302</v>
      </c>
      <c r="B3460" s="33">
        <v>25</v>
      </c>
      <c r="C3460" s="33" t="s">
        <v>13</v>
      </c>
      <c r="D3460" s="33" t="s">
        <v>41</v>
      </c>
      <c r="F3460" s="94">
        <v>42948</v>
      </c>
      <c r="G3460" s="33" t="s">
        <v>28710</v>
      </c>
      <c r="H3460" s="33" t="s">
        <v>604</v>
      </c>
      <c r="I3460" s="33" t="s">
        <v>249</v>
      </c>
      <c r="J3460" s="62">
        <v>89103</v>
      </c>
      <c r="K3460" s="33" t="s">
        <v>524</v>
      </c>
      <c r="L3460" s="33" t="s">
        <v>525</v>
      </c>
      <c r="M3460" s="1" t="s">
        <v>48881</v>
      </c>
      <c r="N3460" s="33" t="s">
        <v>20</v>
      </c>
      <c r="O3460" s="33" t="s">
        <v>28303</v>
      </c>
      <c r="P3460" s="33" t="s">
        <v>45771</v>
      </c>
      <c r="Q3460" s="33" t="s">
        <v>29986</v>
      </c>
      <c r="R3460" s="96" t="s">
        <v>28304</v>
      </c>
      <c r="S3460" s="33" t="s">
        <v>509</v>
      </c>
      <c r="T3460" s="33" t="s">
        <v>21</v>
      </c>
      <c r="U3460" s="35" t="s">
        <v>26689</v>
      </c>
      <c r="V3460" s="35" t="s">
        <v>26484</v>
      </c>
      <c r="W3460" s="35" t="s">
        <v>26485</v>
      </c>
      <c r="X3460" s="35" t="s">
        <v>509</v>
      </c>
      <c r="Y3460" s="33">
        <v>2843</v>
      </c>
      <c r="AA3460" s="33" t="s">
        <v>42842</v>
      </c>
      <c r="AB3460" s="33">
        <v>4987</v>
      </c>
      <c r="AC3460" s="103">
        <v>21780</v>
      </c>
    </row>
    <row r="3461" spans="1:46" ht="13" customHeight="1" x14ac:dyDescent="0.2">
      <c r="A3461" s="33" t="s">
        <v>28296</v>
      </c>
      <c r="B3461" s="33">
        <v>33</v>
      </c>
      <c r="C3461" s="33" t="s">
        <v>13</v>
      </c>
      <c r="D3461" s="33" t="s">
        <v>41</v>
      </c>
      <c r="E3461" s="96" t="s">
        <v>28297</v>
      </c>
      <c r="F3461" s="94">
        <v>42948</v>
      </c>
      <c r="G3461" s="33" t="s">
        <v>28298</v>
      </c>
      <c r="H3461" s="33" t="s">
        <v>28299</v>
      </c>
      <c r="I3461" s="33" t="s">
        <v>38</v>
      </c>
      <c r="J3461" s="62">
        <v>95962</v>
      </c>
      <c r="K3461" s="33" t="s">
        <v>1242</v>
      </c>
      <c r="L3461" s="33" t="s">
        <v>1243</v>
      </c>
      <c r="M3461" s="1" t="s">
        <v>46850</v>
      </c>
      <c r="N3461" s="33" t="s">
        <v>20</v>
      </c>
      <c r="O3461" s="33" t="s">
        <v>28300</v>
      </c>
      <c r="P3461" s="33" t="s">
        <v>45771</v>
      </c>
      <c r="Q3461" s="33" t="s">
        <v>29986</v>
      </c>
      <c r="R3461" s="96" t="s">
        <v>28301</v>
      </c>
      <c r="S3461" s="33" t="s">
        <v>93</v>
      </c>
      <c r="T3461" s="33" t="s">
        <v>21</v>
      </c>
      <c r="U3461" s="35" t="s">
        <v>26689</v>
      </c>
      <c r="V3461" s="35" t="s">
        <v>26484</v>
      </c>
      <c r="W3461" s="35" t="s">
        <v>26485</v>
      </c>
      <c r="X3461" s="35" t="s">
        <v>93</v>
      </c>
      <c r="Y3461" s="33">
        <v>2832</v>
      </c>
      <c r="AA3461" s="33" t="s">
        <v>42843</v>
      </c>
      <c r="AB3461" s="33">
        <v>4986</v>
      </c>
      <c r="AC3461" s="103">
        <v>21777</v>
      </c>
    </row>
    <row r="3462" spans="1:46" ht="13" customHeight="1" x14ac:dyDescent="0.2">
      <c r="A3462" s="33" t="s">
        <v>28289</v>
      </c>
      <c r="B3462" s="33">
        <v>39</v>
      </c>
      <c r="C3462" s="33" t="s">
        <v>13</v>
      </c>
      <c r="D3462" s="33" t="s">
        <v>30</v>
      </c>
      <c r="F3462" s="94">
        <v>42948</v>
      </c>
      <c r="G3462" s="33" t="s">
        <v>28745</v>
      </c>
      <c r="H3462" s="33" t="s">
        <v>1628</v>
      </c>
      <c r="I3462" s="33" t="s">
        <v>38</v>
      </c>
      <c r="J3462" s="62">
        <v>93292</v>
      </c>
      <c r="K3462" s="33" t="s">
        <v>1085</v>
      </c>
      <c r="L3462" s="33" t="s">
        <v>1630</v>
      </c>
      <c r="M3462" s="1" t="s">
        <v>46866</v>
      </c>
      <c r="N3462" s="33" t="s">
        <v>20</v>
      </c>
      <c r="O3462" s="33" t="s">
        <v>28290</v>
      </c>
      <c r="P3462" s="33" t="s">
        <v>45771</v>
      </c>
      <c r="Q3462" s="33" t="s">
        <v>29986</v>
      </c>
      <c r="R3462" s="96" t="s">
        <v>28291</v>
      </c>
      <c r="S3462" s="33" t="s">
        <v>93</v>
      </c>
      <c r="T3462" s="33" t="s">
        <v>21</v>
      </c>
      <c r="U3462" s="35" t="s">
        <v>26689</v>
      </c>
      <c r="V3462" s="35" t="s">
        <v>26484</v>
      </c>
      <c r="W3462" s="35" t="s">
        <v>26486</v>
      </c>
      <c r="X3462" s="35" t="s">
        <v>93</v>
      </c>
      <c r="Y3462" s="33">
        <v>2827</v>
      </c>
      <c r="AA3462" s="33" t="s">
        <v>42844</v>
      </c>
      <c r="AB3462" s="33">
        <v>4985</v>
      </c>
      <c r="AC3462" s="103">
        <v>21778</v>
      </c>
    </row>
    <row r="3463" spans="1:46" ht="13" customHeight="1" x14ac:dyDescent="0.2">
      <c r="A3463" s="33" t="s">
        <v>28292</v>
      </c>
      <c r="B3463" s="33">
        <v>42</v>
      </c>
      <c r="C3463" s="33" t="s">
        <v>13</v>
      </c>
      <c r="D3463" s="33" t="s">
        <v>30</v>
      </c>
      <c r="F3463" s="94">
        <v>42948</v>
      </c>
      <c r="G3463" s="33" t="s">
        <v>28293</v>
      </c>
      <c r="H3463" s="33" t="s">
        <v>16685</v>
      </c>
      <c r="I3463" s="33" t="s">
        <v>337</v>
      </c>
      <c r="J3463" s="62">
        <v>27030</v>
      </c>
      <c r="K3463" s="33" t="s">
        <v>9306</v>
      </c>
      <c r="L3463" s="33" t="s">
        <v>9307</v>
      </c>
      <c r="M3463" s="1" t="s">
        <v>47494</v>
      </c>
      <c r="N3463" s="33" t="s">
        <v>20</v>
      </c>
      <c r="O3463" s="33" t="s">
        <v>28294</v>
      </c>
      <c r="P3463" s="33" t="s">
        <v>45771</v>
      </c>
      <c r="Q3463" s="33" t="s">
        <v>29986</v>
      </c>
      <c r="R3463" s="96" t="s">
        <v>28295</v>
      </c>
      <c r="S3463" s="33" t="s">
        <v>93</v>
      </c>
      <c r="T3463" s="33" t="s">
        <v>21</v>
      </c>
      <c r="U3463" s="35" t="s">
        <v>26682</v>
      </c>
      <c r="V3463" s="35" t="s">
        <v>26482</v>
      </c>
      <c r="W3463" s="35" t="s">
        <v>26485</v>
      </c>
      <c r="X3463" s="35" t="s">
        <v>93</v>
      </c>
      <c r="Y3463" s="33">
        <v>2830</v>
      </c>
      <c r="AA3463" s="33" t="s">
        <v>42843</v>
      </c>
      <c r="AB3463" s="33">
        <v>4988</v>
      </c>
      <c r="AC3463" s="103">
        <v>21779</v>
      </c>
    </row>
    <row r="3464" spans="1:46" ht="13" customHeight="1" x14ac:dyDescent="0.2">
      <c r="A3464" s="33" t="s">
        <v>28310</v>
      </c>
      <c r="B3464" s="33">
        <v>35</v>
      </c>
      <c r="C3464" s="33" t="s">
        <v>13</v>
      </c>
      <c r="D3464" s="33" t="s">
        <v>78</v>
      </c>
      <c r="F3464" s="94">
        <v>42948</v>
      </c>
      <c r="G3464" s="33" t="s">
        <v>28311</v>
      </c>
      <c r="H3464" s="33" t="s">
        <v>13079</v>
      </c>
      <c r="I3464" s="33" t="s">
        <v>45</v>
      </c>
      <c r="J3464" s="62">
        <v>21228</v>
      </c>
      <c r="K3464" s="33" t="s">
        <v>1483</v>
      </c>
      <c r="L3464" s="33" t="s">
        <v>211</v>
      </c>
      <c r="M3464" s="1" t="s">
        <v>46017</v>
      </c>
      <c r="N3464" s="33" t="s">
        <v>20</v>
      </c>
      <c r="O3464" s="33" t="s">
        <v>30245</v>
      </c>
      <c r="P3464" s="33" t="s">
        <v>37679</v>
      </c>
      <c r="Q3464" s="33" t="s">
        <v>29986</v>
      </c>
      <c r="R3464" s="96" t="s">
        <v>30246</v>
      </c>
      <c r="S3464" s="33" t="s">
        <v>93</v>
      </c>
      <c r="T3464" s="33" t="s">
        <v>350</v>
      </c>
      <c r="U3464" s="35" t="s">
        <v>26775</v>
      </c>
      <c r="V3464" s="35" t="s">
        <v>26482</v>
      </c>
      <c r="W3464" s="35" t="s">
        <v>26483</v>
      </c>
      <c r="Z3464" s="33" t="s">
        <v>42353</v>
      </c>
      <c r="AA3464" s="33" t="s">
        <v>42844</v>
      </c>
      <c r="AB3464" s="33">
        <v>4990</v>
      </c>
      <c r="AC3464" s="103">
        <v>21682</v>
      </c>
    </row>
    <row r="3465" spans="1:46" ht="13" customHeight="1" x14ac:dyDescent="0.2">
      <c r="A3465" s="33" t="s">
        <v>28305</v>
      </c>
      <c r="B3465" s="33">
        <v>37</v>
      </c>
      <c r="C3465" s="33" t="s">
        <v>13</v>
      </c>
      <c r="D3465" s="33" t="s">
        <v>78</v>
      </c>
      <c r="E3465" s="96" t="s">
        <v>28306</v>
      </c>
      <c r="F3465" s="94">
        <v>42948</v>
      </c>
      <c r="G3465" s="33" t="s">
        <v>28307</v>
      </c>
      <c r="H3465" s="33" t="s">
        <v>740</v>
      </c>
      <c r="I3465" s="33" t="s">
        <v>66</v>
      </c>
      <c r="J3465" s="62">
        <v>76708</v>
      </c>
      <c r="K3465" s="33" t="s">
        <v>741</v>
      </c>
      <c r="L3465" s="33" t="s">
        <v>742</v>
      </c>
      <c r="M3465" s="1" t="s">
        <v>46792</v>
      </c>
      <c r="N3465" s="33" t="s">
        <v>20</v>
      </c>
      <c r="O3465" s="33" t="s">
        <v>28308</v>
      </c>
      <c r="P3465" s="33" t="s">
        <v>45771</v>
      </c>
      <c r="Q3465" s="33" t="s">
        <v>29986</v>
      </c>
      <c r="R3465" s="96" t="s">
        <v>28309</v>
      </c>
      <c r="S3465" s="33" t="s">
        <v>93</v>
      </c>
      <c r="T3465" s="33" t="s">
        <v>350</v>
      </c>
      <c r="U3465" s="35" t="s">
        <v>26775</v>
      </c>
      <c r="V3465" s="35" t="s">
        <v>26484</v>
      </c>
      <c r="W3465" s="35" t="s">
        <v>26483</v>
      </c>
      <c r="X3465" s="35" t="s">
        <v>93</v>
      </c>
      <c r="Y3465" s="33">
        <v>2825</v>
      </c>
      <c r="AA3465" s="33" t="s">
        <v>42844</v>
      </c>
      <c r="AB3465" s="33">
        <v>4989</v>
      </c>
      <c r="AC3465" s="103">
        <v>21781</v>
      </c>
    </row>
    <row r="3466" spans="1:46" ht="13" customHeight="1" x14ac:dyDescent="0.2">
      <c r="A3466" s="33" t="s">
        <v>28312</v>
      </c>
      <c r="B3466" s="33">
        <v>32</v>
      </c>
      <c r="C3466" s="33" t="s">
        <v>13</v>
      </c>
      <c r="D3466" s="33" t="s">
        <v>78</v>
      </c>
      <c r="E3466" s="96" t="s">
        <v>28313</v>
      </c>
      <c r="F3466" s="94">
        <v>42947</v>
      </c>
      <c r="G3466" s="33" t="s">
        <v>28314</v>
      </c>
      <c r="H3466" s="33" t="s">
        <v>1595</v>
      </c>
      <c r="I3466" s="33" t="s">
        <v>392</v>
      </c>
      <c r="J3466" s="62">
        <v>11226</v>
      </c>
      <c r="K3466" s="33" t="s">
        <v>1597</v>
      </c>
      <c r="L3466" s="33" t="s">
        <v>536</v>
      </c>
      <c r="M3466" s="1" t="s">
        <v>45963</v>
      </c>
      <c r="N3466" s="33" t="s">
        <v>4952</v>
      </c>
      <c r="O3466" s="33" t="s">
        <v>28315</v>
      </c>
      <c r="P3466" s="33" t="s">
        <v>45771</v>
      </c>
      <c r="Q3466" s="33" t="s">
        <v>29986</v>
      </c>
      <c r="R3466" s="96" t="s">
        <v>28316</v>
      </c>
      <c r="S3466" s="33" t="s">
        <v>509</v>
      </c>
      <c r="T3466" s="33" t="s">
        <v>21</v>
      </c>
      <c r="U3466" s="35" t="s">
        <v>26682</v>
      </c>
      <c r="V3466" s="35" t="s">
        <v>26484</v>
      </c>
      <c r="W3466" s="35" t="s">
        <v>26485</v>
      </c>
      <c r="X3466" s="35" t="s">
        <v>93</v>
      </c>
      <c r="Y3466" s="33">
        <v>2815</v>
      </c>
      <c r="AA3466" s="33" t="s">
        <v>42842</v>
      </c>
      <c r="AB3466" s="33">
        <v>4983</v>
      </c>
      <c r="AC3466" s="103">
        <v>21679</v>
      </c>
    </row>
    <row r="3467" spans="1:46" ht="13" customHeight="1" x14ac:dyDescent="0.2">
      <c r="A3467" s="33" t="s">
        <v>28322</v>
      </c>
      <c r="B3467" s="33">
        <v>39</v>
      </c>
      <c r="C3467" s="33" t="s">
        <v>13</v>
      </c>
      <c r="D3467" s="33" t="s">
        <v>41</v>
      </c>
      <c r="F3467" s="94">
        <v>42947</v>
      </c>
      <c r="G3467" s="33" t="s">
        <v>28715</v>
      </c>
      <c r="H3467" s="33" t="s">
        <v>12967</v>
      </c>
      <c r="I3467" s="33" t="s">
        <v>38</v>
      </c>
      <c r="J3467" s="62">
        <v>93635</v>
      </c>
      <c r="K3467" s="33" t="s">
        <v>1328</v>
      </c>
      <c r="L3467" s="33" t="s">
        <v>12969</v>
      </c>
      <c r="M3467" s="1" t="s">
        <v>47083</v>
      </c>
      <c r="N3467" s="33" t="s">
        <v>4952</v>
      </c>
      <c r="O3467" s="33" t="s">
        <v>36426</v>
      </c>
      <c r="P3467" s="33" t="s">
        <v>45771</v>
      </c>
      <c r="Q3467" s="33" t="s">
        <v>29986</v>
      </c>
      <c r="R3467" s="96" t="s">
        <v>28323</v>
      </c>
      <c r="S3467" s="33" t="s">
        <v>509</v>
      </c>
      <c r="T3467" s="33" t="s">
        <v>21</v>
      </c>
      <c r="U3467" s="35" t="s">
        <v>26689</v>
      </c>
      <c r="V3467" s="35" t="s">
        <v>26484</v>
      </c>
      <c r="W3467" s="35" t="s">
        <v>26485</v>
      </c>
      <c r="X3467" s="35" t="s">
        <v>93</v>
      </c>
      <c r="Y3467" s="33">
        <v>2824</v>
      </c>
      <c r="AA3467" s="33" t="s">
        <v>42844</v>
      </c>
      <c r="AB3467" s="33">
        <v>4982</v>
      </c>
      <c r="AC3467" s="103">
        <v>21680</v>
      </c>
    </row>
    <row r="3468" spans="1:46" ht="13" customHeight="1" x14ac:dyDescent="0.2">
      <c r="A3468" s="33" t="s">
        <v>28317</v>
      </c>
      <c r="B3468" s="33">
        <v>43</v>
      </c>
      <c r="C3468" s="33" t="s">
        <v>13</v>
      </c>
      <c r="D3468" s="33" t="s">
        <v>30</v>
      </c>
      <c r="E3468" s="96" t="s">
        <v>28318</v>
      </c>
      <c r="F3468" s="94">
        <v>42947</v>
      </c>
      <c r="G3468" s="33" t="s">
        <v>28319</v>
      </c>
      <c r="H3468" s="33" t="s">
        <v>863</v>
      </c>
      <c r="I3468" s="33" t="s">
        <v>177</v>
      </c>
      <c r="J3468" s="62">
        <v>87107</v>
      </c>
      <c r="K3468" s="33" t="s">
        <v>430</v>
      </c>
      <c r="L3468" s="33" t="s">
        <v>4548</v>
      </c>
      <c r="M3468" s="1" t="s">
        <v>46140</v>
      </c>
      <c r="N3468" s="33" t="s">
        <v>20</v>
      </c>
      <c r="O3468" s="33" t="s">
        <v>28320</v>
      </c>
      <c r="P3468" s="33" t="s">
        <v>45771</v>
      </c>
      <c r="Q3468" s="33" t="s">
        <v>29986</v>
      </c>
      <c r="R3468" s="96" t="s">
        <v>28321</v>
      </c>
      <c r="S3468" s="33" t="s">
        <v>93</v>
      </c>
      <c r="T3468" s="33" t="s">
        <v>21</v>
      </c>
      <c r="U3468" s="35" t="s">
        <v>26689</v>
      </c>
      <c r="V3468" s="35" t="s">
        <v>26484</v>
      </c>
      <c r="W3468" s="35" t="s">
        <v>26485</v>
      </c>
      <c r="X3468" s="35" t="s">
        <v>509</v>
      </c>
      <c r="Y3468" s="33">
        <v>2823</v>
      </c>
      <c r="AA3468" s="33" t="s">
        <v>42844</v>
      </c>
      <c r="AB3468" s="33">
        <v>4981</v>
      </c>
      <c r="AC3468" s="103">
        <v>21776</v>
      </c>
    </row>
    <row r="3469" spans="1:46" ht="13" customHeight="1" x14ac:dyDescent="0.2">
      <c r="A3469" s="33" t="s">
        <v>28324</v>
      </c>
      <c r="B3469" s="33">
        <v>28</v>
      </c>
      <c r="C3469" s="33" t="s">
        <v>13</v>
      </c>
      <c r="D3469" s="33" t="s">
        <v>78</v>
      </c>
      <c r="E3469" s="96" t="s">
        <v>28325</v>
      </c>
      <c r="F3469" s="94">
        <v>42947</v>
      </c>
      <c r="G3469" s="33" t="s">
        <v>28724</v>
      </c>
      <c r="H3469" s="33" t="s">
        <v>28326</v>
      </c>
      <c r="I3469" s="33" t="s">
        <v>406</v>
      </c>
      <c r="J3469" s="62">
        <v>54902</v>
      </c>
      <c r="K3469" s="33" t="s">
        <v>2164</v>
      </c>
      <c r="L3469" s="33" t="s">
        <v>28327</v>
      </c>
      <c r="M3469" s="1" t="s">
        <v>47495</v>
      </c>
      <c r="N3469" s="33" t="s">
        <v>20</v>
      </c>
      <c r="O3469" s="33" t="s">
        <v>28328</v>
      </c>
      <c r="P3469" s="33" t="s">
        <v>31864</v>
      </c>
      <c r="Q3469" s="33" t="s">
        <v>29986</v>
      </c>
      <c r="R3469" s="96" t="s">
        <v>28329</v>
      </c>
      <c r="S3469" s="33" t="s">
        <v>93</v>
      </c>
      <c r="T3469" s="33" t="s">
        <v>350</v>
      </c>
      <c r="U3469" s="35" t="s">
        <v>26775</v>
      </c>
      <c r="V3469" s="35" t="s">
        <v>26484</v>
      </c>
      <c r="W3469" s="35" t="s">
        <v>26483</v>
      </c>
      <c r="X3469" s="35" t="s">
        <v>509</v>
      </c>
      <c r="Y3469" s="33">
        <v>2817</v>
      </c>
      <c r="AA3469" s="33" t="s">
        <v>42844</v>
      </c>
      <c r="AB3469" s="33">
        <v>4984</v>
      </c>
      <c r="AC3469" s="103">
        <v>21681</v>
      </c>
    </row>
    <row r="3470" spans="1:46" ht="13" customHeight="1" x14ac:dyDescent="0.2">
      <c r="A3470" s="33" t="s">
        <v>30254</v>
      </c>
      <c r="B3470" s="33">
        <v>34</v>
      </c>
      <c r="C3470" s="33" t="s">
        <v>13</v>
      </c>
      <c r="D3470" s="33" t="s">
        <v>78</v>
      </c>
      <c r="E3470" s="33" t="s">
        <v>29549</v>
      </c>
      <c r="F3470" s="94">
        <v>42945</v>
      </c>
      <c r="G3470" s="33" t="s">
        <v>28334</v>
      </c>
      <c r="H3470" s="33" t="s">
        <v>13988</v>
      </c>
      <c r="I3470" s="33" t="s">
        <v>38</v>
      </c>
      <c r="J3470" s="62">
        <v>92880</v>
      </c>
      <c r="K3470" s="33" t="s">
        <v>725</v>
      </c>
      <c r="L3470" s="33" t="s">
        <v>4126</v>
      </c>
      <c r="M3470" s="1" t="s">
        <v>46944</v>
      </c>
      <c r="N3470" s="33" t="s">
        <v>20</v>
      </c>
      <c r="O3470" s="33" t="s">
        <v>28335</v>
      </c>
      <c r="P3470" s="33" t="s">
        <v>45771</v>
      </c>
      <c r="Q3470" s="33" t="s">
        <v>29986</v>
      </c>
      <c r="R3470" s="96" t="s">
        <v>28336</v>
      </c>
      <c r="S3470" s="33" t="s">
        <v>93</v>
      </c>
      <c r="T3470" s="33" t="s">
        <v>21</v>
      </c>
      <c r="U3470" s="35" t="s">
        <v>26689</v>
      </c>
      <c r="V3470" s="35" t="s">
        <v>26484</v>
      </c>
      <c r="W3470" s="35" t="s">
        <v>26483</v>
      </c>
      <c r="X3470" s="35" t="s">
        <v>93</v>
      </c>
      <c r="Y3470" s="33">
        <v>2930</v>
      </c>
      <c r="AA3470" s="33" t="s">
        <v>42844</v>
      </c>
      <c r="AB3470" s="33">
        <v>4980</v>
      </c>
      <c r="AC3470" s="103">
        <v>21676</v>
      </c>
      <c r="AQ3470" s="96"/>
    </row>
    <row r="3471" spans="1:46" ht="13" customHeight="1" x14ac:dyDescent="0.2">
      <c r="A3471" s="33" t="s">
        <v>28330</v>
      </c>
      <c r="B3471" s="33">
        <v>48</v>
      </c>
      <c r="C3471" s="33" t="s">
        <v>13</v>
      </c>
      <c r="D3471" s="33" t="s">
        <v>30</v>
      </c>
      <c r="F3471" s="94">
        <v>42945</v>
      </c>
      <c r="G3471" s="33" t="s">
        <v>28331</v>
      </c>
      <c r="H3471" s="33" t="s">
        <v>28332</v>
      </c>
      <c r="I3471" s="33" t="s">
        <v>732</v>
      </c>
      <c r="J3471" s="62">
        <v>83641</v>
      </c>
      <c r="K3471" s="33" t="s">
        <v>3210</v>
      </c>
      <c r="L3471" s="33" t="s">
        <v>36427</v>
      </c>
      <c r="M3471" s="1" t="s">
        <v>47496</v>
      </c>
      <c r="N3471" s="33" t="s">
        <v>20</v>
      </c>
      <c r="O3471" s="33" t="s">
        <v>36428</v>
      </c>
      <c r="P3471" s="33" t="s">
        <v>45771</v>
      </c>
      <c r="Q3471" s="33" t="s">
        <v>29986</v>
      </c>
      <c r="R3471" s="96" t="s">
        <v>28333</v>
      </c>
      <c r="S3471" s="33" t="s">
        <v>509</v>
      </c>
      <c r="T3471" s="33" t="s">
        <v>21</v>
      </c>
      <c r="U3471" s="35" t="s">
        <v>26689</v>
      </c>
      <c r="V3471" s="35" t="s">
        <v>26484</v>
      </c>
      <c r="W3471" s="35" t="s">
        <v>26483</v>
      </c>
      <c r="X3471" s="35" t="s">
        <v>93</v>
      </c>
      <c r="Y3471" s="33">
        <v>2818</v>
      </c>
      <c r="AA3471" s="33" t="s">
        <v>42843</v>
      </c>
      <c r="AB3471" s="33">
        <v>4979</v>
      </c>
      <c r="AC3471" s="103">
        <v>21678</v>
      </c>
    </row>
    <row r="3472" spans="1:46" ht="13" customHeight="1" x14ac:dyDescent="0.2">
      <c r="A3472" s="33" t="s">
        <v>28343</v>
      </c>
      <c r="B3472" s="33">
        <v>31</v>
      </c>
      <c r="C3472" s="33" t="s">
        <v>13</v>
      </c>
      <c r="D3472" s="33" t="s">
        <v>78</v>
      </c>
      <c r="E3472" s="33" t="s">
        <v>29531</v>
      </c>
      <c r="F3472" s="94">
        <v>42944</v>
      </c>
      <c r="G3472" s="33" t="s">
        <v>28344</v>
      </c>
      <c r="H3472" s="33" t="s">
        <v>398</v>
      </c>
      <c r="I3472" s="33" t="s">
        <v>399</v>
      </c>
      <c r="J3472" s="62">
        <v>64130</v>
      </c>
      <c r="K3472" s="33" t="s">
        <v>401</v>
      </c>
      <c r="L3472" s="33" t="s">
        <v>402</v>
      </c>
      <c r="M3472" s="1" t="s">
        <v>45936</v>
      </c>
      <c r="N3472" s="33" t="s">
        <v>20</v>
      </c>
      <c r="O3472" s="33" t="s">
        <v>28345</v>
      </c>
      <c r="P3472" s="33" t="s">
        <v>45771</v>
      </c>
      <c r="Q3472" s="33" t="s">
        <v>29986</v>
      </c>
      <c r="R3472" s="96" t="s">
        <v>28346</v>
      </c>
      <c r="S3472" s="33" t="s">
        <v>93</v>
      </c>
      <c r="T3472" s="33" t="s">
        <v>21</v>
      </c>
      <c r="U3472" s="35" t="s">
        <v>26689</v>
      </c>
      <c r="V3472" s="35" t="s">
        <v>26484</v>
      </c>
      <c r="W3472" s="35" t="s">
        <v>26485</v>
      </c>
      <c r="X3472" s="35" t="s">
        <v>93</v>
      </c>
      <c r="Y3472" s="33">
        <v>2822</v>
      </c>
      <c r="AA3472" s="33" t="s">
        <v>42842</v>
      </c>
      <c r="AB3472" s="33">
        <v>4976</v>
      </c>
      <c r="AC3472" s="103">
        <v>21675</v>
      </c>
      <c r="AT3472" s="96"/>
    </row>
    <row r="3473" spans="1:46" ht="13" customHeight="1" x14ac:dyDescent="0.2">
      <c r="A3473" s="33" t="s">
        <v>28337</v>
      </c>
      <c r="B3473" s="33">
        <v>32</v>
      </c>
      <c r="C3473" s="33" t="s">
        <v>13</v>
      </c>
      <c r="D3473" s="33" t="s">
        <v>30</v>
      </c>
      <c r="E3473" s="96" t="s">
        <v>28338</v>
      </c>
      <c r="F3473" s="94">
        <v>42944</v>
      </c>
      <c r="G3473" s="33" t="s">
        <v>28339</v>
      </c>
      <c r="H3473" s="33" t="s">
        <v>15231</v>
      </c>
      <c r="I3473" s="33" t="s">
        <v>392</v>
      </c>
      <c r="J3473" s="62">
        <v>12302</v>
      </c>
      <c r="K3473" s="33" t="s">
        <v>15231</v>
      </c>
      <c r="L3473" s="33" t="s">
        <v>28340</v>
      </c>
      <c r="M3473" s="1" t="s">
        <v>47497</v>
      </c>
      <c r="N3473" s="33" t="s">
        <v>20</v>
      </c>
      <c r="O3473" s="33" t="s">
        <v>28341</v>
      </c>
      <c r="P3473" s="33" t="s">
        <v>45771</v>
      </c>
      <c r="Q3473" s="33" t="s">
        <v>29986</v>
      </c>
      <c r="R3473" s="96" t="s">
        <v>28342</v>
      </c>
      <c r="S3473" s="33" t="s">
        <v>509</v>
      </c>
      <c r="T3473" s="33" t="s">
        <v>21</v>
      </c>
      <c r="U3473" s="35" t="s">
        <v>26682</v>
      </c>
      <c r="V3473" s="35" t="s">
        <v>26482</v>
      </c>
      <c r="W3473" s="35" t="s">
        <v>26485</v>
      </c>
      <c r="X3473" s="35" t="s">
        <v>93</v>
      </c>
      <c r="Y3473" s="33">
        <v>2819</v>
      </c>
      <c r="AA3473" s="33" t="s">
        <v>42844</v>
      </c>
      <c r="AB3473" s="33">
        <v>4977</v>
      </c>
      <c r="AC3473" s="103">
        <v>21672</v>
      </c>
    </row>
    <row r="3474" spans="1:46" ht="13" customHeight="1" x14ac:dyDescent="0.2">
      <c r="A3474" s="33" t="s">
        <v>30679</v>
      </c>
      <c r="B3474" s="33">
        <v>37</v>
      </c>
      <c r="C3474" s="33" t="s">
        <v>13</v>
      </c>
      <c r="D3474" s="33" t="s">
        <v>41</v>
      </c>
      <c r="F3474" s="94">
        <v>42944</v>
      </c>
      <c r="G3474" s="33" t="s">
        <v>28347</v>
      </c>
      <c r="H3474" s="33" t="s">
        <v>863</v>
      </c>
      <c r="I3474" s="33" t="s">
        <v>177</v>
      </c>
      <c r="J3474" s="62">
        <v>87105</v>
      </c>
      <c r="K3474" s="33" t="s">
        <v>430</v>
      </c>
      <c r="L3474" s="33" t="s">
        <v>7400</v>
      </c>
      <c r="M3474" s="1" t="s">
        <v>46591</v>
      </c>
      <c r="N3474" s="33" t="s">
        <v>20</v>
      </c>
      <c r="O3474" s="33" t="s">
        <v>28348</v>
      </c>
      <c r="P3474" s="33" t="s">
        <v>45771</v>
      </c>
      <c r="Q3474" s="33" t="s">
        <v>29986</v>
      </c>
      <c r="R3474" s="96" t="s">
        <v>28349</v>
      </c>
      <c r="S3474" s="33" t="s">
        <v>93</v>
      </c>
      <c r="T3474" s="33" t="s">
        <v>350</v>
      </c>
      <c r="U3474" s="35" t="s">
        <v>26775</v>
      </c>
      <c r="V3474" s="35" t="s">
        <v>26484</v>
      </c>
      <c r="W3474" s="35" t="s">
        <v>26483</v>
      </c>
      <c r="X3474" s="35" t="s">
        <v>93</v>
      </c>
      <c r="Y3474" s="33">
        <v>2813</v>
      </c>
      <c r="AA3474" s="33" t="s">
        <v>42844</v>
      </c>
      <c r="AB3474" s="33">
        <v>4978</v>
      </c>
      <c r="AC3474" s="103">
        <v>21674</v>
      </c>
      <c r="AQ3474" s="96"/>
    </row>
    <row r="3475" spans="1:46" ht="13" customHeight="1" x14ac:dyDescent="0.2">
      <c r="A3475" s="33" t="s">
        <v>28374</v>
      </c>
      <c r="B3475" s="33">
        <v>26</v>
      </c>
      <c r="C3475" s="33" t="s">
        <v>13</v>
      </c>
      <c r="D3475" s="33" t="s">
        <v>30</v>
      </c>
      <c r="E3475" s="96" t="s">
        <v>28375</v>
      </c>
      <c r="F3475" s="94">
        <v>42943</v>
      </c>
      <c r="G3475" s="33" t="s">
        <v>28376</v>
      </c>
      <c r="H3475" s="33" t="s">
        <v>28377</v>
      </c>
      <c r="I3475" s="33" t="s">
        <v>38</v>
      </c>
      <c r="J3475" s="62">
        <v>92313</v>
      </c>
      <c r="K3475" s="33" t="s">
        <v>287</v>
      </c>
      <c r="L3475" s="33" t="s">
        <v>288</v>
      </c>
      <c r="M3475" s="1" t="s">
        <v>45919</v>
      </c>
      <c r="N3475" s="33" t="s">
        <v>20</v>
      </c>
      <c r="O3475" s="33" t="s">
        <v>28378</v>
      </c>
      <c r="P3475" s="33" t="s">
        <v>45771</v>
      </c>
      <c r="Q3475" s="33" t="s">
        <v>29986</v>
      </c>
      <c r="R3475" s="96" t="s">
        <v>28379</v>
      </c>
      <c r="S3475" s="33" t="s">
        <v>22</v>
      </c>
      <c r="T3475" s="33" t="s">
        <v>21</v>
      </c>
      <c r="U3475" s="35" t="s">
        <v>26689</v>
      </c>
      <c r="V3475" s="35" t="s">
        <v>26484</v>
      </c>
      <c r="W3475" s="35" t="s">
        <v>26485</v>
      </c>
      <c r="Y3475" s="33">
        <v>2929</v>
      </c>
      <c r="AA3475" s="33" t="s">
        <v>42844</v>
      </c>
      <c r="AB3475" s="33">
        <v>4972</v>
      </c>
      <c r="AC3475" s="103">
        <v>21670</v>
      </c>
    </row>
    <row r="3476" spans="1:46" ht="13" customHeight="1" x14ac:dyDescent="0.2">
      <c r="A3476" s="33" t="s">
        <v>28354</v>
      </c>
      <c r="B3476" s="33">
        <v>31</v>
      </c>
      <c r="C3476" s="33" t="s">
        <v>13</v>
      </c>
      <c r="D3476" s="33" t="s">
        <v>30</v>
      </c>
      <c r="E3476" s="96" t="s">
        <v>28355</v>
      </c>
      <c r="F3476" s="94">
        <v>42943</v>
      </c>
      <c r="G3476" s="33" t="s">
        <v>28356</v>
      </c>
      <c r="H3476" s="33" t="s">
        <v>11434</v>
      </c>
      <c r="I3476" s="33" t="s">
        <v>281</v>
      </c>
      <c r="J3476" s="62">
        <v>98801</v>
      </c>
      <c r="K3476" s="33" t="s">
        <v>12558</v>
      </c>
      <c r="L3476" s="33" t="s">
        <v>11436</v>
      </c>
      <c r="M3476" s="1" t="s">
        <v>47499</v>
      </c>
      <c r="N3476" s="33" t="s">
        <v>20</v>
      </c>
      <c r="O3476" s="33" t="s">
        <v>28357</v>
      </c>
      <c r="P3476" s="33" t="s">
        <v>45771</v>
      </c>
      <c r="Q3476" s="33" t="s">
        <v>29986</v>
      </c>
      <c r="R3476" s="96" t="s">
        <v>28358</v>
      </c>
      <c r="S3476" s="33" t="s">
        <v>22</v>
      </c>
      <c r="T3476" s="33" t="s">
        <v>21</v>
      </c>
      <c r="U3476" s="35" t="s">
        <v>26682</v>
      </c>
      <c r="V3476" s="35" t="s">
        <v>26482</v>
      </c>
      <c r="W3476" s="35" t="s">
        <v>26485</v>
      </c>
      <c r="X3476" s="35" t="s">
        <v>93</v>
      </c>
      <c r="Y3476" s="33">
        <v>2811</v>
      </c>
      <c r="AA3476" s="33" t="s">
        <v>42844</v>
      </c>
      <c r="AB3476" s="33">
        <v>4974</v>
      </c>
      <c r="AC3476" s="103">
        <v>21669</v>
      </c>
    </row>
    <row r="3477" spans="1:46" ht="13" customHeight="1" x14ac:dyDescent="0.2">
      <c r="A3477" s="33" t="s">
        <v>28359</v>
      </c>
      <c r="B3477" s="33">
        <v>35</v>
      </c>
      <c r="C3477" s="33" t="s">
        <v>13</v>
      </c>
      <c r="D3477" s="33" t="s">
        <v>41</v>
      </c>
      <c r="F3477" s="94">
        <v>42943</v>
      </c>
      <c r="G3477" s="33" t="s">
        <v>28360</v>
      </c>
      <c r="H3477" s="33" t="s">
        <v>28361</v>
      </c>
      <c r="I3477" s="33" t="s">
        <v>38</v>
      </c>
      <c r="J3477" s="62">
        <v>93610</v>
      </c>
      <c r="K3477" s="33" t="s">
        <v>16489</v>
      </c>
      <c r="L3477" s="33" t="s">
        <v>28362</v>
      </c>
      <c r="M3477" s="1" t="s">
        <v>47498</v>
      </c>
      <c r="N3477" s="33" t="s">
        <v>4952</v>
      </c>
      <c r="O3477" s="33" t="s">
        <v>28363</v>
      </c>
      <c r="P3477" s="33" t="s">
        <v>45771</v>
      </c>
      <c r="Q3477" s="33" t="s">
        <v>29986</v>
      </c>
      <c r="R3477" s="96" t="s">
        <v>28364</v>
      </c>
      <c r="S3477" s="33" t="s">
        <v>22</v>
      </c>
      <c r="T3477" s="33" t="s">
        <v>21</v>
      </c>
      <c r="U3477" s="35" t="s">
        <v>26682</v>
      </c>
      <c r="V3477" s="35" t="s">
        <v>26484</v>
      </c>
      <c r="W3477" s="35" t="s">
        <v>26485</v>
      </c>
      <c r="X3477" s="35" t="s">
        <v>93</v>
      </c>
      <c r="Y3477" s="33">
        <v>2812</v>
      </c>
      <c r="AA3477" s="33" t="s">
        <v>42844</v>
      </c>
      <c r="AB3477" s="33">
        <v>4975</v>
      </c>
      <c r="AC3477" s="103">
        <v>21671</v>
      </c>
    </row>
    <row r="3478" spans="1:46" ht="13" customHeight="1" x14ac:dyDescent="0.2">
      <c r="A3478" s="33" t="s">
        <v>28369</v>
      </c>
      <c r="B3478" s="33">
        <v>39</v>
      </c>
      <c r="C3478" s="33" t="s">
        <v>13</v>
      </c>
      <c r="D3478" s="33" t="s">
        <v>78</v>
      </c>
      <c r="E3478" s="96" t="s">
        <v>30287</v>
      </c>
      <c r="F3478" s="94">
        <v>42943</v>
      </c>
      <c r="G3478" s="33" t="s">
        <v>28370</v>
      </c>
      <c r="H3478" s="33" t="s">
        <v>7228</v>
      </c>
      <c r="I3478" s="33" t="s">
        <v>18</v>
      </c>
      <c r="J3478" s="62">
        <v>71040</v>
      </c>
      <c r="K3478" s="33" t="s">
        <v>7229</v>
      </c>
      <c r="L3478" s="33" t="s">
        <v>28371</v>
      </c>
      <c r="M3478" s="1" t="s">
        <v>48929</v>
      </c>
      <c r="N3478" s="33" t="s">
        <v>20</v>
      </c>
      <c r="O3478" s="33" t="s">
        <v>28372</v>
      </c>
      <c r="P3478" s="33" t="s">
        <v>45771</v>
      </c>
      <c r="Q3478" s="33" t="s">
        <v>29986</v>
      </c>
      <c r="R3478" s="96" t="s">
        <v>28373</v>
      </c>
      <c r="S3478" s="33" t="s">
        <v>93</v>
      </c>
      <c r="T3478" s="33" t="s">
        <v>21</v>
      </c>
      <c r="U3478" s="35" t="s">
        <v>26689</v>
      </c>
      <c r="V3478" s="35" t="s">
        <v>26484</v>
      </c>
      <c r="W3478" s="35" t="s">
        <v>26483</v>
      </c>
      <c r="X3478" s="35" t="s">
        <v>93</v>
      </c>
      <c r="Y3478" s="33">
        <v>2820</v>
      </c>
      <c r="AA3478" s="33" t="s">
        <v>42843</v>
      </c>
      <c r="AB3478" s="33">
        <v>4973</v>
      </c>
      <c r="AC3478" s="103">
        <v>21667</v>
      </c>
    </row>
    <row r="3479" spans="1:46" ht="13" customHeight="1" x14ac:dyDescent="0.2">
      <c r="A3479" s="33" t="s">
        <v>28365</v>
      </c>
      <c r="B3479" s="33">
        <v>46</v>
      </c>
      <c r="C3479" s="33" t="s">
        <v>13</v>
      </c>
      <c r="D3479" s="33" t="s">
        <v>30</v>
      </c>
      <c r="F3479" s="94">
        <v>42943</v>
      </c>
      <c r="G3479" s="33" t="s">
        <v>28366</v>
      </c>
      <c r="H3479" s="33" t="s">
        <v>91</v>
      </c>
      <c r="I3479" s="33" t="s">
        <v>38</v>
      </c>
      <c r="J3479" s="62">
        <v>90028</v>
      </c>
      <c r="K3479" s="33" t="s">
        <v>91</v>
      </c>
      <c r="L3479" s="33" t="s">
        <v>92</v>
      </c>
      <c r="M3479" s="1" t="s">
        <v>45984</v>
      </c>
      <c r="N3479" s="33" t="s">
        <v>20</v>
      </c>
      <c r="O3479" s="33" t="s">
        <v>28367</v>
      </c>
      <c r="P3479" s="33" t="s">
        <v>45771</v>
      </c>
      <c r="Q3479" s="33" t="s">
        <v>29986</v>
      </c>
      <c r="R3479" s="96" t="s">
        <v>28368</v>
      </c>
      <c r="S3479" s="33" t="s">
        <v>93</v>
      </c>
      <c r="T3479" s="33" t="s">
        <v>21</v>
      </c>
      <c r="U3479" s="35" t="s">
        <v>26689</v>
      </c>
      <c r="V3479" s="35" t="s">
        <v>26482</v>
      </c>
      <c r="W3479" s="35" t="s">
        <v>26485</v>
      </c>
      <c r="X3479" s="35" t="s">
        <v>93</v>
      </c>
      <c r="Y3479" s="33">
        <v>2816</v>
      </c>
      <c r="AA3479" s="33" t="s">
        <v>42842</v>
      </c>
      <c r="AB3479" s="33">
        <v>4971</v>
      </c>
      <c r="AC3479" s="103">
        <v>21668</v>
      </c>
    </row>
    <row r="3480" spans="1:46" ht="13" customHeight="1" x14ac:dyDescent="0.2">
      <c r="A3480" s="33" t="s">
        <v>28350</v>
      </c>
      <c r="B3480" s="33">
        <v>25</v>
      </c>
      <c r="C3480" s="33" t="s">
        <v>13</v>
      </c>
      <c r="D3480" s="33" t="s">
        <v>41</v>
      </c>
      <c r="F3480" s="94">
        <v>42943</v>
      </c>
      <c r="G3480" s="33" t="s">
        <v>28688</v>
      </c>
      <c r="H3480" s="33" t="s">
        <v>28351</v>
      </c>
      <c r="I3480" s="33" t="s">
        <v>38</v>
      </c>
      <c r="J3480" s="62">
        <v>93204</v>
      </c>
      <c r="K3480" s="33" t="s">
        <v>1597</v>
      </c>
      <c r="L3480" s="33" t="s">
        <v>26122</v>
      </c>
      <c r="M3480" s="1" t="s">
        <v>47500</v>
      </c>
      <c r="N3480" s="33" t="s">
        <v>4952</v>
      </c>
      <c r="O3480" s="33" t="s">
        <v>28352</v>
      </c>
      <c r="P3480" s="33" t="s">
        <v>45771</v>
      </c>
      <c r="Q3480" s="33" t="s">
        <v>29986</v>
      </c>
      <c r="R3480" s="96" t="s">
        <v>28353</v>
      </c>
      <c r="S3480" s="33" t="s">
        <v>93</v>
      </c>
      <c r="T3480" s="33" t="s">
        <v>28</v>
      </c>
      <c r="U3480" s="35" t="s">
        <v>26503</v>
      </c>
      <c r="V3480" s="35" t="s">
        <v>26484</v>
      </c>
      <c r="W3480" s="35" t="s">
        <v>26485</v>
      </c>
      <c r="X3480" s="35" t="s">
        <v>93</v>
      </c>
      <c r="Y3480" s="33">
        <v>2809</v>
      </c>
      <c r="AA3480" s="33" t="s">
        <v>42843</v>
      </c>
      <c r="AB3480" s="33">
        <v>4970</v>
      </c>
      <c r="AC3480" s="103">
        <v>21665</v>
      </c>
    </row>
    <row r="3481" spans="1:46" ht="13" customHeight="1" x14ac:dyDescent="0.2">
      <c r="A3481" s="33" t="s">
        <v>28384</v>
      </c>
      <c r="B3481" s="33">
        <v>26</v>
      </c>
      <c r="C3481" s="33" t="s">
        <v>13</v>
      </c>
      <c r="D3481" s="33" t="s">
        <v>30</v>
      </c>
      <c r="F3481" s="94">
        <v>42942</v>
      </c>
      <c r="G3481" s="33" t="s">
        <v>28731</v>
      </c>
      <c r="H3481" s="33" t="s">
        <v>529</v>
      </c>
      <c r="I3481" s="33" t="s">
        <v>66</v>
      </c>
      <c r="J3481" s="62">
        <v>78238</v>
      </c>
      <c r="K3481" s="33" t="s">
        <v>530</v>
      </c>
      <c r="L3481" s="33" t="s">
        <v>531</v>
      </c>
      <c r="M3481" s="1" t="s">
        <v>46041</v>
      </c>
      <c r="N3481" s="33" t="s">
        <v>20</v>
      </c>
      <c r="O3481" s="33" t="s">
        <v>28385</v>
      </c>
      <c r="P3481" s="33" t="s">
        <v>45771</v>
      </c>
      <c r="Q3481" s="33" t="s">
        <v>29986</v>
      </c>
      <c r="R3481" s="96" t="s">
        <v>28386</v>
      </c>
      <c r="S3481" s="33" t="s">
        <v>93</v>
      </c>
      <c r="T3481" s="33" t="s">
        <v>21</v>
      </c>
      <c r="U3481" s="35" t="s">
        <v>26689</v>
      </c>
      <c r="V3481" s="35" t="s">
        <v>26484</v>
      </c>
      <c r="W3481" s="35" t="s">
        <v>26485</v>
      </c>
      <c r="X3481" s="35" t="s">
        <v>93</v>
      </c>
      <c r="Y3481" s="33">
        <v>2806</v>
      </c>
      <c r="AA3481" s="33" t="s">
        <v>42842</v>
      </c>
      <c r="AB3481" s="33">
        <v>4967</v>
      </c>
      <c r="AC3481" s="103">
        <v>21664</v>
      </c>
    </row>
    <row r="3482" spans="1:46" ht="13" customHeight="1" x14ac:dyDescent="0.2">
      <c r="A3482" s="33" t="s">
        <v>28380</v>
      </c>
      <c r="B3482" s="33">
        <v>35</v>
      </c>
      <c r="C3482" s="33" t="s">
        <v>13</v>
      </c>
      <c r="D3482" s="33" t="s">
        <v>30</v>
      </c>
      <c r="F3482" s="94">
        <v>42942</v>
      </c>
      <c r="G3482" s="33" t="s">
        <v>28381</v>
      </c>
      <c r="H3482" s="33" t="s">
        <v>581</v>
      </c>
      <c r="I3482" s="33" t="s">
        <v>111</v>
      </c>
      <c r="J3482" s="62">
        <v>85027</v>
      </c>
      <c r="K3482" s="33" t="s">
        <v>582</v>
      </c>
      <c r="L3482" s="33" t="s">
        <v>583</v>
      </c>
      <c r="M3482" s="1" t="s">
        <v>45935</v>
      </c>
      <c r="N3482" s="33" t="s">
        <v>20</v>
      </c>
      <c r="O3482" s="33" t="s">
        <v>28382</v>
      </c>
      <c r="P3482" s="33" t="s">
        <v>45771</v>
      </c>
      <c r="Q3482" s="33" t="s">
        <v>29986</v>
      </c>
      <c r="R3482" s="96" t="s">
        <v>28383</v>
      </c>
      <c r="S3482" s="33" t="s">
        <v>93</v>
      </c>
      <c r="T3482" s="33" t="s">
        <v>21</v>
      </c>
      <c r="U3482" s="35" t="s">
        <v>26689</v>
      </c>
      <c r="V3482" s="35" t="s">
        <v>26484</v>
      </c>
      <c r="W3482" s="35" t="s">
        <v>19153</v>
      </c>
      <c r="X3482" s="35" t="s">
        <v>93</v>
      </c>
      <c r="Y3482" s="33">
        <v>2804</v>
      </c>
      <c r="AA3482" s="33" t="s">
        <v>42842</v>
      </c>
      <c r="AB3482" s="33">
        <v>4966</v>
      </c>
      <c r="AC3482" s="103">
        <v>21662</v>
      </c>
    </row>
    <row r="3483" spans="1:46" ht="13" customHeight="1" x14ac:dyDescent="0.2">
      <c r="A3483" s="33" t="s">
        <v>28387</v>
      </c>
      <c r="B3483" s="33">
        <v>62</v>
      </c>
      <c r="C3483" s="33" t="s">
        <v>102</v>
      </c>
      <c r="D3483" s="33" t="s">
        <v>30</v>
      </c>
      <c r="E3483" s="96" t="s">
        <v>28388</v>
      </c>
      <c r="F3483" s="94">
        <v>42942</v>
      </c>
      <c r="G3483" s="33" t="s">
        <v>28707</v>
      </c>
      <c r="H3483" s="33" t="s">
        <v>1616</v>
      </c>
      <c r="I3483" s="33" t="s">
        <v>55</v>
      </c>
      <c r="J3483" s="62">
        <v>32968</v>
      </c>
      <c r="K3483" s="33" t="s">
        <v>1617</v>
      </c>
      <c r="L3483" s="33" t="s">
        <v>36429</v>
      </c>
      <c r="M3483" s="1" t="s">
        <v>46431</v>
      </c>
      <c r="N3483" s="33" t="s">
        <v>20</v>
      </c>
      <c r="O3483" s="33" t="s">
        <v>36430</v>
      </c>
      <c r="P3483" s="33" t="s">
        <v>45771</v>
      </c>
      <c r="Q3483" s="33" t="s">
        <v>29986</v>
      </c>
      <c r="R3483" s="96" t="s">
        <v>28389</v>
      </c>
      <c r="S3483" s="33" t="s">
        <v>509</v>
      </c>
      <c r="T3483" s="33" t="s">
        <v>21</v>
      </c>
      <c r="U3483" s="35" t="s">
        <v>26682</v>
      </c>
      <c r="V3483" s="35" t="s">
        <v>26484</v>
      </c>
      <c r="W3483" s="35" t="s">
        <v>26485</v>
      </c>
      <c r="X3483" s="35" t="s">
        <v>93</v>
      </c>
      <c r="Y3483" s="33">
        <v>2807</v>
      </c>
      <c r="AA3483" s="33" t="s">
        <v>42844</v>
      </c>
      <c r="AB3483" s="33">
        <v>4968</v>
      </c>
      <c r="AC3483" s="103">
        <v>21666</v>
      </c>
    </row>
    <row r="3484" spans="1:46" ht="13" customHeight="1" x14ac:dyDescent="0.2">
      <c r="A3484" s="33" t="s">
        <v>28390</v>
      </c>
      <c r="B3484" s="33">
        <v>25</v>
      </c>
      <c r="C3484" s="33" t="s">
        <v>13</v>
      </c>
      <c r="D3484" s="33" t="s">
        <v>78</v>
      </c>
      <c r="F3484" s="94">
        <v>42942</v>
      </c>
      <c r="G3484" s="33" t="s">
        <v>28391</v>
      </c>
      <c r="H3484" s="33" t="s">
        <v>991</v>
      </c>
      <c r="I3484" s="33" t="s">
        <v>62</v>
      </c>
      <c r="J3484" s="62">
        <v>45414</v>
      </c>
      <c r="K3484" s="33" t="s">
        <v>992</v>
      </c>
      <c r="L3484" s="33" t="s">
        <v>36431</v>
      </c>
      <c r="M3484" s="1" t="s">
        <v>47501</v>
      </c>
      <c r="N3484" s="33" t="s">
        <v>20</v>
      </c>
      <c r="O3484" s="33" t="s">
        <v>36432</v>
      </c>
      <c r="P3484" s="33" t="s">
        <v>45771</v>
      </c>
      <c r="Q3484" s="33" t="s">
        <v>29986</v>
      </c>
      <c r="R3484" s="96" t="s">
        <v>28392</v>
      </c>
      <c r="S3484" s="33" t="s">
        <v>93</v>
      </c>
      <c r="T3484" s="33" t="s">
        <v>350</v>
      </c>
      <c r="U3484" s="35" t="s">
        <v>26775</v>
      </c>
      <c r="V3484" s="35" t="s">
        <v>26484</v>
      </c>
      <c r="W3484" s="35" t="s">
        <v>26483</v>
      </c>
      <c r="X3484" s="35" t="s">
        <v>93</v>
      </c>
      <c r="Y3484" s="33">
        <v>2808</v>
      </c>
      <c r="AA3484" s="33" t="s">
        <v>42844</v>
      </c>
      <c r="AB3484" s="33">
        <v>4969</v>
      </c>
      <c r="AC3484" s="103">
        <v>21661</v>
      </c>
    </row>
    <row r="3485" spans="1:46" ht="13" customHeight="1" x14ac:dyDescent="0.2">
      <c r="A3485" s="33" t="s">
        <v>28393</v>
      </c>
      <c r="B3485" s="33">
        <v>23</v>
      </c>
      <c r="C3485" s="33" t="s">
        <v>13</v>
      </c>
      <c r="D3485" s="33" t="s">
        <v>30</v>
      </c>
      <c r="E3485" s="96" t="s">
        <v>28394</v>
      </c>
      <c r="F3485" s="94">
        <v>42941</v>
      </c>
      <c r="G3485" s="33" t="s">
        <v>28395</v>
      </c>
      <c r="H3485" s="33" t="s">
        <v>815</v>
      </c>
      <c r="I3485" s="33" t="s">
        <v>224</v>
      </c>
      <c r="J3485" s="62">
        <v>23219</v>
      </c>
      <c r="K3485" s="33" t="s">
        <v>17123</v>
      </c>
      <c r="L3485" s="33" t="s">
        <v>816</v>
      </c>
      <c r="M3485" s="1" t="s">
        <v>46907</v>
      </c>
      <c r="N3485" s="33" t="s">
        <v>4952</v>
      </c>
      <c r="O3485" s="33" t="s">
        <v>28396</v>
      </c>
      <c r="P3485" s="33" t="s">
        <v>45771</v>
      </c>
      <c r="Q3485" s="33" t="s">
        <v>29986</v>
      </c>
      <c r="R3485" s="96" t="s">
        <v>28397</v>
      </c>
      <c r="S3485" s="33" t="s">
        <v>509</v>
      </c>
      <c r="T3485" s="33" t="s">
        <v>21</v>
      </c>
      <c r="U3485" s="35" t="s">
        <v>26928</v>
      </c>
      <c r="V3485" s="35" t="s">
        <v>26482</v>
      </c>
      <c r="W3485" s="35" t="s">
        <v>26486</v>
      </c>
      <c r="X3485" s="35" t="s">
        <v>93</v>
      </c>
      <c r="Y3485" s="33">
        <v>2801</v>
      </c>
      <c r="AA3485" s="33" t="s">
        <v>42842</v>
      </c>
      <c r="AB3485" s="33">
        <v>4962</v>
      </c>
      <c r="AC3485" s="103">
        <v>21655</v>
      </c>
    </row>
    <row r="3486" spans="1:46" ht="13" customHeight="1" x14ac:dyDescent="0.2">
      <c r="A3486" s="33" t="s">
        <v>28398</v>
      </c>
      <c r="B3486" s="33">
        <v>28</v>
      </c>
      <c r="C3486" s="33" t="s">
        <v>13</v>
      </c>
      <c r="D3486" s="33" t="s">
        <v>30</v>
      </c>
      <c r="F3486" s="94">
        <v>42941</v>
      </c>
      <c r="G3486" s="33" t="s">
        <v>28399</v>
      </c>
      <c r="H3486" s="33" t="s">
        <v>600</v>
      </c>
      <c r="I3486" s="33" t="s">
        <v>55</v>
      </c>
      <c r="J3486" s="62">
        <v>32210</v>
      </c>
      <c r="K3486" s="33" t="s">
        <v>601</v>
      </c>
      <c r="L3486" s="33" t="s">
        <v>602</v>
      </c>
      <c r="M3486" s="1" t="s">
        <v>49877</v>
      </c>
      <c r="N3486" s="33" t="s">
        <v>20</v>
      </c>
      <c r="O3486" s="33" t="s">
        <v>28400</v>
      </c>
      <c r="P3486" s="33" t="s">
        <v>45771</v>
      </c>
      <c r="Q3486" s="33" t="s">
        <v>29986</v>
      </c>
      <c r="R3486" s="96" t="s">
        <v>28401</v>
      </c>
      <c r="S3486" s="33" t="s">
        <v>93</v>
      </c>
      <c r="T3486" s="33" t="s">
        <v>21</v>
      </c>
      <c r="U3486" s="35" t="s">
        <v>26689</v>
      </c>
      <c r="V3486" s="35" t="s">
        <v>26484</v>
      </c>
      <c r="W3486" s="35" t="s">
        <v>26483</v>
      </c>
      <c r="X3486" s="35" t="s">
        <v>93</v>
      </c>
      <c r="Y3486" s="33">
        <v>2802</v>
      </c>
      <c r="AA3486" s="33" t="s">
        <v>42844</v>
      </c>
      <c r="AB3486" s="33">
        <v>4963</v>
      </c>
      <c r="AC3486" s="103">
        <v>21657</v>
      </c>
      <c r="AT3486" s="96"/>
    </row>
    <row r="3487" spans="1:46" ht="13" customHeight="1" x14ac:dyDescent="0.2">
      <c r="A3487" s="33" t="s">
        <v>28402</v>
      </c>
      <c r="B3487" s="33">
        <v>33</v>
      </c>
      <c r="C3487" s="33" t="s">
        <v>13</v>
      </c>
      <c r="D3487" s="33" t="s">
        <v>41</v>
      </c>
      <c r="E3487" s="96" t="s">
        <v>28403</v>
      </c>
      <c r="F3487" s="94">
        <v>42941</v>
      </c>
      <c r="G3487" s="33" t="s">
        <v>28404</v>
      </c>
      <c r="H3487" s="33" t="s">
        <v>5996</v>
      </c>
      <c r="I3487" s="33" t="s">
        <v>111</v>
      </c>
      <c r="J3487" s="62">
        <v>85392</v>
      </c>
      <c r="K3487" s="33" t="s">
        <v>582</v>
      </c>
      <c r="L3487" s="33" t="s">
        <v>5998</v>
      </c>
      <c r="M3487" s="1" t="s">
        <v>47502</v>
      </c>
      <c r="N3487" s="33" t="s">
        <v>20</v>
      </c>
      <c r="O3487" s="33" t="s">
        <v>28405</v>
      </c>
      <c r="P3487" s="33" t="s">
        <v>45771</v>
      </c>
      <c r="Q3487" s="33" t="s">
        <v>29986</v>
      </c>
      <c r="R3487" s="96" t="s">
        <v>28406</v>
      </c>
      <c r="S3487" s="33" t="s">
        <v>509</v>
      </c>
      <c r="T3487" s="33" t="s">
        <v>21</v>
      </c>
      <c r="U3487" s="35" t="s">
        <v>26689</v>
      </c>
      <c r="V3487" s="35" t="s">
        <v>26484</v>
      </c>
      <c r="W3487" s="35" t="s">
        <v>26485</v>
      </c>
      <c r="X3487" s="35" t="s">
        <v>93</v>
      </c>
      <c r="Y3487" s="33">
        <v>2803</v>
      </c>
      <c r="AA3487" s="33" t="s">
        <v>42844</v>
      </c>
      <c r="AB3487" s="33">
        <v>4964</v>
      </c>
      <c r="AC3487" s="103">
        <v>21658</v>
      </c>
    </row>
    <row r="3488" spans="1:46" ht="13" customHeight="1" x14ac:dyDescent="0.2">
      <c r="A3488" s="33" t="s">
        <v>28407</v>
      </c>
      <c r="B3488" s="33">
        <v>16</v>
      </c>
      <c r="C3488" s="33" t="s">
        <v>13</v>
      </c>
      <c r="D3488" s="33" t="s">
        <v>78</v>
      </c>
      <c r="E3488" s="96" t="s">
        <v>28408</v>
      </c>
      <c r="F3488" s="94">
        <v>42941</v>
      </c>
      <c r="G3488" s="33" t="s">
        <v>28409</v>
      </c>
      <c r="H3488" s="33" t="s">
        <v>389</v>
      </c>
      <c r="I3488" s="33" t="s">
        <v>915</v>
      </c>
      <c r="J3488" s="62">
        <v>72364</v>
      </c>
      <c r="K3488" s="33" t="s">
        <v>5219</v>
      </c>
      <c r="L3488" s="33" t="s">
        <v>23435</v>
      </c>
      <c r="M3488" s="1" t="s">
        <v>47503</v>
      </c>
      <c r="N3488" s="33" t="s">
        <v>20</v>
      </c>
      <c r="O3488" s="33" t="s">
        <v>28410</v>
      </c>
      <c r="P3488" s="33" t="s">
        <v>31754</v>
      </c>
      <c r="Q3488" s="33" t="s">
        <v>29986</v>
      </c>
      <c r="R3488" s="96" t="s">
        <v>28411</v>
      </c>
      <c r="S3488" s="33" t="s">
        <v>509</v>
      </c>
      <c r="T3488" s="33" t="s">
        <v>45897</v>
      </c>
      <c r="U3488" s="35" t="s">
        <v>39851</v>
      </c>
      <c r="V3488" s="35" t="s">
        <v>26484</v>
      </c>
      <c r="W3488" s="35" t="s">
        <v>26485</v>
      </c>
      <c r="X3488" s="35" t="s">
        <v>93</v>
      </c>
      <c r="Y3488" s="33">
        <v>2805</v>
      </c>
      <c r="AA3488" s="33" t="s">
        <v>42843</v>
      </c>
      <c r="AB3488" s="33">
        <v>4965</v>
      </c>
      <c r="AC3488" s="103">
        <v>21654</v>
      </c>
    </row>
    <row r="3489" spans="1:46" ht="13" customHeight="1" x14ac:dyDescent="0.2">
      <c r="A3489" s="33" t="s">
        <v>28412</v>
      </c>
      <c r="B3489" s="33">
        <v>31</v>
      </c>
      <c r="C3489" s="33" t="s">
        <v>13</v>
      </c>
      <c r="D3489" s="33" t="s">
        <v>30</v>
      </c>
      <c r="E3489" s="96" t="s">
        <v>28413</v>
      </c>
      <c r="F3489" s="94">
        <v>42940</v>
      </c>
      <c r="G3489" s="33" t="s">
        <v>28414</v>
      </c>
      <c r="H3489" s="33" t="s">
        <v>658</v>
      </c>
      <c r="I3489" s="33" t="s">
        <v>399</v>
      </c>
      <c r="J3489" s="62">
        <v>63128</v>
      </c>
      <c r="K3489" s="33" t="s">
        <v>658</v>
      </c>
      <c r="L3489" s="33" t="s">
        <v>36433</v>
      </c>
      <c r="M3489" s="1" t="s">
        <v>47504</v>
      </c>
      <c r="N3489" s="33" t="s">
        <v>20</v>
      </c>
      <c r="O3489" s="33" t="s">
        <v>36434</v>
      </c>
      <c r="P3489" s="33" t="s">
        <v>45771</v>
      </c>
      <c r="Q3489" s="33" t="s">
        <v>29986</v>
      </c>
      <c r="R3489" s="96" t="s">
        <v>28415</v>
      </c>
      <c r="S3489" s="33" t="s">
        <v>509</v>
      </c>
      <c r="T3489" s="33" t="s">
        <v>21</v>
      </c>
      <c r="U3489" s="35" t="s">
        <v>26689</v>
      </c>
      <c r="V3489" s="35" t="s">
        <v>26484</v>
      </c>
      <c r="W3489" s="35" t="s">
        <v>26483</v>
      </c>
      <c r="X3489" s="35" t="s">
        <v>93</v>
      </c>
      <c r="Y3489" s="33">
        <v>2798</v>
      </c>
      <c r="AA3489" s="33" t="s">
        <v>42844</v>
      </c>
      <c r="AB3489" s="33">
        <v>4961</v>
      </c>
      <c r="AC3489" s="103">
        <v>21532</v>
      </c>
    </row>
    <row r="3490" spans="1:46" ht="13" customHeight="1" x14ac:dyDescent="0.2">
      <c r="A3490" s="33" t="s">
        <v>28423</v>
      </c>
      <c r="B3490" s="33">
        <v>34</v>
      </c>
      <c r="C3490" s="33" t="s">
        <v>13</v>
      </c>
      <c r="D3490" s="33" t="s">
        <v>30</v>
      </c>
      <c r="F3490" s="94">
        <v>42939</v>
      </c>
      <c r="G3490" s="33" t="s">
        <v>28424</v>
      </c>
      <c r="H3490" s="33" t="s">
        <v>12715</v>
      </c>
      <c r="I3490" s="33" t="s">
        <v>38</v>
      </c>
      <c r="J3490" s="62">
        <v>95928</v>
      </c>
      <c r="K3490" s="33" t="s">
        <v>4793</v>
      </c>
      <c r="L3490" s="33" t="s">
        <v>36435</v>
      </c>
      <c r="M3490" s="1" t="s">
        <v>47507</v>
      </c>
      <c r="N3490" s="33" t="s">
        <v>20</v>
      </c>
      <c r="O3490" s="33" t="s">
        <v>28425</v>
      </c>
      <c r="P3490" s="33" t="s">
        <v>31864</v>
      </c>
      <c r="Q3490" s="33" t="s">
        <v>29986</v>
      </c>
      <c r="R3490" s="96" t="s">
        <v>28426</v>
      </c>
      <c r="S3490" s="33" t="s">
        <v>93</v>
      </c>
      <c r="T3490" s="33" t="s">
        <v>21</v>
      </c>
      <c r="U3490" s="35" t="s">
        <v>26682</v>
      </c>
      <c r="V3490" s="35" t="s">
        <v>26484</v>
      </c>
      <c r="W3490" s="35" t="s">
        <v>26485</v>
      </c>
      <c r="X3490" s="35" t="s">
        <v>509</v>
      </c>
      <c r="Y3490" s="33">
        <v>2800</v>
      </c>
      <c r="AA3490" s="33" t="s">
        <v>42842</v>
      </c>
      <c r="AB3490" s="33">
        <v>4959</v>
      </c>
      <c r="AC3490" s="103">
        <v>21528</v>
      </c>
    </row>
    <row r="3491" spans="1:46" ht="13" customHeight="1" x14ac:dyDescent="0.2">
      <c r="A3491" s="33" t="s">
        <v>28419</v>
      </c>
      <c r="B3491" s="33">
        <v>41</v>
      </c>
      <c r="C3491" s="33" t="s">
        <v>13</v>
      </c>
      <c r="D3491" s="33" t="s">
        <v>41</v>
      </c>
      <c r="E3491" s="96" t="s">
        <v>28420</v>
      </c>
      <c r="F3491" s="94">
        <v>42939</v>
      </c>
      <c r="G3491" s="33" t="s">
        <v>28740</v>
      </c>
      <c r="H3491" s="33" t="s">
        <v>6067</v>
      </c>
      <c r="I3491" s="33" t="s">
        <v>618</v>
      </c>
      <c r="J3491" s="62">
        <v>38671</v>
      </c>
      <c r="K3491" s="33" t="s">
        <v>1104</v>
      </c>
      <c r="L3491" s="33" t="s">
        <v>1105</v>
      </c>
      <c r="M3491" s="1" t="s">
        <v>47505</v>
      </c>
      <c r="N3491" s="33" t="s">
        <v>20</v>
      </c>
      <c r="O3491" s="33" t="s">
        <v>28421</v>
      </c>
      <c r="P3491" s="33" t="s">
        <v>45771</v>
      </c>
      <c r="Q3491" s="33" t="s">
        <v>29986</v>
      </c>
      <c r="R3491" s="96" t="s">
        <v>28422</v>
      </c>
      <c r="S3491" s="33" t="s">
        <v>93</v>
      </c>
      <c r="T3491" s="33" t="s">
        <v>21</v>
      </c>
      <c r="U3491" s="35" t="s">
        <v>26689</v>
      </c>
      <c r="V3491" s="35" t="s">
        <v>26484</v>
      </c>
      <c r="W3491" s="35" t="s">
        <v>26485</v>
      </c>
      <c r="X3491" s="35" t="s">
        <v>93</v>
      </c>
      <c r="Y3491" s="33">
        <v>2799</v>
      </c>
      <c r="AA3491" s="33" t="s">
        <v>42844</v>
      </c>
      <c r="AB3491" s="33">
        <v>4958</v>
      </c>
      <c r="AC3491" s="103">
        <v>21531</v>
      </c>
    </row>
    <row r="3492" spans="1:46" ht="13" customHeight="1" x14ac:dyDescent="0.2">
      <c r="A3492" s="33" t="s">
        <v>28416</v>
      </c>
      <c r="B3492" s="33">
        <v>59</v>
      </c>
      <c r="C3492" s="33" t="s">
        <v>13</v>
      </c>
      <c r="D3492" s="33" t="s">
        <v>30</v>
      </c>
      <c r="F3492" s="94">
        <v>42939</v>
      </c>
      <c r="G3492" s="33" t="s">
        <v>28701</v>
      </c>
      <c r="H3492" s="33" t="s">
        <v>20805</v>
      </c>
      <c r="I3492" s="33" t="s">
        <v>406</v>
      </c>
      <c r="J3492" s="62">
        <v>54703</v>
      </c>
      <c r="K3492" s="33" t="s">
        <v>20805</v>
      </c>
      <c r="L3492" s="33" t="s">
        <v>25506</v>
      </c>
      <c r="M3492" s="1" t="s">
        <v>47506</v>
      </c>
      <c r="N3492" s="33" t="s">
        <v>20</v>
      </c>
      <c r="O3492" s="33" t="s">
        <v>28417</v>
      </c>
      <c r="P3492" s="33" t="s">
        <v>31864</v>
      </c>
      <c r="Q3492" s="33" t="s">
        <v>29986</v>
      </c>
      <c r="R3492" s="96" t="s">
        <v>28418</v>
      </c>
      <c r="S3492" s="33" t="s">
        <v>509</v>
      </c>
      <c r="T3492" s="33" t="s">
        <v>21</v>
      </c>
      <c r="U3492" s="35" t="s">
        <v>26689</v>
      </c>
      <c r="V3492" s="35" t="s">
        <v>26484</v>
      </c>
      <c r="W3492" s="35" t="s">
        <v>26485</v>
      </c>
      <c r="X3492" s="35" t="s">
        <v>93</v>
      </c>
      <c r="Y3492" s="33">
        <v>2796</v>
      </c>
      <c r="AA3492" s="33" t="s">
        <v>42844</v>
      </c>
      <c r="AB3492" s="33">
        <v>4957</v>
      </c>
      <c r="AC3492" s="103">
        <v>21529</v>
      </c>
    </row>
    <row r="3493" spans="1:46" ht="13" customHeight="1" x14ac:dyDescent="0.2">
      <c r="A3493" s="33" t="s">
        <v>28427</v>
      </c>
      <c r="B3493" s="33">
        <v>49</v>
      </c>
      <c r="C3493" s="33" t="s">
        <v>13</v>
      </c>
      <c r="D3493" s="33" t="s">
        <v>30</v>
      </c>
      <c r="E3493" s="96" t="s">
        <v>28428</v>
      </c>
      <c r="F3493" s="94">
        <v>42939</v>
      </c>
      <c r="G3493" s="33" t="s">
        <v>28429</v>
      </c>
      <c r="H3493" s="33" t="s">
        <v>22648</v>
      </c>
      <c r="I3493" s="33" t="s">
        <v>39</v>
      </c>
      <c r="J3493" s="62">
        <v>1562</v>
      </c>
      <c r="K3493" s="33" t="s">
        <v>887</v>
      </c>
      <c r="L3493" s="33" t="s">
        <v>28430</v>
      </c>
      <c r="M3493" s="1" t="s">
        <v>47508</v>
      </c>
      <c r="N3493" s="33" t="s">
        <v>20</v>
      </c>
      <c r="O3493" s="33" t="s">
        <v>28431</v>
      </c>
      <c r="P3493" s="33" t="s">
        <v>45771</v>
      </c>
      <c r="Q3493" s="33" t="s">
        <v>29986</v>
      </c>
      <c r="R3493" s="96" t="s">
        <v>28432</v>
      </c>
      <c r="S3493" s="33" t="s">
        <v>93</v>
      </c>
      <c r="T3493" s="33" t="s">
        <v>45897</v>
      </c>
      <c r="U3493" s="35" t="s">
        <v>39851</v>
      </c>
      <c r="V3493" s="35" t="s">
        <v>26484</v>
      </c>
      <c r="W3493" s="35" t="s">
        <v>26483</v>
      </c>
      <c r="X3493" s="35" t="s">
        <v>93</v>
      </c>
      <c r="Y3493" s="33">
        <v>2795</v>
      </c>
      <c r="AA3493" s="33" t="s">
        <v>42844</v>
      </c>
      <c r="AB3493" s="33">
        <v>4960</v>
      </c>
      <c r="AC3493" s="103">
        <v>21530</v>
      </c>
      <c r="AQ3493" s="96"/>
    </row>
    <row r="3494" spans="1:46" ht="13" customHeight="1" x14ac:dyDescent="0.2">
      <c r="A3494" s="33" t="s">
        <v>28434</v>
      </c>
      <c r="B3494" s="33">
        <v>22</v>
      </c>
      <c r="C3494" s="33" t="s">
        <v>13</v>
      </c>
      <c r="D3494" s="33" t="s">
        <v>41</v>
      </c>
      <c r="E3494" s="96" t="s">
        <v>28435</v>
      </c>
      <c r="F3494" s="94">
        <v>42937</v>
      </c>
      <c r="G3494" s="33" t="s">
        <v>28737</v>
      </c>
      <c r="H3494" s="33" t="s">
        <v>3370</v>
      </c>
      <c r="I3494" s="33" t="s">
        <v>38</v>
      </c>
      <c r="J3494" s="62">
        <v>92707</v>
      </c>
      <c r="K3494" s="33" t="s">
        <v>995</v>
      </c>
      <c r="L3494" s="33" t="s">
        <v>3372</v>
      </c>
      <c r="M3494" s="1" t="s">
        <v>46210</v>
      </c>
      <c r="N3494" s="33" t="s">
        <v>20</v>
      </c>
      <c r="O3494" s="33" t="s">
        <v>28436</v>
      </c>
      <c r="P3494" s="33" t="s">
        <v>45771</v>
      </c>
      <c r="Q3494" s="33" t="s">
        <v>29986</v>
      </c>
      <c r="R3494" s="96" t="s">
        <v>28437</v>
      </c>
      <c r="S3494" s="33" t="s">
        <v>93</v>
      </c>
      <c r="T3494" s="33" t="s">
        <v>21</v>
      </c>
      <c r="U3494" s="35" t="s">
        <v>26682</v>
      </c>
      <c r="V3494" s="35" t="s">
        <v>26482</v>
      </c>
      <c r="W3494" s="35" t="s">
        <v>26485</v>
      </c>
      <c r="X3494" s="35" t="s">
        <v>93</v>
      </c>
      <c r="Y3494" s="33">
        <v>2794</v>
      </c>
      <c r="AA3494" s="33" t="s">
        <v>42842</v>
      </c>
      <c r="AB3494" s="33">
        <v>4955</v>
      </c>
      <c r="AC3494" s="103">
        <v>21524</v>
      </c>
    </row>
    <row r="3495" spans="1:46" ht="13" customHeight="1" x14ac:dyDescent="0.2">
      <c r="A3495" s="33" t="s">
        <v>28438</v>
      </c>
      <c r="B3495" s="33">
        <v>42</v>
      </c>
      <c r="C3495" s="33" t="s">
        <v>13</v>
      </c>
      <c r="D3495" s="33" t="s">
        <v>41</v>
      </c>
      <c r="E3495" s="96" t="s">
        <v>28439</v>
      </c>
      <c r="F3495" s="94">
        <v>42937</v>
      </c>
      <c r="G3495" s="33" t="s">
        <v>28440</v>
      </c>
      <c r="H3495" s="33" t="s">
        <v>2531</v>
      </c>
      <c r="I3495" s="33" t="s">
        <v>66</v>
      </c>
      <c r="J3495" s="62">
        <v>78572</v>
      </c>
      <c r="K3495" s="33" t="s">
        <v>1300</v>
      </c>
      <c r="L3495" s="33" t="s">
        <v>19874</v>
      </c>
      <c r="M3495" s="1" t="s">
        <v>46639</v>
      </c>
      <c r="N3495" s="33" t="s">
        <v>20</v>
      </c>
      <c r="O3495" s="33" t="s">
        <v>28441</v>
      </c>
      <c r="P3495" s="33" t="s">
        <v>45771</v>
      </c>
      <c r="Q3495" s="33" t="s">
        <v>29986</v>
      </c>
      <c r="R3495" s="96" t="s">
        <v>28442</v>
      </c>
      <c r="S3495" s="33" t="s">
        <v>93</v>
      </c>
      <c r="T3495" s="33" t="s">
        <v>21</v>
      </c>
      <c r="U3495" s="35" t="s">
        <v>26689</v>
      </c>
      <c r="V3495" s="35" t="s">
        <v>26484</v>
      </c>
      <c r="W3495" s="35" t="s">
        <v>26486</v>
      </c>
      <c r="X3495" s="35" t="s">
        <v>93</v>
      </c>
      <c r="Y3495" s="33">
        <v>2797</v>
      </c>
      <c r="AA3495" s="33" t="s">
        <v>42844</v>
      </c>
      <c r="AB3495" s="33">
        <v>4953</v>
      </c>
      <c r="AC3495" s="103">
        <v>21523</v>
      </c>
    </row>
    <row r="3496" spans="1:46" ht="13" customHeight="1" x14ac:dyDescent="0.2">
      <c r="A3496" s="33" t="s">
        <v>28443</v>
      </c>
      <c r="B3496" s="33">
        <v>70</v>
      </c>
      <c r="C3496" s="33" t="s">
        <v>13</v>
      </c>
      <c r="D3496" s="33" t="s">
        <v>41</v>
      </c>
      <c r="F3496" s="94">
        <v>42937</v>
      </c>
      <c r="G3496" s="33" t="s">
        <v>28747</v>
      </c>
      <c r="H3496" s="33" t="s">
        <v>28444</v>
      </c>
      <c r="I3496" s="33" t="s">
        <v>111</v>
      </c>
      <c r="J3496" s="62">
        <v>86323</v>
      </c>
      <c r="K3496" s="33" t="s">
        <v>165</v>
      </c>
      <c r="L3496" s="33" t="s">
        <v>36436</v>
      </c>
      <c r="M3496" s="1" t="s">
        <v>47509</v>
      </c>
      <c r="N3496" s="33" t="s">
        <v>20</v>
      </c>
      <c r="O3496" s="33" t="s">
        <v>36437</v>
      </c>
      <c r="P3496" s="33" t="s">
        <v>45771</v>
      </c>
      <c r="Q3496" s="33" t="s">
        <v>29986</v>
      </c>
      <c r="R3496" s="96" t="s">
        <v>28445</v>
      </c>
      <c r="S3496" s="33" t="s">
        <v>93</v>
      </c>
      <c r="T3496" s="33" t="s">
        <v>21</v>
      </c>
      <c r="U3496" s="35" t="s">
        <v>26689</v>
      </c>
      <c r="V3496" s="35" t="s">
        <v>26484</v>
      </c>
      <c r="W3496" s="35" t="s">
        <v>26485</v>
      </c>
      <c r="X3496" s="35" t="s">
        <v>509</v>
      </c>
      <c r="Y3496" s="33">
        <v>2928</v>
      </c>
      <c r="AA3496" s="33" t="s">
        <v>42843</v>
      </c>
      <c r="AB3496" s="33">
        <v>4954</v>
      </c>
      <c r="AC3496" s="103">
        <v>21653</v>
      </c>
      <c r="AT3496" s="96"/>
    </row>
    <row r="3497" spans="1:46" ht="13" customHeight="1" x14ac:dyDescent="0.2">
      <c r="A3497" s="33" t="s">
        <v>28451</v>
      </c>
      <c r="B3497" s="33">
        <v>27</v>
      </c>
      <c r="C3497" s="33" t="s">
        <v>13</v>
      </c>
      <c r="D3497" s="33" t="s">
        <v>78</v>
      </c>
      <c r="E3497" s="96" t="s">
        <v>28452</v>
      </c>
      <c r="F3497" s="94">
        <v>42936</v>
      </c>
      <c r="G3497" s="33" t="s">
        <v>28743</v>
      </c>
      <c r="H3497" s="33" t="s">
        <v>658</v>
      </c>
      <c r="I3497" s="33" t="s">
        <v>399</v>
      </c>
      <c r="J3497" s="62">
        <v>63136</v>
      </c>
      <c r="K3497" s="33" t="s">
        <v>658</v>
      </c>
      <c r="L3497" s="33" t="s">
        <v>4149</v>
      </c>
      <c r="M3497" s="1" t="s">
        <v>46104</v>
      </c>
      <c r="N3497" s="33" t="s">
        <v>20</v>
      </c>
      <c r="O3497" s="33" t="s">
        <v>28453</v>
      </c>
      <c r="P3497" s="33" t="s">
        <v>45771</v>
      </c>
      <c r="Q3497" s="33" t="s">
        <v>29986</v>
      </c>
      <c r="R3497" s="96" t="s">
        <v>28454</v>
      </c>
      <c r="S3497" s="33" t="s">
        <v>93</v>
      </c>
      <c r="T3497" s="33" t="s">
        <v>21</v>
      </c>
      <c r="U3497" s="35" t="s">
        <v>26689</v>
      </c>
      <c r="V3497" s="35" t="s">
        <v>26484</v>
      </c>
      <c r="W3497" s="35" t="s">
        <v>26483</v>
      </c>
      <c r="X3497" s="35" t="s">
        <v>93</v>
      </c>
      <c r="Y3497" s="33">
        <v>2793</v>
      </c>
      <c r="AA3497" s="33" t="s">
        <v>42844</v>
      </c>
      <c r="AB3497" s="33">
        <v>4951</v>
      </c>
      <c r="AC3497" s="103">
        <v>21519</v>
      </c>
    </row>
    <row r="3498" spans="1:46" ht="13" customHeight="1" x14ac:dyDescent="0.2">
      <c r="A3498" s="33" t="s">
        <v>28446</v>
      </c>
      <c r="B3498" s="33">
        <v>52</v>
      </c>
      <c r="C3498" s="33" t="s">
        <v>13</v>
      </c>
      <c r="D3498" s="33" t="s">
        <v>30</v>
      </c>
      <c r="F3498" s="94">
        <v>42936</v>
      </c>
      <c r="G3498" s="33" t="s">
        <v>28447</v>
      </c>
      <c r="H3498" s="33" t="s">
        <v>28448</v>
      </c>
      <c r="I3498" s="33" t="s">
        <v>399</v>
      </c>
      <c r="J3498" s="62">
        <v>64850</v>
      </c>
      <c r="K3498" s="33" t="s">
        <v>1246</v>
      </c>
      <c r="L3498" s="33" t="s">
        <v>28449</v>
      </c>
      <c r="M3498" s="1" t="s">
        <v>47510</v>
      </c>
      <c r="N3498" s="33" t="s">
        <v>20</v>
      </c>
      <c r="O3498" s="33" t="s">
        <v>36438</v>
      </c>
      <c r="P3498" s="33" t="s">
        <v>31754</v>
      </c>
      <c r="Q3498" s="33" t="s">
        <v>29986</v>
      </c>
      <c r="R3498" s="96" t="s">
        <v>28450</v>
      </c>
      <c r="S3498" s="33" t="s">
        <v>509</v>
      </c>
      <c r="T3498" s="33" t="s">
        <v>21</v>
      </c>
      <c r="U3498" s="35" t="s">
        <v>26689</v>
      </c>
      <c r="V3498" s="35" t="s">
        <v>26484</v>
      </c>
      <c r="W3498" s="35" t="s">
        <v>26485</v>
      </c>
      <c r="X3498" s="35" t="s">
        <v>93</v>
      </c>
      <c r="Y3498" s="33">
        <v>2792</v>
      </c>
      <c r="AA3498" s="33" t="s">
        <v>42843</v>
      </c>
      <c r="AB3498" s="33">
        <v>4950</v>
      </c>
      <c r="AC3498" s="103">
        <v>21520</v>
      </c>
    </row>
    <row r="3499" spans="1:46" ht="13" customHeight="1" x14ac:dyDescent="0.2">
      <c r="A3499" s="33" t="s">
        <v>28455</v>
      </c>
      <c r="B3499" s="33">
        <v>45</v>
      </c>
      <c r="C3499" s="33" t="s">
        <v>13</v>
      </c>
      <c r="D3499" s="33" t="s">
        <v>30</v>
      </c>
      <c r="F3499" s="94">
        <v>42936</v>
      </c>
      <c r="G3499" s="33" t="s">
        <v>28456</v>
      </c>
      <c r="H3499" s="33" t="s">
        <v>3982</v>
      </c>
      <c r="I3499" s="33" t="s">
        <v>159</v>
      </c>
      <c r="J3499" s="62">
        <v>30176</v>
      </c>
      <c r="K3499" s="33" t="s">
        <v>28457</v>
      </c>
      <c r="L3499" s="33" t="s">
        <v>17322</v>
      </c>
      <c r="M3499" s="1" t="s">
        <v>47435</v>
      </c>
      <c r="N3499" s="33" t="s">
        <v>20</v>
      </c>
      <c r="O3499" s="33" t="s">
        <v>28458</v>
      </c>
      <c r="P3499" s="33" t="s">
        <v>45771</v>
      </c>
      <c r="Q3499" s="33" t="s">
        <v>29986</v>
      </c>
      <c r="R3499" s="96" t="s">
        <v>28459</v>
      </c>
      <c r="S3499" s="33" t="s">
        <v>93</v>
      </c>
      <c r="T3499" s="33" t="s">
        <v>45897</v>
      </c>
      <c r="U3499" s="35" t="s">
        <v>49804</v>
      </c>
      <c r="V3499" s="35" t="s">
        <v>26484</v>
      </c>
      <c r="W3499" s="35" t="s">
        <v>26485</v>
      </c>
      <c r="AA3499" s="33" t="s">
        <v>42843</v>
      </c>
      <c r="AB3499" s="33">
        <v>4952</v>
      </c>
      <c r="AC3499" s="103">
        <v>21518</v>
      </c>
      <c r="AQ3499" s="96"/>
    </row>
    <row r="3500" spans="1:46" ht="13" customHeight="1" x14ac:dyDescent="0.2">
      <c r="A3500" s="33" t="s">
        <v>28462</v>
      </c>
      <c r="B3500" s="33">
        <v>24</v>
      </c>
      <c r="C3500" s="33" t="s">
        <v>13</v>
      </c>
      <c r="D3500" s="33" t="s">
        <v>30</v>
      </c>
      <c r="E3500" s="96" t="s">
        <v>28463</v>
      </c>
      <c r="F3500" s="94">
        <v>42935</v>
      </c>
      <c r="G3500" s="33" t="s">
        <v>28464</v>
      </c>
      <c r="H3500" s="33" t="s">
        <v>577</v>
      </c>
      <c r="I3500" s="33" t="s">
        <v>177</v>
      </c>
      <c r="J3500" s="62">
        <v>87505</v>
      </c>
      <c r="K3500" s="33" t="s">
        <v>577</v>
      </c>
      <c r="L3500" s="33" t="s">
        <v>19810</v>
      </c>
      <c r="M3500" s="1" t="s">
        <v>47512</v>
      </c>
      <c r="N3500" s="33" t="s">
        <v>20</v>
      </c>
      <c r="O3500" s="33" t="s">
        <v>28465</v>
      </c>
      <c r="P3500" s="33" t="s">
        <v>45771</v>
      </c>
      <c r="Q3500" s="33" t="s">
        <v>29986</v>
      </c>
      <c r="R3500" s="96" t="s">
        <v>28466</v>
      </c>
      <c r="S3500" s="33" t="s">
        <v>22</v>
      </c>
      <c r="T3500" s="33" t="s">
        <v>21</v>
      </c>
      <c r="U3500" s="35" t="s">
        <v>26682</v>
      </c>
      <c r="V3500" s="35" t="s">
        <v>26482</v>
      </c>
      <c r="W3500" s="35" t="s">
        <v>26485</v>
      </c>
      <c r="X3500" s="35" t="s">
        <v>93</v>
      </c>
      <c r="Y3500" s="33">
        <v>2790</v>
      </c>
      <c r="AA3500" s="33" t="s">
        <v>42844</v>
      </c>
      <c r="AB3500" s="33">
        <v>4948</v>
      </c>
      <c r="AC3500" s="103">
        <v>21514</v>
      </c>
    </row>
    <row r="3501" spans="1:46" ht="13" customHeight="1" x14ac:dyDescent="0.2">
      <c r="A3501" s="33" t="s">
        <v>30295</v>
      </c>
      <c r="B3501" s="33">
        <v>24</v>
      </c>
      <c r="C3501" s="33" t="s">
        <v>13</v>
      </c>
      <c r="D3501" s="33" t="s">
        <v>30</v>
      </c>
      <c r="F3501" s="94">
        <v>42935</v>
      </c>
      <c r="G3501" s="33" t="s">
        <v>28730</v>
      </c>
      <c r="H3501" s="33" t="s">
        <v>10313</v>
      </c>
      <c r="I3501" s="33" t="s">
        <v>38</v>
      </c>
      <c r="J3501" s="62">
        <v>95628</v>
      </c>
      <c r="K3501" s="33" t="s">
        <v>1533</v>
      </c>
      <c r="L3501" s="33" t="s">
        <v>28460</v>
      </c>
      <c r="M3501" s="1" t="s">
        <v>47511</v>
      </c>
      <c r="N3501" s="33" t="s">
        <v>20</v>
      </c>
      <c r="O3501" s="33" t="s">
        <v>36439</v>
      </c>
      <c r="P3501" s="33" t="s">
        <v>45771</v>
      </c>
      <c r="Q3501" s="33" t="s">
        <v>29986</v>
      </c>
      <c r="R3501" s="96" t="s">
        <v>28461</v>
      </c>
      <c r="S3501" s="33" t="s">
        <v>93</v>
      </c>
      <c r="T3501" s="33" t="s">
        <v>21</v>
      </c>
      <c r="U3501" s="35" t="s">
        <v>26689</v>
      </c>
      <c r="V3501" s="35" t="s">
        <v>26484</v>
      </c>
      <c r="W3501" s="35" t="s">
        <v>26485</v>
      </c>
      <c r="X3501" s="35" t="s">
        <v>93</v>
      </c>
      <c r="Y3501" s="33">
        <v>2789</v>
      </c>
      <c r="AA3501" s="33" t="s">
        <v>42844</v>
      </c>
      <c r="AB3501" s="33">
        <v>4947</v>
      </c>
      <c r="AC3501" s="103">
        <v>21517</v>
      </c>
    </row>
    <row r="3502" spans="1:46" ht="13" customHeight="1" x14ac:dyDescent="0.2">
      <c r="A3502" s="33" t="s">
        <v>28467</v>
      </c>
      <c r="B3502" s="33">
        <v>38</v>
      </c>
      <c r="C3502" s="33" t="s">
        <v>13</v>
      </c>
      <c r="D3502" s="33" t="s">
        <v>14</v>
      </c>
      <c r="E3502" s="96" t="s">
        <v>28468</v>
      </c>
      <c r="F3502" s="94">
        <v>42935</v>
      </c>
      <c r="G3502" s="33" t="s">
        <v>28469</v>
      </c>
      <c r="H3502" s="33" t="s">
        <v>21292</v>
      </c>
      <c r="I3502" s="33" t="s">
        <v>50</v>
      </c>
      <c r="J3502" s="62">
        <v>48638</v>
      </c>
      <c r="K3502" s="33" t="s">
        <v>21292</v>
      </c>
      <c r="L3502" s="33" t="s">
        <v>28470</v>
      </c>
      <c r="M3502" s="1" t="s">
        <v>47513</v>
      </c>
      <c r="N3502" s="33" t="s">
        <v>20</v>
      </c>
      <c r="O3502" s="33" t="s">
        <v>28471</v>
      </c>
      <c r="P3502" s="33" t="s">
        <v>45771</v>
      </c>
      <c r="Q3502" s="33" t="s">
        <v>29986</v>
      </c>
      <c r="R3502" s="96" t="s">
        <v>28472</v>
      </c>
      <c r="S3502" s="33" t="s">
        <v>901</v>
      </c>
      <c r="T3502" s="33" t="s">
        <v>45897</v>
      </c>
      <c r="U3502" s="35" t="s">
        <v>49804</v>
      </c>
      <c r="V3502" s="35" t="s">
        <v>26484</v>
      </c>
      <c r="W3502" s="35" t="s">
        <v>26485</v>
      </c>
      <c r="X3502" s="35" t="s">
        <v>93</v>
      </c>
      <c r="Y3502" s="33">
        <v>2791</v>
      </c>
      <c r="AA3502" s="33" t="s">
        <v>42844</v>
      </c>
      <c r="AB3502" s="33">
        <v>4949</v>
      </c>
      <c r="AC3502" s="103">
        <v>21516</v>
      </c>
    </row>
    <row r="3503" spans="1:46" ht="13" customHeight="1" x14ac:dyDescent="0.2">
      <c r="A3503" s="33" t="s">
        <v>28473</v>
      </c>
      <c r="B3503" s="33">
        <v>32</v>
      </c>
      <c r="C3503" s="33" t="s">
        <v>13</v>
      </c>
      <c r="D3503" s="33" t="s">
        <v>30</v>
      </c>
      <c r="E3503" s="96" t="s">
        <v>28474</v>
      </c>
      <c r="F3503" s="94">
        <v>42934</v>
      </c>
      <c r="G3503" s="33" t="s">
        <v>28475</v>
      </c>
      <c r="H3503" s="33" t="s">
        <v>3104</v>
      </c>
      <c r="I3503" s="33" t="s">
        <v>87</v>
      </c>
      <c r="J3503" s="62">
        <v>35126</v>
      </c>
      <c r="K3503" s="33" t="s">
        <v>1655</v>
      </c>
      <c r="L3503" s="33" t="s">
        <v>1575</v>
      </c>
      <c r="M3503" s="1" t="s">
        <v>47311</v>
      </c>
      <c r="N3503" s="33" t="s">
        <v>20</v>
      </c>
      <c r="O3503" s="33" t="s">
        <v>28476</v>
      </c>
      <c r="P3503" s="33" t="s">
        <v>45771</v>
      </c>
      <c r="Q3503" s="33" t="s">
        <v>29986</v>
      </c>
      <c r="R3503" s="96" t="s">
        <v>28477</v>
      </c>
      <c r="S3503" s="33" t="s">
        <v>22</v>
      </c>
      <c r="T3503" s="33" t="s">
        <v>21</v>
      </c>
      <c r="U3503" s="35" t="s">
        <v>26689</v>
      </c>
      <c r="V3503" s="35" t="s">
        <v>26484</v>
      </c>
      <c r="W3503" s="35" t="s">
        <v>26485</v>
      </c>
      <c r="X3503" s="35" t="s">
        <v>93</v>
      </c>
      <c r="Y3503" s="33">
        <v>2786</v>
      </c>
      <c r="AA3503" s="33" t="s">
        <v>42844</v>
      </c>
      <c r="AB3503" s="33">
        <v>4944</v>
      </c>
      <c r="AC3503" s="103">
        <v>21509</v>
      </c>
    </row>
    <row r="3504" spans="1:46" ht="13" customHeight="1" x14ac:dyDescent="0.2">
      <c r="A3504" s="33" t="s">
        <v>28478</v>
      </c>
      <c r="B3504" s="33">
        <v>70</v>
      </c>
      <c r="C3504" s="33" t="s">
        <v>13</v>
      </c>
      <c r="D3504" s="33" t="s">
        <v>30</v>
      </c>
      <c r="E3504" s="96" t="s">
        <v>28479</v>
      </c>
      <c r="F3504" s="94">
        <v>42934</v>
      </c>
      <c r="G3504" s="33" t="s">
        <v>28742</v>
      </c>
      <c r="H3504" s="33" t="s">
        <v>3833</v>
      </c>
      <c r="I3504" s="33" t="s">
        <v>105</v>
      </c>
      <c r="J3504" s="62">
        <v>97477</v>
      </c>
      <c r="K3504" s="33" t="s">
        <v>2933</v>
      </c>
      <c r="L3504" s="33" t="s">
        <v>3836</v>
      </c>
      <c r="M3504" s="1" t="s">
        <v>46178</v>
      </c>
      <c r="N3504" s="33" t="s">
        <v>20</v>
      </c>
      <c r="O3504" s="33" t="s">
        <v>28480</v>
      </c>
      <c r="P3504" s="33" t="s">
        <v>45791</v>
      </c>
      <c r="Q3504" s="33" t="s">
        <v>29986</v>
      </c>
      <c r="R3504" s="96" t="s">
        <v>28481</v>
      </c>
      <c r="S3504" s="33" t="s">
        <v>509</v>
      </c>
      <c r="T3504" s="33" t="s">
        <v>21</v>
      </c>
      <c r="U3504" s="35" t="s">
        <v>26689</v>
      </c>
      <c r="V3504" s="35" t="s">
        <v>26482</v>
      </c>
      <c r="W3504" s="35" t="s">
        <v>26485</v>
      </c>
      <c r="X3504" s="35" t="s">
        <v>93</v>
      </c>
      <c r="Y3504" s="33">
        <v>2787</v>
      </c>
      <c r="AA3504" s="33" t="s">
        <v>42844</v>
      </c>
      <c r="AB3504" s="33">
        <v>4945</v>
      </c>
      <c r="AC3504" s="103">
        <v>21513</v>
      </c>
      <c r="AQ3504" s="96"/>
    </row>
    <row r="3505" spans="1:46" ht="13" customHeight="1" x14ac:dyDescent="0.2">
      <c r="A3505" s="1" t="s">
        <v>28482</v>
      </c>
      <c r="B3505" s="33">
        <v>36</v>
      </c>
      <c r="C3505" s="33" t="s">
        <v>13</v>
      </c>
      <c r="D3505" s="1" t="s">
        <v>23</v>
      </c>
      <c r="F3505" s="94">
        <v>42934</v>
      </c>
      <c r="G3505" s="33" t="s">
        <v>28483</v>
      </c>
      <c r="H3505" s="33" t="s">
        <v>2014</v>
      </c>
      <c r="I3505" s="33" t="s">
        <v>111</v>
      </c>
      <c r="J3505" s="62">
        <v>85925</v>
      </c>
      <c r="K3505" s="33" t="s">
        <v>2016</v>
      </c>
      <c r="L3505" s="33" t="s">
        <v>17282</v>
      </c>
      <c r="M3505" s="1" t="s">
        <v>47514</v>
      </c>
      <c r="N3505" s="33" t="s">
        <v>20</v>
      </c>
      <c r="O3505" s="33" t="s">
        <v>28484</v>
      </c>
      <c r="P3505" s="33" t="s">
        <v>45771</v>
      </c>
      <c r="Q3505" s="33" t="s">
        <v>29986</v>
      </c>
      <c r="R3505" s="96" t="s">
        <v>28485</v>
      </c>
      <c r="S3505" s="33" t="s">
        <v>93</v>
      </c>
      <c r="T3505" s="33" t="s">
        <v>45897</v>
      </c>
      <c r="U3505" s="35" t="s">
        <v>39851</v>
      </c>
      <c r="V3505" s="35" t="s">
        <v>26482</v>
      </c>
      <c r="W3505" s="35" t="s">
        <v>26485</v>
      </c>
      <c r="X3505" s="35" t="s">
        <v>93</v>
      </c>
      <c r="Y3505" s="33">
        <v>2788</v>
      </c>
      <c r="AA3505" s="33" t="s">
        <v>42843</v>
      </c>
      <c r="AB3505" s="33">
        <v>4946</v>
      </c>
      <c r="AC3505" s="103">
        <v>21511</v>
      </c>
      <c r="AQ3505" s="96"/>
    </row>
    <row r="3506" spans="1:46" ht="13" customHeight="1" x14ac:dyDescent="0.2">
      <c r="A3506" s="33" t="s">
        <v>28486</v>
      </c>
      <c r="B3506" s="33">
        <v>25</v>
      </c>
      <c r="C3506" s="33" t="s">
        <v>102</v>
      </c>
      <c r="D3506" s="33" t="s">
        <v>78</v>
      </c>
      <c r="F3506" s="94">
        <v>42933</v>
      </c>
      <c r="G3506" s="33" t="s">
        <v>28487</v>
      </c>
      <c r="H3506" s="33" t="s">
        <v>3047</v>
      </c>
      <c r="I3506" s="33" t="s">
        <v>224</v>
      </c>
      <c r="J3506" s="62">
        <v>23511</v>
      </c>
      <c r="K3506" s="33" t="s">
        <v>14937</v>
      </c>
      <c r="L3506" s="33" t="s">
        <v>4636</v>
      </c>
      <c r="M3506" s="1" t="s">
        <v>46287</v>
      </c>
      <c r="N3506" s="33" t="s">
        <v>20</v>
      </c>
      <c r="O3506" s="33" t="s">
        <v>28488</v>
      </c>
      <c r="P3506" s="33" t="s">
        <v>45771</v>
      </c>
      <c r="Q3506" s="33" t="s">
        <v>29986</v>
      </c>
      <c r="R3506" s="96" t="s">
        <v>28489</v>
      </c>
      <c r="S3506" s="33" t="s">
        <v>93</v>
      </c>
      <c r="T3506" s="33" t="s">
        <v>21</v>
      </c>
      <c r="U3506" s="35" t="s">
        <v>26689</v>
      </c>
      <c r="V3506" s="35" t="s">
        <v>26484</v>
      </c>
      <c r="W3506" s="35" t="s">
        <v>26485</v>
      </c>
      <c r="X3506" s="35" t="s">
        <v>93</v>
      </c>
      <c r="Y3506" s="33">
        <v>2782</v>
      </c>
      <c r="AA3506" s="33" t="s">
        <v>42844</v>
      </c>
      <c r="AB3506" s="33">
        <v>4940</v>
      </c>
      <c r="AC3506" s="103">
        <v>21428</v>
      </c>
    </row>
    <row r="3507" spans="1:46" ht="13" customHeight="1" x14ac:dyDescent="0.2">
      <c r="A3507" s="33" t="s">
        <v>28497</v>
      </c>
      <c r="B3507" s="33">
        <v>37</v>
      </c>
      <c r="C3507" s="33" t="s">
        <v>13</v>
      </c>
      <c r="D3507" s="33" t="s">
        <v>41</v>
      </c>
      <c r="E3507" s="96" t="s">
        <v>28498</v>
      </c>
      <c r="F3507" s="94">
        <v>42933</v>
      </c>
      <c r="G3507" s="33" t="s">
        <v>28732</v>
      </c>
      <c r="H3507" s="33" t="s">
        <v>529</v>
      </c>
      <c r="I3507" s="33" t="s">
        <v>66</v>
      </c>
      <c r="J3507" s="62">
        <v>78207</v>
      </c>
      <c r="K3507" s="33" t="s">
        <v>530</v>
      </c>
      <c r="L3507" s="33" t="s">
        <v>531</v>
      </c>
      <c r="M3507" s="1" t="s">
        <v>46041</v>
      </c>
      <c r="N3507" s="33" t="s">
        <v>20</v>
      </c>
      <c r="O3507" s="33" t="s">
        <v>28499</v>
      </c>
      <c r="P3507" s="33" t="s">
        <v>45771</v>
      </c>
      <c r="Q3507" s="33" t="s">
        <v>29986</v>
      </c>
      <c r="R3507" s="96" t="s">
        <v>28500</v>
      </c>
      <c r="S3507" s="33" t="s">
        <v>93</v>
      </c>
      <c r="T3507" s="33" t="s">
        <v>21</v>
      </c>
      <c r="U3507" s="35" t="s">
        <v>26689</v>
      </c>
      <c r="V3507" s="35" t="s">
        <v>26484</v>
      </c>
      <c r="W3507" s="35" t="s">
        <v>26485</v>
      </c>
      <c r="X3507" s="35" t="s">
        <v>93</v>
      </c>
      <c r="Y3507" s="33">
        <v>2785</v>
      </c>
      <c r="AA3507" s="33" t="s">
        <v>42842</v>
      </c>
      <c r="AB3507" s="33">
        <v>4943</v>
      </c>
      <c r="AC3507" s="103">
        <v>21427</v>
      </c>
    </row>
    <row r="3508" spans="1:46" ht="13" customHeight="1" x14ac:dyDescent="0.2">
      <c r="A3508" s="33" t="s">
        <v>28494</v>
      </c>
      <c r="B3508" s="33">
        <v>43</v>
      </c>
      <c r="C3508" s="33" t="s">
        <v>13</v>
      </c>
      <c r="D3508" s="33" t="s">
        <v>30</v>
      </c>
      <c r="F3508" s="94">
        <v>42933</v>
      </c>
      <c r="G3508" s="33" t="s">
        <v>28495</v>
      </c>
      <c r="H3508" s="33" t="s">
        <v>1582</v>
      </c>
      <c r="I3508" s="33" t="s">
        <v>224</v>
      </c>
      <c r="J3508" s="62">
        <v>22713</v>
      </c>
      <c r="K3508" s="33" t="s">
        <v>2915</v>
      </c>
      <c r="L3508" s="33" t="s">
        <v>21805</v>
      </c>
      <c r="M3508" s="1" t="s">
        <v>47515</v>
      </c>
      <c r="N3508" s="33" t="s">
        <v>20</v>
      </c>
      <c r="O3508" s="33" t="s">
        <v>36440</v>
      </c>
      <c r="P3508" s="33" t="s">
        <v>45771</v>
      </c>
      <c r="Q3508" s="33" t="s">
        <v>29986</v>
      </c>
      <c r="R3508" s="96" t="s">
        <v>28496</v>
      </c>
      <c r="S3508" s="33" t="s">
        <v>93</v>
      </c>
      <c r="T3508" s="33" t="s">
        <v>21</v>
      </c>
      <c r="U3508" s="35" t="s">
        <v>26689</v>
      </c>
      <c r="V3508" s="35" t="s">
        <v>26484</v>
      </c>
      <c r="W3508" s="35" t="s">
        <v>26483</v>
      </c>
      <c r="X3508" s="35" t="s">
        <v>93</v>
      </c>
      <c r="Y3508" s="33">
        <v>2784</v>
      </c>
      <c r="AA3508" s="33" t="s">
        <v>42843</v>
      </c>
      <c r="AB3508" s="33">
        <v>4942</v>
      </c>
      <c r="AC3508" s="103">
        <v>21506</v>
      </c>
    </row>
    <row r="3509" spans="1:46" ht="13" customHeight="1" x14ac:dyDescent="0.2">
      <c r="A3509" s="33" t="s">
        <v>28490</v>
      </c>
      <c r="B3509" s="33">
        <v>52</v>
      </c>
      <c r="C3509" s="33" t="s">
        <v>13</v>
      </c>
      <c r="D3509" s="33" t="s">
        <v>41</v>
      </c>
      <c r="F3509" s="94">
        <v>42933</v>
      </c>
      <c r="G3509" s="33" t="s">
        <v>28491</v>
      </c>
      <c r="H3509" s="33" t="s">
        <v>908</v>
      </c>
      <c r="I3509" s="33" t="s">
        <v>177</v>
      </c>
      <c r="J3509" s="62">
        <v>88001</v>
      </c>
      <c r="K3509" s="33" t="s">
        <v>909</v>
      </c>
      <c r="L3509" s="33" t="s">
        <v>6498</v>
      </c>
      <c r="M3509" s="1" t="s">
        <v>45949</v>
      </c>
      <c r="N3509" s="33" t="s">
        <v>20</v>
      </c>
      <c r="O3509" s="33" t="s">
        <v>28492</v>
      </c>
      <c r="P3509" s="33" t="s">
        <v>31864</v>
      </c>
      <c r="Q3509" s="33" t="s">
        <v>29986</v>
      </c>
      <c r="R3509" s="96" t="s">
        <v>28493</v>
      </c>
      <c r="S3509" s="33" t="s">
        <v>93</v>
      </c>
      <c r="T3509" s="33" t="s">
        <v>21</v>
      </c>
      <c r="U3509" s="35" t="s">
        <v>26689</v>
      </c>
      <c r="V3509" s="35" t="s">
        <v>26484</v>
      </c>
      <c r="W3509" s="35" t="s">
        <v>26485</v>
      </c>
      <c r="X3509" s="35" t="s">
        <v>509</v>
      </c>
      <c r="Y3509" s="33">
        <v>2783</v>
      </c>
      <c r="AA3509" s="33" t="s">
        <v>42844</v>
      </c>
      <c r="AB3509" s="33">
        <v>4941</v>
      </c>
      <c r="AC3509" s="103">
        <v>21426</v>
      </c>
      <c r="AQ3509" s="96"/>
    </row>
    <row r="3510" spans="1:46" ht="13" customHeight="1" x14ac:dyDescent="0.2">
      <c r="A3510" s="33" t="s">
        <v>28501</v>
      </c>
      <c r="B3510" s="33">
        <v>37</v>
      </c>
      <c r="C3510" s="33" t="s">
        <v>102</v>
      </c>
      <c r="D3510" s="33" t="s">
        <v>30</v>
      </c>
      <c r="E3510" s="96" t="s">
        <v>28502</v>
      </c>
      <c r="F3510" s="94">
        <v>42932</v>
      </c>
      <c r="G3510" s="33" t="s">
        <v>28503</v>
      </c>
      <c r="H3510" s="33" t="s">
        <v>28504</v>
      </c>
      <c r="I3510" s="33" t="s">
        <v>38</v>
      </c>
      <c r="J3510" s="62">
        <v>90740</v>
      </c>
      <c r="K3510" s="33" t="s">
        <v>995</v>
      </c>
      <c r="L3510" s="33" t="s">
        <v>28505</v>
      </c>
      <c r="M3510" s="1" t="s">
        <v>47516</v>
      </c>
      <c r="N3510" s="33" t="s">
        <v>20</v>
      </c>
      <c r="O3510" s="33" t="s">
        <v>28506</v>
      </c>
      <c r="P3510" s="33" t="s">
        <v>23029</v>
      </c>
      <c r="Q3510" s="33" t="s">
        <v>29986</v>
      </c>
      <c r="R3510" s="96" t="s">
        <v>28507</v>
      </c>
      <c r="S3510" s="33" t="s">
        <v>93</v>
      </c>
      <c r="T3510" s="33" t="s">
        <v>45897</v>
      </c>
      <c r="U3510" s="35" t="s">
        <v>49804</v>
      </c>
      <c r="V3510" s="35" t="s">
        <v>26482</v>
      </c>
      <c r="W3510" s="35" t="s">
        <v>26485</v>
      </c>
      <c r="AA3510" s="33" t="s">
        <v>42844</v>
      </c>
      <c r="AB3510" s="33">
        <v>4939</v>
      </c>
      <c r="AC3510" s="103">
        <v>21423</v>
      </c>
    </row>
    <row r="3511" spans="1:46" ht="13" customHeight="1" x14ac:dyDescent="0.2">
      <c r="A3511" s="33" t="s">
        <v>28433</v>
      </c>
      <c r="B3511" s="33">
        <v>22</v>
      </c>
      <c r="C3511" s="33" t="s">
        <v>13</v>
      </c>
      <c r="D3511" s="33" t="s">
        <v>30</v>
      </c>
      <c r="F3511" s="94">
        <v>42931</v>
      </c>
      <c r="G3511" s="33" t="s">
        <v>28687</v>
      </c>
      <c r="H3511" s="33" t="s">
        <v>784</v>
      </c>
      <c r="I3511" s="33" t="s">
        <v>66</v>
      </c>
      <c r="J3511" s="62">
        <v>76013</v>
      </c>
      <c r="K3511" s="33" t="s">
        <v>67</v>
      </c>
      <c r="L3511" s="33" t="s">
        <v>785</v>
      </c>
      <c r="M3511" s="1" t="s">
        <v>46506</v>
      </c>
      <c r="N3511" s="33" t="s">
        <v>20</v>
      </c>
      <c r="O3511" s="33" t="s">
        <v>28511</v>
      </c>
      <c r="P3511" s="33" t="s">
        <v>45771</v>
      </c>
      <c r="Q3511" s="33" t="s">
        <v>29986</v>
      </c>
      <c r="R3511" s="96" t="s">
        <v>28512</v>
      </c>
      <c r="S3511" s="33" t="s">
        <v>93</v>
      </c>
      <c r="T3511" s="33" t="s">
        <v>21</v>
      </c>
      <c r="U3511" s="35" t="s">
        <v>26689</v>
      </c>
      <c r="V3511" s="35" t="s">
        <v>26484</v>
      </c>
      <c r="W3511" s="35" t="s">
        <v>26486</v>
      </c>
      <c r="X3511" s="35" t="s">
        <v>93</v>
      </c>
      <c r="Y3511" s="33">
        <v>2781</v>
      </c>
      <c r="AA3511" s="33" t="s">
        <v>42844</v>
      </c>
      <c r="AB3511" s="33">
        <v>4936</v>
      </c>
      <c r="AC3511" s="104">
        <v>21421</v>
      </c>
    </row>
    <row r="3512" spans="1:46" ht="13" customHeight="1" x14ac:dyDescent="0.2">
      <c r="A3512" s="33" t="s">
        <v>30296</v>
      </c>
      <c r="B3512" s="33">
        <v>23</v>
      </c>
      <c r="C3512" s="33" t="s">
        <v>13</v>
      </c>
      <c r="D3512" s="33" t="s">
        <v>78</v>
      </c>
      <c r="F3512" s="94">
        <v>42931</v>
      </c>
      <c r="G3512" s="33" t="s">
        <v>28508</v>
      </c>
      <c r="H3512" s="33" t="s">
        <v>1140</v>
      </c>
      <c r="I3512" s="33" t="s">
        <v>38</v>
      </c>
      <c r="J3512" s="62">
        <v>92553</v>
      </c>
      <c r="K3512" s="33" t="s">
        <v>725</v>
      </c>
      <c r="L3512" s="33" t="s">
        <v>726</v>
      </c>
      <c r="M3512" s="1" t="s">
        <v>45926</v>
      </c>
      <c r="N3512" s="33" t="s">
        <v>20</v>
      </c>
      <c r="O3512" s="33" t="s">
        <v>28509</v>
      </c>
      <c r="P3512" s="33" t="s">
        <v>45771</v>
      </c>
      <c r="Q3512" s="33" t="s">
        <v>29986</v>
      </c>
      <c r="R3512" s="96" t="s">
        <v>28510</v>
      </c>
      <c r="S3512" s="33" t="s">
        <v>509</v>
      </c>
      <c r="T3512" s="33" t="s">
        <v>21</v>
      </c>
      <c r="U3512" s="35" t="s">
        <v>26689</v>
      </c>
      <c r="V3512" s="35" t="s">
        <v>26482</v>
      </c>
      <c r="W3512" s="35" t="s">
        <v>26485</v>
      </c>
      <c r="X3512" s="35" t="s">
        <v>93</v>
      </c>
      <c r="Y3512" s="33">
        <v>2780</v>
      </c>
      <c r="AA3512" s="33" t="s">
        <v>42844</v>
      </c>
      <c r="AB3512" s="33">
        <v>4935</v>
      </c>
      <c r="AC3512" s="103">
        <v>21420</v>
      </c>
    </row>
    <row r="3513" spans="1:46" ht="13" customHeight="1" x14ac:dyDescent="0.2">
      <c r="A3513" s="33" t="s">
        <v>28517</v>
      </c>
      <c r="B3513" s="33">
        <v>29</v>
      </c>
      <c r="C3513" s="33" t="s">
        <v>13</v>
      </c>
      <c r="D3513" s="33" t="s">
        <v>41</v>
      </c>
      <c r="F3513" s="94">
        <v>42931</v>
      </c>
      <c r="G3513" s="33" t="s">
        <v>28518</v>
      </c>
      <c r="H3513" s="33" t="s">
        <v>14123</v>
      </c>
      <c r="I3513" s="33" t="s">
        <v>38</v>
      </c>
      <c r="J3513" s="62">
        <v>91331</v>
      </c>
      <c r="K3513" s="33" t="s">
        <v>91</v>
      </c>
      <c r="L3513" s="33" t="s">
        <v>92</v>
      </c>
      <c r="M3513" s="1" t="s">
        <v>45984</v>
      </c>
      <c r="N3513" s="33" t="s">
        <v>20</v>
      </c>
      <c r="O3513" s="33" t="s">
        <v>30712</v>
      </c>
      <c r="P3513" s="33" t="s">
        <v>45771</v>
      </c>
      <c r="Q3513" s="33" t="s">
        <v>29986</v>
      </c>
      <c r="R3513" s="96" t="s">
        <v>28519</v>
      </c>
      <c r="S3513" s="33" t="s">
        <v>93</v>
      </c>
      <c r="T3513" s="33" t="s">
        <v>21</v>
      </c>
      <c r="U3513" s="35" t="s">
        <v>26689</v>
      </c>
      <c r="V3513" s="35" t="s">
        <v>26482</v>
      </c>
      <c r="W3513" s="35" t="s">
        <v>26486</v>
      </c>
      <c r="X3513" s="35" t="s">
        <v>93</v>
      </c>
      <c r="Y3513" s="33">
        <v>2778</v>
      </c>
      <c r="AA3513" s="33" t="s">
        <v>42842</v>
      </c>
      <c r="AB3513" s="33">
        <v>4934</v>
      </c>
      <c r="AC3513" s="103">
        <v>21419</v>
      </c>
      <c r="AQ3513" s="96"/>
      <c r="AT3513" s="96"/>
    </row>
    <row r="3514" spans="1:46" ht="13" customHeight="1" x14ac:dyDescent="0.2">
      <c r="A3514" s="33" t="s">
        <v>28520</v>
      </c>
      <c r="B3514" s="33">
        <v>32</v>
      </c>
      <c r="C3514" s="33" t="s">
        <v>13</v>
      </c>
      <c r="D3514" s="33" t="s">
        <v>41</v>
      </c>
      <c r="E3514" s="96" t="s">
        <v>28521</v>
      </c>
      <c r="F3514" s="94">
        <v>42931</v>
      </c>
      <c r="G3514" s="33" t="s">
        <v>28522</v>
      </c>
      <c r="H3514" s="33" t="s">
        <v>28523</v>
      </c>
      <c r="I3514" s="33" t="s">
        <v>111</v>
      </c>
      <c r="J3514" s="62">
        <v>85501</v>
      </c>
      <c r="K3514" s="33" t="s">
        <v>6504</v>
      </c>
      <c r="L3514" s="33" t="s">
        <v>28524</v>
      </c>
      <c r="M3514" s="1" t="s">
        <v>47517</v>
      </c>
      <c r="N3514" s="33" t="s">
        <v>20</v>
      </c>
      <c r="O3514" s="33" t="s">
        <v>28525</v>
      </c>
      <c r="P3514" s="33" t="s">
        <v>45771</v>
      </c>
      <c r="Q3514" s="33" t="s">
        <v>29986</v>
      </c>
      <c r="R3514" s="96" t="s">
        <v>28526</v>
      </c>
      <c r="S3514" s="33" t="s">
        <v>93</v>
      </c>
      <c r="T3514" s="33" t="s">
        <v>21</v>
      </c>
      <c r="U3514" s="35" t="s">
        <v>26689</v>
      </c>
      <c r="V3514" s="35" t="s">
        <v>26484</v>
      </c>
      <c r="W3514" s="35" t="s">
        <v>26485</v>
      </c>
      <c r="AA3514" s="33" t="s">
        <v>42843</v>
      </c>
      <c r="AB3514" s="33">
        <v>4937</v>
      </c>
      <c r="AC3514" s="103">
        <v>21418</v>
      </c>
    </row>
    <row r="3515" spans="1:46" ht="13" customHeight="1" x14ac:dyDescent="0.2">
      <c r="A3515" s="33" t="s">
        <v>28513</v>
      </c>
      <c r="B3515" s="33">
        <v>40</v>
      </c>
      <c r="C3515" s="33" t="s">
        <v>102</v>
      </c>
      <c r="D3515" s="33" t="s">
        <v>30</v>
      </c>
      <c r="E3515" s="96" t="s">
        <v>28514</v>
      </c>
      <c r="F3515" s="94">
        <v>42931</v>
      </c>
      <c r="G3515" s="33" t="s">
        <v>28515</v>
      </c>
      <c r="H3515" s="33" t="s">
        <v>6177</v>
      </c>
      <c r="I3515" s="33" t="s">
        <v>121</v>
      </c>
      <c r="J3515" s="62">
        <v>55410</v>
      </c>
      <c r="K3515" s="33" t="s">
        <v>1006</v>
      </c>
      <c r="L3515" s="33" t="s">
        <v>15108</v>
      </c>
      <c r="M3515" s="1" t="s">
        <v>45996</v>
      </c>
      <c r="N3515" s="33" t="s">
        <v>20</v>
      </c>
      <c r="O3515" s="33" t="s">
        <v>36441</v>
      </c>
      <c r="P3515" s="33" t="s">
        <v>36229</v>
      </c>
      <c r="Q3515" s="33" t="s">
        <v>26647</v>
      </c>
      <c r="R3515" s="96" t="s">
        <v>28516</v>
      </c>
      <c r="S3515" s="33" t="s">
        <v>93</v>
      </c>
      <c r="T3515" s="33" t="s">
        <v>45897</v>
      </c>
      <c r="U3515" s="35" t="s">
        <v>49804</v>
      </c>
      <c r="V3515" s="35" t="s">
        <v>26482</v>
      </c>
      <c r="W3515" s="35" t="s">
        <v>26485</v>
      </c>
      <c r="X3515" s="35" t="s">
        <v>93</v>
      </c>
      <c r="Y3515" s="33">
        <v>2779</v>
      </c>
      <c r="AA3515" s="33" t="s">
        <v>42842</v>
      </c>
      <c r="AB3515" s="33">
        <v>4938</v>
      </c>
      <c r="AC3515" s="103">
        <v>21399</v>
      </c>
    </row>
    <row r="3516" spans="1:46" ht="13" customHeight="1" x14ac:dyDescent="0.2">
      <c r="A3516" s="33" t="s">
        <v>28534</v>
      </c>
      <c r="B3516" s="33">
        <v>42</v>
      </c>
      <c r="C3516" s="33" t="s">
        <v>13</v>
      </c>
      <c r="D3516" s="33" t="s">
        <v>41</v>
      </c>
      <c r="F3516" s="94">
        <v>42929</v>
      </c>
      <c r="G3516" s="33" t="s">
        <v>28535</v>
      </c>
      <c r="H3516" s="33" t="s">
        <v>9298</v>
      </c>
      <c r="I3516" s="33" t="s">
        <v>111</v>
      </c>
      <c r="J3516" s="62">
        <v>85395</v>
      </c>
      <c r="K3516" s="33" t="s">
        <v>582</v>
      </c>
      <c r="L3516" s="33" t="s">
        <v>1759</v>
      </c>
      <c r="M3516" s="1" t="s">
        <v>46707</v>
      </c>
      <c r="N3516" s="33" t="s">
        <v>20</v>
      </c>
      <c r="O3516" s="33" t="s">
        <v>28536</v>
      </c>
      <c r="P3516" s="33" t="s">
        <v>45771</v>
      </c>
      <c r="Q3516" s="33" t="s">
        <v>29986</v>
      </c>
      <c r="R3516" s="96" t="s">
        <v>28537</v>
      </c>
      <c r="S3516" s="33" t="s">
        <v>93</v>
      </c>
      <c r="T3516" s="33" t="s">
        <v>21</v>
      </c>
      <c r="U3516" s="35" t="s">
        <v>26682</v>
      </c>
      <c r="V3516" s="35" t="s">
        <v>26484</v>
      </c>
      <c r="W3516" s="35" t="s">
        <v>26485</v>
      </c>
      <c r="X3516" s="35" t="s">
        <v>93</v>
      </c>
      <c r="Y3516" s="33">
        <v>2776</v>
      </c>
      <c r="AA3516" s="33" t="s">
        <v>42844</v>
      </c>
      <c r="AB3516" s="33">
        <v>4933</v>
      </c>
      <c r="AC3516" s="103">
        <v>21413</v>
      </c>
    </row>
    <row r="3517" spans="1:46" ht="13" customHeight="1" x14ac:dyDescent="0.2">
      <c r="A3517" s="33" t="s">
        <v>28527</v>
      </c>
      <c r="B3517" s="33">
        <v>55</v>
      </c>
      <c r="C3517" s="33" t="s">
        <v>13</v>
      </c>
      <c r="D3517" s="33" t="s">
        <v>30</v>
      </c>
      <c r="F3517" s="94">
        <v>42929</v>
      </c>
      <c r="G3517" s="33" t="s">
        <v>28727</v>
      </c>
      <c r="H3517" s="33" t="s">
        <v>515</v>
      </c>
      <c r="I3517" s="33" t="s">
        <v>111</v>
      </c>
      <c r="J3517" s="62">
        <v>85736</v>
      </c>
      <c r="K3517" s="33" t="s">
        <v>516</v>
      </c>
      <c r="L3517" s="33" t="s">
        <v>11564</v>
      </c>
      <c r="M3517" s="1" t="s">
        <v>46169</v>
      </c>
      <c r="N3517" s="33" t="s">
        <v>20</v>
      </c>
      <c r="O3517" s="33" t="s">
        <v>28528</v>
      </c>
      <c r="P3517" s="33" t="s">
        <v>45771</v>
      </c>
      <c r="Q3517" s="33" t="s">
        <v>29986</v>
      </c>
      <c r="R3517" s="96" t="s">
        <v>28529</v>
      </c>
      <c r="S3517" s="33" t="s">
        <v>93</v>
      </c>
      <c r="T3517" s="33" t="s">
        <v>21</v>
      </c>
      <c r="U3517" s="35" t="s">
        <v>26689</v>
      </c>
      <c r="V3517" s="35" t="s">
        <v>26484</v>
      </c>
      <c r="W3517" s="35" t="s">
        <v>26485</v>
      </c>
      <c r="X3517" s="35" t="s">
        <v>93</v>
      </c>
      <c r="Y3517" s="33">
        <v>2774</v>
      </c>
      <c r="AA3517" s="33" t="s">
        <v>42843</v>
      </c>
      <c r="AB3517" s="33">
        <v>4931</v>
      </c>
      <c r="AC3517" s="103">
        <v>21416</v>
      </c>
    </row>
    <row r="3518" spans="1:46" ht="13" customHeight="1" x14ac:dyDescent="0.2">
      <c r="A3518" s="33" t="s">
        <v>28530</v>
      </c>
      <c r="B3518" s="33">
        <v>56</v>
      </c>
      <c r="C3518" s="33" t="s">
        <v>13</v>
      </c>
      <c r="D3518" s="33" t="s">
        <v>30</v>
      </c>
      <c r="F3518" s="94">
        <v>42929</v>
      </c>
      <c r="G3518" s="33" t="s">
        <v>28531</v>
      </c>
      <c r="H3518" s="33" t="s">
        <v>7996</v>
      </c>
      <c r="I3518" s="33" t="s">
        <v>55</v>
      </c>
      <c r="J3518" s="62">
        <v>33540</v>
      </c>
      <c r="K3518" s="33" t="s">
        <v>4003</v>
      </c>
      <c r="L3518" s="33" t="s">
        <v>4941</v>
      </c>
      <c r="M3518" s="1" t="s">
        <v>45910</v>
      </c>
      <c r="N3518" s="33" t="s">
        <v>20</v>
      </c>
      <c r="O3518" s="33" t="s">
        <v>28532</v>
      </c>
      <c r="P3518" s="33" t="s">
        <v>45771</v>
      </c>
      <c r="Q3518" s="33" t="s">
        <v>29986</v>
      </c>
      <c r="R3518" s="96" t="s">
        <v>28533</v>
      </c>
      <c r="S3518" s="33" t="s">
        <v>509</v>
      </c>
      <c r="T3518" s="33" t="s">
        <v>21</v>
      </c>
      <c r="U3518" s="35" t="s">
        <v>26682</v>
      </c>
      <c r="V3518" s="35" t="s">
        <v>26482</v>
      </c>
      <c r="W3518" s="35" t="s">
        <v>26485</v>
      </c>
      <c r="X3518" s="35" t="s">
        <v>93</v>
      </c>
      <c r="Y3518" s="33">
        <v>2775</v>
      </c>
      <c r="AA3518" s="33" t="s">
        <v>42844</v>
      </c>
      <c r="AB3518" s="33">
        <v>4932</v>
      </c>
      <c r="AC3518" s="103">
        <v>21415</v>
      </c>
    </row>
    <row r="3519" spans="1:46" ht="13" customHeight="1" x14ac:dyDescent="0.2">
      <c r="A3519" s="33" t="s">
        <v>28538</v>
      </c>
      <c r="B3519" s="33">
        <v>33</v>
      </c>
      <c r="C3519" s="33" t="s">
        <v>13</v>
      </c>
      <c r="D3519" s="33" t="s">
        <v>127</v>
      </c>
      <c r="E3519" s="96" t="s">
        <v>28539</v>
      </c>
      <c r="F3519" s="94">
        <v>42928</v>
      </c>
      <c r="G3519" s="33" t="s">
        <v>28723</v>
      </c>
      <c r="H3519" s="33" t="s">
        <v>1024</v>
      </c>
      <c r="I3519" s="33" t="s">
        <v>366</v>
      </c>
      <c r="J3519" s="62">
        <v>73108</v>
      </c>
      <c r="K3519" s="33" t="s">
        <v>1025</v>
      </c>
      <c r="L3519" s="33" t="s">
        <v>1026</v>
      </c>
      <c r="M3519" s="1" t="s">
        <v>46313</v>
      </c>
      <c r="N3519" s="33" t="s">
        <v>20</v>
      </c>
      <c r="O3519" s="33" t="s">
        <v>28540</v>
      </c>
      <c r="P3519" s="33" t="s">
        <v>45771</v>
      </c>
      <c r="Q3519" s="33" t="s">
        <v>29986</v>
      </c>
      <c r="R3519" s="96" t="s">
        <v>28541</v>
      </c>
      <c r="S3519" s="33" t="s">
        <v>93</v>
      </c>
      <c r="T3519" s="33" t="s">
        <v>21</v>
      </c>
      <c r="U3519" s="35" t="s">
        <v>26689</v>
      </c>
      <c r="V3519" s="35" t="s">
        <v>26484</v>
      </c>
      <c r="W3519" s="35" t="s">
        <v>26485</v>
      </c>
      <c r="X3519" s="35" t="s">
        <v>93</v>
      </c>
      <c r="Y3519" s="33">
        <v>2771</v>
      </c>
      <c r="AA3519" s="33" t="s">
        <v>42842</v>
      </c>
      <c r="AB3519" s="33">
        <v>4929</v>
      </c>
      <c r="AC3519" s="103">
        <v>21411</v>
      </c>
    </row>
    <row r="3520" spans="1:46" ht="13" customHeight="1" x14ac:dyDescent="0.2">
      <c r="A3520" s="33" t="s">
        <v>28548</v>
      </c>
      <c r="B3520" s="33">
        <v>40</v>
      </c>
      <c r="C3520" s="33" t="s">
        <v>13</v>
      </c>
      <c r="D3520" s="33" t="s">
        <v>30</v>
      </c>
      <c r="E3520" s="96" t="s">
        <v>28549</v>
      </c>
      <c r="F3520" s="94">
        <v>42928</v>
      </c>
      <c r="G3520" s="33" t="s">
        <v>28550</v>
      </c>
      <c r="H3520" s="33" t="s">
        <v>28551</v>
      </c>
      <c r="I3520" s="33" t="s">
        <v>25</v>
      </c>
      <c r="J3520" s="62">
        <v>29563</v>
      </c>
      <c r="K3520" s="33" t="s">
        <v>17383</v>
      </c>
      <c r="L3520" s="33" t="s">
        <v>20419</v>
      </c>
      <c r="M3520" s="1" t="s">
        <v>47519</v>
      </c>
      <c r="N3520" s="33" t="s">
        <v>20</v>
      </c>
      <c r="O3520" s="33" t="s">
        <v>28552</v>
      </c>
      <c r="P3520" s="33" t="s">
        <v>45771</v>
      </c>
      <c r="Q3520" s="33" t="s">
        <v>29986</v>
      </c>
      <c r="R3520" s="96" t="s">
        <v>28553</v>
      </c>
      <c r="S3520" s="33" t="s">
        <v>22</v>
      </c>
      <c r="T3520" s="33" t="s">
        <v>28</v>
      </c>
      <c r="U3520" s="35" t="s">
        <v>26487</v>
      </c>
      <c r="V3520" s="35" t="s">
        <v>26482</v>
      </c>
      <c r="W3520" s="35" t="s">
        <v>19153</v>
      </c>
      <c r="X3520" s="35" t="s">
        <v>93</v>
      </c>
      <c r="Y3520" s="33">
        <v>2772</v>
      </c>
      <c r="AA3520" s="33" t="s">
        <v>42843</v>
      </c>
      <c r="AB3520" s="33">
        <v>4930</v>
      </c>
      <c r="AC3520" s="103">
        <v>21412</v>
      </c>
    </row>
    <row r="3521" spans="1:46" ht="13" customHeight="1" x14ac:dyDescent="0.2">
      <c r="A3521" s="33" t="s">
        <v>28542</v>
      </c>
      <c r="B3521" s="33">
        <v>58</v>
      </c>
      <c r="C3521" s="33" t="s">
        <v>13</v>
      </c>
      <c r="D3521" s="33" t="s">
        <v>30</v>
      </c>
      <c r="E3521" s="96" t="s">
        <v>28543</v>
      </c>
      <c r="F3521" s="94">
        <v>42928</v>
      </c>
      <c r="G3521" s="33" t="s">
        <v>28703</v>
      </c>
      <c r="H3521" s="33" t="s">
        <v>28544</v>
      </c>
      <c r="I3521" s="33" t="s">
        <v>38</v>
      </c>
      <c r="J3521" s="62">
        <v>93433</v>
      </c>
      <c r="K3521" s="33" t="s">
        <v>25385</v>
      </c>
      <c r="L3521" s="33" t="s">
        <v>28545</v>
      </c>
      <c r="M3521" s="1" t="s">
        <v>47518</v>
      </c>
      <c r="N3521" s="33" t="s">
        <v>4952</v>
      </c>
      <c r="O3521" s="33" t="s">
        <v>28546</v>
      </c>
      <c r="P3521" s="33" t="s">
        <v>45771</v>
      </c>
      <c r="Q3521" s="33" t="s">
        <v>29986</v>
      </c>
      <c r="R3521" s="96" t="s">
        <v>28547</v>
      </c>
      <c r="S3521" s="33" t="s">
        <v>22</v>
      </c>
      <c r="T3521" s="33" t="s">
        <v>28</v>
      </c>
      <c r="U3521" s="35" t="s">
        <v>26503</v>
      </c>
      <c r="V3521" s="35" t="s">
        <v>26482</v>
      </c>
      <c r="W3521" s="35" t="s">
        <v>26485</v>
      </c>
      <c r="X3521" s="35" t="s">
        <v>93</v>
      </c>
      <c r="Y3521" s="33">
        <v>2773</v>
      </c>
      <c r="AA3521" s="33" t="s">
        <v>42844</v>
      </c>
      <c r="AB3521" s="33">
        <v>4928</v>
      </c>
      <c r="AC3521" s="103">
        <v>21414</v>
      </c>
    </row>
    <row r="3522" spans="1:46" ht="13" customHeight="1" x14ac:dyDescent="0.2">
      <c r="A3522" s="33" t="s">
        <v>28560</v>
      </c>
      <c r="B3522" s="33">
        <v>27</v>
      </c>
      <c r="C3522" s="33" t="s">
        <v>13</v>
      </c>
      <c r="D3522" s="33" t="s">
        <v>30</v>
      </c>
      <c r="F3522" s="94">
        <v>42927</v>
      </c>
      <c r="G3522" s="33" t="s">
        <v>28561</v>
      </c>
      <c r="H3522" s="33" t="s">
        <v>604</v>
      </c>
      <c r="I3522" s="33" t="s">
        <v>249</v>
      </c>
      <c r="J3522" s="62">
        <v>89130</v>
      </c>
      <c r="K3522" s="33" t="s">
        <v>524</v>
      </c>
      <c r="L3522" s="33" t="s">
        <v>525</v>
      </c>
      <c r="M3522" s="1" t="s">
        <v>48881</v>
      </c>
      <c r="N3522" s="33" t="s">
        <v>20</v>
      </c>
      <c r="O3522" s="33" t="s">
        <v>28562</v>
      </c>
      <c r="P3522" s="33" t="s">
        <v>45771</v>
      </c>
      <c r="Q3522" s="33" t="s">
        <v>29986</v>
      </c>
      <c r="R3522" s="96" t="s">
        <v>28563</v>
      </c>
      <c r="S3522" s="33" t="s">
        <v>509</v>
      </c>
      <c r="T3522" s="33" t="s">
        <v>21</v>
      </c>
      <c r="U3522" s="35" t="s">
        <v>26682</v>
      </c>
      <c r="V3522" s="35" t="s">
        <v>26484</v>
      </c>
      <c r="W3522" s="35" t="s">
        <v>26485</v>
      </c>
      <c r="X3522" s="35" t="s">
        <v>509</v>
      </c>
      <c r="Y3522" s="33">
        <v>2767</v>
      </c>
      <c r="AA3522" s="33" t="s">
        <v>42844</v>
      </c>
      <c r="AB3522" s="33">
        <v>4926</v>
      </c>
      <c r="AC3522" s="103">
        <v>21404</v>
      </c>
    </row>
    <row r="3523" spans="1:46" ht="13" customHeight="1" x14ac:dyDescent="0.2">
      <c r="A3523" s="33" t="s">
        <v>28554</v>
      </c>
      <c r="B3523" s="33">
        <v>34</v>
      </c>
      <c r="C3523" s="33" t="s">
        <v>13</v>
      </c>
      <c r="D3523" s="33" t="s">
        <v>30</v>
      </c>
      <c r="F3523" s="94">
        <v>42927</v>
      </c>
      <c r="G3523" s="33" t="s">
        <v>28555</v>
      </c>
      <c r="H3523" s="33" t="s">
        <v>28556</v>
      </c>
      <c r="I3523" s="33" t="s">
        <v>406</v>
      </c>
      <c r="J3523" s="62">
        <v>53038</v>
      </c>
      <c r="K3523" s="33" t="s">
        <v>1655</v>
      </c>
      <c r="L3523" s="33" t="s">
        <v>28557</v>
      </c>
      <c r="M3523" s="1" t="s">
        <v>47522</v>
      </c>
      <c r="N3523" s="33" t="s">
        <v>20</v>
      </c>
      <c r="O3523" s="33" t="s">
        <v>28558</v>
      </c>
      <c r="P3523" s="33" t="s">
        <v>31864</v>
      </c>
      <c r="Q3523" s="33" t="s">
        <v>29986</v>
      </c>
      <c r="R3523" s="96" t="s">
        <v>28559</v>
      </c>
      <c r="S3523" s="33" t="s">
        <v>509</v>
      </c>
      <c r="T3523" s="33" t="s">
        <v>21</v>
      </c>
      <c r="U3523" s="35" t="s">
        <v>26689</v>
      </c>
      <c r="V3523" s="35" t="s">
        <v>26482</v>
      </c>
      <c r="W3523" s="35" t="s">
        <v>26483</v>
      </c>
      <c r="X3523" s="35" t="s">
        <v>93</v>
      </c>
      <c r="Y3523" s="33">
        <v>2766</v>
      </c>
      <c r="AA3523" s="33" t="s">
        <v>42843</v>
      </c>
      <c r="AB3523" s="33">
        <v>4922</v>
      </c>
      <c r="AC3523" s="103">
        <v>21407</v>
      </c>
      <c r="AQ3523" s="72"/>
    </row>
    <row r="3524" spans="1:46" ht="13" customHeight="1" x14ac:dyDescent="0.2">
      <c r="A3524" s="1" t="s">
        <v>28575</v>
      </c>
      <c r="B3524" s="33">
        <v>40</v>
      </c>
      <c r="C3524" s="33" t="s">
        <v>13</v>
      </c>
      <c r="D3524" s="1" t="s">
        <v>23</v>
      </c>
      <c r="F3524" s="94">
        <v>42927</v>
      </c>
      <c r="G3524" s="33" t="s">
        <v>28576</v>
      </c>
      <c r="H3524" s="33" t="s">
        <v>815</v>
      </c>
      <c r="I3524" s="33" t="s">
        <v>224</v>
      </c>
      <c r="J3524" s="62">
        <v>23231</v>
      </c>
      <c r="K3524" s="33" t="s">
        <v>27180</v>
      </c>
      <c r="L3524" s="33" t="s">
        <v>27181</v>
      </c>
      <c r="M3524" s="1" t="s">
        <v>46499</v>
      </c>
      <c r="N3524" s="33" t="s">
        <v>20</v>
      </c>
      <c r="O3524" s="33" t="s">
        <v>28577</v>
      </c>
      <c r="P3524" s="33" t="s">
        <v>45771</v>
      </c>
      <c r="Q3524" s="33" t="s">
        <v>29986</v>
      </c>
      <c r="R3524" s="96" t="s">
        <v>28578</v>
      </c>
      <c r="S3524" s="33" t="s">
        <v>93</v>
      </c>
      <c r="T3524" s="33" t="s">
        <v>21</v>
      </c>
      <c r="U3524" s="35" t="s">
        <v>26689</v>
      </c>
      <c r="V3524" s="35" t="s">
        <v>26484</v>
      </c>
      <c r="W3524" s="35" t="s">
        <v>26485</v>
      </c>
      <c r="AA3524" s="33" t="s">
        <v>42844</v>
      </c>
      <c r="AB3524" s="33">
        <v>4925</v>
      </c>
      <c r="AC3524" s="103">
        <v>21406</v>
      </c>
    </row>
    <row r="3525" spans="1:46" ht="13" customHeight="1" x14ac:dyDescent="0.2">
      <c r="A3525" s="33" t="s">
        <v>28564</v>
      </c>
      <c r="B3525" s="33">
        <v>48</v>
      </c>
      <c r="C3525" s="33" t="s">
        <v>13</v>
      </c>
      <c r="D3525" s="33" t="s">
        <v>30</v>
      </c>
      <c r="F3525" s="94">
        <v>42927</v>
      </c>
      <c r="G3525" s="33" t="s">
        <v>28565</v>
      </c>
      <c r="H3525" s="33" t="s">
        <v>5047</v>
      </c>
      <c r="I3525" s="33" t="s">
        <v>399</v>
      </c>
      <c r="J3525" s="62">
        <v>63901</v>
      </c>
      <c r="K3525" s="33" t="s">
        <v>5049</v>
      </c>
      <c r="L3525" s="33" t="s">
        <v>28566</v>
      </c>
      <c r="M3525" s="1" t="s">
        <v>47520</v>
      </c>
      <c r="N3525" s="33" t="s">
        <v>20</v>
      </c>
      <c r="O3525" s="33" t="s">
        <v>28567</v>
      </c>
      <c r="P3525" s="33" t="s">
        <v>45771</v>
      </c>
      <c r="Q3525" s="33" t="s">
        <v>29986</v>
      </c>
      <c r="R3525" s="96" t="s">
        <v>28568</v>
      </c>
      <c r="S3525" s="33" t="s">
        <v>93</v>
      </c>
      <c r="T3525" s="33" t="s">
        <v>21</v>
      </c>
      <c r="U3525" s="35" t="s">
        <v>26689</v>
      </c>
      <c r="V3525" s="35" t="s">
        <v>26482</v>
      </c>
      <c r="W3525" s="35" t="s">
        <v>26485</v>
      </c>
      <c r="X3525" s="35" t="s">
        <v>93</v>
      </c>
      <c r="Y3525" s="33">
        <v>2768</v>
      </c>
      <c r="AA3525" s="33" t="s">
        <v>42843</v>
      </c>
      <c r="AB3525" s="33">
        <v>4923</v>
      </c>
      <c r="AC3525" s="103">
        <v>21403</v>
      </c>
      <c r="AQ3525" s="96"/>
    </row>
    <row r="3526" spans="1:46" ht="13" customHeight="1" x14ac:dyDescent="0.2">
      <c r="A3526" s="33" t="s">
        <v>30297</v>
      </c>
      <c r="B3526" s="33">
        <v>54</v>
      </c>
      <c r="C3526" s="33" t="s">
        <v>13</v>
      </c>
      <c r="D3526" s="33" t="s">
        <v>30</v>
      </c>
      <c r="F3526" s="94">
        <v>42927</v>
      </c>
      <c r="G3526" s="33" t="s">
        <v>28718</v>
      </c>
      <c r="H3526" s="33" t="s">
        <v>28569</v>
      </c>
      <c r="I3526" s="33" t="s">
        <v>111</v>
      </c>
      <c r="J3526" s="62">
        <v>86413</v>
      </c>
      <c r="K3526" s="33" t="s">
        <v>5349</v>
      </c>
      <c r="L3526" s="33" t="s">
        <v>13303</v>
      </c>
      <c r="M3526" s="1" t="s">
        <v>47521</v>
      </c>
      <c r="N3526" s="33" t="s">
        <v>20</v>
      </c>
      <c r="O3526" s="33" t="s">
        <v>28570</v>
      </c>
      <c r="P3526" s="33" t="s">
        <v>45771</v>
      </c>
      <c r="Q3526" s="33" t="s">
        <v>29986</v>
      </c>
      <c r="R3526" s="96" t="s">
        <v>28571</v>
      </c>
      <c r="S3526" s="33" t="s">
        <v>93</v>
      </c>
      <c r="T3526" s="33" t="s">
        <v>21</v>
      </c>
      <c r="U3526" s="35" t="s">
        <v>26689</v>
      </c>
      <c r="V3526" s="35" t="s">
        <v>26484</v>
      </c>
      <c r="W3526" s="35" t="s">
        <v>26486</v>
      </c>
      <c r="X3526" s="35" t="s">
        <v>93</v>
      </c>
      <c r="Y3526" s="33">
        <v>2770</v>
      </c>
      <c r="AA3526" s="33" t="s">
        <v>42843</v>
      </c>
      <c r="AB3526" s="33">
        <v>4924</v>
      </c>
      <c r="AC3526" s="103">
        <v>21401</v>
      </c>
      <c r="AQ3526" s="96"/>
    </row>
    <row r="3527" spans="1:46" ht="13" customHeight="1" x14ac:dyDescent="0.2">
      <c r="A3527" s="33" t="s">
        <v>28572</v>
      </c>
      <c r="B3527" s="33">
        <v>47</v>
      </c>
      <c r="C3527" s="33" t="s">
        <v>13</v>
      </c>
      <c r="D3527" s="33" t="s">
        <v>78</v>
      </c>
      <c r="E3527" s="96" t="s">
        <v>30611</v>
      </c>
      <c r="F3527" s="94">
        <v>42927</v>
      </c>
      <c r="G3527" s="33" t="s">
        <v>28573</v>
      </c>
      <c r="H3527" s="33" t="s">
        <v>7690</v>
      </c>
      <c r="I3527" s="33" t="s">
        <v>336</v>
      </c>
      <c r="J3527" s="62">
        <v>66048</v>
      </c>
      <c r="K3527" s="33" t="s">
        <v>7690</v>
      </c>
      <c r="L3527" s="33" t="s">
        <v>7692</v>
      </c>
      <c r="M3527" s="1" t="s">
        <v>47523</v>
      </c>
      <c r="N3527" s="33" t="s">
        <v>20</v>
      </c>
      <c r="O3527" s="33" t="s">
        <v>29540</v>
      </c>
      <c r="P3527" s="33" t="s">
        <v>36008</v>
      </c>
      <c r="Q3527" s="33" t="s">
        <v>1081</v>
      </c>
      <c r="R3527" s="96" t="s">
        <v>28574</v>
      </c>
      <c r="S3527" s="33" t="s">
        <v>93</v>
      </c>
      <c r="T3527" s="33" t="s">
        <v>45897</v>
      </c>
      <c r="U3527" s="35" t="s">
        <v>49804</v>
      </c>
      <c r="V3527" s="35" t="s">
        <v>26482</v>
      </c>
      <c r="W3527" s="35" t="s">
        <v>26483</v>
      </c>
      <c r="X3527" s="35" t="s">
        <v>93</v>
      </c>
      <c r="Y3527" s="33">
        <v>2769</v>
      </c>
      <c r="AA3527" s="33" t="s">
        <v>42844</v>
      </c>
      <c r="AB3527" s="33">
        <v>4927</v>
      </c>
      <c r="AC3527" s="103">
        <v>21402</v>
      </c>
    </row>
    <row r="3528" spans="1:46" ht="13" customHeight="1" x14ac:dyDescent="0.2">
      <c r="A3528" s="33" t="s">
        <v>28579</v>
      </c>
      <c r="B3528" s="33">
        <v>39</v>
      </c>
      <c r="C3528" s="33" t="s">
        <v>13</v>
      </c>
      <c r="D3528" s="33" t="s">
        <v>30</v>
      </c>
      <c r="F3528" s="94">
        <v>42926</v>
      </c>
      <c r="G3528" s="33" t="s">
        <v>28580</v>
      </c>
      <c r="H3528" s="33" t="s">
        <v>512</v>
      </c>
      <c r="I3528" s="33" t="s">
        <v>121</v>
      </c>
      <c r="J3528" s="62">
        <v>55032</v>
      </c>
      <c r="K3528" s="33" t="s">
        <v>28581</v>
      </c>
      <c r="L3528" s="33" t="s">
        <v>28582</v>
      </c>
      <c r="M3528" s="1" t="s">
        <v>47524</v>
      </c>
      <c r="N3528" s="33" t="s">
        <v>20</v>
      </c>
      <c r="O3528" s="33" t="s">
        <v>28583</v>
      </c>
      <c r="P3528" s="33" t="s">
        <v>45771</v>
      </c>
      <c r="Q3528" s="33" t="s">
        <v>29986</v>
      </c>
      <c r="R3528" s="96" t="s">
        <v>28584</v>
      </c>
      <c r="S3528" s="33" t="s">
        <v>509</v>
      </c>
      <c r="T3528" s="33" t="s">
        <v>21</v>
      </c>
      <c r="U3528" s="35" t="s">
        <v>26689</v>
      </c>
      <c r="V3528" s="35" t="s">
        <v>26484</v>
      </c>
      <c r="W3528" s="35" t="s">
        <v>26483</v>
      </c>
      <c r="X3528" s="35" t="s">
        <v>93</v>
      </c>
      <c r="Y3528" s="33">
        <v>2764</v>
      </c>
      <c r="AA3528" s="33" t="s">
        <v>42843</v>
      </c>
      <c r="AB3528" s="33">
        <v>4920</v>
      </c>
      <c r="AC3528" s="103">
        <v>21139</v>
      </c>
    </row>
    <row r="3529" spans="1:46" ht="13" customHeight="1" x14ac:dyDescent="0.2">
      <c r="A3529" s="33" t="s">
        <v>28585</v>
      </c>
      <c r="B3529" s="33">
        <v>26</v>
      </c>
      <c r="C3529" s="33" t="s">
        <v>13</v>
      </c>
      <c r="D3529" s="33" t="s">
        <v>30</v>
      </c>
      <c r="E3529" s="96" t="s">
        <v>28586</v>
      </c>
      <c r="F3529" s="94">
        <v>42926</v>
      </c>
      <c r="G3529" s="33" t="s">
        <v>28587</v>
      </c>
      <c r="H3529" s="33" t="s">
        <v>16685</v>
      </c>
      <c r="I3529" s="33" t="s">
        <v>45</v>
      </c>
      <c r="J3529" s="62">
        <v>21771</v>
      </c>
      <c r="K3529" s="33" t="s">
        <v>2852</v>
      </c>
      <c r="L3529" s="33" t="s">
        <v>47</v>
      </c>
      <c r="M3529" s="1" t="s">
        <v>47525</v>
      </c>
      <c r="N3529" s="33" t="s">
        <v>20</v>
      </c>
      <c r="O3529" s="33" t="s">
        <v>28588</v>
      </c>
      <c r="P3529" s="33" t="s">
        <v>45771</v>
      </c>
      <c r="Q3529" s="33" t="s">
        <v>29986</v>
      </c>
      <c r="R3529" s="96" t="s">
        <v>28589</v>
      </c>
      <c r="S3529" s="33" t="s">
        <v>93</v>
      </c>
      <c r="T3529" s="33" t="s">
        <v>350</v>
      </c>
      <c r="U3529" s="35" t="s">
        <v>26775</v>
      </c>
      <c r="V3529" s="35" t="s">
        <v>26484</v>
      </c>
      <c r="W3529" s="35" t="s">
        <v>26485</v>
      </c>
      <c r="X3529" s="35" t="s">
        <v>93</v>
      </c>
      <c r="Y3529" s="33">
        <v>2762</v>
      </c>
      <c r="AA3529" s="33" t="s">
        <v>42844</v>
      </c>
      <c r="AB3529" s="33">
        <v>4921</v>
      </c>
      <c r="AC3529" s="103">
        <v>21138</v>
      </c>
    </row>
    <row r="3530" spans="1:46" ht="13" customHeight="1" x14ac:dyDescent="0.2">
      <c r="A3530" s="33" t="s">
        <v>28602</v>
      </c>
      <c r="B3530" s="33">
        <v>24</v>
      </c>
      <c r="C3530" s="33" t="s">
        <v>13</v>
      </c>
      <c r="D3530" s="33" t="s">
        <v>41</v>
      </c>
      <c r="E3530" s="96" t="s">
        <v>30291</v>
      </c>
      <c r="F3530" s="94">
        <v>42925</v>
      </c>
      <c r="G3530" s="33" t="s">
        <v>28695</v>
      </c>
      <c r="H3530" s="33" t="s">
        <v>80</v>
      </c>
      <c r="I3530" s="33" t="s">
        <v>37</v>
      </c>
      <c r="J3530" s="62">
        <v>60639</v>
      </c>
      <c r="K3530" s="33" t="s">
        <v>81</v>
      </c>
      <c r="L3530" s="33" t="s">
        <v>82</v>
      </c>
      <c r="M3530" s="1" t="s">
        <v>46250</v>
      </c>
      <c r="N3530" s="33" t="s">
        <v>20</v>
      </c>
      <c r="O3530" s="33" t="s">
        <v>28603</v>
      </c>
      <c r="P3530" s="33" t="s">
        <v>45771</v>
      </c>
      <c r="Q3530" s="33" t="s">
        <v>29986</v>
      </c>
      <c r="R3530" s="96" t="s">
        <v>28604</v>
      </c>
      <c r="S3530" s="33" t="s">
        <v>93</v>
      </c>
      <c r="T3530" s="33" t="s">
        <v>21</v>
      </c>
      <c r="U3530" s="35" t="s">
        <v>26689</v>
      </c>
      <c r="V3530" s="35" t="s">
        <v>26484</v>
      </c>
      <c r="W3530" s="35" t="s">
        <v>26486</v>
      </c>
      <c r="X3530" s="35" t="s">
        <v>93</v>
      </c>
      <c r="Y3530" s="33">
        <v>2755</v>
      </c>
      <c r="AA3530" s="33" t="s">
        <v>42842</v>
      </c>
      <c r="AB3530" s="33">
        <v>4917</v>
      </c>
      <c r="AC3530" s="103">
        <v>21131</v>
      </c>
      <c r="AQ3530" s="96"/>
      <c r="AT3530" s="96"/>
    </row>
    <row r="3531" spans="1:46" ht="13" customHeight="1" x14ac:dyDescent="0.2">
      <c r="A3531" s="33" t="s">
        <v>28611</v>
      </c>
      <c r="B3531" s="33">
        <v>27</v>
      </c>
      <c r="C3531" s="33" t="s">
        <v>13</v>
      </c>
      <c r="D3531" s="33" t="s">
        <v>78</v>
      </c>
      <c r="F3531" s="94">
        <v>42925</v>
      </c>
      <c r="G3531" s="33" t="s">
        <v>28608</v>
      </c>
      <c r="H3531" s="33" t="s">
        <v>3564</v>
      </c>
      <c r="I3531" s="33" t="s">
        <v>45</v>
      </c>
      <c r="J3531" s="62">
        <v>21804</v>
      </c>
      <c r="K3531" s="33" t="s">
        <v>3566</v>
      </c>
      <c r="L3531" s="33" t="s">
        <v>644</v>
      </c>
      <c r="M3531" s="1" t="s">
        <v>46111</v>
      </c>
      <c r="N3531" s="33" t="s">
        <v>20</v>
      </c>
      <c r="O3531" s="33" t="s">
        <v>28609</v>
      </c>
      <c r="P3531" s="33" t="s">
        <v>45771</v>
      </c>
      <c r="Q3531" s="33" t="s">
        <v>29986</v>
      </c>
      <c r="R3531" s="96" t="s">
        <v>28610</v>
      </c>
      <c r="S3531" s="33" t="s">
        <v>93</v>
      </c>
      <c r="T3531" s="33" t="s">
        <v>21</v>
      </c>
      <c r="U3531" s="35" t="s">
        <v>26689</v>
      </c>
      <c r="V3531" s="35" t="s">
        <v>26484</v>
      </c>
      <c r="W3531" s="35" t="s">
        <v>26485</v>
      </c>
      <c r="Z3531" s="33" t="s">
        <v>42353</v>
      </c>
      <c r="AA3531" s="33" t="s">
        <v>42844</v>
      </c>
      <c r="AB3531" s="33">
        <v>4919</v>
      </c>
      <c r="AC3531" s="103">
        <v>21132</v>
      </c>
    </row>
    <row r="3532" spans="1:46" ht="13" customHeight="1" x14ac:dyDescent="0.2">
      <c r="A3532" s="33" t="s">
        <v>28590</v>
      </c>
      <c r="B3532" s="33">
        <v>28</v>
      </c>
      <c r="C3532" s="33" t="s">
        <v>13</v>
      </c>
      <c r="D3532" s="33" t="s">
        <v>30</v>
      </c>
      <c r="E3532" s="96" t="s">
        <v>28591</v>
      </c>
      <c r="F3532" s="94">
        <v>42925</v>
      </c>
      <c r="G3532" s="33" t="s">
        <v>28592</v>
      </c>
      <c r="H3532" s="33" t="s">
        <v>14167</v>
      </c>
      <c r="I3532" s="33" t="s">
        <v>62</v>
      </c>
      <c r="J3532" s="62">
        <v>44685</v>
      </c>
      <c r="K3532" s="33" t="s">
        <v>2105</v>
      </c>
      <c r="L3532" s="33" t="s">
        <v>28593</v>
      </c>
      <c r="M3532" s="1" t="s">
        <v>47527</v>
      </c>
      <c r="N3532" s="33" t="s">
        <v>20</v>
      </c>
      <c r="O3532" s="33" t="s">
        <v>28594</v>
      </c>
      <c r="P3532" s="33" t="s">
        <v>45771</v>
      </c>
      <c r="Q3532" s="33" t="s">
        <v>29986</v>
      </c>
      <c r="R3532" s="96" t="s">
        <v>28595</v>
      </c>
      <c r="S3532" s="33" t="s">
        <v>93</v>
      </c>
      <c r="T3532" s="33" t="s">
        <v>21</v>
      </c>
      <c r="U3532" s="35" t="s">
        <v>26689</v>
      </c>
      <c r="V3532" s="35" t="s">
        <v>26484</v>
      </c>
      <c r="W3532" s="35" t="s">
        <v>26485</v>
      </c>
      <c r="X3532" s="35" t="s">
        <v>93</v>
      </c>
      <c r="Y3532" s="33">
        <v>2753</v>
      </c>
      <c r="AA3532" s="33" t="s">
        <v>42844</v>
      </c>
      <c r="AB3532" s="33">
        <v>4915</v>
      </c>
      <c r="AC3532" s="103">
        <v>21136</v>
      </c>
    </row>
    <row r="3533" spans="1:46" ht="13" customHeight="1" x14ac:dyDescent="0.2">
      <c r="A3533" s="33" t="s">
        <v>28596</v>
      </c>
      <c r="B3533" s="33">
        <v>34</v>
      </c>
      <c r="C3533" s="33" t="s">
        <v>13</v>
      </c>
      <c r="D3533" s="33" t="s">
        <v>30</v>
      </c>
      <c r="F3533" s="94">
        <v>42925</v>
      </c>
      <c r="G3533" s="33" t="s">
        <v>28597</v>
      </c>
      <c r="H3533" s="33" t="s">
        <v>28598</v>
      </c>
      <c r="I3533" s="33" t="s">
        <v>281</v>
      </c>
      <c r="J3533" s="62">
        <v>98110</v>
      </c>
      <c r="K3533" s="33" t="s">
        <v>8242</v>
      </c>
      <c r="L3533" s="33" t="s">
        <v>28599</v>
      </c>
      <c r="M3533" s="1" t="s">
        <v>47526</v>
      </c>
      <c r="N3533" s="33" t="s">
        <v>20</v>
      </c>
      <c r="O3533" s="33" t="s">
        <v>28600</v>
      </c>
      <c r="P3533" s="33" t="s">
        <v>45771</v>
      </c>
      <c r="Q3533" s="33" t="s">
        <v>29986</v>
      </c>
      <c r="R3533" s="96" t="s">
        <v>28601</v>
      </c>
      <c r="S3533" s="33" t="s">
        <v>509</v>
      </c>
      <c r="T3533" s="33" t="s">
        <v>21</v>
      </c>
      <c r="U3533" s="35" t="s">
        <v>26689</v>
      </c>
      <c r="V3533" s="35" t="s">
        <v>26484</v>
      </c>
      <c r="W3533" s="35" t="s">
        <v>26485</v>
      </c>
      <c r="X3533" s="35" t="s">
        <v>93</v>
      </c>
      <c r="Y3533" s="33">
        <v>2754</v>
      </c>
      <c r="AA3533" s="33" t="s">
        <v>42844</v>
      </c>
      <c r="AB3533" s="33">
        <v>4916</v>
      </c>
      <c r="AC3533" s="103">
        <v>21137</v>
      </c>
      <c r="AQ3533" s="96"/>
    </row>
    <row r="3534" spans="1:46" ht="13" customHeight="1" x14ac:dyDescent="0.2">
      <c r="A3534" s="33" t="s">
        <v>28605</v>
      </c>
      <c r="B3534" s="33">
        <v>54</v>
      </c>
      <c r="C3534" s="33" t="s">
        <v>13</v>
      </c>
      <c r="D3534" s="33" t="s">
        <v>78</v>
      </c>
      <c r="F3534" s="94">
        <v>42925</v>
      </c>
      <c r="G3534" s="33" t="s">
        <v>28686</v>
      </c>
      <c r="H3534" s="33" t="s">
        <v>186</v>
      </c>
      <c r="I3534" s="33" t="s">
        <v>62</v>
      </c>
      <c r="J3534" s="62">
        <v>44313</v>
      </c>
      <c r="K3534" s="33" t="s">
        <v>3167</v>
      </c>
      <c r="L3534" s="33" t="s">
        <v>187</v>
      </c>
      <c r="M3534" s="1" t="s">
        <v>46359</v>
      </c>
      <c r="N3534" s="33" t="s">
        <v>20</v>
      </c>
      <c r="O3534" s="33" t="s">
        <v>28606</v>
      </c>
      <c r="P3534" s="33" t="s">
        <v>45771</v>
      </c>
      <c r="Q3534" s="33" t="s">
        <v>29986</v>
      </c>
      <c r="R3534" s="96" t="s">
        <v>28607</v>
      </c>
      <c r="S3534" s="33" t="s">
        <v>93</v>
      </c>
      <c r="T3534" s="33" t="s">
        <v>21</v>
      </c>
      <c r="U3534" s="35" t="s">
        <v>26689</v>
      </c>
      <c r="V3534" s="35" t="s">
        <v>26484</v>
      </c>
      <c r="W3534" s="35" t="s">
        <v>26485</v>
      </c>
      <c r="X3534" s="35" t="s">
        <v>93</v>
      </c>
      <c r="Y3534" s="33">
        <v>2761</v>
      </c>
      <c r="AA3534" s="33" t="s">
        <v>42844</v>
      </c>
      <c r="AB3534" s="33">
        <v>4918</v>
      </c>
      <c r="AC3534" s="103">
        <v>21135</v>
      </c>
    </row>
    <row r="3535" spans="1:46" ht="13" customHeight="1" x14ac:dyDescent="0.2">
      <c r="A3535" s="33" t="s">
        <v>28612</v>
      </c>
      <c r="B3535" s="33">
        <v>22</v>
      </c>
      <c r="C3535" s="33" t="s">
        <v>13</v>
      </c>
      <c r="D3535" s="33" t="s">
        <v>30</v>
      </c>
      <c r="E3535" s="96" t="s">
        <v>28613</v>
      </c>
      <c r="F3535" s="94">
        <v>42924</v>
      </c>
      <c r="G3535" s="33" t="s">
        <v>28614</v>
      </c>
      <c r="H3535" s="33" t="s">
        <v>6583</v>
      </c>
      <c r="I3535" s="33" t="s">
        <v>281</v>
      </c>
      <c r="J3535" s="62">
        <v>98516</v>
      </c>
      <c r="K3535" s="33" t="s">
        <v>6585</v>
      </c>
      <c r="L3535" s="33" t="s">
        <v>8287</v>
      </c>
      <c r="M3535" s="1" t="s">
        <v>47530</v>
      </c>
      <c r="N3535" s="33" t="s">
        <v>20</v>
      </c>
      <c r="O3535" s="33" t="s">
        <v>28615</v>
      </c>
      <c r="P3535" s="33" t="s">
        <v>45771</v>
      </c>
      <c r="Q3535" s="33" t="s">
        <v>29986</v>
      </c>
      <c r="R3535" s="96" t="s">
        <v>28616</v>
      </c>
      <c r="S3535" s="33" t="s">
        <v>509</v>
      </c>
      <c r="T3535" s="33" t="s">
        <v>21</v>
      </c>
      <c r="U3535" s="35" t="s">
        <v>26682</v>
      </c>
      <c r="V3535" s="35" t="s">
        <v>26482</v>
      </c>
      <c r="W3535" s="35" t="s">
        <v>26485</v>
      </c>
      <c r="X3535" s="35" t="s">
        <v>93</v>
      </c>
      <c r="Y3535" s="33">
        <v>2757</v>
      </c>
      <c r="AA3535" s="33" t="s">
        <v>42844</v>
      </c>
      <c r="AB3535" s="33">
        <v>4913</v>
      </c>
      <c r="AC3535" s="103">
        <v>21129</v>
      </c>
    </row>
    <row r="3536" spans="1:46" ht="13" customHeight="1" x14ac:dyDescent="0.2">
      <c r="A3536" s="33" t="s">
        <v>30298</v>
      </c>
      <c r="B3536" s="33">
        <v>23</v>
      </c>
      <c r="C3536" s="33" t="s">
        <v>13</v>
      </c>
      <c r="D3536" s="33" t="s">
        <v>78</v>
      </c>
      <c r="F3536" s="94">
        <v>42924</v>
      </c>
      <c r="G3536" s="33" t="s">
        <v>28617</v>
      </c>
      <c r="H3536" s="33" t="s">
        <v>28618</v>
      </c>
      <c r="I3536" s="33" t="s">
        <v>55</v>
      </c>
      <c r="J3536" s="62">
        <v>32112</v>
      </c>
      <c r="K3536" s="33" t="s">
        <v>1942</v>
      </c>
      <c r="L3536" s="33" t="s">
        <v>3099</v>
      </c>
      <c r="M3536" s="1" t="s">
        <v>47528</v>
      </c>
      <c r="N3536" s="33" t="s">
        <v>4952</v>
      </c>
      <c r="O3536" s="33" t="s">
        <v>36443</v>
      </c>
      <c r="P3536" s="33" t="s">
        <v>45771</v>
      </c>
      <c r="Q3536" s="33" t="s">
        <v>29986</v>
      </c>
      <c r="R3536" s="96" t="s">
        <v>28619</v>
      </c>
      <c r="S3536" s="33" t="s">
        <v>509</v>
      </c>
      <c r="T3536" s="33" t="s">
        <v>21</v>
      </c>
      <c r="U3536" s="35" t="s">
        <v>26682</v>
      </c>
      <c r="V3536" s="35" t="s">
        <v>26482</v>
      </c>
      <c r="W3536" s="35" t="s">
        <v>26485</v>
      </c>
      <c r="X3536" s="35" t="s">
        <v>93</v>
      </c>
      <c r="Y3536" s="33">
        <v>2758</v>
      </c>
      <c r="AA3536" s="33" t="s">
        <v>42843</v>
      </c>
      <c r="AB3536" s="33">
        <v>4914</v>
      </c>
      <c r="AC3536" s="103">
        <v>21126</v>
      </c>
    </row>
    <row r="3537" spans="1:46" ht="13" customHeight="1" x14ac:dyDescent="0.2">
      <c r="A3537" s="33" t="s">
        <v>28620</v>
      </c>
      <c r="B3537" s="33">
        <v>50</v>
      </c>
      <c r="C3537" s="33" t="s">
        <v>102</v>
      </c>
      <c r="D3537" s="33" t="s">
        <v>30</v>
      </c>
      <c r="E3537" s="96" t="s">
        <v>28621</v>
      </c>
      <c r="F3537" s="94">
        <v>42924</v>
      </c>
      <c r="G3537" s="33" t="s">
        <v>28622</v>
      </c>
      <c r="H3537" s="33" t="s">
        <v>1602</v>
      </c>
      <c r="I3537" s="33" t="s">
        <v>337</v>
      </c>
      <c r="J3537" s="62">
        <v>27504</v>
      </c>
      <c r="K3537" s="33" t="s">
        <v>20468</v>
      </c>
      <c r="L3537" s="33" t="s">
        <v>28623</v>
      </c>
      <c r="M3537" s="1" t="s">
        <v>47529</v>
      </c>
      <c r="N3537" s="33" t="s">
        <v>20</v>
      </c>
      <c r="O3537" s="33" t="s">
        <v>36442</v>
      </c>
      <c r="P3537" s="33" t="s">
        <v>45771</v>
      </c>
      <c r="Q3537" s="33" t="s">
        <v>29986</v>
      </c>
      <c r="R3537" s="96" t="s">
        <v>28624</v>
      </c>
      <c r="S3537" s="33" t="s">
        <v>93</v>
      </c>
      <c r="T3537" s="33" t="s">
        <v>21</v>
      </c>
      <c r="U3537" s="35" t="s">
        <v>26689</v>
      </c>
      <c r="V3537" s="35" t="s">
        <v>26484</v>
      </c>
      <c r="W3537" s="35" t="s">
        <v>26485</v>
      </c>
      <c r="X3537" s="35" t="s">
        <v>93</v>
      </c>
      <c r="Y3537" s="33">
        <v>2760</v>
      </c>
      <c r="AA3537" s="33" t="s">
        <v>42843</v>
      </c>
      <c r="AB3537" s="33">
        <v>4912</v>
      </c>
      <c r="AC3537" s="103">
        <v>21398</v>
      </c>
    </row>
    <row r="3538" spans="1:46" ht="13" customHeight="1" x14ac:dyDescent="0.2">
      <c r="A3538" s="33" t="s">
        <v>28625</v>
      </c>
      <c r="B3538" s="33">
        <v>30</v>
      </c>
      <c r="C3538" s="33" t="s">
        <v>13</v>
      </c>
      <c r="D3538" s="33" t="s">
        <v>78</v>
      </c>
      <c r="E3538" s="96" t="s">
        <v>28626</v>
      </c>
      <c r="F3538" s="94">
        <v>42923</v>
      </c>
      <c r="G3538" s="33" t="s">
        <v>28699</v>
      </c>
      <c r="H3538" s="33" t="s">
        <v>28627</v>
      </c>
      <c r="I3538" s="33" t="s">
        <v>62</v>
      </c>
      <c r="J3538" s="62">
        <v>43222</v>
      </c>
      <c r="K3538" s="33" t="s">
        <v>1200</v>
      </c>
      <c r="L3538" s="33" t="s">
        <v>11422</v>
      </c>
      <c r="M3538" s="1" t="s">
        <v>45979</v>
      </c>
      <c r="N3538" s="33" t="s">
        <v>20</v>
      </c>
      <c r="O3538" s="33" t="s">
        <v>36444</v>
      </c>
      <c r="P3538" s="33" t="s">
        <v>45771</v>
      </c>
      <c r="Q3538" s="33" t="s">
        <v>29986</v>
      </c>
      <c r="R3538" s="96" t="s">
        <v>28628</v>
      </c>
      <c r="S3538" s="33" t="s">
        <v>22</v>
      </c>
      <c r="T3538" s="33" t="s">
        <v>21</v>
      </c>
      <c r="U3538" s="35" t="s">
        <v>26689</v>
      </c>
      <c r="V3538" s="35" t="s">
        <v>26487</v>
      </c>
      <c r="W3538" s="35" t="s">
        <v>26485</v>
      </c>
      <c r="X3538" s="35" t="s">
        <v>509</v>
      </c>
      <c r="Y3538" s="33">
        <v>2765</v>
      </c>
      <c r="AA3538" s="33" t="s">
        <v>42842</v>
      </c>
      <c r="AB3538" s="33">
        <v>4908</v>
      </c>
      <c r="AC3538" s="103">
        <v>21140</v>
      </c>
    </row>
    <row r="3539" spans="1:46" ht="13" customHeight="1" x14ac:dyDescent="0.2">
      <c r="A3539" s="33" t="s">
        <v>28635</v>
      </c>
      <c r="B3539" s="33">
        <v>33</v>
      </c>
      <c r="C3539" s="33" t="s">
        <v>13</v>
      </c>
      <c r="D3539" s="33" t="s">
        <v>78</v>
      </c>
      <c r="E3539" s="96" t="s">
        <v>28636</v>
      </c>
      <c r="F3539" s="94">
        <v>42923</v>
      </c>
      <c r="G3539" s="33" t="s">
        <v>28637</v>
      </c>
      <c r="H3539" s="33" t="s">
        <v>5748</v>
      </c>
      <c r="I3539" s="33" t="s">
        <v>159</v>
      </c>
      <c r="J3539" s="62">
        <v>30067</v>
      </c>
      <c r="K3539" s="33" t="s">
        <v>3039</v>
      </c>
      <c r="L3539" s="33" t="s">
        <v>3040</v>
      </c>
      <c r="M3539" s="1" t="s">
        <v>45915</v>
      </c>
      <c r="N3539" s="33" t="s">
        <v>20</v>
      </c>
      <c r="O3539" s="33" t="s">
        <v>28638</v>
      </c>
      <c r="P3539" s="33" t="s">
        <v>42395</v>
      </c>
      <c r="Q3539" s="33" t="s">
        <v>29986</v>
      </c>
      <c r="R3539" s="96" t="s">
        <v>28639</v>
      </c>
      <c r="S3539" s="33" t="s">
        <v>509</v>
      </c>
      <c r="T3539" s="33" t="s">
        <v>45897</v>
      </c>
      <c r="U3539" s="35" t="s">
        <v>49804</v>
      </c>
      <c r="V3539" s="35" t="s">
        <v>26484</v>
      </c>
      <c r="W3539" s="35" t="s">
        <v>26485</v>
      </c>
      <c r="X3539" s="35" t="s">
        <v>93</v>
      </c>
      <c r="Y3539" s="33">
        <v>2751</v>
      </c>
      <c r="AA3539" s="33" t="s">
        <v>42844</v>
      </c>
      <c r="AB3539" s="33">
        <v>4909</v>
      </c>
      <c r="AC3539" s="103">
        <v>21122</v>
      </c>
    </row>
    <row r="3540" spans="1:46" ht="13" customHeight="1" x14ac:dyDescent="0.2">
      <c r="A3540" s="33" t="s">
        <v>30612</v>
      </c>
      <c r="B3540" s="33">
        <v>58</v>
      </c>
      <c r="C3540" s="33" t="s">
        <v>13</v>
      </c>
      <c r="D3540" s="33" t="s">
        <v>78</v>
      </c>
      <c r="F3540" s="94">
        <v>42923</v>
      </c>
      <c r="G3540" s="33" t="s">
        <v>28640</v>
      </c>
      <c r="H3540" s="33" t="s">
        <v>28641</v>
      </c>
      <c r="I3540" s="33" t="s">
        <v>159</v>
      </c>
      <c r="J3540" s="62">
        <v>31082</v>
      </c>
      <c r="K3540" s="33" t="s">
        <v>106</v>
      </c>
      <c r="L3540" s="33" t="s">
        <v>107</v>
      </c>
      <c r="M3540" s="1" t="s">
        <v>47531</v>
      </c>
      <c r="N3540" s="33" t="s">
        <v>362</v>
      </c>
      <c r="O3540" s="33" t="s">
        <v>28642</v>
      </c>
      <c r="P3540" s="33" t="s">
        <v>1080</v>
      </c>
      <c r="Q3540" s="33" t="s">
        <v>1081</v>
      </c>
      <c r="R3540" s="96" t="s">
        <v>28643</v>
      </c>
      <c r="S3540" s="33" t="s">
        <v>93</v>
      </c>
      <c r="T3540" s="33" t="s">
        <v>45897</v>
      </c>
      <c r="U3540" s="35" t="s">
        <v>49804</v>
      </c>
      <c r="V3540" s="35" t="s">
        <v>26482</v>
      </c>
      <c r="W3540" s="35" t="s">
        <v>26485</v>
      </c>
      <c r="AA3540" s="33" t="s">
        <v>42843</v>
      </c>
      <c r="AB3540" s="33">
        <v>4910</v>
      </c>
      <c r="AC3540" s="103">
        <v>21123</v>
      </c>
      <c r="AQ3540" s="96"/>
      <c r="AT3540" s="96"/>
    </row>
    <row r="3541" spans="1:46" ht="13" customHeight="1" x14ac:dyDescent="0.2">
      <c r="A3541" s="33" t="s">
        <v>28629</v>
      </c>
      <c r="B3541" s="33">
        <v>16</v>
      </c>
      <c r="C3541" s="33" t="s">
        <v>13</v>
      </c>
      <c r="D3541" s="33" t="s">
        <v>30</v>
      </c>
      <c r="E3541" s="33" t="s">
        <v>28630</v>
      </c>
      <c r="F3541" s="94">
        <v>42923</v>
      </c>
      <c r="G3541" s="33" t="s">
        <v>28631</v>
      </c>
      <c r="H3541" s="33" t="s">
        <v>2003</v>
      </c>
      <c r="I3541" s="33" t="s">
        <v>87</v>
      </c>
      <c r="J3541" s="62">
        <v>35805</v>
      </c>
      <c r="K3541" s="33" t="s">
        <v>2005</v>
      </c>
      <c r="L3541" s="33" t="s">
        <v>28632</v>
      </c>
      <c r="M3541" s="1" t="s">
        <v>47532</v>
      </c>
      <c r="N3541" s="33" t="s">
        <v>20</v>
      </c>
      <c r="O3541" s="33" t="s">
        <v>28633</v>
      </c>
      <c r="P3541" s="33" t="s">
        <v>45771</v>
      </c>
      <c r="Q3541" s="33" t="s">
        <v>29986</v>
      </c>
      <c r="R3541" s="96" t="s">
        <v>28634</v>
      </c>
      <c r="S3541" s="33" t="s">
        <v>93</v>
      </c>
      <c r="T3541" s="33" t="s">
        <v>350</v>
      </c>
      <c r="U3541" s="35" t="s">
        <v>26775</v>
      </c>
      <c r="V3541" s="35" t="s">
        <v>26484</v>
      </c>
      <c r="W3541" s="35" t="s">
        <v>26483</v>
      </c>
      <c r="X3541" s="35" t="s">
        <v>93</v>
      </c>
      <c r="Y3541" s="33">
        <v>2752</v>
      </c>
      <c r="AA3541" s="33" t="s">
        <v>42844</v>
      </c>
      <c r="AB3541" s="33">
        <v>4911</v>
      </c>
      <c r="AC3541" s="103">
        <v>21121</v>
      </c>
    </row>
    <row r="3542" spans="1:46" ht="13" customHeight="1" x14ac:dyDescent="0.2">
      <c r="A3542" s="33" t="s">
        <v>28647</v>
      </c>
      <c r="B3542" s="33">
        <v>27</v>
      </c>
      <c r="C3542" s="33" t="s">
        <v>13</v>
      </c>
      <c r="D3542" s="33" t="s">
        <v>78</v>
      </c>
      <c r="E3542" s="96" t="s">
        <v>28648</v>
      </c>
      <c r="F3542" s="94">
        <v>42922</v>
      </c>
      <c r="G3542" s="33" t="s">
        <v>28649</v>
      </c>
      <c r="H3542" s="33" t="s">
        <v>28650</v>
      </c>
      <c r="I3542" s="33" t="s">
        <v>18</v>
      </c>
      <c r="J3542" s="62">
        <v>70554</v>
      </c>
      <c r="K3542" s="33" t="s">
        <v>4502</v>
      </c>
      <c r="L3542" s="33" t="s">
        <v>28651</v>
      </c>
      <c r="M3542" s="1" t="s">
        <v>47533</v>
      </c>
      <c r="N3542" s="33" t="s">
        <v>20</v>
      </c>
      <c r="O3542" s="33" t="s">
        <v>36445</v>
      </c>
      <c r="P3542" s="33" t="s">
        <v>45771</v>
      </c>
      <c r="Q3542" s="33" t="s">
        <v>29986</v>
      </c>
      <c r="R3542" s="96" t="s">
        <v>28652</v>
      </c>
      <c r="S3542" s="33" t="s">
        <v>93</v>
      </c>
      <c r="T3542" s="33" t="s">
        <v>45897</v>
      </c>
      <c r="U3542" s="35" t="s">
        <v>49804</v>
      </c>
      <c r="V3542" s="35" t="s">
        <v>26482</v>
      </c>
      <c r="W3542" s="35" t="s">
        <v>26485</v>
      </c>
      <c r="X3542" s="35" t="s">
        <v>93</v>
      </c>
      <c r="Y3542" s="33">
        <v>2745</v>
      </c>
      <c r="AA3542" s="33" t="s">
        <v>42843</v>
      </c>
      <c r="AB3542" s="33">
        <v>4906</v>
      </c>
      <c r="AC3542" s="103">
        <v>21119</v>
      </c>
    </row>
    <row r="3543" spans="1:46" ht="13" customHeight="1" x14ac:dyDescent="0.2">
      <c r="A3543" s="33" t="s">
        <v>28653</v>
      </c>
      <c r="B3543" s="33">
        <v>35</v>
      </c>
      <c r="C3543" s="33" t="s">
        <v>13</v>
      </c>
      <c r="D3543" s="33" t="s">
        <v>41</v>
      </c>
      <c r="E3543" s="96" t="s">
        <v>28654</v>
      </c>
      <c r="F3543" s="94">
        <v>42922</v>
      </c>
      <c r="G3543" s="33" t="s">
        <v>28655</v>
      </c>
      <c r="H3543" s="33" t="s">
        <v>5596</v>
      </c>
      <c r="I3543" s="33" t="s">
        <v>55</v>
      </c>
      <c r="J3543" s="62">
        <v>33563</v>
      </c>
      <c r="K3543" s="33" t="s">
        <v>587</v>
      </c>
      <c r="L3543" s="33" t="s">
        <v>5598</v>
      </c>
      <c r="M3543" s="1" t="s">
        <v>46388</v>
      </c>
      <c r="N3543" s="33" t="s">
        <v>20</v>
      </c>
      <c r="O3543" s="33" t="s">
        <v>28656</v>
      </c>
      <c r="P3543" s="33" t="s">
        <v>45392</v>
      </c>
      <c r="Q3543" s="33" t="s">
        <v>29986</v>
      </c>
      <c r="R3543" s="96" t="s">
        <v>28657</v>
      </c>
      <c r="S3543" s="33" t="s">
        <v>93</v>
      </c>
      <c r="T3543" s="33" t="s">
        <v>350</v>
      </c>
      <c r="U3543" s="35" t="s">
        <v>26775</v>
      </c>
      <c r="V3543" s="35" t="s">
        <v>26482</v>
      </c>
      <c r="W3543" s="35" t="s">
        <v>26483</v>
      </c>
      <c r="X3543" s="35" t="s">
        <v>93</v>
      </c>
      <c r="Y3543" s="33">
        <v>2744</v>
      </c>
      <c r="AA3543" s="33" t="s">
        <v>42844</v>
      </c>
      <c r="AB3543" s="33">
        <v>4907</v>
      </c>
      <c r="AC3543" s="103">
        <v>21117</v>
      </c>
    </row>
    <row r="3544" spans="1:46" ht="13" customHeight="1" x14ac:dyDescent="0.2">
      <c r="A3544" s="33" t="s">
        <v>27774</v>
      </c>
      <c r="B3544" s="33">
        <v>29</v>
      </c>
      <c r="C3544" s="33" t="s">
        <v>102</v>
      </c>
      <c r="D3544" s="33" t="s">
        <v>30</v>
      </c>
      <c r="E3544" s="96" t="s">
        <v>28658</v>
      </c>
      <c r="F3544" s="94">
        <v>42921</v>
      </c>
      <c r="G3544" s="33" t="s">
        <v>28659</v>
      </c>
      <c r="H3544" s="33" t="s">
        <v>1728</v>
      </c>
      <c r="I3544" s="33" t="s">
        <v>341</v>
      </c>
      <c r="J3544" s="62">
        <v>50316</v>
      </c>
      <c r="K3544" s="33" t="s">
        <v>1730</v>
      </c>
      <c r="L3544" s="33" t="s">
        <v>1731</v>
      </c>
      <c r="M3544" s="1" t="s">
        <v>46786</v>
      </c>
      <c r="N3544" s="33" t="s">
        <v>20</v>
      </c>
      <c r="O3544" s="33" t="s">
        <v>28660</v>
      </c>
      <c r="P3544" s="33" t="s">
        <v>42395</v>
      </c>
      <c r="Q3544" s="33" t="s">
        <v>29986</v>
      </c>
      <c r="R3544" s="96" t="s">
        <v>28661</v>
      </c>
      <c r="S3544" s="33" t="s">
        <v>93</v>
      </c>
      <c r="T3544" s="33" t="s">
        <v>21</v>
      </c>
      <c r="U3544" s="35" t="s">
        <v>26689</v>
      </c>
      <c r="V3544" s="35" t="s">
        <v>26484</v>
      </c>
      <c r="W3544" s="35" t="s">
        <v>26486</v>
      </c>
      <c r="X3544" s="35" t="s">
        <v>509</v>
      </c>
      <c r="Y3544" s="33">
        <v>2743</v>
      </c>
      <c r="AA3544" s="33" t="s">
        <v>42842</v>
      </c>
      <c r="AB3544" s="33">
        <v>4902</v>
      </c>
      <c r="AC3544" s="103">
        <v>21112</v>
      </c>
    </row>
    <row r="3545" spans="1:46" ht="13" customHeight="1" x14ac:dyDescent="0.2">
      <c r="A3545" s="33" t="s">
        <v>28017</v>
      </c>
      <c r="B3545" s="33">
        <v>34</v>
      </c>
      <c r="C3545" s="33" t="s">
        <v>13</v>
      </c>
      <c r="D3545" s="33" t="s">
        <v>78</v>
      </c>
      <c r="E3545" s="96" t="s">
        <v>28016</v>
      </c>
      <c r="F3545" s="94">
        <v>42921</v>
      </c>
      <c r="G3545" s="33" t="s">
        <v>28015</v>
      </c>
      <c r="H3545" s="33" t="s">
        <v>1711</v>
      </c>
      <c r="I3545" s="33" t="s">
        <v>392</v>
      </c>
      <c r="J3545" s="62">
        <v>10453</v>
      </c>
      <c r="K3545" s="33" t="s">
        <v>1711</v>
      </c>
      <c r="L3545" s="33" t="s">
        <v>536</v>
      </c>
      <c r="M3545" s="1" t="s">
        <v>45963</v>
      </c>
      <c r="N3545" s="33" t="s">
        <v>20</v>
      </c>
      <c r="O3545" s="33" t="s">
        <v>36446</v>
      </c>
      <c r="P3545" s="33" t="s">
        <v>45771</v>
      </c>
      <c r="Q3545" s="33" t="s">
        <v>29986</v>
      </c>
      <c r="R3545" s="96" t="s">
        <v>28014</v>
      </c>
      <c r="S3545" s="33" t="s">
        <v>93</v>
      </c>
      <c r="T3545" s="33" t="s">
        <v>21</v>
      </c>
      <c r="U3545" s="35" t="s">
        <v>26689</v>
      </c>
      <c r="V3545" s="35" t="s">
        <v>26484</v>
      </c>
      <c r="W3545" s="35" t="s">
        <v>26486</v>
      </c>
      <c r="X3545" s="35" t="s">
        <v>93</v>
      </c>
      <c r="Y3545" s="33">
        <v>2742</v>
      </c>
      <c r="AA3545" s="33" t="s">
        <v>42842</v>
      </c>
      <c r="AB3545" s="33">
        <v>4901</v>
      </c>
      <c r="AC3545" s="103">
        <v>20891</v>
      </c>
    </row>
    <row r="3546" spans="1:46" ht="13" customHeight="1" x14ac:dyDescent="0.2">
      <c r="A3546" s="33" t="s">
        <v>28662</v>
      </c>
      <c r="B3546" s="33">
        <v>45</v>
      </c>
      <c r="C3546" s="33" t="s">
        <v>13</v>
      </c>
      <c r="D3546" s="33" t="s">
        <v>30</v>
      </c>
      <c r="E3546" s="96" t="s">
        <v>28663</v>
      </c>
      <c r="F3546" s="94">
        <v>42921</v>
      </c>
      <c r="G3546" s="33" t="s">
        <v>28664</v>
      </c>
      <c r="H3546" s="33" t="s">
        <v>28665</v>
      </c>
      <c r="I3546" s="33" t="s">
        <v>366</v>
      </c>
      <c r="J3546" s="62">
        <v>74955</v>
      </c>
      <c r="K3546" s="33" t="s">
        <v>27513</v>
      </c>
      <c r="L3546" s="33" t="s">
        <v>29614</v>
      </c>
      <c r="M3546" s="1" t="s">
        <v>47419</v>
      </c>
      <c r="N3546" s="33" t="s">
        <v>20</v>
      </c>
      <c r="O3546" s="33" t="s">
        <v>28666</v>
      </c>
      <c r="P3546" s="33" t="s">
        <v>31864</v>
      </c>
      <c r="Q3546" s="33" t="s">
        <v>29986</v>
      </c>
      <c r="R3546" s="96" t="s">
        <v>28667</v>
      </c>
      <c r="S3546" s="33" t="s">
        <v>93</v>
      </c>
      <c r="T3546" s="33" t="s">
        <v>21</v>
      </c>
      <c r="U3546" s="35" t="s">
        <v>26689</v>
      </c>
      <c r="V3546" s="35" t="s">
        <v>26484</v>
      </c>
      <c r="W3546" s="35" t="s">
        <v>26485</v>
      </c>
      <c r="X3546" s="35" t="s">
        <v>93</v>
      </c>
      <c r="Y3546" s="33">
        <v>2747</v>
      </c>
      <c r="AA3546" s="33" t="s">
        <v>42843</v>
      </c>
      <c r="AB3546" s="33">
        <v>4903</v>
      </c>
      <c r="AC3546" s="103">
        <v>21115</v>
      </c>
    </row>
    <row r="3547" spans="1:46" ht="13" customHeight="1" x14ac:dyDescent="0.2">
      <c r="A3547" s="33" t="s">
        <v>28668</v>
      </c>
      <c r="B3547" s="33">
        <v>51</v>
      </c>
      <c r="C3547" s="33" t="s">
        <v>13</v>
      </c>
      <c r="D3547" s="33" t="s">
        <v>30</v>
      </c>
      <c r="F3547" s="94">
        <v>42921</v>
      </c>
      <c r="G3547" s="33" t="s">
        <v>28738</v>
      </c>
      <c r="H3547" s="33" t="s">
        <v>2005</v>
      </c>
      <c r="I3547" s="33" t="s">
        <v>4021</v>
      </c>
      <c r="J3547" s="62">
        <v>4950</v>
      </c>
      <c r="K3547" s="33" t="s">
        <v>2034</v>
      </c>
      <c r="L3547" s="33" t="s">
        <v>36447</v>
      </c>
      <c r="M3547" s="1" t="s">
        <v>47535</v>
      </c>
      <c r="N3547" s="33" t="s">
        <v>20</v>
      </c>
      <c r="O3547" s="33" t="s">
        <v>36448</v>
      </c>
      <c r="P3547" s="33" t="s">
        <v>45771</v>
      </c>
      <c r="Q3547" s="33" t="s">
        <v>29986</v>
      </c>
      <c r="R3547" s="96" t="s">
        <v>28669</v>
      </c>
      <c r="S3547" s="33" t="s">
        <v>93</v>
      </c>
      <c r="T3547" s="33" t="s">
        <v>21</v>
      </c>
      <c r="U3547" s="35" t="s">
        <v>26689</v>
      </c>
      <c r="V3547" s="35" t="s">
        <v>26484</v>
      </c>
      <c r="W3547" s="35" t="s">
        <v>26485</v>
      </c>
      <c r="X3547" s="35" t="s">
        <v>93</v>
      </c>
      <c r="Y3547" s="33">
        <v>2749</v>
      </c>
      <c r="AA3547" s="33" t="s">
        <v>42843</v>
      </c>
      <c r="AB3547" s="33">
        <v>4904</v>
      </c>
      <c r="AC3547" s="103">
        <v>21114</v>
      </c>
    </row>
    <row r="3548" spans="1:46" ht="13" customHeight="1" x14ac:dyDescent="0.2">
      <c r="A3548" s="33" t="s">
        <v>28674</v>
      </c>
      <c r="B3548" s="33">
        <v>53</v>
      </c>
      <c r="C3548" s="33" t="s">
        <v>13</v>
      </c>
      <c r="D3548" s="33" t="s">
        <v>30</v>
      </c>
      <c r="E3548" s="96" t="s">
        <v>28675</v>
      </c>
      <c r="F3548" s="94">
        <v>42921</v>
      </c>
      <c r="G3548" s="33" t="s">
        <v>28719</v>
      </c>
      <c r="H3548" s="33" t="s">
        <v>29328</v>
      </c>
      <c r="I3548" s="33" t="s">
        <v>37</v>
      </c>
      <c r="J3548" s="62">
        <v>62244</v>
      </c>
      <c r="K3548" s="33" t="s">
        <v>1034</v>
      </c>
      <c r="L3548" s="33" t="s">
        <v>4738</v>
      </c>
      <c r="M3548" s="1" t="s">
        <v>47534</v>
      </c>
      <c r="N3548" s="33" t="s">
        <v>20</v>
      </c>
      <c r="O3548" s="33" t="s">
        <v>28676</v>
      </c>
      <c r="P3548" s="33" t="s">
        <v>45771</v>
      </c>
      <c r="Q3548" s="33" t="s">
        <v>29986</v>
      </c>
      <c r="R3548" s="96" t="s">
        <v>28677</v>
      </c>
      <c r="S3548" s="33" t="s">
        <v>93</v>
      </c>
      <c r="T3548" s="33" t="s">
        <v>21</v>
      </c>
      <c r="U3548" s="35" t="s">
        <v>29327</v>
      </c>
      <c r="V3548" s="35" t="s">
        <v>26482</v>
      </c>
      <c r="W3548" s="35" t="s">
        <v>26485</v>
      </c>
      <c r="X3548" s="35" t="s">
        <v>93</v>
      </c>
      <c r="Y3548" s="33">
        <v>2746</v>
      </c>
      <c r="AA3548" s="33" t="s">
        <v>42843</v>
      </c>
      <c r="AB3548" s="33">
        <v>4900</v>
      </c>
      <c r="AC3548" s="103">
        <v>21113</v>
      </c>
    </row>
    <row r="3549" spans="1:46" ht="13" customHeight="1" x14ac:dyDescent="0.2">
      <c r="A3549" s="33" t="s">
        <v>28670</v>
      </c>
      <c r="B3549" s="33">
        <v>24</v>
      </c>
      <c r="C3549" s="33" t="s">
        <v>13</v>
      </c>
      <c r="D3549" s="33" t="s">
        <v>41</v>
      </c>
      <c r="E3549" s="96" t="s">
        <v>28671</v>
      </c>
      <c r="F3549" s="94">
        <v>42921</v>
      </c>
      <c r="G3549" s="33" t="s">
        <v>28736</v>
      </c>
      <c r="H3549" s="33" t="s">
        <v>10707</v>
      </c>
      <c r="I3549" s="33" t="s">
        <v>38</v>
      </c>
      <c r="J3549" s="62">
        <v>92083</v>
      </c>
      <c r="K3549" s="33" t="s">
        <v>142</v>
      </c>
      <c r="L3549" s="33" t="s">
        <v>1962</v>
      </c>
      <c r="M3549" s="1" t="s">
        <v>46056</v>
      </c>
      <c r="N3549" s="33" t="s">
        <v>20</v>
      </c>
      <c r="O3549" s="33" t="s">
        <v>28672</v>
      </c>
      <c r="P3549" s="33" t="s">
        <v>31864</v>
      </c>
      <c r="Q3549" s="33" t="s">
        <v>29986</v>
      </c>
      <c r="R3549" s="96" t="s">
        <v>28673</v>
      </c>
      <c r="S3549" s="33" t="s">
        <v>93</v>
      </c>
      <c r="T3549" s="33" t="s">
        <v>45897</v>
      </c>
      <c r="U3549" s="35" t="s">
        <v>49804</v>
      </c>
      <c r="V3549" s="35" t="s">
        <v>26482</v>
      </c>
      <c r="W3549" s="35" t="s">
        <v>26486</v>
      </c>
      <c r="X3549" s="35" t="s">
        <v>93</v>
      </c>
      <c r="Y3549" s="33">
        <v>2748</v>
      </c>
      <c r="AA3549" s="33" t="s">
        <v>42844</v>
      </c>
      <c r="AB3549" s="33">
        <v>4905</v>
      </c>
      <c r="AC3549" s="103">
        <v>21111</v>
      </c>
    </row>
    <row r="3550" spans="1:46" ht="13" customHeight="1" x14ac:dyDescent="0.2">
      <c r="A3550" s="33" t="s">
        <v>27831</v>
      </c>
      <c r="B3550" s="33">
        <v>28</v>
      </c>
      <c r="C3550" s="33" t="s">
        <v>13</v>
      </c>
      <c r="D3550" s="33" t="s">
        <v>41</v>
      </c>
      <c r="F3550" s="94">
        <v>42920</v>
      </c>
      <c r="G3550" s="33" t="s">
        <v>28690</v>
      </c>
      <c r="H3550" s="33" t="s">
        <v>863</v>
      </c>
      <c r="I3550" s="33" t="s">
        <v>177</v>
      </c>
      <c r="J3550" s="62">
        <v>87121</v>
      </c>
      <c r="K3550" s="33" t="s">
        <v>430</v>
      </c>
      <c r="L3550" s="33" t="s">
        <v>7400</v>
      </c>
      <c r="M3550" s="1" t="s">
        <v>46591</v>
      </c>
      <c r="N3550" s="33" t="s">
        <v>20</v>
      </c>
      <c r="O3550" s="33" t="s">
        <v>27830</v>
      </c>
      <c r="P3550" s="33" t="s">
        <v>45771</v>
      </c>
      <c r="Q3550" s="33" t="s">
        <v>29986</v>
      </c>
      <c r="R3550" s="96" t="s">
        <v>27829</v>
      </c>
      <c r="S3550" s="33" t="s">
        <v>93</v>
      </c>
      <c r="T3550" s="33" t="s">
        <v>21</v>
      </c>
      <c r="U3550" s="35" t="s">
        <v>26689</v>
      </c>
      <c r="V3550" s="35" t="s">
        <v>26484</v>
      </c>
      <c r="W3550" s="35" t="s">
        <v>19153</v>
      </c>
      <c r="X3550" s="35" t="s">
        <v>93</v>
      </c>
      <c r="Y3550" s="33">
        <v>2737</v>
      </c>
      <c r="AA3550" s="33" t="s">
        <v>42844</v>
      </c>
      <c r="AB3550" s="33">
        <v>4894</v>
      </c>
      <c r="AC3550" s="103">
        <v>20888</v>
      </c>
    </row>
    <row r="3551" spans="1:46" ht="13" customHeight="1" x14ac:dyDescent="0.2">
      <c r="A3551" s="33" t="s">
        <v>30299</v>
      </c>
      <c r="B3551" s="33">
        <v>30</v>
      </c>
      <c r="C3551" s="33" t="s">
        <v>13</v>
      </c>
      <c r="D3551" s="33" t="s">
        <v>41</v>
      </c>
      <c r="F3551" s="94">
        <v>42920</v>
      </c>
      <c r="G3551" s="33" t="s">
        <v>27761</v>
      </c>
      <c r="H3551" s="33" t="s">
        <v>10807</v>
      </c>
      <c r="I3551" s="33" t="s">
        <v>191</v>
      </c>
      <c r="J3551" s="62">
        <v>80260</v>
      </c>
      <c r="K3551" s="33" t="s">
        <v>1784</v>
      </c>
      <c r="L3551" s="33" t="s">
        <v>10809</v>
      </c>
      <c r="M3551" s="1" t="s">
        <v>47536</v>
      </c>
      <c r="N3551" s="33" t="s">
        <v>20</v>
      </c>
      <c r="O3551" s="33" t="s">
        <v>27760</v>
      </c>
      <c r="P3551" s="33" t="s">
        <v>31864</v>
      </c>
      <c r="Q3551" s="33" t="s">
        <v>29986</v>
      </c>
      <c r="R3551" s="96" t="s">
        <v>27759</v>
      </c>
      <c r="S3551" s="33" t="s">
        <v>93</v>
      </c>
      <c r="T3551" s="33" t="s">
        <v>21</v>
      </c>
      <c r="U3551" s="35" t="s">
        <v>26689</v>
      </c>
      <c r="V3551" s="35" t="s">
        <v>26482</v>
      </c>
      <c r="W3551" s="35" t="s">
        <v>26485</v>
      </c>
      <c r="X3551" s="35" t="s">
        <v>93</v>
      </c>
      <c r="Y3551" s="33">
        <v>2735</v>
      </c>
      <c r="AA3551" s="33" t="s">
        <v>42842</v>
      </c>
      <c r="AB3551" s="33">
        <v>4893</v>
      </c>
      <c r="AC3551" s="103">
        <v>20889</v>
      </c>
      <c r="AQ3551" s="96"/>
      <c r="AT3551" s="96"/>
    </row>
    <row r="3552" spans="1:46" ht="13" customHeight="1" x14ac:dyDescent="0.2">
      <c r="A3552" s="33" t="s">
        <v>27949</v>
      </c>
      <c r="B3552" s="33">
        <v>36</v>
      </c>
      <c r="C3552" s="33" t="s">
        <v>13</v>
      </c>
      <c r="D3552" s="33" t="s">
        <v>78</v>
      </c>
      <c r="E3552" s="96" t="s">
        <v>27948</v>
      </c>
      <c r="F3552" s="94">
        <v>42920</v>
      </c>
      <c r="G3552" s="33" t="s">
        <v>27947</v>
      </c>
      <c r="H3552" s="33" t="s">
        <v>27946</v>
      </c>
      <c r="I3552" s="33" t="s">
        <v>62</v>
      </c>
      <c r="J3552" s="62">
        <v>45377</v>
      </c>
      <c r="K3552" s="33" t="s">
        <v>992</v>
      </c>
      <c r="L3552" s="33" t="s">
        <v>17263</v>
      </c>
      <c r="M3552" s="1" t="s">
        <v>46304</v>
      </c>
      <c r="N3552" s="33" t="s">
        <v>20</v>
      </c>
      <c r="O3552" s="33" t="s">
        <v>27945</v>
      </c>
      <c r="P3552" s="33" t="s">
        <v>45771</v>
      </c>
      <c r="Q3552" s="33" t="s">
        <v>29986</v>
      </c>
      <c r="R3552" s="96" t="s">
        <v>27944</v>
      </c>
      <c r="S3552" s="33" t="s">
        <v>93</v>
      </c>
      <c r="T3552" s="33" t="s">
        <v>21</v>
      </c>
      <c r="U3552" s="35" t="s">
        <v>26682</v>
      </c>
      <c r="V3552" s="35" t="s">
        <v>26484</v>
      </c>
      <c r="W3552" s="35" t="s">
        <v>26485</v>
      </c>
      <c r="X3552" s="35" t="s">
        <v>93</v>
      </c>
      <c r="Y3552" s="33">
        <v>2739</v>
      </c>
      <c r="AA3552" s="33" t="s">
        <v>42844</v>
      </c>
      <c r="AB3552" s="33">
        <v>4898</v>
      </c>
      <c r="AC3552" s="103">
        <v>20886</v>
      </c>
    </row>
    <row r="3553" spans="1:43" ht="13" customHeight="1" x14ac:dyDescent="0.2">
      <c r="A3553" s="33" t="s">
        <v>27921</v>
      </c>
      <c r="B3553" s="33">
        <v>39</v>
      </c>
      <c r="C3553" s="33" t="s">
        <v>13</v>
      </c>
      <c r="D3553" s="33" t="s">
        <v>30</v>
      </c>
      <c r="F3553" s="94">
        <v>42920</v>
      </c>
      <c r="G3553" s="33" t="s">
        <v>27920</v>
      </c>
      <c r="H3553" s="33" t="s">
        <v>13917</v>
      </c>
      <c r="I3553" s="33" t="s">
        <v>37</v>
      </c>
      <c r="J3553" s="62">
        <v>62226</v>
      </c>
      <c r="K3553" s="33" t="s">
        <v>20141</v>
      </c>
      <c r="L3553" s="33" t="s">
        <v>13919</v>
      </c>
      <c r="M3553" s="1" t="s">
        <v>47538</v>
      </c>
      <c r="N3553" s="33" t="s">
        <v>20</v>
      </c>
      <c r="O3553" s="33" t="s">
        <v>27919</v>
      </c>
      <c r="P3553" s="33" t="s">
        <v>45771</v>
      </c>
      <c r="Q3553" s="33" t="s">
        <v>29986</v>
      </c>
      <c r="R3553" s="96" t="s">
        <v>27918</v>
      </c>
      <c r="S3553" s="33" t="s">
        <v>509</v>
      </c>
      <c r="T3553" s="33" t="s">
        <v>21</v>
      </c>
      <c r="U3553" s="35" t="s">
        <v>26689</v>
      </c>
      <c r="V3553" s="35" t="s">
        <v>26484</v>
      </c>
      <c r="W3553" s="35" t="s">
        <v>26485</v>
      </c>
      <c r="X3553" s="35" t="s">
        <v>93</v>
      </c>
      <c r="Y3553" s="33">
        <v>2741</v>
      </c>
      <c r="AA3553" s="33" t="s">
        <v>42844</v>
      </c>
      <c r="AB3553" s="33">
        <v>4895</v>
      </c>
      <c r="AC3553" s="103">
        <v>20887</v>
      </c>
    </row>
    <row r="3554" spans="1:43" ht="13" customHeight="1" x14ac:dyDescent="0.2">
      <c r="A3554" s="33" t="s">
        <v>28678</v>
      </c>
      <c r="B3554" s="33">
        <v>46</v>
      </c>
      <c r="C3554" s="33" t="s">
        <v>13</v>
      </c>
      <c r="D3554" s="33" t="s">
        <v>30</v>
      </c>
      <c r="F3554" s="94">
        <v>42920</v>
      </c>
      <c r="G3554" s="33" t="s">
        <v>28689</v>
      </c>
      <c r="H3554" s="33" t="s">
        <v>28679</v>
      </c>
      <c r="I3554" s="33" t="s">
        <v>281</v>
      </c>
      <c r="J3554" s="62">
        <v>99353</v>
      </c>
      <c r="K3554" s="33" t="s">
        <v>2315</v>
      </c>
      <c r="L3554" s="33" t="s">
        <v>7871</v>
      </c>
      <c r="M3554" s="1" t="s">
        <v>47539</v>
      </c>
      <c r="N3554" s="33" t="s">
        <v>20</v>
      </c>
      <c r="O3554" s="33" t="s">
        <v>28680</v>
      </c>
      <c r="P3554" s="33" t="s">
        <v>31754</v>
      </c>
      <c r="Q3554" s="33" t="s">
        <v>29986</v>
      </c>
      <c r="R3554" s="96" t="s">
        <v>28681</v>
      </c>
      <c r="S3554" s="33" t="s">
        <v>93</v>
      </c>
      <c r="T3554" s="33" t="s">
        <v>21</v>
      </c>
      <c r="U3554" s="35" t="s">
        <v>26689</v>
      </c>
      <c r="V3554" s="35" t="s">
        <v>26482</v>
      </c>
      <c r="W3554" s="35" t="s">
        <v>26485</v>
      </c>
      <c r="X3554" s="35" t="s">
        <v>93</v>
      </c>
      <c r="Y3554" s="33">
        <v>2750</v>
      </c>
      <c r="AA3554" s="33" t="s">
        <v>42844</v>
      </c>
      <c r="AB3554" s="33">
        <v>4896</v>
      </c>
      <c r="AC3554" s="103">
        <v>21110</v>
      </c>
    </row>
    <row r="3555" spans="1:43" ht="13" customHeight="1" x14ac:dyDescent="0.2">
      <c r="A3555" s="33" t="s">
        <v>28682</v>
      </c>
      <c r="B3555" s="33">
        <v>53</v>
      </c>
      <c r="C3555" s="33" t="s">
        <v>13</v>
      </c>
      <c r="D3555" s="33" t="s">
        <v>127</v>
      </c>
      <c r="F3555" s="94">
        <v>42920</v>
      </c>
      <c r="G3555" s="33" t="s">
        <v>27723</v>
      </c>
      <c r="H3555" s="33" t="s">
        <v>27722</v>
      </c>
      <c r="I3555" s="33" t="s">
        <v>191</v>
      </c>
      <c r="J3555" s="62">
        <v>81331</v>
      </c>
      <c r="K3555" s="33" t="s">
        <v>27721</v>
      </c>
      <c r="L3555" s="33" t="s">
        <v>27720</v>
      </c>
      <c r="M3555" s="1" t="s">
        <v>47537</v>
      </c>
      <c r="N3555" s="33" t="s">
        <v>20</v>
      </c>
      <c r="O3555" s="33" t="s">
        <v>27719</v>
      </c>
      <c r="P3555" s="33" t="s">
        <v>31864</v>
      </c>
      <c r="Q3555" s="33" t="s">
        <v>29986</v>
      </c>
      <c r="R3555" s="96" t="s">
        <v>27718</v>
      </c>
      <c r="S3555" s="33" t="s">
        <v>93</v>
      </c>
      <c r="T3555" s="33" t="s">
        <v>21</v>
      </c>
      <c r="U3555" s="35" t="s">
        <v>26689</v>
      </c>
      <c r="V3555" s="35" t="s">
        <v>26484</v>
      </c>
      <c r="W3555" s="35" t="s">
        <v>26485</v>
      </c>
      <c r="Y3555" s="33">
        <v>2926</v>
      </c>
      <c r="AA3555" s="33" t="s">
        <v>42843</v>
      </c>
      <c r="AB3555" s="33">
        <v>4897</v>
      </c>
      <c r="AC3555" s="103">
        <v>20890</v>
      </c>
      <c r="AQ3555" s="96"/>
    </row>
    <row r="3556" spans="1:43" ht="13" customHeight="1" x14ac:dyDescent="0.2">
      <c r="A3556" s="33" t="s">
        <v>27954</v>
      </c>
      <c r="B3556" s="33">
        <v>32</v>
      </c>
      <c r="C3556" s="33" t="s">
        <v>13</v>
      </c>
      <c r="D3556" s="33" t="s">
        <v>30</v>
      </c>
      <c r="E3556" s="96" t="s">
        <v>27953</v>
      </c>
      <c r="F3556" s="94">
        <v>42920</v>
      </c>
      <c r="G3556" s="33" t="s">
        <v>27952</v>
      </c>
      <c r="H3556" s="33" t="s">
        <v>11408</v>
      </c>
      <c r="I3556" s="33" t="s">
        <v>220</v>
      </c>
      <c r="J3556" s="62">
        <v>84025</v>
      </c>
      <c r="K3556" s="33" t="s">
        <v>4588</v>
      </c>
      <c r="L3556" s="33" t="s">
        <v>9520</v>
      </c>
      <c r="M3556" s="1" t="s">
        <v>47540</v>
      </c>
      <c r="N3556" s="33" t="s">
        <v>20</v>
      </c>
      <c r="O3556" s="33" t="s">
        <v>27951</v>
      </c>
      <c r="P3556" s="33" t="s">
        <v>45771</v>
      </c>
      <c r="Q3556" s="33" t="s">
        <v>29986</v>
      </c>
      <c r="R3556" s="96" t="s">
        <v>27950</v>
      </c>
      <c r="S3556" s="33" t="s">
        <v>509</v>
      </c>
      <c r="T3556" s="33" t="s">
        <v>350</v>
      </c>
      <c r="U3556" s="35" t="s">
        <v>26775</v>
      </c>
      <c r="V3556" s="35" t="s">
        <v>26484</v>
      </c>
      <c r="W3556" s="35" t="s">
        <v>26483</v>
      </c>
      <c r="X3556" s="35" t="s">
        <v>93</v>
      </c>
      <c r="Y3556" s="33">
        <v>2740</v>
      </c>
      <c r="AA3556" s="33" t="s">
        <v>42844</v>
      </c>
      <c r="AB3556" s="33">
        <v>4899</v>
      </c>
      <c r="AC3556" s="103">
        <v>20885</v>
      </c>
    </row>
    <row r="3557" spans="1:43" ht="13" customHeight="1" x14ac:dyDescent="0.2">
      <c r="A3557" s="33" t="s">
        <v>27908</v>
      </c>
      <c r="B3557" s="33">
        <v>25</v>
      </c>
      <c r="C3557" s="33" t="s">
        <v>13</v>
      </c>
      <c r="D3557" s="33" t="s">
        <v>30</v>
      </c>
      <c r="F3557" s="94">
        <v>42919</v>
      </c>
      <c r="G3557" s="33" t="s">
        <v>27907</v>
      </c>
      <c r="H3557" s="33" t="s">
        <v>12189</v>
      </c>
      <c r="I3557" s="33" t="s">
        <v>105</v>
      </c>
      <c r="J3557" s="62">
        <v>97124</v>
      </c>
      <c r="K3557" s="33" t="s">
        <v>106</v>
      </c>
      <c r="L3557" s="33" t="s">
        <v>12191</v>
      </c>
      <c r="M3557" s="1" t="s">
        <v>46315</v>
      </c>
      <c r="N3557" s="33" t="s">
        <v>20</v>
      </c>
      <c r="O3557" s="33" t="s">
        <v>27906</v>
      </c>
      <c r="P3557" s="33" t="s">
        <v>45771</v>
      </c>
      <c r="Q3557" s="33" t="s">
        <v>29986</v>
      </c>
      <c r="R3557" s="96" t="s">
        <v>27905</v>
      </c>
      <c r="S3557" s="33" t="s">
        <v>93</v>
      </c>
      <c r="T3557" s="33" t="s">
        <v>21</v>
      </c>
      <c r="U3557" s="35" t="s">
        <v>26689</v>
      </c>
      <c r="V3557" s="35" t="s">
        <v>26484</v>
      </c>
      <c r="W3557" s="35" t="s">
        <v>26486</v>
      </c>
      <c r="X3557" s="35" t="s">
        <v>93</v>
      </c>
      <c r="Y3557" s="33">
        <v>2736</v>
      </c>
      <c r="AA3557" s="33" t="s">
        <v>42844</v>
      </c>
      <c r="AB3557" s="33">
        <v>4889</v>
      </c>
      <c r="AC3557" s="103">
        <v>20882</v>
      </c>
      <c r="AQ3557" s="96"/>
    </row>
    <row r="3558" spans="1:43" ht="13" customHeight="1" x14ac:dyDescent="0.2">
      <c r="A3558" s="33" t="s">
        <v>27739</v>
      </c>
      <c r="B3558" s="33">
        <v>30</v>
      </c>
      <c r="C3558" s="33" t="s">
        <v>13</v>
      </c>
      <c r="D3558" s="33" t="s">
        <v>78</v>
      </c>
      <c r="E3558" s="96" t="s">
        <v>27738</v>
      </c>
      <c r="F3558" s="94">
        <v>42919</v>
      </c>
      <c r="G3558" s="33" t="s">
        <v>28692</v>
      </c>
      <c r="H3558" s="33" t="s">
        <v>11068</v>
      </c>
      <c r="I3558" s="33" t="s">
        <v>159</v>
      </c>
      <c r="J3558" s="62">
        <v>31520</v>
      </c>
      <c r="K3558" s="33" t="s">
        <v>27737</v>
      </c>
      <c r="L3558" s="33" t="s">
        <v>27736</v>
      </c>
      <c r="M3558" s="1" t="s">
        <v>47541</v>
      </c>
      <c r="N3558" s="33" t="s">
        <v>20</v>
      </c>
      <c r="O3558" s="33" t="s">
        <v>27735</v>
      </c>
      <c r="P3558" s="33" t="s">
        <v>31864</v>
      </c>
      <c r="Q3558" s="33" t="s">
        <v>29986</v>
      </c>
      <c r="R3558" s="96" t="s">
        <v>27734</v>
      </c>
      <c r="S3558" s="33" t="s">
        <v>93</v>
      </c>
      <c r="T3558" s="33" t="s">
        <v>21</v>
      </c>
      <c r="U3558" s="35" t="s">
        <v>26682</v>
      </c>
      <c r="V3558" s="35" t="s">
        <v>26484</v>
      </c>
      <c r="W3558" s="35" t="s">
        <v>26485</v>
      </c>
      <c r="Z3558" s="33" t="s">
        <v>42353</v>
      </c>
      <c r="AA3558" s="33" t="s">
        <v>42842</v>
      </c>
      <c r="AB3558" s="33">
        <v>4892</v>
      </c>
      <c r="AC3558" s="103">
        <v>20881</v>
      </c>
    </row>
    <row r="3559" spans="1:43" ht="13" customHeight="1" x14ac:dyDescent="0.2">
      <c r="A3559" s="33" t="s">
        <v>28683</v>
      </c>
      <c r="B3559" s="33">
        <v>42</v>
      </c>
      <c r="C3559" s="33" t="s">
        <v>13</v>
      </c>
      <c r="D3559" s="33" t="s">
        <v>78</v>
      </c>
      <c r="E3559" s="96" t="s">
        <v>28684</v>
      </c>
      <c r="F3559" s="94">
        <v>42919</v>
      </c>
      <c r="G3559" s="33" t="s">
        <v>27729</v>
      </c>
      <c r="H3559" s="33" t="s">
        <v>819</v>
      </c>
      <c r="I3559" s="33" t="s">
        <v>38</v>
      </c>
      <c r="J3559" s="62">
        <v>94509</v>
      </c>
      <c r="K3559" s="33" t="s">
        <v>4133</v>
      </c>
      <c r="L3559" s="33" t="s">
        <v>13100</v>
      </c>
      <c r="M3559" s="1" t="s">
        <v>47275</v>
      </c>
      <c r="N3559" s="33" t="s">
        <v>20</v>
      </c>
      <c r="O3559" s="33" t="s">
        <v>27728</v>
      </c>
      <c r="P3559" s="33" t="s">
        <v>45771</v>
      </c>
      <c r="Q3559" s="33" t="s">
        <v>29986</v>
      </c>
      <c r="R3559" s="96" t="s">
        <v>27727</v>
      </c>
      <c r="S3559" s="33" t="s">
        <v>93</v>
      </c>
      <c r="T3559" s="33" t="s">
        <v>21</v>
      </c>
      <c r="U3559" s="35" t="s">
        <v>26689</v>
      </c>
      <c r="V3559" s="35" t="s">
        <v>26482</v>
      </c>
      <c r="W3559" s="35" t="s">
        <v>26485</v>
      </c>
      <c r="X3559" s="35" t="s">
        <v>93</v>
      </c>
      <c r="Y3559" s="33">
        <v>2927</v>
      </c>
      <c r="AA3559" s="33" t="s">
        <v>42844</v>
      </c>
      <c r="AB3559" s="33">
        <v>4891</v>
      </c>
      <c r="AC3559" s="103">
        <v>20884</v>
      </c>
    </row>
    <row r="3560" spans="1:43" ht="13" customHeight="1" x14ac:dyDescent="0.2">
      <c r="A3560" s="33" t="s">
        <v>27964</v>
      </c>
      <c r="B3560" s="33">
        <v>45</v>
      </c>
      <c r="C3560" s="33" t="s">
        <v>13</v>
      </c>
      <c r="D3560" s="33" t="s">
        <v>30</v>
      </c>
      <c r="F3560" s="94">
        <v>42919</v>
      </c>
      <c r="G3560" s="33" t="s">
        <v>27963</v>
      </c>
      <c r="H3560" s="33" t="s">
        <v>27962</v>
      </c>
      <c r="I3560" s="33" t="s">
        <v>159</v>
      </c>
      <c r="J3560" s="62">
        <v>31005</v>
      </c>
      <c r="K3560" s="33" t="s">
        <v>671</v>
      </c>
      <c r="L3560" s="33" t="s">
        <v>27587</v>
      </c>
      <c r="M3560" s="1" t="s">
        <v>46252</v>
      </c>
      <c r="N3560" s="33" t="s">
        <v>20</v>
      </c>
      <c r="O3560" s="33" t="s">
        <v>27961</v>
      </c>
      <c r="P3560" s="33" t="s">
        <v>45771</v>
      </c>
      <c r="Q3560" s="33" t="s">
        <v>29986</v>
      </c>
      <c r="R3560" s="96" t="s">
        <v>27960</v>
      </c>
      <c r="S3560" s="33" t="s">
        <v>93</v>
      </c>
      <c r="T3560" s="33" t="s">
        <v>21</v>
      </c>
      <c r="U3560" s="35" t="s">
        <v>26689</v>
      </c>
      <c r="V3560" s="35" t="s">
        <v>26484</v>
      </c>
      <c r="W3560" s="35" t="s">
        <v>26485</v>
      </c>
      <c r="X3560" s="35" t="s">
        <v>93</v>
      </c>
      <c r="Y3560" s="33">
        <v>2738</v>
      </c>
      <c r="AA3560" s="33" t="s">
        <v>42844</v>
      </c>
      <c r="AB3560" s="33">
        <v>4890</v>
      </c>
      <c r="AC3560" s="103">
        <v>20879</v>
      </c>
    </row>
    <row r="3561" spans="1:43" ht="13" customHeight="1" x14ac:dyDescent="0.2">
      <c r="A3561" s="33" t="s">
        <v>27871</v>
      </c>
      <c r="B3561" s="33">
        <v>51</v>
      </c>
      <c r="C3561" s="33" t="s">
        <v>13</v>
      </c>
      <c r="D3561" s="33" t="s">
        <v>30</v>
      </c>
      <c r="F3561" s="94">
        <v>42919</v>
      </c>
      <c r="G3561" s="33" t="s">
        <v>28702</v>
      </c>
      <c r="H3561" s="33" t="s">
        <v>27870</v>
      </c>
      <c r="I3561" s="33" t="s">
        <v>197</v>
      </c>
      <c r="J3561" s="62">
        <v>46038</v>
      </c>
      <c r="K3561" s="33" t="s">
        <v>502</v>
      </c>
      <c r="L3561" s="33" t="s">
        <v>27869</v>
      </c>
      <c r="M3561" s="1" t="s">
        <v>47542</v>
      </c>
      <c r="N3561" s="33" t="s">
        <v>20</v>
      </c>
      <c r="O3561" s="33" t="s">
        <v>27868</v>
      </c>
      <c r="P3561" s="33" t="s">
        <v>45771</v>
      </c>
      <c r="Q3561" s="33" t="s">
        <v>29986</v>
      </c>
      <c r="R3561" s="96" t="s">
        <v>27867</v>
      </c>
      <c r="S3561" s="33" t="s">
        <v>509</v>
      </c>
      <c r="T3561" s="33" t="s">
        <v>21</v>
      </c>
      <c r="U3561" s="35" t="s">
        <v>26689</v>
      </c>
      <c r="V3561" s="35" t="s">
        <v>26484</v>
      </c>
      <c r="W3561" s="35" t="s">
        <v>26485</v>
      </c>
      <c r="X3561" s="35" t="s">
        <v>93</v>
      </c>
      <c r="Y3561" s="33">
        <v>2732</v>
      </c>
      <c r="AA3561" s="33" t="s">
        <v>42844</v>
      </c>
      <c r="AB3561" s="33">
        <v>4888</v>
      </c>
      <c r="AC3561" s="103">
        <v>20883</v>
      </c>
    </row>
    <row r="3562" spans="1:43" ht="13" customHeight="1" x14ac:dyDescent="0.2">
      <c r="A3562" s="33" t="s">
        <v>27943</v>
      </c>
      <c r="B3562" s="33">
        <v>53</v>
      </c>
      <c r="C3562" s="33" t="s">
        <v>13</v>
      </c>
      <c r="D3562" s="33" t="s">
        <v>30</v>
      </c>
      <c r="F3562" s="94">
        <v>42919</v>
      </c>
      <c r="G3562" s="33" t="s">
        <v>28741</v>
      </c>
      <c r="H3562" s="33" t="s">
        <v>779</v>
      </c>
      <c r="I3562" s="33" t="s">
        <v>281</v>
      </c>
      <c r="J3562" s="62">
        <v>99223</v>
      </c>
      <c r="K3562" s="33" t="s">
        <v>779</v>
      </c>
      <c r="L3562" s="33" t="s">
        <v>780</v>
      </c>
      <c r="M3562" s="1" t="s">
        <v>46447</v>
      </c>
      <c r="N3562" s="33" t="s">
        <v>20</v>
      </c>
      <c r="O3562" s="33" t="s">
        <v>27942</v>
      </c>
      <c r="P3562" s="33" t="s">
        <v>45791</v>
      </c>
      <c r="Q3562" s="33" t="s">
        <v>29986</v>
      </c>
      <c r="R3562" s="96" t="s">
        <v>27941</v>
      </c>
      <c r="S3562" s="33" t="s">
        <v>93</v>
      </c>
      <c r="T3562" s="33" t="s">
        <v>21</v>
      </c>
      <c r="U3562" s="35" t="s">
        <v>26689</v>
      </c>
      <c r="V3562" s="35" t="s">
        <v>26482</v>
      </c>
      <c r="W3562" s="35" t="s">
        <v>26485</v>
      </c>
      <c r="X3562" s="35" t="s">
        <v>509</v>
      </c>
      <c r="Y3562" s="33">
        <v>2729</v>
      </c>
      <c r="AA3562" s="33" t="s">
        <v>42844</v>
      </c>
      <c r="AB3562" s="33">
        <v>4887</v>
      </c>
      <c r="AC3562" s="103">
        <v>20880</v>
      </c>
      <c r="AQ3562" s="96"/>
    </row>
    <row r="3563" spans="1:43" ht="13" customHeight="1" x14ac:dyDescent="0.2">
      <c r="A3563" s="33" t="s">
        <v>28685</v>
      </c>
      <c r="B3563" s="33">
        <v>39</v>
      </c>
      <c r="C3563" s="33" t="s">
        <v>13</v>
      </c>
      <c r="D3563" s="33" t="s">
        <v>30</v>
      </c>
      <c r="F3563" s="94">
        <v>42918</v>
      </c>
      <c r="G3563" s="33" t="s">
        <v>28721</v>
      </c>
      <c r="H3563" s="33" t="s">
        <v>3047</v>
      </c>
      <c r="I3563" s="33" t="s">
        <v>224</v>
      </c>
      <c r="J3563" s="62">
        <v>23518</v>
      </c>
      <c r="K3563" s="33" t="s">
        <v>14937</v>
      </c>
      <c r="L3563" s="33" t="s">
        <v>4636</v>
      </c>
      <c r="M3563" s="1" t="s">
        <v>46287</v>
      </c>
      <c r="N3563" s="33" t="s">
        <v>20</v>
      </c>
      <c r="O3563" s="33" t="s">
        <v>27755</v>
      </c>
      <c r="P3563" s="33" t="s">
        <v>45771</v>
      </c>
      <c r="Q3563" s="33" t="s">
        <v>29986</v>
      </c>
      <c r="R3563" s="96" t="s">
        <v>27754</v>
      </c>
      <c r="S3563" s="33" t="s">
        <v>509</v>
      </c>
      <c r="T3563" s="33" t="s">
        <v>21</v>
      </c>
      <c r="U3563" s="35" t="s">
        <v>26689</v>
      </c>
      <c r="V3563" s="35" t="s">
        <v>26484</v>
      </c>
      <c r="W3563" s="35" t="s">
        <v>26485</v>
      </c>
      <c r="X3563" s="35" t="s">
        <v>93</v>
      </c>
      <c r="Y3563" s="33">
        <v>2728</v>
      </c>
      <c r="AA3563" s="33" t="s">
        <v>42844</v>
      </c>
      <c r="AB3563" s="33">
        <v>4886</v>
      </c>
      <c r="AC3563" s="103">
        <v>20878</v>
      </c>
    </row>
    <row r="3564" spans="1:43" ht="13" customHeight="1" x14ac:dyDescent="0.2">
      <c r="A3564" s="33" t="s">
        <v>27887</v>
      </c>
      <c r="B3564" s="33">
        <v>19</v>
      </c>
      <c r="C3564" s="33" t="s">
        <v>13</v>
      </c>
      <c r="D3564" s="33" t="s">
        <v>30</v>
      </c>
      <c r="F3564" s="94">
        <v>42917</v>
      </c>
      <c r="G3564" s="33" t="s">
        <v>27886</v>
      </c>
      <c r="H3564" s="33" t="s">
        <v>1093</v>
      </c>
      <c r="I3564" s="33" t="s">
        <v>191</v>
      </c>
      <c r="J3564" s="62">
        <v>80526</v>
      </c>
      <c r="K3564" s="33" t="s">
        <v>507</v>
      </c>
      <c r="L3564" s="33" t="s">
        <v>42345</v>
      </c>
      <c r="M3564" s="1" t="s">
        <v>47543</v>
      </c>
      <c r="N3564" s="33" t="s">
        <v>20</v>
      </c>
      <c r="O3564" s="33" t="s">
        <v>27885</v>
      </c>
      <c r="P3564" s="33" t="s">
        <v>31864</v>
      </c>
      <c r="Q3564" s="33" t="s">
        <v>29986</v>
      </c>
      <c r="R3564" s="96" t="s">
        <v>27884</v>
      </c>
      <c r="S3564" s="33" t="s">
        <v>93</v>
      </c>
      <c r="T3564" s="33" t="s">
        <v>21</v>
      </c>
      <c r="U3564" s="35" t="s">
        <v>26682</v>
      </c>
      <c r="V3564" s="35" t="s">
        <v>26482</v>
      </c>
      <c r="W3564" s="35" t="s">
        <v>26485</v>
      </c>
      <c r="X3564" s="35" t="s">
        <v>509</v>
      </c>
      <c r="Y3564" s="33">
        <v>2733</v>
      </c>
      <c r="AA3564" s="33" t="s">
        <v>42844</v>
      </c>
      <c r="AB3564" s="33">
        <v>4884</v>
      </c>
      <c r="AC3564" s="103">
        <v>20873</v>
      </c>
    </row>
    <row r="3565" spans="1:43" ht="13" customHeight="1" x14ac:dyDescent="0.2">
      <c r="A3565" s="33" t="s">
        <v>27817</v>
      </c>
      <c r="B3565" s="33">
        <v>23</v>
      </c>
      <c r="C3565" s="33" t="s">
        <v>13</v>
      </c>
      <c r="D3565" s="33" t="s">
        <v>41</v>
      </c>
      <c r="F3565" s="94">
        <v>42917</v>
      </c>
      <c r="G3565" s="33" t="s">
        <v>27816</v>
      </c>
      <c r="H3565" s="33" t="s">
        <v>3054</v>
      </c>
      <c r="I3565" s="33" t="s">
        <v>111</v>
      </c>
      <c r="J3565" s="62">
        <v>85303</v>
      </c>
      <c r="K3565" s="33" t="s">
        <v>582</v>
      </c>
      <c r="L3565" s="33" t="s">
        <v>3056</v>
      </c>
      <c r="M3565" s="1" t="s">
        <v>46427</v>
      </c>
      <c r="N3565" s="33" t="s">
        <v>20</v>
      </c>
      <c r="O3565" s="33" t="s">
        <v>27815</v>
      </c>
      <c r="P3565" s="33" t="s">
        <v>45771</v>
      </c>
      <c r="Q3565" s="33" t="s">
        <v>29986</v>
      </c>
      <c r="R3565" s="96" t="s">
        <v>27814</v>
      </c>
      <c r="S3565" s="33" t="s">
        <v>93</v>
      </c>
      <c r="T3565" s="33" t="s">
        <v>21</v>
      </c>
      <c r="U3565" s="35" t="s">
        <v>26689</v>
      </c>
      <c r="V3565" s="35" t="s">
        <v>26482</v>
      </c>
      <c r="W3565" s="35" t="s">
        <v>26485</v>
      </c>
      <c r="X3565" s="35" t="s">
        <v>509</v>
      </c>
      <c r="Y3565" s="33">
        <v>2727</v>
      </c>
      <c r="AA3565" s="33" t="s">
        <v>42844</v>
      </c>
      <c r="AB3565" s="33">
        <v>4882</v>
      </c>
      <c r="AC3565" s="103">
        <v>20876</v>
      </c>
    </row>
    <row r="3566" spans="1:43" ht="13" customHeight="1" x14ac:dyDescent="0.2">
      <c r="A3566" s="33" t="s">
        <v>27809</v>
      </c>
      <c r="B3566" s="33">
        <v>37</v>
      </c>
      <c r="C3566" s="33" t="s">
        <v>13</v>
      </c>
      <c r="D3566" s="33" t="s">
        <v>78</v>
      </c>
      <c r="E3566" s="96" t="s">
        <v>27808</v>
      </c>
      <c r="F3566" s="94">
        <v>42917</v>
      </c>
      <c r="G3566" s="33" t="s">
        <v>28696</v>
      </c>
      <c r="H3566" s="33" t="s">
        <v>80</v>
      </c>
      <c r="I3566" s="33" t="s">
        <v>37</v>
      </c>
      <c r="J3566" s="62">
        <v>60623</v>
      </c>
      <c r="K3566" s="33" t="s">
        <v>81</v>
      </c>
      <c r="L3566" s="33" t="s">
        <v>82</v>
      </c>
      <c r="M3566" s="1" t="s">
        <v>46250</v>
      </c>
      <c r="N3566" s="33" t="s">
        <v>20</v>
      </c>
      <c r="O3566" s="33" t="s">
        <v>27807</v>
      </c>
      <c r="P3566" s="33" t="s">
        <v>45771</v>
      </c>
      <c r="Q3566" s="33" t="s">
        <v>29986</v>
      </c>
      <c r="R3566" s="96" t="s">
        <v>27806</v>
      </c>
      <c r="S3566" s="33" t="s">
        <v>93</v>
      </c>
      <c r="T3566" s="33" t="s">
        <v>21</v>
      </c>
      <c r="U3566" s="35" t="s">
        <v>26689</v>
      </c>
      <c r="V3566" s="35" t="s">
        <v>26482</v>
      </c>
      <c r="W3566" s="35" t="s">
        <v>26485</v>
      </c>
      <c r="X3566" s="35" t="s">
        <v>509</v>
      </c>
      <c r="Y3566" s="33">
        <v>2730</v>
      </c>
      <c r="AA3566" s="33" t="s">
        <v>42842</v>
      </c>
      <c r="AB3566" s="33">
        <v>4883</v>
      </c>
      <c r="AC3566" s="103">
        <v>20877</v>
      </c>
    </row>
    <row r="3567" spans="1:43" ht="13" customHeight="1" x14ac:dyDescent="0.2">
      <c r="A3567" s="1" t="s">
        <v>2989</v>
      </c>
      <c r="B3567" s="33" t="s">
        <v>22</v>
      </c>
      <c r="C3567" s="33" t="s">
        <v>13</v>
      </c>
      <c r="D3567" s="1" t="s">
        <v>23</v>
      </c>
      <c r="F3567" s="94">
        <v>42917</v>
      </c>
      <c r="G3567" s="33" t="s">
        <v>27726</v>
      </c>
      <c r="H3567" s="33" t="s">
        <v>195</v>
      </c>
      <c r="I3567" s="33" t="s">
        <v>55</v>
      </c>
      <c r="J3567" s="62">
        <v>33130</v>
      </c>
      <c r="K3567" s="33" t="s">
        <v>147</v>
      </c>
      <c r="L3567" s="33" t="s">
        <v>424</v>
      </c>
      <c r="M3567" s="1" t="s">
        <v>46635</v>
      </c>
      <c r="N3567" s="33" t="s">
        <v>27671</v>
      </c>
      <c r="O3567" s="33" t="s">
        <v>27725</v>
      </c>
      <c r="P3567" s="33" t="s">
        <v>45771</v>
      </c>
      <c r="Q3567" s="33" t="s">
        <v>29986</v>
      </c>
      <c r="R3567" s="96" t="s">
        <v>27724</v>
      </c>
      <c r="S3567" s="33" t="s">
        <v>901</v>
      </c>
      <c r="T3567" s="33" t="s">
        <v>45897</v>
      </c>
      <c r="U3567" s="35" t="s">
        <v>49804</v>
      </c>
      <c r="V3567" s="35" t="s">
        <v>26484</v>
      </c>
      <c r="W3567" s="35" t="s">
        <v>26483</v>
      </c>
      <c r="AA3567" s="33" t="s">
        <v>42842</v>
      </c>
      <c r="AB3567" s="33">
        <v>4885</v>
      </c>
      <c r="AC3567" s="103">
        <v>20874</v>
      </c>
    </row>
    <row r="3568" spans="1:43" ht="13" customHeight="1" x14ac:dyDescent="0.2">
      <c r="A3568" s="33" t="s">
        <v>27767</v>
      </c>
      <c r="B3568" s="33">
        <v>32</v>
      </c>
      <c r="C3568" s="33" t="s">
        <v>102</v>
      </c>
      <c r="D3568" s="33" t="s">
        <v>41</v>
      </c>
      <c r="E3568" s="96" t="s">
        <v>27766</v>
      </c>
      <c r="F3568" s="94">
        <v>42916</v>
      </c>
      <c r="G3568" s="33" t="s">
        <v>27765</v>
      </c>
      <c r="H3568" s="33" t="s">
        <v>25279</v>
      </c>
      <c r="I3568" s="33" t="s">
        <v>191</v>
      </c>
      <c r="J3568" s="62">
        <v>80223</v>
      </c>
      <c r="K3568" s="33" t="s">
        <v>1209</v>
      </c>
      <c r="L3568" s="33" t="s">
        <v>27764</v>
      </c>
      <c r="M3568" s="1" t="s">
        <v>47544</v>
      </c>
      <c r="N3568" s="33" t="s">
        <v>20</v>
      </c>
      <c r="O3568" s="33" t="s">
        <v>27763</v>
      </c>
      <c r="P3568" s="33" t="s">
        <v>31864</v>
      </c>
      <c r="Q3568" s="33" t="s">
        <v>29986</v>
      </c>
      <c r="R3568" s="96" t="s">
        <v>27762</v>
      </c>
      <c r="S3568" s="33" t="s">
        <v>93</v>
      </c>
      <c r="T3568" s="33" t="s">
        <v>21</v>
      </c>
      <c r="U3568" s="35" t="s">
        <v>26689</v>
      </c>
      <c r="V3568" s="35" t="s">
        <v>26484</v>
      </c>
      <c r="W3568" s="35" t="s">
        <v>26483</v>
      </c>
      <c r="X3568" s="35" t="s">
        <v>93</v>
      </c>
      <c r="Y3568" s="33">
        <v>2721</v>
      </c>
      <c r="AA3568" s="33" t="s">
        <v>42842</v>
      </c>
      <c r="AB3568" s="33">
        <v>4879</v>
      </c>
      <c r="AC3568" s="103">
        <v>20872</v>
      </c>
    </row>
    <row r="3569" spans="1:46" ht="13" customHeight="1" x14ac:dyDescent="0.2">
      <c r="A3569" s="33" t="s">
        <v>27982</v>
      </c>
      <c r="B3569" s="33">
        <v>33</v>
      </c>
      <c r="C3569" s="33" t="s">
        <v>13</v>
      </c>
      <c r="D3569" s="33" t="s">
        <v>41</v>
      </c>
      <c r="E3569" s="96" t="s">
        <v>27981</v>
      </c>
      <c r="F3569" s="94">
        <v>42916</v>
      </c>
      <c r="G3569" s="33" t="s">
        <v>27980</v>
      </c>
      <c r="H3569" s="33" t="s">
        <v>21029</v>
      </c>
      <c r="I3569" s="33" t="s">
        <v>191</v>
      </c>
      <c r="J3569" s="62">
        <v>80030</v>
      </c>
      <c r="K3569" s="33" t="s">
        <v>1784</v>
      </c>
      <c r="L3569" s="33" t="s">
        <v>21030</v>
      </c>
      <c r="M3569" s="1" t="s">
        <v>45931</v>
      </c>
      <c r="N3569" s="33" t="s">
        <v>20</v>
      </c>
      <c r="O3569" s="33" t="s">
        <v>27979</v>
      </c>
      <c r="P3569" s="33" t="s">
        <v>45791</v>
      </c>
      <c r="Q3569" s="33" t="s">
        <v>29986</v>
      </c>
      <c r="R3569" s="96" t="s">
        <v>27978</v>
      </c>
      <c r="S3569" s="33" t="s">
        <v>93</v>
      </c>
      <c r="T3569" s="33" t="s">
        <v>21</v>
      </c>
      <c r="U3569" s="35" t="s">
        <v>26689</v>
      </c>
      <c r="V3569" s="35" t="s">
        <v>26482</v>
      </c>
      <c r="W3569" s="35" t="s">
        <v>26486</v>
      </c>
      <c r="X3569" s="35" t="s">
        <v>93</v>
      </c>
      <c r="Y3569" s="33">
        <v>2726</v>
      </c>
      <c r="AA3569" s="33" t="s">
        <v>42842</v>
      </c>
      <c r="AB3569" s="33">
        <v>4880</v>
      </c>
      <c r="AC3569" s="103">
        <v>20868</v>
      </c>
      <c r="AT3569" s="96"/>
    </row>
    <row r="3570" spans="1:46" ht="13" customHeight="1" x14ac:dyDescent="0.2">
      <c r="A3570" s="33" t="s">
        <v>27968</v>
      </c>
      <c r="B3570" s="33">
        <v>23</v>
      </c>
      <c r="C3570" s="33" t="s">
        <v>13</v>
      </c>
      <c r="D3570" s="33" t="s">
        <v>30</v>
      </c>
      <c r="F3570" s="94">
        <v>42916</v>
      </c>
      <c r="G3570" s="33" t="s">
        <v>27967</v>
      </c>
      <c r="H3570" s="33" t="s">
        <v>1093</v>
      </c>
      <c r="I3570" s="33" t="s">
        <v>191</v>
      </c>
      <c r="J3570" s="62">
        <v>80528</v>
      </c>
      <c r="K3570" s="33" t="s">
        <v>507</v>
      </c>
      <c r="L3570" s="33" t="s">
        <v>19699</v>
      </c>
      <c r="M3570" s="1" t="s">
        <v>46979</v>
      </c>
      <c r="N3570" s="33" t="s">
        <v>20</v>
      </c>
      <c r="O3570" s="33" t="s">
        <v>27966</v>
      </c>
      <c r="P3570" s="33" t="s">
        <v>31864</v>
      </c>
      <c r="Q3570" s="33" t="s">
        <v>29986</v>
      </c>
      <c r="R3570" s="96" t="s">
        <v>27965</v>
      </c>
      <c r="S3570" s="33" t="s">
        <v>93</v>
      </c>
      <c r="T3570" s="33" t="s">
        <v>45897</v>
      </c>
      <c r="U3570" s="35" t="s">
        <v>49804</v>
      </c>
      <c r="V3570" s="35" t="s">
        <v>26484</v>
      </c>
      <c r="W3570" s="35" t="s">
        <v>26486</v>
      </c>
      <c r="X3570" s="35" t="s">
        <v>93</v>
      </c>
      <c r="Y3570" s="33">
        <v>2725</v>
      </c>
      <c r="AA3570" s="33" t="s">
        <v>42844</v>
      </c>
      <c r="AB3570" s="33">
        <v>4881</v>
      </c>
      <c r="AC3570" s="103">
        <v>20869</v>
      </c>
    </row>
    <row r="3571" spans="1:46" ht="13" customHeight="1" x14ac:dyDescent="0.2">
      <c r="A3571" s="33" t="s">
        <v>27866</v>
      </c>
      <c r="B3571" s="33">
        <v>37</v>
      </c>
      <c r="C3571" s="33" t="s">
        <v>13</v>
      </c>
      <c r="D3571" s="33" t="s">
        <v>41</v>
      </c>
      <c r="E3571" s="96" t="s">
        <v>27865</v>
      </c>
      <c r="F3571" s="94">
        <v>42915</v>
      </c>
      <c r="G3571" s="33" t="s">
        <v>27864</v>
      </c>
      <c r="H3571" s="33" t="s">
        <v>3556</v>
      </c>
      <c r="I3571" s="33" t="s">
        <v>55</v>
      </c>
      <c r="J3571" s="62">
        <v>32725</v>
      </c>
      <c r="K3571" s="33" t="s">
        <v>3558</v>
      </c>
      <c r="L3571" s="33" t="s">
        <v>241</v>
      </c>
      <c r="M3571" s="1" t="s">
        <v>46026</v>
      </c>
      <c r="N3571" s="33" t="s">
        <v>20</v>
      </c>
      <c r="O3571" s="33" t="s">
        <v>27863</v>
      </c>
      <c r="P3571" s="33" t="s">
        <v>45771</v>
      </c>
      <c r="Q3571" s="33" t="s">
        <v>29986</v>
      </c>
      <c r="R3571" s="96" t="s">
        <v>27862</v>
      </c>
      <c r="S3571" s="33" t="s">
        <v>901</v>
      </c>
      <c r="T3571" s="33" t="s">
        <v>45897</v>
      </c>
      <c r="U3571" s="35" t="s">
        <v>49804</v>
      </c>
      <c r="V3571" s="35" t="s">
        <v>26482</v>
      </c>
      <c r="W3571" s="35" t="s">
        <v>26485</v>
      </c>
      <c r="X3571" s="35" t="s">
        <v>93</v>
      </c>
      <c r="Y3571" s="33">
        <v>2724</v>
      </c>
      <c r="AA3571" s="33" t="s">
        <v>42844</v>
      </c>
      <c r="AB3571" s="33">
        <v>4877</v>
      </c>
      <c r="AC3571" s="103">
        <v>20866</v>
      </c>
    </row>
    <row r="3572" spans="1:46" ht="13" customHeight="1" x14ac:dyDescent="0.2">
      <c r="A3572" s="33" t="s">
        <v>27852</v>
      </c>
      <c r="B3572" s="33">
        <v>41</v>
      </c>
      <c r="C3572" s="33" t="s">
        <v>13</v>
      </c>
      <c r="D3572" s="33" t="s">
        <v>41</v>
      </c>
      <c r="F3572" s="94">
        <v>42915</v>
      </c>
      <c r="G3572" s="33" t="s">
        <v>27851</v>
      </c>
      <c r="H3572" s="33" t="s">
        <v>3537</v>
      </c>
      <c r="I3572" s="33" t="s">
        <v>38</v>
      </c>
      <c r="J3572" s="62">
        <v>91504</v>
      </c>
      <c r="K3572" s="33" t="s">
        <v>91</v>
      </c>
      <c r="L3572" s="33" t="s">
        <v>27850</v>
      </c>
      <c r="M3572" s="1" t="s">
        <v>47022</v>
      </c>
      <c r="N3572" s="33" t="s">
        <v>20</v>
      </c>
      <c r="O3572" s="33" t="s">
        <v>27849</v>
      </c>
      <c r="P3572" s="33" t="s">
        <v>45771</v>
      </c>
      <c r="Q3572" s="33" t="s">
        <v>29986</v>
      </c>
      <c r="R3572" s="96" t="s">
        <v>27848</v>
      </c>
      <c r="S3572" s="33" t="s">
        <v>93</v>
      </c>
      <c r="T3572" s="33" t="s">
        <v>45897</v>
      </c>
      <c r="U3572" s="35" t="s">
        <v>39851</v>
      </c>
      <c r="V3572" s="35" t="s">
        <v>26484</v>
      </c>
      <c r="W3572" s="35" t="s">
        <v>26485</v>
      </c>
      <c r="X3572" s="35" t="s">
        <v>93</v>
      </c>
      <c r="Y3572" s="33">
        <v>2720</v>
      </c>
      <c r="AA3572" s="33" t="s">
        <v>42844</v>
      </c>
      <c r="AB3572" s="33">
        <v>4875</v>
      </c>
      <c r="AC3572" s="103">
        <v>20867</v>
      </c>
    </row>
    <row r="3573" spans="1:46" ht="13" customHeight="1" x14ac:dyDescent="0.2">
      <c r="A3573" s="33" t="s">
        <v>28022</v>
      </c>
      <c r="B3573" s="33">
        <v>45</v>
      </c>
      <c r="C3573" s="33" t="s">
        <v>13</v>
      </c>
      <c r="D3573" s="33" t="s">
        <v>78</v>
      </c>
      <c r="E3573" s="96" t="s">
        <v>28021</v>
      </c>
      <c r="F3573" s="94">
        <v>42915</v>
      </c>
      <c r="G3573" s="33" t="s">
        <v>28020</v>
      </c>
      <c r="H3573" s="33" t="s">
        <v>196</v>
      </c>
      <c r="I3573" s="33" t="s">
        <v>197</v>
      </c>
      <c r="J3573" s="62">
        <v>46208</v>
      </c>
      <c r="K3573" s="33" t="s">
        <v>389</v>
      </c>
      <c r="L3573" s="33" t="s">
        <v>198</v>
      </c>
      <c r="M3573" s="1" t="s">
        <v>46034</v>
      </c>
      <c r="N3573" s="33" t="s">
        <v>20</v>
      </c>
      <c r="O3573" s="33" t="s">
        <v>28019</v>
      </c>
      <c r="P3573" s="33" t="s">
        <v>45771</v>
      </c>
      <c r="Q3573" s="33" t="s">
        <v>29986</v>
      </c>
      <c r="R3573" s="96" t="s">
        <v>28018</v>
      </c>
      <c r="S3573" s="33" t="s">
        <v>93</v>
      </c>
      <c r="T3573" s="33" t="s">
        <v>45897</v>
      </c>
      <c r="U3573" s="35" t="s">
        <v>49804</v>
      </c>
      <c r="V3573" s="35" t="s">
        <v>26482</v>
      </c>
      <c r="W3573" s="35" t="s">
        <v>26483</v>
      </c>
      <c r="X3573" s="35" t="s">
        <v>93</v>
      </c>
      <c r="Y3573" s="33">
        <v>2717</v>
      </c>
      <c r="AA3573" s="33" t="s">
        <v>42842</v>
      </c>
      <c r="AB3573" s="33">
        <v>4876</v>
      </c>
      <c r="AC3573" s="103">
        <v>20863</v>
      </c>
    </row>
    <row r="3574" spans="1:46" ht="13" customHeight="1" x14ac:dyDescent="0.2">
      <c r="A3574" s="33" t="s">
        <v>27876</v>
      </c>
      <c r="B3574" s="33">
        <v>23</v>
      </c>
      <c r="C3574" s="33" t="s">
        <v>13</v>
      </c>
      <c r="D3574" s="33" t="s">
        <v>78</v>
      </c>
      <c r="F3574" s="94">
        <v>42915</v>
      </c>
      <c r="G3574" s="33" t="s">
        <v>27875</v>
      </c>
      <c r="H3574" s="33" t="s">
        <v>5748</v>
      </c>
      <c r="I3574" s="33" t="s">
        <v>159</v>
      </c>
      <c r="J3574" s="62">
        <v>30067</v>
      </c>
      <c r="K3574" s="33" t="s">
        <v>3039</v>
      </c>
      <c r="L3574" s="33" t="s">
        <v>27874</v>
      </c>
      <c r="M3574" s="1" t="s">
        <v>47545</v>
      </c>
      <c r="N3574" s="33" t="s">
        <v>20</v>
      </c>
      <c r="O3574" s="33" t="s">
        <v>27873</v>
      </c>
      <c r="P3574" s="33" t="s">
        <v>45771</v>
      </c>
      <c r="Q3574" s="33" t="s">
        <v>29986</v>
      </c>
      <c r="R3574" s="96" t="s">
        <v>27872</v>
      </c>
      <c r="S3574" s="33" t="s">
        <v>93</v>
      </c>
      <c r="T3574" s="33" t="s">
        <v>350</v>
      </c>
      <c r="U3574" s="35" t="s">
        <v>26775</v>
      </c>
      <c r="V3574" s="35" t="s">
        <v>26482</v>
      </c>
      <c r="W3574" s="35" t="s">
        <v>26485</v>
      </c>
      <c r="X3574" s="35" t="s">
        <v>93</v>
      </c>
      <c r="Y3574" s="33">
        <v>2723</v>
      </c>
      <c r="AA3574" s="33" t="s">
        <v>42844</v>
      </c>
      <c r="AB3574" s="33">
        <v>4878</v>
      </c>
      <c r="AC3574" s="103">
        <v>20865</v>
      </c>
    </row>
    <row r="3575" spans="1:46" ht="13" customHeight="1" x14ac:dyDescent="0.2">
      <c r="A3575" s="33" t="s">
        <v>29532</v>
      </c>
      <c r="B3575" s="33" t="s">
        <v>22</v>
      </c>
      <c r="C3575" s="33" t="s">
        <v>13</v>
      </c>
      <c r="D3575" s="33" t="s">
        <v>41</v>
      </c>
      <c r="F3575" s="94">
        <v>42914</v>
      </c>
      <c r="G3575" s="33" t="s">
        <v>27770</v>
      </c>
      <c r="H3575" s="33" t="s">
        <v>91</v>
      </c>
      <c r="I3575" s="33" t="s">
        <v>38</v>
      </c>
      <c r="J3575" s="62">
        <v>90017</v>
      </c>
      <c r="K3575" s="33" t="s">
        <v>91</v>
      </c>
      <c r="L3575" s="33" t="s">
        <v>92</v>
      </c>
      <c r="M3575" s="1" t="s">
        <v>45984</v>
      </c>
      <c r="N3575" s="33" t="s">
        <v>20</v>
      </c>
      <c r="O3575" s="33" t="s">
        <v>27769</v>
      </c>
      <c r="P3575" s="33" t="s">
        <v>45771</v>
      </c>
      <c r="Q3575" s="33" t="s">
        <v>29986</v>
      </c>
      <c r="R3575" s="96" t="s">
        <v>27768</v>
      </c>
      <c r="S3575" s="33" t="s">
        <v>509</v>
      </c>
      <c r="T3575" s="33" t="s">
        <v>21</v>
      </c>
      <c r="U3575" s="35" t="s">
        <v>26689</v>
      </c>
      <c r="V3575" s="35" t="s">
        <v>26482</v>
      </c>
      <c r="W3575" s="35" t="s">
        <v>26485</v>
      </c>
      <c r="X3575" s="35" t="s">
        <v>509</v>
      </c>
      <c r="Y3575" s="33">
        <v>2716</v>
      </c>
      <c r="AA3575" s="33" t="s">
        <v>42842</v>
      </c>
      <c r="AB3575" s="33">
        <v>4873</v>
      </c>
      <c r="AC3575" s="103">
        <v>20860</v>
      </c>
    </row>
    <row r="3576" spans="1:46" ht="13" customHeight="1" x14ac:dyDescent="0.2">
      <c r="A3576" s="33" t="s">
        <v>27790</v>
      </c>
      <c r="B3576" s="33">
        <v>37</v>
      </c>
      <c r="C3576" s="33" t="s">
        <v>13</v>
      </c>
      <c r="D3576" s="33" t="s">
        <v>78</v>
      </c>
      <c r="F3576" s="94">
        <v>42914</v>
      </c>
      <c r="G3576" s="33" t="s">
        <v>27789</v>
      </c>
      <c r="H3576" s="33" t="s">
        <v>1882</v>
      </c>
      <c r="I3576" s="33" t="s">
        <v>297</v>
      </c>
      <c r="J3576" s="62">
        <v>37204</v>
      </c>
      <c r="K3576" s="33" t="s">
        <v>820</v>
      </c>
      <c r="L3576" s="33" t="s">
        <v>27788</v>
      </c>
      <c r="M3576" s="1" t="s">
        <v>47546</v>
      </c>
      <c r="N3576" s="33" t="s">
        <v>20</v>
      </c>
      <c r="O3576" s="33" t="s">
        <v>27787</v>
      </c>
      <c r="P3576" s="33" t="s">
        <v>45771</v>
      </c>
      <c r="Q3576" s="33" t="s">
        <v>29986</v>
      </c>
      <c r="R3576" s="96" t="s">
        <v>27786</v>
      </c>
      <c r="S3576" s="33" t="s">
        <v>93</v>
      </c>
      <c r="T3576" s="33" t="s">
        <v>28</v>
      </c>
      <c r="U3576" s="35" t="s">
        <v>26498</v>
      </c>
      <c r="V3576" s="35" t="s">
        <v>26484</v>
      </c>
      <c r="W3576" s="35" t="s">
        <v>26485</v>
      </c>
      <c r="X3576" s="35" t="s">
        <v>93</v>
      </c>
      <c r="Y3576" s="33">
        <v>2718</v>
      </c>
      <c r="AA3576" s="33" t="s">
        <v>42844</v>
      </c>
      <c r="AB3576" s="33">
        <v>4874</v>
      </c>
      <c r="AC3576" s="103">
        <v>20861</v>
      </c>
    </row>
    <row r="3577" spans="1:46" ht="13" customHeight="1" x14ac:dyDescent="0.2">
      <c r="A3577" s="33" t="s">
        <v>27892</v>
      </c>
      <c r="B3577" s="33">
        <v>35</v>
      </c>
      <c r="C3577" s="33" t="s">
        <v>13</v>
      </c>
      <c r="D3577" s="33" t="s">
        <v>41</v>
      </c>
      <c r="E3577" s="96" t="s">
        <v>27891</v>
      </c>
      <c r="F3577" s="94">
        <v>42913</v>
      </c>
      <c r="G3577" s="33" t="s">
        <v>27890</v>
      </c>
      <c r="H3577" s="33" t="s">
        <v>115</v>
      </c>
      <c r="I3577" s="33" t="s">
        <v>66</v>
      </c>
      <c r="J3577" s="62">
        <v>79104</v>
      </c>
      <c r="K3577" s="33" t="s">
        <v>13975</v>
      </c>
      <c r="L3577" s="33" t="s">
        <v>13976</v>
      </c>
      <c r="M3577" s="1" t="s">
        <v>46243</v>
      </c>
      <c r="N3577" s="33" t="s">
        <v>4952</v>
      </c>
      <c r="O3577" s="33" t="s">
        <v>27889</v>
      </c>
      <c r="P3577" s="33" t="s">
        <v>42395</v>
      </c>
      <c r="Q3577" s="33" t="s">
        <v>29986</v>
      </c>
      <c r="R3577" s="96" t="s">
        <v>27888</v>
      </c>
      <c r="S3577" s="33" t="s">
        <v>93</v>
      </c>
      <c r="T3577" s="33" t="s">
        <v>21</v>
      </c>
      <c r="U3577" s="35" t="s">
        <v>26689</v>
      </c>
      <c r="V3577" s="35" t="s">
        <v>26484</v>
      </c>
      <c r="W3577" s="35" t="s">
        <v>26486</v>
      </c>
      <c r="X3577" s="35" t="s">
        <v>93</v>
      </c>
      <c r="Y3577" s="33">
        <v>2705</v>
      </c>
      <c r="AA3577" s="33" t="s">
        <v>42842</v>
      </c>
      <c r="AB3577" s="33">
        <v>4872</v>
      </c>
      <c r="AC3577" s="103">
        <v>20858</v>
      </c>
    </row>
    <row r="3578" spans="1:46" ht="13" customHeight="1" x14ac:dyDescent="0.2">
      <c r="A3578" s="33" t="s">
        <v>27925</v>
      </c>
      <c r="B3578" s="33">
        <v>24</v>
      </c>
      <c r="C3578" s="33" t="s">
        <v>13</v>
      </c>
      <c r="D3578" s="33" t="s">
        <v>78</v>
      </c>
      <c r="F3578" s="94">
        <v>42911</v>
      </c>
      <c r="G3578" s="33" t="s">
        <v>27924</v>
      </c>
      <c r="H3578" s="33" t="s">
        <v>1024</v>
      </c>
      <c r="I3578" s="33" t="s">
        <v>366</v>
      </c>
      <c r="J3578" s="62">
        <v>73109</v>
      </c>
      <c r="K3578" s="33" t="s">
        <v>1025</v>
      </c>
      <c r="L3578" s="33" t="s">
        <v>1026</v>
      </c>
      <c r="M3578" s="1" t="s">
        <v>46313</v>
      </c>
      <c r="N3578" s="33" t="s">
        <v>20</v>
      </c>
      <c r="O3578" s="33" t="s">
        <v>27923</v>
      </c>
      <c r="P3578" s="33" t="s">
        <v>45771</v>
      </c>
      <c r="Q3578" s="33" t="s">
        <v>29986</v>
      </c>
      <c r="R3578" s="96" t="s">
        <v>27922</v>
      </c>
      <c r="S3578" s="33" t="s">
        <v>93</v>
      </c>
      <c r="T3578" s="33" t="s">
        <v>21</v>
      </c>
      <c r="U3578" s="35" t="s">
        <v>26689</v>
      </c>
      <c r="V3578" s="35" t="s">
        <v>26484</v>
      </c>
      <c r="W3578" s="35" t="s">
        <v>26485</v>
      </c>
      <c r="X3578" s="35" t="s">
        <v>509</v>
      </c>
      <c r="Y3578" s="33">
        <v>2695</v>
      </c>
      <c r="AA3578" s="33" t="s">
        <v>42842</v>
      </c>
      <c r="AB3578" s="33">
        <v>4869</v>
      </c>
      <c r="AC3578" s="103">
        <v>20760</v>
      </c>
    </row>
    <row r="3579" spans="1:46" ht="13" customHeight="1" x14ac:dyDescent="0.2">
      <c r="A3579" s="33" t="s">
        <v>27805</v>
      </c>
      <c r="B3579" s="33">
        <v>36</v>
      </c>
      <c r="C3579" s="33" t="s">
        <v>13</v>
      </c>
      <c r="D3579" s="33" t="s">
        <v>41</v>
      </c>
      <c r="F3579" s="94">
        <v>42911</v>
      </c>
      <c r="G3579" s="33" t="s">
        <v>27804</v>
      </c>
      <c r="H3579" s="33" t="s">
        <v>27803</v>
      </c>
      <c r="I3579" s="33" t="s">
        <v>177</v>
      </c>
      <c r="J3579" s="62">
        <v>87552</v>
      </c>
      <c r="K3579" s="33" t="s">
        <v>9054</v>
      </c>
      <c r="L3579" s="33" t="s">
        <v>2834</v>
      </c>
      <c r="M3579" s="1" t="s">
        <v>45954</v>
      </c>
      <c r="N3579" s="33" t="s">
        <v>20</v>
      </c>
      <c r="O3579" s="33" t="s">
        <v>36449</v>
      </c>
      <c r="P3579" s="33" t="s">
        <v>45771</v>
      </c>
      <c r="Q3579" s="33" t="s">
        <v>29986</v>
      </c>
      <c r="R3579" s="96" t="s">
        <v>27802</v>
      </c>
      <c r="S3579" s="33" t="s">
        <v>509</v>
      </c>
      <c r="T3579" s="33" t="s">
        <v>21</v>
      </c>
      <c r="U3579" s="35" t="s">
        <v>26689</v>
      </c>
      <c r="V3579" s="35" t="s">
        <v>26484</v>
      </c>
      <c r="W3579" s="35" t="s">
        <v>26485</v>
      </c>
      <c r="X3579" s="35" t="s">
        <v>93</v>
      </c>
      <c r="Y3579" s="33">
        <v>2694</v>
      </c>
      <c r="AA3579" s="33" t="s">
        <v>42843</v>
      </c>
      <c r="AB3579" s="33">
        <v>4868</v>
      </c>
      <c r="AC3579" s="103">
        <v>20758</v>
      </c>
    </row>
    <row r="3580" spans="1:46" ht="13" customHeight="1" x14ac:dyDescent="0.2">
      <c r="A3580" s="33" t="s">
        <v>27823</v>
      </c>
      <c r="B3580" s="33">
        <v>47</v>
      </c>
      <c r="C3580" s="33" t="s">
        <v>13</v>
      </c>
      <c r="D3580" s="33" t="s">
        <v>30</v>
      </c>
      <c r="E3580" s="96" t="s">
        <v>27822</v>
      </c>
      <c r="F3580" s="94">
        <v>42911</v>
      </c>
      <c r="G3580" s="33" t="s">
        <v>27821</v>
      </c>
      <c r="H3580" s="33" t="s">
        <v>27820</v>
      </c>
      <c r="I3580" s="33" t="s">
        <v>111</v>
      </c>
      <c r="J3580" s="62">
        <v>85331</v>
      </c>
      <c r="K3580" s="33" t="s">
        <v>582</v>
      </c>
      <c r="L3580" s="33" t="s">
        <v>583</v>
      </c>
      <c r="M3580" s="1" t="s">
        <v>45935</v>
      </c>
      <c r="N3580" s="33" t="s">
        <v>20</v>
      </c>
      <c r="O3580" s="33" t="s">
        <v>27819</v>
      </c>
      <c r="P3580" s="33" t="s">
        <v>45771</v>
      </c>
      <c r="Q3580" s="33" t="s">
        <v>29986</v>
      </c>
      <c r="R3580" s="96" t="s">
        <v>27818</v>
      </c>
      <c r="S3580" s="33" t="s">
        <v>93</v>
      </c>
      <c r="T3580" s="33" t="s">
        <v>21</v>
      </c>
      <c r="U3580" s="35" t="s">
        <v>26689</v>
      </c>
      <c r="V3580" s="35" t="s">
        <v>26484</v>
      </c>
      <c r="W3580" s="35" t="s">
        <v>26485</v>
      </c>
      <c r="X3580" s="35" t="s">
        <v>93</v>
      </c>
      <c r="Y3580" s="33">
        <v>2696</v>
      </c>
      <c r="AA3580" s="33" t="s">
        <v>42844</v>
      </c>
      <c r="AB3580" s="33">
        <v>4870</v>
      </c>
      <c r="AC3580" s="103">
        <v>20756</v>
      </c>
    </row>
    <row r="3581" spans="1:46" ht="13" customHeight="1" x14ac:dyDescent="0.2">
      <c r="A3581" s="33" t="s">
        <v>20972</v>
      </c>
      <c r="B3581" s="33">
        <v>56</v>
      </c>
      <c r="C3581" s="33" t="s">
        <v>13</v>
      </c>
      <c r="D3581" s="33" t="s">
        <v>30</v>
      </c>
      <c r="F3581" s="94">
        <v>42911</v>
      </c>
      <c r="G3581" s="33" t="s">
        <v>27758</v>
      </c>
      <c r="H3581" s="33" t="s">
        <v>604</v>
      </c>
      <c r="I3581" s="33" t="s">
        <v>249</v>
      </c>
      <c r="J3581" s="62">
        <v>89108</v>
      </c>
      <c r="K3581" s="33" t="s">
        <v>524</v>
      </c>
      <c r="L3581" s="33" t="s">
        <v>525</v>
      </c>
      <c r="M3581" s="1" t="s">
        <v>48881</v>
      </c>
      <c r="N3581" s="33" t="s">
        <v>20</v>
      </c>
      <c r="O3581" s="33" t="s">
        <v>27757</v>
      </c>
      <c r="P3581" s="33" t="s">
        <v>45771</v>
      </c>
      <c r="Q3581" s="33" t="s">
        <v>29986</v>
      </c>
      <c r="R3581" s="96" t="s">
        <v>27756</v>
      </c>
      <c r="S3581" s="33" t="s">
        <v>93</v>
      </c>
      <c r="T3581" s="33" t="s">
        <v>21</v>
      </c>
      <c r="U3581" s="35" t="s">
        <v>26689</v>
      </c>
      <c r="V3581" s="35" t="s">
        <v>26484</v>
      </c>
      <c r="W3581" s="35" t="s">
        <v>26485</v>
      </c>
      <c r="X3581" s="35" t="s">
        <v>93</v>
      </c>
      <c r="Y3581" s="33">
        <v>2698</v>
      </c>
      <c r="AA3581" s="33" t="s">
        <v>42842</v>
      </c>
      <c r="AB3581" s="33">
        <v>4871</v>
      </c>
      <c r="AC3581" s="103">
        <v>20759</v>
      </c>
    </row>
    <row r="3582" spans="1:46" ht="13" customHeight="1" x14ac:dyDescent="0.2">
      <c r="A3582" s="33" t="s">
        <v>27857</v>
      </c>
      <c r="B3582" s="33">
        <v>56</v>
      </c>
      <c r="C3582" s="33" t="s">
        <v>13</v>
      </c>
      <c r="D3582" s="33" t="s">
        <v>78</v>
      </c>
      <c r="E3582" s="96" t="s">
        <v>27856</v>
      </c>
      <c r="F3582" s="94">
        <v>42911</v>
      </c>
      <c r="G3582" s="33" t="s">
        <v>27855</v>
      </c>
      <c r="H3582" s="33" t="s">
        <v>2826</v>
      </c>
      <c r="I3582" s="33" t="s">
        <v>25</v>
      </c>
      <c r="J3582" s="62">
        <v>29406</v>
      </c>
      <c r="K3582" s="33" t="s">
        <v>2055</v>
      </c>
      <c r="L3582" s="33" t="s">
        <v>2078</v>
      </c>
      <c r="M3582" s="1" t="s">
        <v>47547</v>
      </c>
      <c r="N3582" s="33" t="s">
        <v>20</v>
      </c>
      <c r="O3582" s="33" t="s">
        <v>27854</v>
      </c>
      <c r="P3582" s="33" t="s">
        <v>45771</v>
      </c>
      <c r="Q3582" s="33" t="s">
        <v>29986</v>
      </c>
      <c r="R3582" s="96" t="s">
        <v>27853</v>
      </c>
      <c r="S3582" s="33" t="s">
        <v>93</v>
      </c>
      <c r="T3582" s="33" t="s">
        <v>21</v>
      </c>
      <c r="U3582" s="35" t="s">
        <v>26689</v>
      </c>
      <c r="V3582" s="35" t="s">
        <v>26487</v>
      </c>
      <c r="W3582" s="35" t="s">
        <v>26486</v>
      </c>
      <c r="X3582" s="35" t="s">
        <v>93</v>
      </c>
      <c r="Y3582" s="33">
        <v>2692</v>
      </c>
      <c r="AA3582" s="33" t="s">
        <v>42842</v>
      </c>
      <c r="AB3582" s="33">
        <v>4867</v>
      </c>
      <c r="AC3582" s="103">
        <v>20761</v>
      </c>
    </row>
    <row r="3583" spans="1:46" ht="13" customHeight="1" x14ac:dyDescent="0.2">
      <c r="A3583" s="33" t="s">
        <v>27977</v>
      </c>
      <c r="B3583" s="33">
        <v>37</v>
      </c>
      <c r="C3583" s="33" t="s">
        <v>13</v>
      </c>
      <c r="D3583" s="33" t="s">
        <v>30</v>
      </c>
      <c r="F3583" s="94">
        <v>42910</v>
      </c>
      <c r="G3583" s="33" t="s">
        <v>27976</v>
      </c>
      <c r="H3583" s="33" t="s">
        <v>3027</v>
      </c>
      <c r="I3583" s="33" t="s">
        <v>105</v>
      </c>
      <c r="J3583" s="62">
        <v>97439</v>
      </c>
      <c r="K3583" s="33" t="s">
        <v>2933</v>
      </c>
      <c r="L3583" s="33" t="s">
        <v>17324</v>
      </c>
      <c r="M3583" s="1" t="s">
        <v>46542</v>
      </c>
      <c r="N3583" s="33" t="s">
        <v>20</v>
      </c>
      <c r="O3583" s="33" t="s">
        <v>27975</v>
      </c>
      <c r="P3583" s="33" t="s">
        <v>45771</v>
      </c>
      <c r="Q3583" s="33" t="s">
        <v>29986</v>
      </c>
      <c r="R3583" s="96" t="s">
        <v>27974</v>
      </c>
      <c r="S3583" s="33" t="s">
        <v>509</v>
      </c>
      <c r="T3583" s="33" t="s">
        <v>21</v>
      </c>
      <c r="U3583" s="35" t="s">
        <v>26689</v>
      </c>
      <c r="V3583" s="35" t="s">
        <v>26484</v>
      </c>
      <c r="W3583" s="35" t="s">
        <v>26483</v>
      </c>
      <c r="X3583" s="35" t="s">
        <v>93</v>
      </c>
      <c r="Y3583" s="33">
        <v>2699</v>
      </c>
      <c r="AA3583" s="33" t="s">
        <v>42843</v>
      </c>
      <c r="AB3583" s="33">
        <v>4863</v>
      </c>
      <c r="AC3583" s="103">
        <v>20751</v>
      </c>
    </row>
    <row r="3584" spans="1:46" ht="13" customHeight="1" x14ac:dyDescent="0.2">
      <c r="A3584" s="33" t="s">
        <v>27879</v>
      </c>
      <c r="B3584" s="33">
        <v>47</v>
      </c>
      <c r="C3584" s="33" t="s">
        <v>13</v>
      </c>
      <c r="D3584" s="33" t="s">
        <v>30</v>
      </c>
      <c r="F3584" s="94">
        <v>42910</v>
      </c>
      <c r="G3584" s="33" t="s">
        <v>27878</v>
      </c>
      <c r="H3584" s="33" t="s">
        <v>2297</v>
      </c>
      <c r="I3584" s="33" t="s">
        <v>366</v>
      </c>
      <c r="J3584" s="62">
        <v>74128</v>
      </c>
      <c r="K3584" s="33" t="s">
        <v>2297</v>
      </c>
      <c r="L3584" s="33" t="s">
        <v>3095</v>
      </c>
      <c r="M3584" s="1" t="s">
        <v>46198</v>
      </c>
      <c r="N3584" s="33" t="s">
        <v>20</v>
      </c>
      <c r="O3584" s="33" t="s">
        <v>36450</v>
      </c>
      <c r="P3584" s="33" t="s">
        <v>45771</v>
      </c>
      <c r="Q3584" s="33" t="s">
        <v>29986</v>
      </c>
      <c r="R3584" s="96" t="s">
        <v>27877</v>
      </c>
      <c r="S3584" s="33" t="s">
        <v>93</v>
      </c>
      <c r="T3584" s="33" t="s">
        <v>21</v>
      </c>
      <c r="U3584" s="35" t="s">
        <v>26689</v>
      </c>
      <c r="V3584" s="35" t="s">
        <v>26484</v>
      </c>
      <c r="W3584" s="35" t="s">
        <v>26486</v>
      </c>
      <c r="X3584" s="35" t="s">
        <v>93</v>
      </c>
      <c r="Y3584" s="33">
        <v>2702</v>
      </c>
      <c r="AA3584" s="33" t="s">
        <v>42844</v>
      </c>
      <c r="AB3584" s="33">
        <v>4864</v>
      </c>
      <c r="AC3584" s="103">
        <v>20750</v>
      </c>
    </row>
    <row r="3585" spans="1:46" ht="13" customHeight="1" x14ac:dyDescent="0.2">
      <c r="A3585" s="33" t="s">
        <v>27917</v>
      </c>
      <c r="B3585" s="33">
        <v>20</v>
      </c>
      <c r="C3585" s="33" t="s">
        <v>13</v>
      </c>
      <c r="D3585" s="33" t="s">
        <v>78</v>
      </c>
      <c r="F3585" s="94">
        <v>42910</v>
      </c>
      <c r="G3585" s="33" t="s">
        <v>27916</v>
      </c>
      <c r="H3585" s="33" t="s">
        <v>2340</v>
      </c>
      <c r="I3585" s="33" t="s">
        <v>281</v>
      </c>
      <c r="J3585" s="62">
        <v>98030</v>
      </c>
      <c r="K3585" s="33" t="s">
        <v>1130</v>
      </c>
      <c r="L3585" s="33" t="s">
        <v>3168</v>
      </c>
      <c r="M3585" s="1" t="s">
        <v>46860</v>
      </c>
      <c r="N3585" s="33" t="s">
        <v>20</v>
      </c>
      <c r="O3585" s="33" t="s">
        <v>27915</v>
      </c>
      <c r="P3585" s="33" t="s">
        <v>45771</v>
      </c>
      <c r="Q3585" s="33" t="s">
        <v>29986</v>
      </c>
      <c r="R3585" s="96" t="s">
        <v>27914</v>
      </c>
      <c r="S3585" s="33" t="s">
        <v>93</v>
      </c>
      <c r="T3585" s="33" t="s">
        <v>350</v>
      </c>
      <c r="U3585" s="35" t="s">
        <v>26775</v>
      </c>
      <c r="V3585" s="35" t="s">
        <v>26482</v>
      </c>
      <c r="W3585" s="35" t="s">
        <v>26483</v>
      </c>
      <c r="X3585" s="35" t="s">
        <v>93</v>
      </c>
      <c r="Y3585" s="33">
        <v>2703</v>
      </c>
      <c r="AA3585" s="33" t="s">
        <v>42844</v>
      </c>
      <c r="AB3585" s="33">
        <v>4866</v>
      </c>
      <c r="AC3585" s="103">
        <v>20755</v>
      </c>
    </row>
    <row r="3586" spans="1:46" ht="13" customHeight="1" x14ac:dyDescent="0.2">
      <c r="A3586" s="33" t="s">
        <v>27959</v>
      </c>
      <c r="B3586" s="33" t="s">
        <v>22</v>
      </c>
      <c r="C3586" s="33" t="s">
        <v>13</v>
      </c>
      <c r="D3586" s="33" t="s">
        <v>30</v>
      </c>
      <c r="F3586" s="94">
        <v>42910</v>
      </c>
      <c r="G3586" s="33" t="s">
        <v>27958</v>
      </c>
      <c r="H3586" s="33" t="s">
        <v>27957</v>
      </c>
      <c r="I3586" s="33" t="s">
        <v>87</v>
      </c>
      <c r="J3586" s="62">
        <v>36529</v>
      </c>
      <c r="K3586" s="33" t="s">
        <v>106</v>
      </c>
      <c r="L3586" s="33" t="s">
        <v>107</v>
      </c>
      <c r="M3586" s="1" t="s">
        <v>47548</v>
      </c>
      <c r="N3586" s="33" t="s">
        <v>20</v>
      </c>
      <c r="O3586" s="33" t="s">
        <v>27956</v>
      </c>
      <c r="P3586" s="33" t="s">
        <v>45771</v>
      </c>
      <c r="Q3586" s="33" t="s">
        <v>29986</v>
      </c>
      <c r="R3586" s="96" t="s">
        <v>27955</v>
      </c>
      <c r="S3586" s="33" t="s">
        <v>93</v>
      </c>
      <c r="T3586" s="33" t="s">
        <v>350</v>
      </c>
      <c r="U3586" s="35" t="s">
        <v>26775</v>
      </c>
      <c r="V3586" s="35" t="s">
        <v>26482</v>
      </c>
      <c r="W3586" s="35" t="s">
        <v>26485</v>
      </c>
      <c r="X3586" s="35" t="s">
        <v>93</v>
      </c>
      <c r="Y3586" s="33">
        <v>2701</v>
      </c>
      <c r="AA3586" s="33" t="s">
        <v>42843</v>
      </c>
      <c r="AB3586" s="33">
        <v>4865</v>
      </c>
      <c r="AC3586" s="103">
        <v>20749</v>
      </c>
    </row>
    <row r="3587" spans="1:46" ht="13" customHeight="1" x14ac:dyDescent="0.2">
      <c r="A3587" s="33" t="s">
        <v>27883</v>
      </c>
      <c r="B3587" s="33">
        <v>34</v>
      </c>
      <c r="C3587" s="33" t="s">
        <v>13</v>
      </c>
      <c r="D3587" s="33" t="s">
        <v>41</v>
      </c>
      <c r="F3587" s="94">
        <v>42909</v>
      </c>
      <c r="G3587" s="33" t="s">
        <v>27882</v>
      </c>
      <c r="H3587" s="33" t="s">
        <v>581</v>
      </c>
      <c r="I3587" s="33" t="s">
        <v>111</v>
      </c>
      <c r="J3587" s="62">
        <v>85034</v>
      </c>
      <c r="K3587" s="33" t="s">
        <v>582</v>
      </c>
      <c r="L3587" s="33" t="s">
        <v>583</v>
      </c>
      <c r="M3587" s="1" t="s">
        <v>45935</v>
      </c>
      <c r="N3587" s="33" t="s">
        <v>20</v>
      </c>
      <c r="O3587" s="33" t="s">
        <v>27881</v>
      </c>
      <c r="P3587" s="33" t="s">
        <v>45771</v>
      </c>
      <c r="Q3587" s="33" t="s">
        <v>29986</v>
      </c>
      <c r="R3587" s="96" t="s">
        <v>27880</v>
      </c>
      <c r="S3587" s="33" t="s">
        <v>93</v>
      </c>
      <c r="T3587" s="33" t="s">
        <v>350</v>
      </c>
      <c r="U3587" s="35" t="s">
        <v>26775</v>
      </c>
      <c r="V3587" s="35" t="s">
        <v>26484</v>
      </c>
      <c r="W3587" s="35" t="s">
        <v>26483</v>
      </c>
      <c r="X3587" s="35" t="s">
        <v>93</v>
      </c>
      <c r="Y3587" s="33">
        <v>2704</v>
      </c>
      <c r="AA3587" s="33" t="s">
        <v>42842</v>
      </c>
      <c r="AB3587" s="33">
        <v>4862</v>
      </c>
      <c r="AC3587" s="103">
        <v>20747</v>
      </c>
    </row>
    <row r="3588" spans="1:46" ht="13" customHeight="1" x14ac:dyDescent="0.2">
      <c r="A3588" s="33" t="s">
        <v>27785</v>
      </c>
      <c r="B3588" s="33">
        <v>20</v>
      </c>
      <c r="C3588" s="33" t="s">
        <v>13</v>
      </c>
      <c r="D3588" s="33" t="s">
        <v>41</v>
      </c>
      <c r="E3588" s="96" t="s">
        <v>27784</v>
      </c>
      <c r="F3588" s="94">
        <v>42908</v>
      </c>
      <c r="G3588" s="33" t="s">
        <v>27783</v>
      </c>
      <c r="H3588" s="33" t="s">
        <v>91</v>
      </c>
      <c r="I3588" s="33" t="s">
        <v>38</v>
      </c>
      <c r="J3588" s="62">
        <v>90046</v>
      </c>
      <c r="K3588" s="33" t="s">
        <v>91</v>
      </c>
      <c r="L3588" s="33" t="s">
        <v>92</v>
      </c>
      <c r="M3588" s="1" t="s">
        <v>45984</v>
      </c>
      <c r="N3588" s="33" t="s">
        <v>20</v>
      </c>
      <c r="O3588" s="33" t="s">
        <v>27782</v>
      </c>
      <c r="P3588" s="33" t="s">
        <v>45771</v>
      </c>
      <c r="Q3588" s="33" t="s">
        <v>29986</v>
      </c>
      <c r="R3588" s="96" t="s">
        <v>27781</v>
      </c>
      <c r="S3588" s="33" t="s">
        <v>93</v>
      </c>
      <c r="T3588" s="33" t="s">
        <v>21</v>
      </c>
      <c r="U3588" s="35" t="s">
        <v>26689</v>
      </c>
      <c r="V3588" s="35" t="s">
        <v>26484</v>
      </c>
      <c r="W3588" s="35" t="s">
        <v>26485</v>
      </c>
      <c r="X3588" s="35" t="s">
        <v>93</v>
      </c>
      <c r="Y3588" s="33">
        <v>2693</v>
      </c>
      <c r="AA3588" s="33" t="s">
        <v>42842</v>
      </c>
      <c r="AB3588" s="33">
        <v>4860</v>
      </c>
      <c r="AC3588" s="103">
        <v>20746</v>
      </c>
      <c r="AT3588" s="96"/>
    </row>
    <row r="3589" spans="1:46" ht="13" customHeight="1" x14ac:dyDescent="0.2">
      <c r="A3589" s="33" t="s">
        <v>28009</v>
      </c>
      <c r="B3589" s="33">
        <v>17</v>
      </c>
      <c r="C3589" s="33" t="s">
        <v>13</v>
      </c>
      <c r="D3589" s="33" t="s">
        <v>41</v>
      </c>
      <c r="E3589" s="96" t="s">
        <v>28008</v>
      </c>
      <c r="F3589" s="94">
        <v>42908</v>
      </c>
      <c r="G3589" s="33" t="s">
        <v>28007</v>
      </c>
      <c r="H3589" s="33" t="s">
        <v>5708</v>
      </c>
      <c r="I3589" s="33" t="s">
        <v>38</v>
      </c>
      <c r="J3589" s="62">
        <v>93550</v>
      </c>
      <c r="K3589" s="33" t="s">
        <v>91</v>
      </c>
      <c r="L3589" s="33" t="s">
        <v>383</v>
      </c>
      <c r="M3589" s="1" t="s">
        <v>45973</v>
      </c>
      <c r="N3589" s="33" t="s">
        <v>20</v>
      </c>
      <c r="O3589" s="33" t="s">
        <v>36451</v>
      </c>
      <c r="P3589" s="33" t="s">
        <v>45771</v>
      </c>
      <c r="Q3589" s="33" t="s">
        <v>29986</v>
      </c>
      <c r="R3589" s="96" t="s">
        <v>28006</v>
      </c>
      <c r="S3589" s="33" t="s">
        <v>93</v>
      </c>
      <c r="T3589" s="33" t="s">
        <v>45897</v>
      </c>
      <c r="U3589" s="35" t="s">
        <v>49804</v>
      </c>
      <c r="V3589" s="35" t="s">
        <v>26482</v>
      </c>
      <c r="W3589" s="35" t="s">
        <v>26485</v>
      </c>
      <c r="X3589" s="35" t="s">
        <v>93</v>
      </c>
      <c r="Y3589" s="33">
        <v>2691</v>
      </c>
      <c r="AA3589" s="33" t="s">
        <v>42844</v>
      </c>
      <c r="AB3589" s="33">
        <v>4861</v>
      </c>
      <c r="AC3589" s="103">
        <v>20745</v>
      </c>
      <c r="AT3589" s="96"/>
    </row>
    <row r="3590" spans="1:46" ht="13" customHeight="1" x14ac:dyDescent="0.2">
      <c r="A3590" s="33" t="s">
        <v>27940</v>
      </c>
      <c r="B3590" s="33">
        <v>37</v>
      </c>
      <c r="C3590" s="33" t="s">
        <v>13</v>
      </c>
      <c r="D3590" s="33" t="s">
        <v>41</v>
      </c>
      <c r="F3590" s="94">
        <v>42907</v>
      </c>
      <c r="G3590" s="33" t="s">
        <v>27939</v>
      </c>
      <c r="H3590" s="33" t="s">
        <v>27938</v>
      </c>
      <c r="I3590" s="33" t="s">
        <v>366</v>
      </c>
      <c r="J3590" s="62">
        <v>74750</v>
      </c>
      <c r="K3590" s="33" t="s">
        <v>23489</v>
      </c>
      <c r="L3590" s="33" t="s">
        <v>27937</v>
      </c>
      <c r="M3590" s="1" t="s">
        <v>47549</v>
      </c>
      <c r="N3590" s="33" t="s">
        <v>20</v>
      </c>
      <c r="O3590" s="33" t="s">
        <v>27936</v>
      </c>
      <c r="P3590" s="33" t="s">
        <v>45771</v>
      </c>
      <c r="Q3590" s="33" t="s">
        <v>29986</v>
      </c>
      <c r="R3590" s="96" t="s">
        <v>27935</v>
      </c>
      <c r="S3590" s="33" t="s">
        <v>93</v>
      </c>
      <c r="T3590" s="33" t="s">
        <v>21</v>
      </c>
      <c r="U3590" s="35" t="s">
        <v>26682</v>
      </c>
      <c r="V3590" s="35" t="s">
        <v>26482</v>
      </c>
      <c r="W3590" s="35" t="s">
        <v>26485</v>
      </c>
      <c r="X3590" s="35" t="s">
        <v>93</v>
      </c>
      <c r="Y3590" s="33">
        <v>2690</v>
      </c>
      <c r="AA3590" s="33" t="s">
        <v>42843</v>
      </c>
      <c r="AB3590" s="33">
        <v>4858</v>
      </c>
      <c r="AC3590" s="103">
        <v>20744</v>
      </c>
      <c r="AT3590" s="96"/>
    </row>
    <row r="3591" spans="1:46" ht="13" customHeight="1" x14ac:dyDescent="0.2">
      <c r="A3591" s="33" t="s">
        <v>27986</v>
      </c>
      <c r="B3591" s="33">
        <v>33</v>
      </c>
      <c r="C3591" s="33" t="s">
        <v>13</v>
      </c>
      <c r="D3591" s="33" t="s">
        <v>30</v>
      </c>
      <c r="F3591" s="94">
        <v>42907</v>
      </c>
      <c r="G3591" s="33" t="s">
        <v>27985</v>
      </c>
      <c r="H3591" s="33" t="s">
        <v>18598</v>
      </c>
      <c r="I3591" s="33" t="s">
        <v>399</v>
      </c>
      <c r="J3591" s="62">
        <v>64772</v>
      </c>
      <c r="K3591" s="33" t="s">
        <v>27984</v>
      </c>
      <c r="L3591" s="33" t="s">
        <v>36452</v>
      </c>
      <c r="M3591" s="1" t="s">
        <v>47550</v>
      </c>
      <c r="N3591" s="33" t="s">
        <v>20</v>
      </c>
      <c r="O3591" s="33" t="s">
        <v>36453</v>
      </c>
      <c r="P3591" s="33" t="s">
        <v>45771</v>
      </c>
      <c r="Q3591" s="33" t="s">
        <v>29986</v>
      </c>
      <c r="R3591" s="96" t="s">
        <v>27983</v>
      </c>
      <c r="S3591" s="33" t="s">
        <v>93</v>
      </c>
      <c r="T3591" s="33" t="s">
        <v>350</v>
      </c>
      <c r="U3591" s="35" t="s">
        <v>26775</v>
      </c>
      <c r="V3591" s="35" t="s">
        <v>26484</v>
      </c>
      <c r="W3591" s="35" t="s">
        <v>26483</v>
      </c>
      <c r="X3591" s="35" t="s">
        <v>93</v>
      </c>
      <c r="Y3591" s="33">
        <v>2688</v>
      </c>
      <c r="AA3591" s="33" t="s">
        <v>42843</v>
      </c>
      <c r="AB3591" s="33">
        <v>4859</v>
      </c>
      <c r="AC3591" s="103">
        <v>20743</v>
      </c>
      <c r="AQ3591" s="96"/>
    </row>
    <row r="3592" spans="1:46" ht="13" customHeight="1" x14ac:dyDescent="0.2">
      <c r="A3592" s="33" t="s">
        <v>27813</v>
      </c>
      <c r="B3592" s="33">
        <v>28</v>
      </c>
      <c r="C3592" s="33" t="s">
        <v>13</v>
      </c>
      <c r="D3592" s="33" t="s">
        <v>41</v>
      </c>
      <c r="F3592" s="94">
        <v>42906</v>
      </c>
      <c r="G3592" s="33" t="s">
        <v>27812</v>
      </c>
      <c r="H3592" s="33" t="s">
        <v>604</v>
      </c>
      <c r="I3592" s="33" t="s">
        <v>249</v>
      </c>
      <c r="J3592" s="62">
        <v>89117</v>
      </c>
      <c r="K3592" s="33" t="s">
        <v>524</v>
      </c>
      <c r="L3592" s="33" t="s">
        <v>525</v>
      </c>
      <c r="M3592" s="1" t="s">
        <v>48881</v>
      </c>
      <c r="N3592" s="33" t="s">
        <v>4952</v>
      </c>
      <c r="O3592" s="33" t="s">
        <v>27811</v>
      </c>
      <c r="P3592" s="33" t="s">
        <v>45771</v>
      </c>
      <c r="Q3592" s="33" t="s">
        <v>29986</v>
      </c>
      <c r="R3592" s="96" t="s">
        <v>27810</v>
      </c>
      <c r="S3592" s="33" t="s">
        <v>93</v>
      </c>
      <c r="T3592" s="33" t="s">
        <v>21</v>
      </c>
      <c r="U3592" s="35" t="s">
        <v>26682</v>
      </c>
      <c r="V3592" s="35" t="s">
        <v>26482</v>
      </c>
      <c r="W3592" s="35" t="s">
        <v>26485</v>
      </c>
      <c r="X3592" s="35" t="s">
        <v>93</v>
      </c>
      <c r="Y3592" s="33">
        <v>2683</v>
      </c>
      <c r="AA3592" s="33" t="s">
        <v>42842</v>
      </c>
      <c r="AB3592" s="33">
        <v>4856</v>
      </c>
      <c r="AC3592" s="103">
        <v>20740</v>
      </c>
    </row>
    <row r="3593" spans="1:46" ht="13" customHeight="1" x14ac:dyDescent="0.2">
      <c r="A3593" s="33" t="s">
        <v>27904</v>
      </c>
      <c r="B3593" s="33">
        <v>32</v>
      </c>
      <c r="C3593" s="33" t="s">
        <v>13</v>
      </c>
      <c r="D3593" s="33" t="s">
        <v>30</v>
      </c>
      <c r="F3593" s="94">
        <v>42906</v>
      </c>
      <c r="G3593" s="33" t="s">
        <v>27903</v>
      </c>
      <c r="H3593" s="33" t="s">
        <v>502</v>
      </c>
      <c r="I3593" s="33" t="s">
        <v>62</v>
      </c>
      <c r="J3593" s="62">
        <v>45011</v>
      </c>
      <c r="K3593" s="33" t="s">
        <v>5049</v>
      </c>
      <c r="L3593" s="33" t="s">
        <v>8755</v>
      </c>
      <c r="M3593" s="1" t="s">
        <v>47116</v>
      </c>
      <c r="N3593" s="33" t="s">
        <v>20</v>
      </c>
      <c r="O3593" s="33" t="s">
        <v>27902</v>
      </c>
      <c r="P3593" s="33" t="s">
        <v>45771</v>
      </c>
      <c r="Q3593" s="33" t="s">
        <v>29986</v>
      </c>
      <c r="R3593" s="96" t="s">
        <v>27901</v>
      </c>
      <c r="S3593" s="33" t="s">
        <v>509</v>
      </c>
      <c r="T3593" s="33" t="s">
        <v>21</v>
      </c>
      <c r="U3593" s="35" t="s">
        <v>26689</v>
      </c>
      <c r="V3593" s="35" t="s">
        <v>26484</v>
      </c>
      <c r="W3593" s="35" t="s">
        <v>19153</v>
      </c>
      <c r="X3593" s="35" t="s">
        <v>93</v>
      </c>
      <c r="Y3593" s="33">
        <v>2686</v>
      </c>
      <c r="AA3593" s="33" t="s">
        <v>42844</v>
      </c>
      <c r="AB3593" s="33">
        <v>4854</v>
      </c>
      <c r="AC3593" s="103">
        <v>20741</v>
      </c>
      <c r="AQ3593" s="96"/>
    </row>
    <row r="3594" spans="1:46" ht="13" customHeight="1" x14ac:dyDescent="0.2">
      <c r="A3594" s="33" t="s">
        <v>27934</v>
      </c>
      <c r="B3594" s="33">
        <v>40</v>
      </c>
      <c r="C3594" s="33" t="s">
        <v>13</v>
      </c>
      <c r="D3594" s="33" t="s">
        <v>30</v>
      </c>
      <c r="F3594" s="94">
        <v>42906</v>
      </c>
      <c r="G3594" s="33" t="s">
        <v>27933</v>
      </c>
      <c r="H3594" s="33" t="s">
        <v>1200</v>
      </c>
      <c r="I3594" s="33" t="s">
        <v>297</v>
      </c>
      <c r="J3594" s="62">
        <v>37064</v>
      </c>
      <c r="K3594" s="33" t="s">
        <v>2386</v>
      </c>
      <c r="L3594" s="33" t="s">
        <v>27932</v>
      </c>
      <c r="M3594" s="1" t="s">
        <v>47552</v>
      </c>
      <c r="N3594" s="33" t="s">
        <v>20</v>
      </c>
      <c r="O3594" s="33" t="s">
        <v>27931</v>
      </c>
      <c r="P3594" s="33" t="s">
        <v>45771</v>
      </c>
      <c r="Q3594" s="33" t="s">
        <v>29986</v>
      </c>
      <c r="R3594" s="96" t="s">
        <v>27930</v>
      </c>
      <c r="S3594" s="33" t="s">
        <v>93</v>
      </c>
      <c r="T3594" s="33" t="s">
        <v>21</v>
      </c>
      <c r="U3594" s="35" t="s">
        <v>26689</v>
      </c>
      <c r="V3594" s="35" t="s">
        <v>26484</v>
      </c>
      <c r="W3594" s="35" t="s">
        <v>26483</v>
      </c>
      <c r="X3594" s="35" t="s">
        <v>93</v>
      </c>
      <c r="Y3594" s="33">
        <v>2685</v>
      </c>
      <c r="AA3594" s="33" t="s">
        <v>42844</v>
      </c>
      <c r="AB3594" s="33">
        <v>4853</v>
      </c>
      <c r="AC3594" s="103">
        <v>20742</v>
      </c>
    </row>
    <row r="3595" spans="1:46" ht="13" customHeight="1" x14ac:dyDescent="0.2">
      <c r="A3595" s="33" t="s">
        <v>27801</v>
      </c>
      <c r="B3595" s="33">
        <v>50</v>
      </c>
      <c r="C3595" s="33" t="s">
        <v>13</v>
      </c>
      <c r="D3595" s="33" t="s">
        <v>30</v>
      </c>
      <c r="F3595" s="94">
        <v>42906</v>
      </c>
      <c r="G3595" s="33" t="s">
        <v>27800</v>
      </c>
      <c r="H3595" s="33" t="s">
        <v>3740</v>
      </c>
      <c r="I3595" s="33" t="s">
        <v>336</v>
      </c>
      <c r="J3595" s="62">
        <v>67073</v>
      </c>
      <c r="K3595" s="33" t="s">
        <v>389</v>
      </c>
      <c r="L3595" s="33" t="s">
        <v>6822</v>
      </c>
      <c r="M3595" s="1" t="s">
        <v>47551</v>
      </c>
      <c r="N3595" s="33" t="s">
        <v>20</v>
      </c>
      <c r="O3595" s="33" t="s">
        <v>27799</v>
      </c>
      <c r="P3595" s="33" t="s">
        <v>45771</v>
      </c>
      <c r="Q3595" s="33" t="s">
        <v>29986</v>
      </c>
      <c r="R3595" s="96" t="s">
        <v>27798</v>
      </c>
      <c r="S3595" s="33" t="s">
        <v>509</v>
      </c>
      <c r="T3595" s="33" t="s">
        <v>21</v>
      </c>
      <c r="U3595" s="35" t="s">
        <v>26689</v>
      </c>
      <c r="V3595" s="35" t="s">
        <v>26482</v>
      </c>
      <c r="W3595" s="35" t="s">
        <v>26485</v>
      </c>
      <c r="X3595" s="35" t="s">
        <v>93</v>
      </c>
      <c r="Y3595" s="35">
        <v>2687</v>
      </c>
      <c r="AA3595" s="33" t="s">
        <v>42843</v>
      </c>
      <c r="AB3595" s="33">
        <v>4855</v>
      </c>
      <c r="AC3595" s="103">
        <v>20739</v>
      </c>
    </row>
    <row r="3596" spans="1:46" ht="13" customHeight="1" x14ac:dyDescent="0.2">
      <c r="A3596" s="33" t="s">
        <v>27929</v>
      </c>
      <c r="B3596" s="33">
        <v>36</v>
      </c>
      <c r="C3596" s="33" t="s">
        <v>13</v>
      </c>
      <c r="D3596" s="33" t="s">
        <v>41</v>
      </c>
      <c r="F3596" s="94">
        <v>42906</v>
      </c>
      <c r="G3596" s="33" t="s">
        <v>27928</v>
      </c>
      <c r="H3596" s="33" t="s">
        <v>3377</v>
      </c>
      <c r="I3596" s="33" t="s">
        <v>38</v>
      </c>
      <c r="J3596" s="62">
        <v>90280</v>
      </c>
      <c r="K3596" s="33" t="s">
        <v>91</v>
      </c>
      <c r="L3596" s="33" t="s">
        <v>3379</v>
      </c>
      <c r="M3596" s="1" t="s">
        <v>47327</v>
      </c>
      <c r="N3596" s="33" t="s">
        <v>20</v>
      </c>
      <c r="O3596" s="33" t="s">
        <v>27927</v>
      </c>
      <c r="P3596" s="33" t="s">
        <v>31864</v>
      </c>
      <c r="Q3596" s="33" t="s">
        <v>29986</v>
      </c>
      <c r="R3596" s="96" t="s">
        <v>27926</v>
      </c>
      <c r="S3596" s="33" t="s">
        <v>93</v>
      </c>
      <c r="T3596" s="33" t="s">
        <v>45897</v>
      </c>
      <c r="U3596" s="35" t="s">
        <v>39851</v>
      </c>
      <c r="V3596" s="35" t="s">
        <v>26484</v>
      </c>
      <c r="W3596" s="35" t="s">
        <v>19153</v>
      </c>
      <c r="X3596" s="35" t="s">
        <v>93</v>
      </c>
      <c r="Y3596" s="33">
        <v>2684</v>
      </c>
      <c r="AA3596" s="33" t="s">
        <v>42842</v>
      </c>
      <c r="AB3596" s="33">
        <v>4857</v>
      </c>
      <c r="AC3596" s="103">
        <v>20738</v>
      </c>
    </row>
    <row r="3597" spans="1:46" ht="13" customHeight="1" x14ac:dyDescent="0.2">
      <c r="A3597" s="33" t="s">
        <v>27847</v>
      </c>
      <c r="B3597" s="33">
        <v>21</v>
      </c>
      <c r="C3597" s="33" t="s">
        <v>13</v>
      </c>
      <c r="D3597" s="33" t="s">
        <v>127</v>
      </c>
      <c r="F3597" s="94">
        <v>42905</v>
      </c>
      <c r="G3597" s="33" t="s">
        <v>27846</v>
      </c>
      <c r="H3597" s="33" t="s">
        <v>307</v>
      </c>
      <c r="I3597" s="33" t="s">
        <v>308</v>
      </c>
      <c r="J3597" s="62">
        <v>99701</v>
      </c>
      <c r="K3597" s="33" t="s">
        <v>18064</v>
      </c>
      <c r="L3597" s="33" t="s">
        <v>22761</v>
      </c>
      <c r="M3597" s="1" t="s">
        <v>46814</v>
      </c>
      <c r="N3597" s="33" t="s">
        <v>20</v>
      </c>
      <c r="O3597" s="33" t="s">
        <v>27845</v>
      </c>
      <c r="P3597" s="33" t="s">
        <v>45771</v>
      </c>
      <c r="Q3597" s="33" t="s">
        <v>29986</v>
      </c>
      <c r="R3597" s="96" t="s">
        <v>27844</v>
      </c>
      <c r="S3597" s="33" t="s">
        <v>509</v>
      </c>
      <c r="T3597" s="33" t="s">
        <v>21</v>
      </c>
      <c r="U3597" s="35" t="s">
        <v>26689</v>
      </c>
      <c r="V3597" s="35" t="s">
        <v>26484</v>
      </c>
      <c r="W3597" s="35" t="s">
        <v>26486</v>
      </c>
      <c r="X3597" s="35" t="s">
        <v>93</v>
      </c>
      <c r="Y3597" s="35">
        <v>2680</v>
      </c>
      <c r="AA3597" s="33" t="s">
        <v>42844</v>
      </c>
      <c r="AB3597" s="33">
        <v>4851</v>
      </c>
      <c r="AC3597" s="103">
        <v>20643</v>
      </c>
    </row>
    <row r="3598" spans="1:46" ht="13" customHeight="1" x14ac:dyDescent="0.2">
      <c r="A3598" s="33" t="s">
        <v>28013</v>
      </c>
      <c r="B3598" s="33">
        <v>28</v>
      </c>
      <c r="C3598" s="33" t="s">
        <v>13</v>
      </c>
      <c r="D3598" s="33" t="s">
        <v>30</v>
      </c>
      <c r="F3598" s="94">
        <v>42905</v>
      </c>
      <c r="G3598" s="33" t="s">
        <v>28012</v>
      </c>
      <c r="H3598" s="33" t="s">
        <v>265</v>
      </c>
      <c r="I3598" s="33" t="s">
        <v>66</v>
      </c>
      <c r="J3598" s="62">
        <v>75217</v>
      </c>
      <c r="K3598" s="33" t="s">
        <v>265</v>
      </c>
      <c r="L3598" s="33" t="s">
        <v>266</v>
      </c>
      <c r="M3598" s="1" t="s">
        <v>46483</v>
      </c>
      <c r="N3598" s="33" t="s">
        <v>20</v>
      </c>
      <c r="O3598" s="33" t="s">
        <v>28011</v>
      </c>
      <c r="P3598" s="33" t="s">
        <v>45771</v>
      </c>
      <c r="Q3598" s="33" t="s">
        <v>29986</v>
      </c>
      <c r="R3598" s="96" t="s">
        <v>28010</v>
      </c>
      <c r="S3598" s="33" t="s">
        <v>93</v>
      </c>
      <c r="T3598" s="33" t="s">
        <v>21</v>
      </c>
      <c r="U3598" s="35" t="s">
        <v>26689</v>
      </c>
      <c r="V3598" s="35" t="s">
        <v>26482</v>
      </c>
      <c r="W3598" s="35" t="s">
        <v>26485</v>
      </c>
      <c r="X3598" s="35" t="s">
        <v>93</v>
      </c>
      <c r="Y3598" s="35">
        <v>2681</v>
      </c>
      <c r="AA3598" s="33" t="s">
        <v>42844</v>
      </c>
      <c r="AB3598" s="33">
        <v>4852</v>
      </c>
      <c r="AC3598" s="103">
        <v>20645</v>
      </c>
    </row>
    <row r="3599" spans="1:46" ht="13" customHeight="1" x14ac:dyDescent="0.2">
      <c r="A3599" s="33" t="s">
        <v>27668</v>
      </c>
      <c r="B3599" s="33">
        <v>30</v>
      </c>
      <c r="C3599" s="33" t="s">
        <v>102</v>
      </c>
      <c r="D3599" s="33" t="s">
        <v>78</v>
      </c>
      <c r="F3599" s="94">
        <v>42904</v>
      </c>
      <c r="H3599" s="33" t="s">
        <v>1129</v>
      </c>
      <c r="I3599" s="33" t="s">
        <v>281</v>
      </c>
      <c r="K3599" s="33" t="s">
        <v>1130</v>
      </c>
      <c r="L3599" s="33" t="s">
        <v>1131</v>
      </c>
      <c r="M3599" s="1" t="s">
        <v>46009</v>
      </c>
      <c r="N3599" s="33" t="s">
        <v>20</v>
      </c>
      <c r="O3599" s="33" t="s">
        <v>27669</v>
      </c>
      <c r="P3599" s="33" t="s">
        <v>49741</v>
      </c>
      <c r="Q3599" s="33" t="s">
        <v>29986</v>
      </c>
      <c r="R3599" s="33" t="s">
        <v>27670</v>
      </c>
      <c r="S3599" s="33" t="s">
        <v>509</v>
      </c>
      <c r="T3599" s="33" t="s">
        <v>21</v>
      </c>
      <c r="U3599" s="35" t="s">
        <v>26682</v>
      </c>
      <c r="V3599" s="35" t="s">
        <v>26482</v>
      </c>
      <c r="W3599" s="35" t="s">
        <v>26485</v>
      </c>
      <c r="X3599" s="35" t="s">
        <v>93</v>
      </c>
      <c r="Y3599" s="35">
        <v>2672</v>
      </c>
      <c r="AA3599" s="33" t="s">
        <v>49699</v>
      </c>
      <c r="AB3599" s="33">
        <v>4849</v>
      </c>
      <c r="AC3599" s="103">
        <v>20641</v>
      </c>
    </row>
    <row r="3600" spans="1:46" ht="13" customHeight="1" x14ac:dyDescent="0.2">
      <c r="A3600" s="33" t="s">
        <v>30717</v>
      </c>
      <c r="B3600" s="35">
        <v>64</v>
      </c>
      <c r="C3600" s="33" t="s">
        <v>13</v>
      </c>
      <c r="D3600" s="33" t="s">
        <v>30</v>
      </c>
      <c r="F3600" s="94">
        <v>42904</v>
      </c>
      <c r="G3600" s="33" t="s">
        <v>27749</v>
      </c>
      <c r="H3600" s="33" t="s">
        <v>27748</v>
      </c>
      <c r="I3600" s="33" t="s">
        <v>406</v>
      </c>
      <c r="J3600" s="62">
        <v>53188</v>
      </c>
      <c r="K3600" s="33" t="s">
        <v>27748</v>
      </c>
      <c r="L3600" s="33" t="s">
        <v>27747</v>
      </c>
      <c r="M3600" s="1" t="s">
        <v>46094</v>
      </c>
      <c r="N3600" s="33" t="s">
        <v>20</v>
      </c>
      <c r="O3600" s="33" t="s">
        <v>27746</v>
      </c>
      <c r="P3600" s="33" t="s">
        <v>31864</v>
      </c>
      <c r="Q3600" s="33" t="s">
        <v>29986</v>
      </c>
      <c r="R3600" s="96" t="s">
        <v>27745</v>
      </c>
      <c r="S3600" s="33" t="s">
        <v>509</v>
      </c>
      <c r="T3600" s="33" t="s">
        <v>21</v>
      </c>
      <c r="U3600" s="35" t="s">
        <v>26689</v>
      </c>
      <c r="V3600" s="35" t="s">
        <v>26482</v>
      </c>
      <c r="W3600" s="35" t="s">
        <v>26485</v>
      </c>
      <c r="X3600" s="35" t="s">
        <v>93</v>
      </c>
      <c r="Y3600" s="35">
        <v>2675</v>
      </c>
      <c r="AA3600" s="33" t="s">
        <v>42844</v>
      </c>
      <c r="AB3600" s="33">
        <v>4848</v>
      </c>
      <c r="AC3600" s="103">
        <v>18113</v>
      </c>
      <c r="AQ3600" s="96"/>
    </row>
    <row r="3601" spans="1:43" ht="13" customHeight="1" x14ac:dyDescent="0.2">
      <c r="A3601" s="33" t="s">
        <v>27744</v>
      </c>
      <c r="B3601" s="33">
        <v>30</v>
      </c>
      <c r="C3601" s="33" t="s">
        <v>13</v>
      </c>
      <c r="D3601" s="33" t="s">
        <v>41</v>
      </c>
      <c r="E3601" s="96" t="s">
        <v>27743</v>
      </c>
      <c r="F3601" s="94">
        <v>42904</v>
      </c>
      <c r="G3601" s="33" t="s">
        <v>27742</v>
      </c>
      <c r="H3601" s="33" t="s">
        <v>1299</v>
      </c>
      <c r="I3601" s="33" t="s">
        <v>66</v>
      </c>
      <c r="J3601" s="62">
        <v>78539</v>
      </c>
      <c r="K3601" s="33" t="s">
        <v>1300</v>
      </c>
      <c r="L3601" s="33" t="s">
        <v>27741</v>
      </c>
      <c r="M3601" s="1" t="s">
        <v>46821</v>
      </c>
      <c r="N3601" s="33" t="s">
        <v>11627</v>
      </c>
      <c r="O3601" s="33" t="s">
        <v>27740</v>
      </c>
      <c r="P3601" s="33" t="s">
        <v>45771</v>
      </c>
      <c r="Q3601" s="33" t="s">
        <v>29986</v>
      </c>
      <c r="R3601" s="96" t="s">
        <v>36940</v>
      </c>
      <c r="S3601" s="33" t="s">
        <v>901</v>
      </c>
      <c r="T3601" s="33" t="s">
        <v>45897</v>
      </c>
      <c r="U3601" s="35" t="s">
        <v>49804</v>
      </c>
      <c r="V3601" s="35" t="s">
        <v>26482</v>
      </c>
      <c r="W3601" s="35" t="s">
        <v>26485</v>
      </c>
      <c r="X3601" s="35" t="s">
        <v>509</v>
      </c>
      <c r="AA3601" s="33" t="s">
        <v>42842</v>
      </c>
      <c r="AB3601" s="33">
        <v>4850</v>
      </c>
      <c r="AC3601" s="103">
        <v>20640</v>
      </c>
    </row>
    <row r="3602" spans="1:43" ht="13" customHeight="1" x14ac:dyDescent="0.2">
      <c r="A3602" s="33" t="s">
        <v>27861</v>
      </c>
      <c r="B3602" s="33">
        <v>48</v>
      </c>
      <c r="C3602" s="33" t="s">
        <v>13</v>
      </c>
      <c r="D3602" s="33" t="s">
        <v>30</v>
      </c>
      <c r="F3602" s="94">
        <v>42903</v>
      </c>
      <c r="G3602" s="33" t="s">
        <v>27860</v>
      </c>
      <c r="H3602" s="33" t="s">
        <v>130</v>
      </c>
      <c r="I3602" s="33" t="s">
        <v>131</v>
      </c>
      <c r="J3602" s="62">
        <v>57701</v>
      </c>
      <c r="K3602" s="33" t="s">
        <v>132</v>
      </c>
      <c r="L3602" s="33" t="s">
        <v>133</v>
      </c>
      <c r="M3602" s="1" t="s">
        <v>46024</v>
      </c>
      <c r="N3602" s="33" t="s">
        <v>20</v>
      </c>
      <c r="O3602" s="33" t="s">
        <v>27859</v>
      </c>
      <c r="P3602" s="33" t="s">
        <v>43587</v>
      </c>
      <c r="Q3602" s="33" t="s">
        <v>29986</v>
      </c>
      <c r="R3602" s="96" t="s">
        <v>27858</v>
      </c>
      <c r="S3602" s="33" t="s">
        <v>93</v>
      </c>
      <c r="T3602" s="33" t="s">
        <v>21</v>
      </c>
      <c r="U3602" s="35" t="s">
        <v>26689</v>
      </c>
      <c r="V3602" s="35" t="s">
        <v>26484</v>
      </c>
      <c r="W3602" s="35" t="s">
        <v>26485</v>
      </c>
      <c r="X3602" s="35" t="s">
        <v>93</v>
      </c>
      <c r="Y3602" s="35">
        <v>2674</v>
      </c>
      <c r="AA3602" s="33" t="s">
        <v>42844</v>
      </c>
      <c r="AB3602" s="33">
        <v>4846</v>
      </c>
      <c r="AC3602" s="103">
        <v>20636</v>
      </c>
    </row>
    <row r="3603" spans="1:43" ht="13" customHeight="1" x14ac:dyDescent="0.2">
      <c r="A3603" s="33" t="s">
        <v>30680</v>
      </c>
      <c r="B3603" s="35">
        <v>28</v>
      </c>
      <c r="C3603" s="33" t="s">
        <v>102</v>
      </c>
      <c r="D3603" s="33" t="s">
        <v>41</v>
      </c>
      <c r="F3603" s="94">
        <v>42903</v>
      </c>
      <c r="G3603" s="33" t="s">
        <v>27773</v>
      </c>
      <c r="H3603" s="33" t="s">
        <v>14985</v>
      </c>
      <c r="I3603" s="33" t="s">
        <v>38</v>
      </c>
      <c r="J3603" s="62">
        <v>90640</v>
      </c>
      <c r="K3603" s="33" t="s">
        <v>91</v>
      </c>
      <c r="L3603" s="33" t="s">
        <v>14987</v>
      </c>
      <c r="M3603" s="1" t="s">
        <v>46703</v>
      </c>
      <c r="N3603" s="33" t="s">
        <v>20</v>
      </c>
      <c r="O3603" s="33" t="s">
        <v>27772</v>
      </c>
      <c r="P3603" s="33" t="s">
        <v>45771</v>
      </c>
      <c r="Q3603" s="33" t="s">
        <v>29986</v>
      </c>
      <c r="R3603" s="96" t="s">
        <v>27771</v>
      </c>
      <c r="S3603" s="33" t="s">
        <v>93</v>
      </c>
      <c r="T3603" s="33" t="s">
        <v>350</v>
      </c>
      <c r="U3603" s="35" t="s">
        <v>26775</v>
      </c>
      <c r="V3603" s="35" t="s">
        <v>26482</v>
      </c>
      <c r="W3603" s="35" t="s">
        <v>26485</v>
      </c>
      <c r="X3603" s="35" t="s">
        <v>93</v>
      </c>
      <c r="Y3603" s="35">
        <v>2673</v>
      </c>
      <c r="AA3603" s="33" t="s">
        <v>42842</v>
      </c>
      <c r="AB3603" s="33">
        <v>4847</v>
      </c>
      <c r="AC3603" s="103">
        <v>20634</v>
      </c>
      <c r="AQ3603" s="96"/>
    </row>
    <row r="3604" spans="1:43" ht="13" customHeight="1" x14ac:dyDescent="0.2">
      <c r="A3604" s="33" t="s">
        <v>27913</v>
      </c>
      <c r="B3604" s="33">
        <v>30</v>
      </c>
      <c r="C3604" s="33" t="s">
        <v>13</v>
      </c>
      <c r="D3604" s="33" t="s">
        <v>41</v>
      </c>
      <c r="E3604" s="96" t="s">
        <v>27912</v>
      </c>
      <c r="F3604" s="94">
        <v>42902</v>
      </c>
      <c r="G3604" s="33" t="s">
        <v>27911</v>
      </c>
      <c r="H3604" s="33" t="s">
        <v>97</v>
      </c>
      <c r="I3604" s="33" t="s">
        <v>38</v>
      </c>
      <c r="J3604" s="62">
        <v>92376</v>
      </c>
      <c r="K3604" s="33" t="s">
        <v>287</v>
      </c>
      <c r="L3604" s="33" t="s">
        <v>99</v>
      </c>
      <c r="M3604" s="1" t="s">
        <v>46240</v>
      </c>
      <c r="N3604" s="33" t="s">
        <v>20</v>
      </c>
      <c r="O3604" s="33" t="s">
        <v>27910</v>
      </c>
      <c r="P3604" s="33" t="s">
        <v>45771</v>
      </c>
      <c r="Q3604" s="33" t="s">
        <v>29986</v>
      </c>
      <c r="R3604" s="96" t="s">
        <v>27909</v>
      </c>
      <c r="S3604" s="33" t="s">
        <v>93</v>
      </c>
      <c r="T3604" s="33" t="s">
        <v>21</v>
      </c>
      <c r="U3604" s="35" t="s">
        <v>26689</v>
      </c>
      <c r="V3604" s="35" t="s">
        <v>26482</v>
      </c>
      <c r="W3604" s="35" t="s">
        <v>26485</v>
      </c>
      <c r="X3604" s="35" t="s">
        <v>509</v>
      </c>
      <c r="Y3604" s="35">
        <v>2670</v>
      </c>
      <c r="AA3604" s="33" t="s">
        <v>42844</v>
      </c>
      <c r="AB3604" s="33">
        <v>4841</v>
      </c>
      <c r="AC3604" s="103">
        <v>20629</v>
      </c>
    </row>
    <row r="3605" spans="1:43" ht="13" customHeight="1" x14ac:dyDescent="0.2">
      <c r="A3605" s="33" t="s">
        <v>27780</v>
      </c>
      <c r="B3605" s="33">
        <v>32</v>
      </c>
      <c r="C3605" s="33" t="s">
        <v>13</v>
      </c>
      <c r="D3605" s="33" t="s">
        <v>41</v>
      </c>
      <c r="E3605" s="96" t="s">
        <v>27779</v>
      </c>
      <c r="F3605" s="94">
        <v>42902</v>
      </c>
      <c r="G3605" s="33" t="s">
        <v>27778</v>
      </c>
      <c r="H3605" s="33" t="s">
        <v>16489</v>
      </c>
      <c r="I3605" s="33" t="s">
        <v>38</v>
      </c>
      <c r="J3605" s="62">
        <v>93638</v>
      </c>
      <c r="K3605" s="33" t="s">
        <v>16489</v>
      </c>
      <c r="L3605" s="33" t="s">
        <v>27777</v>
      </c>
      <c r="M3605" s="1" t="s">
        <v>46822</v>
      </c>
      <c r="N3605" s="33" t="s">
        <v>20</v>
      </c>
      <c r="O3605" s="33" t="s">
        <v>27776</v>
      </c>
      <c r="P3605" s="33" t="s">
        <v>45771</v>
      </c>
      <c r="Q3605" s="33" t="s">
        <v>29986</v>
      </c>
      <c r="R3605" s="96" t="s">
        <v>27775</v>
      </c>
      <c r="S3605" s="33" t="s">
        <v>509</v>
      </c>
      <c r="T3605" s="33" t="s">
        <v>21</v>
      </c>
      <c r="U3605" s="35" t="s">
        <v>26505</v>
      </c>
      <c r="V3605" s="35" t="s">
        <v>26482</v>
      </c>
      <c r="W3605" s="35" t="s">
        <v>26485</v>
      </c>
      <c r="X3605" s="35" t="s">
        <v>93</v>
      </c>
      <c r="Y3605" s="35">
        <v>2676</v>
      </c>
      <c r="AA3605" s="33" t="s">
        <v>42844</v>
      </c>
      <c r="AB3605" s="33">
        <v>4843</v>
      </c>
      <c r="AC3605" s="103">
        <v>20631</v>
      </c>
    </row>
    <row r="3606" spans="1:43" ht="13" customHeight="1" x14ac:dyDescent="0.2">
      <c r="A3606" s="33" t="s">
        <v>27828</v>
      </c>
      <c r="B3606" s="33">
        <v>37</v>
      </c>
      <c r="C3606" s="33" t="s">
        <v>13</v>
      </c>
      <c r="D3606" s="33" t="s">
        <v>30</v>
      </c>
      <c r="E3606" s="96" t="s">
        <v>27827</v>
      </c>
      <c r="F3606" s="94">
        <v>42902</v>
      </c>
      <c r="G3606" s="33" t="s">
        <v>27826</v>
      </c>
      <c r="H3606" s="33" t="s">
        <v>819</v>
      </c>
      <c r="I3606" s="33" t="s">
        <v>38</v>
      </c>
      <c r="J3606" s="62">
        <v>94509</v>
      </c>
      <c r="K3606" s="33" t="s">
        <v>4133</v>
      </c>
      <c r="L3606" s="33" t="s">
        <v>13100</v>
      </c>
      <c r="M3606" s="1" t="s">
        <v>47275</v>
      </c>
      <c r="N3606" s="33" t="s">
        <v>20</v>
      </c>
      <c r="O3606" s="33" t="s">
        <v>27825</v>
      </c>
      <c r="P3606" s="33" t="s">
        <v>45771</v>
      </c>
      <c r="Q3606" s="33" t="s">
        <v>29986</v>
      </c>
      <c r="R3606" s="96" t="s">
        <v>27824</v>
      </c>
      <c r="S3606" s="33" t="s">
        <v>93</v>
      </c>
      <c r="T3606" s="33" t="s">
        <v>21</v>
      </c>
      <c r="U3606" s="35" t="s">
        <v>26689</v>
      </c>
      <c r="V3606" s="35" t="s">
        <v>26482</v>
      </c>
      <c r="W3606" s="35" t="s">
        <v>26486</v>
      </c>
      <c r="X3606" s="35" t="s">
        <v>93</v>
      </c>
      <c r="Y3606" s="35">
        <v>2678</v>
      </c>
      <c r="AA3606" s="33" t="s">
        <v>42844</v>
      </c>
      <c r="AB3606" s="33">
        <v>4842</v>
      </c>
      <c r="AC3606" s="103">
        <v>20630</v>
      </c>
    </row>
    <row r="3607" spans="1:43" ht="13" customHeight="1" x14ac:dyDescent="0.2">
      <c r="A3607" s="33" t="s">
        <v>27797</v>
      </c>
      <c r="B3607" s="33">
        <v>41</v>
      </c>
      <c r="C3607" s="33" t="s">
        <v>13</v>
      </c>
      <c r="D3607" s="33" t="s">
        <v>30</v>
      </c>
      <c r="E3607" s="96" t="s">
        <v>27796</v>
      </c>
      <c r="F3607" s="94">
        <v>42902</v>
      </c>
      <c r="G3607" s="33" t="s">
        <v>27795</v>
      </c>
      <c r="H3607" s="33" t="s">
        <v>27794</v>
      </c>
      <c r="I3607" s="33" t="s">
        <v>618</v>
      </c>
      <c r="J3607" s="62">
        <v>38965</v>
      </c>
      <c r="K3607" s="33" t="s">
        <v>12314</v>
      </c>
      <c r="L3607" s="33" t="s">
        <v>27793</v>
      </c>
      <c r="M3607" s="1" t="s">
        <v>46912</v>
      </c>
      <c r="N3607" s="33" t="s">
        <v>20</v>
      </c>
      <c r="O3607" s="33" t="s">
        <v>27792</v>
      </c>
      <c r="P3607" s="33" t="s">
        <v>45771</v>
      </c>
      <c r="Q3607" s="33" t="s">
        <v>29986</v>
      </c>
      <c r="R3607" s="96" t="s">
        <v>27791</v>
      </c>
      <c r="S3607" s="33" t="s">
        <v>93</v>
      </c>
      <c r="T3607" s="33" t="s">
        <v>21</v>
      </c>
      <c r="U3607" s="35" t="s">
        <v>26689</v>
      </c>
      <c r="V3607" s="35" t="s">
        <v>26484</v>
      </c>
      <c r="W3607" s="35" t="s">
        <v>26483</v>
      </c>
      <c r="X3607" s="35" t="s">
        <v>93</v>
      </c>
      <c r="Y3607" s="35">
        <v>2669</v>
      </c>
      <c r="AA3607" s="33" t="s">
        <v>42843</v>
      </c>
      <c r="AB3607" s="33">
        <v>4840</v>
      </c>
      <c r="AC3607" s="103">
        <v>20633</v>
      </c>
    </row>
    <row r="3608" spans="1:43" ht="13" customHeight="1" x14ac:dyDescent="0.2">
      <c r="A3608" s="33" t="s">
        <v>27894</v>
      </c>
      <c r="B3608" s="33">
        <v>24</v>
      </c>
      <c r="C3608" s="33" t="s">
        <v>102</v>
      </c>
      <c r="D3608" s="33" t="s">
        <v>30</v>
      </c>
      <c r="E3608" s="96" t="s">
        <v>27893</v>
      </c>
      <c r="F3608" s="94">
        <v>42902</v>
      </c>
      <c r="G3608" s="33" t="s">
        <v>27795</v>
      </c>
      <c r="H3608" s="33" t="s">
        <v>27794</v>
      </c>
      <c r="I3608" s="33" t="s">
        <v>618</v>
      </c>
      <c r="J3608" s="62">
        <v>38965</v>
      </c>
      <c r="K3608" s="33" t="s">
        <v>12314</v>
      </c>
      <c r="L3608" s="33" t="s">
        <v>27793</v>
      </c>
      <c r="M3608" s="1" t="s">
        <v>46912</v>
      </c>
      <c r="N3608" s="33" t="s">
        <v>20</v>
      </c>
      <c r="O3608" s="33" t="s">
        <v>27792</v>
      </c>
      <c r="P3608" s="33" t="s">
        <v>45771</v>
      </c>
      <c r="Q3608" s="33" t="s">
        <v>29986</v>
      </c>
      <c r="R3608" s="96" t="s">
        <v>27791</v>
      </c>
      <c r="S3608" s="33" t="s">
        <v>93</v>
      </c>
      <c r="T3608" s="33" t="s">
        <v>45897</v>
      </c>
      <c r="U3608" s="35" t="s">
        <v>49804</v>
      </c>
      <c r="V3608" s="35" t="s">
        <v>26482</v>
      </c>
      <c r="W3608" s="35" t="s">
        <v>26483</v>
      </c>
      <c r="X3608" s="35" t="s">
        <v>93</v>
      </c>
      <c r="Y3608" s="35">
        <v>2677</v>
      </c>
      <c r="AA3608" s="33" t="s">
        <v>42843</v>
      </c>
      <c r="AB3608" s="33">
        <v>4844</v>
      </c>
      <c r="AC3608" s="103">
        <v>20632</v>
      </c>
    </row>
    <row r="3609" spans="1:43" ht="13" customHeight="1" x14ac:dyDescent="0.2">
      <c r="A3609" s="33" t="s">
        <v>27733</v>
      </c>
      <c r="B3609" s="33">
        <v>25</v>
      </c>
      <c r="C3609" s="33" t="s">
        <v>13</v>
      </c>
      <c r="D3609" s="33" t="s">
        <v>78</v>
      </c>
      <c r="F3609" s="94">
        <v>42902</v>
      </c>
      <c r="G3609" s="33" t="s">
        <v>27732</v>
      </c>
      <c r="H3609" s="33" t="s">
        <v>654</v>
      </c>
      <c r="I3609" s="33" t="s">
        <v>87</v>
      </c>
      <c r="J3609" s="62">
        <v>35401</v>
      </c>
      <c r="K3609" s="33" t="s">
        <v>654</v>
      </c>
      <c r="L3609" s="33" t="s">
        <v>8399</v>
      </c>
      <c r="M3609" s="1" t="s">
        <v>47553</v>
      </c>
      <c r="N3609" s="33" t="s">
        <v>362</v>
      </c>
      <c r="O3609" s="33" t="s">
        <v>27731</v>
      </c>
      <c r="P3609" s="33" t="s">
        <v>45771</v>
      </c>
      <c r="Q3609" s="33" t="s">
        <v>29986</v>
      </c>
      <c r="R3609" s="96" t="s">
        <v>27730</v>
      </c>
      <c r="S3609" s="33" t="s">
        <v>93</v>
      </c>
      <c r="T3609" s="33" t="s">
        <v>45897</v>
      </c>
      <c r="U3609" s="35" t="s">
        <v>49804</v>
      </c>
      <c r="V3609" s="35" t="s">
        <v>26482</v>
      </c>
      <c r="W3609" s="35" t="s">
        <v>26485</v>
      </c>
      <c r="AA3609" s="33" t="s">
        <v>42844</v>
      </c>
      <c r="AB3609" s="33">
        <v>4845</v>
      </c>
      <c r="AC3609" s="103">
        <v>20628</v>
      </c>
    </row>
    <row r="3610" spans="1:43" ht="13" customHeight="1" x14ac:dyDescent="0.2">
      <c r="A3610" s="33" t="s">
        <v>7285</v>
      </c>
      <c r="B3610" s="33">
        <v>40</v>
      </c>
      <c r="C3610" s="33" t="s">
        <v>13</v>
      </c>
      <c r="D3610" s="33" t="s">
        <v>30</v>
      </c>
      <c r="E3610" s="96" t="s">
        <v>27843</v>
      </c>
      <c r="F3610" s="94">
        <v>42901</v>
      </c>
      <c r="G3610" s="33" t="s">
        <v>27842</v>
      </c>
      <c r="H3610" s="33" t="s">
        <v>1246</v>
      </c>
      <c r="I3610" s="33" t="s">
        <v>465</v>
      </c>
      <c r="J3610" s="62">
        <v>3858</v>
      </c>
      <c r="K3610" s="33" t="s">
        <v>4372</v>
      </c>
      <c r="L3610" s="33" t="s">
        <v>27841</v>
      </c>
      <c r="M3610" s="1" t="s">
        <v>47554</v>
      </c>
      <c r="N3610" s="33" t="s">
        <v>20</v>
      </c>
      <c r="O3610" s="33" t="s">
        <v>27840</v>
      </c>
      <c r="P3610" s="33" t="s">
        <v>45771</v>
      </c>
      <c r="Q3610" s="33" t="s">
        <v>29986</v>
      </c>
      <c r="R3610" s="96" t="s">
        <v>27839</v>
      </c>
      <c r="S3610" s="33" t="s">
        <v>93</v>
      </c>
      <c r="T3610" s="33" t="s">
        <v>21</v>
      </c>
      <c r="U3610" s="35" t="s">
        <v>26689</v>
      </c>
      <c r="V3610" s="35" t="s">
        <v>26484</v>
      </c>
      <c r="W3610" s="35" t="s">
        <v>26483</v>
      </c>
      <c r="X3610" s="35" t="s">
        <v>93</v>
      </c>
      <c r="Y3610" s="35">
        <v>2671</v>
      </c>
      <c r="AA3610" s="33" t="s">
        <v>42844</v>
      </c>
      <c r="AB3610" s="33">
        <v>4839</v>
      </c>
      <c r="AC3610" s="103">
        <v>20627</v>
      </c>
      <c r="AQ3610" s="96"/>
    </row>
    <row r="3611" spans="1:43" ht="13" customHeight="1" x14ac:dyDescent="0.2">
      <c r="A3611" s="33" t="s">
        <v>27838</v>
      </c>
      <c r="B3611" s="33">
        <v>54</v>
      </c>
      <c r="C3611" s="33" t="s">
        <v>13</v>
      </c>
      <c r="D3611" s="33" t="s">
        <v>30</v>
      </c>
      <c r="E3611" s="96" t="s">
        <v>27837</v>
      </c>
      <c r="F3611" s="94">
        <v>42900</v>
      </c>
      <c r="G3611" s="33" t="s">
        <v>27836</v>
      </c>
      <c r="H3611" s="33" t="s">
        <v>27835</v>
      </c>
      <c r="I3611" s="33" t="s">
        <v>297</v>
      </c>
      <c r="J3611" s="62">
        <v>38068</v>
      </c>
      <c r="K3611" s="33" t="s">
        <v>1411</v>
      </c>
      <c r="L3611" s="33" t="s">
        <v>27834</v>
      </c>
      <c r="M3611" s="1" t="s">
        <v>47556</v>
      </c>
      <c r="N3611" s="33" t="s">
        <v>30256</v>
      </c>
      <c r="O3611" s="33" t="s">
        <v>27833</v>
      </c>
      <c r="P3611" s="33" t="s">
        <v>45771</v>
      </c>
      <c r="Q3611" s="33" t="s">
        <v>29986</v>
      </c>
      <c r="R3611" s="96" t="s">
        <v>27832</v>
      </c>
      <c r="S3611" s="33" t="s">
        <v>509</v>
      </c>
      <c r="T3611" s="33" t="s">
        <v>21</v>
      </c>
      <c r="U3611" s="35" t="s">
        <v>26682</v>
      </c>
      <c r="V3611" s="35" t="s">
        <v>26482</v>
      </c>
      <c r="W3611" s="35" t="s">
        <v>26485</v>
      </c>
      <c r="X3611" s="35" t="s">
        <v>93</v>
      </c>
      <c r="Y3611" s="35">
        <v>2668</v>
      </c>
      <c r="AA3611" s="33" t="s">
        <v>42843</v>
      </c>
      <c r="AB3611" s="33">
        <v>4837</v>
      </c>
      <c r="AC3611" s="103">
        <v>20625</v>
      </c>
    </row>
    <row r="3612" spans="1:43" ht="13" customHeight="1" x14ac:dyDescent="0.2">
      <c r="A3612" s="33" t="s">
        <v>27900</v>
      </c>
      <c r="B3612" s="33">
        <v>66</v>
      </c>
      <c r="C3612" s="33" t="s">
        <v>13</v>
      </c>
      <c r="D3612" s="33" t="s">
        <v>30</v>
      </c>
      <c r="E3612" s="96" t="s">
        <v>27899</v>
      </c>
      <c r="F3612" s="94">
        <v>42900</v>
      </c>
      <c r="G3612" s="33" t="s">
        <v>27898</v>
      </c>
      <c r="H3612" s="33" t="s">
        <v>314</v>
      </c>
      <c r="I3612" s="33" t="s">
        <v>224</v>
      </c>
      <c r="J3612" s="62">
        <v>22301</v>
      </c>
      <c r="K3612" s="33" t="s">
        <v>14904</v>
      </c>
      <c r="L3612" s="33" t="s">
        <v>27897</v>
      </c>
      <c r="M3612" s="1" t="s">
        <v>47555</v>
      </c>
      <c r="N3612" s="33" t="s">
        <v>20</v>
      </c>
      <c r="O3612" s="33" t="s">
        <v>27896</v>
      </c>
      <c r="P3612" s="33" t="s">
        <v>45771</v>
      </c>
      <c r="Q3612" s="33" t="s">
        <v>29986</v>
      </c>
      <c r="R3612" s="96" t="s">
        <v>27895</v>
      </c>
      <c r="S3612" s="33" t="s">
        <v>93</v>
      </c>
      <c r="T3612" s="33" t="s">
        <v>21</v>
      </c>
      <c r="U3612" s="35" t="s">
        <v>26689</v>
      </c>
      <c r="V3612" s="35" t="s">
        <v>26484</v>
      </c>
      <c r="W3612" s="35" t="s">
        <v>26485</v>
      </c>
      <c r="X3612" s="35" t="s">
        <v>93</v>
      </c>
      <c r="Y3612" s="35">
        <v>2667</v>
      </c>
      <c r="AA3612" s="33" t="s">
        <v>42842</v>
      </c>
      <c r="AB3612" s="33">
        <v>4836</v>
      </c>
      <c r="AC3612" s="103">
        <v>20626</v>
      </c>
    </row>
    <row r="3613" spans="1:43" ht="13" customHeight="1" x14ac:dyDescent="0.2">
      <c r="A3613" s="33" t="s">
        <v>27753</v>
      </c>
      <c r="B3613" s="33">
        <v>20</v>
      </c>
      <c r="C3613" s="33" t="s">
        <v>13</v>
      </c>
      <c r="D3613" s="33" t="s">
        <v>14</v>
      </c>
      <c r="F3613" s="94">
        <v>42900</v>
      </c>
      <c r="G3613" s="33" t="s">
        <v>27752</v>
      </c>
      <c r="H3613" s="33" t="s">
        <v>7265</v>
      </c>
      <c r="I3613" s="33" t="s">
        <v>281</v>
      </c>
      <c r="J3613" s="62">
        <v>98168</v>
      </c>
      <c r="K3613" s="33" t="s">
        <v>1130</v>
      </c>
      <c r="L3613" s="33" t="s">
        <v>7267</v>
      </c>
      <c r="M3613" s="1" t="s">
        <v>46394</v>
      </c>
      <c r="N3613" s="33" t="s">
        <v>4952</v>
      </c>
      <c r="O3613" s="33" t="s">
        <v>36454</v>
      </c>
      <c r="P3613" s="33" t="s">
        <v>45771</v>
      </c>
      <c r="Q3613" s="33" t="s">
        <v>29986</v>
      </c>
      <c r="R3613" s="96" t="s">
        <v>27751</v>
      </c>
      <c r="S3613" s="33" t="s">
        <v>509</v>
      </c>
      <c r="T3613" s="33" t="s">
        <v>28</v>
      </c>
      <c r="U3613" s="35" t="s">
        <v>27750</v>
      </c>
      <c r="V3613" s="35" t="s">
        <v>26484</v>
      </c>
      <c r="W3613" s="35" t="s">
        <v>26485</v>
      </c>
      <c r="X3613" s="35" t="s">
        <v>93</v>
      </c>
      <c r="Y3613" s="35">
        <v>2666</v>
      </c>
      <c r="AA3613" s="33" t="s">
        <v>42844</v>
      </c>
      <c r="AB3613" s="33">
        <v>4838</v>
      </c>
      <c r="AC3613" s="103">
        <v>20619</v>
      </c>
    </row>
    <row r="3614" spans="1:43" ht="13" customHeight="1" x14ac:dyDescent="0.2">
      <c r="A3614" s="33" t="s">
        <v>28005</v>
      </c>
      <c r="B3614" s="33">
        <v>24</v>
      </c>
      <c r="C3614" s="33" t="s">
        <v>13</v>
      </c>
      <c r="D3614" s="33" t="s">
        <v>30</v>
      </c>
      <c r="E3614" s="96" t="s">
        <v>28004</v>
      </c>
      <c r="F3614" s="94">
        <v>42899</v>
      </c>
      <c r="G3614" s="33" t="s">
        <v>28003</v>
      </c>
      <c r="H3614" s="33" t="s">
        <v>28002</v>
      </c>
      <c r="I3614" s="33" t="s">
        <v>37</v>
      </c>
      <c r="J3614" s="62">
        <v>62052</v>
      </c>
      <c r="K3614" s="33" t="s">
        <v>28001</v>
      </c>
      <c r="L3614" s="33" t="s">
        <v>28000</v>
      </c>
      <c r="M3614" s="1" t="s">
        <v>47557</v>
      </c>
      <c r="N3614" s="33" t="s">
        <v>20</v>
      </c>
      <c r="O3614" s="33" t="s">
        <v>27999</v>
      </c>
      <c r="P3614" s="33" t="s">
        <v>45771</v>
      </c>
      <c r="Q3614" s="33" t="s">
        <v>29986</v>
      </c>
      <c r="R3614" s="96" t="s">
        <v>27998</v>
      </c>
      <c r="S3614" s="33" t="s">
        <v>93</v>
      </c>
      <c r="T3614" s="33" t="s">
        <v>21</v>
      </c>
      <c r="U3614" s="35" t="s">
        <v>26689</v>
      </c>
      <c r="V3614" s="35" t="s">
        <v>26484</v>
      </c>
      <c r="W3614" s="35" t="s">
        <v>26486</v>
      </c>
      <c r="X3614" s="35" t="s">
        <v>93</v>
      </c>
      <c r="Y3614" s="35">
        <v>2657</v>
      </c>
      <c r="AA3614" s="33" t="s">
        <v>42843</v>
      </c>
      <c r="AB3614" s="33">
        <v>4831</v>
      </c>
      <c r="AC3614" s="103">
        <v>20620</v>
      </c>
    </row>
    <row r="3615" spans="1:43" ht="13" customHeight="1" x14ac:dyDescent="0.2">
      <c r="A3615" s="33" t="s">
        <v>27973</v>
      </c>
      <c r="B3615" s="33">
        <v>33</v>
      </c>
      <c r="C3615" s="33" t="s">
        <v>13</v>
      </c>
      <c r="D3615" s="33" t="s">
        <v>78</v>
      </c>
      <c r="E3615" s="96" t="s">
        <v>27972</v>
      </c>
      <c r="F3615" s="94">
        <v>42899</v>
      </c>
      <c r="G3615" s="33" t="s">
        <v>27971</v>
      </c>
      <c r="H3615" s="33" t="s">
        <v>658</v>
      </c>
      <c r="I3615" s="33" t="s">
        <v>399</v>
      </c>
      <c r="J3615" s="62">
        <v>63118</v>
      </c>
      <c r="K3615" s="33" t="s">
        <v>658</v>
      </c>
      <c r="L3615" s="33" t="s">
        <v>4149</v>
      </c>
      <c r="M3615" s="1" t="s">
        <v>46104</v>
      </c>
      <c r="N3615" s="33" t="s">
        <v>20</v>
      </c>
      <c r="O3615" s="33" t="s">
        <v>27970</v>
      </c>
      <c r="P3615" s="33" t="s">
        <v>45771</v>
      </c>
      <c r="Q3615" s="33" t="s">
        <v>29986</v>
      </c>
      <c r="R3615" s="96" t="s">
        <v>27969</v>
      </c>
      <c r="S3615" s="33" t="s">
        <v>93</v>
      </c>
      <c r="T3615" s="33" t="s">
        <v>21</v>
      </c>
      <c r="U3615" s="35" t="s">
        <v>26689</v>
      </c>
      <c r="V3615" s="35" t="s">
        <v>26484</v>
      </c>
      <c r="W3615" s="35" t="s">
        <v>26485</v>
      </c>
      <c r="X3615" s="35" t="s">
        <v>93</v>
      </c>
      <c r="Y3615" s="35">
        <v>2665</v>
      </c>
      <c r="Z3615" s="33" t="s">
        <v>42353</v>
      </c>
      <c r="AA3615" s="33" t="s">
        <v>42842</v>
      </c>
      <c r="AB3615" s="33">
        <v>4834</v>
      </c>
      <c r="AC3615" s="103">
        <v>20622</v>
      </c>
    </row>
    <row r="3616" spans="1:43" ht="13" customHeight="1" x14ac:dyDescent="0.2">
      <c r="A3616" s="33" t="s">
        <v>27452</v>
      </c>
      <c r="B3616" s="33">
        <v>36</v>
      </c>
      <c r="C3616" s="33" t="s">
        <v>13</v>
      </c>
      <c r="D3616" s="33" t="s">
        <v>78</v>
      </c>
      <c r="F3616" s="94">
        <v>42899</v>
      </c>
      <c r="G3616" s="33" t="s">
        <v>27453</v>
      </c>
      <c r="H3616" s="33" t="s">
        <v>171</v>
      </c>
      <c r="I3616" s="33" t="s">
        <v>18</v>
      </c>
      <c r="J3616" s="62">
        <v>70808</v>
      </c>
      <c r="K3616" s="33" t="s">
        <v>3422</v>
      </c>
      <c r="L3616" s="33" t="s">
        <v>1569</v>
      </c>
      <c r="M3616" s="1" t="s">
        <v>46538</v>
      </c>
      <c r="N3616" s="33" t="s">
        <v>20</v>
      </c>
      <c r="O3616" s="33" t="s">
        <v>27454</v>
      </c>
      <c r="P3616" s="33" t="s">
        <v>45771</v>
      </c>
      <c r="Q3616" s="33" t="s">
        <v>29986</v>
      </c>
      <c r="R3616" s="33" t="s">
        <v>27455</v>
      </c>
      <c r="S3616" s="33" t="s">
        <v>93</v>
      </c>
      <c r="T3616" s="33" t="s">
        <v>21</v>
      </c>
      <c r="U3616" s="35" t="s">
        <v>26689</v>
      </c>
      <c r="V3616" s="35" t="s">
        <v>26482</v>
      </c>
      <c r="W3616" s="35" t="s">
        <v>26485</v>
      </c>
      <c r="X3616" s="35" t="s">
        <v>93</v>
      </c>
      <c r="Y3616" s="35">
        <v>2664</v>
      </c>
      <c r="AA3616" s="33" t="s">
        <v>42844</v>
      </c>
      <c r="AB3616" s="33">
        <v>4833</v>
      </c>
      <c r="AC3616" s="103">
        <v>20621</v>
      </c>
    </row>
    <row r="3617" spans="1:43" ht="13" customHeight="1" x14ac:dyDescent="0.2">
      <c r="A3617" s="33" t="s">
        <v>27991</v>
      </c>
      <c r="B3617" s="33">
        <v>36</v>
      </c>
      <c r="C3617" s="33" t="s">
        <v>13</v>
      </c>
      <c r="D3617" s="33" t="s">
        <v>30</v>
      </c>
      <c r="E3617" s="96" t="s">
        <v>27990</v>
      </c>
      <c r="F3617" s="94">
        <v>42899</v>
      </c>
      <c r="G3617" s="33" t="s">
        <v>2289</v>
      </c>
      <c r="H3617" s="33" t="s">
        <v>7607</v>
      </c>
      <c r="I3617" s="33" t="s">
        <v>465</v>
      </c>
      <c r="J3617" s="62">
        <v>3842</v>
      </c>
      <c r="K3617" s="33" t="s">
        <v>4372</v>
      </c>
      <c r="L3617" s="33" t="s">
        <v>27989</v>
      </c>
      <c r="M3617" s="1" t="s">
        <v>46648</v>
      </c>
      <c r="N3617" s="33" t="s">
        <v>20</v>
      </c>
      <c r="O3617" s="33" t="s">
        <v>27988</v>
      </c>
      <c r="P3617" s="33" t="s">
        <v>45771</v>
      </c>
      <c r="Q3617" s="33" t="s">
        <v>29986</v>
      </c>
      <c r="R3617" s="96" t="s">
        <v>27987</v>
      </c>
      <c r="S3617" s="33" t="s">
        <v>901</v>
      </c>
      <c r="T3617" s="33" t="s">
        <v>21</v>
      </c>
      <c r="U3617" s="35" t="s">
        <v>26689</v>
      </c>
      <c r="V3617" s="35" t="s">
        <v>26482</v>
      </c>
      <c r="W3617" s="35" t="s">
        <v>26485</v>
      </c>
      <c r="X3617" s="35" t="s">
        <v>93</v>
      </c>
      <c r="Y3617" s="35">
        <v>2662</v>
      </c>
      <c r="AA3617" s="33" t="s">
        <v>42844</v>
      </c>
      <c r="AB3617" s="33">
        <v>4832</v>
      </c>
      <c r="AC3617" s="103">
        <v>20623</v>
      </c>
    </row>
    <row r="3618" spans="1:43" ht="13" customHeight="1" x14ac:dyDescent="0.2">
      <c r="A3618" s="33" t="s">
        <v>27657</v>
      </c>
      <c r="B3618" s="33">
        <v>19</v>
      </c>
      <c r="C3618" s="33" t="s">
        <v>13</v>
      </c>
      <c r="D3618" s="33" t="s">
        <v>78</v>
      </c>
      <c r="F3618" s="94">
        <v>42899</v>
      </c>
      <c r="G3618" s="33" t="s">
        <v>27715</v>
      </c>
      <c r="H3618" s="33" t="s">
        <v>828</v>
      </c>
      <c r="I3618" s="33" t="s">
        <v>406</v>
      </c>
      <c r="J3618" s="62">
        <v>53211</v>
      </c>
      <c r="K3618" s="33" t="s">
        <v>828</v>
      </c>
      <c r="L3618" s="33" t="s">
        <v>27716</v>
      </c>
      <c r="M3618" s="1" t="s">
        <v>47558</v>
      </c>
      <c r="N3618" s="33" t="s">
        <v>20</v>
      </c>
      <c r="O3618" s="33" t="s">
        <v>27717</v>
      </c>
      <c r="P3618" s="33" t="s">
        <v>45771</v>
      </c>
      <c r="Q3618" s="33" t="s">
        <v>29986</v>
      </c>
      <c r="R3618" s="33" t="s">
        <v>27658</v>
      </c>
      <c r="S3618" s="33" t="s">
        <v>93</v>
      </c>
      <c r="T3618" s="33" t="s">
        <v>350</v>
      </c>
      <c r="U3618" s="35" t="s">
        <v>26775</v>
      </c>
      <c r="V3618" s="35" t="s">
        <v>26482</v>
      </c>
      <c r="W3618" s="35" t="s">
        <v>26483</v>
      </c>
      <c r="X3618" s="35" t="s">
        <v>93</v>
      </c>
      <c r="Y3618" s="35">
        <v>2661</v>
      </c>
      <c r="AA3618" s="33" t="s">
        <v>42842</v>
      </c>
      <c r="AB3618" s="33">
        <v>4835</v>
      </c>
      <c r="AC3618" s="103">
        <v>20614</v>
      </c>
    </row>
    <row r="3619" spans="1:43" ht="13" customHeight="1" x14ac:dyDescent="0.2">
      <c r="A3619" s="33" t="s">
        <v>27997</v>
      </c>
      <c r="B3619" s="33">
        <v>35</v>
      </c>
      <c r="C3619" s="33" t="s">
        <v>13</v>
      </c>
      <c r="D3619" s="33" t="s">
        <v>78</v>
      </c>
      <c r="E3619" s="96" t="s">
        <v>27996</v>
      </c>
      <c r="F3619" s="94">
        <v>42898</v>
      </c>
      <c r="G3619" s="33" t="s">
        <v>27995</v>
      </c>
      <c r="H3619" s="33" t="s">
        <v>27994</v>
      </c>
      <c r="I3619" s="33" t="s">
        <v>18</v>
      </c>
      <c r="J3619" s="62">
        <v>70518</v>
      </c>
      <c r="K3619" s="33" t="s">
        <v>10320</v>
      </c>
      <c r="L3619" s="33" t="s">
        <v>11214</v>
      </c>
      <c r="M3619" s="1" t="s">
        <v>47559</v>
      </c>
      <c r="N3619" s="33" t="s">
        <v>20</v>
      </c>
      <c r="O3619" s="33" t="s">
        <v>27993</v>
      </c>
      <c r="P3619" s="33" t="s">
        <v>45771</v>
      </c>
      <c r="Q3619" s="33" t="s">
        <v>29986</v>
      </c>
      <c r="R3619" s="96" t="s">
        <v>27992</v>
      </c>
      <c r="S3619" s="33" t="s">
        <v>93</v>
      </c>
      <c r="T3619" s="33" t="s">
        <v>21</v>
      </c>
      <c r="U3619" s="35" t="s">
        <v>26689</v>
      </c>
      <c r="V3619" s="35" t="s">
        <v>26482</v>
      </c>
      <c r="W3619" s="35" t="s">
        <v>26485</v>
      </c>
      <c r="X3619" s="35" t="s">
        <v>93</v>
      </c>
      <c r="Y3619" s="35">
        <v>2663</v>
      </c>
      <c r="AA3619" s="33" t="s">
        <v>42844</v>
      </c>
      <c r="AB3619" s="33">
        <v>4829</v>
      </c>
      <c r="AC3619" s="103">
        <v>20615</v>
      </c>
    </row>
    <row r="3620" spans="1:43" ht="13" customHeight="1" x14ac:dyDescent="0.2">
      <c r="A3620" s="33" t="s">
        <v>27456</v>
      </c>
      <c r="B3620" s="33">
        <v>45</v>
      </c>
      <c r="C3620" s="33" t="s">
        <v>13</v>
      </c>
      <c r="D3620" s="33" t="s">
        <v>41</v>
      </c>
      <c r="F3620" s="94">
        <v>42898</v>
      </c>
      <c r="G3620" s="33" t="s">
        <v>27457</v>
      </c>
      <c r="H3620" s="33" t="s">
        <v>11537</v>
      </c>
      <c r="I3620" s="33" t="s">
        <v>38</v>
      </c>
      <c r="J3620" s="62">
        <v>93662</v>
      </c>
      <c r="K3620" s="33" t="s">
        <v>182</v>
      </c>
      <c r="L3620" s="33" t="s">
        <v>11539</v>
      </c>
      <c r="M3620" s="1" t="s">
        <v>47560</v>
      </c>
      <c r="N3620" s="33" t="s">
        <v>4952</v>
      </c>
      <c r="O3620" s="33" t="s">
        <v>27458</v>
      </c>
      <c r="P3620" s="33" t="s">
        <v>45771</v>
      </c>
      <c r="Q3620" s="33" t="s">
        <v>29986</v>
      </c>
      <c r="R3620" s="96" t="s">
        <v>27459</v>
      </c>
      <c r="S3620" s="33" t="s">
        <v>93</v>
      </c>
      <c r="T3620" s="33" t="s">
        <v>21</v>
      </c>
      <c r="U3620" s="35" t="s">
        <v>26682</v>
      </c>
      <c r="V3620" s="35" t="s">
        <v>26482</v>
      </c>
      <c r="W3620" s="35" t="s">
        <v>26485</v>
      </c>
      <c r="X3620" s="35" t="s">
        <v>93</v>
      </c>
      <c r="Y3620" s="35">
        <v>2656</v>
      </c>
      <c r="AA3620" s="33" t="s">
        <v>42844</v>
      </c>
      <c r="AB3620" s="33">
        <v>4830</v>
      </c>
      <c r="AC3620" s="103">
        <v>20538</v>
      </c>
      <c r="AQ3620" s="96"/>
    </row>
    <row r="3621" spans="1:43" ht="13" customHeight="1" x14ac:dyDescent="0.2">
      <c r="A3621" s="33" t="s">
        <v>27460</v>
      </c>
      <c r="B3621" s="33">
        <v>50</v>
      </c>
      <c r="C3621" s="33" t="s">
        <v>13</v>
      </c>
      <c r="D3621" s="33" t="s">
        <v>30</v>
      </c>
      <c r="F3621" s="94">
        <v>42898</v>
      </c>
      <c r="G3621" s="33" t="s">
        <v>27461</v>
      </c>
      <c r="H3621" s="33" t="s">
        <v>27462</v>
      </c>
      <c r="I3621" s="33" t="s">
        <v>293</v>
      </c>
      <c r="J3621" s="62">
        <v>40906</v>
      </c>
      <c r="K3621" s="33" t="s">
        <v>2464</v>
      </c>
      <c r="L3621" s="33" t="s">
        <v>2465</v>
      </c>
      <c r="M3621" s="1" t="s">
        <v>47561</v>
      </c>
      <c r="N3621" s="33" t="s">
        <v>20</v>
      </c>
      <c r="O3621" s="33" t="s">
        <v>36455</v>
      </c>
      <c r="P3621" s="33" t="s">
        <v>45771</v>
      </c>
      <c r="Q3621" s="33" t="s">
        <v>29986</v>
      </c>
      <c r="R3621" s="96" t="s">
        <v>27463</v>
      </c>
      <c r="S3621" s="33" t="s">
        <v>93</v>
      </c>
      <c r="T3621" s="33" t="s">
        <v>21</v>
      </c>
      <c r="U3621" s="35" t="s">
        <v>26689</v>
      </c>
      <c r="V3621" s="35" t="s">
        <v>26484</v>
      </c>
      <c r="W3621" s="35" t="s">
        <v>26485</v>
      </c>
      <c r="X3621" s="35" t="s">
        <v>93</v>
      </c>
      <c r="Y3621" s="35">
        <v>2659</v>
      </c>
      <c r="AA3621" s="33" t="s">
        <v>42843</v>
      </c>
      <c r="AB3621" s="33">
        <v>4828</v>
      </c>
      <c r="AC3621" s="103">
        <v>20539</v>
      </c>
    </row>
    <row r="3622" spans="1:43" ht="13" customHeight="1" x14ac:dyDescent="0.2">
      <c r="A3622" s="33" t="s">
        <v>27464</v>
      </c>
      <c r="B3622" s="33">
        <v>63</v>
      </c>
      <c r="C3622" s="33" t="s">
        <v>13</v>
      </c>
      <c r="D3622" s="33" t="s">
        <v>41</v>
      </c>
      <c r="F3622" s="94">
        <v>42898</v>
      </c>
      <c r="G3622" s="33" t="s">
        <v>27465</v>
      </c>
      <c r="H3622" s="33" t="s">
        <v>19161</v>
      </c>
      <c r="I3622" s="33" t="s">
        <v>66</v>
      </c>
      <c r="J3622" s="62">
        <v>75024</v>
      </c>
      <c r="K3622" s="33" t="s">
        <v>17935</v>
      </c>
      <c r="L3622" s="33" t="s">
        <v>19162</v>
      </c>
      <c r="M3622" s="1" t="s">
        <v>45916</v>
      </c>
      <c r="N3622" s="33" t="s">
        <v>20</v>
      </c>
      <c r="O3622" s="33" t="s">
        <v>27466</v>
      </c>
      <c r="P3622" s="33" t="s">
        <v>45771</v>
      </c>
      <c r="Q3622" s="33" t="s">
        <v>29986</v>
      </c>
      <c r="R3622" s="96" t="s">
        <v>27467</v>
      </c>
      <c r="S3622" s="33" t="s">
        <v>93</v>
      </c>
      <c r="T3622" s="33" t="s">
        <v>21</v>
      </c>
      <c r="U3622" s="35" t="s">
        <v>26689</v>
      </c>
      <c r="V3622" s="35" t="s">
        <v>26484</v>
      </c>
      <c r="W3622" s="35" t="s">
        <v>26485</v>
      </c>
      <c r="X3622" s="35" t="s">
        <v>93</v>
      </c>
      <c r="Y3622" s="35">
        <v>2658</v>
      </c>
      <c r="Z3622" s="33" t="s">
        <v>42353</v>
      </c>
      <c r="AA3622" s="33" t="s">
        <v>42844</v>
      </c>
      <c r="AB3622" s="33">
        <v>4827</v>
      </c>
      <c r="AC3622" s="103">
        <v>20540</v>
      </c>
    </row>
    <row r="3623" spans="1:43" ht="13" customHeight="1" x14ac:dyDescent="0.2">
      <c r="A3623" s="33" t="s">
        <v>27468</v>
      </c>
      <c r="B3623" s="33">
        <v>60</v>
      </c>
      <c r="C3623" s="33" t="s">
        <v>13</v>
      </c>
      <c r="D3623" s="33" t="s">
        <v>30</v>
      </c>
      <c r="F3623" s="94">
        <v>42897</v>
      </c>
      <c r="G3623" s="33" t="s">
        <v>27469</v>
      </c>
      <c r="H3623" s="33" t="s">
        <v>6638</v>
      </c>
      <c r="I3623" s="33" t="s">
        <v>66</v>
      </c>
      <c r="J3623" s="62">
        <v>79602</v>
      </c>
      <c r="K3623" s="33" t="s">
        <v>6640</v>
      </c>
      <c r="L3623" s="33" t="s">
        <v>10647</v>
      </c>
      <c r="M3623" s="1" t="s">
        <v>47562</v>
      </c>
      <c r="N3623" s="33" t="s">
        <v>20</v>
      </c>
      <c r="O3623" s="33" t="s">
        <v>27470</v>
      </c>
      <c r="P3623" s="33" t="s">
        <v>45771</v>
      </c>
      <c r="Q3623" s="33" t="s">
        <v>29986</v>
      </c>
      <c r="R3623" s="96" t="s">
        <v>27471</v>
      </c>
      <c r="S3623" s="33" t="s">
        <v>509</v>
      </c>
      <c r="T3623" s="33" t="s">
        <v>21</v>
      </c>
      <c r="U3623" s="35" t="s">
        <v>26682</v>
      </c>
      <c r="V3623" s="35" t="s">
        <v>26482</v>
      </c>
      <c r="W3623" s="35" t="s">
        <v>26485</v>
      </c>
      <c r="X3623" s="35" t="s">
        <v>93</v>
      </c>
      <c r="Y3623" s="35">
        <v>2660</v>
      </c>
      <c r="AA3623" s="33" t="s">
        <v>42844</v>
      </c>
      <c r="AB3623" s="33">
        <v>4826</v>
      </c>
      <c r="AC3623" s="103">
        <v>20537</v>
      </c>
    </row>
    <row r="3624" spans="1:43" ht="13" customHeight="1" x14ac:dyDescent="0.2">
      <c r="A3624" s="33" t="s">
        <v>29533</v>
      </c>
      <c r="B3624" s="33">
        <v>25</v>
      </c>
      <c r="C3624" s="33" t="s">
        <v>13</v>
      </c>
      <c r="D3624" s="33" t="s">
        <v>882</v>
      </c>
      <c r="F3624" s="94">
        <v>42896</v>
      </c>
      <c r="G3624" s="33" t="s">
        <v>27483</v>
      </c>
      <c r="H3624" s="33" t="s">
        <v>4918</v>
      </c>
      <c r="I3624" s="33" t="s">
        <v>281</v>
      </c>
      <c r="J3624" s="62">
        <v>98002</v>
      </c>
      <c r="K3624" s="33" t="s">
        <v>1130</v>
      </c>
      <c r="L3624" s="33" t="s">
        <v>10508</v>
      </c>
      <c r="M3624" s="1" t="s">
        <v>46671</v>
      </c>
      <c r="N3624" s="33" t="s">
        <v>20</v>
      </c>
      <c r="O3624" s="33" t="s">
        <v>27484</v>
      </c>
      <c r="P3624" s="33" t="s">
        <v>45771</v>
      </c>
      <c r="Q3624" s="33" t="s">
        <v>29986</v>
      </c>
      <c r="R3624" s="96" t="s">
        <v>27485</v>
      </c>
      <c r="S3624" s="33" t="s">
        <v>93</v>
      </c>
      <c r="T3624" s="33" t="s">
        <v>21</v>
      </c>
      <c r="U3624" s="35" t="s">
        <v>26682</v>
      </c>
      <c r="V3624" s="35" t="s">
        <v>26482</v>
      </c>
      <c r="W3624" s="35" t="s">
        <v>26483</v>
      </c>
      <c r="X3624" s="35" t="s">
        <v>93</v>
      </c>
      <c r="Y3624" s="35">
        <v>2654</v>
      </c>
      <c r="AA3624" s="33" t="s">
        <v>42844</v>
      </c>
      <c r="AB3624" s="33">
        <v>4825</v>
      </c>
      <c r="AC3624" s="103">
        <v>20535</v>
      </c>
    </row>
    <row r="3625" spans="1:43" ht="13" customHeight="1" x14ac:dyDescent="0.2">
      <c r="A3625" s="33" t="s">
        <v>27476</v>
      </c>
      <c r="B3625" s="33">
        <v>53</v>
      </c>
      <c r="C3625" s="33" t="s">
        <v>13</v>
      </c>
      <c r="D3625" s="33" t="s">
        <v>30</v>
      </c>
      <c r="F3625" s="94">
        <v>42896</v>
      </c>
      <c r="G3625" s="33" t="s">
        <v>27477</v>
      </c>
      <c r="H3625" s="33" t="s">
        <v>27478</v>
      </c>
      <c r="I3625" s="33" t="s">
        <v>341</v>
      </c>
      <c r="J3625" s="62">
        <v>52316</v>
      </c>
      <c r="K3625" s="33" t="s">
        <v>27479</v>
      </c>
      <c r="L3625" s="33" t="s">
        <v>27480</v>
      </c>
      <c r="M3625" s="1" t="s">
        <v>47563</v>
      </c>
      <c r="N3625" s="33" t="s">
        <v>20</v>
      </c>
      <c r="O3625" s="33" t="s">
        <v>27481</v>
      </c>
      <c r="P3625" s="33" t="s">
        <v>37002</v>
      </c>
      <c r="Q3625" s="33" t="s">
        <v>29986</v>
      </c>
      <c r="R3625" s="96" t="s">
        <v>27482</v>
      </c>
      <c r="S3625" s="33" t="s">
        <v>93</v>
      </c>
      <c r="T3625" s="33" t="s">
        <v>21</v>
      </c>
      <c r="U3625" s="35" t="s">
        <v>26689</v>
      </c>
      <c r="V3625" s="35" t="s">
        <v>26482</v>
      </c>
      <c r="W3625" s="35" t="s">
        <v>26485</v>
      </c>
      <c r="X3625" s="35" t="s">
        <v>93</v>
      </c>
      <c r="Y3625" s="35">
        <v>2655</v>
      </c>
      <c r="AA3625" s="33" t="s">
        <v>42843</v>
      </c>
      <c r="AB3625" s="33">
        <v>4824</v>
      </c>
      <c r="AC3625" s="103">
        <v>20534</v>
      </c>
    </row>
    <row r="3626" spans="1:43" ht="13" customHeight="1" x14ac:dyDescent="0.2">
      <c r="A3626" s="33" t="s">
        <v>27472</v>
      </c>
      <c r="B3626" s="33">
        <v>82</v>
      </c>
      <c r="C3626" s="33" t="s">
        <v>13</v>
      </c>
      <c r="D3626" s="33" t="s">
        <v>30</v>
      </c>
      <c r="F3626" s="94">
        <v>42896</v>
      </c>
      <c r="G3626" s="33" t="s">
        <v>27473</v>
      </c>
      <c r="H3626" s="33" t="s">
        <v>195</v>
      </c>
      <c r="I3626" s="33" t="s">
        <v>55</v>
      </c>
      <c r="J3626" s="62">
        <v>33156</v>
      </c>
      <c r="K3626" s="33" t="s">
        <v>147</v>
      </c>
      <c r="L3626" s="33" t="s">
        <v>148</v>
      </c>
      <c r="M3626" s="1" t="s">
        <v>46168</v>
      </c>
      <c r="N3626" s="33" t="s">
        <v>20</v>
      </c>
      <c r="O3626" s="33" t="s">
        <v>27474</v>
      </c>
      <c r="P3626" s="33" t="s">
        <v>45771</v>
      </c>
      <c r="Q3626" s="33" t="s">
        <v>29986</v>
      </c>
      <c r="R3626" s="96" t="s">
        <v>27475</v>
      </c>
      <c r="S3626" s="33" t="s">
        <v>509</v>
      </c>
      <c r="T3626" s="33" t="s">
        <v>21</v>
      </c>
      <c r="U3626" s="35" t="s">
        <v>26689</v>
      </c>
      <c r="V3626" s="35" t="s">
        <v>26484</v>
      </c>
      <c r="W3626" s="35" t="s">
        <v>26485</v>
      </c>
      <c r="X3626" s="35" t="s">
        <v>93</v>
      </c>
      <c r="Y3626" s="35">
        <v>2653</v>
      </c>
      <c r="AA3626" s="33" t="s">
        <v>42844</v>
      </c>
      <c r="AB3626" s="33">
        <v>4823</v>
      </c>
      <c r="AC3626" s="103">
        <v>20533</v>
      </c>
    </row>
    <row r="3627" spans="1:43" ht="13" customHeight="1" x14ac:dyDescent="0.2">
      <c r="A3627" s="33" t="s">
        <v>27491</v>
      </c>
      <c r="B3627" s="33">
        <v>29</v>
      </c>
      <c r="C3627" s="33" t="s">
        <v>13</v>
      </c>
      <c r="D3627" s="33" t="s">
        <v>78</v>
      </c>
      <c r="E3627" s="96" t="s">
        <v>27492</v>
      </c>
      <c r="F3627" s="94">
        <v>42895</v>
      </c>
      <c r="G3627" s="33" t="s">
        <v>27493</v>
      </c>
      <c r="H3627" s="33" t="s">
        <v>2297</v>
      </c>
      <c r="I3627" s="33" t="s">
        <v>366</v>
      </c>
      <c r="J3627" s="62">
        <v>74106</v>
      </c>
      <c r="K3627" s="33" t="s">
        <v>2297</v>
      </c>
      <c r="L3627" s="33" t="s">
        <v>36456</v>
      </c>
      <c r="M3627" s="1" t="s">
        <v>47564</v>
      </c>
      <c r="N3627" s="33" t="s">
        <v>4952</v>
      </c>
      <c r="O3627" s="33" t="s">
        <v>36457</v>
      </c>
      <c r="P3627" s="33" t="s">
        <v>45771</v>
      </c>
      <c r="Q3627" s="33" t="s">
        <v>29986</v>
      </c>
      <c r="R3627" s="96" t="s">
        <v>27494</v>
      </c>
      <c r="S3627" s="33" t="s">
        <v>509</v>
      </c>
      <c r="T3627" s="33" t="s">
        <v>21</v>
      </c>
      <c r="U3627" s="35" t="s">
        <v>26682</v>
      </c>
      <c r="V3627" s="35" t="s">
        <v>26482</v>
      </c>
      <c r="W3627" s="35" t="s">
        <v>26485</v>
      </c>
      <c r="X3627" s="35" t="s">
        <v>93</v>
      </c>
      <c r="Y3627" s="35">
        <v>2651</v>
      </c>
      <c r="AA3627" s="33" t="s">
        <v>42842</v>
      </c>
      <c r="AB3627" s="33">
        <v>4822</v>
      </c>
      <c r="AC3627" s="103">
        <v>20532</v>
      </c>
    </row>
    <row r="3628" spans="1:43" ht="13" customHeight="1" x14ac:dyDescent="0.2">
      <c r="A3628" s="33" t="s">
        <v>27486</v>
      </c>
      <c r="B3628" s="33">
        <v>44</v>
      </c>
      <c r="C3628" s="33" t="s">
        <v>13</v>
      </c>
      <c r="D3628" s="33" t="s">
        <v>41</v>
      </c>
      <c r="F3628" s="94">
        <v>42895</v>
      </c>
      <c r="G3628" s="33" t="s">
        <v>27487</v>
      </c>
      <c r="H3628" s="33" t="s">
        <v>27488</v>
      </c>
      <c r="I3628" s="33" t="s">
        <v>37</v>
      </c>
      <c r="J3628" s="62">
        <v>60534</v>
      </c>
      <c r="K3628" s="33" t="s">
        <v>81</v>
      </c>
      <c r="L3628" s="33" t="s">
        <v>19945</v>
      </c>
      <c r="M3628" s="1" t="s">
        <v>46770</v>
      </c>
      <c r="N3628" s="33" t="s">
        <v>20</v>
      </c>
      <c r="O3628" s="33" t="s">
        <v>27489</v>
      </c>
      <c r="P3628" s="33" t="s">
        <v>45771</v>
      </c>
      <c r="Q3628" s="33" t="s">
        <v>29986</v>
      </c>
      <c r="R3628" s="96" t="s">
        <v>27490</v>
      </c>
      <c r="S3628" s="33" t="s">
        <v>93</v>
      </c>
      <c r="T3628" s="33" t="s">
        <v>21</v>
      </c>
      <c r="U3628" s="35" t="s">
        <v>26689</v>
      </c>
      <c r="V3628" s="35" t="s">
        <v>26484</v>
      </c>
      <c r="W3628" s="35" t="s">
        <v>26483</v>
      </c>
      <c r="X3628" s="35" t="s">
        <v>93</v>
      </c>
      <c r="Y3628" s="35">
        <v>2652</v>
      </c>
      <c r="AA3628" s="33" t="s">
        <v>42844</v>
      </c>
      <c r="AB3628" s="33">
        <v>4821</v>
      </c>
      <c r="AC3628" s="103">
        <v>20531</v>
      </c>
    </row>
    <row r="3629" spans="1:43" ht="13" customHeight="1" x14ac:dyDescent="0.2">
      <c r="A3629" s="33" t="s">
        <v>27516</v>
      </c>
      <c r="B3629" s="33">
        <v>32</v>
      </c>
      <c r="C3629" s="33" t="s">
        <v>13</v>
      </c>
      <c r="D3629" s="33" t="s">
        <v>78</v>
      </c>
      <c r="E3629" s="96" t="s">
        <v>27517</v>
      </c>
      <c r="F3629" s="94">
        <v>42894</v>
      </c>
      <c r="G3629" s="33" t="s">
        <v>27518</v>
      </c>
      <c r="H3629" s="33" t="s">
        <v>1030</v>
      </c>
      <c r="I3629" s="33" t="s">
        <v>373</v>
      </c>
      <c r="J3629" s="62">
        <v>19124</v>
      </c>
      <c r="K3629" s="33" t="s">
        <v>1030</v>
      </c>
      <c r="L3629" s="33" t="s">
        <v>1031</v>
      </c>
      <c r="M3629" s="1" t="s">
        <v>45971</v>
      </c>
      <c r="N3629" s="33" t="s">
        <v>4952</v>
      </c>
      <c r="O3629" s="33" t="s">
        <v>27519</v>
      </c>
      <c r="P3629" s="33" t="s">
        <v>36007</v>
      </c>
      <c r="Q3629" s="33" t="s">
        <v>1081</v>
      </c>
      <c r="R3629" s="96" t="s">
        <v>27520</v>
      </c>
      <c r="S3629" s="33" t="s">
        <v>93</v>
      </c>
      <c r="T3629" s="33" t="s">
        <v>21</v>
      </c>
      <c r="U3629" s="35" t="s">
        <v>26689</v>
      </c>
      <c r="V3629" s="35" t="s">
        <v>26482</v>
      </c>
      <c r="W3629" s="35" t="s">
        <v>26486</v>
      </c>
      <c r="X3629" s="35" t="s">
        <v>93</v>
      </c>
      <c r="Y3629" s="35">
        <v>2648</v>
      </c>
      <c r="AA3629" s="33" t="s">
        <v>42842</v>
      </c>
      <c r="AB3629" s="33">
        <v>4820</v>
      </c>
      <c r="AC3629" s="103">
        <v>20529</v>
      </c>
    </row>
    <row r="3630" spans="1:43" ht="13" customHeight="1" x14ac:dyDescent="0.2">
      <c r="A3630" s="33" t="s">
        <v>27495</v>
      </c>
      <c r="B3630" s="33">
        <v>33</v>
      </c>
      <c r="C3630" s="33" t="s">
        <v>102</v>
      </c>
      <c r="D3630" s="33" t="s">
        <v>30</v>
      </c>
      <c r="E3630" s="96" t="s">
        <v>27496</v>
      </c>
      <c r="F3630" s="94">
        <v>42894</v>
      </c>
      <c r="G3630" s="33" t="s">
        <v>27497</v>
      </c>
      <c r="H3630" s="33" t="s">
        <v>448</v>
      </c>
      <c r="I3630" s="33" t="s">
        <v>38</v>
      </c>
      <c r="J3630" s="62">
        <v>90808</v>
      </c>
      <c r="K3630" s="33" t="s">
        <v>91</v>
      </c>
      <c r="L3630" s="33" t="s">
        <v>894</v>
      </c>
      <c r="M3630" s="1" t="s">
        <v>45955</v>
      </c>
      <c r="N3630" s="33" t="s">
        <v>20</v>
      </c>
      <c r="O3630" s="33" t="s">
        <v>27498</v>
      </c>
      <c r="P3630" s="33" t="s">
        <v>45771</v>
      </c>
      <c r="Q3630" s="33" t="s">
        <v>29986</v>
      </c>
      <c r="R3630" s="96" t="s">
        <v>27499</v>
      </c>
      <c r="S3630" s="33" t="s">
        <v>93</v>
      </c>
      <c r="T3630" s="33" t="s">
        <v>21</v>
      </c>
      <c r="U3630" s="35" t="s">
        <v>26689</v>
      </c>
      <c r="V3630" s="35" t="s">
        <v>26484</v>
      </c>
      <c r="W3630" s="35" t="s">
        <v>26485</v>
      </c>
      <c r="X3630" s="35" t="s">
        <v>93</v>
      </c>
      <c r="Y3630" s="35">
        <v>2646</v>
      </c>
      <c r="Z3630" s="33" t="s">
        <v>42353</v>
      </c>
      <c r="AA3630" s="33" t="s">
        <v>42842</v>
      </c>
      <c r="AB3630" s="33">
        <v>4815</v>
      </c>
      <c r="AC3630" s="103">
        <v>20525</v>
      </c>
      <c r="AQ3630" s="96"/>
    </row>
    <row r="3631" spans="1:43" ht="13" customHeight="1" x14ac:dyDescent="0.2">
      <c r="A3631" s="33" t="s">
        <v>27521</v>
      </c>
      <c r="B3631" s="33">
        <v>38</v>
      </c>
      <c r="C3631" s="33" t="s">
        <v>13</v>
      </c>
      <c r="D3631" s="33" t="s">
        <v>41</v>
      </c>
      <c r="E3631" s="96" t="s">
        <v>27522</v>
      </c>
      <c r="F3631" s="94">
        <v>42894</v>
      </c>
      <c r="G3631" s="33" t="s">
        <v>27523</v>
      </c>
      <c r="H3631" s="33" t="s">
        <v>27524</v>
      </c>
      <c r="I3631" s="33" t="s">
        <v>66</v>
      </c>
      <c r="J3631" s="62">
        <v>78586</v>
      </c>
      <c r="K3631" s="33" t="s">
        <v>1120</v>
      </c>
      <c r="L3631" s="33" t="s">
        <v>36361</v>
      </c>
      <c r="M3631" s="1" t="s">
        <v>47204</v>
      </c>
      <c r="N3631" s="33" t="s">
        <v>20</v>
      </c>
      <c r="O3631" s="33" t="s">
        <v>27525</v>
      </c>
      <c r="P3631" s="33" t="s">
        <v>45771</v>
      </c>
      <c r="Q3631" s="33" t="s">
        <v>29986</v>
      </c>
      <c r="R3631" s="96" t="s">
        <v>27526</v>
      </c>
      <c r="S3631" s="33" t="s">
        <v>93</v>
      </c>
      <c r="T3631" s="33" t="s">
        <v>21</v>
      </c>
      <c r="U3631" s="35" t="s">
        <v>26689</v>
      </c>
      <c r="V3631" s="35" t="s">
        <v>26484</v>
      </c>
      <c r="W3631" s="35" t="s">
        <v>26483</v>
      </c>
      <c r="AA3631" s="33" t="s">
        <v>42844</v>
      </c>
      <c r="AB3631" s="33">
        <v>4819</v>
      </c>
      <c r="AC3631" s="103">
        <v>20530</v>
      </c>
    </row>
    <row r="3632" spans="1:43" ht="13" customHeight="1" x14ac:dyDescent="0.2">
      <c r="A3632" s="33" t="s">
        <v>27500</v>
      </c>
      <c r="B3632" s="33">
        <v>45</v>
      </c>
      <c r="C3632" s="33" t="s">
        <v>13</v>
      </c>
      <c r="D3632" s="33" t="s">
        <v>41</v>
      </c>
      <c r="E3632" s="96" t="s">
        <v>27501</v>
      </c>
      <c r="F3632" s="94">
        <v>42894</v>
      </c>
      <c r="G3632" s="33" t="s">
        <v>27502</v>
      </c>
      <c r="H3632" s="33" t="s">
        <v>12197</v>
      </c>
      <c r="I3632" s="33" t="s">
        <v>38</v>
      </c>
      <c r="J3632" s="62">
        <v>93555</v>
      </c>
      <c r="K3632" s="33" t="s">
        <v>629</v>
      </c>
      <c r="L3632" s="33" t="s">
        <v>27503</v>
      </c>
      <c r="M3632" s="1" t="s">
        <v>47565</v>
      </c>
      <c r="N3632" s="33" t="s">
        <v>20</v>
      </c>
      <c r="O3632" s="33" t="s">
        <v>27504</v>
      </c>
      <c r="P3632" s="33" t="s">
        <v>45771</v>
      </c>
      <c r="Q3632" s="33" t="s">
        <v>29986</v>
      </c>
      <c r="R3632" s="96" t="s">
        <v>27505</v>
      </c>
      <c r="S3632" s="33" t="s">
        <v>93</v>
      </c>
      <c r="T3632" s="33" t="s">
        <v>21</v>
      </c>
      <c r="U3632" s="35" t="s">
        <v>26689</v>
      </c>
      <c r="V3632" s="35" t="s">
        <v>26484</v>
      </c>
      <c r="W3632" s="35" t="s">
        <v>26485</v>
      </c>
      <c r="X3632" s="35" t="s">
        <v>93</v>
      </c>
      <c r="Y3632" s="35">
        <v>2647</v>
      </c>
      <c r="AA3632" s="33" t="s">
        <v>42844</v>
      </c>
      <c r="AB3632" s="33">
        <v>4816</v>
      </c>
      <c r="AC3632" s="103">
        <v>20526</v>
      </c>
    </row>
    <row r="3633" spans="1:43" ht="13" customHeight="1" x14ac:dyDescent="0.2">
      <c r="A3633" s="33" t="s">
        <v>27506</v>
      </c>
      <c r="B3633" s="33">
        <v>48</v>
      </c>
      <c r="C3633" s="33" t="s">
        <v>13</v>
      </c>
      <c r="D3633" s="33" t="s">
        <v>30</v>
      </c>
      <c r="F3633" s="94">
        <v>42894</v>
      </c>
      <c r="G3633" s="33" t="s">
        <v>27507</v>
      </c>
      <c r="H3633" s="33" t="s">
        <v>506</v>
      </c>
      <c r="I3633" s="33" t="s">
        <v>191</v>
      </c>
      <c r="J3633" s="62">
        <v>80537</v>
      </c>
      <c r="K3633" s="33" t="s">
        <v>507</v>
      </c>
      <c r="L3633" s="33" t="s">
        <v>508</v>
      </c>
      <c r="M3633" s="1" t="s">
        <v>46410</v>
      </c>
      <c r="N3633" s="33" t="s">
        <v>20</v>
      </c>
      <c r="O3633" s="33" t="s">
        <v>27508</v>
      </c>
      <c r="P3633" s="33" t="s">
        <v>31864</v>
      </c>
      <c r="Q3633" s="33" t="s">
        <v>29986</v>
      </c>
      <c r="R3633" s="96" t="s">
        <v>27509</v>
      </c>
      <c r="S3633" s="33" t="s">
        <v>93</v>
      </c>
      <c r="T3633" s="33" t="s">
        <v>21</v>
      </c>
      <c r="U3633" s="35" t="s">
        <v>26689</v>
      </c>
      <c r="V3633" s="35" t="s">
        <v>26484</v>
      </c>
      <c r="W3633" s="35" t="s">
        <v>26485</v>
      </c>
      <c r="X3633" s="35" t="s">
        <v>93</v>
      </c>
      <c r="Y3633" s="35">
        <v>2649</v>
      </c>
      <c r="AA3633" s="33" t="s">
        <v>42844</v>
      </c>
      <c r="AB3633" s="33">
        <v>4817</v>
      </c>
      <c r="AC3633" s="103">
        <v>20527</v>
      </c>
    </row>
    <row r="3634" spans="1:43" ht="13" customHeight="1" x14ac:dyDescent="0.2">
      <c r="A3634" s="33" t="s">
        <v>27510</v>
      </c>
      <c r="B3634" s="33">
        <v>57</v>
      </c>
      <c r="C3634" s="33" t="s">
        <v>13</v>
      </c>
      <c r="D3634" s="33" t="s">
        <v>30</v>
      </c>
      <c r="E3634" s="96" t="s">
        <v>27511</v>
      </c>
      <c r="F3634" s="94">
        <v>42894</v>
      </c>
      <c r="H3634" s="33" t="s">
        <v>27512</v>
      </c>
      <c r="I3634" s="33" t="s">
        <v>366</v>
      </c>
      <c r="J3634" s="62">
        <v>74954</v>
      </c>
      <c r="K3634" s="33" t="s">
        <v>27513</v>
      </c>
      <c r="L3634" s="33" t="s">
        <v>27514</v>
      </c>
      <c r="M3634" s="1" t="s">
        <v>46420</v>
      </c>
      <c r="N3634" s="33" t="s">
        <v>20</v>
      </c>
      <c r="O3634" s="33" t="s">
        <v>36458</v>
      </c>
      <c r="P3634" s="33" t="s">
        <v>45771</v>
      </c>
      <c r="Q3634" s="33" t="s">
        <v>29986</v>
      </c>
      <c r="R3634" s="96" t="s">
        <v>27515</v>
      </c>
      <c r="S3634" s="33" t="s">
        <v>509</v>
      </c>
      <c r="T3634" s="33" t="s">
        <v>21</v>
      </c>
      <c r="U3634" s="35" t="s">
        <v>26689</v>
      </c>
      <c r="V3634" s="35" t="s">
        <v>26484</v>
      </c>
      <c r="W3634" s="35" t="s">
        <v>26485</v>
      </c>
      <c r="X3634" s="35" t="s">
        <v>93</v>
      </c>
      <c r="Y3634" s="35">
        <v>2650</v>
      </c>
      <c r="AA3634" s="33" t="s">
        <v>42843</v>
      </c>
      <c r="AB3634" s="33">
        <v>4818</v>
      </c>
      <c r="AC3634" s="103">
        <v>20528</v>
      </c>
    </row>
    <row r="3635" spans="1:43" ht="13" customHeight="1" x14ac:dyDescent="0.2">
      <c r="A3635" s="33" t="s">
        <v>27527</v>
      </c>
      <c r="B3635" s="33">
        <v>21</v>
      </c>
      <c r="C3635" s="33" t="s">
        <v>13</v>
      </c>
      <c r="D3635" s="33" t="s">
        <v>41</v>
      </c>
      <c r="F3635" s="94">
        <v>42893</v>
      </c>
      <c r="G3635" s="33" t="s">
        <v>27528</v>
      </c>
      <c r="H3635" s="33" t="s">
        <v>182</v>
      </c>
      <c r="I3635" s="33" t="s">
        <v>38</v>
      </c>
      <c r="J3635" s="62">
        <v>93705</v>
      </c>
      <c r="K3635" s="33" t="s">
        <v>182</v>
      </c>
      <c r="L3635" s="33" t="s">
        <v>183</v>
      </c>
      <c r="M3635" s="1" t="s">
        <v>46155</v>
      </c>
      <c r="N3635" s="33" t="s">
        <v>20</v>
      </c>
      <c r="O3635" s="33" t="s">
        <v>27529</v>
      </c>
      <c r="P3635" s="33" t="s">
        <v>45771</v>
      </c>
      <c r="Q3635" s="33" t="s">
        <v>29986</v>
      </c>
      <c r="R3635" s="96" t="s">
        <v>27530</v>
      </c>
      <c r="S3635" s="33" t="s">
        <v>93</v>
      </c>
      <c r="T3635" s="33" t="s">
        <v>21</v>
      </c>
      <c r="U3635" s="35" t="s">
        <v>26689</v>
      </c>
      <c r="V3635" s="35" t="s">
        <v>26484</v>
      </c>
      <c r="W3635" s="35" t="s">
        <v>26485</v>
      </c>
      <c r="X3635" s="35" t="s">
        <v>509</v>
      </c>
      <c r="Y3635" s="35">
        <v>2639</v>
      </c>
      <c r="AA3635" s="33" t="s">
        <v>42842</v>
      </c>
      <c r="AB3635" s="33">
        <v>4810</v>
      </c>
      <c r="AC3635" s="103">
        <v>20519</v>
      </c>
    </row>
    <row r="3636" spans="1:43" ht="13" customHeight="1" x14ac:dyDescent="0.2">
      <c r="A3636" s="33" t="s">
        <v>27542</v>
      </c>
      <c r="B3636" s="33">
        <v>21</v>
      </c>
      <c r="C3636" s="33" t="s">
        <v>13</v>
      </c>
      <c r="D3636" s="33" t="s">
        <v>30</v>
      </c>
      <c r="E3636" s="96" t="s">
        <v>27543</v>
      </c>
      <c r="F3636" s="94">
        <v>42893</v>
      </c>
      <c r="G3636" s="33" t="s">
        <v>27544</v>
      </c>
      <c r="H3636" s="33" t="s">
        <v>658</v>
      </c>
      <c r="I3636" s="33" t="s">
        <v>399</v>
      </c>
      <c r="J3636" s="62">
        <v>63109</v>
      </c>
      <c r="K3636" s="33" t="s">
        <v>658</v>
      </c>
      <c r="L3636" s="33" t="s">
        <v>4149</v>
      </c>
      <c r="M3636" s="1" t="s">
        <v>46104</v>
      </c>
      <c r="N3636" s="33" t="s">
        <v>20</v>
      </c>
      <c r="O3636" s="33" t="s">
        <v>27545</v>
      </c>
      <c r="P3636" s="33" t="s">
        <v>45771</v>
      </c>
      <c r="Q3636" s="33" t="s">
        <v>29986</v>
      </c>
      <c r="R3636" s="96" t="s">
        <v>27546</v>
      </c>
      <c r="S3636" s="33" t="s">
        <v>93</v>
      </c>
      <c r="T3636" s="33" t="s">
        <v>21</v>
      </c>
      <c r="U3636" s="35" t="s">
        <v>26689</v>
      </c>
      <c r="V3636" s="35" t="s">
        <v>26484</v>
      </c>
      <c r="W3636" s="35" t="s">
        <v>26485</v>
      </c>
      <c r="X3636" s="35" t="s">
        <v>93</v>
      </c>
      <c r="Y3636" s="35">
        <v>2642</v>
      </c>
      <c r="AA3636" s="33" t="s">
        <v>42842</v>
      </c>
      <c r="AB3636" s="33">
        <v>4812</v>
      </c>
      <c r="AC3636" s="103">
        <v>20522</v>
      </c>
    </row>
    <row r="3637" spans="1:43" ht="13" customHeight="1" x14ac:dyDescent="0.2">
      <c r="A3637" s="33" t="s">
        <v>27531</v>
      </c>
      <c r="B3637" s="33">
        <v>35</v>
      </c>
      <c r="C3637" s="33" t="s">
        <v>13</v>
      </c>
      <c r="D3637" s="33" t="s">
        <v>30</v>
      </c>
      <c r="F3637" s="94">
        <v>42893</v>
      </c>
      <c r="G3637" s="33" t="s">
        <v>27532</v>
      </c>
      <c r="H3637" s="33" t="s">
        <v>27533</v>
      </c>
      <c r="I3637" s="33" t="s">
        <v>45</v>
      </c>
      <c r="J3637" s="62">
        <v>21222</v>
      </c>
      <c r="K3637" s="33" t="s">
        <v>1483</v>
      </c>
      <c r="L3637" s="33" t="s">
        <v>211</v>
      </c>
      <c r="M3637" s="1" t="s">
        <v>46017</v>
      </c>
      <c r="N3637" s="33" t="s">
        <v>20</v>
      </c>
      <c r="O3637" s="33" t="s">
        <v>30718</v>
      </c>
      <c r="P3637" s="33" t="s">
        <v>37679</v>
      </c>
      <c r="Q3637" s="33" t="s">
        <v>29986</v>
      </c>
      <c r="R3637" s="96" t="s">
        <v>27534</v>
      </c>
      <c r="S3637" s="33" t="s">
        <v>93</v>
      </c>
      <c r="T3637" s="33" t="s">
        <v>21</v>
      </c>
      <c r="U3637" s="35" t="s">
        <v>26689</v>
      </c>
      <c r="V3637" s="35" t="s">
        <v>26484</v>
      </c>
      <c r="W3637" s="35" t="s">
        <v>26485</v>
      </c>
      <c r="X3637" s="35" t="s">
        <v>509</v>
      </c>
      <c r="Y3637" s="35">
        <v>2644</v>
      </c>
      <c r="AA3637" s="33" t="s">
        <v>42844</v>
      </c>
      <c r="AB3637" s="33">
        <v>4813</v>
      </c>
      <c r="AC3637" s="103">
        <v>20520</v>
      </c>
    </row>
    <row r="3638" spans="1:43" ht="13" customHeight="1" x14ac:dyDescent="0.2">
      <c r="A3638" s="33" t="s">
        <v>27535</v>
      </c>
      <c r="B3638" s="33">
        <v>54</v>
      </c>
      <c r="C3638" s="33" t="s">
        <v>13</v>
      </c>
      <c r="D3638" s="33" t="s">
        <v>30</v>
      </c>
      <c r="E3638" s="96" t="s">
        <v>27536</v>
      </c>
      <c r="F3638" s="94">
        <v>42893</v>
      </c>
      <c r="G3638" s="33" t="s">
        <v>27537</v>
      </c>
      <c r="H3638" s="33" t="s">
        <v>27538</v>
      </c>
      <c r="I3638" s="33" t="s">
        <v>4021</v>
      </c>
      <c r="J3638" s="62">
        <v>4474</v>
      </c>
      <c r="K3638" s="33" t="s">
        <v>6360</v>
      </c>
      <c r="L3638" s="33" t="s">
        <v>27539</v>
      </c>
      <c r="M3638" s="1" t="s">
        <v>46066</v>
      </c>
      <c r="N3638" s="33" t="s">
        <v>20</v>
      </c>
      <c r="O3638" s="33" t="s">
        <v>27540</v>
      </c>
      <c r="P3638" s="33" t="s">
        <v>45771</v>
      </c>
      <c r="Q3638" s="33" t="s">
        <v>29986</v>
      </c>
      <c r="R3638" s="96" t="s">
        <v>27541</v>
      </c>
      <c r="S3638" s="33" t="s">
        <v>93</v>
      </c>
      <c r="T3638" s="33" t="s">
        <v>21</v>
      </c>
      <c r="U3638" s="35" t="s">
        <v>26689</v>
      </c>
      <c r="V3638" s="35" t="s">
        <v>26484</v>
      </c>
      <c r="W3638" s="35" t="s">
        <v>26485</v>
      </c>
      <c r="X3638" s="35" t="s">
        <v>93</v>
      </c>
      <c r="Y3638" s="35">
        <v>2640</v>
      </c>
      <c r="AA3638" s="33" t="s">
        <v>42843</v>
      </c>
      <c r="AB3638" s="33">
        <v>4811</v>
      </c>
      <c r="AC3638" s="103">
        <v>20521</v>
      </c>
    </row>
    <row r="3639" spans="1:43" ht="13" customHeight="1" x14ac:dyDescent="0.2">
      <c r="A3639" s="33" t="s">
        <v>27547</v>
      </c>
      <c r="B3639" s="33">
        <v>75</v>
      </c>
      <c r="C3639" s="33" t="s">
        <v>13</v>
      </c>
      <c r="D3639" s="33" t="s">
        <v>30</v>
      </c>
      <c r="E3639" s="96" t="s">
        <v>27548</v>
      </c>
      <c r="F3639" s="94">
        <v>42893</v>
      </c>
      <c r="G3639" s="33" t="s">
        <v>27549</v>
      </c>
      <c r="H3639" s="33" t="s">
        <v>27550</v>
      </c>
      <c r="I3639" s="33" t="s">
        <v>337</v>
      </c>
      <c r="J3639" s="62">
        <v>28630</v>
      </c>
      <c r="K3639" s="33" t="s">
        <v>7846</v>
      </c>
      <c r="L3639" s="33" t="s">
        <v>24607</v>
      </c>
      <c r="M3639" s="1" t="s">
        <v>46050</v>
      </c>
      <c r="N3639" s="33" t="s">
        <v>20</v>
      </c>
      <c r="O3639" s="33" t="s">
        <v>27551</v>
      </c>
      <c r="P3639" s="33" t="s">
        <v>45771</v>
      </c>
      <c r="Q3639" s="33" t="s">
        <v>29986</v>
      </c>
      <c r="R3639" s="96" t="s">
        <v>27552</v>
      </c>
      <c r="S3639" s="33" t="s">
        <v>509</v>
      </c>
      <c r="T3639" s="33" t="s">
        <v>21</v>
      </c>
      <c r="U3639" s="35" t="s">
        <v>26689</v>
      </c>
      <c r="V3639" s="35" t="s">
        <v>26484</v>
      </c>
      <c r="W3639" s="35" t="s">
        <v>26485</v>
      </c>
      <c r="X3639" s="35" t="s">
        <v>93</v>
      </c>
      <c r="Y3639" s="35">
        <v>2645</v>
      </c>
      <c r="AA3639" s="33" t="s">
        <v>42844</v>
      </c>
      <c r="AB3639" s="33">
        <v>4814</v>
      </c>
      <c r="AC3639" s="103">
        <v>20523</v>
      </c>
    </row>
    <row r="3640" spans="1:43" ht="13" customHeight="1" x14ac:dyDescent="0.2">
      <c r="A3640" s="1" t="s">
        <v>27557</v>
      </c>
      <c r="B3640" s="33">
        <v>50</v>
      </c>
      <c r="C3640" s="33" t="s">
        <v>13</v>
      </c>
      <c r="D3640" s="1" t="s">
        <v>23</v>
      </c>
      <c r="F3640" s="94">
        <v>42892</v>
      </c>
      <c r="G3640" s="33" t="s">
        <v>27558</v>
      </c>
      <c r="H3640" s="33" t="s">
        <v>3073</v>
      </c>
      <c r="I3640" s="33" t="s">
        <v>281</v>
      </c>
      <c r="J3640" s="62">
        <v>98682</v>
      </c>
      <c r="K3640" s="33" t="s">
        <v>524</v>
      </c>
      <c r="L3640" s="33" t="s">
        <v>5317</v>
      </c>
      <c r="M3640" s="1" t="s">
        <v>46061</v>
      </c>
      <c r="N3640" s="33" t="s">
        <v>20</v>
      </c>
      <c r="O3640" s="33" t="s">
        <v>27559</v>
      </c>
      <c r="P3640" s="33" t="s">
        <v>45771</v>
      </c>
      <c r="Q3640" s="33" t="s">
        <v>29986</v>
      </c>
      <c r="R3640" s="96" t="s">
        <v>27560</v>
      </c>
      <c r="S3640" s="33" t="s">
        <v>93</v>
      </c>
      <c r="T3640" s="33" t="s">
        <v>21</v>
      </c>
      <c r="U3640" s="35" t="s">
        <v>26689</v>
      </c>
      <c r="V3640" s="35" t="s">
        <v>26484</v>
      </c>
      <c r="W3640" s="35" t="s">
        <v>26483</v>
      </c>
      <c r="X3640" s="35" t="s">
        <v>93</v>
      </c>
      <c r="Y3640" s="35">
        <v>2641</v>
      </c>
      <c r="AA3640" s="33" t="s">
        <v>42844</v>
      </c>
      <c r="AB3640" s="33">
        <v>4808</v>
      </c>
      <c r="AC3640" s="103">
        <v>20518</v>
      </c>
      <c r="AQ3640" s="96"/>
    </row>
    <row r="3641" spans="1:43" ht="13" customHeight="1" x14ac:dyDescent="0.2">
      <c r="A3641" s="33" t="s">
        <v>27553</v>
      </c>
      <c r="B3641" s="33">
        <v>20</v>
      </c>
      <c r="C3641" s="33" t="s">
        <v>13</v>
      </c>
      <c r="D3641" s="33" t="s">
        <v>41</v>
      </c>
      <c r="F3641" s="94">
        <v>42892</v>
      </c>
      <c r="G3641" s="33" t="s">
        <v>27554</v>
      </c>
      <c r="H3641" s="33" t="s">
        <v>204</v>
      </c>
      <c r="I3641" s="33" t="s">
        <v>38</v>
      </c>
      <c r="J3641" s="62">
        <v>90744</v>
      </c>
      <c r="K3641" s="33" t="s">
        <v>91</v>
      </c>
      <c r="L3641" s="33" t="s">
        <v>92</v>
      </c>
      <c r="M3641" s="1" t="s">
        <v>45984</v>
      </c>
      <c r="N3641" s="33" t="s">
        <v>20</v>
      </c>
      <c r="O3641" s="33" t="s">
        <v>27555</v>
      </c>
      <c r="P3641" s="33" t="s">
        <v>45771</v>
      </c>
      <c r="Q3641" s="33" t="s">
        <v>29986</v>
      </c>
      <c r="R3641" s="96" t="s">
        <v>27556</v>
      </c>
      <c r="S3641" s="33" t="s">
        <v>93</v>
      </c>
      <c r="T3641" s="33" t="s">
        <v>45897</v>
      </c>
      <c r="U3641" s="35" t="s">
        <v>39851</v>
      </c>
      <c r="V3641" s="35" t="s">
        <v>26482</v>
      </c>
      <c r="W3641" s="35" t="s">
        <v>26485</v>
      </c>
      <c r="AA3641" s="33" t="s">
        <v>42842</v>
      </c>
      <c r="AB3641" s="33">
        <v>4809</v>
      </c>
      <c r="AC3641" s="103">
        <v>20515</v>
      </c>
    </row>
    <row r="3642" spans="1:43" ht="13" customHeight="1" x14ac:dyDescent="0.2">
      <c r="A3642" s="33" t="s">
        <v>27578</v>
      </c>
      <c r="B3642" s="33">
        <v>34</v>
      </c>
      <c r="C3642" s="33" t="s">
        <v>13</v>
      </c>
      <c r="D3642" s="33" t="s">
        <v>30</v>
      </c>
      <c r="E3642" s="96" t="s">
        <v>27579</v>
      </c>
      <c r="F3642" s="94">
        <v>42891</v>
      </c>
      <c r="G3642" s="33" t="s">
        <v>27580</v>
      </c>
      <c r="H3642" s="33" t="s">
        <v>24518</v>
      </c>
      <c r="I3642" s="33" t="s">
        <v>55</v>
      </c>
      <c r="J3642" s="62">
        <v>33898</v>
      </c>
      <c r="K3642" s="33" t="s">
        <v>1730</v>
      </c>
      <c r="L3642" s="33" t="s">
        <v>237</v>
      </c>
      <c r="M3642" s="1" t="s">
        <v>45943</v>
      </c>
      <c r="N3642" s="33" t="s">
        <v>20</v>
      </c>
      <c r="O3642" s="33" t="s">
        <v>36459</v>
      </c>
      <c r="P3642" s="33" t="s">
        <v>45771</v>
      </c>
      <c r="Q3642" s="33" t="s">
        <v>29986</v>
      </c>
      <c r="R3642" s="96" t="s">
        <v>27581</v>
      </c>
      <c r="S3642" s="33" t="s">
        <v>93</v>
      </c>
      <c r="T3642" s="33" t="s">
        <v>21</v>
      </c>
      <c r="U3642" s="35" t="s">
        <v>26689</v>
      </c>
      <c r="V3642" s="35" t="s">
        <v>26484</v>
      </c>
      <c r="W3642" s="35" t="s">
        <v>19153</v>
      </c>
      <c r="X3642" s="35" t="s">
        <v>93</v>
      </c>
      <c r="Y3642" s="35">
        <v>2637</v>
      </c>
      <c r="AA3642" s="33" t="s">
        <v>42843</v>
      </c>
      <c r="AB3642" s="33">
        <v>4805</v>
      </c>
      <c r="AC3642" s="103">
        <v>20476</v>
      </c>
    </row>
    <row r="3643" spans="1:43" ht="13" customHeight="1" x14ac:dyDescent="0.2">
      <c r="A3643" s="33" t="s">
        <v>27561</v>
      </c>
      <c r="B3643" s="33">
        <v>37</v>
      </c>
      <c r="C3643" s="33" t="s">
        <v>13</v>
      </c>
      <c r="D3643" s="33" t="s">
        <v>78</v>
      </c>
      <c r="F3643" s="94">
        <v>42891</v>
      </c>
      <c r="G3643" s="33" t="s">
        <v>27562</v>
      </c>
      <c r="H3643" s="33" t="s">
        <v>27563</v>
      </c>
      <c r="I3643" s="33" t="s">
        <v>66</v>
      </c>
      <c r="J3643" s="62">
        <v>77984</v>
      </c>
      <c r="K3643" s="33" t="s">
        <v>27564</v>
      </c>
      <c r="L3643" s="33" t="s">
        <v>261</v>
      </c>
      <c r="M3643" s="1" t="s">
        <v>46113</v>
      </c>
      <c r="N3643" s="33" t="s">
        <v>20</v>
      </c>
      <c r="O3643" s="33" t="s">
        <v>27565</v>
      </c>
      <c r="P3643" s="33" t="s">
        <v>45771</v>
      </c>
      <c r="Q3643" s="33" t="s">
        <v>29986</v>
      </c>
      <c r="R3643" s="96" t="s">
        <v>27566</v>
      </c>
      <c r="S3643" s="33" t="s">
        <v>509</v>
      </c>
      <c r="T3643" s="33" t="s">
        <v>21</v>
      </c>
      <c r="U3643" s="35" t="s">
        <v>26689</v>
      </c>
      <c r="V3643" s="35" t="s">
        <v>26482</v>
      </c>
      <c r="W3643" s="35" t="s">
        <v>26485</v>
      </c>
      <c r="X3643" s="35" t="s">
        <v>93</v>
      </c>
      <c r="Y3643" s="35">
        <v>2638</v>
      </c>
      <c r="AA3643" s="33" t="s">
        <v>42843</v>
      </c>
      <c r="AB3643" s="33">
        <v>4806</v>
      </c>
      <c r="AC3643" s="103">
        <v>20473</v>
      </c>
    </row>
    <row r="3644" spans="1:43" ht="13" customHeight="1" x14ac:dyDescent="0.2">
      <c r="A3644" s="33" t="s">
        <v>27567</v>
      </c>
      <c r="B3644" s="33">
        <v>45</v>
      </c>
      <c r="C3644" s="33" t="s">
        <v>13</v>
      </c>
      <c r="D3644" s="33" t="s">
        <v>30</v>
      </c>
      <c r="E3644" s="96" t="s">
        <v>27568</v>
      </c>
      <c r="F3644" s="94">
        <v>42891</v>
      </c>
      <c r="G3644" s="33" t="s">
        <v>27569</v>
      </c>
      <c r="H3644" s="33" t="s">
        <v>27570</v>
      </c>
      <c r="I3644" s="33" t="s">
        <v>293</v>
      </c>
      <c r="J3644" s="62">
        <v>40004</v>
      </c>
      <c r="K3644" s="33" t="s">
        <v>14554</v>
      </c>
      <c r="L3644" s="33" t="s">
        <v>18184</v>
      </c>
      <c r="M3644" s="1" t="s">
        <v>46058</v>
      </c>
      <c r="N3644" s="33" t="s">
        <v>20</v>
      </c>
      <c r="O3644" s="33" t="s">
        <v>27571</v>
      </c>
      <c r="P3644" s="33" t="s">
        <v>45771</v>
      </c>
      <c r="Q3644" s="33" t="s">
        <v>29986</v>
      </c>
      <c r="R3644" s="96" t="s">
        <v>27572</v>
      </c>
      <c r="S3644" s="33" t="s">
        <v>93</v>
      </c>
      <c r="T3644" s="33" t="s">
        <v>21</v>
      </c>
      <c r="U3644" s="35" t="s">
        <v>26689</v>
      </c>
      <c r="V3644" s="35" t="s">
        <v>26484</v>
      </c>
      <c r="W3644" s="35" t="s">
        <v>26483</v>
      </c>
      <c r="X3644" s="35" t="s">
        <v>93</v>
      </c>
      <c r="Y3644" s="35">
        <v>2632</v>
      </c>
      <c r="AA3644" s="33" t="s">
        <v>42843</v>
      </c>
      <c r="AB3644" s="33">
        <v>4803</v>
      </c>
      <c r="AC3644" s="103">
        <v>20474</v>
      </c>
    </row>
    <row r="3645" spans="1:43" ht="13" customHeight="1" x14ac:dyDescent="0.2">
      <c r="A3645" s="33" t="s">
        <v>27573</v>
      </c>
      <c r="B3645" s="33">
        <v>47</v>
      </c>
      <c r="C3645" s="33" t="s">
        <v>13</v>
      </c>
      <c r="D3645" s="33" t="s">
        <v>78</v>
      </c>
      <c r="E3645" s="96" t="s">
        <v>27574</v>
      </c>
      <c r="F3645" s="94">
        <v>42891</v>
      </c>
      <c r="G3645" s="33" t="s">
        <v>27575</v>
      </c>
      <c r="H3645" s="33" t="s">
        <v>195</v>
      </c>
      <c r="I3645" s="33" t="s">
        <v>55</v>
      </c>
      <c r="J3645" s="62">
        <v>33166</v>
      </c>
      <c r="K3645" s="33" t="s">
        <v>147</v>
      </c>
      <c r="L3645" s="33" t="s">
        <v>148</v>
      </c>
      <c r="M3645" s="1" t="s">
        <v>46168</v>
      </c>
      <c r="N3645" s="33" t="s">
        <v>20</v>
      </c>
      <c r="O3645" s="33" t="s">
        <v>27576</v>
      </c>
      <c r="P3645" s="33" t="s">
        <v>45771</v>
      </c>
      <c r="Q3645" s="33" t="s">
        <v>29986</v>
      </c>
      <c r="R3645" s="96" t="s">
        <v>27577</v>
      </c>
      <c r="S3645" s="33" t="s">
        <v>93</v>
      </c>
      <c r="T3645" s="33" t="s">
        <v>21</v>
      </c>
      <c r="U3645" s="35" t="s">
        <v>26689</v>
      </c>
      <c r="V3645" s="35" t="s">
        <v>26482</v>
      </c>
      <c r="W3645" s="35" t="s">
        <v>26485</v>
      </c>
      <c r="X3645" s="35" t="s">
        <v>93</v>
      </c>
      <c r="Y3645" s="35">
        <v>2635</v>
      </c>
      <c r="AA3645" s="33" t="s">
        <v>42844</v>
      </c>
      <c r="AB3645" s="33">
        <v>4804</v>
      </c>
      <c r="AC3645" s="103">
        <v>20475</v>
      </c>
    </row>
    <row r="3646" spans="1:43" ht="13" customHeight="1" x14ac:dyDescent="0.2">
      <c r="A3646" s="33" t="s">
        <v>27582</v>
      </c>
      <c r="B3646" s="33">
        <v>29</v>
      </c>
      <c r="C3646" s="33" t="s">
        <v>13</v>
      </c>
      <c r="D3646" s="33" t="s">
        <v>127</v>
      </c>
      <c r="E3646" s="96" t="s">
        <v>27583</v>
      </c>
      <c r="F3646" s="94">
        <v>42891</v>
      </c>
      <c r="G3646" s="33" t="s">
        <v>27584</v>
      </c>
      <c r="H3646" s="33" t="s">
        <v>1518</v>
      </c>
      <c r="I3646" s="33" t="s">
        <v>429</v>
      </c>
      <c r="J3646" s="62">
        <v>68106</v>
      </c>
      <c r="K3646" s="33" t="s">
        <v>879</v>
      </c>
      <c r="L3646" s="33" t="s">
        <v>2092</v>
      </c>
      <c r="M3646" s="1" t="s">
        <v>46320</v>
      </c>
      <c r="N3646" s="33" t="s">
        <v>362</v>
      </c>
      <c r="O3646" s="33" t="s">
        <v>27585</v>
      </c>
      <c r="P3646" s="33" t="s">
        <v>18502</v>
      </c>
      <c r="Q3646" s="33" t="s">
        <v>49766</v>
      </c>
      <c r="R3646" s="96" t="s">
        <v>27586</v>
      </c>
      <c r="S3646" s="33" t="s">
        <v>509</v>
      </c>
      <c r="T3646" s="33" t="s">
        <v>45897</v>
      </c>
      <c r="U3646" s="35" t="s">
        <v>49804</v>
      </c>
      <c r="V3646" s="35" t="s">
        <v>26482</v>
      </c>
      <c r="W3646" s="35" t="s">
        <v>26485</v>
      </c>
      <c r="AA3646" s="33" t="s">
        <v>42842</v>
      </c>
      <c r="AB3646" s="33">
        <v>4807</v>
      </c>
      <c r="AC3646" s="103">
        <v>20477</v>
      </c>
    </row>
    <row r="3647" spans="1:43" ht="13" customHeight="1" x14ac:dyDescent="0.2">
      <c r="A3647" s="33" t="s">
        <v>27588</v>
      </c>
      <c r="B3647" s="33">
        <v>27</v>
      </c>
      <c r="C3647" s="33" t="s">
        <v>13</v>
      </c>
      <c r="D3647" s="33" t="s">
        <v>30</v>
      </c>
      <c r="F3647" s="94">
        <v>42890</v>
      </c>
      <c r="G3647" s="33" t="s">
        <v>27589</v>
      </c>
      <c r="H3647" s="33" t="s">
        <v>27590</v>
      </c>
      <c r="I3647" s="33" t="s">
        <v>55</v>
      </c>
      <c r="J3647" s="62">
        <v>32011</v>
      </c>
      <c r="K3647" s="33" t="s">
        <v>5113</v>
      </c>
      <c r="L3647" s="33" t="s">
        <v>5114</v>
      </c>
      <c r="M3647" s="1" t="s">
        <v>47224</v>
      </c>
      <c r="N3647" s="33" t="s">
        <v>20</v>
      </c>
      <c r="O3647" s="33" t="s">
        <v>27591</v>
      </c>
      <c r="P3647" s="33" t="s">
        <v>45771</v>
      </c>
      <c r="Q3647" s="33" t="s">
        <v>29986</v>
      </c>
      <c r="R3647" s="96" t="s">
        <v>27592</v>
      </c>
      <c r="S3647" s="33" t="s">
        <v>93</v>
      </c>
      <c r="T3647" s="33" t="s">
        <v>21</v>
      </c>
      <c r="U3647" s="35" t="s">
        <v>26689</v>
      </c>
      <c r="V3647" s="35" t="s">
        <v>26484</v>
      </c>
      <c r="W3647" s="35" t="s">
        <v>26485</v>
      </c>
      <c r="X3647" s="35" t="s">
        <v>93</v>
      </c>
      <c r="Y3647" s="35">
        <v>2622</v>
      </c>
      <c r="AA3647" s="33" t="s">
        <v>42843</v>
      </c>
      <c r="AB3647" s="33">
        <v>4800</v>
      </c>
      <c r="AC3647" s="103">
        <v>20470</v>
      </c>
    </row>
    <row r="3648" spans="1:43" ht="13" customHeight="1" x14ac:dyDescent="0.2">
      <c r="A3648" s="33" t="s">
        <v>27593</v>
      </c>
      <c r="B3648" s="33">
        <v>66</v>
      </c>
      <c r="C3648" s="33" t="s">
        <v>13</v>
      </c>
      <c r="D3648" s="33" t="s">
        <v>30</v>
      </c>
      <c r="F3648" s="94">
        <v>42890</v>
      </c>
      <c r="G3648" s="33" t="s">
        <v>27594</v>
      </c>
      <c r="H3648" s="33" t="s">
        <v>27595</v>
      </c>
      <c r="I3648" s="33" t="s">
        <v>38</v>
      </c>
      <c r="J3648" s="62">
        <v>91906</v>
      </c>
      <c r="K3648" s="33" t="s">
        <v>142</v>
      </c>
      <c r="L3648" s="33" t="s">
        <v>1962</v>
      </c>
      <c r="M3648" s="1" t="s">
        <v>46056</v>
      </c>
      <c r="N3648" s="33" t="s">
        <v>20</v>
      </c>
      <c r="O3648" s="33" t="s">
        <v>36460</v>
      </c>
      <c r="P3648" s="33" t="s">
        <v>31864</v>
      </c>
      <c r="Q3648" s="33" t="s">
        <v>29986</v>
      </c>
      <c r="R3648" s="96" t="s">
        <v>27596</v>
      </c>
      <c r="S3648" s="33" t="s">
        <v>509</v>
      </c>
      <c r="T3648" s="33" t="s">
        <v>21</v>
      </c>
      <c r="U3648" s="35" t="s">
        <v>26689</v>
      </c>
      <c r="V3648" s="35" t="s">
        <v>26484</v>
      </c>
      <c r="W3648" s="35" t="s">
        <v>26485</v>
      </c>
      <c r="X3648" s="35" t="s">
        <v>93</v>
      </c>
      <c r="Y3648" s="35">
        <v>2636</v>
      </c>
      <c r="AA3648" s="33" t="s">
        <v>42843</v>
      </c>
      <c r="AB3648" s="33">
        <v>4801</v>
      </c>
      <c r="AC3648" s="103">
        <v>20471</v>
      </c>
      <c r="AQ3648" s="96"/>
    </row>
    <row r="3649" spans="1:46" ht="13" customHeight="1" x14ac:dyDescent="0.2">
      <c r="A3649" s="1" t="s">
        <v>2989</v>
      </c>
      <c r="B3649" s="33" t="s">
        <v>22</v>
      </c>
      <c r="C3649" s="33" t="s">
        <v>13</v>
      </c>
      <c r="D3649" s="1" t="s">
        <v>23</v>
      </c>
      <c r="F3649" s="94">
        <v>42890</v>
      </c>
      <c r="G3649" s="33" t="s">
        <v>27597</v>
      </c>
      <c r="H3649" s="33" t="s">
        <v>412</v>
      </c>
      <c r="I3649" s="33" t="s">
        <v>50</v>
      </c>
      <c r="J3649" s="62">
        <v>48207</v>
      </c>
      <c r="K3649" s="33" t="s">
        <v>1054</v>
      </c>
      <c r="L3649" s="33" t="s">
        <v>2021</v>
      </c>
      <c r="M3649" s="1" t="s">
        <v>46361</v>
      </c>
      <c r="N3649" s="33" t="s">
        <v>20</v>
      </c>
      <c r="O3649" s="33" t="s">
        <v>27598</v>
      </c>
      <c r="P3649" s="33" t="s">
        <v>45771</v>
      </c>
      <c r="Q3649" s="33" t="s">
        <v>29986</v>
      </c>
      <c r="R3649" s="96" t="s">
        <v>27599</v>
      </c>
      <c r="S3649" s="33" t="s">
        <v>93</v>
      </c>
      <c r="T3649" s="33" t="s">
        <v>21</v>
      </c>
      <c r="U3649" s="35" t="s">
        <v>26689</v>
      </c>
      <c r="V3649" s="35" t="s">
        <v>26484</v>
      </c>
      <c r="W3649" s="35" t="s">
        <v>26485</v>
      </c>
      <c r="Z3649" s="33" t="s">
        <v>42353</v>
      </c>
      <c r="AA3649" s="33" t="s">
        <v>42842</v>
      </c>
      <c r="AB3649" s="33">
        <v>4802</v>
      </c>
      <c r="AC3649" s="103">
        <v>20472</v>
      </c>
    </row>
    <row r="3650" spans="1:46" ht="13" customHeight="1" x14ac:dyDescent="0.2">
      <c r="A3650" s="33" t="s">
        <v>27600</v>
      </c>
      <c r="B3650" s="33">
        <v>44</v>
      </c>
      <c r="C3650" s="33" t="s">
        <v>13</v>
      </c>
      <c r="D3650" s="33" t="s">
        <v>30</v>
      </c>
      <c r="F3650" s="94">
        <v>42889</v>
      </c>
      <c r="G3650" s="33" t="s">
        <v>27601</v>
      </c>
      <c r="H3650" s="33" t="s">
        <v>5996</v>
      </c>
      <c r="I3650" s="33" t="s">
        <v>111</v>
      </c>
      <c r="J3650" s="62">
        <v>85392</v>
      </c>
      <c r="K3650" s="33" t="s">
        <v>582</v>
      </c>
      <c r="L3650" s="33" t="s">
        <v>5998</v>
      </c>
      <c r="M3650" s="1" t="s">
        <v>47502</v>
      </c>
      <c r="N3650" s="33" t="s">
        <v>20</v>
      </c>
      <c r="O3650" s="33" t="s">
        <v>27602</v>
      </c>
      <c r="P3650" s="33" t="s">
        <v>45771</v>
      </c>
      <c r="Q3650" s="33" t="s">
        <v>29986</v>
      </c>
      <c r="R3650" s="96" t="s">
        <v>27603</v>
      </c>
      <c r="S3650" s="33" t="s">
        <v>93</v>
      </c>
      <c r="T3650" s="33" t="s">
        <v>21</v>
      </c>
      <c r="U3650" s="35" t="s">
        <v>26689</v>
      </c>
      <c r="V3650" s="35" t="s">
        <v>26484</v>
      </c>
      <c r="W3650" s="35" t="s">
        <v>26485</v>
      </c>
      <c r="X3650" s="35" t="s">
        <v>93</v>
      </c>
      <c r="Y3650" s="35">
        <v>2625</v>
      </c>
      <c r="AA3650" s="33" t="s">
        <v>42844</v>
      </c>
      <c r="AB3650" s="33">
        <v>4799</v>
      </c>
      <c r="AC3650" s="103">
        <v>20466</v>
      </c>
      <c r="AT3650" s="96"/>
    </row>
    <row r="3651" spans="1:46" ht="13" customHeight="1" x14ac:dyDescent="0.2">
      <c r="A3651" s="33" t="s">
        <v>27627</v>
      </c>
      <c r="B3651" s="33">
        <v>17</v>
      </c>
      <c r="C3651" s="33" t="s">
        <v>13</v>
      </c>
      <c r="D3651" s="33" t="s">
        <v>78</v>
      </c>
      <c r="F3651" s="94">
        <v>42888</v>
      </c>
      <c r="G3651" s="33" t="s">
        <v>27628</v>
      </c>
      <c r="H3651" s="33" t="s">
        <v>80</v>
      </c>
      <c r="I3651" s="33" t="s">
        <v>37</v>
      </c>
      <c r="J3651" s="62">
        <v>60637</v>
      </c>
      <c r="K3651" s="33" t="s">
        <v>81</v>
      </c>
      <c r="L3651" s="33" t="s">
        <v>82</v>
      </c>
      <c r="M3651" s="1" t="s">
        <v>46250</v>
      </c>
      <c r="N3651" s="33" t="s">
        <v>20</v>
      </c>
      <c r="O3651" s="33" t="s">
        <v>27629</v>
      </c>
      <c r="P3651" s="33" t="s">
        <v>45771</v>
      </c>
      <c r="Q3651" s="33" t="s">
        <v>29986</v>
      </c>
      <c r="R3651" s="96" t="s">
        <v>27630</v>
      </c>
      <c r="S3651" s="33" t="s">
        <v>93</v>
      </c>
      <c r="T3651" s="33" t="s">
        <v>21</v>
      </c>
      <c r="U3651" s="35" t="s">
        <v>26689</v>
      </c>
      <c r="V3651" s="35" t="s">
        <v>26484</v>
      </c>
      <c r="W3651" s="35" t="s">
        <v>26485</v>
      </c>
      <c r="X3651" s="35" t="s">
        <v>93</v>
      </c>
      <c r="Y3651" s="35">
        <v>2628</v>
      </c>
      <c r="AA3651" s="33" t="s">
        <v>42842</v>
      </c>
      <c r="AB3651" s="33">
        <v>4794</v>
      </c>
      <c r="AC3651" s="103">
        <v>20463</v>
      </c>
    </row>
    <row r="3652" spans="1:46" ht="13" customHeight="1" x14ac:dyDescent="0.2">
      <c r="A3652" s="33" t="s">
        <v>27620</v>
      </c>
      <c r="B3652" s="33">
        <v>18</v>
      </c>
      <c r="C3652" s="33" t="s">
        <v>13</v>
      </c>
      <c r="D3652" s="33" t="s">
        <v>14</v>
      </c>
      <c r="F3652" s="94">
        <v>42888</v>
      </c>
      <c r="G3652" s="33" t="s">
        <v>27621</v>
      </c>
      <c r="H3652" s="33" t="s">
        <v>2297</v>
      </c>
      <c r="I3652" s="33" t="s">
        <v>366</v>
      </c>
      <c r="J3652" s="62">
        <v>74128</v>
      </c>
      <c r="K3652" s="33" t="s">
        <v>2297</v>
      </c>
      <c r="L3652" s="33" t="s">
        <v>3095</v>
      </c>
      <c r="M3652" s="1" t="s">
        <v>46198</v>
      </c>
      <c r="N3652" s="33" t="s">
        <v>20</v>
      </c>
      <c r="O3652" s="33" t="s">
        <v>27622</v>
      </c>
      <c r="P3652" s="33" t="s">
        <v>45771</v>
      </c>
      <c r="Q3652" s="33" t="s">
        <v>29986</v>
      </c>
      <c r="R3652" s="96" t="s">
        <v>27623</v>
      </c>
      <c r="S3652" s="33" t="s">
        <v>93</v>
      </c>
      <c r="T3652" s="33" t="s">
        <v>21</v>
      </c>
      <c r="U3652" s="35" t="s">
        <v>26689</v>
      </c>
      <c r="V3652" s="35" t="s">
        <v>26484</v>
      </c>
      <c r="W3652" s="35" t="s">
        <v>26486</v>
      </c>
      <c r="X3652" s="35" t="s">
        <v>93</v>
      </c>
      <c r="Y3652" s="35">
        <v>2627</v>
      </c>
      <c r="AA3652" s="33" t="s">
        <v>42844</v>
      </c>
      <c r="AB3652" s="33">
        <v>4793</v>
      </c>
      <c r="AC3652" s="103">
        <v>20461</v>
      </c>
    </row>
    <row r="3653" spans="1:46" ht="13" customHeight="1" x14ac:dyDescent="0.2">
      <c r="A3653" s="33" t="s">
        <v>27604</v>
      </c>
      <c r="B3653" s="33">
        <v>29</v>
      </c>
      <c r="C3653" s="33" t="s">
        <v>13</v>
      </c>
      <c r="D3653" s="33" t="s">
        <v>78</v>
      </c>
      <c r="F3653" s="94">
        <v>42888</v>
      </c>
      <c r="G3653" s="33" t="s">
        <v>27605</v>
      </c>
      <c r="H3653" s="33" t="s">
        <v>27606</v>
      </c>
      <c r="I3653" s="33" t="s">
        <v>87</v>
      </c>
      <c r="J3653" s="62">
        <v>36310</v>
      </c>
      <c r="K3653" s="33" t="s">
        <v>7609</v>
      </c>
      <c r="L3653" s="33" t="s">
        <v>27607</v>
      </c>
      <c r="M3653" s="1" t="s">
        <v>47566</v>
      </c>
      <c r="N3653" s="33" t="s">
        <v>20</v>
      </c>
      <c r="O3653" s="33" t="s">
        <v>27608</v>
      </c>
      <c r="P3653" s="33" t="s">
        <v>45771</v>
      </c>
      <c r="Q3653" s="33" t="s">
        <v>29986</v>
      </c>
      <c r="R3653" s="96" t="s">
        <v>27609</v>
      </c>
      <c r="S3653" s="33" t="s">
        <v>93</v>
      </c>
      <c r="T3653" s="33" t="s">
        <v>21</v>
      </c>
      <c r="U3653" s="35" t="s">
        <v>26689</v>
      </c>
      <c r="V3653" s="35" t="s">
        <v>26484</v>
      </c>
      <c r="W3653" s="35" t="s">
        <v>26485</v>
      </c>
      <c r="X3653" s="35" t="s">
        <v>93</v>
      </c>
      <c r="Y3653" s="35">
        <v>2624</v>
      </c>
      <c r="AA3653" s="33" t="s">
        <v>42843</v>
      </c>
      <c r="AB3653" s="33">
        <v>4792</v>
      </c>
      <c r="AC3653" s="103">
        <v>20458</v>
      </c>
    </row>
    <row r="3654" spans="1:46" ht="13" customHeight="1" x14ac:dyDescent="0.2">
      <c r="A3654" s="33" t="s">
        <v>27631</v>
      </c>
      <c r="B3654" s="33">
        <v>55</v>
      </c>
      <c r="C3654" s="33" t="s">
        <v>13</v>
      </c>
      <c r="D3654" s="33" t="s">
        <v>41</v>
      </c>
      <c r="E3654" s="96" t="s">
        <v>27632</v>
      </c>
      <c r="F3654" s="94">
        <v>42888</v>
      </c>
      <c r="G3654" s="33" t="s">
        <v>27633</v>
      </c>
      <c r="H3654" s="33" t="s">
        <v>3929</v>
      </c>
      <c r="I3654" s="33" t="s">
        <v>66</v>
      </c>
      <c r="J3654" s="62">
        <v>78041</v>
      </c>
      <c r="K3654" s="33" t="s">
        <v>3931</v>
      </c>
      <c r="L3654" s="33" t="s">
        <v>3932</v>
      </c>
      <c r="M3654" s="1" t="s">
        <v>46097</v>
      </c>
      <c r="N3654" s="33" t="s">
        <v>20</v>
      </c>
      <c r="O3654" s="33" t="s">
        <v>27634</v>
      </c>
      <c r="P3654" s="33" t="s">
        <v>45771</v>
      </c>
      <c r="Q3654" s="33" t="s">
        <v>29986</v>
      </c>
      <c r="R3654" s="96" t="s">
        <v>27635</v>
      </c>
      <c r="S3654" s="33" t="s">
        <v>93</v>
      </c>
      <c r="T3654" s="33" t="s">
        <v>21</v>
      </c>
      <c r="U3654" s="35" t="s">
        <v>26689</v>
      </c>
      <c r="V3654" s="35" t="s">
        <v>26484</v>
      </c>
      <c r="W3654" s="35" t="s">
        <v>26485</v>
      </c>
      <c r="X3654" s="35" t="s">
        <v>93</v>
      </c>
      <c r="Y3654" s="35">
        <v>2634</v>
      </c>
      <c r="AA3654" s="33" t="s">
        <v>42842</v>
      </c>
      <c r="AB3654" s="33">
        <v>4795</v>
      </c>
      <c r="AC3654" s="103">
        <v>20464</v>
      </c>
    </row>
    <row r="3655" spans="1:46" ht="13" customHeight="1" x14ac:dyDescent="0.2">
      <c r="A3655" s="33" t="s">
        <v>27614</v>
      </c>
      <c r="B3655" s="33">
        <v>34</v>
      </c>
      <c r="C3655" s="33" t="s">
        <v>13</v>
      </c>
      <c r="D3655" s="33" t="s">
        <v>78</v>
      </c>
      <c r="F3655" s="94">
        <v>42888</v>
      </c>
      <c r="G3655" s="33" t="s">
        <v>27615</v>
      </c>
      <c r="H3655" s="33" t="s">
        <v>27616</v>
      </c>
      <c r="I3655" s="33" t="s">
        <v>618</v>
      </c>
      <c r="J3655" s="62">
        <v>39465</v>
      </c>
      <c r="K3655" s="33" t="s">
        <v>24913</v>
      </c>
      <c r="L3655" s="33" t="s">
        <v>27617</v>
      </c>
      <c r="M3655" s="1" t="s">
        <v>47567</v>
      </c>
      <c r="N3655" s="33" t="s">
        <v>20</v>
      </c>
      <c r="O3655" s="33" t="s">
        <v>27618</v>
      </c>
      <c r="P3655" s="33" t="s">
        <v>45771</v>
      </c>
      <c r="Q3655" s="33" t="s">
        <v>29986</v>
      </c>
      <c r="R3655" s="96" t="s">
        <v>27619</v>
      </c>
      <c r="S3655" s="33" t="s">
        <v>93</v>
      </c>
      <c r="T3655" s="33" t="s">
        <v>45897</v>
      </c>
      <c r="U3655" s="35" t="s">
        <v>49804</v>
      </c>
      <c r="V3655" s="35" t="s">
        <v>26484</v>
      </c>
      <c r="W3655" s="35" t="s">
        <v>26485</v>
      </c>
      <c r="X3655" s="35" t="s">
        <v>93</v>
      </c>
      <c r="Y3655" s="35">
        <v>2626</v>
      </c>
      <c r="AA3655" s="33" t="s">
        <v>42843</v>
      </c>
      <c r="AB3655" s="33">
        <v>4797</v>
      </c>
      <c r="AC3655" s="103">
        <v>20460</v>
      </c>
    </row>
    <row r="3656" spans="1:46" ht="13" customHeight="1" x14ac:dyDescent="0.2">
      <c r="A3656" s="33" t="s">
        <v>27624</v>
      </c>
      <c r="B3656" s="33">
        <v>45</v>
      </c>
      <c r="C3656" s="33" t="s">
        <v>13</v>
      </c>
      <c r="D3656" s="33" t="s">
        <v>41</v>
      </c>
      <c r="F3656" s="94">
        <v>42888</v>
      </c>
      <c r="G3656" s="33" t="s">
        <v>27625</v>
      </c>
      <c r="H3656" s="33" t="s">
        <v>863</v>
      </c>
      <c r="I3656" s="33" t="s">
        <v>177</v>
      </c>
      <c r="J3656" s="62">
        <v>87114</v>
      </c>
      <c r="K3656" s="33" t="s">
        <v>430</v>
      </c>
      <c r="L3656" s="33" t="s">
        <v>4548</v>
      </c>
      <c r="M3656" s="1" t="s">
        <v>46140</v>
      </c>
      <c r="N3656" s="33" t="s">
        <v>362</v>
      </c>
      <c r="O3656" s="33" t="s">
        <v>27705</v>
      </c>
      <c r="P3656" s="33" t="s">
        <v>45771</v>
      </c>
      <c r="Q3656" s="33" t="s">
        <v>29986</v>
      </c>
      <c r="R3656" s="96" t="s">
        <v>27626</v>
      </c>
      <c r="S3656" s="33" t="s">
        <v>93</v>
      </c>
      <c r="T3656" s="33" t="s">
        <v>28</v>
      </c>
      <c r="U3656" s="35" t="s">
        <v>26498</v>
      </c>
      <c r="V3656" s="35" t="s">
        <v>26482</v>
      </c>
      <c r="W3656" s="35" t="s">
        <v>26486</v>
      </c>
      <c r="AA3656" s="33" t="s">
        <v>42844</v>
      </c>
      <c r="AB3656" s="33">
        <v>4796</v>
      </c>
      <c r="AC3656" s="103">
        <v>20462</v>
      </c>
    </row>
    <row r="3657" spans="1:46" ht="13" customHeight="1" x14ac:dyDescent="0.2">
      <c r="A3657" s="33" t="s">
        <v>27610</v>
      </c>
      <c r="B3657" s="33">
        <v>51</v>
      </c>
      <c r="C3657" s="33" t="s">
        <v>13</v>
      </c>
      <c r="D3657" s="33" t="s">
        <v>30</v>
      </c>
      <c r="F3657" s="94">
        <v>42888</v>
      </c>
      <c r="G3657" s="33" t="s">
        <v>27611</v>
      </c>
      <c r="H3657" s="33" t="s">
        <v>10596</v>
      </c>
      <c r="I3657" s="33" t="s">
        <v>55</v>
      </c>
      <c r="J3657" s="62">
        <v>32034</v>
      </c>
      <c r="K3657" s="33" t="s">
        <v>5113</v>
      </c>
      <c r="L3657" s="33" t="s">
        <v>5114</v>
      </c>
      <c r="M3657" s="1" t="s">
        <v>47224</v>
      </c>
      <c r="N3657" s="33" t="s">
        <v>20</v>
      </c>
      <c r="O3657" s="33" t="s">
        <v>27612</v>
      </c>
      <c r="P3657" s="33" t="s">
        <v>45771</v>
      </c>
      <c r="Q3657" s="33" t="s">
        <v>29986</v>
      </c>
      <c r="R3657" s="96" t="s">
        <v>27613</v>
      </c>
      <c r="S3657" s="33" t="s">
        <v>93</v>
      </c>
      <c r="T3657" s="33" t="s">
        <v>350</v>
      </c>
      <c r="U3657" s="35" t="s">
        <v>26775</v>
      </c>
      <c r="V3657" s="35" t="s">
        <v>26484</v>
      </c>
      <c r="W3657" s="35" t="s">
        <v>26483</v>
      </c>
      <c r="X3657" s="35" t="s">
        <v>93</v>
      </c>
      <c r="Y3657" s="35">
        <v>2623</v>
      </c>
      <c r="AA3657" s="33" t="s">
        <v>42844</v>
      </c>
      <c r="AB3657" s="33">
        <v>4798</v>
      </c>
      <c r="AC3657" s="103">
        <v>20459</v>
      </c>
    </row>
    <row r="3658" spans="1:46" ht="13" customHeight="1" x14ac:dyDescent="0.2">
      <c r="A3658" s="33" t="s">
        <v>27636</v>
      </c>
      <c r="B3658" s="33">
        <v>27</v>
      </c>
      <c r="C3658" s="33" t="s">
        <v>13</v>
      </c>
      <c r="D3658" s="33" t="s">
        <v>41</v>
      </c>
      <c r="E3658" s="96" t="s">
        <v>27637</v>
      </c>
      <c r="F3658" s="94">
        <v>42887</v>
      </c>
      <c r="G3658" s="33" t="s">
        <v>27638</v>
      </c>
      <c r="H3658" s="33" t="s">
        <v>604</v>
      </c>
      <c r="I3658" s="33" t="s">
        <v>249</v>
      </c>
      <c r="J3658" s="62">
        <v>89156</v>
      </c>
      <c r="K3658" s="33" t="s">
        <v>524</v>
      </c>
      <c r="L3658" s="33" t="s">
        <v>525</v>
      </c>
      <c r="M3658" s="1" t="s">
        <v>48881</v>
      </c>
      <c r="N3658" s="33" t="s">
        <v>20</v>
      </c>
      <c r="O3658" s="33" t="s">
        <v>36461</v>
      </c>
      <c r="P3658" s="33" t="s">
        <v>45771</v>
      </c>
      <c r="Q3658" s="33" t="s">
        <v>29986</v>
      </c>
      <c r="R3658" s="96" t="s">
        <v>27639</v>
      </c>
      <c r="S3658" s="33" t="s">
        <v>509</v>
      </c>
      <c r="T3658" s="33" t="s">
        <v>21</v>
      </c>
      <c r="U3658" s="35" t="s">
        <v>26689</v>
      </c>
      <c r="V3658" s="35" t="s">
        <v>26484</v>
      </c>
      <c r="W3658" s="35" t="s">
        <v>26485</v>
      </c>
      <c r="X3658" s="35" t="s">
        <v>93</v>
      </c>
      <c r="Y3658" s="35">
        <v>2633</v>
      </c>
      <c r="AA3658" s="33" t="s">
        <v>42844</v>
      </c>
      <c r="AB3658" s="33">
        <v>4791</v>
      </c>
      <c r="AC3658" s="103">
        <v>20457</v>
      </c>
      <c r="AQ3658" s="96"/>
    </row>
    <row r="3659" spans="1:46" ht="13" customHeight="1" x14ac:dyDescent="0.2">
      <c r="A3659" s="33" t="s">
        <v>27640</v>
      </c>
      <c r="B3659" s="33">
        <v>17</v>
      </c>
      <c r="C3659" s="33" t="s">
        <v>13</v>
      </c>
      <c r="D3659" s="33" t="s">
        <v>30</v>
      </c>
      <c r="E3659" s="96" t="s">
        <v>27641</v>
      </c>
      <c r="F3659" s="94">
        <v>42886</v>
      </c>
      <c r="G3659" s="33" t="s">
        <v>27642</v>
      </c>
      <c r="H3659" s="33" t="s">
        <v>27643</v>
      </c>
      <c r="I3659" s="33" t="s">
        <v>191</v>
      </c>
      <c r="J3659" s="62">
        <v>80112</v>
      </c>
      <c r="K3659" s="33" t="s">
        <v>3497</v>
      </c>
      <c r="L3659" s="33" t="s">
        <v>1785</v>
      </c>
      <c r="M3659" s="1" t="s">
        <v>45980</v>
      </c>
      <c r="N3659" s="33" t="s">
        <v>20</v>
      </c>
      <c r="O3659" s="33" t="s">
        <v>27644</v>
      </c>
      <c r="P3659" s="33" t="s">
        <v>45791</v>
      </c>
      <c r="Q3659" s="33" t="s">
        <v>29986</v>
      </c>
      <c r="R3659" s="96" t="s">
        <v>27645</v>
      </c>
      <c r="S3659" s="33" t="s">
        <v>93</v>
      </c>
      <c r="T3659" s="33" t="s">
        <v>21</v>
      </c>
      <c r="U3659" s="35" t="s">
        <v>26689</v>
      </c>
      <c r="V3659" s="35" t="s">
        <v>26482</v>
      </c>
      <c r="W3659" s="35" t="s">
        <v>19153</v>
      </c>
      <c r="X3659" s="35" t="s">
        <v>93</v>
      </c>
      <c r="Y3659" s="35">
        <v>2621</v>
      </c>
      <c r="AA3659" s="33" t="s">
        <v>42844</v>
      </c>
      <c r="AB3659" s="33">
        <v>4789</v>
      </c>
      <c r="AC3659" s="103">
        <v>20453</v>
      </c>
      <c r="AQ3659" s="96"/>
    </row>
    <row r="3660" spans="1:46" ht="13" customHeight="1" x14ac:dyDescent="0.2">
      <c r="A3660" s="33" t="s">
        <v>27646</v>
      </c>
      <c r="B3660" s="33">
        <v>24</v>
      </c>
      <c r="C3660" s="33" t="s">
        <v>13</v>
      </c>
      <c r="D3660" s="33" t="s">
        <v>30</v>
      </c>
      <c r="E3660" s="96" t="s">
        <v>27647</v>
      </c>
      <c r="F3660" s="94">
        <v>42886</v>
      </c>
      <c r="G3660" s="33" t="s">
        <v>27648</v>
      </c>
      <c r="H3660" s="33" t="s">
        <v>21322</v>
      </c>
      <c r="I3660" s="33" t="s">
        <v>38</v>
      </c>
      <c r="J3660" s="62">
        <v>92344</v>
      </c>
      <c r="K3660" s="33" t="s">
        <v>287</v>
      </c>
      <c r="L3660" s="33" t="s">
        <v>27649</v>
      </c>
      <c r="M3660" s="1" t="s">
        <v>47568</v>
      </c>
      <c r="N3660" s="33" t="s">
        <v>20</v>
      </c>
      <c r="O3660" s="33" t="s">
        <v>27650</v>
      </c>
      <c r="P3660" s="33" t="s">
        <v>45771</v>
      </c>
      <c r="Q3660" s="33" t="s">
        <v>29986</v>
      </c>
      <c r="R3660" s="96" t="s">
        <v>27651</v>
      </c>
      <c r="S3660" s="33" t="s">
        <v>93</v>
      </c>
      <c r="T3660" s="33" t="s">
        <v>350</v>
      </c>
      <c r="U3660" s="35" t="s">
        <v>26775</v>
      </c>
      <c r="V3660" s="35" t="s">
        <v>26484</v>
      </c>
      <c r="W3660" s="35" t="s">
        <v>26485</v>
      </c>
      <c r="X3660" s="35" t="s">
        <v>93</v>
      </c>
      <c r="Y3660" s="35">
        <v>2620</v>
      </c>
      <c r="AA3660" s="33" t="s">
        <v>42844</v>
      </c>
      <c r="AB3660" s="33">
        <v>4790</v>
      </c>
      <c r="AC3660" s="103">
        <v>20455</v>
      </c>
      <c r="AQ3660" s="96"/>
    </row>
    <row r="3661" spans="1:46" ht="13" customHeight="1" x14ac:dyDescent="0.2">
      <c r="A3661" s="33" t="s">
        <v>27228</v>
      </c>
      <c r="B3661" s="33">
        <v>37</v>
      </c>
      <c r="C3661" s="33" t="s">
        <v>13</v>
      </c>
      <c r="D3661" s="33" t="s">
        <v>30</v>
      </c>
      <c r="F3661" s="94">
        <v>42884</v>
      </c>
      <c r="G3661" s="33" t="s">
        <v>27229</v>
      </c>
      <c r="H3661" s="33" t="s">
        <v>27230</v>
      </c>
      <c r="I3661" s="33" t="s">
        <v>4021</v>
      </c>
      <c r="J3661" s="62">
        <v>4046</v>
      </c>
      <c r="K3661" s="33" t="s">
        <v>1495</v>
      </c>
      <c r="L3661" s="33" t="s">
        <v>10402</v>
      </c>
      <c r="M3661" s="1" t="s">
        <v>46339</v>
      </c>
      <c r="N3661" s="33" t="s">
        <v>20</v>
      </c>
      <c r="O3661" s="33" t="s">
        <v>27231</v>
      </c>
      <c r="P3661" s="33" t="s">
        <v>45771</v>
      </c>
      <c r="Q3661" s="33" t="s">
        <v>29986</v>
      </c>
      <c r="R3661" s="96" t="s">
        <v>27232</v>
      </c>
      <c r="S3661" s="33" t="s">
        <v>93</v>
      </c>
      <c r="T3661" s="33" t="s">
        <v>21</v>
      </c>
      <c r="U3661" s="35" t="s">
        <v>26689</v>
      </c>
      <c r="V3661" s="35" t="s">
        <v>26482</v>
      </c>
      <c r="W3661" s="35" t="s">
        <v>26485</v>
      </c>
      <c r="X3661" s="35" t="s">
        <v>93</v>
      </c>
      <c r="Y3661" s="35">
        <v>2607</v>
      </c>
      <c r="AA3661" s="33" t="s">
        <v>42843</v>
      </c>
      <c r="AB3661" s="33">
        <v>4786</v>
      </c>
      <c r="AC3661" s="103">
        <v>20390</v>
      </c>
    </row>
    <row r="3662" spans="1:46" ht="13" customHeight="1" x14ac:dyDescent="0.2">
      <c r="A3662" s="1" t="s">
        <v>27652</v>
      </c>
      <c r="B3662" s="33">
        <v>63</v>
      </c>
      <c r="C3662" s="33" t="s">
        <v>13</v>
      </c>
      <c r="D3662" s="1" t="s">
        <v>23</v>
      </c>
      <c r="F3662" s="94">
        <v>42884</v>
      </c>
      <c r="G3662" s="33" t="s">
        <v>27653</v>
      </c>
      <c r="H3662" s="33" t="s">
        <v>27654</v>
      </c>
      <c r="I3662" s="33" t="s">
        <v>138</v>
      </c>
      <c r="J3662" s="62">
        <v>25420</v>
      </c>
      <c r="K3662" s="33" t="s">
        <v>4875</v>
      </c>
      <c r="L3662" s="33" t="s">
        <v>17424</v>
      </c>
      <c r="M3662" s="1" t="s">
        <v>47264</v>
      </c>
      <c r="N3662" s="33" t="s">
        <v>20</v>
      </c>
      <c r="O3662" s="33" t="s">
        <v>27655</v>
      </c>
      <c r="P3662" s="33" t="s">
        <v>45771</v>
      </c>
      <c r="Q3662" s="33" t="s">
        <v>29986</v>
      </c>
      <c r="R3662" s="96" t="s">
        <v>27656</v>
      </c>
      <c r="S3662" s="33" t="s">
        <v>509</v>
      </c>
      <c r="T3662" s="33" t="s">
        <v>21</v>
      </c>
      <c r="U3662" s="35" t="s">
        <v>26689</v>
      </c>
      <c r="V3662" s="35" t="s">
        <v>26484</v>
      </c>
      <c r="W3662" s="35" t="s">
        <v>26485</v>
      </c>
      <c r="X3662" s="35" t="s">
        <v>93</v>
      </c>
      <c r="Y3662" s="35">
        <v>2619</v>
      </c>
      <c r="AA3662" s="33" t="s">
        <v>42843</v>
      </c>
      <c r="AB3662" s="33">
        <v>4787</v>
      </c>
      <c r="AC3662" s="103">
        <v>20450</v>
      </c>
    </row>
    <row r="3663" spans="1:46" ht="13" customHeight="1" x14ac:dyDescent="0.2">
      <c r="A3663" s="33" t="s">
        <v>27451</v>
      </c>
      <c r="B3663" s="33">
        <v>20</v>
      </c>
      <c r="C3663" s="33" t="s">
        <v>13</v>
      </c>
      <c r="D3663" s="33" t="s">
        <v>41</v>
      </c>
      <c r="F3663" s="94">
        <v>42884</v>
      </c>
      <c r="G3663" s="33" t="s">
        <v>27233</v>
      </c>
      <c r="H3663" s="33" t="s">
        <v>13792</v>
      </c>
      <c r="I3663" s="33" t="s">
        <v>38</v>
      </c>
      <c r="J3663" s="62">
        <v>95687</v>
      </c>
      <c r="K3663" s="33" t="s">
        <v>3132</v>
      </c>
      <c r="L3663" s="33" t="s">
        <v>13794</v>
      </c>
      <c r="M3663" s="1" t="s">
        <v>46852</v>
      </c>
      <c r="N3663" s="33" t="s">
        <v>20</v>
      </c>
      <c r="O3663" s="33" t="s">
        <v>27234</v>
      </c>
      <c r="P3663" s="33" t="s">
        <v>45771</v>
      </c>
      <c r="Q3663" s="33" t="s">
        <v>29986</v>
      </c>
      <c r="R3663" s="96" t="s">
        <v>27235</v>
      </c>
      <c r="S3663" s="33" t="s">
        <v>93</v>
      </c>
      <c r="T3663" s="33" t="s">
        <v>350</v>
      </c>
      <c r="U3663" s="35" t="s">
        <v>26775</v>
      </c>
      <c r="V3663" s="35" t="s">
        <v>26484</v>
      </c>
      <c r="W3663" s="35" t="s">
        <v>26483</v>
      </c>
      <c r="X3663" s="35" t="s">
        <v>509</v>
      </c>
      <c r="Y3663" s="35">
        <v>2609</v>
      </c>
      <c r="AA3663" s="33" t="s">
        <v>42844</v>
      </c>
      <c r="AB3663" s="33">
        <v>4788</v>
      </c>
      <c r="AC3663" s="103">
        <v>20391</v>
      </c>
    </row>
    <row r="3664" spans="1:46" ht="13" customHeight="1" x14ac:dyDescent="0.2">
      <c r="A3664" s="33" t="s">
        <v>27321</v>
      </c>
      <c r="B3664" s="33">
        <v>21</v>
      </c>
      <c r="C3664" s="33" t="s">
        <v>13</v>
      </c>
      <c r="D3664" s="33" t="s">
        <v>41</v>
      </c>
      <c r="F3664" s="94">
        <v>42883</v>
      </c>
      <c r="G3664" s="33" t="s">
        <v>28717</v>
      </c>
      <c r="H3664" s="33" t="s">
        <v>1414</v>
      </c>
      <c r="I3664" s="33" t="s">
        <v>55</v>
      </c>
      <c r="J3664" s="62">
        <v>33139</v>
      </c>
      <c r="K3664" s="33" t="s">
        <v>147</v>
      </c>
      <c r="L3664" s="33" t="s">
        <v>148</v>
      </c>
      <c r="M3664" s="1" t="s">
        <v>46168</v>
      </c>
      <c r="N3664" s="33" t="s">
        <v>20</v>
      </c>
      <c r="O3664" s="33" t="s">
        <v>27251</v>
      </c>
      <c r="P3664" s="33" t="s">
        <v>45771</v>
      </c>
      <c r="Q3664" s="33" t="s">
        <v>29986</v>
      </c>
      <c r="R3664" s="96" t="s">
        <v>27252</v>
      </c>
      <c r="S3664" s="33" t="s">
        <v>93</v>
      </c>
      <c r="T3664" s="33" t="s">
        <v>21</v>
      </c>
      <c r="U3664" s="35" t="s">
        <v>26689</v>
      </c>
      <c r="V3664" s="35" t="s">
        <v>26484</v>
      </c>
      <c r="W3664" s="35" t="s">
        <v>26483</v>
      </c>
      <c r="X3664" s="35" t="s">
        <v>93</v>
      </c>
      <c r="Y3664" s="35">
        <v>2608</v>
      </c>
      <c r="AA3664" s="33" t="s">
        <v>42842</v>
      </c>
      <c r="AB3664" s="33">
        <v>4783</v>
      </c>
      <c r="AC3664" s="103">
        <v>20388</v>
      </c>
      <c r="AT3664" s="96"/>
    </row>
    <row r="3665" spans="1:46" ht="13" customHeight="1" x14ac:dyDescent="0.2">
      <c r="A3665" s="33" t="s">
        <v>27236</v>
      </c>
      <c r="B3665" s="33">
        <v>22</v>
      </c>
      <c r="C3665" s="33" t="s">
        <v>13</v>
      </c>
      <c r="D3665" s="33" t="s">
        <v>78</v>
      </c>
      <c r="E3665" s="96" t="s">
        <v>27237</v>
      </c>
      <c r="F3665" s="94">
        <v>42883</v>
      </c>
      <c r="G3665" s="33" t="s">
        <v>28694</v>
      </c>
      <c r="H3665" s="33" t="s">
        <v>27238</v>
      </c>
      <c r="I3665" s="33" t="s">
        <v>337</v>
      </c>
      <c r="J3665" s="62">
        <v>27513</v>
      </c>
      <c r="K3665" s="33" t="s">
        <v>639</v>
      </c>
      <c r="L3665" s="33" t="s">
        <v>27239</v>
      </c>
      <c r="M3665" s="1" t="s">
        <v>47569</v>
      </c>
      <c r="N3665" s="33" t="s">
        <v>20</v>
      </c>
      <c r="O3665" s="33" t="s">
        <v>27240</v>
      </c>
      <c r="P3665" s="33" t="s">
        <v>31864</v>
      </c>
      <c r="Q3665" s="33" t="s">
        <v>29986</v>
      </c>
      <c r="R3665" s="96" t="s">
        <v>27241</v>
      </c>
      <c r="S3665" s="33" t="s">
        <v>93</v>
      </c>
      <c r="T3665" s="33" t="s">
        <v>21</v>
      </c>
      <c r="U3665" s="35" t="s">
        <v>26689</v>
      </c>
      <c r="V3665" s="35" t="s">
        <v>26484</v>
      </c>
      <c r="W3665" s="35" t="s">
        <v>26485</v>
      </c>
      <c r="X3665" s="35" t="s">
        <v>93</v>
      </c>
      <c r="Y3665" s="35">
        <v>2610</v>
      </c>
      <c r="AA3665" s="33" t="s">
        <v>42844</v>
      </c>
      <c r="AB3665" s="33">
        <v>4784</v>
      </c>
      <c r="AC3665" s="103">
        <v>20384</v>
      </c>
    </row>
    <row r="3666" spans="1:46" ht="13" customHeight="1" x14ac:dyDescent="0.2">
      <c r="A3666" s="33" t="s">
        <v>27242</v>
      </c>
      <c r="B3666" s="33">
        <v>31</v>
      </c>
      <c r="C3666" s="33" t="s">
        <v>13</v>
      </c>
      <c r="D3666" s="33" t="s">
        <v>30</v>
      </c>
      <c r="E3666" s="96" t="s">
        <v>27243</v>
      </c>
      <c r="F3666" s="94">
        <v>42883</v>
      </c>
      <c r="G3666" s="33" t="s">
        <v>27244</v>
      </c>
      <c r="H3666" s="33" t="s">
        <v>27245</v>
      </c>
      <c r="I3666" s="33" t="s">
        <v>399</v>
      </c>
      <c r="J3666" s="62">
        <v>64138</v>
      </c>
      <c r="K3666" s="33" t="s">
        <v>401</v>
      </c>
      <c r="L3666" s="33" t="s">
        <v>8392</v>
      </c>
      <c r="M3666" s="1" t="s">
        <v>46508</v>
      </c>
      <c r="N3666" s="33" t="s">
        <v>20</v>
      </c>
      <c r="O3666" s="33" t="s">
        <v>27246</v>
      </c>
      <c r="P3666" s="33" t="s">
        <v>45771</v>
      </c>
      <c r="Q3666" s="33" t="s">
        <v>29986</v>
      </c>
      <c r="R3666" s="96" t="s">
        <v>27247</v>
      </c>
      <c r="S3666" s="33" t="s">
        <v>93</v>
      </c>
      <c r="T3666" s="33" t="s">
        <v>21</v>
      </c>
      <c r="U3666" s="35" t="s">
        <v>27706</v>
      </c>
      <c r="V3666" s="35" t="s">
        <v>26484</v>
      </c>
      <c r="W3666" s="35" t="s">
        <v>26485</v>
      </c>
      <c r="AA3666" s="33" t="s">
        <v>42844</v>
      </c>
      <c r="AB3666" s="33">
        <v>4785</v>
      </c>
      <c r="AC3666" s="103">
        <v>20385</v>
      </c>
    </row>
    <row r="3667" spans="1:46" ht="13" customHeight="1" x14ac:dyDescent="0.2">
      <c r="A3667" s="33" t="s">
        <v>27450</v>
      </c>
      <c r="B3667" s="33" t="s">
        <v>22</v>
      </c>
      <c r="C3667" s="33" t="s">
        <v>13</v>
      </c>
      <c r="D3667" s="33" t="s">
        <v>41</v>
      </c>
      <c r="F3667" s="94">
        <v>42883</v>
      </c>
      <c r="G3667" s="33" t="s">
        <v>27248</v>
      </c>
      <c r="H3667" s="33" t="s">
        <v>557</v>
      </c>
      <c r="I3667" s="33" t="s">
        <v>38</v>
      </c>
      <c r="J3667" s="62">
        <v>95112</v>
      </c>
      <c r="K3667" s="33" t="s">
        <v>558</v>
      </c>
      <c r="L3667" s="33" t="s">
        <v>675</v>
      </c>
      <c r="M3667" s="1" t="s">
        <v>46046</v>
      </c>
      <c r="N3667" s="33" t="s">
        <v>4952</v>
      </c>
      <c r="O3667" s="33" t="s">
        <v>27249</v>
      </c>
      <c r="P3667" s="33" t="s">
        <v>45771</v>
      </c>
      <c r="Q3667" s="33" t="s">
        <v>29986</v>
      </c>
      <c r="R3667" s="96" t="s">
        <v>27250</v>
      </c>
      <c r="S3667" s="33" t="s">
        <v>509</v>
      </c>
      <c r="T3667" s="33" t="s">
        <v>21</v>
      </c>
      <c r="U3667" s="35" t="s">
        <v>26928</v>
      </c>
      <c r="V3667" s="35" t="s">
        <v>26482</v>
      </c>
      <c r="W3667" s="35" t="s">
        <v>26485</v>
      </c>
      <c r="X3667" s="35" t="s">
        <v>93</v>
      </c>
      <c r="Y3667" s="35">
        <v>2611</v>
      </c>
      <c r="AA3667" s="33" t="s">
        <v>42842</v>
      </c>
      <c r="AB3667" s="33">
        <v>4782</v>
      </c>
      <c r="AC3667" s="103">
        <v>20387</v>
      </c>
    </row>
    <row r="3668" spans="1:46" ht="13" customHeight="1" x14ac:dyDescent="0.2">
      <c r="A3668" s="33" t="s">
        <v>27259</v>
      </c>
      <c r="B3668" s="33">
        <v>71</v>
      </c>
      <c r="C3668" s="33" t="s">
        <v>13</v>
      </c>
      <c r="D3668" s="33" t="s">
        <v>30</v>
      </c>
      <c r="F3668" s="94">
        <v>42882</v>
      </c>
      <c r="G3668" s="33" t="s">
        <v>27260</v>
      </c>
      <c r="H3668" s="33" t="s">
        <v>27261</v>
      </c>
      <c r="I3668" s="33" t="s">
        <v>4021</v>
      </c>
      <c r="J3668" s="62">
        <v>4915</v>
      </c>
      <c r="K3668" s="33" t="s">
        <v>27262</v>
      </c>
      <c r="L3668" s="33" t="s">
        <v>27263</v>
      </c>
      <c r="M3668" s="1" t="s">
        <v>47570</v>
      </c>
      <c r="N3668" s="33" t="s">
        <v>362</v>
      </c>
      <c r="O3668" s="33" t="s">
        <v>27264</v>
      </c>
      <c r="P3668" s="33" t="s">
        <v>45771</v>
      </c>
      <c r="Q3668" s="33" t="s">
        <v>29986</v>
      </c>
      <c r="R3668" s="96" t="s">
        <v>27265</v>
      </c>
      <c r="S3668" s="33" t="s">
        <v>93</v>
      </c>
      <c r="T3668" s="33" t="s">
        <v>21</v>
      </c>
      <c r="U3668" s="35" t="s">
        <v>26689</v>
      </c>
      <c r="V3668" s="35" t="s">
        <v>26484</v>
      </c>
      <c r="W3668" s="35" t="s">
        <v>26485</v>
      </c>
      <c r="AA3668" s="33" t="s">
        <v>42843</v>
      </c>
      <c r="AB3668" s="33">
        <v>4780</v>
      </c>
      <c r="AC3668" s="103">
        <v>20382</v>
      </c>
    </row>
    <row r="3669" spans="1:46" ht="13" customHeight="1" x14ac:dyDescent="0.2">
      <c r="A3669" s="33" t="s">
        <v>27266</v>
      </c>
      <c r="B3669" s="33" t="s">
        <v>22</v>
      </c>
      <c r="C3669" s="33" t="s">
        <v>13</v>
      </c>
      <c r="D3669" s="33" t="s">
        <v>41</v>
      </c>
      <c r="F3669" s="94">
        <v>42882</v>
      </c>
      <c r="G3669" s="33" t="s">
        <v>27267</v>
      </c>
      <c r="H3669" s="33" t="s">
        <v>27268</v>
      </c>
      <c r="I3669" s="33" t="s">
        <v>159</v>
      </c>
      <c r="J3669" s="62">
        <v>30168</v>
      </c>
      <c r="K3669" s="33" t="s">
        <v>3039</v>
      </c>
      <c r="L3669" s="33" t="s">
        <v>3040</v>
      </c>
      <c r="M3669" s="1" t="s">
        <v>45915</v>
      </c>
      <c r="N3669" s="33" t="s">
        <v>20</v>
      </c>
      <c r="O3669" s="33" t="s">
        <v>27269</v>
      </c>
      <c r="P3669" s="33" t="s">
        <v>45771</v>
      </c>
      <c r="Q3669" s="33" t="s">
        <v>29986</v>
      </c>
      <c r="R3669" s="96" t="s">
        <v>27270</v>
      </c>
      <c r="S3669" s="33" t="s">
        <v>93</v>
      </c>
      <c r="T3669" s="33" t="s">
        <v>21</v>
      </c>
      <c r="U3669" s="35" t="s">
        <v>26689</v>
      </c>
      <c r="V3669" s="35" t="s">
        <v>26484</v>
      </c>
      <c r="W3669" s="35" t="s">
        <v>26485</v>
      </c>
      <c r="X3669" s="35" t="s">
        <v>93</v>
      </c>
      <c r="Y3669" s="35">
        <v>2613</v>
      </c>
      <c r="Z3669" s="33" t="s">
        <v>42353</v>
      </c>
      <c r="AA3669" s="33" t="s">
        <v>42844</v>
      </c>
      <c r="AB3669" s="33">
        <v>4779</v>
      </c>
      <c r="AC3669" s="103">
        <v>20383</v>
      </c>
    </row>
    <row r="3670" spans="1:46" ht="13" customHeight="1" x14ac:dyDescent="0.2">
      <c r="A3670" s="33" t="s">
        <v>27253</v>
      </c>
      <c r="B3670" s="33">
        <v>30</v>
      </c>
      <c r="C3670" s="33" t="s">
        <v>13</v>
      </c>
      <c r="D3670" s="33" t="s">
        <v>30</v>
      </c>
      <c r="E3670" s="96" t="s">
        <v>27254</v>
      </c>
      <c r="F3670" s="94">
        <v>42882</v>
      </c>
      <c r="G3670" s="33" t="s">
        <v>27255</v>
      </c>
      <c r="H3670" s="33" t="s">
        <v>27256</v>
      </c>
      <c r="I3670" s="33" t="s">
        <v>297</v>
      </c>
      <c r="J3670" s="62">
        <v>37841</v>
      </c>
      <c r="K3670" s="33" t="s">
        <v>6426</v>
      </c>
      <c r="L3670" s="33" t="s">
        <v>36462</v>
      </c>
      <c r="M3670" s="1" t="s">
        <v>47571</v>
      </c>
      <c r="N3670" s="33" t="s">
        <v>20</v>
      </c>
      <c r="O3670" s="33" t="s">
        <v>27257</v>
      </c>
      <c r="P3670" s="33" t="s">
        <v>45771</v>
      </c>
      <c r="Q3670" s="33" t="s">
        <v>29986</v>
      </c>
      <c r="R3670" s="96" t="s">
        <v>27258</v>
      </c>
      <c r="S3670" s="33" t="s">
        <v>93</v>
      </c>
      <c r="T3670" s="33" t="s">
        <v>350</v>
      </c>
      <c r="U3670" s="35" t="s">
        <v>26775</v>
      </c>
      <c r="V3670" s="35" t="s">
        <v>26482</v>
      </c>
      <c r="W3670" s="35" t="s">
        <v>26483</v>
      </c>
      <c r="X3670" s="35" t="s">
        <v>93</v>
      </c>
      <c r="Y3670" s="35">
        <v>2612</v>
      </c>
      <c r="AA3670" s="33" t="s">
        <v>42843</v>
      </c>
      <c r="AB3670" s="33">
        <v>4781</v>
      </c>
      <c r="AC3670" s="103">
        <v>20381</v>
      </c>
    </row>
    <row r="3671" spans="1:46" ht="13" customHeight="1" x14ac:dyDescent="0.2">
      <c r="A3671" s="33" t="s">
        <v>17243</v>
      </c>
      <c r="B3671" s="33">
        <v>15</v>
      </c>
      <c r="C3671" s="33" t="s">
        <v>13</v>
      </c>
      <c r="D3671" s="33" t="s">
        <v>78</v>
      </c>
      <c r="E3671" s="96" t="s">
        <v>27271</v>
      </c>
      <c r="F3671" s="94">
        <v>42881</v>
      </c>
      <c r="G3671" s="33" t="s">
        <v>27272</v>
      </c>
      <c r="H3671" s="33" t="s">
        <v>27273</v>
      </c>
      <c r="I3671" s="33" t="s">
        <v>38</v>
      </c>
      <c r="J3671" s="62">
        <v>91006</v>
      </c>
      <c r="K3671" s="33" t="s">
        <v>91</v>
      </c>
      <c r="L3671" s="33" t="s">
        <v>27274</v>
      </c>
      <c r="M3671" s="1" t="s">
        <v>46425</v>
      </c>
      <c r="N3671" s="33" t="s">
        <v>20</v>
      </c>
      <c r="O3671" s="33" t="s">
        <v>27275</v>
      </c>
      <c r="P3671" s="33" t="s">
        <v>45771</v>
      </c>
      <c r="Q3671" s="33" t="s">
        <v>29986</v>
      </c>
      <c r="R3671" s="96" t="s">
        <v>27276</v>
      </c>
      <c r="S3671" s="33" t="s">
        <v>93</v>
      </c>
      <c r="T3671" s="33" t="s">
        <v>21</v>
      </c>
      <c r="U3671" s="35" t="s">
        <v>26689</v>
      </c>
      <c r="V3671" s="35" t="s">
        <v>26484</v>
      </c>
      <c r="W3671" s="35" t="s">
        <v>26485</v>
      </c>
      <c r="X3671" s="35" t="s">
        <v>93</v>
      </c>
      <c r="Z3671" s="33" t="s">
        <v>42353</v>
      </c>
      <c r="AA3671" s="33" t="s">
        <v>42844</v>
      </c>
      <c r="AB3671" s="33">
        <v>4776</v>
      </c>
      <c r="AC3671" s="103">
        <v>20377</v>
      </c>
      <c r="AT3671" s="71"/>
    </row>
    <row r="3672" spans="1:46" ht="13" customHeight="1" x14ac:dyDescent="0.2">
      <c r="A3672" s="33" t="s">
        <v>27281</v>
      </c>
      <c r="B3672" s="33">
        <v>33</v>
      </c>
      <c r="C3672" s="33" t="s">
        <v>13</v>
      </c>
      <c r="D3672" s="33" t="s">
        <v>78</v>
      </c>
      <c r="F3672" s="94">
        <v>42881</v>
      </c>
      <c r="G3672" s="33" t="s">
        <v>27282</v>
      </c>
      <c r="H3672" s="33" t="s">
        <v>658</v>
      </c>
      <c r="I3672" s="33" t="s">
        <v>399</v>
      </c>
      <c r="J3672" s="62">
        <v>63116</v>
      </c>
      <c r="K3672" s="33" t="s">
        <v>658</v>
      </c>
      <c r="L3672" s="33" t="s">
        <v>4149</v>
      </c>
      <c r="M3672" s="1" t="s">
        <v>46104</v>
      </c>
      <c r="N3672" s="33" t="s">
        <v>20</v>
      </c>
      <c r="O3672" s="33" t="s">
        <v>27283</v>
      </c>
      <c r="P3672" s="33" t="s">
        <v>45771</v>
      </c>
      <c r="Q3672" s="33" t="s">
        <v>29986</v>
      </c>
      <c r="R3672" s="96" t="s">
        <v>27284</v>
      </c>
      <c r="S3672" s="33" t="s">
        <v>509</v>
      </c>
      <c r="T3672" s="33" t="s">
        <v>21</v>
      </c>
      <c r="U3672" s="35" t="s">
        <v>26689</v>
      </c>
      <c r="V3672" s="35" t="s">
        <v>26484</v>
      </c>
      <c r="W3672" s="35" t="s">
        <v>26485</v>
      </c>
      <c r="X3672" s="35" t="s">
        <v>93</v>
      </c>
      <c r="Y3672" s="35">
        <v>2615</v>
      </c>
      <c r="AA3672" s="33" t="s">
        <v>42842</v>
      </c>
      <c r="AB3672" s="33">
        <v>4775</v>
      </c>
      <c r="AC3672" s="103">
        <v>20379</v>
      </c>
      <c r="AT3672" s="71"/>
    </row>
    <row r="3673" spans="1:46" ht="13" customHeight="1" x14ac:dyDescent="0.2">
      <c r="A3673" s="33" t="s">
        <v>27285</v>
      </c>
      <c r="B3673" s="33">
        <v>34</v>
      </c>
      <c r="C3673" s="33" t="s">
        <v>13</v>
      </c>
      <c r="D3673" s="33" t="s">
        <v>30</v>
      </c>
      <c r="F3673" s="94">
        <v>42881</v>
      </c>
      <c r="G3673" s="33" t="s">
        <v>27286</v>
      </c>
      <c r="H3673" s="33" t="s">
        <v>515</v>
      </c>
      <c r="I3673" s="33" t="s">
        <v>111</v>
      </c>
      <c r="J3673" s="62">
        <v>85706</v>
      </c>
      <c r="K3673" s="33" t="s">
        <v>516</v>
      </c>
      <c r="L3673" s="33" t="s">
        <v>517</v>
      </c>
      <c r="M3673" s="1" t="s">
        <v>46078</v>
      </c>
      <c r="N3673" s="33" t="s">
        <v>20</v>
      </c>
      <c r="O3673" s="33" t="s">
        <v>27287</v>
      </c>
      <c r="P3673" s="33" t="s">
        <v>45771</v>
      </c>
      <c r="Q3673" s="33" t="s">
        <v>29986</v>
      </c>
      <c r="R3673" s="96" t="s">
        <v>27288</v>
      </c>
      <c r="S3673" s="33" t="s">
        <v>509</v>
      </c>
      <c r="T3673" s="33" t="s">
        <v>45897</v>
      </c>
      <c r="U3673" s="35" t="s">
        <v>39851</v>
      </c>
      <c r="V3673" s="35" t="s">
        <v>26484</v>
      </c>
      <c r="W3673" s="35" t="s">
        <v>26485</v>
      </c>
      <c r="X3673" s="35" t="s">
        <v>93</v>
      </c>
      <c r="Y3673" s="35">
        <v>2616</v>
      </c>
      <c r="AA3673" s="33" t="s">
        <v>42844</v>
      </c>
      <c r="AB3673" s="33">
        <v>4777</v>
      </c>
      <c r="AC3673" s="103">
        <v>20380</v>
      </c>
    </row>
    <row r="3674" spans="1:46" ht="13" customHeight="1" x14ac:dyDescent="0.2">
      <c r="A3674" s="33" t="s">
        <v>27277</v>
      </c>
      <c r="B3674" s="33">
        <v>59</v>
      </c>
      <c r="C3674" s="33" t="s">
        <v>13</v>
      </c>
      <c r="D3674" s="33" t="s">
        <v>41</v>
      </c>
      <c r="E3674" s="96" t="s">
        <v>27278</v>
      </c>
      <c r="F3674" s="94">
        <v>42881</v>
      </c>
      <c r="H3674" s="33" t="s">
        <v>27279</v>
      </c>
      <c r="I3674" s="33" t="s">
        <v>177</v>
      </c>
      <c r="J3674" s="62">
        <v>87051</v>
      </c>
      <c r="K3674" s="33" t="s">
        <v>22445</v>
      </c>
      <c r="L3674" s="33" t="s">
        <v>4548</v>
      </c>
      <c r="M3674" s="1" t="s">
        <v>46140</v>
      </c>
      <c r="N3674" s="33" t="s">
        <v>20</v>
      </c>
      <c r="O3674" s="33" t="s">
        <v>36463</v>
      </c>
      <c r="P3674" s="33" t="s">
        <v>45771</v>
      </c>
      <c r="Q3674" s="33" t="s">
        <v>29986</v>
      </c>
      <c r="R3674" s="96" t="s">
        <v>27280</v>
      </c>
      <c r="S3674" s="33" t="s">
        <v>93</v>
      </c>
      <c r="T3674" s="33" t="s">
        <v>45897</v>
      </c>
      <c r="U3674" s="35" t="s">
        <v>49804</v>
      </c>
      <c r="V3674" s="35" t="s">
        <v>26482</v>
      </c>
      <c r="W3674" s="35" t="s">
        <v>26485</v>
      </c>
      <c r="X3674" s="35" t="s">
        <v>93</v>
      </c>
      <c r="Y3674" s="35">
        <v>2614</v>
      </c>
      <c r="AA3674" s="33" t="s">
        <v>42843</v>
      </c>
      <c r="AB3674" s="33">
        <v>4778</v>
      </c>
      <c r="AC3674" s="103">
        <v>20378</v>
      </c>
    </row>
    <row r="3675" spans="1:46" ht="13" customHeight="1" x14ac:dyDescent="0.2">
      <c r="A3675" s="33" t="s">
        <v>27295</v>
      </c>
      <c r="B3675" s="33">
        <v>23</v>
      </c>
      <c r="C3675" s="33" t="s">
        <v>13</v>
      </c>
      <c r="D3675" s="33" t="s">
        <v>30</v>
      </c>
      <c r="E3675" s="96" t="s">
        <v>27296</v>
      </c>
      <c r="F3675" s="94">
        <v>42880</v>
      </c>
      <c r="G3675" s="33" t="s">
        <v>27297</v>
      </c>
      <c r="H3675" s="33" t="s">
        <v>307</v>
      </c>
      <c r="I3675" s="33" t="s">
        <v>308</v>
      </c>
      <c r="J3675" s="62">
        <v>99701</v>
      </c>
      <c r="K3675" s="33" t="s">
        <v>18064</v>
      </c>
      <c r="L3675" s="33" t="s">
        <v>27298</v>
      </c>
      <c r="M3675" s="1" t="s">
        <v>47572</v>
      </c>
      <c r="N3675" s="33" t="s">
        <v>20</v>
      </c>
      <c r="O3675" s="33" t="s">
        <v>27299</v>
      </c>
      <c r="P3675" s="33" t="s">
        <v>40461</v>
      </c>
      <c r="Q3675" s="33" t="s">
        <v>29986</v>
      </c>
      <c r="R3675" s="96" t="s">
        <v>27300</v>
      </c>
      <c r="S3675" s="33" t="s">
        <v>93</v>
      </c>
      <c r="T3675" s="33" t="s">
        <v>21</v>
      </c>
      <c r="U3675" s="35" t="s">
        <v>26689</v>
      </c>
      <c r="V3675" s="35" t="s">
        <v>26484</v>
      </c>
      <c r="W3675" s="35" t="s">
        <v>26483</v>
      </c>
      <c r="X3675" s="35" t="s">
        <v>93</v>
      </c>
      <c r="Y3675" s="35">
        <v>2618</v>
      </c>
      <c r="AA3675" s="33" t="s">
        <v>42844</v>
      </c>
      <c r="AB3675" s="33">
        <v>4773</v>
      </c>
      <c r="AC3675" s="103">
        <v>20376</v>
      </c>
    </row>
    <row r="3676" spans="1:46" ht="13" customHeight="1" x14ac:dyDescent="0.2">
      <c r="A3676" s="33" t="s">
        <v>27289</v>
      </c>
      <c r="B3676" s="33">
        <v>22</v>
      </c>
      <c r="C3676" s="33" t="s">
        <v>13</v>
      </c>
      <c r="D3676" s="33" t="s">
        <v>78</v>
      </c>
      <c r="E3676" s="96" t="s">
        <v>27290</v>
      </c>
      <c r="F3676" s="94">
        <v>42880</v>
      </c>
      <c r="G3676" s="33" t="s">
        <v>27291</v>
      </c>
      <c r="H3676" s="33" t="s">
        <v>27292</v>
      </c>
      <c r="I3676" s="33" t="s">
        <v>406</v>
      </c>
      <c r="J3676" s="62">
        <v>53214</v>
      </c>
      <c r="K3676" s="33" t="s">
        <v>828</v>
      </c>
      <c r="L3676" s="33" t="s">
        <v>27293</v>
      </c>
      <c r="M3676" s="1" t="s">
        <v>47573</v>
      </c>
      <c r="N3676" s="33" t="s">
        <v>362</v>
      </c>
      <c r="O3676" s="33" t="s">
        <v>29541</v>
      </c>
      <c r="P3676" s="33" t="s">
        <v>31864</v>
      </c>
      <c r="Q3676" s="33" t="s">
        <v>29986</v>
      </c>
      <c r="R3676" s="96" t="s">
        <v>27294</v>
      </c>
      <c r="S3676" s="33" t="s">
        <v>509</v>
      </c>
      <c r="T3676" s="33" t="s">
        <v>45897</v>
      </c>
      <c r="U3676" s="35" t="s">
        <v>49804</v>
      </c>
      <c r="V3676" s="35" t="s">
        <v>26482</v>
      </c>
      <c r="W3676" s="35" t="s">
        <v>26485</v>
      </c>
      <c r="X3676" s="35" t="s">
        <v>509</v>
      </c>
      <c r="AA3676" s="33" t="s">
        <v>42842</v>
      </c>
      <c r="AB3676" s="33">
        <v>4774</v>
      </c>
      <c r="AC3676" s="103">
        <v>20374</v>
      </c>
      <c r="AQ3676" s="96"/>
      <c r="AT3676" s="71"/>
    </row>
    <row r="3677" spans="1:46" ht="13" customHeight="1" x14ac:dyDescent="0.2">
      <c r="A3677" s="33" t="s">
        <v>27307</v>
      </c>
      <c r="B3677" s="33">
        <v>59</v>
      </c>
      <c r="C3677" s="33" t="s">
        <v>13</v>
      </c>
      <c r="D3677" s="33" t="s">
        <v>30</v>
      </c>
      <c r="F3677" s="94">
        <v>42879</v>
      </c>
      <c r="G3677" s="33" t="s">
        <v>28739</v>
      </c>
      <c r="H3677" s="33" t="s">
        <v>883</v>
      </c>
      <c r="I3677" s="33" t="s">
        <v>38</v>
      </c>
      <c r="J3677" s="62">
        <v>94080</v>
      </c>
      <c r="K3677" s="33" t="s">
        <v>4256</v>
      </c>
      <c r="L3677" s="33" t="s">
        <v>27308</v>
      </c>
      <c r="M3677" s="1" t="s">
        <v>46100</v>
      </c>
      <c r="N3677" s="33" t="s">
        <v>20</v>
      </c>
      <c r="O3677" s="33" t="s">
        <v>27309</v>
      </c>
      <c r="P3677" s="33" t="s">
        <v>31864</v>
      </c>
      <c r="Q3677" s="33" t="s">
        <v>29986</v>
      </c>
      <c r="R3677" s="96" t="s">
        <v>27310</v>
      </c>
      <c r="S3677" s="33" t="s">
        <v>93</v>
      </c>
      <c r="T3677" s="33" t="s">
        <v>21</v>
      </c>
      <c r="U3677" s="35" t="s">
        <v>26689</v>
      </c>
      <c r="V3677" s="35" t="s">
        <v>26482</v>
      </c>
      <c r="W3677" s="35" t="s">
        <v>26485</v>
      </c>
      <c r="X3677" s="35" t="s">
        <v>93</v>
      </c>
      <c r="Y3677" s="35">
        <v>2603</v>
      </c>
      <c r="AA3677" s="33" t="s">
        <v>42844</v>
      </c>
      <c r="AB3677" s="33">
        <v>4770</v>
      </c>
      <c r="AC3677" s="103">
        <v>20299</v>
      </c>
    </row>
    <row r="3678" spans="1:46" ht="13" customHeight="1" x14ac:dyDescent="0.2">
      <c r="A3678" s="33" t="s">
        <v>2989</v>
      </c>
      <c r="B3678" s="33" t="s">
        <v>22</v>
      </c>
      <c r="C3678" s="33" t="s">
        <v>13</v>
      </c>
      <c r="D3678" s="33" t="s">
        <v>41</v>
      </c>
      <c r="F3678" s="94">
        <v>42879</v>
      </c>
      <c r="G3678" s="33" t="s">
        <v>28712</v>
      </c>
      <c r="H3678" s="33" t="s">
        <v>4753</v>
      </c>
      <c r="I3678" s="33" t="s">
        <v>38</v>
      </c>
      <c r="J3678" s="62">
        <v>90221</v>
      </c>
      <c r="K3678" s="33" t="s">
        <v>91</v>
      </c>
      <c r="L3678" s="33" t="s">
        <v>383</v>
      </c>
      <c r="M3678" s="1" t="s">
        <v>45973</v>
      </c>
      <c r="N3678" s="33" t="s">
        <v>20</v>
      </c>
      <c r="O3678" s="33" t="s">
        <v>27311</v>
      </c>
      <c r="P3678" s="33" t="s">
        <v>45771</v>
      </c>
      <c r="Q3678" s="33" t="s">
        <v>29986</v>
      </c>
      <c r="R3678" s="96" t="s">
        <v>27312</v>
      </c>
      <c r="S3678" s="33" t="s">
        <v>93</v>
      </c>
      <c r="T3678" s="33" t="s">
        <v>21</v>
      </c>
      <c r="U3678" s="35" t="s">
        <v>26689</v>
      </c>
      <c r="V3678" s="35" t="s">
        <v>26484</v>
      </c>
      <c r="W3678" s="35" t="s">
        <v>26485</v>
      </c>
      <c r="X3678" s="35" t="s">
        <v>93</v>
      </c>
      <c r="Y3678" s="35">
        <v>2606</v>
      </c>
      <c r="AA3678" s="33" t="s">
        <v>42844</v>
      </c>
      <c r="AB3678" s="33">
        <v>4771</v>
      </c>
      <c r="AC3678" s="103">
        <v>20373</v>
      </c>
    </row>
    <row r="3679" spans="1:46" ht="13" customHeight="1" x14ac:dyDescent="0.2">
      <c r="A3679" s="33" t="s">
        <v>27301</v>
      </c>
      <c r="B3679" s="33">
        <v>24</v>
      </c>
      <c r="C3679" s="33" t="s">
        <v>13</v>
      </c>
      <c r="D3679" s="33" t="s">
        <v>30</v>
      </c>
      <c r="E3679" s="96" t="s">
        <v>27302</v>
      </c>
      <c r="F3679" s="94">
        <v>42879</v>
      </c>
      <c r="G3679" s="33" t="s">
        <v>27303</v>
      </c>
      <c r="H3679" s="33" t="s">
        <v>7233</v>
      </c>
      <c r="I3679" s="33" t="s">
        <v>62</v>
      </c>
      <c r="J3679" s="62">
        <v>44703</v>
      </c>
      <c r="K3679" s="33" t="s">
        <v>2105</v>
      </c>
      <c r="L3679" s="33" t="s">
        <v>27304</v>
      </c>
      <c r="M3679" s="1" t="s">
        <v>47574</v>
      </c>
      <c r="N3679" s="33" t="s">
        <v>20</v>
      </c>
      <c r="O3679" s="33" t="s">
        <v>27305</v>
      </c>
      <c r="P3679" s="33" t="s">
        <v>42395</v>
      </c>
      <c r="Q3679" s="33" t="s">
        <v>29986</v>
      </c>
      <c r="R3679" s="96" t="s">
        <v>27306</v>
      </c>
      <c r="S3679" s="33" t="s">
        <v>509</v>
      </c>
      <c r="T3679" s="33" t="s">
        <v>45897</v>
      </c>
      <c r="U3679" s="35" t="s">
        <v>49804</v>
      </c>
      <c r="V3679" s="35" t="s">
        <v>26484</v>
      </c>
      <c r="W3679" s="35" t="s">
        <v>26485</v>
      </c>
      <c r="X3679" s="35" t="s">
        <v>509</v>
      </c>
      <c r="Y3679" s="35">
        <v>2604</v>
      </c>
      <c r="AA3679" s="33" t="s">
        <v>42842</v>
      </c>
      <c r="AB3679" s="33">
        <v>4772</v>
      </c>
      <c r="AC3679" s="103">
        <v>20298</v>
      </c>
      <c r="AQ3679" s="96"/>
    </row>
    <row r="3680" spans="1:46" ht="13" customHeight="1" x14ac:dyDescent="0.2">
      <c r="A3680" s="33" t="s">
        <v>27321</v>
      </c>
      <c r="B3680" s="33">
        <v>21</v>
      </c>
      <c r="C3680" s="33" t="s">
        <v>13</v>
      </c>
      <c r="D3680" s="33" t="s">
        <v>41</v>
      </c>
      <c r="E3680" s="96" t="s">
        <v>27322</v>
      </c>
      <c r="F3680" s="94">
        <v>42878</v>
      </c>
      <c r="G3680" s="33" t="s">
        <v>27323</v>
      </c>
      <c r="H3680" s="33" t="s">
        <v>581</v>
      </c>
      <c r="I3680" s="33" t="s">
        <v>111</v>
      </c>
      <c r="J3680" s="62">
        <v>85051</v>
      </c>
      <c r="K3680" s="33" t="s">
        <v>582</v>
      </c>
      <c r="L3680" s="33" t="s">
        <v>3056</v>
      </c>
      <c r="M3680" s="1" t="s">
        <v>46427</v>
      </c>
      <c r="N3680" s="33" t="s">
        <v>4952</v>
      </c>
      <c r="O3680" s="33" t="s">
        <v>27324</v>
      </c>
      <c r="P3680" s="33" t="s">
        <v>45771</v>
      </c>
      <c r="Q3680" s="33" t="s">
        <v>29986</v>
      </c>
      <c r="R3680" s="96" t="s">
        <v>27325</v>
      </c>
      <c r="S3680" s="33" t="s">
        <v>93</v>
      </c>
      <c r="T3680" s="33" t="s">
        <v>21</v>
      </c>
      <c r="U3680" s="35" t="s">
        <v>26689</v>
      </c>
      <c r="V3680" s="35" t="s">
        <v>26484</v>
      </c>
      <c r="W3680" s="35" t="s">
        <v>19153</v>
      </c>
      <c r="X3680" s="35" t="s">
        <v>93</v>
      </c>
      <c r="Y3680" s="35">
        <v>2601</v>
      </c>
      <c r="AA3680" s="33" t="s">
        <v>42842</v>
      </c>
      <c r="AB3680" s="33">
        <v>4768</v>
      </c>
      <c r="AC3680" s="103">
        <v>20295</v>
      </c>
    </row>
    <row r="3681" spans="1:46" ht="13" customHeight="1" x14ac:dyDescent="0.2">
      <c r="A3681" s="33" t="s">
        <v>27313</v>
      </c>
      <c r="B3681" s="33">
        <v>31</v>
      </c>
      <c r="C3681" s="33" t="s">
        <v>13</v>
      </c>
      <c r="D3681" s="33" t="s">
        <v>30</v>
      </c>
      <c r="F3681" s="94">
        <v>42878</v>
      </c>
      <c r="G3681" s="33" t="s">
        <v>27314</v>
      </c>
      <c r="H3681" s="33" t="s">
        <v>27315</v>
      </c>
      <c r="I3681" s="33" t="s">
        <v>732</v>
      </c>
      <c r="J3681" s="62">
        <v>83647</v>
      </c>
      <c r="K3681" s="33" t="s">
        <v>3723</v>
      </c>
      <c r="L3681" s="33" t="s">
        <v>23181</v>
      </c>
      <c r="M3681" s="1" t="s">
        <v>47133</v>
      </c>
      <c r="N3681" s="33" t="s">
        <v>20</v>
      </c>
      <c r="O3681" s="33" t="s">
        <v>27316</v>
      </c>
      <c r="P3681" s="33" t="s">
        <v>45771</v>
      </c>
      <c r="Q3681" s="33" t="s">
        <v>29986</v>
      </c>
      <c r="R3681" s="96" t="s">
        <v>27317</v>
      </c>
      <c r="S3681" s="33" t="s">
        <v>93</v>
      </c>
      <c r="T3681" s="33" t="s">
        <v>21</v>
      </c>
      <c r="U3681" s="35" t="s">
        <v>26682</v>
      </c>
      <c r="V3681" s="35" t="s">
        <v>26484</v>
      </c>
      <c r="W3681" s="35" t="s">
        <v>26485</v>
      </c>
      <c r="X3681" s="35" t="s">
        <v>93</v>
      </c>
      <c r="Y3681" s="35">
        <v>2600</v>
      </c>
      <c r="AA3681" s="33" t="s">
        <v>42843</v>
      </c>
      <c r="AB3681" s="33">
        <v>4769</v>
      </c>
      <c r="AC3681" s="103">
        <v>20293</v>
      </c>
    </row>
    <row r="3682" spans="1:46" ht="13" customHeight="1" x14ac:dyDescent="0.2">
      <c r="A3682" s="33" t="s">
        <v>27326</v>
      </c>
      <c r="B3682" s="33">
        <v>65</v>
      </c>
      <c r="C3682" s="33" t="s">
        <v>13</v>
      </c>
      <c r="D3682" s="33" t="s">
        <v>30</v>
      </c>
      <c r="E3682" s="96" t="s">
        <v>27327</v>
      </c>
      <c r="F3682" s="94">
        <v>42878</v>
      </c>
      <c r="G3682" s="33" t="s">
        <v>28722</v>
      </c>
      <c r="H3682" s="33" t="s">
        <v>27328</v>
      </c>
      <c r="I3682" s="33" t="s">
        <v>249</v>
      </c>
      <c r="J3682" s="62">
        <v>89060</v>
      </c>
      <c r="K3682" s="33" t="s">
        <v>27329</v>
      </c>
      <c r="L3682" s="33" t="s">
        <v>27330</v>
      </c>
      <c r="M3682" s="1" t="s">
        <v>46148</v>
      </c>
      <c r="N3682" s="33" t="s">
        <v>20</v>
      </c>
      <c r="O3682" s="33" t="s">
        <v>27331</v>
      </c>
      <c r="P3682" s="33" t="s">
        <v>45771</v>
      </c>
      <c r="Q3682" s="33" t="s">
        <v>29986</v>
      </c>
      <c r="R3682" s="96" t="s">
        <v>27332</v>
      </c>
      <c r="S3682" s="33" t="s">
        <v>93</v>
      </c>
      <c r="T3682" s="33" t="s">
        <v>21</v>
      </c>
      <c r="U3682" s="35" t="s">
        <v>26689</v>
      </c>
      <c r="V3682" s="35" t="s">
        <v>26484</v>
      </c>
      <c r="W3682" s="35" t="s">
        <v>26485</v>
      </c>
      <c r="X3682" s="35" t="s">
        <v>93</v>
      </c>
      <c r="Y3682" s="35">
        <v>2602</v>
      </c>
      <c r="AA3682" s="33" t="s">
        <v>42844</v>
      </c>
      <c r="AB3682" s="33">
        <v>4766</v>
      </c>
      <c r="AC3682" s="103">
        <v>20296</v>
      </c>
    </row>
    <row r="3683" spans="1:46" ht="13" customHeight="1" x14ac:dyDescent="0.2">
      <c r="A3683" s="33" t="s">
        <v>27318</v>
      </c>
      <c r="B3683" s="33">
        <v>74</v>
      </c>
      <c r="C3683" s="33" t="s">
        <v>13</v>
      </c>
      <c r="D3683" s="33" t="s">
        <v>30</v>
      </c>
      <c r="F3683" s="94">
        <v>42878</v>
      </c>
      <c r="G3683" s="33" t="s">
        <v>28709</v>
      </c>
      <c r="H3683" s="33" t="s">
        <v>358</v>
      </c>
      <c r="I3683" s="33" t="s">
        <v>297</v>
      </c>
      <c r="J3683" s="62">
        <v>37920</v>
      </c>
      <c r="K3683" s="33" t="s">
        <v>2464</v>
      </c>
      <c r="L3683" s="33" t="s">
        <v>2465</v>
      </c>
      <c r="M3683" s="1" t="s">
        <v>46114</v>
      </c>
      <c r="N3683" s="33" t="s">
        <v>20</v>
      </c>
      <c r="O3683" s="33" t="s">
        <v>27319</v>
      </c>
      <c r="P3683" s="33" t="s">
        <v>31864</v>
      </c>
      <c r="Q3683" s="33" t="s">
        <v>29986</v>
      </c>
      <c r="R3683" s="96" t="s">
        <v>27320</v>
      </c>
      <c r="S3683" s="33" t="s">
        <v>22</v>
      </c>
      <c r="T3683" s="33" t="s">
        <v>21</v>
      </c>
      <c r="U3683" s="35" t="s">
        <v>26689</v>
      </c>
      <c r="V3683" s="35" t="s">
        <v>26484</v>
      </c>
      <c r="W3683" s="35" t="s">
        <v>26485</v>
      </c>
      <c r="X3683" s="35" t="s">
        <v>93</v>
      </c>
      <c r="Y3683" s="35">
        <v>2605</v>
      </c>
      <c r="AA3683" s="33" t="s">
        <v>42844</v>
      </c>
      <c r="AB3683" s="33">
        <v>4767</v>
      </c>
      <c r="AC3683" s="103">
        <v>20294</v>
      </c>
      <c r="AQ3683" s="96"/>
    </row>
    <row r="3684" spans="1:46" ht="13" customHeight="1" x14ac:dyDescent="0.2">
      <c r="A3684" s="33" t="s">
        <v>27333</v>
      </c>
      <c r="B3684" s="33">
        <v>38</v>
      </c>
      <c r="C3684" s="33" t="s">
        <v>13</v>
      </c>
      <c r="D3684" s="33" t="s">
        <v>30</v>
      </c>
      <c r="E3684" s="96" t="s">
        <v>27334</v>
      </c>
      <c r="F3684" s="94">
        <v>42877</v>
      </c>
      <c r="G3684" s="33" t="s">
        <v>27335</v>
      </c>
      <c r="H3684" s="33" t="s">
        <v>8070</v>
      </c>
      <c r="I3684" s="33" t="s">
        <v>39</v>
      </c>
      <c r="J3684" s="62">
        <v>2150</v>
      </c>
      <c r="K3684" s="33" t="s">
        <v>1584</v>
      </c>
      <c r="L3684" s="33" t="s">
        <v>8072</v>
      </c>
      <c r="M3684" s="1" t="s">
        <v>47575</v>
      </c>
      <c r="N3684" s="33" t="s">
        <v>20</v>
      </c>
      <c r="O3684" s="33" t="s">
        <v>27336</v>
      </c>
      <c r="P3684" s="33" t="s">
        <v>45771</v>
      </c>
      <c r="Q3684" s="33" t="s">
        <v>29986</v>
      </c>
      <c r="R3684" s="96" t="s">
        <v>27337</v>
      </c>
      <c r="S3684" s="33" t="s">
        <v>93</v>
      </c>
      <c r="T3684" s="33" t="s">
        <v>21</v>
      </c>
      <c r="U3684" s="35" t="s">
        <v>26689</v>
      </c>
      <c r="V3684" s="35" t="s">
        <v>26484</v>
      </c>
      <c r="W3684" s="35" t="s">
        <v>26485</v>
      </c>
      <c r="AA3684" s="33" t="s">
        <v>42842</v>
      </c>
      <c r="AB3684" s="33">
        <v>4764</v>
      </c>
      <c r="AC3684" s="103">
        <v>20290</v>
      </c>
    </row>
    <row r="3685" spans="1:46" ht="13" customHeight="1" x14ac:dyDescent="0.2">
      <c r="A3685" s="33" t="s">
        <v>27338</v>
      </c>
      <c r="B3685" s="33">
        <v>43</v>
      </c>
      <c r="C3685" s="33" t="s">
        <v>13</v>
      </c>
      <c r="D3685" s="33" t="s">
        <v>78</v>
      </c>
      <c r="F3685" s="94">
        <v>42877</v>
      </c>
      <c r="G3685" s="33" t="s">
        <v>28700</v>
      </c>
      <c r="H3685" s="33" t="s">
        <v>204</v>
      </c>
      <c r="I3685" s="33" t="s">
        <v>205</v>
      </c>
      <c r="J3685" s="62">
        <v>19808</v>
      </c>
      <c r="K3685" s="33" t="s">
        <v>3483</v>
      </c>
      <c r="L3685" s="33" t="s">
        <v>5540</v>
      </c>
      <c r="M3685" s="1" t="s">
        <v>46390</v>
      </c>
      <c r="N3685" s="33" t="s">
        <v>20</v>
      </c>
      <c r="O3685" s="33" t="s">
        <v>27339</v>
      </c>
      <c r="P3685" s="33" t="s">
        <v>45771</v>
      </c>
      <c r="Q3685" s="33" t="s">
        <v>29986</v>
      </c>
      <c r="R3685" s="96" t="s">
        <v>27340</v>
      </c>
      <c r="S3685" s="33" t="s">
        <v>22</v>
      </c>
      <c r="T3685" s="33" t="s">
        <v>28</v>
      </c>
      <c r="U3685" s="35" t="s">
        <v>26487</v>
      </c>
      <c r="V3685" s="35" t="s">
        <v>26484</v>
      </c>
      <c r="W3685" s="35" t="s">
        <v>26485</v>
      </c>
      <c r="Z3685" s="33" t="s">
        <v>42353</v>
      </c>
      <c r="AA3685" s="33" t="s">
        <v>42844</v>
      </c>
      <c r="AB3685" s="33">
        <v>4765</v>
      </c>
      <c r="AC3685" s="103">
        <v>20291</v>
      </c>
    </row>
    <row r="3686" spans="1:46" ht="13" customHeight="1" x14ac:dyDescent="0.2">
      <c r="A3686" s="33" t="s">
        <v>27360</v>
      </c>
      <c r="B3686" s="33">
        <v>43</v>
      </c>
      <c r="C3686" s="33" t="s">
        <v>13</v>
      </c>
      <c r="D3686" s="33" t="s">
        <v>30</v>
      </c>
      <c r="F3686" s="94">
        <v>42876</v>
      </c>
      <c r="G3686" s="33" t="s">
        <v>27361</v>
      </c>
      <c r="H3686" s="33" t="s">
        <v>3738</v>
      </c>
      <c r="I3686" s="33" t="s">
        <v>373</v>
      </c>
      <c r="J3686" s="62">
        <v>18104</v>
      </c>
      <c r="K3686" s="33" t="s">
        <v>3740</v>
      </c>
      <c r="L3686" s="33" t="s">
        <v>16114</v>
      </c>
      <c r="M3686" s="1" t="s">
        <v>46578</v>
      </c>
      <c r="N3686" s="33" t="s">
        <v>20</v>
      </c>
      <c r="O3686" s="33" t="s">
        <v>27362</v>
      </c>
      <c r="P3686" s="33" t="s">
        <v>45791</v>
      </c>
      <c r="Q3686" s="33" t="s">
        <v>29986</v>
      </c>
      <c r="R3686" s="96" t="s">
        <v>27363</v>
      </c>
      <c r="S3686" s="33" t="s">
        <v>93</v>
      </c>
      <c r="T3686" s="33" t="s">
        <v>21</v>
      </c>
      <c r="U3686" s="35" t="s">
        <v>26689</v>
      </c>
      <c r="V3686" s="35" t="s">
        <v>26484</v>
      </c>
      <c r="W3686" s="35" t="s">
        <v>26483</v>
      </c>
      <c r="X3686" s="35" t="s">
        <v>93</v>
      </c>
      <c r="Y3686" s="35">
        <v>2595</v>
      </c>
      <c r="Z3686" s="73"/>
      <c r="AA3686" s="33" t="s">
        <v>42844</v>
      </c>
      <c r="AB3686" s="33">
        <v>4760</v>
      </c>
      <c r="AC3686" s="103">
        <v>20288</v>
      </c>
      <c r="AQ3686" s="96"/>
    </row>
    <row r="3687" spans="1:46" ht="13" customHeight="1" x14ac:dyDescent="0.2">
      <c r="A3687" s="33" t="s">
        <v>27347</v>
      </c>
      <c r="B3687" s="33">
        <v>24</v>
      </c>
      <c r="C3687" s="33" t="s">
        <v>13</v>
      </c>
      <c r="D3687" s="33" t="s">
        <v>78</v>
      </c>
      <c r="E3687" s="96" t="s">
        <v>27348</v>
      </c>
      <c r="F3687" s="94">
        <v>42876</v>
      </c>
      <c r="G3687" s="33" t="s">
        <v>27349</v>
      </c>
      <c r="H3687" s="33" t="s">
        <v>1018</v>
      </c>
      <c r="I3687" s="33" t="s">
        <v>18</v>
      </c>
      <c r="J3687" s="62">
        <v>71419</v>
      </c>
      <c r="K3687" s="33" t="s">
        <v>27350</v>
      </c>
      <c r="L3687" s="33" t="s">
        <v>27351</v>
      </c>
      <c r="M3687" s="1" t="s">
        <v>47576</v>
      </c>
      <c r="N3687" s="33" t="s">
        <v>20</v>
      </c>
      <c r="O3687" s="33" t="s">
        <v>27352</v>
      </c>
      <c r="P3687" s="33" t="s">
        <v>45771</v>
      </c>
      <c r="Q3687" s="33" t="s">
        <v>29986</v>
      </c>
      <c r="R3687" s="96" t="s">
        <v>27353</v>
      </c>
      <c r="S3687" s="33" t="s">
        <v>22</v>
      </c>
      <c r="T3687" s="33" t="s">
        <v>45897</v>
      </c>
      <c r="U3687" s="35" t="s">
        <v>49804</v>
      </c>
      <c r="V3687" s="35" t="s">
        <v>26484</v>
      </c>
      <c r="W3687" s="35" t="s">
        <v>26485</v>
      </c>
      <c r="X3687" s="35" t="s">
        <v>93</v>
      </c>
      <c r="Y3687" s="35">
        <v>2596</v>
      </c>
      <c r="AA3687" s="33" t="s">
        <v>42843</v>
      </c>
      <c r="AB3687" s="33">
        <v>4762</v>
      </c>
      <c r="AC3687" s="103">
        <v>20286</v>
      </c>
    </row>
    <row r="3688" spans="1:46" ht="13" customHeight="1" x14ac:dyDescent="0.2">
      <c r="A3688" s="33" t="s">
        <v>27354</v>
      </c>
      <c r="B3688" s="33">
        <v>33</v>
      </c>
      <c r="C3688" s="33" t="s">
        <v>13</v>
      </c>
      <c r="D3688" s="33" t="s">
        <v>78</v>
      </c>
      <c r="F3688" s="94">
        <v>42876</v>
      </c>
      <c r="G3688" s="33" t="s">
        <v>27355</v>
      </c>
      <c r="H3688" s="33" t="s">
        <v>27356</v>
      </c>
      <c r="I3688" s="33" t="s">
        <v>406</v>
      </c>
      <c r="J3688" s="62">
        <v>54911</v>
      </c>
      <c r="K3688" s="33" t="s">
        <v>27357</v>
      </c>
      <c r="L3688" s="33" t="s">
        <v>27358</v>
      </c>
      <c r="M3688" s="1" t="s">
        <v>46695</v>
      </c>
      <c r="N3688" s="33" t="s">
        <v>20</v>
      </c>
      <c r="O3688" s="33" t="s">
        <v>36464</v>
      </c>
      <c r="P3688" s="33" t="s">
        <v>31864</v>
      </c>
      <c r="Q3688" s="33" t="s">
        <v>29986</v>
      </c>
      <c r="R3688" s="96" t="s">
        <v>27359</v>
      </c>
      <c r="S3688" s="33" t="s">
        <v>93</v>
      </c>
      <c r="T3688" s="33" t="s">
        <v>45897</v>
      </c>
      <c r="U3688" s="35" t="s">
        <v>49804</v>
      </c>
      <c r="V3688" s="35" t="s">
        <v>26482</v>
      </c>
      <c r="W3688" s="35" t="s">
        <v>26485</v>
      </c>
      <c r="X3688" s="35" t="s">
        <v>93</v>
      </c>
      <c r="Y3688" s="35">
        <v>2594</v>
      </c>
      <c r="AA3688" s="33" t="s">
        <v>42842</v>
      </c>
      <c r="AB3688" s="33">
        <v>4761</v>
      </c>
      <c r="AC3688" s="103">
        <v>20287</v>
      </c>
      <c r="AQ3688" s="96"/>
    </row>
    <row r="3689" spans="1:46" ht="13" customHeight="1" x14ac:dyDescent="0.2">
      <c r="A3689" s="33" t="s">
        <v>27341</v>
      </c>
      <c r="B3689" s="33">
        <v>37</v>
      </c>
      <c r="C3689" s="33" t="s">
        <v>13</v>
      </c>
      <c r="D3689" s="33" t="s">
        <v>41</v>
      </c>
      <c r="E3689" s="96" t="s">
        <v>27342</v>
      </c>
      <c r="F3689" s="94">
        <v>42876</v>
      </c>
      <c r="G3689" s="33" t="s">
        <v>27343</v>
      </c>
      <c r="H3689" s="33" t="s">
        <v>11575</v>
      </c>
      <c r="I3689" s="33" t="s">
        <v>55</v>
      </c>
      <c r="J3689" s="62">
        <v>34972</v>
      </c>
      <c r="K3689" s="33" t="s">
        <v>11575</v>
      </c>
      <c r="L3689" s="33" t="s">
        <v>27344</v>
      </c>
      <c r="M3689" s="1" t="s">
        <v>46945</v>
      </c>
      <c r="N3689" s="33" t="s">
        <v>20</v>
      </c>
      <c r="O3689" s="33" t="s">
        <v>27345</v>
      </c>
      <c r="P3689" s="33" t="s">
        <v>45771</v>
      </c>
      <c r="Q3689" s="33" t="s">
        <v>29986</v>
      </c>
      <c r="R3689" s="96" t="s">
        <v>27346</v>
      </c>
      <c r="S3689" s="33" t="s">
        <v>22</v>
      </c>
      <c r="T3689" s="33" t="s">
        <v>45897</v>
      </c>
      <c r="U3689" s="35" t="s">
        <v>49804</v>
      </c>
      <c r="V3689" s="35" t="s">
        <v>26484</v>
      </c>
      <c r="W3689" s="35" t="s">
        <v>26485</v>
      </c>
      <c r="X3689" s="35" t="s">
        <v>93</v>
      </c>
      <c r="Y3689" s="35">
        <v>2598</v>
      </c>
      <c r="AA3689" s="33" t="s">
        <v>42843</v>
      </c>
      <c r="AB3689" s="33">
        <v>4763</v>
      </c>
      <c r="AC3689" s="103">
        <v>20285</v>
      </c>
    </row>
    <row r="3690" spans="1:46" ht="13" customHeight="1" x14ac:dyDescent="0.2">
      <c r="A3690" s="33" t="s">
        <v>27368</v>
      </c>
      <c r="B3690" s="33">
        <v>54</v>
      </c>
      <c r="C3690" s="33" t="s">
        <v>13</v>
      </c>
      <c r="D3690" s="33" t="s">
        <v>78</v>
      </c>
      <c r="F3690" s="94">
        <v>42875</v>
      </c>
      <c r="G3690" s="33" t="s">
        <v>28733</v>
      </c>
      <c r="H3690" s="33" t="s">
        <v>27369</v>
      </c>
      <c r="I3690" s="33" t="s">
        <v>38</v>
      </c>
      <c r="J3690" s="62">
        <v>91945</v>
      </c>
      <c r="K3690" s="33" t="s">
        <v>142</v>
      </c>
      <c r="L3690" s="33" t="s">
        <v>1962</v>
      </c>
      <c r="M3690" s="1" t="s">
        <v>46056</v>
      </c>
      <c r="N3690" s="33" t="s">
        <v>362</v>
      </c>
      <c r="O3690" s="33" t="s">
        <v>27370</v>
      </c>
      <c r="P3690" s="33" t="s">
        <v>45771</v>
      </c>
      <c r="Q3690" s="33" t="s">
        <v>29986</v>
      </c>
      <c r="R3690" s="96" t="s">
        <v>27371</v>
      </c>
      <c r="S3690" s="33" t="s">
        <v>901</v>
      </c>
      <c r="T3690" s="33" t="s">
        <v>45897</v>
      </c>
      <c r="U3690" s="35" t="s">
        <v>49804</v>
      </c>
      <c r="V3690" s="35" t="s">
        <v>26482</v>
      </c>
      <c r="W3690" s="35" t="s">
        <v>26485</v>
      </c>
      <c r="AA3690" s="33" t="s">
        <v>42844</v>
      </c>
      <c r="AB3690" s="33">
        <v>4759</v>
      </c>
      <c r="AC3690" s="103">
        <v>20283</v>
      </c>
    </row>
    <row r="3691" spans="1:46" ht="13" customHeight="1" x14ac:dyDescent="0.2">
      <c r="A3691" s="33" t="s">
        <v>27372</v>
      </c>
      <c r="B3691" s="33">
        <v>58</v>
      </c>
      <c r="C3691" s="33" t="s">
        <v>13</v>
      </c>
      <c r="D3691" s="33" t="s">
        <v>30</v>
      </c>
      <c r="F3691" s="94">
        <v>42875</v>
      </c>
      <c r="G3691" s="33" t="s">
        <v>28728</v>
      </c>
      <c r="H3691" s="33" t="s">
        <v>1361</v>
      </c>
      <c r="I3691" s="33" t="s">
        <v>38</v>
      </c>
      <c r="J3691" s="62">
        <v>94566</v>
      </c>
      <c r="K3691" s="33" t="s">
        <v>555</v>
      </c>
      <c r="L3691" s="33" t="s">
        <v>1362</v>
      </c>
      <c r="M3691" s="1" t="s">
        <v>47055</v>
      </c>
      <c r="N3691" s="33" t="s">
        <v>20</v>
      </c>
      <c r="O3691" s="33" t="s">
        <v>27373</v>
      </c>
      <c r="P3691" s="33" t="s">
        <v>45771</v>
      </c>
      <c r="Q3691" s="33" t="s">
        <v>29986</v>
      </c>
      <c r="R3691" s="96" t="s">
        <v>27374</v>
      </c>
      <c r="S3691" s="33" t="s">
        <v>509</v>
      </c>
      <c r="T3691" s="33" t="s">
        <v>45897</v>
      </c>
      <c r="U3691" s="35" t="s">
        <v>39851</v>
      </c>
      <c r="V3691" s="35" t="s">
        <v>26484</v>
      </c>
      <c r="W3691" s="35" t="s">
        <v>26485</v>
      </c>
      <c r="X3691" s="35" t="s">
        <v>509</v>
      </c>
      <c r="Y3691" s="35">
        <v>2599</v>
      </c>
      <c r="AA3691" s="33" t="s">
        <v>42844</v>
      </c>
      <c r="AB3691" s="33">
        <v>4758</v>
      </c>
      <c r="AC3691" s="103">
        <v>20284</v>
      </c>
    </row>
    <row r="3692" spans="1:46" ht="13" customHeight="1" x14ac:dyDescent="0.2">
      <c r="A3692" s="33" t="s">
        <v>27364</v>
      </c>
      <c r="B3692" s="33">
        <v>47</v>
      </c>
      <c r="C3692" s="33" t="s">
        <v>13</v>
      </c>
      <c r="D3692" s="33" t="s">
        <v>30</v>
      </c>
      <c r="F3692" s="94">
        <v>42875</v>
      </c>
      <c r="G3692" s="33" t="s">
        <v>27365</v>
      </c>
      <c r="H3692" s="33" t="s">
        <v>18340</v>
      </c>
      <c r="I3692" s="33" t="s">
        <v>373</v>
      </c>
      <c r="J3692" s="62">
        <v>18013</v>
      </c>
      <c r="K3692" s="33" t="s">
        <v>5953</v>
      </c>
      <c r="L3692" s="33" t="s">
        <v>470</v>
      </c>
      <c r="M3692" s="1" t="s">
        <v>46170</v>
      </c>
      <c r="N3692" s="33" t="s">
        <v>20</v>
      </c>
      <c r="O3692" s="33" t="s">
        <v>27366</v>
      </c>
      <c r="P3692" s="33" t="s">
        <v>42395</v>
      </c>
      <c r="Q3692" s="33" t="s">
        <v>29986</v>
      </c>
      <c r="R3692" s="96" t="s">
        <v>27367</v>
      </c>
      <c r="S3692" s="33" t="s">
        <v>509</v>
      </c>
      <c r="T3692" s="33" t="s">
        <v>28</v>
      </c>
      <c r="U3692" s="35" t="s">
        <v>27704</v>
      </c>
      <c r="V3692" s="35" t="s">
        <v>26482</v>
      </c>
      <c r="W3692" s="35" t="s">
        <v>26485</v>
      </c>
      <c r="X3692" s="35" t="s">
        <v>93</v>
      </c>
      <c r="Y3692" s="35">
        <v>2592</v>
      </c>
      <c r="Z3692" s="71"/>
      <c r="AA3692" s="33" t="s">
        <v>42844</v>
      </c>
      <c r="AB3692" s="33">
        <v>4757</v>
      </c>
      <c r="AC3692" s="103">
        <v>20282</v>
      </c>
      <c r="AQ3692" s="96"/>
    </row>
    <row r="3693" spans="1:46" ht="13" customHeight="1" x14ac:dyDescent="0.2">
      <c r="A3693" s="33" t="s">
        <v>27375</v>
      </c>
      <c r="B3693" s="33">
        <v>18</v>
      </c>
      <c r="C3693" s="33" t="s">
        <v>13</v>
      </c>
      <c r="D3693" s="33" t="s">
        <v>78</v>
      </c>
      <c r="F3693" s="94">
        <v>42874</v>
      </c>
      <c r="G3693" s="33" t="s">
        <v>27376</v>
      </c>
      <c r="H3693" s="33" t="s">
        <v>3054</v>
      </c>
      <c r="I3693" s="33" t="s">
        <v>111</v>
      </c>
      <c r="J3693" s="62">
        <v>85301</v>
      </c>
      <c r="K3693" s="33" t="s">
        <v>582</v>
      </c>
      <c r="L3693" s="33" t="s">
        <v>3056</v>
      </c>
      <c r="M3693" s="1" t="s">
        <v>46427</v>
      </c>
      <c r="N3693" s="33" t="s">
        <v>20</v>
      </c>
      <c r="O3693" s="33" t="s">
        <v>27377</v>
      </c>
      <c r="P3693" s="33" t="s">
        <v>45771</v>
      </c>
      <c r="Q3693" s="33" t="s">
        <v>29986</v>
      </c>
      <c r="R3693" s="96" t="s">
        <v>27378</v>
      </c>
      <c r="S3693" s="33" t="s">
        <v>509</v>
      </c>
      <c r="T3693" s="33" t="s">
        <v>21</v>
      </c>
      <c r="U3693" s="35" t="s">
        <v>26689</v>
      </c>
      <c r="V3693" s="35" t="s">
        <v>26484</v>
      </c>
      <c r="W3693" s="35" t="s">
        <v>26485</v>
      </c>
      <c r="X3693" s="35" t="s">
        <v>509</v>
      </c>
      <c r="AA3693" s="33" t="s">
        <v>42844</v>
      </c>
      <c r="AB3693" s="33">
        <v>4756</v>
      </c>
      <c r="AC3693" s="103">
        <v>20279</v>
      </c>
    </row>
    <row r="3694" spans="1:46" ht="13" customHeight="1" x14ac:dyDescent="0.2">
      <c r="A3694" s="33" t="s">
        <v>27379</v>
      </c>
      <c r="B3694" s="33">
        <v>65</v>
      </c>
      <c r="C3694" s="33" t="s">
        <v>13</v>
      </c>
      <c r="D3694" s="33" t="s">
        <v>30</v>
      </c>
      <c r="E3694" s="96" t="s">
        <v>27380</v>
      </c>
      <c r="F3694" s="94">
        <v>42874</v>
      </c>
      <c r="G3694" s="33" t="s">
        <v>27381</v>
      </c>
      <c r="H3694" s="33" t="s">
        <v>27382</v>
      </c>
      <c r="I3694" s="33" t="s">
        <v>4021</v>
      </c>
      <c r="J3694" s="62">
        <v>4917</v>
      </c>
      <c r="K3694" s="33" t="s">
        <v>25658</v>
      </c>
      <c r="L3694" s="33" t="s">
        <v>27383</v>
      </c>
      <c r="M3694" s="1" t="s">
        <v>47577</v>
      </c>
      <c r="N3694" s="33" t="s">
        <v>20</v>
      </c>
      <c r="O3694" s="33" t="s">
        <v>27384</v>
      </c>
      <c r="P3694" s="33" t="s">
        <v>45771</v>
      </c>
      <c r="Q3694" s="33" t="s">
        <v>29986</v>
      </c>
      <c r="R3694" s="96" t="s">
        <v>27385</v>
      </c>
      <c r="S3694" s="33" t="s">
        <v>901</v>
      </c>
      <c r="T3694" s="33" t="s">
        <v>21</v>
      </c>
      <c r="U3694" s="35" t="s">
        <v>26689</v>
      </c>
      <c r="V3694" s="35" t="s">
        <v>26484</v>
      </c>
      <c r="W3694" s="35" t="s">
        <v>26485</v>
      </c>
      <c r="X3694" s="35" t="s">
        <v>93</v>
      </c>
      <c r="Y3694" s="35">
        <v>2593</v>
      </c>
      <c r="AA3694" s="33" t="s">
        <v>42843</v>
      </c>
      <c r="AB3694" s="33">
        <v>4755</v>
      </c>
      <c r="AC3694" s="103">
        <v>20281</v>
      </c>
    </row>
    <row r="3695" spans="1:46" ht="13" customHeight="1" x14ac:dyDescent="0.2">
      <c r="A3695" s="33" t="s">
        <v>27390</v>
      </c>
      <c r="B3695" s="33">
        <v>22</v>
      </c>
      <c r="C3695" s="33" t="s">
        <v>13</v>
      </c>
      <c r="D3695" s="33" t="s">
        <v>78</v>
      </c>
      <c r="F3695" s="94">
        <v>42873</v>
      </c>
      <c r="G3695" s="33" t="s">
        <v>27391</v>
      </c>
      <c r="H3695" s="33" t="s">
        <v>1199</v>
      </c>
      <c r="I3695" s="33" t="s">
        <v>159</v>
      </c>
      <c r="J3695" s="62">
        <v>31903</v>
      </c>
      <c r="K3695" s="33" t="s">
        <v>9764</v>
      </c>
      <c r="L3695" s="33" t="s">
        <v>3111</v>
      </c>
      <c r="M3695" s="1" t="s">
        <v>46702</v>
      </c>
      <c r="N3695" s="33" t="s">
        <v>350</v>
      </c>
      <c r="O3695" s="33" t="s">
        <v>36465</v>
      </c>
      <c r="P3695" s="33" t="s">
        <v>45771</v>
      </c>
      <c r="Q3695" s="33" t="s">
        <v>29986</v>
      </c>
      <c r="R3695" s="96" t="s">
        <v>27392</v>
      </c>
      <c r="S3695" s="33" t="s">
        <v>93</v>
      </c>
      <c r="T3695" s="33" t="s">
        <v>21</v>
      </c>
      <c r="U3695" s="35" t="s">
        <v>26689</v>
      </c>
      <c r="V3695" s="35" t="s">
        <v>26484</v>
      </c>
      <c r="W3695" s="35" t="s">
        <v>26483</v>
      </c>
      <c r="AA3695" s="33" t="s">
        <v>42842</v>
      </c>
      <c r="AB3695" s="33">
        <v>4753</v>
      </c>
      <c r="AC3695" s="103">
        <v>20276</v>
      </c>
    </row>
    <row r="3696" spans="1:46" ht="13" customHeight="1" x14ac:dyDescent="0.2">
      <c r="A3696" s="33" t="s">
        <v>30681</v>
      </c>
      <c r="B3696" s="33">
        <v>28</v>
      </c>
      <c r="C3696" s="33" t="s">
        <v>13</v>
      </c>
      <c r="D3696" s="33" t="s">
        <v>30</v>
      </c>
      <c r="F3696" s="94">
        <v>42873</v>
      </c>
      <c r="G3696" s="33" t="s">
        <v>27386</v>
      </c>
      <c r="H3696" s="33" t="s">
        <v>784</v>
      </c>
      <c r="I3696" s="33" t="s">
        <v>224</v>
      </c>
      <c r="J3696" s="62">
        <v>22206</v>
      </c>
      <c r="K3696" s="33" t="s">
        <v>784</v>
      </c>
      <c r="L3696" s="33" t="s">
        <v>27387</v>
      </c>
      <c r="M3696" s="1" t="s">
        <v>47578</v>
      </c>
      <c r="N3696" s="33" t="s">
        <v>20</v>
      </c>
      <c r="O3696" s="33" t="s">
        <v>27388</v>
      </c>
      <c r="P3696" s="33" t="s">
        <v>35508</v>
      </c>
      <c r="Q3696" s="33" t="s">
        <v>29986</v>
      </c>
      <c r="R3696" s="96" t="s">
        <v>27389</v>
      </c>
      <c r="S3696" s="33" t="s">
        <v>93</v>
      </c>
      <c r="T3696" s="33" t="s">
        <v>350</v>
      </c>
      <c r="U3696" s="35" t="s">
        <v>26775</v>
      </c>
      <c r="V3696" s="35" t="s">
        <v>26484</v>
      </c>
      <c r="W3696" s="35" t="s">
        <v>26483</v>
      </c>
      <c r="X3696" s="35" t="s">
        <v>93</v>
      </c>
      <c r="Y3696" s="35">
        <v>2590</v>
      </c>
      <c r="AA3696" s="33" t="s">
        <v>42842</v>
      </c>
      <c r="AB3696" s="33">
        <v>4754</v>
      </c>
      <c r="AC3696" s="103">
        <v>20275</v>
      </c>
      <c r="AT3696" s="96"/>
    </row>
    <row r="3697" spans="1:43" ht="13" customHeight="1" x14ac:dyDescent="0.2">
      <c r="A3697" s="33" t="s">
        <v>27393</v>
      </c>
      <c r="B3697" s="33">
        <v>17</v>
      </c>
      <c r="C3697" s="33" t="s">
        <v>13</v>
      </c>
      <c r="D3697" s="33" t="s">
        <v>78</v>
      </c>
      <c r="F3697" s="94">
        <v>42872</v>
      </c>
      <c r="G3697" s="33" t="s">
        <v>27394</v>
      </c>
      <c r="H3697" s="33" t="s">
        <v>80</v>
      </c>
      <c r="I3697" s="33" t="s">
        <v>37</v>
      </c>
      <c r="J3697" s="62">
        <v>60621</v>
      </c>
      <c r="K3697" s="33" t="s">
        <v>81</v>
      </c>
      <c r="L3697" s="33" t="s">
        <v>10578</v>
      </c>
      <c r="M3697" s="1" t="s">
        <v>47579</v>
      </c>
      <c r="N3697" s="33" t="s">
        <v>20</v>
      </c>
      <c r="O3697" s="33" t="s">
        <v>27395</v>
      </c>
      <c r="P3697" s="33" t="s">
        <v>45771</v>
      </c>
      <c r="Q3697" s="33" t="s">
        <v>29986</v>
      </c>
      <c r="R3697" s="96" t="s">
        <v>27396</v>
      </c>
      <c r="S3697" s="33" t="s">
        <v>93</v>
      </c>
      <c r="T3697" s="33" t="s">
        <v>21</v>
      </c>
      <c r="U3697" s="35" t="s">
        <v>26689</v>
      </c>
      <c r="V3697" s="35" t="s">
        <v>26484</v>
      </c>
      <c r="W3697" s="35" t="s">
        <v>26485</v>
      </c>
      <c r="Z3697" s="33" t="s">
        <v>42353</v>
      </c>
      <c r="AA3697" s="33" t="s">
        <v>42842</v>
      </c>
      <c r="AB3697" s="33">
        <v>4752</v>
      </c>
      <c r="AC3697" s="103">
        <v>20274</v>
      </c>
    </row>
    <row r="3698" spans="1:43" ht="13" customHeight="1" x14ac:dyDescent="0.2">
      <c r="A3698" s="33" t="s">
        <v>27397</v>
      </c>
      <c r="B3698" s="33">
        <v>24</v>
      </c>
      <c r="C3698" s="33" t="s">
        <v>13</v>
      </c>
      <c r="D3698" s="33" t="s">
        <v>41</v>
      </c>
      <c r="E3698" s="96" t="s">
        <v>27398</v>
      </c>
      <c r="F3698" s="94">
        <v>42871</v>
      </c>
      <c r="G3698" s="33" t="s">
        <v>27399</v>
      </c>
      <c r="H3698" s="33" t="s">
        <v>10591</v>
      </c>
      <c r="I3698" s="33" t="s">
        <v>38</v>
      </c>
      <c r="J3698" s="62">
        <v>92780</v>
      </c>
      <c r="K3698" s="33" t="s">
        <v>995</v>
      </c>
      <c r="L3698" s="33" t="s">
        <v>10593</v>
      </c>
      <c r="M3698" s="1" t="s">
        <v>47580</v>
      </c>
      <c r="N3698" s="33" t="s">
        <v>20</v>
      </c>
      <c r="O3698" s="33" t="s">
        <v>27400</v>
      </c>
      <c r="P3698" s="33" t="s">
        <v>45771</v>
      </c>
      <c r="Q3698" s="33" t="s">
        <v>29986</v>
      </c>
      <c r="R3698" s="96" t="s">
        <v>27401</v>
      </c>
      <c r="S3698" s="33" t="s">
        <v>509</v>
      </c>
      <c r="T3698" s="33" t="s">
        <v>21</v>
      </c>
      <c r="U3698" s="35" t="s">
        <v>26689</v>
      </c>
      <c r="V3698" s="35" t="s">
        <v>26484</v>
      </c>
      <c r="W3698" s="35" t="s">
        <v>26485</v>
      </c>
      <c r="X3698" s="35" t="s">
        <v>93</v>
      </c>
      <c r="Y3698" s="35">
        <v>2588</v>
      </c>
      <c r="AA3698" s="33" t="s">
        <v>42842</v>
      </c>
      <c r="AB3698" s="33">
        <v>4749</v>
      </c>
      <c r="AC3698" s="103">
        <v>20270</v>
      </c>
    </row>
    <row r="3699" spans="1:43" ht="13" customHeight="1" x14ac:dyDescent="0.2">
      <c r="A3699" s="33" t="s">
        <v>27412</v>
      </c>
      <c r="B3699" s="33">
        <v>25</v>
      </c>
      <c r="C3699" s="33" t="s">
        <v>13</v>
      </c>
      <c r="D3699" s="33" t="s">
        <v>78</v>
      </c>
      <c r="F3699" s="94">
        <v>42871</v>
      </c>
      <c r="G3699" s="33" t="s">
        <v>26879</v>
      </c>
      <c r="H3699" s="33" t="s">
        <v>3572</v>
      </c>
      <c r="I3699" s="33" t="s">
        <v>111</v>
      </c>
      <c r="J3699" s="62">
        <v>85282</v>
      </c>
      <c r="K3699" s="33" t="s">
        <v>582</v>
      </c>
      <c r="L3699" s="33" t="s">
        <v>3574</v>
      </c>
      <c r="M3699" s="1" t="s">
        <v>46282</v>
      </c>
      <c r="N3699" s="33" t="s">
        <v>20</v>
      </c>
      <c r="O3699" s="33" t="s">
        <v>27413</v>
      </c>
      <c r="P3699" s="33" t="s">
        <v>45771</v>
      </c>
      <c r="Q3699" s="33" t="s">
        <v>29986</v>
      </c>
      <c r="R3699" s="96" t="s">
        <v>26880</v>
      </c>
      <c r="S3699" s="33" t="s">
        <v>22</v>
      </c>
      <c r="T3699" s="33" t="s">
        <v>21</v>
      </c>
      <c r="U3699" s="35" t="s">
        <v>26682</v>
      </c>
      <c r="V3699" s="35" t="s">
        <v>26482</v>
      </c>
      <c r="W3699" s="35" t="s">
        <v>26485</v>
      </c>
      <c r="X3699" s="35" t="s">
        <v>93</v>
      </c>
      <c r="Y3699" s="35">
        <v>2587</v>
      </c>
      <c r="AA3699" s="33" t="s">
        <v>42844</v>
      </c>
      <c r="AB3699" s="33">
        <v>4751</v>
      </c>
      <c r="AC3699" s="103">
        <v>20273</v>
      </c>
      <c r="AQ3699" s="96"/>
    </row>
    <row r="3700" spans="1:43" ht="13" customHeight="1" x14ac:dyDescent="0.2">
      <c r="A3700" s="33" t="s">
        <v>27407</v>
      </c>
      <c r="B3700" s="33">
        <v>38</v>
      </c>
      <c r="C3700" s="33" t="s">
        <v>13</v>
      </c>
      <c r="D3700" s="33" t="s">
        <v>30</v>
      </c>
      <c r="E3700" s="96" t="s">
        <v>27408</v>
      </c>
      <c r="F3700" s="94">
        <v>42871</v>
      </c>
      <c r="G3700" s="33" t="s">
        <v>27409</v>
      </c>
      <c r="H3700" s="33" t="s">
        <v>5822</v>
      </c>
      <c r="I3700" s="33" t="s">
        <v>795</v>
      </c>
      <c r="J3700" s="62">
        <v>59825</v>
      </c>
      <c r="K3700" s="33" t="s">
        <v>4757</v>
      </c>
      <c r="L3700" s="33" t="s">
        <v>27410</v>
      </c>
      <c r="M3700" s="1" t="s">
        <v>47581</v>
      </c>
      <c r="N3700" s="33" t="s">
        <v>20</v>
      </c>
      <c r="O3700" s="33" t="s">
        <v>36466</v>
      </c>
      <c r="P3700" s="33" t="s">
        <v>45771</v>
      </c>
      <c r="Q3700" s="33" t="s">
        <v>29986</v>
      </c>
      <c r="R3700" s="96" t="s">
        <v>27411</v>
      </c>
      <c r="S3700" s="33" t="s">
        <v>93</v>
      </c>
      <c r="T3700" s="33" t="s">
        <v>21</v>
      </c>
      <c r="U3700" s="35" t="s">
        <v>26689</v>
      </c>
      <c r="V3700" s="35" t="s">
        <v>26484</v>
      </c>
      <c r="W3700" s="35" t="s">
        <v>26483</v>
      </c>
      <c r="X3700" s="35" t="s">
        <v>93</v>
      </c>
      <c r="Y3700" s="35">
        <v>2591</v>
      </c>
      <c r="AA3700" s="33" t="s">
        <v>42843</v>
      </c>
      <c r="AB3700" s="33">
        <v>4750</v>
      </c>
      <c r="AC3700" s="103">
        <v>20272</v>
      </c>
    </row>
    <row r="3701" spans="1:43" ht="13" customHeight="1" x14ac:dyDescent="0.2">
      <c r="A3701" s="33" t="s">
        <v>27402</v>
      </c>
      <c r="B3701" s="33">
        <v>41</v>
      </c>
      <c r="C3701" s="33" t="s">
        <v>102</v>
      </c>
      <c r="D3701" s="33" t="s">
        <v>30</v>
      </c>
      <c r="E3701" s="96" t="s">
        <v>27403</v>
      </c>
      <c r="F3701" s="94">
        <v>42871</v>
      </c>
      <c r="G3701" s="33" t="s">
        <v>27404</v>
      </c>
      <c r="H3701" s="33" t="s">
        <v>106</v>
      </c>
      <c r="I3701" s="33" t="s">
        <v>3344</v>
      </c>
      <c r="J3701" s="62">
        <v>20032</v>
      </c>
      <c r="K3701" s="33" t="s">
        <v>3346</v>
      </c>
      <c r="L3701" s="33" t="s">
        <v>17507</v>
      </c>
      <c r="M3701" s="1" t="s">
        <v>46501</v>
      </c>
      <c r="N3701" s="33" t="s">
        <v>20</v>
      </c>
      <c r="O3701" s="33" t="s">
        <v>27405</v>
      </c>
      <c r="P3701" s="33" t="s">
        <v>45771</v>
      </c>
      <c r="Q3701" s="33" t="s">
        <v>29986</v>
      </c>
      <c r="R3701" s="96" t="s">
        <v>27406</v>
      </c>
      <c r="S3701" s="33" t="s">
        <v>93</v>
      </c>
      <c r="T3701" s="33" t="s">
        <v>21</v>
      </c>
      <c r="U3701" s="35" t="s">
        <v>26689</v>
      </c>
      <c r="V3701" s="35" t="s">
        <v>26484</v>
      </c>
      <c r="W3701" s="35" t="s">
        <v>26485</v>
      </c>
      <c r="X3701" s="35" t="s">
        <v>93</v>
      </c>
      <c r="Y3701" s="35">
        <v>2586</v>
      </c>
      <c r="AA3701" s="33" t="s">
        <v>42842</v>
      </c>
      <c r="AB3701" s="33">
        <v>4748</v>
      </c>
      <c r="AC3701" s="103">
        <v>20271</v>
      </c>
    </row>
    <row r="3702" spans="1:43" ht="13" customHeight="1" x14ac:dyDescent="0.2">
      <c r="A3702" s="33" t="s">
        <v>27227</v>
      </c>
      <c r="B3702" s="33">
        <v>22</v>
      </c>
      <c r="C3702" s="33" t="s">
        <v>13</v>
      </c>
      <c r="D3702" s="33" t="s">
        <v>41</v>
      </c>
      <c r="F3702" s="94">
        <v>42870</v>
      </c>
      <c r="G3702" s="33" t="s">
        <v>26908</v>
      </c>
      <c r="H3702" s="33" t="s">
        <v>448</v>
      </c>
      <c r="I3702" s="33" t="s">
        <v>38</v>
      </c>
      <c r="J3702" s="62">
        <v>90805</v>
      </c>
      <c r="K3702" s="33" t="s">
        <v>91</v>
      </c>
      <c r="L3702" s="33" t="s">
        <v>92</v>
      </c>
      <c r="M3702" s="1" t="s">
        <v>45984</v>
      </c>
      <c r="N3702" s="33" t="s">
        <v>20</v>
      </c>
      <c r="O3702" s="33" t="s">
        <v>26909</v>
      </c>
      <c r="P3702" s="33" t="s">
        <v>45771</v>
      </c>
      <c r="Q3702" s="33" t="s">
        <v>29986</v>
      </c>
      <c r="R3702" s="96" t="s">
        <v>26910</v>
      </c>
      <c r="S3702" s="33" t="s">
        <v>93</v>
      </c>
      <c r="T3702" s="33" t="s">
        <v>21</v>
      </c>
      <c r="U3702" s="35" t="s">
        <v>26689</v>
      </c>
      <c r="V3702" s="35" t="s">
        <v>26484</v>
      </c>
      <c r="W3702" s="35" t="s">
        <v>26483</v>
      </c>
      <c r="Y3702" s="33">
        <v>2584</v>
      </c>
      <c r="AA3702" s="33" t="s">
        <v>42842</v>
      </c>
      <c r="AB3702" s="33">
        <v>4745</v>
      </c>
      <c r="AC3702" s="103">
        <v>20251</v>
      </c>
    </row>
    <row r="3703" spans="1:43" ht="13" customHeight="1" x14ac:dyDescent="0.2">
      <c r="A3703" s="33" t="s">
        <v>27226</v>
      </c>
      <c r="B3703" s="33">
        <v>27</v>
      </c>
      <c r="C3703" s="33" t="s">
        <v>102</v>
      </c>
      <c r="D3703" s="33" t="s">
        <v>78</v>
      </c>
      <c r="F3703" s="94">
        <v>42870</v>
      </c>
      <c r="G3703" s="33" t="s">
        <v>26876</v>
      </c>
      <c r="H3703" s="33" t="s">
        <v>581</v>
      </c>
      <c r="I3703" s="33" t="s">
        <v>111</v>
      </c>
      <c r="J3703" s="62">
        <v>85003</v>
      </c>
      <c r="K3703" s="33" t="s">
        <v>582</v>
      </c>
      <c r="L3703" s="33" t="s">
        <v>583</v>
      </c>
      <c r="M3703" s="1" t="s">
        <v>45935</v>
      </c>
      <c r="N3703" s="33" t="s">
        <v>20</v>
      </c>
      <c r="O3703" s="33" t="s">
        <v>26877</v>
      </c>
      <c r="P3703" s="33" t="s">
        <v>45771</v>
      </c>
      <c r="Q3703" s="33" t="s">
        <v>29986</v>
      </c>
      <c r="R3703" s="96" t="s">
        <v>26878</v>
      </c>
      <c r="S3703" s="33" t="s">
        <v>93</v>
      </c>
      <c r="T3703" s="33" t="s">
        <v>21</v>
      </c>
      <c r="U3703" s="35" t="s">
        <v>26689</v>
      </c>
      <c r="V3703" s="35" t="s">
        <v>26482</v>
      </c>
      <c r="W3703" s="35" t="s">
        <v>26485</v>
      </c>
      <c r="Y3703" s="33">
        <v>2581</v>
      </c>
      <c r="AA3703" s="33" t="s">
        <v>42842</v>
      </c>
      <c r="AB3703" s="33">
        <v>4743</v>
      </c>
      <c r="AC3703" s="103">
        <v>20250</v>
      </c>
    </row>
    <row r="3704" spans="1:43" ht="13" customHeight="1" x14ac:dyDescent="0.2">
      <c r="A3704" s="33" t="s">
        <v>26754</v>
      </c>
      <c r="B3704" s="33">
        <v>29</v>
      </c>
      <c r="C3704" s="33" t="s">
        <v>13</v>
      </c>
      <c r="D3704" s="33" t="s">
        <v>78</v>
      </c>
      <c r="F3704" s="94">
        <v>42870</v>
      </c>
      <c r="G3704" s="33" t="s">
        <v>26755</v>
      </c>
      <c r="H3704" s="33" t="s">
        <v>815</v>
      </c>
      <c r="I3704" s="33" t="s">
        <v>224</v>
      </c>
      <c r="J3704" s="62">
        <v>23234</v>
      </c>
      <c r="K3704" s="33" t="s">
        <v>10800</v>
      </c>
      <c r="L3704" s="33" t="s">
        <v>816</v>
      </c>
      <c r="M3704" s="1" t="s">
        <v>46907</v>
      </c>
      <c r="N3704" s="33" t="s">
        <v>20</v>
      </c>
      <c r="O3704" s="33" t="s">
        <v>26756</v>
      </c>
      <c r="P3704" s="33" t="s">
        <v>45771</v>
      </c>
      <c r="Q3704" s="33" t="s">
        <v>29986</v>
      </c>
      <c r="R3704" s="96" t="s">
        <v>26757</v>
      </c>
      <c r="S3704" s="33" t="s">
        <v>93</v>
      </c>
      <c r="T3704" s="33" t="s">
        <v>21</v>
      </c>
      <c r="U3704" s="35" t="s">
        <v>26689</v>
      </c>
      <c r="V3704" s="35" t="s">
        <v>26482</v>
      </c>
      <c r="W3704" s="35" t="s">
        <v>26485</v>
      </c>
      <c r="X3704" s="35" t="s">
        <v>93</v>
      </c>
      <c r="Y3704" s="35">
        <v>2582</v>
      </c>
      <c r="AA3704" s="33" t="s">
        <v>42844</v>
      </c>
      <c r="AB3704" s="33">
        <v>4746</v>
      </c>
      <c r="AC3704" s="103">
        <v>20254</v>
      </c>
    </row>
    <row r="3705" spans="1:43" ht="13" customHeight="1" x14ac:dyDescent="0.2">
      <c r="A3705" s="33" t="s">
        <v>27414</v>
      </c>
      <c r="B3705" s="33">
        <v>34</v>
      </c>
      <c r="C3705" s="33" t="s">
        <v>13</v>
      </c>
      <c r="D3705" s="33" t="s">
        <v>41</v>
      </c>
      <c r="F3705" s="94">
        <v>42870</v>
      </c>
      <c r="G3705" s="33" t="s">
        <v>28734</v>
      </c>
      <c r="H3705" s="33" t="s">
        <v>27415</v>
      </c>
      <c r="I3705" s="33" t="s">
        <v>38</v>
      </c>
      <c r="J3705" s="62">
        <v>92014</v>
      </c>
      <c r="K3705" s="33" t="s">
        <v>142</v>
      </c>
      <c r="L3705" s="33" t="s">
        <v>1962</v>
      </c>
      <c r="M3705" s="1" t="s">
        <v>46056</v>
      </c>
      <c r="N3705" s="33" t="s">
        <v>20</v>
      </c>
      <c r="O3705" s="33" t="s">
        <v>27416</v>
      </c>
      <c r="P3705" s="33" t="s">
        <v>31864</v>
      </c>
      <c r="Q3705" s="33" t="s">
        <v>29986</v>
      </c>
      <c r="R3705" s="96" t="s">
        <v>27417</v>
      </c>
      <c r="S3705" s="33" t="s">
        <v>509</v>
      </c>
      <c r="T3705" s="33" t="s">
        <v>21</v>
      </c>
      <c r="U3705" s="35" t="s">
        <v>26682</v>
      </c>
      <c r="V3705" s="35" t="s">
        <v>26484</v>
      </c>
      <c r="W3705" s="35" t="s">
        <v>26486</v>
      </c>
      <c r="X3705" s="35" t="s">
        <v>93</v>
      </c>
      <c r="Y3705" s="35">
        <v>2585</v>
      </c>
      <c r="AA3705" s="33" t="s">
        <v>42844</v>
      </c>
      <c r="AB3705" s="33">
        <v>4747</v>
      </c>
      <c r="AC3705" s="103">
        <v>20268</v>
      </c>
      <c r="AQ3705" s="96"/>
    </row>
    <row r="3706" spans="1:43" ht="13" customHeight="1" x14ac:dyDescent="0.2">
      <c r="A3706" s="33" t="s">
        <v>26911</v>
      </c>
      <c r="B3706" s="33">
        <v>47</v>
      </c>
      <c r="C3706" s="33" t="s">
        <v>13</v>
      </c>
      <c r="D3706" s="33" t="s">
        <v>30</v>
      </c>
      <c r="F3706" s="94">
        <v>42870</v>
      </c>
      <c r="G3706" s="33" t="s">
        <v>26912</v>
      </c>
      <c r="H3706" s="33" t="s">
        <v>9756</v>
      </c>
      <c r="I3706" s="33" t="s">
        <v>297</v>
      </c>
      <c r="J3706" s="62">
        <v>37604</v>
      </c>
      <c r="K3706" s="33" t="s">
        <v>106</v>
      </c>
      <c r="L3706" s="33" t="s">
        <v>36467</v>
      </c>
      <c r="M3706" s="1" t="s">
        <v>47583</v>
      </c>
      <c r="N3706" s="33" t="s">
        <v>20</v>
      </c>
      <c r="O3706" s="33" t="s">
        <v>26913</v>
      </c>
      <c r="P3706" s="33" t="s">
        <v>45771</v>
      </c>
      <c r="Q3706" s="33" t="s">
        <v>29986</v>
      </c>
      <c r="R3706" s="96" t="s">
        <v>26914</v>
      </c>
      <c r="S3706" s="33" t="s">
        <v>93</v>
      </c>
      <c r="T3706" s="33" t="s">
        <v>21</v>
      </c>
      <c r="U3706" s="35" t="s">
        <v>26689</v>
      </c>
      <c r="V3706" s="35" t="s">
        <v>26484</v>
      </c>
      <c r="W3706" s="35" t="s">
        <v>26483</v>
      </c>
      <c r="X3706" s="35" t="s">
        <v>93</v>
      </c>
      <c r="Y3706" s="33">
        <v>2583</v>
      </c>
      <c r="AA3706" s="33" t="s">
        <v>42844</v>
      </c>
      <c r="AB3706" s="33">
        <v>4744</v>
      </c>
      <c r="AC3706" s="103">
        <v>20253</v>
      </c>
    </row>
    <row r="3707" spans="1:43" ht="13" customHeight="1" x14ac:dyDescent="0.2">
      <c r="A3707" s="33" t="s">
        <v>27135</v>
      </c>
      <c r="B3707" s="33">
        <v>48</v>
      </c>
      <c r="C3707" s="33" t="s">
        <v>13</v>
      </c>
      <c r="D3707" s="33" t="s">
        <v>30</v>
      </c>
      <c r="E3707" s="96" t="s">
        <v>27028</v>
      </c>
      <c r="F3707" s="94">
        <v>42870</v>
      </c>
      <c r="G3707" s="33" t="s">
        <v>27136</v>
      </c>
      <c r="H3707" s="33" t="s">
        <v>27137</v>
      </c>
      <c r="I3707" s="33" t="s">
        <v>366</v>
      </c>
      <c r="J3707" s="62">
        <v>74884</v>
      </c>
      <c r="K3707" s="33" t="s">
        <v>8279</v>
      </c>
      <c r="L3707" s="33" t="s">
        <v>27138</v>
      </c>
      <c r="M3707" s="1" t="s">
        <v>47582</v>
      </c>
      <c r="N3707" s="33" t="s">
        <v>20</v>
      </c>
      <c r="O3707" s="33" t="s">
        <v>27139</v>
      </c>
      <c r="P3707" s="33" t="s">
        <v>45771</v>
      </c>
      <c r="Q3707" s="33" t="s">
        <v>29986</v>
      </c>
      <c r="R3707" s="96" t="s">
        <v>27140</v>
      </c>
      <c r="S3707" s="33" t="s">
        <v>509</v>
      </c>
      <c r="T3707" s="33" t="s">
        <v>21</v>
      </c>
      <c r="U3707" s="35" t="s">
        <v>26499</v>
      </c>
      <c r="V3707" s="35" t="s">
        <v>26484</v>
      </c>
      <c r="W3707" s="35" t="s">
        <v>26485</v>
      </c>
      <c r="X3707" s="35" t="s">
        <v>93</v>
      </c>
      <c r="Y3707" s="35">
        <v>2589</v>
      </c>
      <c r="AA3707" s="33" t="s">
        <v>42843</v>
      </c>
      <c r="AB3707" s="33">
        <v>4742</v>
      </c>
      <c r="AC3707" s="103">
        <v>20249</v>
      </c>
    </row>
    <row r="3708" spans="1:43" ht="13" customHeight="1" x14ac:dyDescent="0.2">
      <c r="A3708" s="33" t="s">
        <v>27225</v>
      </c>
      <c r="B3708" s="33">
        <v>41</v>
      </c>
      <c r="C3708" s="33" t="s">
        <v>13</v>
      </c>
      <c r="D3708" s="33" t="s">
        <v>41</v>
      </c>
      <c r="F3708" s="94">
        <v>42869</v>
      </c>
      <c r="G3708" s="33" t="s">
        <v>26874</v>
      </c>
      <c r="H3708" s="33" t="s">
        <v>3400</v>
      </c>
      <c r="I3708" s="33" t="s">
        <v>111</v>
      </c>
      <c r="J3708" s="62">
        <v>86401</v>
      </c>
      <c r="K3708" s="33" t="s">
        <v>5349</v>
      </c>
      <c r="L3708" s="33" t="s">
        <v>22793</v>
      </c>
      <c r="M3708" s="1" t="s">
        <v>47273</v>
      </c>
      <c r="N3708" s="33" t="s">
        <v>20</v>
      </c>
      <c r="O3708" s="33" t="s">
        <v>36468</v>
      </c>
      <c r="P3708" s="33" t="s">
        <v>45771</v>
      </c>
      <c r="Q3708" s="33" t="s">
        <v>29986</v>
      </c>
      <c r="R3708" s="96" t="s">
        <v>26875</v>
      </c>
      <c r="S3708" s="33" t="s">
        <v>93</v>
      </c>
      <c r="T3708" s="33" t="s">
        <v>21</v>
      </c>
      <c r="U3708" s="35" t="s">
        <v>26689</v>
      </c>
      <c r="V3708" s="35" t="s">
        <v>26484</v>
      </c>
      <c r="W3708" s="35" t="s">
        <v>26483</v>
      </c>
      <c r="X3708" s="35" t="s">
        <v>93</v>
      </c>
      <c r="Y3708" s="35">
        <v>2579</v>
      </c>
      <c r="AA3708" s="33" t="s">
        <v>42844</v>
      </c>
      <c r="AB3708" s="33">
        <v>4739</v>
      </c>
      <c r="AC3708" s="103">
        <v>20246</v>
      </c>
    </row>
    <row r="3709" spans="1:43" ht="13" customHeight="1" x14ac:dyDescent="0.2">
      <c r="A3709" s="33" t="s">
        <v>27173</v>
      </c>
      <c r="B3709" s="33">
        <v>48</v>
      </c>
      <c r="C3709" s="33" t="s">
        <v>13</v>
      </c>
      <c r="D3709" s="33" t="s">
        <v>30</v>
      </c>
      <c r="F3709" s="94">
        <v>42869</v>
      </c>
      <c r="G3709" s="33" t="s">
        <v>27174</v>
      </c>
      <c r="H3709" s="33" t="s">
        <v>2302</v>
      </c>
      <c r="I3709" s="33" t="s">
        <v>224</v>
      </c>
      <c r="J3709" s="62">
        <v>24301</v>
      </c>
      <c r="K3709" s="33" t="s">
        <v>2302</v>
      </c>
      <c r="L3709" s="33" t="s">
        <v>27175</v>
      </c>
      <c r="M3709" s="1" t="s">
        <v>47584</v>
      </c>
      <c r="N3709" s="33" t="s">
        <v>20</v>
      </c>
      <c r="O3709" s="33" t="s">
        <v>27176</v>
      </c>
      <c r="P3709" s="33" t="s">
        <v>45791</v>
      </c>
      <c r="Q3709" s="33" t="s">
        <v>29986</v>
      </c>
      <c r="R3709" s="96" t="s">
        <v>27177</v>
      </c>
      <c r="S3709" s="33" t="s">
        <v>93</v>
      </c>
      <c r="T3709" s="33" t="s">
        <v>21</v>
      </c>
      <c r="U3709" s="35" t="s">
        <v>26689</v>
      </c>
      <c r="V3709" s="35" t="s">
        <v>26484</v>
      </c>
      <c r="W3709" s="35" t="s">
        <v>26485</v>
      </c>
      <c r="X3709" s="35" t="s">
        <v>93</v>
      </c>
      <c r="Y3709" s="35">
        <v>2715</v>
      </c>
      <c r="AA3709" s="33" t="s">
        <v>42843</v>
      </c>
      <c r="AB3709" s="33">
        <v>4740</v>
      </c>
      <c r="AC3709" s="103">
        <v>20248</v>
      </c>
    </row>
    <row r="3710" spans="1:43" ht="13" customHeight="1" x14ac:dyDescent="0.2">
      <c r="A3710" s="33" t="s">
        <v>27185</v>
      </c>
      <c r="B3710" s="33">
        <v>40</v>
      </c>
      <c r="C3710" s="33" t="s">
        <v>13</v>
      </c>
      <c r="D3710" s="33" t="s">
        <v>78</v>
      </c>
      <c r="F3710" s="94">
        <v>42869</v>
      </c>
      <c r="G3710" s="33" t="s">
        <v>27186</v>
      </c>
      <c r="H3710" s="33" t="s">
        <v>604</v>
      </c>
      <c r="I3710" s="33" t="s">
        <v>249</v>
      </c>
      <c r="J3710" s="62">
        <v>89109</v>
      </c>
      <c r="K3710" s="33" t="s">
        <v>524</v>
      </c>
      <c r="L3710" s="33" t="s">
        <v>525</v>
      </c>
      <c r="M3710" s="1" t="s">
        <v>48881</v>
      </c>
      <c r="N3710" s="33" t="s">
        <v>27671</v>
      </c>
      <c r="O3710" s="33" t="s">
        <v>36939</v>
      </c>
      <c r="P3710" s="33" t="s">
        <v>1080</v>
      </c>
      <c r="Q3710" s="33" t="s">
        <v>1081</v>
      </c>
      <c r="R3710" s="96" t="s">
        <v>27187</v>
      </c>
      <c r="S3710" s="33" t="s">
        <v>509</v>
      </c>
      <c r="T3710" s="33" t="s">
        <v>45897</v>
      </c>
      <c r="U3710" s="33" t="s">
        <v>49804</v>
      </c>
      <c r="V3710" s="33" t="s">
        <v>26482</v>
      </c>
      <c r="W3710" s="33" t="s">
        <v>26486</v>
      </c>
      <c r="AA3710" s="33" t="s">
        <v>42842</v>
      </c>
      <c r="AB3710" s="33">
        <v>4741</v>
      </c>
      <c r="AC3710" s="103">
        <v>20247</v>
      </c>
    </row>
    <row r="3711" spans="1:43" ht="13" customHeight="1" x14ac:dyDescent="0.2">
      <c r="A3711" s="33" t="s">
        <v>27145</v>
      </c>
      <c r="B3711" s="33">
        <v>21</v>
      </c>
      <c r="C3711" s="33" t="s">
        <v>13</v>
      </c>
      <c r="D3711" s="33" t="s">
        <v>78</v>
      </c>
      <c r="F3711" s="94">
        <v>42868</v>
      </c>
      <c r="G3711" s="33" t="s">
        <v>27146</v>
      </c>
      <c r="H3711" s="33" t="s">
        <v>25739</v>
      </c>
      <c r="I3711" s="33" t="s">
        <v>37</v>
      </c>
      <c r="J3711" s="62">
        <v>60134</v>
      </c>
      <c r="K3711" s="33" t="s">
        <v>7104</v>
      </c>
      <c r="L3711" s="33" t="s">
        <v>27147</v>
      </c>
      <c r="M3711" s="1" t="s">
        <v>46550</v>
      </c>
      <c r="N3711" s="33" t="s">
        <v>20</v>
      </c>
      <c r="O3711" s="33" t="s">
        <v>27148</v>
      </c>
      <c r="P3711" s="33" t="s">
        <v>45771</v>
      </c>
      <c r="Q3711" s="33" t="s">
        <v>29986</v>
      </c>
      <c r="R3711" s="96" t="s">
        <v>27149</v>
      </c>
      <c r="S3711" s="33" t="s">
        <v>93</v>
      </c>
      <c r="T3711" s="33" t="s">
        <v>21</v>
      </c>
      <c r="U3711" s="35" t="s">
        <v>26689</v>
      </c>
      <c r="V3711" s="35" t="s">
        <v>26484</v>
      </c>
      <c r="W3711" s="35" t="s">
        <v>26485</v>
      </c>
      <c r="AA3711" s="33" t="s">
        <v>42844</v>
      </c>
      <c r="AB3711" s="33">
        <v>4737</v>
      </c>
      <c r="AC3711" s="103">
        <v>20242</v>
      </c>
    </row>
    <row r="3712" spans="1:43" ht="13" customHeight="1" x14ac:dyDescent="0.2">
      <c r="A3712" s="33" t="s">
        <v>27224</v>
      </c>
      <c r="B3712" s="33">
        <v>37</v>
      </c>
      <c r="C3712" s="33" t="s">
        <v>13</v>
      </c>
      <c r="D3712" s="33" t="s">
        <v>30</v>
      </c>
      <c r="F3712" s="94">
        <v>42868</v>
      </c>
      <c r="G3712" s="33" t="s">
        <v>26869</v>
      </c>
      <c r="H3712" s="33" t="s">
        <v>26870</v>
      </c>
      <c r="I3712" s="33" t="s">
        <v>406</v>
      </c>
      <c r="J3712" s="62">
        <v>53219</v>
      </c>
      <c r="K3712" s="33" t="s">
        <v>828</v>
      </c>
      <c r="L3712" s="33" t="s">
        <v>26871</v>
      </c>
      <c r="M3712" s="1" t="s">
        <v>47585</v>
      </c>
      <c r="N3712" s="33" t="s">
        <v>20</v>
      </c>
      <c r="O3712" s="33" t="s">
        <v>26872</v>
      </c>
      <c r="P3712" s="33" t="s">
        <v>31864</v>
      </c>
      <c r="Q3712" s="33" t="s">
        <v>29986</v>
      </c>
      <c r="R3712" s="96" t="s">
        <v>26873</v>
      </c>
      <c r="S3712" s="33" t="s">
        <v>901</v>
      </c>
      <c r="T3712" s="33" t="s">
        <v>21</v>
      </c>
      <c r="U3712" s="35" t="s">
        <v>26689</v>
      </c>
      <c r="V3712" s="35" t="s">
        <v>26484</v>
      </c>
      <c r="W3712" s="35" t="s">
        <v>26486</v>
      </c>
      <c r="Y3712" s="33">
        <v>2576</v>
      </c>
      <c r="Z3712" s="71"/>
      <c r="AA3712" s="33" t="s">
        <v>42842</v>
      </c>
      <c r="AB3712" s="33">
        <v>4735</v>
      </c>
      <c r="AC3712" s="103">
        <v>20245</v>
      </c>
      <c r="AQ3712" s="72"/>
    </row>
    <row r="3713" spans="1:46" ht="13" customHeight="1" x14ac:dyDescent="0.2">
      <c r="A3713" s="33" t="s">
        <v>26865</v>
      </c>
      <c r="B3713" s="33">
        <v>41</v>
      </c>
      <c r="C3713" s="33" t="s">
        <v>13</v>
      </c>
      <c r="D3713" s="33" t="s">
        <v>78</v>
      </c>
      <c r="F3713" s="94">
        <v>42868</v>
      </c>
      <c r="G3713" s="33" t="s">
        <v>26866</v>
      </c>
      <c r="H3713" s="33" t="s">
        <v>44</v>
      </c>
      <c r="I3713" s="33" t="s">
        <v>399</v>
      </c>
      <c r="J3713" s="62">
        <v>65203</v>
      </c>
      <c r="K3713" s="33" t="s">
        <v>2622</v>
      </c>
      <c r="L3713" s="33" t="s">
        <v>1707</v>
      </c>
      <c r="M3713" s="1" t="s">
        <v>46201</v>
      </c>
      <c r="N3713" s="33" t="s">
        <v>20</v>
      </c>
      <c r="O3713" s="33" t="s">
        <v>26867</v>
      </c>
      <c r="P3713" s="33" t="s">
        <v>45771</v>
      </c>
      <c r="Q3713" s="33" t="s">
        <v>29986</v>
      </c>
      <c r="R3713" s="96" t="s">
        <v>26868</v>
      </c>
      <c r="S3713" s="33" t="s">
        <v>93</v>
      </c>
      <c r="T3713" s="33" t="s">
        <v>21</v>
      </c>
      <c r="U3713" s="35" t="s">
        <v>26689</v>
      </c>
      <c r="V3713" s="35" t="s">
        <v>26484</v>
      </c>
      <c r="W3713" s="35" t="s">
        <v>26485</v>
      </c>
      <c r="X3713" s="35" t="s">
        <v>93</v>
      </c>
      <c r="Y3713" s="35">
        <v>2580</v>
      </c>
      <c r="AA3713" s="33" t="s">
        <v>42842</v>
      </c>
      <c r="AB3713" s="33">
        <v>4736</v>
      </c>
      <c r="AC3713" s="103">
        <v>20244</v>
      </c>
    </row>
    <row r="3714" spans="1:46" ht="13" customHeight="1" x14ac:dyDescent="0.2">
      <c r="A3714" s="33" t="s">
        <v>27223</v>
      </c>
      <c r="B3714" s="33">
        <v>48</v>
      </c>
      <c r="C3714" s="33" t="s">
        <v>13</v>
      </c>
      <c r="D3714" s="33" t="s">
        <v>30</v>
      </c>
      <c r="F3714" s="94">
        <v>42868</v>
      </c>
      <c r="G3714" s="33" t="s">
        <v>27178</v>
      </c>
      <c r="H3714" s="33" t="s">
        <v>827</v>
      </c>
      <c r="I3714" s="33" t="s">
        <v>197</v>
      </c>
      <c r="J3714" s="62">
        <v>46140</v>
      </c>
      <c r="K3714" s="33" t="s">
        <v>1736</v>
      </c>
      <c r="L3714" s="33" t="s">
        <v>829</v>
      </c>
      <c r="M3714" s="1" t="s">
        <v>47586</v>
      </c>
      <c r="N3714" s="33" t="s">
        <v>362</v>
      </c>
      <c r="O3714" s="33" t="s">
        <v>30613</v>
      </c>
      <c r="P3714" s="33" t="s">
        <v>45771</v>
      </c>
      <c r="Q3714" s="33" t="s">
        <v>29986</v>
      </c>
      <c r="R3714" s="96" t="s">
        <v>27179</v>
      </c>
      <c r="S3714" s="33" t="s">
        <v>901</v>
      </c>
      <c r="T3714" s="33" t="s">
        <v>45897</v>
      </c>
      <c r="U3714" s="33" t="s">
        <v>49804</v>
      </c>
      <c r="V3714" s="33" t="s">
        <v>26484</v>
      </c>
      <c r="W3714" s="33" t="s">
        <v>26485</v>
      </c>
      <c r="AA3714" s="33" t="s">
        <v>42844</v>
      </c>
      <c r="AB3714" s="33">
        <v>4738</v>
      </c>
      <c r="AC3714" s="103">
        <v>20243</v>
      </c>
    </row>
    <row r="3715" spans="1:46" ht="13" customHeight="1" x14ac:dyDescent="0.2">
      <c r="A3715" s="33" t="s">
        <v>27170</v>
      </c>
      <c r="B3715" s="33">
        <v>27</v>
      </c>
      <c r="C3715" s="33" t="s">
        <v>13</v>
      </c>
      <c r="D3715" s="33" t="s">
        <v>41</v>
      </c>
      <c r="F3715" s="94">
        <v>42867</v>
      </c>
      <c r="G3715" s="33" t="s">
        <v>27171</v>
      </c>
      <c r="H3715" s="33" t="s">
        <v>671</v>
      </c>
      <c r="I3715" s="33" t="s">
        <v>66</v>
      </c>
      <c r="J3715" s="62">
        <v>77015</v>
      </c>
      <c r="K3715" s="33" t="s">
        <v>512</v>
      </c>
      <c r="L3715" s="33" t="s">
        <v>513</v>
      </c>
      <c r="M3715" s="1" t="s">
        <v>46076</v>
      </c>
      <c r="N3715" s="33" t="s">
        <v>20</v>
      </c>
      <c r="O3715" s="33" t="s">
        <v>36469</v>
      </c>
      <c r="P3715" s="33" t="s">
        <v>45771</v>
      </c>
      <c r="Q3715" s="33" t="s">
        <v>29986</v>
      </c>
      <c r="R3715" s="96" t="s">
        <v>27172</v>
      </c>
      <c r="S3715" s="33" t="s">
        <v>93</v>
      </c>
      <c r="T3715" s="33" t="s">
        <v>21</v>
      </c>
      <c r="U3715" s="35" t="s">
        <v>26689</v>
      </c>
      <c r="V3715" s="35" t="s">
        <v>26484</v>
      </c>
      <c r="W3715" s="35" t="s">
        <v>26485</v>
      </c>
      <c r="Z3715" s="33" t="s">
        <v>42353</v>
      </c>
      <c r="AA3715" s="33" t="s">
        <v>42844</v>
      </c>
      <c r="AB3715" s="33">
        <v>4731</v>
      </c>
      <c r="AC3715" s="103">
        <v>20241</v>
      </c>
    </row>
    <row r="3716" spans="1:46" ht="13" customHeight="1" x14ac:dyDescent="0.2">
      <c r="A3716" s="33" t="s">
        <v>30300</v>
      </c>
      <c r="B3716" s="33">
        <v>30</v>
      </c>
      <c r="C3716" s="33" t="s">
        <v>13</v>
      </c>
      <c r="D3716" s="33" t="s">
        <v>30</v>
      </c>
      <c r="F3716" s="94">
        <v>42867</v>
      </c>
      <c r="G3716" s="33" t="s">
        <v>27118</v>
      </c>
      <c r="H3716" s="33" t="s">
        <v>4206</v>
      </c>
      <c r="I3716" s="33" t="s">
        <v>795</v>
      </c>
      <c r="J3716" s="62">
        <v>59106</v>
      </c>
      <c r="K3716" s="33" t="s">
        <v>4208</v>
      </c>
      <c r="L3716" s="33" t="s">
        <v>9470</v>
      </c>
      <c r="M3716" s="1" t="s">
        <v>46842</v>
      </c>
      <c r="N3716" s="33" t="s">
        <v>20</v>
      </c>
      <c r="O3716" s="33" t="s">
        <v>27119</v>
      </c>
      <c r="P3716" s="33" t="s">
        <v>45771</v>
      </c>
      <c r="Q3716" s="33" t="s">
        <v>29986</v>
      </c>
      <c r="R3716" s="96" t="s">
        <v>27120</v>
      </c>
      <c r="S3716" s="33" t="s">
        <v>509</v>
      </c>
      <c r="T3716" s="33" t="s">
        <v>21</v>
      </c>
      <c r="U3716" s="35" t="s">
        <v>26689</v>
      </c>
      <c r="V3716" s="35" t="s">
        <v>26484</v>
      </c>
      <c r="W3716" s="35" t="s">
        <v>26485</v>
      </c>
      <c r="X3716" s="35" t="s">
        <v>93</v>
      </c>
      <c r="Y3716" s="35">
        <v>2575</v>
      </c>
      <c r="AA3716" s="33" t="s">
        <v>42844</v>
      </c>
      <c r="AB3716" s="33">
        <v>4729</v>
      </c>
      <c r="AC3716" s="103">
        <v>20236</v>
      </c>
    </row>
    <row r="3717" spans="1:46" ht="13" customHeight="1" x14ac:dyDescent="0.2">
      <c r="A3717" s="33" t="s">
        <v>26989</v>
      </c>
      <c r="B3717" s="33">
        <v>46</v>
      </c>
      <c r="C3717" s="33" t="s">
        <v>13</v>
      </c>
      <c r="D3717" s="33" t="s">
        <v>30</v>
      </c>
      <c r="E3717" s="96" t="s">
        <v>26990</v>
      </c>
      <c r="F3717" s="94">
        <v>42867</v>
      </c>
      <c r="G3717" s="33" t="s">
        <v>26991</v>
      </c>
      <c r="H3717" s="33" t="s">
        <v>26992</v>
      </c>
      <c r="I3717" s="33" t="s">
        <v>55</v>
      </c>
      <c r="J3717" s="62">
        <v>33458</v>
      </c>
      <c r="K3717" s="33" t="s">
        <v>4864</v>
      </c>
      <c r="L3717" s="33" t="s">
        <v>56</v>
      </c>
      <c r="M3717" s="1" t="s">
        <v>46694</v>
      </c>
      <c r="N3717" s="33" t="s">
        <v>20</v>
      </c>
      <c r="O3717" s="33" t="s">
        <v>26993</v>
      </c>
      <c r="P3717" s="33" t="s">
        <v>45771</v>
      </c>
      <c r="Q3717" s="33" t="s">
        <v>29986</v>
      </c>
      <c r="R3717" s="96" t="s">
        <v>26994</v>
      </c>
      <c r="S3717" s="33" t="s">
        <v>93</v>
      </c>
      <c r="T3717" s="33" t="s">
        <v>21</v>
      </c>
      <c r="U3717" s="35" t="s">
        <v>26689</v>
      </c>
      <c r="V3717" s="35" t="s">
        <v>26484</v>
      </c>
      <c r="W3717" s="35" t="s">
        <v>26483</v>
      </c>
      <c r="X3717" s="35" t="s">
        <v>93</v>
      </c>
      <c r="Y3717" s="35">
        <v>2578</v>
      </c>
      <c r="AA3717" s="33" t="s">
        <v>42844</v>
      </c>
      <c r="AB3717" s="33">
        <v>4730</v>
      </c>
      <c r="AC3717" s="103">
        <v>20235</v>
      </c>
    </row>
    <row r="3718" spans="1:46" ht="13" customHeight="1" x14ac:dyDescent="0.2">
      <c r="A3718" s="33" t="s">
        <v>27071</v>
      </c>
      <c r="B3718" s="33">
        <v>51</v>
      </c>
      <c r="C3718" s="33" t="s">
        <v>13</v>
      </c>
      <c r="D3718" s="33" t="s">
        <v>78</v>
      </c>
      <c r="F3718" s="94">
        <v>42867</v>
      </c>
      <c r="G3718" s="33" t="s">
        <v>27072</v>
      </c>
      <c r="H3718" s="33" t="s">
        <v>1030</v>
      </c>
      <c r="I3718" s="33" t="s">
        <v>373</v>
      </c>
      <c r="J3718" s="62">
        <v>19143</v>
      </c>
      <c r="K3718" s="33" t="s">
        <v>1030</v>
      </c>
      <c r="L3718" s="33" t="s">
        <v>1031</v>
      </c>
      <c r="M3718" s="1" t="s">
        <v>45971</v>
      </c>
      <c r="N3718" s="33" t="s">
        <v>4952</v>
      </c>
      <c r="O3718" s="33" t="s">
        <v>27073</v>
      </c>
      <c r="P3718" s="33" t="s">
        <v>45771</v>
      </c>
      <c r="Q3718" s="33" t="s">
        <v>29986</v>
      </c>
      <c r="R3718" s="96" t="s">
        <v>27074</v>
      </c>
      <c r="S3718" s="33" t="s">
        <v>93</v>
      </c>
      <c r="T3718" s="33" t="s">
        <v>21</v>
      </c>
      <c r="U3718" s="35" t="s">
        <v>26682</v>
      </c>
      <c r="V3718" s="35" t="s">
        <v>26482</v>
      </c>
      <c r="W3718" s="35" t="s">
        <v>26485</v>
      </c>
      <c r="X3718" s="35" t="s">
        <v>93</v>
      </c>
      <c r="Y3718" s="35">
        <v>2574</v>
      </c>
      <c r="AA3718" s="33" t="s">
        <v>42842</v>
      </c>
      <c r="AB3718" s="33">
        <v>4732</v>
      </c>
      <c r="AC3718" s="103">
        <v>20240</v>
      </c>
    </row>
    <row r="3719" spans="1:46" ht="13" customHeight="1" x14ac:dyDescent="0.2">
      <c r="A3719" s="33" t="s">
        <v>27027</v>
      </c>
      <c r="B3719" s="33">
        <v>35</v>
      </c>
      <c r="C3719" s="33" t="s">
        <v>13</v>
      </c>
      <c r="D3719" s="33" t="s">
        <v>30</v>
      </c>
      <c r="E3719" s="96" t="s">
        <v>27028</v>
      </c>
      <c r="F3719" s="94">
        <v>42867</v>
      </c>
      <c r="G3719" s="33" t="s">
        <v>3654</v>
      </c>
      <c r="H3719" s="33" t="s">
        <v>27029</v>
      </c>
      <c r="I3719" s="33" t="s">
        <v>87</v>
      </c>
      <c r="J3719" s="62">
        <v>36567</v>
      </c>
      <c r="K3719" s="33" t="s">
        <v>3387</v>
      </c>
      <c r="L3719" s="33" t="s">
        <v>3388</v>
      </c>
      <c r="M3719" s="1" t="s">
        <v>47246</v>
      </c>
      <c r="N3719" s="33" t="s">
        <v>20</v>
      </c>
      <c r="O3719" s="33" t="s">
        <v>27030</v>
      </c>
      <c r="P3719" s="33" t="s">
        <v>42395</v>
      </c>
      <c r="Q3719" s="33" t="s">
        <v>29986</v>
      </c>
      <c r="R3719" s="96" t="s">
        <v>27031</v>
      </c>
      <c r="S3719" s="33" t="s">
        <v>901</v>
      </c>
      <c r="T3719" s="33" t="s">
        <v>45897</v>
      </c>
      <c r="U3719" s="35" t="s">
        <v>49804</v>
      </c>
      <c r="V3719" s="35" t="s">
        <v>26482</v>
      </c>
      <c r="W3719" s="35" t="s">
        <v>26485</v>
      </c>
      <c r="X3719" s="35" t="s">
        <v>93</v>
      </c>
      <c r="Y3719" s="35">
        <v>2577</v>
      </c>
      <c r="AA3719" s="33" t="s">
        <v>42843</v>
      </c>
      <c r="AB3719" s="33">
        <v>4733</v>
      </c>
      <c r="AC3719" s="103">
        <v>20232</v>
      </c>
    </row>
    <row r="3720" spans="1:46" ht="13" customHeight="1" x14ac:dyDescent="0.2">
      <c r="A3720" s="33" t="s">
        <v>27212</v>
      </c>
      <c r="B3720" s="33">
        <v>41</v>
      </c>
      <c r="C3720" s="33" t="s">
        <v>13</v>
      </c>
      <c r="D3720" s="33" t="s">
        <v>30</v>
      </c>
      <c r="E3720" s="96" t="s">
        <v>27213</v>
      </c>
      <c r="F3720" s="94">
        <v>42867</v>
      </c>
      <c r="G3720" s="33" t="s">
        <v>27214</v>
      </c>
      <c r="H3720" s="33" t="s">
        <v>27215</v>
      </c>
      <c r="I3720" s="33" t="s">
        <v>38</v>
      </c>
      <c r="J3720" s="62">
        <v>94928</v>
      </c>
      <c r="K3720" s="33" t="s">
        <v>2457</v>
      </c>
      <c r="L3720" s="33" t="s">
        <v>27216</v>
      </c>
      <c r="M3720" s="1" t="s">
        <v>47587</v>
      </c>
      <c r="N3720" s="33" t="s">
        <v>362</v>
      </c>
      <c r="O3720" s="33" t="s">
        <v>36470</v>
      </c>
      <c r="P3720" s="33" t="s">
        <v>31864</v>
      </c>
      <c r="Q3720" s="33" t="s">
        <v>29986</v>
      </c>
      <c r="R3720" s="96" t="s">
        <v>27217</v>
      </c>
      <c r="S3720" s="33" t="s">
        <v>509</v>
      </c>
      <c r="T3720" s="33" t="s">
        <v>45897</v>
      </c>
      <c r="U3720" s="33" t="s">
        <v>49804</v>
      </c>
      <c r="V3720" s="33" t="s">
        <v>26484</v>
      </c>
      <c r="W3720" s="33" t="s">
        <v>26485</v>
      </c>
      <c r="AA3720" s="33" t="s">
        <v>42844</v>
      </c>
      <c r="AB3720" s="33">
        <v>4734</v>
      </c>
      <c r="AC3720" s="103">
        <v>20234</v>
      </c>
    </row>
    <row r="3721" spans="1:46" ht="13" customHeight="1" x14ac:dyDescent="0.2">
      <c r="A3721" s="33" t="s">
        <v>2989</v>
      </c>
      <c r="B3721" s="33" t="s">
        <v>22</v>
      </c>
      <c r="C3721" s="33" t="s">
        <v>13</v>
      </c>
      <c r="D3721" s="33" t="s">
        <v>41</v>
      </c>
      <c r="F3721" s="94">
        <v>42866</v>
      </c>
      <c r="G3721" s="33" t="s">
        <v>26862</v>
      </c>
      <c r="H3721" s="33" t="s">
        <v>784</v>
      </c>
      <c r="I3721" s="33" t="s">
        <v>66</v>
      </c>
      <c r="J3721" s="62">
        <v>76011</v>
      </c>
      <c r="K3721" s="33" t="s">
        <v>67</v>
      </c>
      <c r="L3721" s="33" t="s">
        <v>785</v>
      </c>
      <c r="M3721" s="1" t="s">
        <v>46506</v>
      </c>
      <c r="N3721" s="33" t="s">
        <v>20</v>
      </c>
      <c r="O3721" s="33" t="s">
        <v>26863</v>
      </c>
      <c r="P3721" s="33" t="s">
        <v>45771</v>
      </c>
      <c r="Q3721" s="33" t="s">
        <v>29986</v>
      </c>
      <c r="R3721" s="96" t="s">
        <v>26864</v>
      </c>
      <c r="S3721" s="33" t="s">
        <v>22</v>
      </c>
      <c r="T3721" s="33" t="s">
        <v>21</v>
      </c>
      <c r="U3721" s="35" t="s">
        <v>26689</v>
      </c>
      <c r="V3721" s="35" t="s">
        <v>26484</v>
      </c>
      <c r="W3721" s="35" t="s">
        <v>26485</v>
      </c>
      <c r="X3721" s="35" t="s">
        <v>93</v>
      </c>
      <c r="Y3721" s="35">
        <v>2573</v>
      </c>
      <c r="AA3721" s="33" t="s">
        <v>42842</v>
      </c>
      <c r="AB3721" s="33">
        <v>4728</v>
      </c>
      <c r="AC3721" s="103">
        <v>20230</v>
      </c>
      <c r="AT3721" s="96"/>
    </row>
    <row r="3722" spans="1:46" ht="13" customHeight="1" x14ac:dyDescent="0.2">
      <c r="A3722" s="33" t="s">
        <v>26749</v>
      </c>
      <c r="B3722" s="33">
        <v>24</v>
      </c>
      <c r="C3722" s="33" t="s">
        <v>13</v>
      </c>
      <c r="D3722" s="33" t="s">
        <v>78</v>
      </c>
      <c r="E3722" s="96" t="s">
        <v>26750</v>
      </c>
      <c r="F3722" s="94">
        <v>42865</v>
      </c>
      <c r="G3722" s="33" t="s">
        <v>26751</v>
      </c>
      <c r="H3722" s="33" t="s">
        <v>1455</v>
      </c>
      <c r="I3722" s="33" t="s">
        <v>105</v>
      </c>
      <c r="J3722" s="62">
        <v>97266</v>
      </c>
      <c r="K3722" s="33" t="s">
        <v>1457</v>
      </c>
      <c r="L3722" s="33" t="s">
        <v>15980</v>
      </c>
      <c r="M3722" s="1" t="s">
        <v>46371</v>
      </c>
      <c r="N3722" s="33" t="s">
        <v>20</v>
      </c>
      <c r="O3722" s="33" t="s">
        <v>26752</v>
      </c>
      <c r="P3722" s="33" t="s">
        <v>42395</v>
      </c>
      <c r="Q3722" s="33" t="s">
        <v>29986</v>
      </c>
      <c r="R3722" s="96" t="s">
        <v>26753</v>
      </c>
      <c r="S3722" s="33" t="s">
        <v>93</v>
      </c>
      <c r="T3722" s="33" t="s">
        <v>21</v>
      </c>
      <c r="U3722" s="35" t="s">
        <v>26682</v>
      </c>
      <c r="V3722" s="35" t="s">
        <v>26482</v>
      </c>
      <c r="W3722" s="35" t="s">
        <v>26486</v>
      </c>
      <c r="X3722" s="35" t="s">
        <v>93</v>
      </c>
      <c r="Y3722" s="35">
        <v>2570</v>
      </c>
      <c r="AA3722" s="33" t="s">
        <v>42844</v>
      </c>
      <c r="AB3722" s="33">
        <v>4726</v>
      </c>
      <c r="AC3722" s="103">
        <v>20224</v>
      </c>
    </row>
    <row r="3723" spans="1:46" ht="13" customHeight="1" x14ac:dyDescent="0.2">
      <c r="A3723" s="33" t="s">
        <v>26858</v>
      </c>
      <c r="B3723" s="33">
        <v>50</v>
      </c>
      <c r="C3723" s="33" t="s">
        <v>102</v>
      </c>
      <c r="D3723" s="33" t="s">
        <v>78</v>
      </c>
      <c r="F3723" s="94">
        <v>42865</v>
      </c>
      <c r="G3723" s="33" t="s">
        <v>26859</v>
      </c>
      <c r="H3723" s="33" t="s">
        <v>658</v>
      </c>
      <c r="I3723" s="33" t="s">
        <v>399</v>
      </c>
      <c r="J3723" s="62">
        <v>63116</v>
      </c>
      <c r="K3723" s="33" t="s">
        <v>658</v>
      </c>
      <c r="L3723" s="33" t="s">
        <v>4149</v>
      </c>
      <c r="M3723" s="1" t="s">
        <v>46104</v>
      </c>
      <c r="N3723" s="33" t="s">
        <v>20</v>
      </c>
      <c r="O3723" s="33" t="s">
        <v>26860</v>
      </c>
      <c r="P3723" s="33" t="s">
        <v>45771</v>
      </c>
      <c r="Q3723" s="33" t="s">
        <v>29986</v>
      </c>
      <c r="R3723" s="96" t="s">
        <v>26861</v>
      </c>
      <c r="S3723" s="33" t="s">
        <v>509</v>
      </c>
      <c r="T3723" s="33" t="s">
        <v>21</v>
      </c>
      <c r="U3723" s="35" t="s">
        <v>26689</v>
      </c>
      <c r="V3723" s="35" t="s">
        <v>26484</v>
      </c>
      <c r="W3723" s="35" t="s">
        <v>26485</v>
      </c>
      <c r="X3723" s="35" t="s">
        <v>93</v>
      </c>
      <c r="Y3723" s="35">
        <v>2571</v>
      </c>
      <c r="AA3723" s="33" t="s">
        <v>42842</v>
      </c>
      <c r="AB3723" s="33">
        <v>4725</v>
      </c>
      <c r="AC3723" s="103">
        <v>20227</v>
      </c>
      <c r="AQ3723" s="96"/>
    </row>
    <row r="3724" spans="1:46" ht="13" customHeight="1" x14ac:dyDescent="0.2">
      <c r="A3724" s="33" t="s">
        <v>27080</v>
      </c>
      <c r="B3724" s="33">
        <v>50</v>
      </c>
      <c r="C3724" s="33" t="s">
        <v>13</v>
      </c>
      <c r="D3724" s="33" t="s">
        <v>30</v>
      </c>
      <c r="F3724" s="94">
        <v>42865</v>
      </c>
      <c r="G3724" s="33" t="s">
        <v>27081</v>
      </c>
      <c r="H3724" s="33" t="s">
        <v>24298</v>
      </c>
      <c r="I3724" s="33" t="s">
        <v>38</v>
      </c>
      <c r="J3724" s="62">
        <v>92040</v>
      </c>
      <c r="K3724" s="33" t="s">
        <v>142</v>
      </c>
      <c r="L3724" s="33" t="s">
        <v>1962</v>
      </c>
      <c r="M3724" s="1" t="s">
        <v>46056</v>
      </c>
      <c r="N3724" s="33" t="s">
        <v>4952</v>
      </c>
      <c r="O3724" s="33" t="s">
        <v>27082</v>
      </c>
      <c r="P3724" s="33" t="s">
        <v>45771</v>
      </c>
      <c r="Q3724" s="33" t="s">
        <v>29986</v>
      </c>
      <c r="R3724" s="96" t="s">
        <v>27083</v>
      </c>
      <c r="S3724" s="33" t="s">
        <v>22</v>
      </c>
      <c r="T3724" s="33" t="s">
        <v>350</v>
      </c>
      <c r="U3724" s="35" t="s">
        <v>26775</v>
      </c>
      <c r="V3724" s="35" t="s">
        <v>26482</v>
      </c>
      <c r="W3724" s="35" t="s">
        <v>26483</v>
      </c>
      <c r="X3724" s="35" t="s">
        <v>93</v>
      </c>
      <c r="Y3724" s="35">
        <v>2572</v>
      </c>
      <c r="Z3724" s="76"/>
      <c r="AA3724" s="33" t="s">
        <v>42844</v>
      </c>
      <c r="AB3724" s="33">
        <v>4727</v>
      </c>
      <c r="AC3724" s="103">
        <v>20225</v>
      </c>
      <c r="AQ3724" s="96"/>
    </row>
    <row r="3725" spans="1:46" ht="13" customHeight="1" x14ac:dyDescent="0.2">
      <c r="A3725" s="33" t="s">
        <v>27084</v>
      </c>
      <c r="B3725" s="33">
        <v>25</v>
      </c>
      <c r="C3725" s="33" t="s">
        <v>13</v>
      </c>
      <c r="D3725" s="33" t="s">
        <v>78</v>
      </c>
      <c r="E3725" s="96" t="s">
        <v>27085</v>
      </c>
      <c r="F3725" s="94">
        <v>42864</v>
      </c>
      <c r="G3725" s="33" t="s">
        <v>27086</v>
      </c>
      <c r="H3725" s="33" t="s">
        <v>600</v>
      </c>
      <c r="I3725" s="33" t="s">
        <v>55</v>
      </c>
      <c r="J3725" s="62">
        <v>32246</v>
      </c>
      <c r="K3725" s="33" t="s">
        <v>601</v>
      </c>
      <c r="L3725" s="33" t="s">
        <v>602</v>
      </c>
      <c r="M3725" s="1" t="s">
        <v>49877</v>
      </c>
      <c r="N3725" s="33" t="s">
        <v>20</v>
      </c>
      <c r="O3725" s="33" t="s">
        <v>27087</v>
      </c>
      <c r="P3725" s="33" t="s">
        <v>45771</v>
      </c>
      <c r="Q3725" s="33" t="s">
        <v>29986</v>
      </c>
      <c r="R3725" s="96" t="s">
        <v>27088</v>
      </c>
      <c r="S3725" s="33" t="s">
        <v>509</v>
      </c>
      <c r="T3725" s="33" t="s">
        <v>21</v>
      </c>
      <c r="U3725" s="35" t="s">
        <v>26689</v>
      </c>
      <c r="V3725" s="35" t="s">
        <v>26484</v>
      </c>
      <c r="W3725" s="35" t="s">
        <v>26485</v>
      </c>
      <c r="X3725" s="35" t="s">
        <v>93</v>
      </c>
      <c r="Y3725" s="35">
        <v>2564</v>
      </c>
      <c r="AA3725" s="33" t="s">
        <v>42844</v>
      </c>
      <c r="AB3725" s="33">
        <v>4719</v>
      </c>
      <c r="AC3725" s="103">
        <v>20218</v>
      </c>
    </row>
    <row r="3726" spans="1:46" ht="13" customHeight="1" x14ac:dyDescent="0.2">
      <c r="A3726" s="33" t="s">
        <v>26982</v>
      </c>
      <c r="B3726" s="33">
        <v>34</v>
      </c>
      <c r="C3726" s="33" t="s">
        <v>13</v>
      </c>
      <c r="D3726" s="33" t="s">
        <v>30</v>
      </c>
      <c r="E3726" s="96" t="s">
        <v>26983</v>
      </c>
      <c r="F3726" s="94">
        <v>42864</v>
      </c>
      <c r="G3726" s="33" t="s">
        <v>26984</v>
      </c>
      <c r="H3726" s="33" t="s">
        <v>26985</v>
      </c>
      <c r="I3726" s="33" t="s">
        <v>62</v>
      </c>
      <c r="J3726" s="62">
        <v>44883</v>
      </c>
      <c r="K3726" s="33" t="s">
        <v>955</v>
      </c>
      <c r="L3726" s="33" t="s">
        <v>26986</v>
      </c>
      <c r="M3726" s="1" t="s">
        <v>47588</v>
      </c>
      <c r="N3726" s="33" t="s">
        <v>20</v>
      </c>
      <c r="O3726" s="33" t="s">
        <v>26987</v>
      </c>
      <c r="P3726" s="33" t="s">
        <v>45771</v>
      </c>
      <c r="Q3726" s="33" t="s">
        <v>29986</v>
      </c>
      <c r="R3726" s="96" t="s">
        <v>26988</v>
      </c>
      <c r="S3726" s="33" t="s">
        <v>93</v>
      </c>
      <c r="T3726" s="33" t="s">
        <v>21</v>
      </c>
      <c r="U3726" s="35" t="s">
        <v>26689</v>
      </c>
      <c r="V3726" s="35" t="s">
        <v>26484</v>
      </c>
      <c r="W3726" s="35" t="s">
        <v>26485</v>
      </c>
      <c r="X3726" s="35" t="s">
        <v>93</v>
      </c>
      <c r="Y3726" s="35">
        <v>2569</v>
      </c>
      <c r="AA3726" s="33" t="s">
        <v>42844</v>
      </c>
      <c r="AB3726" s="33">
        <v>4721</v>
      </c>
      <c r="AC3726" s="103">
        <v>20219</v>
      </c>
    </row>
    <row r="3727" spans="1:46" ht="13" customHeight="1" x14ac:dyDescent="0.2">
      <c r="A3727" s="33" t="s">
        <v>30301</v>
      </c>
      <c r="B3727" s="33">
        <v>40</v>
      </c>
      <c r="C3727" s="33" t="s">
        <v>13</v>
      </c>
      <c r="D3727" s="33" t="s">
        <v>30</v>
      </c>
      <c r="F3727" s="94">
        <v>42864</v>
      </c>
      <c r="G3727" s="33" t="s">
        <v>26855</v>
      </c>
      <c r="H3727" s="33" t="s">
        <v>21029</v>
      </c>
      <c r="I3727" s="33" t="s">
        <v>191</v>
      </c>
      <c r="J3727" s="62">
        <v>80234</v>
      </c>
      <c r="K3727" s="33" t="s">
        <v>1784</v>
      </c>
      <c r="L3727" s="33" t="s">
        <v>21030</v>
      </c>
      <c r="M3727" s="1" t="s">
        <v>45931</v>
      </c>
      <c r="N3727" s="33" t="s">
        <v>20</v>
      </c>
      <c r="O3727" s="33" t="s">
        <v>26856</v>
      </c>
      <c r="P3727" s="33" t="s">
        <v>45791</v>
      </c>
      <c r="Q3727" s="33" t="s">
        <v>29986</v>
      </c>
      <c r="R3727" s="96" t="s">
        <v>26857</v>
      </c>
      <c r="S3727" s="33" t="s">
        <v>93</v>
      </c>
      <c r="T3727" s="33" t="s">
        <v>21</v>
      </c>
      <c r="U3727" s="35" t="s">
        <v>26689</v>
      </c>
      <c r="V3727" s="35" t="s">
        <v>26484</v>
      </c>
      <c r="W3727" s="35" t="s">
        <v>26485</v>
      </c>
      <c r="X3727" s="35" t="s">
        <v>93</v>
      </c>
      <c r="Y3727" s="35">
        <v>2565</v>
      </c>
      <c r="AA3727" s="33" t="s">
        <v>42844</v>
      </c>
      <c r="AB3727" s="33">
        <v>4720</v>
      </c>
      <c r="AC3727" s="103">
        <v>20222</v>
      </c>
      <c r="AQ3727" s="96"/>
      <c r="AT3727" s="96"/>
    </row>
    <row r="3728" spans="1:46" ht="13" customHeight="1" x14ac:dyDescent="0.2">
      <c r="A3728" s="33" t="s">
        <v>30262</v>
      </c>
      <c r="B3728" s="33">
        <v>36</v>
      </c>
      <c r="C3728" s="33" t="s">
        <v>13</v>
      </c>
      <c r="D3728" s="33" t="s">
        <v>30</v>
      </c>
      <c r="E3728" s="96" t="s">
        <v>30263</v>
      </c>
      <c r="F3728" s="94">
        <v>42864</v>
      </c>
      <c r="G3728" s="33" t="s">
        <v>30264</v>
      </c>
      <c r="H3728" s="33" t="s">
        <v>14788</v>
      </c>
      <c r="I3728" s="33" t="s">
        <v>50</v>
      </c>
      <c r="J3728" s="62">
        <v>48114</v>
      </c>
      <c r="K3728" s="33" t="s">
        <v>3731</v>
      </c>
      <c r="L3728" s="33" t="s">
        <v>30265</v>
      </c>
      <c r="M3728" s="1" t="s">
        <v>47589</v>
      </c>
      <c r="N3728" s="33" t="s">
        <v>20</v>
      </c>
      <c r="O3728" s="33" t="s">
        <v>30266</v>
      </c>
      <c r="P3728" s="33" t="s">
        <v>49762</v>
      </c>
      <c r="Q3728" s="33" t="s">
        <v>29986</v>
      </c>
      <c r="R3728" s="96" t="s">
        <v>30267</v>
      </c>
      <c r="S3728" s="33" t="s">
        <v>509</v>
      </c>
      <c r="T3728" s="33" t="s">
        <v>45897</v>
      </c>
      <c r="U3728" s="33" t="s">
        <v>39851</v>
      </c>
      <c r="V3728" s="33" t="s">
        <v>26484</v>
      </c>
      <c r="W3728" s="33" t="s">
        <v>26485</v>
      </c>
      <c r="X3728" s="33" t="s">
        <v>93</v>
      </c>
      <c r="Y3728" s="33">
        <v>2617</v>
      </c>
      <c r="AA3728" s="33" t="s">
        <v>42844</v>
      </c>
      <c r="AB3728" s="33">
        <v>4722</v>
      </c>
      <c r="AC3728" s="103">
        <v>20372</v>
      </c>
    </row>
    <row r="3729" spans="1:46" ht="13" customHeight="1" x14ac:dyDescent="0.2">
      <c r="A3729" s="33" t="s">
        <v>27013</v>
      </c>
      <c r="B3729" s="33">
        <v>39</v>
      </c>
      <c r="C3729" s="33" t="s">
        <v>13</v>
      </c>
      <c r="D3729" s="33" t="s">
        <v>30</v>
      </c>
      <c r="F3729" s="94">
        <v>42864</v>
      </c>
      <c r="G3729" s="33" t="s">
        <v>27014</v>
      </c>
      <c r="H3729" s="33" t="s">
        <v>944</v>
      </c>
      <c r="I3729" s="33" t="s">
        <v>25</v>
      </c>
      <c r="J3729" s="62">
        <v>29073</v>
      </c>
      <c r="K3729" s="33" t="s">
        <v>944</v>
      </c>
      <c r="L3729" s="33" t="s">
        <v>2502</v>
      </c>
      <c r="M3729" s="1" t="s">
        <v>46482</v>
      </c>
      <c r="N3729" s="33" t="s">
        <v>20</v>
      </c>
      <c r="O3729" s="33" t="s">
        <v>27015</v>
      </c>
      <c r="P3729" s="33" t="s">
        <v>45771</v>
      </c>
      <c r="Q3729" s="33" t="s">
        <v>29986</v>
      </c>
      <c r="R3729" s="96" t="s">
        <v>27016</v>
      </c>
      <c r="S3729" s="33" t="s">
        <v>93</v>
      </c>
      <c r="T3729" s="33" t="s">
        <v>45897</v>
      </c>
      <c r="U3729" s="35" t="s">
        <v>49804</v>
      </c>
      <c r="V3729" s="35" t="s">
        <v>26482</v>
      </c>
      <c r="W3729" s="35" t="s">
        <v>26486</v>
      </c>
      <c r="X3729" s="35" t="s">
        <v>93</v>
      </c>
      <c r="Y3729" s="35">
        <v>2566</v>
      </c>
      <c r="AA3729" s="33" t="s">
        <v>42844</v>
      </c>
      <c r="AB3729" s="33">
        <v>4723</v>
      </c>
      <c r="AC3729" s="103">
        <v>20220</v>
      </c>
    </row>
    <row r="3730" spans="1:46" ht="13" customHeight="1" x14ac:dyDescent="0.2">
      <c r="A3730" s="33" t="s">
        <v>26800</v>
      </c>
      <c r="B3730" s="33">
        <v>15</v>
      </c>
      <c r="C3730" s="33" t="s">
        <v>13</v>
      </c>
      <c r="D3730" s="33" t="s">
        <v>41</v>
      </c>
      <c r="E3730" s="96" t="s">
        <v>26801</v>
      </c>
      <c r="F3730" s="94">
        <v>42864</v>
      </c>
      <c r="G3730" s="33" t="s">
        <v>26802</v>
      </c>
      <c r="H3730" s="33" t="s">
        <v>11650</v>
      </c>
      <c r="I3730" s="33" t="s">
        <v>34</v>
      </c>
      <c r="J3730" s="62">
        <v>6604</v>
      </c>
      <c r="K3730" s="33" t="s">
        <v>4485</v>
      </c>
      <c r="L3730" s="33" t="s">
        <v>11652</v>
      </c>
      <c r="M3730" s="1" t="s">
        <v>47590</v>
      </c>
      <c r="N3730" s="33" t="s">
        <v>20</v>
      </c>
      <c r="O3730" s="33" t="s">
        <v>26803</v>
      </c>
      <c r="P3730" s="33" t="s">
        <v>37679</v>
      </c>
      <c r="Q3730" s="33" t="s">
        <v>29986</v>
      </c>
      <c r="R3730" s="96" t="s">
        <v>26804</v>
      </c>
      <c r="S3730" s="33" t="s">
        <v>93</v>
      </c>
      <c r="T3730" s="33" t="s">
        <v>350</v>
      </c>
      <c r="U3730" s="35" t="s">
        <v>26775</v>
      </c>
      <c r="V3730" s="35" t="s">
        <v>26484</v>
      </c>
      <c r="W3730" s="35" t="s">
        <v>26483</v>
      </c>
      <c r="X3730" s="35" t="s">
        <v>93</v>
      </c>
      <c r="Y3730" s="35">
        <v>2563</v>
      </c>
      <c r="AA3730" s="33" t="s">
        <v>42842</v>
      </c>
      <c r="AB3730" s="33">
        <v>4724</v>
      </c>
      <c r="AC3730" s="103">
        <v>20221</v>
      </c>
    </row>
    <row r="3731" spans="1:46" ht="13" customHeight="1" x14ac:dyDescent="0.2">
      <c r="A3731" s="33" t="s">
        <v>26977</v>
      </c>
      <c r="B3731" s="33">
        <v>29</v>
      </c>
      <c r="C3731" s="33" t="s">
        <v>13</v>
      </c>
      <c r="D3731" s="33" t="s">
        <v>30</v>
      </c>
      <c r="F3731" s="94">
        <v>42863</v>
      </c>
      <c r="G3731" s="33" t="s">
        <v>26978</v>
      </c>
      <c r="H3731" s="33" t="s">
        <v>26979</v>
      </c>
      <c r="I3731" s="33" t="s">
        <v>38</v>
      </c>
      <c r="J3731" s="62">
        <v>91040</v>
      </c>
      <c r="K3731" s="33" t="s">
        <v>91</v>
      </c>
      <c r="L3731" s="33" t="s">
        <v>92</v>
      </c>
      <c r="M3731" s="1" t="s">
        <v>45984</v>
      </c>
      <c r="N3731" s="33" t="s">
        <v>20</v>
      </c>
      <c r="O3731" s="33" t="s">
        <v>26980</v>
      </c>
      <c r="P3731" s="33" t="s">
        <v>45771</v>
      </c>
      <c r="Q3731" s="33" t="s">
        <v>29986</v>
      </c>
      <c r="R3731" s="96" t="s">
        <v>26981</v>
      </c>
      <c r="S3731" s="33" t="s">
        <v>93</v>
      </c>
      <c r="T3731" s="33" t="s">
        <v>21</v>
      </c>
      <c r="U3731" s="35" t="s">
        <v>26689</v>
      </c>
      <c r="V3731" s="35" t="s">
        <v>26484</v>
      </c>
      <c r="W3731" s="35" t="s">
        <v>26485</v>
      </c>
      <c r="X3731" s="35" t="s">
        <v>93</v>
      </c>
      <c r="Y3731" s="35">
        <v>2568</v>
      </c>
      <c r="AA3731" s="33" t="s">
        <v>42844</v>
      </c>
      <c r="AB3731" s="33">
        <v>4717</v>
      </c>
      <c r="AC3731" s="103">
        <v>20182</v>
      </c>
    </row>
    <row r="3732" spans="1:46" ht="13" customHeight="1" x14ac:dyDescent="0.2">
      <c r="A3732" s="33" t="s">
        <v>27125</v>
      </c>
      <c r="B3732" s="33">
        <v>32</v>
      </c>
      <c r="C3732" s="33" t="s">
        <v>13</v>
      </c>
      <c r="D3732" s="33" t="s">
        <v>78</v>
      </c>
      <c r="E3732" s="96" t="s">
        <v>30590</v>
      </c>
      <c r="F3732" s="94">
        <v>42863</v>
      </c>
      <c r="G3732" s="33" t="s">
        <v>27126</v>
      </c>
      <c r="H3732" s="33" t="s">
        <v>27127</v>
      </c>
      <c r="I3732" s="33" t="s">
        <v>38</v>
      </c>
      <c r="J3732" s="62">
        <v>95670</v>
      </c>
      <c r="K3732" s="33" t="s">
        <v>1533</v>
      </c>
      <c r="L3732" s="33" t="s">
        <v>21954</v>
      </c>
      <c r="M3732" s="1" t="s">
        <v>46436</v>
      </c>
      <c r="N3732" s="33" t="s">
        <v>30247</v>
      </c>
      <c r="O3732" s="33" t="s">
        <v>27128</v>
      </c>
      <c r="P3732" s="33" t="s">
        <v>49738</v>
      </c>
      <c r="Q3732" s="33" t="s">
        <v>29986</v>
      </c>
      <c r="R3732" s="96" t="s">
        <v>27129</v>
      </c>
      <c r="S3732" s="33" t="s">
        <v>509</v>
      </c>
      <c r="T3732" s="33" t="s">
        <v>28</v>
      </c>
      <c r="U3732" s="35" t="s">
        <v>26502</v>
      </c>
      <c r="V3732" s="35" t="s">
        <v>26484</v>
      </c>
      <c r="W3732" s="35" t="s">
        <v>26486</v>
      </c>
      <c r="X3732" s="35" t="s">
        <v>93</v>
      </c>
      <c r="Y3732" s="35">
        <v>2567</v>
      </c>
      <c r="AA3732" s="33" t="s">
        <v>42842</v>
      </c>
      <c r="AB3732" s="33">
        <v>4718</v>
      </c>
      <c r="AC3732" s="103">
        <v>20183</v>
      </c>
    </row>
    <row r="3733" spans="1:46" ht="13" customHeight="1" x14ac:dyDescent="0.2">
      <c r="A3733" s="33" t="s">
        <v>26744</v>
      </c>
      <c r="B3733" s="33">
        <v>24</v>
      </c>
      <c r="C3733" s="33" t="s">
        <v>13</v>
      </c>
      <c r="D3733" s="33" t="s">
        <v>78</v>
      </c>
      <c r="E3733" s="96" t="s">
        <v>26745</v>
      </c>
      <c r="F3733" s="94">
        <v>42862</v>
      </c>
      <c r="G3733" s="33" t="s">
        <v>26746</v>
      </c>
      <c r="H3733" s="33" t="s">
        <v>1224</v>
      </c>
      <c r="I3733" s="33" t="s">
        <v>66</v>
      </c>
      <c r="J3733" s="62">
        <v>78701</v>
      </c>
      <c r="K3733" s="33" t="s">
        <v>1225</v>
      </c>
      <c r="L3733" s="33" t="s">
        <v>1226</v>
      </c>
      <c r="M3733" s="1" t="s">
        <v>46070</v>
      </c>
      <c r="N3733" s="33" t="s">
        <v>20</v>
      </c>
      <c r="O3733" s="33" t="s">
        <v>26747</v>
      </c>
      <c r="P3733" s="33" t="s">
        <v>45771</v>
      </c>
      <c r="Q3733" s="33" t="s">
        <v>29986</v>
      </c>
      <c r="R3733" s="96" t="s">
        <v>26748</v>
      </c>
      <c r="S3733" s="33" t="s">
        <v>93</v>
      </c>
      <c r="T3733" s="33" t="s">
        <v>21</v>
      </c>
      <c r="U3733" s="35" t="s">
        <v>26689</v>
      </c>
      <c r="V3733" s="35" t="s">
        <v>26484</v>
      </c>
      <c r="W3733" s="35" t="s">
        <v>26486</v>
      </c>
      <c r="X3733" s="35" t="s">
        <v>93</v>
      </c>
      <c r="Y3733" s="35">
        <v>2562</v>
      </c>
      <c r="AA3733" s="33" t="s">
        <v>42842</v>
      </c>
      <c r="AB3733" s="33">
        <v>4714</v>
      </c>
      <c r="AC3733" s="103">
        <v>20181</v>
      </c>
    </row>
    <row r="3734" spans="1:46" ht="13" customHeight="1" x14ac:dyDescent="0.2">
      <c r="A3734" s="33" t="s">
        <v>26782</v>
      </c>
      <c r="B3734" s="33">
        <v>26</v>
      </c>
      <c r="C3734" s="33" t="s">
        <v>13</v>
      </c>
      <c r="D3734" s="33" t="s">
        <v>41</v>
      </c>
      <c r="E3734" s="96" t="s">
        <v>26783</v>
      </c>
      <c r="F3734" s="94">
        <v>42862</v>
      </c>
      <c r="G3734" s="33" t="s">
        <v>26784</v>
      </c>
      <c r="H3734" s="33" t="s">
        <v>12042</v>
      </c>
      <c r="I3734" s="33" t="s">
        <v>392</v>
      </c>
      <c r="J3734" s="62">
        <v>14207</v>
      </c>
      <c r="K3734" s="33" t="s">
        <v>7949</v>
      </c>
      <c r="L3734" s="33" t="s">
        <v>19160</v>
      </c>
      <c r="M3734" s="1" t="s">
        <v>46893</v>
      </c>
      <c r="N3734" s="33" t="s">
        <v>20</v>
      </c>
      <c r="O3734" s="33" t="s">
        <v>30251</v>
      </c>
      <c r="P3734" s="33" t="s">
        <v>43587</v>
      </c>
      <c r="Q3734" s="33" t="s">
        <v>29986</v>
      </c>
      <c r="R3734" s="96" t="s">
        <v>26785</v>
      </c>
      <c r="S3734" s="33" t="s">
        <v>93</v>
      </c>
      <c r="T3734" s="33" t="s">
        <v>45897</v>
      </c>
      <c r="U3734" s="33" t="s">
        <v>49804</v>
      </c>
      <c r="V3734" s="35" t="s">
        <v>26484</v>
      </c>
      <c r="W3734" s="35" t="s">
        <v>26486</v>
      </c>
      <c r="X3734" s="35" t="s">
        <v>93</v>
      </c>
      <c r="Y3734" s="35">
        <v>2559</v>
      </c>
      <c r="AA3734" s="33" t="s">
        <v>42842</v>
      </c>
      <c r="AB3734" s="33">
        <v>4715</v>
      </c>
      <c r="AC3734" s="103">
        <v>20180</v>
      </c>
    </row>
    <row r="3735" spans="1:46" ht="13" customHeight="1" x14ac:dyDescent="0.2">
      <c r="A3735" s="33" t="s">
        <v>26770</v>
      </c>
      <c r="B3735" s="33">
        <v>27</v>
      </c>
      <c r="C3735" s="33" t="s">
        <v>13</v>
      </c>
      <c r="D3735" s="33" t="s">
        <v>78</v>
      </c>
      <c r="E3735" s="96" t="s">
        <v>26771</v>
      </c>
      <c r="F3735" s="94">
        <v>42862</v>
      </c>
      <c r="G3735" s="33" t="s">
        <v>26772</v>
      </c>
      <c r="H3735" s="33" t="s">
        <v>11347</v>
      </c>
      <c r="I3735" s="33" t="s">
        <v>87</v>
      </c>
      <c r="J3735" s="62">
        <v>36867</v>
      </c>
      <c r="K3735" s="33" t="s">
        <v>11349</v>
      </c>
      <c r="L3735" s="33" t="s">
        <v>11350</v>
      </c>
      <c r="M3735" s="1" t="s">
        <v>47591</v>
      </c>
      <c r="N3735" s="33" t="s">
        <v>20</v>
      </c>
      <c r="O3735" s="33" t="s">
        <v>26773</v>
      </c>
      <c r="P3735" s="33" t="s">
        <v>42395</v>
      </c>
      <c r="Q3735" s="33" t="s">
        <v>29986</v>
      </c>
      <c r="R3735" s="96" t="s">
        <v>26774</v>
      </c>
      <c r="S3735" s="33" t="s">
        <v>93</v>
      </c>
      <c r="T3735" s="33" t="s">
        <v>28</v>
      </c>
      <c r="U3735" s="35" t="s">
        <v>26487</v>
      </c>
      <c r="V3735" s="35" t="s">
        <v>26487</v>
      </c>
      <c r="W3735" s="35" t="s">
        <v>26483</v>
      </c>
      <c r="X3735" s="35" t="s">
        <v>93</v>
      </c>
      <c r="Y3735" s="35">
        <v>2558</v>
      </c>
      <c r="AA3735" s="33" t="s">
        <v>42844</v>
      </c>
      <c r="AB3735" s="33">
        <v>4716</v>
      </c>
      <c r="AC3735" s="103">
        <v>20179</v>
      </c>
    </row>
    <row r="3736" spans="1:46" ht="13" customHeight="1" x14ac:dyDescent="0.2">
      <c r="A3736" s="33" t="s">
        <v>27205</v>
      </c>
      <c r="B3736" s="33">
        <v>25</v>
      </c>
      <c r="C3736" s="33" t="s">
        <v>13</v>
      </c>
      <c r="D3736" s="33" t="s">
        <v>30</v>
      </c>
      <c r="E3736" s="96" t="s">
        <v>27206</v>
      </c>
      <c r="F3736" s="94">
        <v>42861</v>
      </c>
      <c r="G3736" s="33" t="s">
        <v>27207</v>
      </c>
      <c r="H3736" s="33" t="s">
        <v>27208</v>
      </c>
      <c r="I3736" s="33" t="s">
        <v>55</v>
      </c>
      <c r="J3736" s="62">
        <v>34689</v>
      </c>
      <c r="K3736" s="33" t="s">
        <v>2143</v>
      </c>
      <c r="L3736" s="33" t="s">
        <v>27209</v>
      </c>
      <c r="M3736" s="1" t="s">
        <v>47241</v>
      </c>
      <c r="N3736" s="33" t="s">
        <v>20</v>
      </c>
      <c r="O3736" s="33" t="s">
        <v>27210</v>
      </c>
      <c r="P3736" s="33" t="s">
        <v>45771</v>
      </c>
      <c r="Q3736" s="33" t="s">
        <v>29986</v>
      </c>
      <c r="R3736" s="96" t="s">
        <v>27211</v>
      </c>
      <c r="S3736" s="33" t="s">
        <v>93</v>
      </c>
      <c r="T3736" s="33" t="s">
        <v>21</v>
      </c>
      <c r="U3736" s="35" t="s">
        <v>26682</v>
      </c>
      <c r="V3736" s="35" t="s">
        <v>26484</v>
      </c>
      <c r="W3736" s="35" t="s">
        <v>26485</v>
      </c>
      <c r="Z3736" s="33" t="s">
        <v>42353</v>
      </c>
      <c r="AA3736" s="33" t="s">
        <v>42844</v>
      </c>
      <c r="AB3736" s="33">
        <v>4712</v>
      </c>
      <c r="AC3736" s="103">
        <v>20174</v>
      </c>
    </row>
    <row r="3737" spans="1:46" ht="13" customHeight="1" x14ac:dyDescent="0.2">
      <c r="A3737" s="33" t="s">
        <v>26923</v>
      </c>
      <c r="B3737" s="33">
        <v>62</v>
      </c>
      <c r="C3737" s="33" t="s">
        <v>13</v>
      </c>
      <c r="D3737" s="33" t="s">
        <v>30</v>
      </c>
      <c r="E3737" s="96" t="s">
        <v>26924</v>
      </c>
      <c r="F3737" s="94">
        <v>42861</v>
      </c>
      <c r="G3737" s="33" t="s">
        <v>26925</v>
      </c>
      <c r="H3737" s="33" t="s">
        <v>604</v>
      </c>
      <c r="I3737" s="33" t="s">
        <v>249</v>
      </c>
      <c r="J3737" s="62">
        <v>89156</v>
      </c>
      <c r="K3737" s="33" t="s">
        <v>524</v>
      </c>
      <c r="L3737" s="33" t="s">
        <v>525</v>
      </c>
      <c r="M3737" s="1" t="s">
        <v>48881</v>
      </c>
      <c r="N3737" s="33" t="s">
        <v>20</v>
      </c>
      <c r="O3737" s="33" t="s">
        <v>26926</v>
      </c>
      <c r="P3737" s="33" t="s">
        <v>45771</v>
      </c>
      <c r="Q3737" s="33" t="s">
        <v>29986</v>
      </c>
      <c r="R3737" s="96" t="s">
        <v>26927</v>
      </c>
      <c r="S3737" s="33" t="s">
        <v>93</v>
      </c>
      <c r="T3737" s="33" t="s">
        <v>21</v>
      </c>
      <c r="U3737" s="35" t="s">
        <v>26928</v>
      </c>
      <c r="V3737" s="35" t="s">
        <v>26482</v>
      </c>
      <c r="W3737" s="35" t="s">
        <v>26485</v>
      </c>
      <c r="X3737" s="35" t="s">
        <v>93</v>
      </c>
      <c r="Y3737" s="35">
        <v>2560</v>
      </c>
      <c r="AA3737" s="33" t="s">
        <v>42844</v>
      </c>
      <c r="AB3737" s="33">
        <v>4711</v>
      </c>
      <c r="AC3737" s="103">
        <v>20176</v>
      </c>
    </row>
    <row r="3738" spans="1:46" ht="13" customHeight="1" x14ac:dyDescent="0.2">
      <c r="A3738" s="33" t="s">
        <v>27141</v>
      </c>
      <c r="B3738" s="33">
        <v>15</v>
      </c>
      <c r="C3738" s="33" t="s">
        <v>13</v>
      </c>
      <c r="D3738" s="33" t="s">
        <v>30</v>
      </c>
      <c r="F3738" s="94">
        <v>42861</v>
      </c>
      <c r="G3738" s="33" t="s">
        <v>27142</v>
      </c>
      <c r="H3738" s="33" t="s">
        <v>142</v>
      </c>
      <c r="I3738" s="33" t="s">
        <v>38</v>
      </c>
      <c r="J3738" s="62">
        <v>92130</v>
      </c>
      <c r="K3738" s="33" t="s">
        <v>142</v>
      </c>
      <c r="L3738" s="33" t="s">
        <v>143</v>
      </c>
      <c r="M3738" s="1" t="s">
        <v>45908</v>
      </c>
      <c r="N3738" s="33" t="s">
        <v>20</v>
      </c>
      <c r="O3738" s="33" t="s">
        <v>27143</v>
      </c>
      <c r="P3738" s="33" t="s">
        <v>31864</v>
      </c>
      <c r="Q3738" s="33" t="s">
        <v>29986</v>
      </c>
      <c r="R3738" s="96" t="s">
        <v>27144</v>
      </c>
      <c r="S3738" s="33" t="s">
        <v>509</v>
      </c>
      <c r="T3738" s="33" t="s">
        <v>45897</v>
      </c>
      <c r="U3738" s="35" t="s">
        <v>39851</v>
      </c>
      <c r="V3738" s="35" t="s">
        <v>26484</v>
      </c>
      <c r="W3738" s="35" t="s">
        <v>26485</v>
      </c>
      <c r="X3738" s="35" t="s">
        <v>509</v>
      </c>
      <c r="Y3738" s="35">
        <v>2557</v>
      </c>
      <c r="AA3738" s="33" t="s">
        <v>42844</v>
      </c>
      <c r="AB3738" s="33">
        <v>4713</v>
      </c>
      <c r="AC3738" s="103">
        <v>20172</v>
      </c>
    </row>
    <row r="3739" spans="1:46" ht="13" customHeight="1" x14ac:dyDescent="0.2">
      <c r="A3739" s="33" t="s">
        <v>27166</v>
      </c>
      <c r="B3739" s="33">
        <v>25</v>
      </c>
      <c r="C3739" s="33" t="s">
        <v>13</v>
      </c>
      <c r="D3739" s="33" t="s">
        <v>78</v>
      </c>
      <c r="E3739" s="33" t="s">
        <v>29534</v>
      </c>
      <c r="F3739" s="94">
        <v>42860</v>
      </c>
      <c r="G3739" s="33" t="s">
        <v>27167</v>
      </c>
      <c r="H3739" s="33" t="s">
        <v>20375</v>
      </c>
      <c r="I3739" s="33" t="s">
        <v>39</v>
      </c>
      <c r="J3739" s="62">
        <v>2184</v>
      </c>
      <c r="K3739" s="33" t="s">
        <v>3047</v>
      </c>
      <c r="L3739" s="33" t="s">
        <v>20377</v>
      </c>
      <c r="M3739" s="1" t="s">
        <v>47592</v>
      </c>
      <c r="N3739" s="33" t="s">
        <v>20</v>
      </c>
      <c r="O3739" s="33" t="s">
        <v>27168</v>
      </c>
      <c r="P3739" s="33" t="s">
        <v>31864</v>
      </c>
      <c r="Q3739" s="33" t="s">
        <v>29986</v>
      </c>
      <c r="R3739" s="96" t="s">
        <v>27169</v>
      </c>
      <c r="S3739" s="33" t="s">
        <v>93</v>
      </c>
      <c r="T3739" s="33" t="s">
        <v>21</v>
      </c>
      <c r="U3739" s="35" t="s">
        <v>26689</v>
      </c>
      <c r="V3739" s="35" t="s">
        <v>26484</v>
      </c>
      <c r="W3739" s="35" t="s">
        <v>26485</v>
      </c>
      <c r="AA3739" s="33" t="s">
        <v>42844</v>
      </c>
      <c r="AB3739" s="33">
        <v>4710</v>
      </c>
      <c r="AC3739" s="103">
        <v>20169</v>
      </c>
    </row>
    <row r="3740" spans="1:46" ht="13" customHeight="1" x14ac:dyDescent="0.2">
      <c r="A3740" s="33" t="s">
        <v>27113</v>
      </c>
      <c r="B3740" s="33">
        <v>54</v>
      </c>
      <c r="C3740" s="33" t="s">
        <v>102</v>
      </c>
      <c r="D3740" s="33" t="s">
        <v>41</v>
      </c>
      <c r="F3740" s="94">
        <v>42859</v>
      </c>
      <c r="G3740" s="33" t="s">
        <v>27114</v>
      </c>
      <c r="H3740" s="33" t="s">
        <v>4192</v>
      </c>
      <c r="I3740" s="33" t="s">
        <v>66</v>
      </c>
      <c r="J3740" s="62">
        <v>77449</v>
      </c>
      <c r="K3740" s="33" t="s">
        <v>512</v>
      </c>
      <c r="L3740" s="33" t="s">
        <v>27115</v>
      </c>
      <c r="M3740" s="1" t="s">
        <v>47593</v>
      </c>
      <c r="N3740" s="33" t="s">
        <v>20</v>
      </c>
      <c r="O3740" s="33" t="s">
        <v>27116</v>
      </c>
      <c r="P3740" s="33" t="s">
        <v>45771</v>
      </c>
      <c r="Q3740" s="33" t="s">
        <v>29986</v>
      </c>
      <c r="R3740" s="96" t="s">
        <v>27117</v>
      </c>
      <c r="S3740" s="33" t="s">
        <v>509</v>
      </c>
      <c r="T3740" s="33" t="s">
        <v>21</v>
      </c>
      <c r="U3740" s="35" t="s">
        <v>26689</v>
      </c>
      <c r="V3740" s="35" t="s">
        <v>26482</v>
      </c>
      <c r="W3740" s="35" t="s">
        <v>26485</v>
      </c>
      <c r="X3740" s="35" t="s">
        <v>93</v>
      </c>
      <c r="Y3740" s="35">
        <v>2561</v>
      </c>
      <c r="AA3740" s="33" t="s">
        <v>42844</v>
      </c>
      <c r="AB3740" s="33">
        <v>4708</v>
      </c>
      <c r="AC3740" s="103">
        <v>20168</v>
      </c>
    </row>
    <row r="3741" spans="1:46" ht="13" customHeight="1" x14ac:dyDescent="0.2">
      <c r="A3741" s="33" t="s">
        <v>27182</v>
      </c>
      <c r="B3741" s="33">
        <v>27</v>
      </c>
      <c r="C3741" s="33" t="s">
        <v>13</v>
      </c>
      <c r="D3741" s="33" t="s">
        <v>41</v>
      </c>
      <c r="F3741" s="94">
        <v>42859</v>
      </c>
      <c r="G3741" s="33" t="s">
        <v>27183</v>
      </c>
      <c r="H3741" s="33" t="s">
        <v>904</v>
      </c>
      <c r="I3741" s="33" t="s">
        <v>38</v>
      </c>
      <c r="J3741" s="62">
        <v>90602</v>
      </c>
      <c r="K3741" s="33" t="s">
        <v>91</v>
      </c>
      <c r="L3741" s="33" t="s">
        <v>24376</v>
      </c>
      <c r="M3741" s="1" t="s">
        <v>47119</v>
      </c>
      <c r="N3741" s="33" t="s">
        <v>27671</v>
      </c>
      <c r="O3741" s="33" t="s">
        <v>30710</v>
      </c>
      <c r="P3741" s="33" t="s">
        <v>45771</v>
      </c>
      <c r="Q3741" s="33" t="s">
        <v>29986</v>
      </c>
      <c r="R3741" s="96" t="s">
        <v>27184</v>
      </c>
      <c r="S3741" s="33" t="s">
        <v>509</v>
      </c>
      <c r="T3741" s="33" t="s">
        <v>45897</v>
      </c>
      <c r="U3741" s="33" t="s">
        <v>49804</v>
      </c>
      <c r="V3741" s="33" t="s">
        <v>26482</v>
      </c>
      <c r="W3741" s="33" t="s">
        <v>26486</v>
      </c>
      <c r="AA3741" s="33" t="s">
        <v>42844</v>
      </c>
      <c r="AB3741" s="33">
        <v>4709</v>
      </c>
      <c r="AC3741" s="103">
        <v>20167</v>
      </c>
      <c r="AQ3741" s="96"/>
      <c r="AT3741" s="96"/>
    </row>
    <row r="3742" spans="1:46" ht="13" customHeight="1" x14ac:dyDescent="0.2">
      <c r="A3742" s="33" t="s">
        <v>26738</v>
      </c>
      <c r="B3742" s="33">
        <v>18</v>
      </c>
      <c r="C3742" s="33" t="s">
        <v>13</v>
      </c>
      <c r="D3742" s="33" t="s">
        <v>78</v>
      </c>
      <c r="E3742" s="96" t="s">
        <v>26739</v>
      </c>
      <c r="F3742" s="94">
        <v>42858</v>
      </c>
      <c r="G3742" s="33" t="s">
        <v>26740</v>
      </c>
      <c r="H3742" s="33" t="s">
        <v>21880</v>
      </c>
      <c r="I3742" s="33" t="s">
        <v>50</v>
      </c>
      <c r="J3742" s="62">
        <v>49507</v>
      </c>
      <c r="K3742" s="33" t="s">
        <v>2340</v>
      </c>
      <c r="L3742" s="33" t="s">
        <v>26741</v>
      </c>
      <c r="M3742" s="1" t="s">
        <v>47594</v>
      </c>
      <c r="N3742" s="33" t="s">
        <v>20</v>
      </c>
      <c r="O3742" s="33" t="s">
        <v>26742</v>
      </c>
      <c r="P3742" s="33" t="s">
        <v>31754</v>
      </c>
      <c r="Q3742" s="33" t="s">
        <v>29986</v>
      </c>
      <c r="R3742" s="96" t="s">
        <v>26743</v>
      </c>
      <c r="S3742" s="33" t="s">
        <v>93</v>
      </c>
      <c r="T3742" s="33" t="s">
        <v>21</v>
      </c>
      <c r="U3742" s="35" t="s">
        <v>26689</v>
      </c>
      <c r="V3742" s="35" t="s">
        <v>26484</v>
      </c>
      <c r="W3742" s="35" t="s">
        <v>26485</v>
      </c>
      <c r="X3742" s="35" t="s">
        <v>93</v>
      </c>
      <c r="Y3742" s="35">
        <v>2554</v>
      </c>
      <c r="AA3742" s="33" t="s">
        <v>42842</v>
      </c>
      <c r="AB3742" s="33">
        <v>4704</v>
      </c>
      <c r="AC3742" s="103">
        <v>20165</v>
      </c>
    </row>
    <row r="3743" spans="1:46" ht="13" customHeight="1" x14ac:dyDescent="0.2">
      <c r="A3743" s="33" t="s">
        <v>27022</v>
      </c>
      <c r="B3743" s="33">
        <v>24</v>
      </c>
      <c r="C3743" s="33" t="s">
        <v>13</v>
      </c>
      <c r="D3743" s="33" t="s">
        <v>30</v>
      </c>
      <c r="E3743" s="96" t="s">
        <v>27023</v>
      </c>
      <c r="F3743" s="94">
        <v>42858</v>
      </c>
      <c r="G3743" s="33" t="s">
        <v>27024</v>
      </c>
      <c r="H3743" s="33" t="s">
        <v>557</v>
      </c>
      <c r="I3743" s="33" t="s">
        <v>38</v>
      </c>
      <c r="J3743" s="62">
        <v>95125</v>
      </c>
      <c r="K3743" s="33" t="s">
        <v>558</v>
      </c>
      <c r="L3743" s="33" t="s">
        <v>675</v>
      </c>
      <c r="M3743" s="1" t="s">
        <v>46046</v>
      </c>
      <c r="N3743" s="33" t="s">
        <v>20</v>
      </c>
      <c r="O3743" s="33" t="s">
        <v>27025</v>
      </c>
      <c r="P3743" s="33" t="s">
        <v>31864</v>
      </c>
      <c r="Q3743" s="33" t="s">
        <v>29986</v>
      </c>
      <c r="R3743" s="96" t="s">
        <v>27026</v>
      </c>
      <c r="S3743" s="33" t="s">
        <v>93</v>
      </c>
      <c r="T3743" s="33" t="s">
        <v>21</v>
      </c>
      <c r="U3743" s="35" t="s">
        <v>26689</v>
      </c>
      <c r="V3743" s="35" t="s">
        <v>26484</v>
      </c>
      <c r="W3743" s="35" t="s">
        <v>26485</v>
      </c>
      <c r="X3743" s="35" t="s">
        <v>93</v>
      </c>
      <c r="Y3743" s="35">
        <v>2553</v>
      </c>
      <c r="AA3743" s="33" t="s">
        <v>42842</v>
      </c>
      <c r="AB3743" s="33">
        <v>4703</v>
      </c>
      <c r="AC3743" s="103">
        <v>20161</v>
      </c>
      <c r="AQ3743" s="96"/>
    </row>
    <row r="3744" spans="1:46" ht="13" customHeight="1" x14ac:dyDescent="0.2">
      <c r="A3744" s="33" t="s">
        <v>27003</v>
      </c>
      <c r="B3744" s="33">
        <v>26</v>
      </c>
      <c r="C3744" s="33" t="s">
        <v>13</v>
      </c>
      <c r="D3744" s="33" t="s">
        <v>30</v>
      </c>
      <c r="E3744" s="96" t="s">
        <v>27004</v>
      </c>
      <c r="F3744" s="94">
        <v>42858</v>
      </c>
      <c r="G3744" s="33" t="s">
        <v>27005</v>
      </c>
      <c r="H3744" s="33" t="s">
        <v>883</v>
      </c>
      <c r="I3744" s="33" t="s">
        <v>38</v>
      </c>
      <c r="J3744" s="62">
        <v>94102</v>
      </c>
      <c r="K3744" s="33" t="s">
        <v>883</v>
      </c>
      <c r="L3744" s="33" t="s">
        <v>884</v>
      </c>
      <c r="M3744" s="1" t="s">
        <v>47221</v>
      </c>
      <c r="N3744" s="33" t="s">
        <v>20</v>
      </c>
      <c r="O3744" s="33" t="s">
        <v>27006</v>
      </c>
      <c r="P3744" s="33" t="s">
        <v>45791</v>
      </c>
      <c r="Q3744" s="33" t="s">
        <v>29986</v>
      </c>
      <c r="R3744" s="96" t="s">
        <v>27007</v>
      </c>
      <c r="S3744" s="33" t="s">
        <v>93</v>
      </c>
      <c r="T3744" s="33" t="s">
        <v>21</v>
      </c>
      <c r="U3744" s="35" t="s">
        <v>26682</v>
      </c>
      <c r="V3744" s="35" t="s">
        <v>26484</v>
      </c>
      <c r="W3744" s="35" t="s">
        <v>26485</v>
      </c>
      <c r="X3744" s="35" t="s">
        <v>509</v>
      </c>
      <c r="Y3744" s="35">
        <v>2556</v>
      </c>
      <c r="AA3744" s="33" t="s">
        <v>42842</v>
      </c>
      <c r="AB3744" s="33">
        <v>4707</v>
      </c>
      <c r="AC3744" s="103">
        <v>20162</v>
      </c>
      <c r="AT3744" s="96"/>
    </row>
    <row r="3745" spans="1:43" ht="13" customHeight="1" x14ac:dyDescent="0.2">
      <c r="A3745" s="33" t="s">
        <v>27121</v>
      </c>
      <c r="B3745" s="33">
        <v>28</v>
      </c>
      <c r="C3745" s="33" t="s">
        <v>13</v>
      </c>
      <c r="D3745" s="33" t="s">
        <v>882</v>
      </c>
      <c r="E3745" s="96" t="s">
        <v>29550</v>
      </c>
      <c r="F3745" s="94">
        <v>42858</v>
      </c>
      <c r="G3745" s="33" t="s">
        <v>27122</v>
      </c>
      <c r="H3745" s="33" t="s">
        <v>557</v>
      </c>
      <c r="I3745" s="33" t="s">
        <v>38</v>
      </c>
      <c r="J3745" s="62">
        <v>95127</v>
      </c>
      <c r="K3745" s="33" t="s">
        <v>558</v>
      </c>
      <c r="L3745" s="33" t="s">
        <v>675</v>
      </c>
      <c r="M3745" s="1" t="s">
        <v>46046</v>
      </c>
      <c r="N3745" s="33" t="s">
        <v>20</v>
      </c>
      <c r="O3745" s="33" t="s">
        <v>27123</v>
      </c>
      <c r="P3745" s="33" t="s">
        <v>31864</v>
      </c>
      <c r="Q3745" s="33" t="s">
        <v>29986</v>
      </c>
      <c r="R3745" s="96" t="s">
        <v>27124</v>
      </c>
      <c r="S3745" s="33" t="s">
        <v>509</v>
      </c>
      <c r="T3745" s="33" t="s">
        <v>21</v>
      </c>
      <c r="U3745" s="35" t="s">
        <v>26682</v>
      </c>
      <c r="V3745" s="35" t="s">
        <v>26484</v>
      </c>
      <c r="W3745" s="35" t="s">
        <v>26485</v>
      </c>
      <c r="X3745" s="35" t="s">
        <v>93</v>
      </c>
      <c r="Y3745" s="35">
        <v>2552</v>
      </c>
      <c r="AA3745" s="33" t="s">
        <v>42844</v>
      </c>
      <c r="AB3745" s="33">
        <v>4706</v>
      </c>
      <c r="AC3745" s="103">
        <v>20163</v>
      </c>
    </row>
    <row r="3746" spans="1:43" ht="13" customHeight="1" x14ac:dyDescent="0.2">
      <c r="A3746" s="33" t="s">
        <v>26971</v>
      </c>
      <c r="B3746" s="33">
        <v>67</v>
      </c>
      <c r="C3746" s="33" t="s">
        <v>13</v>
      </c>
      <c r="D3746" s="33" t="s">
        <v>30</v>
      </c>
      <c r="F3746" s="94">
        <v>42858</v>
      </c>
      <c r="G3746" s="33" t="s">
        <v>26972</v>
      </c>
      <c r="H3746" s="33" t="s">
        <v>26973</v>
      </c>
      <c r="I3746" s="33" t="s">
        <v>159</v>
      </c>
      <c r="J3746" s="62">
        <v>30269</v>
      </c>
      <c r="K3746" s="33" t="s">
        <v>1411</v>
      </c>
      <c r="L3746" s="33" t="s">
        <v>26974</v>
      </c>
      <c r="M3746" s="1" t="s">
        <v>47595</v>
      </c>
      <c r="N3746" s="33" t="s">
        <v>20</v>
      </c>
      <c r="O3746" s="33" t="s">
        <v>26975</v>
      </c>
      <c r="P3746" s="33" t="s">
        <v>45771</v>
      </c>
      <c r="Q3746" s="33" t="s">
        <v>29986</v>
      </c>
      <c r="R3746" s="96" t="s">
        <v>26976</v>
      </c>
      <c r="S3746" s="33" t="s">
        <v>93</v>
      </c>
      <c r="T3746" s="33" t="s">
        <v>21</v>
      </c>
      <c r="U3746" s="35" t="s">
        <v>26689</v>
      </c>
      <c r="V3746" s="35" t="s">
        <v>26484</v>
      </c>
      <c r="W3746" s="35" t="s">
        <v>26485</v>
      </c>
      <c r="X3746" s="35" t="s">
        <v>93</v>
      </c>
      <c r="Y3746" s="35">
        <v>2555</v>
      </c>
      <c r="AA3746" s="33" t="s">
        <v>42844</v>
      </c>
      <c r="AB3746" s="33">
        <v>4705</v>
      </c>
      <c r="AC3746" s="103">
        <v>20164</v>
      </c>
    </row>
    <row r="3747" spans="1:43" ht="13" customHeight="1" x14ac:dyDescent="0.2">
      <c r="A3747" s="33" t="s">
        <v>27058</v>
      </c>
      <c r="B3747" s="33">
        <v>48</v>
      </c>
      <c r="C3747" s="33" t="s">
        <v>13</v>
      </c>
      <c r="D3747" s="33" t="s">
        <v>78</v>
      </c>
      <c r="E3747" s="96" t="s">
        <v>27059</v>
      </c>
      <c r="F3747" s="94">
        <v>42857</v>
      </c>
      <c r="G3747" s="33" t="s">
        <v>27060</v>
      </c>
      <c r="H3747" s="33" t="s">
        <v>5625</v>
      </c>
      <c r="I3747" s="33" t="s">
        <v>66</v>
      </c>
      <c r="J3747" s="62">
        <v>75060</v>
      </c>
      <c r="K3747" s="33" t="s">
        <v>265</v>
      </c>
      <c r="L3747" s="33" t="s">
        <v>5627</v>
      </c>
      <c r="M3747" s="1" t="s">
        <v>46130</v>
      </c>
      <c r="N3747" s="33" t="s">
        <v>4952</v>
      </c>
      <c r="O3747" s="33" t="s">
        <v>27061</v>
      </c>
      <c r="P3747" s="33" t="s">
        <v>45771</v>
      </c>
      <c r="Q3747" s="33" t="s">
        <v>29986</v>
      </c>
      <c r="R3747" s="96" t="s">
        <v>27062</v>
      </c>
      <c r="S3747" s="33" t="s">
        <v>93</v>
      </c>
      <c r="T3747" s="33" t="s">
        <v>21</v>
      </c>
      <c r="U3747" s="35" t="s">
        <v>26682</v>
      </c>
      <c r="V3747" s="35" t="s">
        <v>26484</v>
      </c>
      <c r="W3747" s="35" t="s">
        <v>26485</v>
      </c>
      <c r="X3747" s="35" t="s">
        <v>93</v>
      </c>
      <c r="Y3747" s="35">
        <v>2549</v>
      </c>
      <c r="AA3747" s="33" t="s">
        <v>42844</v>
      </c>
      <c r="AB3747" s="33">
        <v>4702</v>
      </c>
      <c r="AC3747" s="103">
        <v>20159</v>
      </c>
    </row>
    <row r="3748" spans="1:43" ht="13" customHeight="1" x14ac:dyDescent="0.2">
      <c r="A3748" s="33" t="s">
        <v>27094</v>
      </c>
      <c r="B3748" s="33">
        <v>20</v>
      </c>
      <c r="C3748" s="33" t="s">
        <v>13</v>
      </c>
      <c r="D3748" s="33" t="s">
        <v>41</v>
      </c>
      <c r="F3748" s="94">
        <v>42856</v>
      </c>
      <c r="G3748" s="33" t="s">
        <v>27095</v>
      </c>
      <c r="H3748" s="33" t="s">
        <v>1224</v>
      </c>
      <c r="I3748" s="33" t="s">
        <v>66</v>
      </c>
      <c r="J3748" s="62">
        <v>78754</v>
      </c>
      <c r="K3748" s="33" t="s">
        <v>1225</v>
      </c>
      <c r="L3748" s="33" t="s">
        <v>1226</v>
      </c>
      <c r="M3748" s="1" t="s">
        <v>46070</v>
      </c>
      <c r="N3748" s="33" t="s">
        <v>20</v>
      </c>
      <c r="O3748" s="33" t="s">
        <v>27096</v>
      </c>
      <c r="P3748" s="33" t="s">
        <v>45771</v>
      </c>
      <c r="Q3748" s="33" t="s">
        <v>29986</v>
      </c>
      <c r="R3748" s="96" t="s">
        <v>27097</v>
      </c>
      <c r="S3748" s="33" t="s">
        <v>509</v>
      </c>
      <c r="T3748" s="33" t="s">
        <v>21</v>
      </c>
      <c r="U3748" s="35" t="s">
        <v>26689</v>
      </c>
      <c r="V3748" s="35" t="s">
        <v>26482</v>
      </c>
      <c r="W3748" s="35" t="s">
        <v>26485</v>
      </c>
      <c r="X3748" s="35" t="s">
        <v>93</v>
      </c>
      <c r="Y3748" s="35">
        <v>2551</v>
      </c>
      <c r="AA3748" s="33" t="s">
        <v>42842</v>
      </c>
      <c r="AB3748" s="33">
        <v>4701</v>
      </c>
      <c r="AC3748" s="103">
        <v>20158</v>
      </c>
      <c r="AQ3748" s="96"/>
    </row>
    <row r="3749" spans="1:43" ht="13" customHeight="1" x14ac:dyDescent="0.2">
      <c r="A3749" s="33" t="s">
        <v>26967</v>
      </c>
      <c r="B3749" s="33">
        <v>25</v>
      </c>
      <c r="C3749" s="33" t="s">
        <v>13</v>
      </c>
      <c r="D3749" s="33" t="s">
        <v>30</v>
      </c>
      <c r="E3749" s="96" t="s">
        <v>26968</v>
      </c>
      <c r="F3749" s="94">
        <v>42856</v>
      </c>
      <c r="G3749" s="33" t="s">
        <v>26969</v>
      </c>
      <c r="H3749" s="33" t="s">
        <v>9673</v>
      </c>
      <c r="I3749" s="33" t="s">
        <v>66</v>
      </c>
      <c r="J3749" s="62">
        <v>77303</v>
      </c>
      <c r="K3749" s="33" t="s">
        <v>992</v>
      </c>
      <c r="L3749" s="33" t="s">
        <v>13541</v>
      </c>
      <c r="M3749" s="1" t="s">
        <v>47286</v>
      </c>
      <c r="N3749" s="33" t="s">
        <v>20</v>
      </c>
      <c r="O3749" s="33" t="s">
        <v>36471</v>
      </c>
      <c r="P3749" s="33" t="s">
        <v>45771</v>
      </c>
      <c r="Q3749" s="33" t="s">
        <v>29986</v>
      </c>
      <c r="R3749" s="96" t="s">
        <v>26970</v>
      </c>
      <c r="S3749" s="33" t="s">
        <v>93</v>
      </c>
      <c r="T3749" s="33" t="s">
        <v>21</v>
      </c>
      <c r="U3749" s="35" t="s">
        <v>26689</v>
      </c>
      <c r="V3749" s="35" t="s">
        <v>26484</v>
      </c>
      <c r="W3749" s="35" t="s">
        <v>26485</v>
      </c>
      <c r="X3749" s="35" t="s">
        <v>93</v>
      </c>
      <c r="Y3749" s="35">
        <v>2550</v>
      </c>
      <c r="AA3749" s="33" t="s">
        <v>42843</v>
      </c>
      <c r="AB3749" s="33">
        <v>4700</v>
      </c>
      <c r="AC3749" s="103">
        <v>20064</v>
      </c>
    </row>
    <row r="3750" spans="1:43" ht="13" customHeight="1" x14ac:dyDescent="0.2">
      <c r="A3750" s="33" t="s">
        <v>27109</v>
      </c>
      <c r="B3750" s="33">
        <v>32</v>
      </c>
      <c r="C3750" s="33" t="s">
        <v>13</v>
      </c>
      <c r="D3750" s="33" t="s">
        <v>30</v>
      </c>
      <c r="F3750" s="94">
        <v>42855</v>
      </c>
      <c r="G3750" s="33" t="s">
        <v>27110</v>
      </c>
      <c r="H3750" s="33" t="s">
        <v>27111</v>
      </c>
      <c r="I3750" s="33" t="s">
        <v>366</v>
      </c>
      <c r="J3750" s="62">
        <v>74740</v>
      </c>
      <c r="K3750" s="33" t="s">
        <v>23489</v>
      </c>
      <c r="L3750" s="33" t="s">
        <v>36472</v>
      </c>
      <c r="M3750" s="1" t="s">
        <v>47596</v>
      </c>
      <c r="N3750" s="33" t="s">
        <v>20</v>
      </c>
      <c r="O3750" s="33" t="s">
        <v>36473</v>
      </c>
      <c r="P3750" s="33" t="s">
        <v>45771</v>
      </c>
      <c r="Q3750" s="33" t="s">
        <v>29986</v>
      </c>
      <c r="R3750" s="96" t="s">
        <v>27112</v>
      </c>
      <c r="S3750" s="33" t="s">
        <v>509</v>
      </c>
      <c r="T3750" s="33" t="s">
        <v>21</v>
      </c>
      <c r="U3750" s="35" t="s">
        <v>26689</v>
      </c>
      <c r="V3750" s="35" t="s">
        <v>26484</v>
      </c>
      <c r="W3750" s="35" t="s">
        <v>26485</v>
      </c>
      <c r="X3750" s="35" t="s">
        <v>93</v>
      </c>
      <c r="Y3750" s="35">
        <v>2540</v>
      </c>
      <c r="AA3750" s="33" t="s">
        <v>42843</v>
      </c>
      <c r="AB3750" s="33">
        <v>4697</v>
      </c>
      <c r="AC3750" s="103">
        <v>20057</v>
      </c>
    </row>
    <row r="3751" spans="1:43" ht="13" customHeight="1" x14ac:dyDescent="0.2">
      <c r="A3751" s="33" t="s">
        <v>26734</v>
      </c>
      <c r="B3751" s="33">
        <v>46</v>
      </c>
      <c r="C3751" s="33" t="s">
        <v>13</v>
      </c>
      <c r="D3751" s="33" t="s">
        <v>78</v>
      </c>
      <c r="F3751" s="94">
        <v>42855</v>
      </c>
      <c r="G3751" s="33" t="s">
        <v>26735</v>
      </c>
      <c r="H3751" s="33" t="s">
        <v>412</v>
      </c>
      <c r="I3751" s="33" t="s">
        <v>50</v>
      </c>
      <c r="J3751" s="62">
        <v>48204</v>
      </c>
      <c r="K3751" s="33" t="s">
        <v>1054</v>
      </c>
      <c r="L3751" s="33" t="s">
        <v>2021</v>
      </c>
      <c r="M3751" s="1" t="s">
        <v>46361</v>
      </c>
      <c r="N3751" s="33" t="s">
        <v>20</v>
      </c>
      <c r="O3751" s="33" t="s">
        <v>26736</v>
      </c>
      <c r="P3751" s="33" t="s">
        <v>45771</v>
      </c>
      <c r="Q3751" s="33" t="s">
        <v>29986</v>
      </c>
      <c r="R3751" s="96" t="s">
        <v>26737</v>
      </c>
      <c r="S3751" s="33" t="s">
        <v>93</v>
      </c>
      <c r="T3751" s="33" t="s">
        <v>21</v>
      </c>
      <c r="U3751" s="35" t="s">
        <v>26689</v>
      </c>
      <c r="V3751" s="35" t="s">
        <v>26484</v>
      </c>
      <c r="W3751" s="35" t="s">
        <v>26485</v>
      </c>
      <c r="X3751" s="35" t="s">
        <v>93</v>
      </c>
      <c r="Y3751" s="35">
        <v>2545</v>
      </c>
      <c r="AA3751" s="33" t="s">
        <v>42842</v>
      </c>
      <c r="AB3751" s="33">
        <v>4699</v>
      </c>
      <c r="AC3751" s="103">
        <v>20058</v>
      </c>
    </row>
    <row r="3752" spans="1:43" ht="13" customHeight="1" x14ac:dyDescent="0.2">
      <c r="A3752" s="33" t="s">
        <v>26962</v>
      </c>
      <c r="B3752" s="33">
        <v>49</v>
      </c>
      <c r="C3752" s="33" t="s">
        <v>13</v>
      </c>
      <c r="D3752" s="33" t="s">
        <v>30</v>
      </c>
      <c r="E3752" s="96" t="s">
        <v>26963</v>
      </c>
      <c r="F3752" s="94">
        <v>42855</v>
      </c>
      <c r="G3752" s="33" t="s">
        <v>26964</v>
      </c>
      <c r="H3752" s="33" t="s">
        <v>142</v>
      </c>
      <c r="I3752" s="33" t="s">
        <v>38</v>
      </c>
      <c r="J3752" s="62">
        <v>92122</v>
      </c>
      <c r="K3752" s="33" t="s">
        <v>142</v>
      </c>
      <c r="L3752" s="33" t="s">
        <v>143</v>
      </c>
      <c r="M3752" s="1" t="s">
        <v>45908</v>
      </c>
      <c r="N3752" s="33" t="s">
        <v>20</v>
      </c>
      <c r="O3752" s="33" t="s">
        <v>26965</v>
      </c>
      <c r="P3752" s="33" t="s">
        <v>45771</v>
      </c>
      <c r="Q3752" s="33" t="s">
        <v>29986</v>
      </c>
      <c r="R3752" s="96" t="s">
        <v>26966</v>
      </c>
      <c r="S3752" s="33" t="s">
        <v>509</v>
      </c>
      <c r="T3752" s="33" t="s">
        <v>21</v>
      </c>
      <c r="U3752" s="35" t="s">
        <v>26689</v>
      </c>
      <c r="V3752" s="35" t="s">
        <v>26484</v>
      </c>
      <c r="W3752" s="35" t="s">
        <v>26485</v>
      </c>
      <c r="X3752" s="35" t="s">
        <v>93</v>
      </c>
      <c r="Y3752" s="35">
        <v>2544</v>
      </c>
      <c r="AA3752" s="33" t="s">
        <v>42844</v>
      </c>
      <c r="AB3752" s="33">
        <v>4698</v>
      </c>
      <c r="AC3752" s="103">
        <v>20061</v>
      </c>
    </row>
    <row r="3753" spans="1:43" ht="13" customHeight="1" x14ac:dyDescent="0.2">
      <c r="A3753" s="33" t="s">
        <v>27162</v>
      </c>
      <c r="B3753" s="33">
        <v>24</v>
      </c>
      <c r="C3753" s="33" t="s">
        <v>13</v>
      </c>
      <c r="D3753" s="33" t="s">
        <v>78</v>
      </c>
      <c r="E3753" s="96" t="s">
        <v>29536</v>
      </c>
      <c r="F3753" s="94">
        <v>42854</v>
      </c>
      <c r="G3753" s="33" t="s">
        <v>27163</v>
      </c>
      <c r="H3753" s="33" t="s">
        <v>16591</v>
      </c>
      <c r="I3753" s="33" t="s">
        <v>74</v>
      </c>
      <c r="J3753" s="62">
        <v>7018</v>
      </c>
      <c r="K3753" s="33" t="s">
        <v>483</v>
      </c>
      <c r="L3753" s="33" t="s">
        <v>7782</v>
      </c>
      <c r="M3753" s="1" t="s">
        <v>49720</v>
      </c>
      <c r="N3753" s="33" t="s">
        <v>20</v>
      </c>
      <c r="O3753" s="33" t="s">
        <v>27164</v>
      </c>
      <c r="P3753" s="33" t="s">
        <v>45771</v>
      </c>
      <c r="Q3753" s="33" t="s">
        <v>29986</v>
      </c>
      <c r="R3753" s="96" t="s">
        <v>27165</v>
      </c>
      <c r="S3753" s="33" t="s">
        <v>22</v>
      </c>
      <c r="T3753" s="33" t="s">
        <v>21</v>
      </c>
      <c r="U3753" s="35" t="s">
        <v>26689</v>
      </c>
      <c r="V3753" s="35" t="s">
        <v>26484</v>
      </c>
      <c r="W3753" s="35" t="s">
        <v>26485</v>
      </c>
      <c r="Z3753" s="33" t="s">
        <v>42353</v>
      </c>
      <c r="AA3753" s="33" t="s">
        <v>42842</v>
      </c>
      <c r="AB3753" s="33">
        <v>4694</v>
      </c>
      <c r="AC3753" s="103">
        <v>20056</v>
      </c>
      <c r="AQ3753" s="96"/>
    </row>
    <row r="3754" spans="1:43" ht="13" customHeight="1" x14ac:dyDescent="0.2">
      <c r="A3754" s="33" t="s">
        <v>26728</v>
      </c>
      <c r="B3754" s="33">
        <v>35</v>
      </c>
      <c r="C3754" s="33" t="s">
        <v>13</v>
      </c>
      <c r="D3754" s="33" t="s">
        <v>78</v>
      </c>
      <c r="E3754" s="96" t="s">
        <v>26729</v>
      </c>
      <c r="F3754" s="94">
        <v>42854</v>
      </c>
      <c r="G3754" s="33" t="s">
        <v>26730</v>
      </c>
      <c r="H3754" s="33" t="s">
        <v>1378</v>
      </c>
      <c r="I3754" s="33" t="s">
        <v>224</v>
      </c>
      <c r="J3754" s="62">
        <v>23605</v>
      </c>
      <c r="K3754" s="33" t="s">
        <v>26731</v>
      </c>
      <c r="L3754" s="33" t="s">
        <v>1380</v>
      </c>
      <c r="M3754" s="1" t="s">
        <v>46338</v>
      </c>
      <c r="N3754" s="33" t="s">
        <v>20</v>
      </c>
      <c r="O3754" s="33" t="s">
        <v>26732</v>
      </c>
      <c r="P3754" s="33" t="s">
        <v>45771</v>
      </c>
      <c r="Q3754" s="33" t="s">
        <v>29986</v>
      </c>
      <c r="R3754" s="96" t="s">
        <v>26733</v>
      </c>
      <c r="S3754" s="33" t="s">
        <v>93</v>
      </c>
      <c r="T3754" s="33" t="s">
        <v>21</v>
      </c>
      <c r="U3754" s="35" t="s">
        <v>26689</v>
      </c>
      <c r="V3754" s="35" t="s">
        <v>26484</v>
      </c>
      <c r="W3754" s="35" t="s">
        <v>26485</v>
      </c>
      <c r="X3754" s="35" t="s">
        <v>93</v>
      </c>
      <c r="Y3754" s="35">
        <v>2543</v>
      </c>
      <c r="AA3754" s="33" t="s">
        <v>42844</v>
      </c>
      <c r="AB3754" s="33">
        <v>4693</v>
      </c>
      <c r="AC3754" s="103">
        <v>20051</v>
      </c>
      <c r="AG3754" s="71"/>
    </row>
    <row r="3755" spans="1:43" ht="13" customHeight="1" x14ac:dyDescent="0.2">
      <c r="A3755" s="33" t="s">
        <v>26929</v>
      </c>
      <c r="B3755" s="33">
        <v>59</v>
      </c>
      <c r="C3755" s="33" t="s">
        <v>13</v>
      </c>
      <c r="D3755" s="33" t="s">
        <v>30</v>
      </c>
      <c r="E3755" s="96" t="s">
        <v>26930</v>
      </c>
      <c r="F3755" s="94">
        <v>42854</v>
      </c>
      <c r="H3755" s="33" t="s">
        <v>26931</v>
      </c>
      <c r="I3755" s="33" t="s">
        <v>811</v>
      </c>
      <c r="J3755" s="62">
        <v>96780</v>
      </c>
      <c r="K3755" s="33" t="s">
        <v>3606</v>
      </c>
      <c r="L3755" s="33" t="s">
        <v>3607</v>
      </c>
      <c r="M3755" s="1" t="s">
        <v>46793</v>
      </c>
      <c r="N3755" s="33" t="s">
        <v>20</v>
      </c>
      <c r="O3755" s="33" t="s">
        <v>26932</v>
      </c>
      <c r="P3755" s="33" t="s">
        <v>45771</v>
      </c>
      <c r="Q3755" s="33" t="s">
        <v>29986</v>
      </c>
      <c r="R3755" s="96" t="s">
        <v>26933</v>
      </c>
      <c r="S3755" s="33" t="s">
        <v>93</v>
      </c>
      <c r="T3755" s="33" t="s">
        <v>21</v>
      </c>
      <c r="U3755" s="35" t="s">
        <v>26499</v>
      </c>
      <c r="V3755" s="35" t="s">
        <v>26482</v>
      </c>
      <c r="W3755" s="35" t="s">
        <v>26485</v>
      </c>
      <c r="X3755" s="35" t="s">
        <v>93</v>
      </c>
      <c r="Y3755" s="35">
        <v>2539</v>
      </c>
      <c r="AA3755" s="33" t="s">
        <v>42843</v>
      </c>
      <c r="AB3755" s="33">
        <v>4692</v>
      </c>
      <c r="AC3755" s="103">
        <v>20052</v>
      </c>
      <c r="AQ3755" s="96"/>
    </row>
    <row r="3756" spans="1:43" ht="13" customHeight="1" x14ac:dyDescent="0.2">
      <c r="A3756" s="33" t="s">
        <v>26758</v>
      </c>
      <c r="B3756" s="33">
        <v>15</v>
      </c>
      <c r="C3756" s="33" t="s">
        <v>13</v>
      </c>
      <c r="D3756" s="33" t="s">
        <v>78</v>
      </c>
      <c r="E3756" s="96" t="s">
        <v>26759</v>
      </c>
      <c r="F3756" s="94">
        <v>42854</v>
      </c>
      <c r="G3756" s="33" t="s">
        <v>26760</v>
      </c>
      <c r="H3756" s="33" t="s">
        <v>26761</v>
      </c>
      <c r="I3756" s="33" t="s">
        <v>66</v>
      </c>
      <c r="J3756" s="62">
        <v>75180</v>
      </c>
      <c r="K3756" s="33" t="s">
        <v>265</v>
      </c>
      <c r="L3756" s="33" t="s">
        <v>5301</v>
      </c>
      <c r="M3756" s="1" t="s">
        <v>47597</v>
      </c>
      <c r="N3756" s="33" t="s">
        <v>20</v>
      </c>
      <c r="O3756" s="33" t="s">
        <v>26762</v>
      </c>
      <c r="P3756" s="33" t="s">
        <v>26647</v>
      </c>
      <c r="Q3756" s="33" t="s">
        <v>26647</v>
      </c>
      <c r="R3756" s="96" t="s">
        <v>26763</v>
      </c>
      <c r="S3756" s="33" t="s">
        <v>93</v>
      </c>
      <c r="T3756" s="33" t="s">
        <v>45897</v>
      </c>
      <c r="U3756" s="35" t="s">
        <v>49804</v>
      </c>
      <c r="V3756" s="35" t="s">
        <v>26482</v>
      </c>
      <c r="W3756" s="35" t="s">
        <v>26485</v>
      </c>
      <c r="X3756" s="35" t="s">
        <v>509</v>
      </c>
      <c r="Y3756" s="35">
        <v>2538</v>
      </c>
      <c r="AA3756" s="33" t="s">
        <v>42844</v>
      </c>
      <c r="AB3756" s="33">
        <v>4695</v>
      </c>
      <c r="AC3756" s="103">
        <v>20053</v>
      </c>
    </row>
    <row r="3757" spans="1:43" ht="13" customHeight="1" x14ac:dyDescent="0.2">
      <c r="A3757" s="33" t="s">
        <v>26919</v>
      </c>
      <c r="B3757" s="33">
        <v>33</v>
      </c>
      <c r="C3757" s="33" t="s">
        <v>13</v>
      </c>
      <c r="D3757" s="33" t="s">
        <v>41</v>
      </c>
      <c r="E3757" s="96" t="s">
        <v>29535</v>
      </c>
      <c r="F3757" s="94">
        <v>42854</v>
      </c>
      <c r="G3757" s="33" t="s">
        <v>26920</v>
      </c>
      <c r="H3757" s="33" t="s">
        <v>577</v>
      </c>
      <c r="I3757" s="33" t="s">
        <v>177</v>
      </c>
      <c r="J3757" s="62">
        <v>87508</v>
      </c>
      <c r="K3757" s="33" t="s">
        <v>577</v>
      </c>
      <c r="L3757" s="33" t="s">
        <v>19810</v>
      </c>
      <c r="M3757" s="1" t="s">
        <v>47512</v>
      </c>
      <c r="N3757" s="33" t="s">
        <v>20</v>
      </c>
      <c r="O3757" s="33" t="s">
        <v>26921</v>
      </c>
      <c r="P3757" s="33" t="s">
        <v>49741</v>
      </c>
      <c r="Q3757" s="33" t="s">
        <v>29986</v>
      </c>
      <c r="R3757" s="96" t="s">
        <v>26922</v>
      </c>
      <c r="S3757" s="33" t="s">
        <v>93</v>
      </c>
      <c r="T3757" s="33" t="s">
        <v>350</v>
      </c>
      <c r="U3757" s="35" t="s">
        <v>26775</v>
      </c>
      <c r="V3757" s="35" t="s">
        <v>26484</v>
      </c>
      <c r="W3757" s="35" t="s">
        <v>26485</v>
      </c>
      <c r="X3757" s="35" t="s">
        <v>93</v>
      </c>
      <c r="Y3757" s="35">
        <v>2546</v>
      </c>
      <c r="AA3757" s="33" t="s">
        <v>42843</v>
      </c>
      <c r="AB3757" s="33">
        <v>4696</v>
      </c>
      <c r="AC3757" s="103">
        <v>20054</v>
      </c>
    </row>
    <row r="3758" spans="1:43" ht="13" customHeight="1" x14ac:dyDescent="0.2">
      <c r="A3758" s="33" t="s">
        <v>26851</v>
      </c>
      <c r="B3758" s="33">
        <v>25</v>
      </c>
      <c r="C3758" s="33" t="s">
        <v>13</v>
      </c>
      <c r="D3758" s="33" t="s">
        <v>41</v>
      </c>
      <c r="F3758" s="94">
        <v>42853</v>
      </c>
      <c r="G3758" s="33" t="s">
        <v>26852</v>
      </c>
      <c r="H3758" s="33" t="s">
        <v>4256</v>
      </c>
      <c r="I3758" s="33" t="s">
        <v>38</v>
      </c>
      <c r="J3758" s="62">
        <v>94403</v>
      </c>
      <c r="K3758" s="33" t="s">
        <v>4256</v>
      </c>
      <c r="L3758" s="33" t="s">
        <v>894</v>
      </c>
      <c r="M3758" s="1" t="s">
        <v>45955</v>
      </c>
      <c r="N3758" s="33" t="s">
        <v>20</v>
      </c>
      <c r="O3758" s="33" t="s">
        <v>26853</v>
      </c>
      <c r="P3758" s="33" t="s">
        <v>31864</v>
      </c>
      <c r="Q3758" s="33" t="s">
        <v>29986</v>
      </c>
      <c r="R3758" s="96" t="s">
        <v>26854</v>
      </c>
      <c r="S3758" s="33" t="s">
        <v>93</v>
      </c>
      <c r="T3758" s="33" t="s">
        <v>21</v>
      </c>
      <c r="U3758" s="35" t="s">
        <v>26689</v>
      </c>
      <c r="V3758" s="35" t="s">
        <v>26484</v>
      </c>
      <c r="W3758" s="35" t="s">
        <v>26485</v>
      </c>
      <c r="X3758" s="35" t="s">
        <v>93</v>
      </c>
      <c r="Y3758" s="35">
        <v>2547</v>
      </c>
      <c r="AA3758" s="33" t="s">
        <v>42842</v>
      </c>
      <c r="AB3758" s="33">
        <v>4691</v>
      </c>
      <c r="AC3758" s="103">
        <v>20049</v>
      </c>
    </row>
    <row r="3759" spans="1:43" ht="13" customHeight="1" x14ac:dyDescent="0.2">
      <c r="A3759" s="33" t="s">
        <v>26723</v>
      </c>
      <c r="B3759" s="33">
        <v>32</v>
      </c>
      <c r="C3759" s="33" t="s">
        <v>13</v>
      </c>
      <c r="D3759" s="33" t="s">
        <v>78</v>
      </c>
      <c r="E3759" s="96" t="s">
        <v>26724</v>
      </c>
      <c r="F3759" s="94">
        <v>42853</v>
      </c>
      <c r="G3759" s="33" t="s">
        <v>26725</v>
      </c>
      <c r="H3759" s="33" t="s">
        <v>1780</v>
      </c>
      <c r="I3759" s="33" t="s">
        <v>159</v>
      </c>
      <c r="J3759" s="62">
        <v>30311</v>
      </c>
      <c r="K3759" s="33" t="s">
        <v>1450</v>
      </c>
      <c r="L3759" s="33" t="s">
        <v>374</v>
      </c>
      <c r="M3759" s="1" t="s">
        <v>46586</v>
      </c>
      <c r="N3759" s="33" t="s">
        <v>20</v>
      </c>
      <c r="O3759" s="33" t="s">
        <v>26726</v>
      </c>
      <c r="P3759" s="33" t="s">
        <v>45771</v>
      </c>
      <c r="Q3759" s="33" t="s">
        <v>29986</v>
      </c>
      <c r="R3759" s="96" t="s">
        <v>26727</v>
      </c>
      <c r="S3759" s="33" t="s">
        <v>93</v>
      </c>
      <c r="T3759" s="33" t="s">
        <v>21</v>
      </c>
      <c r="U3759" s="35" t="s">
        <v>26689</v>
      </c>
      <c r="V3759" s="35" t="s">
        <v>26484</v>
      </c>
      <c r="W3759" s="35" t="s">
        <v>26485</v>
      </c>
      <c r="X3759" s="35" t="s">
        <v>93</v>
      </c>
      <c r="Y3759" s="35">
        <v>2542</v>
      </c>
      <c r="AA3759" s="33" t="s">
        <v>42844</v>
      </c>
      <c r="AB3759" s="33">
        <v>4690</v>
      </c>
      <c r="AC3759" s="103">
        <v>20047</v>
      </c>
    </row>
    <row r="3760" spans="1:43" ht="13" customHeight="1" x14ac:dyDescent="0.2">
      <c r="A3760" s="33" t="s">
        <v>26716</v>
      </c>
      <c r="B3760" s="33">
        <v>26</v>
      </c>
      <c r="C3760" s="33" t="s">
        <v>13</v>
      </c>
      <c r="D3760" s="33" t="s">
        <v>78</v>
      </c>
      <c r="E3760" s="96" t="s">
        <v>26717</v>
      </c>
      <c r="F3760" s="94">
        <v>42852</v>
      </c>
      <c r="G3760" s="33" t="s">
        <v>26718</v>
      </c>
      <c r="H3760" s="33" t="s">
        <v>26719</v>
      </c>
      <c r="I3760" s="33" t="s">
        <v>205</v>
      </c>
      <c r="J3760" s="62">
        <v>19701</v>
      </c>
      <c r="K3760" s="33" t="s">
        <v>3483</v>
      </c>
      <c r="L3760" s="33" t="s">
        <v>26720</v>
      </c>
      <c r="M3760" s="1" t="s">
        <v>47598</v>
      </c>
      <c r="N3760" s="33" t="s">
        <v>20</v>
      </c>
      <c r="O3760" s="33" t="s">
        <v>26721</v>
      </c>
      <c r="P3760" s="33" t="s">
        <v>45771</v>
      </c>
      <c r="Q3760" s="33" t="s">
        <v>29986</v>
      </c>
      <c r="R3760" s="96" t="s">
        <v>26722</v>
      </c>
      <c r="S3760" s="33" t="s">
        <v>93</v>
      </c>
      <c r="T3760" s="33" t="s">
        <v>21</v>
      </c>
      <c r="U3760" s="35" t="s">
        <v>26689</v>
      </c>
      <c r="V3760" s="35" t="s">
        <v>26484</v>
      </c>
      <c r="W3760" s="35" t="s">
        <v>26485</v>
      </c>
      <c r="X3760" s="35" t="s">
        <v>93</v>
      </c>
      <c r="Y3760" s="35">
        <v>2535</v>
      </c>
      <c r="AA3760" s="33" t="s">
        <v>42844</v>
      </c>
      <c r="AB3760" s="33">
        <v>4688</v>
      </c>
      <c r="AC3760" s="103">
        <v>20045</v>
      </c>
    </row>
    <row r="3761" spans="1:46" ht="13" customHeight="1" x14ac:dyDescent="0.2">
      <c r="A3761" s="33" t="s">
        <v>26847</v>
      </c>
      <c r="B3761" s="33">
        <v>53</v>
      </c>
      <c r="C3761" s="33" t="s">
        <v>13</v>
      </c>
      <c r="D3761" s="33" t="s">
        <v>30</v>
      </c>
      <c r="E3761" s="96" t="s">
        <v>29551</v>
      </c>
      <c r="F3761" s="94">
        <v>42852</v>
      </c>
      <c r="G3761" s="33" t="s">
        <v>26848</v>
      </c>
      <c r="H3761" s="33" t="s">
        <v>130</v>
      </c>
      <c r="I3761" s="33" t="s">
        <v>131</v>
      </c>
      <c r="J3761" s="62">
        <v>57702</v>
      </c>
      <c r="K3761" s="33" t="s">
        <v>132</v>
      </c>
      <c r="L3761" s="33" t="s">
        <v>133</v>
      </c>
      <c r="M3761" s="1" t="s">
        <v>46024</v>
      </c>
      <c r="N3761" s="33" t="s">
        <v>20</v>
      </c>
      <c r="O3761" s="33" t="s">
        <v>26849</v>
      </c>
      <c r="P3761" s="33" t="s">
        <v>43587</v>
      </c>
      <c r="Q3761" s="33" t="s">
        <v>29986</v>
      </c>
      <c r="R3761" s="96" t="s">
        <v>26850</v>
      </c>
      <c r="S3761" s="33" t="s">
        <v>22</v>
      </c>
      <c r="T3761" s="33" t="s">
        <v>21</v>
      </c>
      <c r="U3761" s="35" t="s">
        <v>26689</v>
      </c>
      <c r="V3761" s="35" t="s">
        <v>26484</v>
      </c>
      <c r="W3761" s="35" t="s">
        <v>26485</v>
      </c>
      <c r="X3761" s="35" t="s">
        <v>93</v>
      </c>
      <c r="Y3761" s="35">
        <v>2537</v>
      </c>
      <c r="AA3761" s="33" t="s">
        <v>42844</v>
      </c>
      <c r="AB3761" s="33">
        <v>4689</v>
      </c>
      <c r="AC3761" s="103">
        <v>20046</v>
      </c>
    </row>
    <row r="3762" spans="1:46" ht="13" customHeight="1" x14ac:dyDescent="0.2">
      <c r="A3762" s="33" t="s">
        <v>26902</v>
      </c>
      <c r="B3762" s="33">
        <v>53</v>
      </c>
      <c r="C3762" s="33" t="s">
        <v>13</v>
      </c>
      <c r="D3762" s="33" t="s">
        <v>30</v>
      </c>
      <c r="F3762" s="94">
        <v>42851</v>
      </c>
      <c r="G3762" s="33" t="s">
        <v>26903</v>
      </c>
      <c r="H3762" s="33" t="s">
        <v>26904</v>
      </c>
      <c r="I3762" s="33" t="s">
        <v>373</v>
      </c>
      <c r="J3762" s="62">
        <v>17044</v>
      </c>
      <c r="K3762" s="33" t="s">
        <v>26905</v>
      </c>
      <c r="L3762" s="33" t="s">
        <v>26906</v>
      </c>
      <c r="M3762" s="1" t="s">
        <v>47599</v>
      </c>
      <c r="N3762" s="33" t="s">
        <v>20</v>
      </c>
      <c r="O3762" s="33" t="s">
        <v>29552</v>
      </c>
      <c r="P3762" s="33" t="s">
        <v>31864</v>
      </c>
      <c r="Q3762" s="33" t="s">
        <v>29986</v>
      </c>
      <c r="R3762" s="96" t="s">
        <v>26907</v>
      </c>
      <c r="S3762" s="33" t="s">
        <v>22</v>
      </c>
      <c r="T3762" s="33" t="s">
        <v>21</v>
      </c>
      <c r="U3762" s="35" t="s">
        <v>26689</v>
      </c>
      <c r="V3762" s="35" t="s">
        <v>26482</v>
      </c>
      <c r="W3762" s="35" t="s">
        <v>26485</v>
      </c>
      <c r="X3762" s="35" t="s">
        <v>93</v>
      </c>
      <c r="Y3762" s="35">
        <v>2534</v>
      </c>
      <c r="AA3762" s="33" t="s">
        <v>42843</v>
      </c>
      <c r="AB3762" s="33">
        <v>4685</v>
      </c>
      <c r="AC3762" s="103">
        <v>20041</v>
      </c>
      <c r="AQ3762" s="96"/>
    </row>
    <row r="3763" spans="1:46" ht="13" customHeight="1" x14ac:dyDescent="0.2">
      <c r="A3763" s="33" t="s">
        <v>27063</v>
      </c>
      <c r="B3763" s="33">
        <v>57</v>
      </c>
      <c r="C3763" s="33" t="s">
        <v>13</v>
      </c>
      <c r="D3763" s="33" t="s">
        <v>78</v>
      </c>
      <c r="E3763" s="96" t="s">
        <v>27064</v>
      </c>
      <c r="F3763" s="94">
        <v>42851</v>
      </c>
      <c r="G3763" s="33" t="s">
        <v>27065</v>
      </c>
      <c r="H3763" s="33" t="s">
        <v>600</v>
      </c>
      <c r="I3763" s="33" t="s">
        <v>55</v>
      </c>
      <c r="J3763" s="62">
        <v>32206</v>
      </c>
      <c r="K3763" s="33" t="s">
        <v>601</v>
      </c>
      <c r="L3763" s="33" t="s">
        <v>602</v>
      </c>
      <c r="M3763" s="1" t="s">
        <v>49877</v>
      </c>
      <c r="N3763" s="33" t="s">
        <v>4952</v>
      </c>
      <c r="O3763" s="33" t="s">
        <v>36475</v>
      </c>
      <c r="P3763" s="33" t="s">
        <v>45771</v>
      </c>
      <c r="Q3763" s="33" t="s">
        <v>29986</v>
      </c>
      <c r="R3763" s="33" t="s">
        <v>27066</v>
      </c>
      <c r="S3763" s="33" t="s">
        <v>93</v>
      </c>
      <c r="T3763" s="33" t="s">
        <v>21</v>
      </c>
      <c r="U3763" s="35" t="s">
        <v>27706</v>
      </c>
      <c r="V3763" s="35" t="s">
        <v>26482</v>
      </c>
      <c r="W3763" s="35" t="s">
        <v>26485</v>
      </c>
      <c r="X3763" s="35" t="s">
        <v>93</v>
      </c>
      <c r="Y3763" s="35">
        <v>2530</v>
      </c>
      <c r="AA3763" s="33" t="s">
        <v>42842</v>
      </c>
      <c r="AB3763" s="33">
        <v>4686</v>
      </c>
      <c r="AC3763" s="103">
        <v>20044</v>
      </c>
      <c r="AQ3763" s="96"/>
    </row>
    <row r="3764" spans="1:46" ht="13" customHeight="1" x14ac:dyDescent="0.2">
      <c r="A3764" s="33" t="s">
        <v>27044</v>
      </c>
      <c r="B3764" s="33">
        <v>32</v>
      </c>
      <c r="C3764" s="33" t="s">
        <v>13</v>
      </c>
      <c r="D3764" s="33" t="s">
        <v>30</v>
      </c>
      <c r="E3764" s="96" t="s">
        <v>27045</v>
      </c>
      <c r="F3764" s="94">
        <v>42851</v>
      </c>
      <c r="G3764" s="33" t="s">
        <v>27046</v>
      </c>
      <c r="H3764" s="33" t="s">
        <v>1199</v>
      </c>
      <c r="I3764" s="33" t="s">
        <v>62</v>
      </c>
      <c r="J3764" s="62">
        <v>43206</v>
      </c>
      <c r="K3764" s="33" t="s">
        <v>1200</v>
      </c>
      <c r="L3764" s="33" t="s">
        <v>11422</v>
      </c>
      <c r="M3764" s="1" t="s">
        <v>45979</v>
      </c>
      <c r="N3764" s="33" t="s">
        <v>20</v>
      </c>
      <c r="O3764" s="33" t="s">
        <v>36476</v>
      </c>
      <c r="P3764" s="33" t="s">
        <v>45771</v>
      </c>
      <c r="Q3764" s="33" t="s">
        <v>29986</v>
      </c>
      <c r="R3764" s="96" t="s">
        <v>27047</v>
      </c>
      <c r="S3764" s="33" t="s">
        <v>93</v>
      </c>
      <c r="T3764" s="33" t="s">
        <v>350</v>
      </c>
      <c r="U3764" s="35" t="s">
        <v>26775</v>
      </c>
      <c r="V3764" s="35" t="s">
        <v>26482</v>
      </c>
      <c r="W3764" s="35" t="s">
        <v>26483</v>
      </c>
      <c r="X3764" s="35" t="s">
        <v>93</v>
      </c>
      <c r="Y3764" s="35">
        <v>2536</v>
      </c>
      <c r="AA3764" s="33" t="s">
        <v>42842</v>
      </c>
      <c r="AB3764" s="33">
        <v>4687</v>
      </c>
      <c r="AC3764" s="103">
        <v>20042</v>
      </c>
      <c r="AQ3764" s="96"/>
    </row>
    <row r="3765" spans="1:46" ht="13" customHeight="1" x14ac:dyDescent="0.2">
      <c r="A3765" s="33" t="s">
        <v>26711</v>
      </c>
      <c r="B3765" s="33">
        <v>23</v>
      </c>
      <c r="C3765" s="33" t="s">
        <v>13</v>
      </c>
      <c r="D3765" s="33" t="s">
        <v>78</v>
      </c>
      <c r="E3765" s="96" t="s">
        <v>26712</v>
      </c>
      <c r="F3765" s="94">
        <v>42850</v>
      </c>
      <c r="G3765" s="33" t="s">
        <v>26713</v>
      </c>
      <c r="H3765" s="33" t="s">
        <v>482</v>
      </c>
      <c r="I3765" s="33" t="s">
        <v>74</v>
      </c>
      <c r="J3765" s="62">
        <v>7103</v>
      </c>
      <c r="K3765" s="33" t="s">
        <v>483</v>
      </c>
      <c r="L3765" s="33" t="s">
        <v>484</v>
      </c>
      <c r="M3765" s="1" t="s">
        <v>49721</v>
      </c>
      <c r="N3765" s="33" t="s">
        <v>20</v>
      </c>
      <c r="O3765" s="33" t="s">
        <v>26714</v>
      </c>
      <c r="P3765" s="33" t="s">
        <v>45771</v>
      </c>
      <c r="Q3765" s="33" t="s">
        <v>29986</v>
      </c>
      <c r="R3765" s="96" t="s">
        <v>26715</v>
      </c>
      <c r="S3765" s="33" t="s">
        <v>93</v>
      </c>
      <c r="T3765" s="33" t="s">
        <v>21</v>
      </c>
      <c r="U3765" s="35" t="s">
        <v>26689</v>
      </c>
      <c r="V3765" s="35" t="s">
        <v>26482</v>
      </c>
      <c r="W3765" s="35" t="s">
        <v>26483</v>
      </c>
      <c r="X3765" s="35" t="s">
        <v>93</v>
      </c>
      <c r="Y3765" s="35">
        <v>2528</v>
      </c>
      <c r="AA3765" s="33" t="s">
        <v>42842</v>
      </c>
      <c r="AB3765" s="33">
        <v>4679</v>
      </c>
      <c r="AC3765" s="103">
        <v>20037</v>
      </c>
    </row>
    <row r="3766" spans="1:46" ht="13" customHeight="1" x14ac:dyDescent="0.2">
      <c r="A3766" s="33" t="s">
        <v>27053</v>
      </c>
      <c r="B3766" s="33">
        <v>27</v>
      </c>
      <c r="C3766" s="33" t="s">
        <v>13</v>
      </c>
      <c r="D3766" s="33" t="s">
        <v>78</v>
      </c>
      <c r="F3766" s="94">
        <v>42850</v>
      </c>
      <c r="G3766" s="33" t="s">
        <v>27054</v>
      </c>
      <c r="H3766" s="33" t="s">
        <v>27055</v>
      </c>
      <c r="I3766" s="33" t="s">
        <v>159</v>
      </c>
      <c r="J3766" s="62">
        <v>31052</v>
      </c>
      <c r="K3766" s="33" t="s">
        <v>23885</v>
      </c>
      <c r="L3766" s="33" t="s">
        <v>23886</v>
      </c>
      <c r="M3766" s="1" t="s">
        <v>46011</v>
      </c>
      <c r="N3766" s="33" t="s">
        <v>4952</v>
      </c>
      <c r="O3766" s="33" t="s">
        <v>27056</v>
      </c>
      <c r="P3766" s="33" t="s">
        <v>45771</v>
      </c>
      <c r="Q3766" s="33" t="s">
        <v>29986</v>
      </c>
      <c r="R3766" s="96" t="s">
        <v>27057</v>
      </c>
      <c r="S3766" s="33" t="s">
        <v>93</v>
      </c>
      <c r="T3766" s="33" t="s">
        <v>21</v>
      </c>
      <c r="U3766" s="35" t="s">
        <v>26682</v>
      </c>
      <c r="V3766" s="35" t="s">
        <v>26482</v>
      </c>
      <c r="W3766" s="35" t="s">
        <v>26485</v>
      </c>
      <c r="X3766" s="35" t="s">
        <v>93</v>
      </c>
      <c r="Y3766" s="35">
        <v>2533</v>
      </c>
      <c r="AA3766" s="33" t="s">
        <v>42843</v>
      </c>
      <c r="AB3766" s="33">
        <v>4682</v>
      </c>
      <c r="AC3766" s="103">
        <v>20036</v>
      </c>
    </row>
    <row r="3767" spans="1:46" ht="13" customHeight="1" x14ac:dyDescent="0.2">
      <c r="A3767" s="33" t="s">
        <v>27199</v>
      </c>
      <c r="B3767" s="33">
        <v>46</v>
      </c>
      <c r="C3767" s="33" t="s">
        <v>13</v>
      </c>
      <c r="D3767" s="33" t="s">
        <v>30</v>
      </c>
      <c r="E3767" s="96" t="s">
        <v>27200</v>
      </c>
      <c r="F3767" s="94">
        <v>42850</v>
      </c>
      <c r="G3767" s="33" t="s">
        <v>27201</v>
      </c>
      <c r="H3767" s="33" t="s">
        <v>26088</v>
      </c>
      <c r="I3767" s="33" t="s">
        <v>66</v>
      </c>
      <c r="J3767" s="62">
        <v>75901</v>
      </c>
      <c r="K3767" s="33" t="s">
        <v>13478</v>
      </c>
      <c r="L3767" s="33" t="s">
        <v>27202</v>
      </c>
      <c r="M3767" s="1" t="s">
        <v>47600</v>
      </c>
      <c r="N3767" s="33" t="s">
        <v>20</v>
      </c>
      <c r="O3767" s="33" t="s">
        <v>27203</v>
      </c>
      <c r="P3767" s="33" t="s">
        <v>42395</v>
      </c>
      <c r="Q3767" s="33" t="s">
        <v>29986</v>
      </c>
      <c r="R3767" s="96" t="s">
        <v>27204</v>
      </c>
      <c r="S3767" s="33" t="s">
        <v>509</v>
      </c>
      <c r="T3767" s="33" t="s">
        <v>21</v>
      </c>
      <c r="U3767" s="35" t="s">
        <v>26689</v>
      </c>
      <c r="V3767" s="35" t="s">
        <v>26484</v>
      </c>
      <c r="W3767" s="35" t="s">
        <v>26485</v>
      </c>
      <c r="AA3767" s="33" t="s">
        <v>42844</v>
      </c>
      <c r="AB3767" s="33">
        <v>4681</v>
      </c>
      <c r="AC3767" s="103">
        <v>20040</v>
      </c>
      <c r="AQ3767" s="96"/>
    </row>
    <row r="3768" spans="1:46" ht="13" customHeight="1" x14ac:dyDescent="0.2">
      <c r="A3768" s="33" t="s">
        <v>27106</v>
      </c>
      <c r="B3768" s="33">
        <v>52</v>
      </c>
      <c r="C3768" s="33" t="s">
        <v>13</v>
      </c>
      <c r="D3768" s="33" t="s">
        <v>41</v>
      </c>
      <c r="F3768" s="94">
        <v>42850</v>
      </c>
      <c r="G3768" s="33" t="s">
        <v>27107</v>
      </c>
      <c r="H3768" s="33" t="s">
        <v>867</v>
      </c>
      <c r="I3768" s="33" t="s">
        <v>66</v>
      </c>
      <c r="J3768" s="62">
        <v>76103</v>
      </c>
      <c r="K3768" s="33" t="s">
        <v>67</v>
      </c>
      <c r="L3768" s="33" t="s">
        <v>868</v>
      </c>
      <c r="M3768" s="1" t="s">
        <v>46465</v>
      </c>
      <c r="N3768" s="33" t="s">
        <v>20</v>
      </c>
      <c r="O3768" s="33" t="s">
        <v>36478</v>
      </c>
      <c r="P3768" s="33" t="s">
        <v>45771</v>
      </c>
      <c r="Q3768" s="33" t="s">
        <v>29986</v>
      </c>
      <c r="R3768" s="96" t="s">
        <v>27108</v>
      </c>
      <c r="S3768" s="33" t="s">
        <v>901</v>
      </c>
      <c r="T3768" s="33" t="s">
        <v>21</v>
      </c>
      <c r="U3768" s="35" t="s">
        <v>26689</v>
      </c>
      <c r="V3768" s="35" t="s">
        <v>26484</v>
      </c>
      <c r="W3768" s="35" t="s">
        <v>26485</v>
      </c>
      <c r="X3768" s="35" t="s">
        <v>509</v>
      </c>
      <c r="Y3768" s="35">
        <v>2529</v>
      </c>
      <c r="AA3768" s="33" t="s">
        <v>42842</v>
      </c>
      <c r="AB3768" s="33">
        <v>4680</v>
      </c>
      <c r="AC3768" s="103">
        <v>20035</v>
      </c>
    </row>
    <row r="3769" spans="1:46" ht="13" customHeight="1" x14ac:dyDescent="0.2">
      <c r="A3769" s="33" t="s">
        <v>27188</v>
      </c>
      <c r="B3769" s="33">
        <v>20</v>
      </c>
      <c r="C3769" s="33" t="s">
        <v>102</v>
      </c>
      <c r="D3769" s="33" t="s">
        <v>30</v>
      </c>
      <c r="E3769" s="96" t="s">
        <v>27189</v>
      </c>
      <c r="F3769" s="94">
        <v>42850</v>
      </c>
      <c r="G3769" s="33" t="s">
        <v>27190</v>
      </c>
      <c r="H3769" s="33" t="s">
        <v>20045</v>
      </c>
      <c r="I3769" s="33" t="s">
        <v>373</v>
      </c>
      <c r="J3769" s="62">
        <v>15904</v>
      </c>
      <c r="K3769" s="33" t="s">
        <v>20047</v>
      </c>
      <c r="L3769" s="33" t="s">
        <v>27191</v>
      </c>
      <c r="M3769" s="1" t="s">
        <v>47601</v>
      </c>
      <c r="N3769" s="33" t="s">
        <v>20</v>
      </c>
      <c r="O3769" s="33" t="s">
        <v>36477</v>
      </c>
      <c r="P3769" s="33" t="s">
        <v>23029</v>
      </c>
      <c r="Q3769" s="33" t="s">
        <v>29986</v>
      </c>
      <c r="R3769" s="96" t="s">
        <v>27192</v>
      </c>
      <c r="S3769" s="33" t="s">
        <v>93</v>
      </c>
      <c r="T3769" s="33" t="s">
        <v>45897</v>
      </c>
      <c r="U3769" s="35" t="s">
        <v>49804</v>
      </c>
      <c r="V3769" s="35" t="s">
        <v>26482</v>
      </c>
      <c r="W3769" s="35" t="s">
        <v>26485</v>
      </c>
      <c r="AA3769" s="33" t="s">
        <v>42844</v>
      </c>
      <c r="AB3769" s="33">
        <v>4683</v>
      </c>
      <c r="AC3769" s="103">
        <v>19917</v>
      </c>
    </row>
    <row r="3770" spans="1:46" ht="13" customHeight="1" x14ac:dyDescent="0.2">
      <c r="A3770" s="33" t="s">
        <v>26915</v>
      </c>
      <c r="B3770" s="33">
        <v>20</v>
      </c>
      <c r="C3770" s="33" t="s">
        <v>13</v>
      </c>
      <c r="D3770" s="33" t="s">
        <v>41</v>
      </c>
      <c r="E3770" s="96" t="s">
        <v>29553</v>
      </c>
      <c r="F3770" s="94">
        <v>42850</v>
      </c>
      <c r="G3770" s="33" t="s">
        <v>26916</v>
      </c>
      <c r="H3770" s="33" t="s">
        <v>7096</v>
      </c>
      <c r="I3770" s="33" t="s">
        <v>38</v>
      </c>
      <c r="J3770" s="62">
        <v>90706</v>
      </c>
      <c r="K3770" s="33" t="s">
        <v>91</v>
      </c>
      <c r="L3770" s="33" t="s">
        <v>449</v>
      </c>
      <c r="M3770" s="1" t="s">
        <v>46172</v>
      </c>
      <c r="N3770" s="33" t="s">
        <v>20</v>
      </c>
      <c r="O3770" s="33" t="s">
        <v>26917</v>
      </c>
      <c r="P3770" s="33" t="s">
        <v>49738</v>
      </c>
      <c r="Q3770" s="33" t="s">
        <v>29986</v>
      </c>
      <c r="R3770" s="96" t="s">
        <v>26918</v>
      </c>
      <c r="S3770" s="33" t="s">
        <v>93</v>
      </c>
      <c r="T3770" s="33" t="s">
        <v>350</v>
      </c>
      <c r="U3770" s="35" t="s">
        <v>26775</v>
      </c>
      <c r="V3770" s="35" t="s">
        <v>26482</v>
      </c>
      <c r="W3770" s="35" t="s">
        <v>26483</v>
      </c>
      <c r="X3770" s="35" t="s">
        <v>93</v>
      </c>
      <c r="Y3770" s="35">
        <v>2532</v>
      </c>
      <c r="AA3770" s="33" t="s">
        <v>42842</v>
      </c>
      <c r="AB3770" s="33">
        <v>4684</v>
      </c>
      <c r="AC3770" s="103">
        <v>19919</v>
      </c>
    </row>
    <row r="3771" spans="1:46" ht="13" customHeight="1" x14ac:dyDescent="0.2">
      <c r="A3771" s="33" t="s">
        <v>27158</v>
      </c>
      <c r="B3771" s="33">
        <v>15</v>
      </c>
      <c r="C3771" s="33" t="s">
        <v>13</v>
      </c>
      <c r="D3771" s="33" t="s">
        <v>78</v>
      </c>
      <c r="F3771" s="94">
        <v>42849</v>
      </c>
      <c r="G3771" s="33" t="s">
        <v>27159</v>
      </c>
      <c r="H3771" s="33" t="s">
        <v>13845</v>
      </c>
      <c r="I3771" s="33" t="s">
        <v>66</v>
      </c>
      <c r="J3771" s="62">
        <v>76543</v>
      </c>
      <c r="K3771" s="33" t="s">
        <v>7713</v>
      </c>
      <c r="L3771" s="33" t="s">
        <v>13847</v>
      </c>
      <c r="M3771" s="1" t="s">
        <v>46796</v>
      </c>
      <c r="N3771" s="33" t="s">
        <v>20</v>
      </c>
      <c r="O3771" s="33" t="s">
        <v>27160</v>
      </c>
      <c r="P3771" s="33" t="s">
        <v>45771</v>
      </c>
      <c r="Q3771" s="33" t="s">
        <v>29986</v>
      </c>
      <c r="R3771" s="96" t="s">
        <v>27161</v>
      </c>
      <c r="S3771" s="33" t="s">
        <v>93</v>
      </c>
      <c r="T3771" s="33" t="s">
        <v>21</v>
      </c>
      <c r="U3771" s="35" t="s">
        <v>26689</v>
      </c>
      <c r="V3771" s="35" t="s">
        <v>26484</v>
      </c>
      <c r="W3771" s="35" t="s">
        <v>26485</v>
      </c>
      <c r="X3771" s="35" t="s">
        <v>93</v>
      </c>
      <c r="Y3771" s="35">
        <v>2714</v>
      </c>
      <c r="AA3771" s="33" t="s">
        <v>42844</v>
      </c>
      <c r="AB3771" s="33">
        <v>4677</v>
      </c>
      <c r="AC3771" s="103">
        <v>19915</v>
      </c>
    </row>
    <row r="3772" spans="1:46" ht="13" customHeight="1" x14ac:dyDescent="0.2">
      <c r="A3772" s="33" t="s">
        <v>26842</v>
      </c>
      <c r="B3772" s="33">
        <v>16</v>
      </c>
      <c r="C3772" s="33" t="s">
        <v>13</v>
      </c>
      <c r="D3772" s="33" t="s">
        <v>78</v>
      </c>
      <c r="F3772" s="94">
        <v>42849</v>
      </c>
      <c r="G3772" s="33" t="s">
        <v>26843</v>
      </c>
      <c r="H3772" s="33" t="s">
        <v>671</v>
      </c>
      <c r="I3772" s="33" t="s">
        <v>66</v>
      </c>
      <c r="J3772" s="62">
        <v>77084</v>
      </c>
      <c r="K3772" s="33" t="s">
        <v>512</v>
      </c>
      <c r="L3772" s="33" t="s">
        <v>26844</v>
      </c>
      <c r="M3772" s="1" t="s">
        <v>47602</v>
      </c>
      <c r="N3772" s="33" t="s">
        <v>20</v>
      </c>
      <c r="O3772" s="33" t="s">
        <v>26845</v>
      </c>
      <c r="P3772" s="33" t="s">
        <v>45771</v>
      </c>
      <c r="Q3772" s="33" t="s">
        <v>29986</v>
      </c>
      <c r="R3772" s="96" t="s">
        <v>26846</v>
      </c>
      <c r="S3772" s="33" t="s">
        <v>93</v>
      </c>
      <c r="T3772" s="33" t="s">
        <v>21</v>
      </c>
      <c r="U3772" s="35" t="s">
        <v>26689</v>
      </c>
      <c r="V3772" s="35" t="s">
        <v>26482</v>
      </c>
      <c r="W3772" s="35" t="s">
        <v>26486</v>
      </c>
      <c r="X3772" s="35" t="s">
        <v>509</v>
      </c>
      <c r="Y3772" s="35">
        <v>2527</v>
      </c>
      <c r="AA3772" s="33" t="s">
        <v>42844</v>
      </c>
      <c r="AB3772" s="33">
        <v>4676</v>
      </c>
      <c r="AC3772" s="103">
        <v>19916</v>
      </c>
    </row>
    <row r="3773" spans="1:46" ht="13" customHeight="1" x14ac:dyDescent="0.2">
      <c r="A3773" s="33" t="s">
        <v>27101</v>
      </c>
      <c r="B3773" s="33">
        <v>79</v>
      </c>
      <c r="C3773" s="33" t="s">
        <v>13</v>
      </c>
      <c r="D3773" s="33" t="s">
        <v>30</v>
      </c>
      <c r="F3773" s="94">
        <v>42849</v>
      </c>
      <c r="G3773" s="33" t="s">
        <v>27102</v>
      </c>
      <c r="H3773" s="33" t="s">
        <v>27103</v>
      </c>
      <c r="I3773" s="33" t="s">
        <v>373</v>
      </c>
      <c r="J3773" s="62">
        <v>17363</v>
      </c>
      <c r="K3773" s="33" t="s">
        <v>1495</v>
      </c>
      <c r="L3773" s="33" t="s">
        <v>470</v>
      </c>
      <c r="M3773" s="1" t="s">
        <v>46170</v>
      </c>
      <c r="N3773" s="33" t="s">
        <v>20</v>
      </c>
      <c r="O3773" s="33" t="s">
        <v>27104</v>
      </c>
      <c r="P3773" s="33" t="s">
        <v>45791</v>
      </c>
      <c r="Q3773" s="33" t="s">
        <v>29986</v>
      </c>
      <c r="R3773" s="96" t="s">
        <v>27105</v>
      </c>
      <c r="S3773" s="33" t="s">
        <v>509</v>
      </c>
      <c r="T3773" s="33" t="s">
        <v>21</v>
      </c>
      <c r="U3773" s="35" t="s">
        <v>26689</v>
      </c>
      <c r="V3773" s="35" t="s">
        <v>26484</v>
      </c>
      <c r="W3773" s="35" t="s">
        <v>26485</v>
      </c>
      <c r="X3773" s="35" t="s">
        <v>93</v>
      </c>
      <c r="Y3773" s="35">
        <v>2524</v>
      </c>
      <c r="AA3773" s="33" t="s">
        <v>42843</v>
      </c>
      <c r="AB3773" s="33">
        <v>4675</v>
      </c>
      <c r="AC3773" s="103">
        <v>19914</v>
      </c>
      <c r="AT3773" s="96"/>
    </row>
    <row r="3774" spans="1:46" ht="13" customHeight="1" x14ac:dyDescent="0.2">
      <c r="A3774" s="33" t="s">
        <v>27008</v>
      </c>
      <c r="B3774" s="33">
        <v>35</v>
      </c>
      <c r="C3774" s="33" t="s">
        <v>13</v>
      </c>
      <c r="D3774" s="33" t="s">
        <v>30</v>
      </c>
      <c r="E3774" s="96" t="s">
        <v>27009</v>
      </c>
      <c r="F3774" s="94">
        <v>42849</v>
      </c>
      <c r="G3774" s="33" t="s">
        <v>27010</v>
      </c>
      <c r="H3774" s="33" t="s">
        <v>1430</v>
      </c>
      <c r="I3774" s="33" t="s">
        <v>105</v>
      </c>
      <c r="J3774" s="62">
        <v>97497</v>
      </c>
      <c r="K3774" s="33" t="s">
        <v>1431</v>
      </c>
      <c r="L3774" s="33" t="s">
        <v>1904</v>
      </c>
      <c r="M3774" s="1" t="s">
        <v>46143</v>
      </c>
      <c r="N3774" s="33" t="s">
        <v>4952</v>
      </c>
      <c r="O3774" s="33" t="s">
        <v>27011</v>
      </c>
      <c r="P3774" s="33" t="s">
        <v>45791</v>
      </c>
      <c r="Q3774" s="33" t="s">
        <v>29986</v>
      </c>
      <c r="R3774" s="96" t="s">
        <v>27012</v>
      </c>
      <c r="S3774" s="33" t="s">
        <v>93</v>
      </c>
      <c r="T3774" s="33" t="s">
        <v>45897</v>
      </c>
      <c r="U3774" s="35" t="s">
        <v>49804</v>
      </c>
      <c r="V3774" s="35" t="s">
        <v>26484</v>
      </c>
      <c r="W3774" s="35" t="s">
        <v>26485</v>
      </c>
      <c r="X3774" s="35" t="s">
        <v>93</v>
      </c>
      <c r="Y3774" s="35">
        <v>2531</v>
      </c>
      <c r="AA3774" s="33" t="s">
        <v>42843</v>
      </c>
      <c r="AB3774" s="33">
        <v>4678</v>
      </c>
      <c r="AC3774" s="103">
        <v>20033</v>
      </c>
      <c r="AQ3774" s="72"/>
    </row>
    <row r="3775" spans="1:46" ht="13" customHeight="1" x14ac:dyDescent="0.2">
      <c r="A3775" s="33" t="s">
        <v>26838</v>
      </c>
      <c r="B3775" s="33">
        <v>70</v>
      </c>
      <c r="C3775" s="33" t="s">
        <v>13</v>
      </c>
      <c r="D3775" s="33" t="s">
        <v>30</v>
      </c>
      <c r="E3775" s="96" t="s">
        <v>29554</v>
      </c>
      <c r="F3775" s="94">
        <v>42848</v>
      </c>
      <c r="G3775" s="33" t="s">
        <v>26839</v>
      </c>
      <c r="H3775" s="33" t="s">
        <v>481</v>
      </c>
      <c r="I3775" s="33" t="s">
        <v>111</v>
      </c>
      <c r="J3775" s="62">
        <v>86303</v>
      </c>
      <c r="K3775" s="33" t="s">
        <v>165</v>
      </c>
      <c r="L3775" s="33" t="s">
        <v>11770</v>
      </c>
      <c r="M3775" s="1" t="s">
        <v>47603</v>
      </c>
      <c r="N3775" s="33" t="s">
        <v>20</v>
      </c>
      <c r="O3775" s="33" t="s">
        <v>26840</v>
      </c>
      <c r="P3775" s="33" t="s">
        <v>45771</v>
      </c>
      <c r="Q3775" s="33" t="s">
        <v>29986</v>
      </c>
      <c r="R3775" s="96" t="s">
        <v>26841</v>
      </c>
      <c r="S3775" s="33" t="s">
        <v>22</v>
      </c>
      <c r="T3775" s="33" t="s">
        <v>21</v>
      </c>
      <c r="U3775" s="35" t="s">
        <v>26689</v>
      </c>
      <c r="V3775" s="35" t="s">
        <v>26484</v>
      </c>
      <c r="W3775" s="35" t="s">
        <v>26485</v>
      </c>
      <c r="X3775" s="35" t="s">
        <v>93</v>
      </c>
      <c r="Y3775" s="35">
        <v>2526</v>
      </c>
      <c r="AA3775" s="33" t="s">
        <v>42844</v>
      </c>
      <c r="AB3775" s="33">
        <v>4674</v>
      </c>
      <c r="AC3775" s="103">
        <v>19913</v>
      </c>
    </row>
    <row r="3776" spans="1:46" ht="13" customHeight="1" x14ac:dyDescent="0.2">
      <c r="A3776" s="33" t="s">
        <v>26999</v>
      </c>
      <c r="B3776" s="33">
        <v>24</v>
      </c>
      <c r="C3776" s="33" t="s">
        <v>13</v>
      </c>
      <c r="D3776" s="33" t="s">
        <v>30</v>
      </c>
      <c r="F3776" s="94">
        <v>42847</v>
      </c>
      <c r="G3776" s="33" t="s">
        <v>27000</v>
      </c>
      <c r="H3776" s="33" t="s">
        <v>502</v>
      </c>
      <c r="I3776" s="33" t="s">
        <v>62</v>
      </c>
      <c r="J3776" s="62">
        <v>45011</v>
      </c>
      <c r="K3776" s="33" t="s">
        <v>5049</v>
      </c>
      <c r="L3776" s="33" t="s">
        <v>2664</v>
      </c>
      <c r="M3776" s="1" t="s">
        <v>47605</v>
      </c>
      <c r="N3776" s="33" t="s">
        <v>20</v>
      </c>
      <c r="O3776" s="33" t="s">
        <v>27001</v>
      </c>
      <c r="P3776" s="33" t="s">
        <v>45771</v>
      </c>
      <c r="Q3776" s="33" t="s">
        <v>29986</v>
      </c>
      <c r="R3776" s="96" t="s">
        <v>27002</v>
      </c>
      <c r="S3776" s="33" t="s">
        <v>93</v>
      </c>
      <c r="T3776" s="33" t="s">
        <v>21</v>
      </c>
      <c r="U3776" s="35" t="s">
        <v>26682</v>
      </c>
      <c r="V3776" s="35" t="s">
        <v>26482</v>
      </c>
      <c r="W3776" s="35" t="s">
        <v>26485</v>
      </c>
      <c r="X3776" s="35" t="s">
        <v>93</v>
      </c>
      <c r="Y3776" s="35">
        <v>2523</v>
      </c>
      <c r="AA3776" s="33" t="s">
        <v>42844</v>
      </c>
      <c r="AB3776" s="33">
        <v>4672</v>
      </c>
      <c r="AC3776" s="103">
        <v>19910</v>
      </c>
    </row>
    <row r="3777" spans="1:43" ht="13" customHeight="1" x14ac:dyDescent="0.2">
      <c r="A3777" s="33" t="s">
        <v>26816</v>
      </c>
      <c r="B3777" s="33">
        <v>43</v>
      </c>
      <c r="C3777" s="33" t="s">
        <v>13</v>
      </c>
      <c r="D3777" s="33" t="s">
        <v>14</v>
      </c>
      <c r="E3777" s="96" t="s">
        <v>26817</v>
      </c>
      <c r="F3777" s="94">
        <v>42847</v>
      </c>
      <c r="G3777" s="33" t="s">
        <v>26818</v>
      </c>
      <c r="H3777" s="33" t="s">
        <v>10065</v>
      </c>
      <c r="I3777" s="33" t="s">
        <v>38</v>
      </c>
      <c r="J3777" s="62">
        <v>95991</v>
      </c>
      <c r="K3777" s="33" t="s">
        <v>6907</v>
      </c>
      <c r="L3777" s="33" t="s">
        <v>10067</v>
      </c>
      <c r="M3777" s="1" t="s">
        <v>47604</v>
      </c>
      <c r="N3777" s="33" t="s">
        <v>20</v>
      </c>
      <c r="O3777" s="33" t="s">
        <v>26819</v>
      </c>
      <c r="P3777" s="33" t="s">
        <v>45771</v>
      </c>
      <c r="Q3777" s="33" t="s">
        <v>29986</v>
      </c>
      <c r="R3777" s="96" t="s">
        <v>26820</v>
      </c>
      <c r="S3777" s="33" t="s">
        <v>93</v>
      </c>
      <c r="T3777" s="33" t="s">
        <v>21</v>
      </c>
      <c r="U3777" s="35" t="s">
        <v>29319</v>
      </c>
      <c r="V3777" s="35" t="s">
        <v>26484</v>
      </c>
      <c r="W3777" s="35" t="s">
        <v>26486</v>
      </c>
      <c r="X3777" s="35" t="s">
        <v>93</v>
      </c>
      <c r="Y3777" s="35">
        <v>2521</v>
      </c>
      <c r="AA3777" s="33" t="s">
        <v>42844</v>
      </c>
      <c r="AB3777" s="33">
        <v>4671</v>
      </c>
      <c r="AC3777" s="103">
        <v>19911</v>
      </c>
    </row>
    <row r="3778" spans="1:43" ht="13" customHeight="1" x14ac:dyDescent="0.2">
      <c r="A3778" s="33" t="s">
        <v>26764</v>
      </c>
      <c r="B3778" s="33">
        <v>39</v>
      </c>
      <c r="C3778" s="33" t="s">
        <v>13</v>
      </c>
      <c r="D3778" s="33" t="s">
        <v>78</v>
      </c>
      <c r="E3778" s="96" t="s">
        <v>26765</v>
      </c>
      <c r="F3778" s="94">
        <v>42847</v>
      </c>
      <c r="G3778" s="33" t="s">
        <v>26766</v>
      </c>
      <c r="H3778" s="33" t="s">
        <v>2169</v>
      </c>
      <c r="I3778" s="33" t="s">
        <v>197</v>
      </c>
      <c r="J3778" s="62">
        <v>46368</v>
      </c>
      <c r="K3778" s="33" t="s">
        <v>19145</v>
      </c>
      <c r="L3778" s="33" t="s">
        <v>26767</v>
      </c>
      <c r="M3778" s="1" t="s">
        <v>47606</v>
      </c>
      <c r="N3778" s="33" t="s">
        <v>20</v>
      </c>
      <c r="O3778" s="33" t="s">
        <v>26768</v>
      </c>
      <c r="P3778" s="33" t="s">
        <v>31754</v>
      </c>
      <c r="Q3778" s="33" t="s">
        <v>29986</v>
      </c>
      <c r="R3778" s="96" t="s">
        <v>26769</v>
      </c>
      <c r="S3778" s="33" t="s">
        <v>93</v>
      </c>
      <c r="T3778" s="33" t="s">
        <v>350</v>
      </c>
      <c r="U3778" s="35" t="s">
        <v>26775</v>
      </c>
      <c r="V3778" s="35" t="s">
        <v>26482</v>
      </c>
      <c r="W3778" s="35" t="s">
        <v>26485</v>
      </c>
      <c r="X3778" s="35" t="s">
        <v>93</v>
      </c>
      <c r="Y3778" s="35">
        <v>2522</v>
      </c>
      <c r="AA3778" s="33" t="s">
        <v>42844</v>
      </c>
      <c r="AB3778" s="33">
        <v>4673</v>
      </c>
      <c r="AC3778" s="103">
        <v>19912</v>
      </c>
    </row>
    <row r="3779" spans="1:43" ht="13" customHeight="1" x14ac:dyDescent="0.2">
      <c r="A3779" s="33" t="s">
        <v>30452</v>
      </c>
      <c r="B3779" s="33">
        <v>25</v>
      </c>
      <c r="C3779" s="33" t="s">
        <v>13</v>
      </c>
      <c r="D3779" s="33" t="s">
        <v>30</v>
      </c>
      <c r="F3779" s="94">
        <v>42846</v>
      </c>
      <c r="G3779" s="33" t="s">
        <v>30453</v>
      </c>
      <c r="H3779" s="33" t="s">
        <v>30454</v>
      </c>
      <c r="I3779" s="33" t="s">
        <v>105</v>
      </c>
      <c r="J3779" s="62">
        <v>97068</v>
      </c>
      <c r="K3779" s="33" t="s">
        <v>30455</v>
      </c>
      <c r="L3779" s="33" t="s">
        <v>30456</v>
      </c>
      <c r="M3779" s="1" t="s">
        <v>47607</v>
      </c>
      <c r="N3779" s="33" t="s">
        <v>20</v>
      </c>
      <c r="O3779" s="33" t="s">
        <v>30457</v>
      </c>
      <c r="P3779" s="33" t="s">
        <v>45771</v>
      </c>
      <c r="Q3779" s="33" t="s">
        <v>29986</v>
      </c>
      <c r="R3779" s="33" t="s">
        <v>30458</v>
      </c>
      <c r="S3779" s="33" t="s">
        <v>509</v>
      </c>
      <c r="T3779" s="33" t="s">
        <v>21</v>
      </c>
      <c r="U3779" s="33" t="s">
        <v>26689</v>
      </c>
      <c r="V3779" s="33" t="s">
        <v>26482</v>
      </c>
      <c r="W3779" s="33" t="s">
        <v>26485</v>
      </c>
      <c r="X3779" s="33" t="s">
        <v>93</v>
      </c>
      <c r="Y3779" s="33">
        <v>2519</v>
      </c>
      <c r="AA3779" s="33" t="s">
        <v>42844</v>
      </c>
      <c r="AB3779" s="33">
        <v>4670</v>
      </c>
      <c r="AC3779" s="103">
        <v>19909</v>
      </c>
    </row>
    <row r="3780" spans="1:43" ht="13" customHeight="1" x14ac:dyDescent="0.2">
      <c r="A3780" s="33" t="s">
        <v>26707</v>
      </c>
      <c r="B3780" s="33">
        <v>19</v>
      </c>
      <c r="C3780" s="33" t="s">
        <v>13</v>
      </c>
      <c r="D3780" s="33" t="s">
        <v>78</v>
      </c>
      <c r="F3780" s="94">
        <v>42845</v>
      </c>
      <c r="G3780" s="33" t="s">
        <v>26708</v>
      </c>
      <c r="H3780" s="33" t="s">
        <v>1129</v>
      </c>
      <c r="I3780" s="33" t="s">
        <v>281</v>
      </c>
      <c r="J3780" s="62">
        <v>98104</v>
      </c>
      <c r="K3780" s="33" t="s">
        <v>1130</v>
      </c>
      <c r="L3780" s="33" t="s">
        <v>1131</v>
      </c>
      <c r="M3780" s="1" t="s">
        <v>46009</v>
      </c>
      <c r="N3780" s="33" t="s">
        <v>20</v>
      </c>
      <c r="O3780" s="33" t="s">
        <v>26709</v>
      </c>
      <c r="P3780" s="33" t="s">
        <v>45791</v>
      </c>
      <c r="Q3780" s="33" t="s">
        <v>29986</v>
      </c>
      <c r="R3780" s="96" t="s">
        <v>26710</v>
      </c>
      <c r="S3780" s="33" t="s">
        <v>93</v>
      </c>
      <c r="T3780" s="33" t="s">
        <v>21</v>
      </c>
      <c r="U3780" s="35" t="s">
        <v>26689</v>
      </c>
      <c r="V3780" s="35" t="s">
        <v>26484</v>
      </c>
      <c r="W3780" s="35" t="s">
        <v>26485</v>
      </c>
      <c r="X3780" s="35" t="s">
        <v>93</v>
      </c>
      <c r="Y3780" s="35">
        <v>2515</v>
      </c>
      <c r="AA3780" s="33" t="s">
        <v>42842</v>
      </c>
      <c r="AB3780" s="33">
        <v>4664</v>
      </c>
      <c r="AC3780" s="103">
        <v>19907</v>
      </c>
    </row>
    <row r="3781" spans="1:43" ht="13" customHeight="1" x14ac:dyDescent="0.2">
      <c r="A3781" s="33" t="s">
        <v>26833</v>
      </c>
      <c r="B3781" s="33">
        <v>26</v>
      </c>
      <c r="C3781" s="33" t="s">
        <v>13</v>
      </c>
      <c r="D3781" s="33" t="s">
        <v>41</v>
      </c>
      <c r="F3781" s="94">
        <v>42845</v>
      </c>
      <c r="G3781" s="33" t="s">
        <v>26834</v>
      </c>
      <c r="H3781" s="33" t="s">
        <v>21990</v>
      </c>
      <c r="I3781" s="33" t="s">
        <v>25</v>
      </c>
      <c r="J3781" s="62">
        <v>29927</v>
      </c>
      <c r="K3781" s="33" t="s">
        <v>4683</v>
      </c>
      <c r="L3781" s="33" t="s">
        <v>26835</v>
      </c>
      <c r="M3781" s="1" t="s">
        <v>47608</v>
      </c>
      <c r="N3781" s="33" t="s">
        <v>20</v>
      </c>
      <c r="O3781" s="33" t="s">
        <v>26836</v>
      </c>
      <c r="P3781" s="33" t="s">
        <v>45771</v>
      </c>
      <c r="Q3781" s="33" t="s">
        <v>29986</v>
      </c>
      <c r="R3781" s="96" t="s">
        <v>26837</v>
      </c>
      <c r="S3781" s="33" t="s">
        <v>93</v>
      </c>
      <c r="T3781" s="33" t="s">
        <v>21</v>
      </c>
      <c r="U3781" s="35" t="s">
        <v>26689</v>
      </c>
      <c r="V3781" s="35" t="s">
        <v>26484</v>
      </c>
      <c r="W3781" s="35" t="s">
        <v>26485</v>
      </c>
      <c r="X3781" s="35" t="s">
        <v>93</v>
      </c>
      <c r="Y3781" s="35">
        <v>2517</v>
      </c>
      <c r="AA3781" s="33" t="s">
        <v>42843</v>
      </c>
      <c r="AB3781" s="33">
        <v>4665</v>
      </c>
      <c r="AC3781" s="103">
        <v>19905</v>
      </c>
    </row>
    <row r="3782" spans="1:43" ht="13" customHeight="1" x14ac:dyDescent="0.2">
      <c r="A3782" s="33" t="s">
        <v>27067</v>
      </c>
      <c r="B3782" s="33">
        <v>55</v>
      </c>
      <c r="C3782" s="33" t="s">
        <v>13</v>
      </c>
      <c r="D3782" s="33" t="s">
        <v>41</v>
      </c>
      <c r="E3782" s="96" t="s">
        <v>29537</v>
      </c>
      <c r="F3782" s="94">
        <v>42845</v>
      </c>
      <c r="G3782" s="33" t="s">
        <v>27068</v>
      </c>
      <c r="H3782" s="33" t="s">
        <v>529</v>
      </c>
      <c r="I3782" s="33" t="s">
        <v>66</v>
      </c>
      <c r="J3782" s="62">
        <v>78207</v>
      </c>
      <c r="K3782" s="33" t="s">
        <v>530</v>
      </c>
      <c r="L3782" s="33" t="s">
        <v>531</v>
      </c>
      <c r="M3782" s="1" t="s">
        <v>46041</v>
      </c>
      <c r="N3782" s="33" t="s">
        <v>4952</v>
      </c>
      <c r="O3782" s="33" t="s">
        <v>27069</v>
      </c>
      <c r="P3782" s="33" t="s">
        <v>45771</v>
      </c>
      <c r="Q3782" s="33" t="s">
        <v>29986</v>
      </c>
      <c r="R3782" s="96" t="s">
        <v>27070</v>
      </c>
      <c r="S3782" s="33" t="s">
        <v>93</v>
      </c>
      <c r="T3782" s="33" t="s">
        <v>21</v>
      </c>
      <c r="U3782" s="35" t="s">
        <v>26682</v>
      </c>
      <c r="V3782" s="35" t="s">
        <v>26482</v>
      </c>
      <c r="W3782" s="35" t="s">
        <v>26485</v>
      </c>
      <c r="X3782" s="35" t="s">
        <v>93</v>
      </c>
      <c r="Y3782" s="35">
        <v>2516</v>
      </c>
      <c r="AA3782" s="33" t="s">
        <v>42842</v>
      </c>
      <c r="AB3782" s="33">
        <v>4666</v>
      </c>
      <c r="AC3782" s="103">
        <v>19906</v>
      </c>
    </row>
    <row r="3783" spans="1:43" ht="13" customHeight="1" x14ac:dyDescent="0.2">
      <c r="A3783" s="33" t="s">
        <v>26959</v>
      </c>
      <c r="B3783" s="33">
        <v>64</v>
      </c>
      <c r="C3783" s="33" t="s">
        <v>13</v>
      </c>
      <c r="D3783" s="33" t="s">
        <v>30</v>
      </c>
      <c r="F3783" s="94">
        <v>42845</v>
      </c>
      <c r="G3783" s="33" t="s">
        <v>26960</v>
      </c>
      <c r="H3783" s="33" t="s">
        <v>1978</v>
      </c>
      <c r="I3783" s="33" t="s">
        <v>366</v>
      </c>
      <c r="J3783" s="62">
        <v>73034</v>
      </c>
      <c r="K3783" s="33" t="s">
        <v>1025</v>
      </c>
      <c r="L3783" s="33" t="s">
        <v>27436</v>
      </c>
      <c r="M3783" s="1" t="s">
        <v>47609</v>
      </c>
      <c r="N3783" s="33" t="s">
        <v>20</v>
      </c>
      <c r="O3783" s="33" t="s">
        <v>36481</v>
      </c>
      <c r="P3783" s="33" t="s">
        <v>45771</v>
      </c>
      <c r="Q3783" s="33" t="s">
        <v>29986</v>
      </c>
      <c r="R3783" s="96" t="s">
        <v>26961</v>
      </c>
      <c r="S3783" s="33" t="s">
        <v>22</v>
      </c>
      <c r="T3783" s="33" t="s">
        <v>21</v>
      </c>
      <c r="U3783" s="35" t="s">
        <v>26689</v>
      </c>
      <c r="V3783" s="35" t="s">
        <v>26484</v>
      </c>
      <c r="W3783" s="35" t="s">
        <v>26485</v>
      </c>
      <c r="X3783" s="35" t="s">
        <v>93</v>
      </c>
      <c r="Y3783" s="35">
        <v>2513</v>
      </c>
      <c r="AA3783" s="33" t="s">
        <v>42844</v>
      </c>
      <c r="AB3783" s="33">
        <v>4663</v>
      </c>
      <c r="AC3783" s="103">
        <v>19901</v>
      </c>
    </row>
    <row r="3784" spans="1:43" ht="13" customHeight="1" x14ac:dyDescent="0.2">
      <c r="A3784" s="33" t="s">
        <v>26895</v>
      </c>
      <c r="B3784" s="33">
        <v>17</v>
      </c>
      <c r="C3784" s="33" t="s">
        <v>102</v>
      </c>
      <c r="D3784" s="33" t="s">
        <v>30</v>
      </c>
      <c r="E3784" s="33" t="s">
        <v>27708</v>
      </c>
      <c r="F3784" s="94">
        <v>42845</v>
      </c>
      <c r="G3784" s="33" t="s">
        <v>26797</v>
      </c>
      <c r="H3784" s="33" t="s">
        <v>3054</v>
      </c>
      <c r="I3784" s="33" t="s">
        <v>111</v>
      </c>
      <c r="J3784" s="62">
        <v>85301</v>
      </c>
      <c r="K3784" s="33" t="s">
        <v>582</v>
      </c>
      <c r="L3784" s="33" t="s">
        <v>1334</v>
      </c>
      <c r="M3784" s="1" t="s">
        <v>46074</v>
      </c>
      <c r="N3784" s="33" t="s">
        <v>20</v>
      </c>
      <c r="O3784" s="33" t="s">
        <v>36480</v>
      </c>
      <c r="P3784" s="33" t="s">
        <v>45771</v>
      </c>
      <c r="Q3784" s="33" t="s">
        <v>29986</v>
      </c>
      <c r="R3784" s="96" t="s">
        <v>26799</v>
      </c>
      <c r="S3784" s="33" t="s">
        <v>93</v>
      </c>
      <c r="T3784" s="33" t="s">
        <v>45897</v>
      </c>
      <c r="U3784" s="35" t="s">
        <v>49804</v>
      </c>
      <c r="V3784" s="35" t="s">
        <v>26482</v>
      </c>
      <c r="W3784" s="35" t="s">
        <v>26485</v>
      </c>
      <c r="X3784" s="35" t="s">
        <v>93</v>
      </c>
      <c r="Y3784" s="35">
        <v>2525</v>
      </c>
      <c r="AA3784" s="33" t="s">
        <v>42844</v>
      </c>
      <c r="AB3784" s="33">
        <v>4667</v>
      </c>
      <c r="AC3784" s="103">
        <v>19920</v>
      </c>
    </row>
    <row r="3785" spans="1:43" ht="13" customHeight="1" x14ac:dyDescent="0.2">
      <c r="A3785" s="33" t="s">
        <v>26795</v>
      </c>
      <c r="B3785" s="33">
        <v>25</v>
      </c>
      <c r="C3785" s="33" t="s">
        <v>13</v>
      </c>
      <c r="D3785" s="33" t="s">
        <v>41</v>
      </c>
      <c r="E3785" s="96" t="s">
        <v>26796</v>
      </c>
      <c r="F3785" s="94">
        <v>42845</v>
      </c>
      <c r="G3785" s="33" t="s">
        <v>26797</v>
      </c>
      <c r="H3785" s="33" t="s">
        <v>3054</v>
      </c>
      <c r="I3785" s="33" t="s">
        <v>111</v>
      </c>
      <c r="J3785" s="62">
        <v>85301</v>
      </c>
      <c r="K3785" s="33" t="s">
        <v>582</v>
      </c>
      <c r="L3785" s="33" t="s">
        <v>26798</v>
      </c>
      <c r="M3785" s="1" t="s">
        <v>47610</v>
      </c>
      <c r="N3785" s="33" t="s">
        <v>20</v>
      </c>
      <c r="O3785" s="33" t="s">
        <v>36479</v>
      </c>
      <c r="P3785" s="33" t="s">
        <v>45791</v>
      </c>
      <c r="Q3785" s="33" t="s">
        <v>29986</v>
      </c>
      <c r="R3785" s="96" t="s">
        <v>26799</v>
      </c>
      <c r="S3785" s="33" t="s">
        <v>93</v>
      </c>
      <c r="T3785" s="33" t="s">
        <v>350</v>
      </c>
      <c r="U3785" s="35" t="s">
        <v>26775</v>
      </c>
      <c r="V3785" s="35" t="s">
        <v>26482</v>
      </c>
      <c r="W3785" s="35" t="s">
        <v>26483</v>
      </c>
      <c r="X3785" s="35" t="s">
        <v>93</v>
      </c>
      <c r="Y3785" s="35">
        <v>2518</v>
      </c>
      <c r="AA3785" s="33" t="s">
        <v>42844</v>
      </c>
      <c r="AB3785" s="33">
        <v>4668</v>
      </c>
      <c r="AC3785" s="103">
        <v>19902</v>
      </c>
      <c r="AQ3785" s="96"/>
    </row>
    <row r="3786" spans="1:43" ht="13" customHeight="1" x14ac:dyDescent="0.2">
      <c r="A3786" s="33" t="s">
        <v>27218</v>
      </c>
      <c r="B3786" s="33">
        <v>30</v>
      </c>
      <c r="C3786" s="33" t="s">
        <v>13</v>
      </c>
      <c r="D3786" s="33" t="s">
        <v>30</v>
      </c>
      <c r="E3786" s="96" t="s">
        <v>27219</v>
      </c>
      <c r="F3786" s="94">
        <v>42845</v>
      </c>
      <c r="G3786" s="33" t="s">
        <v>27220</v>
      </c>
      <c r="H3786" s="33" t="s">
        <v>762</v>
      </c>
      <c r="I3786" s="33" t="s">
        <v>25</v>
      </c>
      <c r="J3786" s="62">
        <v>29483</v>
      </c>
      <c r="K3786" s="33" t="s">
        <v>763</v>
      </c>
      <c r="L3786" s="33" t="s">
        <v>17424</v>
      </c>
      <c r="M3786" s="1" t="s">
        <v>46019</v>
      </c>
      <c r="N3786" s="33" t="s">
        <v>350</v>
      </c>
      <c r="O3786" s="33" t="s">
        <v>27221</v>
      </c>
      <c r="P3786" s="33" t="s">
        <v>45771</v>
      </c>
      <c r="Q3786" s="33" t="s">
        <v>29986</v>
      </c>
      <c r="R3786" s="96" t="s">
        <v>27222</v>
      </c>
      <c r="S3786" s="33" t="s">
        <v>93</v>
      </c>
      <c r="T3786" s="33" t="s">
        <v>350</v>
      </c>
      <c r="U3786" s="33" t="s">
        <v>26775</v>
      </c>
      <c r="V3786" s="33" t="s">
        <v>26482</v>
      </c>
      <c r="W3786" s="33" t="s">
        <v>26485</v>
      </c>
      <c r="AA3786" s="33" t="s">
        <v>42844</v>
      </c>
      <c r="AB3786" s="33">
        <v>4669</v>
      </c>
      <c r="AC3786" s="103">
        <v>19903</v>
      </c>
    </row>
    <row r="3787" spans="1:43" ht="13" customHeight="1" x14ac:dyDescent="0.2">
      <c r="A3787" s="33" t="s">
        <v>26702</v>
      </c>
      <c r="B3787" s="33">
        <v>21</v>
      </c>
      <c r="C3787" s="33" t="s">
        <v>13</v>
      </c>
      <c r="D3787" s="33" t="s">
        <v>78</v>
      </c>
      <c r="E3787" s="96" t="s">
        <v>26703</v>
      </c>
      <c r="F3787" s="94">
        <v>42844</v>
      </c>
      <c r="G3787" s="33" t="s">
        <v>26704</v>
      </c>
      <c r="H3787" s="33" t="s">
        <v>204</v>
      </c>
      <c r="I3787" s="33" t="s">
        <v>205</v>
      </c>
      <c r="J3787" s="62">
        <v>19809</v>
      </c>
      <c r="K3787" s="33" t="s">
        <v>3483</v>
      </c>
      <c r="L3787" s="33" t="s">
        <v>36831</v>
      </c>
      <c r="M3787" s="1" t="s">
        <v>48929</v>
      </c>
      <c r="N3787" s="33" t="s">
        <v>20</v>
      </c>
      <c r="O3787" s="33" t="s">
        <v>26705</v>
      </c>
      <c r="P3787" s="33" t="s">
        <v>45771</v>
      </c>
      <c r="Q3787" s="33" t="s">
        <v>29986</v>
      </c>
      <c r="R3787" s="96" t="s">
        <v>26706</v>
      </c>
      <c r="S3787" s="33" t="s">
        <v>93</v>
      </c>
      <c r="T3787" s="33" t="s">
        <v>21</v>
      </c>
      <c r="U3787" s="35" t="s">
        <v>26689</v>
      </c>
      <c r="V3787" s="35" t="s">
        <v>26484</v>
      </c>
      <c r="W3787" s="35" t="s">
        <v>26486</v>
      </c>
      <c r="X3787" s="35" t="s">
        <v>509</v>
      </c>
      <c r="Y3787" s="35">
        <v>2514</v>
      </c>
      <c r="AA3787" s="33" t="s">
        <v>42844</v>
      </c>
      <c r="AB3787" s="33">
        <v>4662</v>
      </c>
      <c r="AC3787" s="103">
        <v>19899</v>
      </c>
    </row>
    <row r="3788" spans="1:43" ht="13" customHeight="1" x14ac:dyDescent="0.2">
      <c r="A3788" s="33" t="s">
        <v>27037</v>
      </c>
      <c r="B3788" s="33">
        <v>32</v>
      </c>
      <c r="C3788" s="33" t="s">
        <v>13</v>
      </c>
      <c r="D3788" s="33" t="s">
        <v>30</v>
      </c>
      <c r="E3788" s="96" t="s">
        <v>27038</v>
      </c>
      <c r="F3788" s="94">
        <v>42843</v>
      </c>
      <c r="G3788" s="33" t="s">
        <v>27039</v>
      </c>
      <c r="H3788" s="33" t="s">
        <v>27040</v>
      </c>
      <c r="I3788" s="33" t="s">
        <v>138</v>
      </c>
      <c r="J3788" s="62">
        <v>26802</v>
      </c>
      <c r="K3788" s="33" t="s">
        <v>6846</v>
      </c>
      <c r="L3788" s="33" t="s">
        <v>27041</v>
      </c>
      <c r="M3788" s="1" t="s">
        <v>48942</v>
      </c>
      <c r="N3788" s="33" t="s">
        <v>20</v>
      </c>
      <c r="O3788" s="33" t="s">
        <v>27042</v>
      </c>
      <c r="P3788" s="33" t="s">
        <v>45771</v>
      </c>
      <c r="Q3788" s="33" t="s">
        <v>29986</v>
      </c>
      <c r="R3788" s="96" t="s">
        <v>27043</v>
      </c>
      <c r="S3788" s="33" t="s">
        <v>93</v>
      </c>
      <c r="T3788" s="33" t="s">
        <v>350</v>
      </c>
      <c r="U3788" s="35" t="s">
        <v>26775</v>
      </c>
      <c r="V3788" s="35" t="s">
        <v>26484</v>
      </c>
      <c r="W3788" s="35" t="s">
        <v>26483</v>
      </c>
      <c r="X3788" s="35" t="s">
        <v>93</v>
      </c>
      <c r="Y3788" s="35">
        <v>2511</v>
      </c>
      <c r="AA3788" s="33" t="s">
        <v>42843</v>
      </c>
      <c r="AB3788" s="33">
        <v>4661</v>
      </c>
      <c r="AC3788" s="103">
        <v>18806</v>
      </c>
    </row>
    <row r="3789" spans="1:43" ht="13" customHeight="1" x14ac:dyDescent="0.2">
      <c r="A3789" s="33" t="s">
        <v>27017</v>
      </c>
      <c r="B3789" s="33">
        <v>47</v>
      </c>
      <c r="C3789" s="33" t="s">
        <v>13</v>
      </c>
      <c r="D3789" s="33" t="s">
        <v>30</v>
      </c>
      <c r="F3789" s="94">
        <v>42841</v>
      </c>
      <c r="G3789" s="33" t="s">
        <v>27018</v>
      </c>
      <c r="H3789" s="33" t="s">
        <v>3276</v>
      </c>
      <c r="I3789" s="33" t="s">
        <v>121</v>
      </c>
      <c r="J3789" s="62">
        <v>55110</v>
      </c>
      <c r="K3789" s="33" t="s">
        <v>3278</v>
      </c>
      <c r="L3789" s="33" t="s">
        <v>27019</v>
      </c>
      <c r="M3789" s="1" t="s">
        <v>47611</v>
      </c>
      <c r="N3789" s="33" t="s">
        <v>20</v>
      </c>
      <c r="O3789" s="33" t="s">
        <v>27020</v>
      </c>
      <c r="P3789" s="33" t="s">
        <v>37002</v>
      </c>
      <c r="Q3789" s="33" t="s">
        <v>29986</v>
      </c>
      <c r="R3789" s="96" t="s">
        <v>27021</v>
      </c>
      <c r="S3789" s="33" t="s">
        <v>93</v>
      </c>
      <c r="T3789" s="33" t="s">
        <v>21</v>
      </c>
      <c r="U3789" s="35" t="s">
        <v>26689</v>
      </c>
      <c r="V3789" s="35" t="s">
        <v>26482</v>
      </c>
      <c r="W3789" s="35" t="s">
        <v>26485</v>
      </c>
      <c r="X3789" s="35" t="s">
        <v>93</v>
      </c>
      <c r="Y3789" s="35">
        <v>2508</v>
      </c>
      <c r="AA3789" s="33" t="s">
        <v>42844</v>
      </c>
      <c r="AB3789" s="33">
        <v>4660</v>
      </c>
      <c r="AC3789" s="103">
        <v>19835</v>
      </c>
    </row>
    <row r="3790" spans="1:43" ht="13" customHeight="1" x14ac:dyDescent="0.2">
      <c r="A3790" s="33" t="s">
        <v>26698</v>
      </c>
      <c r="B3790" s="33">
        <v>33</v>
      </c>
      <c r="C3790" s="33" t="s">
        <v>13</v>
      </c>
      <c r="D3790" s="33" t="s">
        <v>78</v>
      </c>
      <c r="F3790" s="94">
        <v>42840</v>
      </c>
      <c r="G3790" s="33" t="s">
        <v>26699</v>
      </c>
      <c r="H3790" s="33" t="s">
        <v>22605</v>
      </c>
      <c r="I3790" s="33" t="s">
        <v>915</v>
      </c>
      <c r="J3790" s="62">
        <v>72301</v>
      </c>
      <c r="K3790" s="33" t="s">
        <v>5219</v>
      </c>
      <c r="L3790" s="33" t="s">
        <v>26700</v>
      </c>
      <c r="M3790" s="1" t="s">
        <v>46847</v>
      </c>
      <c r="N3790" s="33" t="s">
        <v>20</v>
      </c>
      <c r="O3790" s="33" t="s">
        <v>36482</v>
      </c>
      <c r="P3790" s="33" t="s">
        <v>45771</v>
      </c>
      <c r="Q3790" s="33" t="s">
        <v>29986</v>
      </c>
      <c r="R3790" s="96" t="s">
        <v>26701</v>
      </c>
      <c r="S3790" s="33" t="s">
        <v>93</v>
      </c>
      <c r="T3790" s="33" t="s">
        <v>21</v>
      </c>
      <c r="U3790" s="35" t="s">
        <v>26689</v>
      </c>
      <c r="V3790" s="35" t="s">
        <v>26484</v>
      </c>
      <c r="W3790" s="35" t="s">
        <v>26485</v>
      </c>
      <c r="X3790" s="35" t="s">
        <v>93</v>
      </c>
      <c r="Y3790" s="35">
        <v>2506</v>
      </c>
      <c r="AA3790" s="33" t="s">
        <v>42844</v>
      </c>
      <c r="AB3790" s="33">
        <v>4655</v>
      </c>
      <c r="AC3790" s="103">
        <v>19834</v>
      </c>
    </row>
    <row r="3791" spans="1:43" ht="13" customHeight="1" x14ac:dyDescent="0.2">
      <c r="A3791" s="33" t="s">
        <v>26887</v>
      </c>
      <c r="B3791" s="33">
        <v>56</v>
      </c>
      <c r="C3791" s="33" t="s">
        <v>13</v>
      </c>
      <c r="D3791" s="33" t="s">
        <v>30</v>
      </c>
      <c r="E3791" s="96" t="s">
        <v>29555</v>
      </c>
      <c r="F3791" s="94">
        <v>42840</v>
      </c>
      <c r="G3791" s="33" t="s">
        <v>26888</v>
      </c>
      <c r="H3791" s="33" t="s">
        <v>8661</v>
      </c>
      <c r="I3791" s="33" t="s">
        <v>38</v>
      </c>
      <c r="J3791" s="62">
        <v>92663</v>
      </c>
      <c r="K3791" s="33" t="s">
        <v>995</v>
      </c>
      <c r="L3791" s="33" t="s">
        <v>8663</v>
      </c>
      <c r="M3791" s="1" t="s">
        <v>47612</v>
      </c>
      <c r="N3791" s="33" t="s">
        <v>20</v>
      </c>
      <c r="O3791" s="33" t="s">
        <v>26889</v>
      </c>
      <c r="P3791" s="33" t="s">
        <v>45771</v>
      </c>
      <c r="Q3791" s="33" t="s">
        <v>29986</v>
      </c>
      <c r="R3791" s="96" t="s">
        <v>26890</v>
      </c>
      <c r="S3791" s="33" t="s">
        <v>93</v>
      </c>
      <c r="T3791" s="33" t="s">
        <v>21</v>
      </c>
      <c r="U3791" s="35" t="s">
        <v>26682</v>
      </c>
      <c r="V3791" s="35" t="s">
        <v>26482</v>
      </c>
      <c r="W3791" s="35" t="s">
        <v>26485</v>
      </c>
      <c r="X3791" s="35" t="s">
        <v>93</v>
      </c>
      <c r="Y3791" s="35">
        <v>2509</v>
      </c>
      <c r="AA3791" s="33" t="s">
        <v>42842</v>
      </c>
      <c r="AB3791" s="33">
        <v>4657</v>
      </c>
      <c r="AC3791" s="103">
        <v>19832</v>
      </c>
      <c r="AQ3791" s="96"/>
    </row>
    <row r="3792" spans="1:43" ht="13" customHeight="1" x14ac:dyDescent="0.2">
      <c r="A3792" s="33" t="s">
        <v>36843</v>
      </c>
      <c r="B3792" s="33">
        <v>56</v>
      </c>
      <c r="C3792" s="33" t="s">
        <v>13</v>
      </c>
      <c r="D3792" s="33" t="s">
        <v>30</v>
      </c>
      <c r="F3792" s="94">
        <v>42840</v>
      </c>
      <c r="G3792" s="10" t="s">
        <v>36886</v>
      </c>
      <c r="H3792" s="10" t="s">
        <v>36899</v>
      </c>
      <c r="I3792" s="33" t="s">
        <v>62</v>
      </c>
      <c r="J3792" s="62">
        <v>44076</v>
      </c>
      <c r="K3792" s="10" t="s">
        <v>22970</v>
      </c>
      <c r="L3792" s="10" t="s">
        <v>22971</v>
      </c>
      <c r="M3792" s="1" t="s">
        <v>46418</v>
      </c>
      <c r="N3792" s="33" t="s">
        <v>20</v>
      </c>
      <c r="O3792" s="10" t="s">
        <v>36903</v>
      </c>
      <c r="P3792" s="10" t="s">
        <v>45771</v>
      </c>
      <c r="Q3792" s="33" t="s">
        <v>29986</v>
      </c>
      <c r="R3792" s="59" t="s">
        <v>36904</v>
      </c>
      <c r="S3792" s="33" t="s">
        <v>509</v>
      </c>
      <c r="T3792" s="33" t="s">
        <v>21</v>
      </c>
      <c r="U3792" s="35" t="s">
        <v>26689</v>
      </c>
      <c r="V3792" s="35" t="s">
        <v>26484</v>
      </c>
      <c r="W3792" s="35" t="s">
        <v>26485</v>
      </c>
      <c r="X3792" s="33" t="s">
        <v>93</v>
      </c>
      <c r="Y3792" s="33">
        <v>2510</v>
      </c>
      <c r="AA3792" s="33" t="s">
        <v>42843</v>
      </c>
      <c r="AB3792" s="33">
        <v>4656</v>
      </c>
      <c r="AC3792" s="103">
        <v>19833</v>
      </c>
    </row>
    <row r="3793" spans="1:46" ht="13" customHeight="1" x14ac:dyDescent="0.2">
      <c r="A3793" s="33" t="s">
        <v>26786</v>
      </c>
      <c r="B3793" s="33">
        <v>16</v>
      </c>
      <c r="C3793" s="33" t="s">
        <v>13</v>
      </c>
      <c r="D3793" s="33" t="s">
        <v>41</v>
      </c>
      <c r="E3793" s="96" t="s">
        <v>26787</v>
      </c>
      <c r="F3793" s="94">
        <v>42840</v>
      </c>
      <c r="G3793" s="33" t="s">
        <v>26788</v>
      </c>
      <c r="H3793" s="33" t="s">
        <v>182</v>
      </c>
      <c r="I3793" s="33" t="s">
        <v>38</v>
      </c>
      <c r="J3793" s="62">
        <v>93726</v>
      </c>
      <c r="K3793" s="33" t="s">
        <v>182</v>
      </c>
      <c r="L3793" s="33" t="s">
        <v>183</v>
      </c>
      <c r="M3793" s="1" t="s">
        <v>46155</v>
      </c>
      <c r="N3793" s="33" t="s">
        <v>20</v>
      </c>
      <c r="O3793" s="33" t="s">
        <v>30252</v>
      </c>
      <c r="P3793" s="33" t="s">
        <v>45771</v>
      </c>
      <c r="Q3793" s="33" t="s">
        <v>29986</v>
      </c>
      <c r="R3793" s="96" t="s">
        <v>26789</v>
      </c>
      <c r="S3793" s="33" t="s">
        <v>93</v>
      </c>
      <c r="T3793" s="33" t="s">
        <v>45897</v>
      </c>
      <c r="U3793" s="35" t="s">
        <v>49804</v>
      </c>
      <c r="V3793" s="35" t="s">
        <v>26482</v>
      </c>
      <c r="W3793" s="35" t="s">
        <v>26486</v>
      </c>
      <c r="X3793" s="35" t="s">
        <v>509</v>
      </c>
      <c r="Y3793" s="35">
        <v>2520</v>
      </c>
      <c r="AA3793" s="33" t="s">
        <v>42842</v>
      </c>
      <c r="AB3793" s="33">
        <v>4658</v>
      </c>
      <c r="AC3793" s="103">
        <v>19908</v>
      </c>
    </row>
    <row r="3794" spans="1:46" ht="13" customHeight="1" x14ac:dyDescent="0.2">
      <c r="A3794" s="33" t="s">
        <v>27154</v>
      </c>
      <c r="B3794" s="33">
        <v>42</v>
      </c>
      <c r="C3794" s="33" t="s">
        <v>13</v>
      </c>
      <c r="D3794" s="33" t="s">
        <v>78</v>
      </c>
      <c r="F3794" s="94">
        <v>42840</v>
      </c>
      <c r="G3794" s="33" t="s">
        <v>27155</v>
      </c>
      <c r="H3794" s="33" t="s">
        <v>671</v>
      </c>
      <c r="I3794" s="33" t="s">
        <v>66</v>
      </c>
      <c r="J3794" s="62">
        <v>77045</v>
      </c>
      <c r="K3794" s="33" t="s">
        <v>512</v>
      </c>
      <c r="L3794" s="33" t="s">
        <v>672</v>
      </c>
      <c r="M3794" s="1" t="s">
        <v>45992</v>
      </c>
      <c r="N3794" s="33" t="s">
        <v>362</v>
      </c>
      <c r="O3794" s="33" t="s">
        <v>27156</v>
      </c>
      <c r="P3794" s="33" t="s">
        <v>45771</v>
      </c>
      <c r="Q3794" s="33" t="s">
        <v>29986</v>
      </c>
      <c r="R3794" s="96" t="s">
        <v>27157</v>
      </c>
      <c r="S3794" s="33" t="s">
        <v>509</v>
      </c>
      <c r="T3794" s="33" t="s">
        <v>45897</v>
      </c>
      <c r="U3794" s="33" t="s">
        <v>49804</v>
      </c>
      <c r="V3794" s="33" t="s">
        <v>26484</v>
      </c>
      <c r="W3794" s="33" t="s">
        <v>26485</v>
      </c>
      <c r="AA3794" s="33" t="s">
        <v>42844</v>
      </c>
      <c r="AB3794" s="33">
        <v>4659</v>
      </c>
      <c r="AC3794" s="103">
        <v>18715</v>
      </c>
    </row>
    <row r="3795" spans="1:46" ht="13" customHeight="1" x14ac:dyDescent="0.2">
      <c r="A3795" s="33" t="s">
        <v>26809</v>
      </c>
      <c r="B3795" s="33">
        <v>24</v>
      </c>
      <c r="C3795" s="33" t="s">
        <v>13</v>
      </c>
      <c r="D3795" s="33" t="s">
        <v>127</v>
      </c>
      <c r="E3795" s="96" t="s">
        <v>30293</v>
      </c>
      <c r="F3795" s="94">
        <v>42839</v>
      </c>
      <c r="G3795" s="33" t="s">
        <v>26810</v>
      </c>
      <c r="H3795" s="33" t="s">
        <v>26811</v>
      </c>
      <c r="I3795" s="33" t="s">
        <v>1601</v>
      </c>
      <c r="J3795" s="62">
        <v>58554</v>
      </c>
      <c r="K3795" s="33" t="s">
        <v>26812</v>
      </c>
      <c r="L3795" s="33" t="s">
        <v>26813</v>
      </c>
      <c r="M3795" s="1" t="s">
        <v>47613</v>
      </c>
      <c r="N3795" s="33" t="s">
        <v>20</v>
      </c>
      <c r="O3795" s="33" t="s">
        <v>26814</v>
      </c>
      <c r="P3795" s="33" t="s">
        <v>37679</v>
      </c>
      <c r="Q3795" s="33" t="s">
        <v>29986</v>
      </c>
      <c r="R3795" s="96" t="s">
        <v>26815</v>
      </c>
      <c r="S3795" s="33" t="s">
        <v>22</v>
      </c>
      <c r="T3795" s="33" t="s">
        <v>21</v>
      </c>
      <c r="U3795" s="35" t="s">
        <v>26682</v>
      </c>
      <c r="V3795" s="35" t="s">
        <v>26482</v>
      </c>
      <c r="W3795" s="35" t="s">
        <v>26485</v>
      </c>
      <c r="X3795" s="35" t="s">
        <v>93</v>
      </c>
      <c r="Y3795" s="35">
        <v>2503</v>
      </c>
      <c r="AA3795" s="33" t="s">
        <v>42844</v>
      </c>
      <c r="AB3795" s="33">
        <v>4654</v>
      </c>
      <c r="AC3795" s="103">
        <v>19829</v>
      </c>
      <c r="AQ3795" s="96"/>
    </row>
    <row r="3796" spans="1:46" ht="13" customHeight="1" x14ac:dyDescent="0.2">
      <c r="A3796" s="33" t="s">
        <v>26956</v>
      </c>
      <c r="B3796" s="33">
        <v>33</v>
      </c>
      <c r="C3796" s="33" t="s">
        <v>13</v>
      </c>
      <c r="D3796" s="33" t="s">
        <v>30</v>
      </c>
      <c r="F3796" s="94">
        <v>42839</v>
      </c>
      <c r="G3796" s="33" t="s">
        <v>26957</v>
      </c>
      <c r="H3796" s="33" t="s">
        <v>823</v>
      </c>
      <c r="I3796" s="33" t="s">
        <v>281</v>
      </c>
      <c r="J3796" s="62">
        <v>98445</v>
      </c>
      <c r="K3796" s="33" t="s">
        <v>824</v>
      </c>
      <c r="L3796" s="33" t="s">
        <v>19755</v>
      </c>
      <c r="M3796" s="1" t="s">
        <v>46115</v>
      </c>
      <c r="N3796" s="33" t="s">
        <v>20</v>
      </c>
      <c r="O3796" s="33" t="s">
        <v>36483</v>
      </c>
      <c r="P3796" s="33" t="s">
        <v>45771</v>
      </c>
      <c r="Q3796" s="33" t="s">
        <v>29986</v>
      </c>
      <c r="R3796" s="96" t="s">
        <v>26958</v>
      </c>
      <c r="S3796" s="33" t="s">
        <v>93</v>
      </c>
      <c r="T3796" s="33" t="s">
        <v>21</v>
      </c>
      <c r="U3796" s="35" t="s">
        <v>26689</v>
      </c>
      <c r="V3796" s="35" t="s">
        <v>26482</v>
      </c>
      <c r="W3796" s="35" t="s">
        <v>26483</v>
      </c>
      <c r="X3796" s="35" t="s">
        <v>93</v>
      </c>
      <c r="Y3796" s="35">
        <v>2502</v>
      </c>
      <c r="AA3796" s="33" t="s">
        <v>42844</v>
      </c>
      <c r="AB3796" s="33">
        <v>4652</v>
      </c>
      <c r="AC3796" s="103">
        <v>19831</v>
      </c>
    </row>
    <row r="3797" spans="1:46" ht="13" customHeight="1" x14ac:dyDescent="0.2">
      <c r="A3797" s="1" t="s">
        <v>2989</v>
      </c>
      <c r="B3797" s="33" t="s">
        <v>22</v>
      </c>
      <c r="C3797" s="33" t="s">
        <v>13</v>
      </c>
      <c r="D3797" s="1" t="s">
        <v>23</v>
      </c>
      <c r="F3797" s="94">
        <v>42839</v>
      </c>
      <c r="G3797" s="33" t="s">
        <v>27098</v>
      </c>
      <c r="H3797" s="33" t="s">
        <v>11086</v>
      </c>
      <c r="I3797" s="33" t="s">
        <v>74</v>
      </c>
      <c r="J3797" s="62">
        <v>7514</v>
      </c>
      <c r="K3797" s="33" t="s">
        <v>8590</v>
      </c>
      <c r="L3797" s="33" t="s">
        <v>11088</v>
      </c>
      <c r="M3797" s="1" t="s">
        <v>46071</v>
      </c>
      <c r="N3797" s="33" t="s">
        <v>20</v>
      </c>
      <c r="O3797" s="33" t="s">
        <v>27099</v>
      </c>
      <c r="P3797" s="33" t="s">
        <v>45771</v>
      </c>
      <c r="Q3797" s="33" t="s">
        <v>29986</v>
      </c>
      <c r="R3797" s="96" t="s">
        <v>27100</v>
      </c>
      <c r="S3797" s="33" t="s">
        <v>509</v>
      </c>
      <c r="T3797" s="33" t="s">
        <v>21</v>
      </c>
      <c r="U3797" s="35" t="s">
        <v>26689</v>
      </c>
      <c r="V3797" s="35" t="s">
        <v>26484</v>
      </c>
      <c r="W3797" s="35" t="s">
        <v>26485</v>
      </c>
      <c r="X3797" s="35" t="s">
        <v>93</v>
      </c>
      <c r="Y3797" s="35">
        <v>2505</v>
      </c>
      <c r="AA3797" s="33" t="s">
        <v>42842</v>
      </c>
      <c r="AB3797" s="33">
        <v>4653</v>
      </c>
      <c r="AC3797" s="103">
        <v>19830</v>
      </c>
      <c r="AT3797" s="71"/>
    </row>
    <row r="3798" spans="1:46" ht="13" customHeight="1" x14ac:dyDescent="0.2">
      <c r="A3798" s="33" t="s">
        <v>26896</v>
      </c>
      <c r="B3798" s="33">
        <v>57</v>
      </c>
      <c r="C3798" s="33" t="s">
        <v>13</v>
      </c>
      <c r="D3798" s="33" t="s">
        <v>30</v>
      </c>
      <c r="F3798" s="94">
        <v>42838</v>
      </c>
      <c r="G3798" s="33" t="s">
        <v>26897</v>
      </c>
      <c r="H3798" s="33" t="s">
        <v>26898</v>
      </c>
      <c r="I3798" s="33" t="s">
        <v>34</v>
      </c>
      <c r="J3798" s="62">
        <v>6078</v>
      </c>
      <c r="K3798" s="33" t="s">
        <v>790</v>
      </c>
      <c r="L3798" s="33" t="s">
        <v>26899</v>
      </c>
      <c r="M3798" s="1" t="s">
        <v>47614</v>
      </c>
      <c r="N3798" s="33" t="s">
        <v>20</v>
      </c>
      <c r="O3798" s="33" t="s">
        <v>26900</v>
      </c>
      <c r="P3798" s="33" t="s">
        <v>37679</v>
      </c>
      <c r="Q3798" s="33" t="s">
        <v>29986</v>
      </c>
      <c r="R3798" s="96" t="s">
        <v>26901</v>
      </c>
      <c r="S3798" s="33" t="s">
        <v>901</v>
      </c>
      <c r="T3798" s="33" t="s">
        <v>21</v>
      </c>
      <c r="U3798" s="35" t="s">
        <v>26689</v>
      </c>
      <c r="V3798" s="35" t="s">
        <v>26482</v>
      </c>
      <c r="W3798" s="35" t="s">
        <v>26485</v>
      </c>
      <c r="X3798" s="35" t="s">
        <v>93</v>
      </c>
      <c r="Y3798" s="35">
        <v>2501</v>
      </c>
      <c r="AA3798" s="33" t="s">
        <v>42844</v>
      </c>
      <c r="AB3798" s="33">
        <v>4650</v>
      </c>
      <c r="AC3798" s="103">
        <v>19828</v>
      </c>
      <c r="AQ3798" s="96"/>
      <c r="AT3798" s="96"/>
    </row>
    <row r="3799" spans="1:46" ht="13" customHeight="1" x14ac:dyDescent="0.2">
      <c r="A3799" s="33" t="s">
        <v>27193</v>
      </c>
      <c r="B3799" s="33">
        <v>33</v>
      </c>
      <c r="C3799" s="33" t="s">
        <v>13</v>
      </c>
      <c r="D3799" s="33" t="s">
        <v>30</v>
      </c>
      <c r="E3799" s="96" t="s">
        <v>27194</v>
      </c>
      <c r="F3799" s="94">
        <v>42838</v>
      </c>
      <c r="G3799" s="33" t="s">
        <v>27195</v>
      </c>
      <c r="H3799" s="33" t="s">
        <v>11230</v>
      </c>
      <c r="I3799" s="33" t="s">
        <v>297</v>
      </c>
      <c r="J3799" s="62">
        <v>38583</v>
      </c>
      <c r="K3799" s="33" t="s">
        <v>30</v>
      </c>
      <c r="L3799" s="33" t="s">
        <v>27196</v>
      </c>
      <c r="M3799" s="1" t="s">
        <v>47615</v>
      </c>
      <c r="N3799" s="33" t="s">
        <v>20</v>
      </c>
      <c r="O3799" s="33" t="s">
        <v>27197</v>
      </c>
      <c r="P3799" s="33" t="s">
        <v>45771</v>
      </c>
      <c r="Q3799" s="33" t="s">
        <v>29986</v>
      </c>
      <c r="R3799" s="96" t="s">
        <v>27198</v>
      </c>
      <c r="S3799" s="33" t="s">
        <v>93</v>
      </c>
      <c r="T3799" s="33" t="s">
        <v>350</v>
      </c>
      <c r="U3799" s="35" t="s">
        <v>26775</v>
      </c>
      <c r="V3799" s="35" t="s">
        <v>26482</v>
      </c>
      <c r="W3799" s="35" t="s">
        <v>26483</v>
      </c>
      <c r="X3799" s="35" t="s">
        <v>93</v>
      </c>
      <c r="Y3799" s="35">
        <v>2713</v>
      </c>
      <c r="AA3799" s="33" t="s">
        <v>42843</v>
      </c>
      <c r="AB3799" s="33">
        <v>4651</v>
      </c>
      <c r="AC3799" s="103">
        <v>19827</v>
      </c>
    </row>
    <row r="3800" spans="1:46" ht="13" customHeight="1" x14ac:dyDescent="0.2">
      <c r="A3800" s="33" t="s">
        <v>26950</v>
      </c>
      <c r="B3800" s="33">
        <v>25</v>
      </c>
      <c r="C3800" s="33" t="s">
        <v>13</v>
      </c>
      <c r="D3800" s="33" t="s">
        <v>30</v>
      </c>
      <c r="E3800" s="96" t="s">
        <v>26951</v>
      </c>
      <c r="F3800" s="94">
        <v>42837</v>
      </c>
      <c r="G3800" s="33" t="s">
        <v>26952</v>
      </c>
      <c r="H3800" s="33" t="s">
        <v>26953</v>
      </c>
      <c r="I3800" s="33" t="s">
        <v>336</v>
      </c>
      <c r="J3800" s="62">
        <v>67146</v>
      </c>
      <c r="K3800" s="33" t="s">
        <v>5049</v>
      </c>
      <c r="L3800" s="33" t="s">
        <v>22733</v>
      </c>
      <c r="M3800" s="1" t="s">
        <v>46328</v>
      </c>
      <c r="N3800" s="33" t="s">
        <v>20</v>
      </c>
      <c r="O3800" s="33" t="s">
        <v>26954</v>
      </c>
      <c r="P3800" s="33" t="s">
        <v>45771</v>
      </c>
      <c r="Q3800" s="33" t="s">
        <v>29986</v>
      </c>
      <c r="R3800" s="96" t="s">
        <v>26955</v>
      </c>
      <c r="S3800" s="33" t="s">
        <v>93</v>
      </c>
      <c r="T3800" s="33" t="s">
        <v>21</v>
      </c>
      <c r="U3800" s="35" t="s">
        <v>26689</v>
      </c>
      <c r="V3800" s="35" t="s">
        <v>26484</v>
      </c>
      <c r="W3800" s="35" t="s">
        <v>26483</v>
      </c>
      <c r="X3800" s="35" t="s">
        <v>93</v>
      </c>
      <c r="Y3800" s="35">
        <v>2500</v>
      </c>
      <c r="AA3800" s="33" t="s">
        <v>42843</v>
      </c>
      <c r="AB3800" s="33">
        <v>4647</v>
      </c>
      <c r="AC3800" s="103">
        <v>19822</v>
      </c>
      <c r="AQ3800" s="96"/>
    </row>
    <row r="3801" spans="1:46" ht="13" customHeight="1" x14ac:dyDescent="0.2">
      <c r="A3801" s="33" t="s">
        <v>26693</v>
      </c>
      <c r="B3801" s="33">
        <v>28</v>
      </c>
      <c r="C3801" s="33" t="s">
        <v>13</v>
      </c>
      <c r="D3801" s="33" t="s">
        <v>78</v>
      </c>
      <c r="E3801" s="96" t="s">
        <v>26694</v>
      </c>
      <c r="F3801" s="94">
        <v>42837</v>
      </c>
      <c r="G3801" s="33" t="s">
        <v>26695</v>
      </c>
      <c r="H3801" s="33" t="s">
        <v>91</v>
      </c>
      <c r="I3801" s="33" t="s">
        <v>38</v>
      </c>
      <c r="J3801" s="62">
        <v>90002</v>
      </c>
      <c r="K3801" s="33" t="s">
        <v>91</v>
      </c>
      <c r="L3801" s="33" t="s">
        <v>383</v>
      </c>
      <c r="M3801" s="1" t="s">
        <v>45973</v>
      </c>
      <c r="N3801" s="33" t="s">
        <v>20</v>
      </c>
      <c r="O3801" s="33" t="s">
        <v>26696</v>
      </c>
      <c r="P3801" s="33" t="s">
        <v>45771</v>
      </c>
      <c r="Q3801" s="33" t="s">
        <v>29986</v>
      </c>
      <c r="R3801" s="96" t="s">
        <v>26697</v>
      </c>
      <c r="S3801" s="33" t="s">
        <v>93</v>
      </c>
      <c r="T3801" s="33" t="s">
        <v>21</v>
      </c>
      <c r="U3801" s="35" t="s">
        <v>26689</v>
      </c>
      <c r="V3801" s="35" t="s">
        <v>26482</v>
      </c>
      <c r="W3801" s="35" t="s">
        <v>26485</v>
      </c>
      <c r="X3801" s="35" t="s">
        <v>93</v>
      </c>
      <c r="Y3801" s="35">
        <v>2496</v>
      </c>
      <c r="AA3801" s="33" t="s">
        <v>42842</v>
      </c>
      <c r="AB3801" s="33">
        <v>4646</v>
      </c>
      <c r="AC3801" s="103">
        <v>19826</v>
      </c>
    </row>
    <row r="3802" spans="1:46" ht="13" customHeight="1" x14ac:dyDescent="0.2">
      <c r="A3802" s="33" t="s">
        <v>7695</v>
      </c>
      <c r="B3802" s="33">
        <v>25</v>
      </c>
      <c r="C3802" s="33" t="s">
        <v>13</v>
      </c>
      <c r="D3802" s="33" t="s">
        <v>78</v>
      </c>
      <c r="E3802" s="96" t="s">
        <v>27150</v>
      </c>
      <c r="F3802" s="94">
        <v>42837</v>
      </c>
      <c r="G3802" s="33" t="s">
        <v>27151</v>
      </c>
      <c r="H3802" s="33" t="s">
        <v>3963</v>
      </c>
      <c r="I3802" s="33" t="s">
        <v>373</v>
      </c>
      <c r="J3802" s="62">
        <v>19601</v>
      </c>
      <c r="K3802" s="33" t="s">
        <v>3964</v>
      </c>
      <c r="L3802" s="33" t="s">
        <v>25479</v>
      </c>
      <c r="M3802" s="1" t="s">
        <v>47616</v>
      </c>
      <c r="N3802" s="33" t="s">
        <v>362</v>
      </c>
      <c r="O3802" s="33" t="s">
        <v>27152</v>
      </c>
      <c r="P3802" s="33" t="s">
        <v>31864</v>
      </c>
      <c r="Q3802" s="33" t="s">
        <v>29986</v>
      </c>
      <c r="R3802" s="96" t="s">
        <v>27153</v>
      </c>
      <c r="S3802" s="33" t="s">
        <v>93</v>
      </c>
      <c r="T3802" s="33" t="s">
        <v>45897</v>
      </c>
      <c r="U3802" s="33" t="s">
        <v>49804</v>
      </c>
      <c r="V3802" s="33" t="s">
        <v>26484</v>
      </c>
      <c r="W3802" s="33" t="s">
        <v>26485</v>
      </c>
      <c r="AA3802" s="33" t="s">
        <v>42842</v>
      </c>
      <c r="AB3802" s="33">
        <v>4648</v>
      </c>
      <c r="AC3802" s="103">
        <v>19825</v>
      </c>
    </row>
    <row r="3803" spans="1:46" ht="13" customHeight="1" x14ac:dyDescent="0.2">
      <c r="A3803" s="33" t="s">
        <v>27032</v>
      </c>
      <c r="B3803" s="33">
        <v>38</v>
      </c>
      <c r="C3803" s="33" t="s">
        <v>13</v>
      </c>
      <c r="D3803" s="33" t="s">
        <v>30</v>
      </c>
      <c r="E3803" s="96" t="s">
        <v>27033</v>
      </c>
      <c r="F3803" s="94">
        <v>42837</v>
      </c>
      <c r="G3803" s="33" t="s">
        <v>27034</v>
      </c>
      <c r="H3803" s="33" t="s">
        <v>5996</v>
      </c>
      <c r="I3803" s="33" t="s">
        <v>111</v>
      </c>
      <c r="J3803" s="62">
        <v>85392</v>
      </c>
      <c r="K3803" s="33" t="s">
        <v>582</v>
      </c>
      <c r="L3803" s="33" t="s">
        <v>583</v>
      </c>
      <c r="M3803" s="1" t="s">
        <v>45935</v>
      </c>
      <c r="N3803" s="33" t="s">
        <v>20</v>
      </c>
      <c r="O3803" s="33" t="s">
        <v>27035</v>
      </c>
      <c r="P3803" s="33" t="s">
        <v>45771</v>
      </c>
      <c r="Q3803" s="33" t="s">
        <v>29986</v>
      </c>
      <c r="R3803" s="96" t="s">
        <v>27036</v>
      </c>
      <c r="S3803" s="33" t="s">
        <v>93</v>
      </c>
      <c r="T3803" s="33" t="s">
        <v>350</v>
      </c>
      <c r="U3803" s="35" t="s">
        <v>26775</v>
      </c>
      <c r="V3803" s="35" t="s">
        <v>26482</v>
      </c>
      <c r="W3803" s="35" t="s">
        <v>26485</v>
      </c>
      <c r="X3803" s="35" t="s">
        <v>93</v>
      </c>
      <c r="Y3803" s="35">
        <v>2499</v>
      </c>
      <c r="AA3803" s="33" t="s">
        <v>42844</v>
      </c>
      <c r="AB3803" s="33">
        <v>4649</v>
      </c>
      <c r="AC3803" s="103">
        <v>19823</v>
      </c>
    </row>
    <row r="3804" spans="1:46" ht="13" customHeight="1" x14ac:dyDescent="0.2">
      <c r="A3804" s="33" t="s">
        <v>26945</v>
      </c>
      <c r="B3804" s="33">
        <v>30</v>
      </c>
      <c r="C3804" s="33" t="s">
        <v>13</v>
      </c>
      <c r="D3804" s="33" t="s">
        <v>30</v>
      </c>
      <c r="E3804" s="96" t="s">
        <v>26946</v>
      </c>
      <c r="F3804" s="94">
        <v>42835</v>
      </c>
      <c r="G3804" s="33" t="s">
        <v>26947</v>
      </c>
      <c r="H3804" s="33" t="s">
        <v>921</v>
      </c>
      <c r="I3804" s="33" t="s">
        <v>62</v>
      </c>
      <c r="J3804" s="62">
        <v>44109</v>
      </c>
      <c r="K3804" s="33" t="s">
        <v>94</v>
      </c>
      <c r="L3804" s="33" t="s">
        <v>29539</v>
      </c>
      <c r="M3804" s="1" t="s">
        <v>46109</v>
      </c>
      <c r="N3804" s="33" t="s">
        <v>20</v>
      </c>
      <c r="O3804" s="33" t="s">
        <v>26948</v>
      </c>
      <c r="P3804" s="33" t="s">
        <v>45771</v>
      </c>
      <c r="Q3804" s="33" t="s">
        <v>29986</v>
      </c>
      <c r="R3804" s="96" t="s">
        <v>26949</v>
      </c>
      <c r="S3804" s="33" t="s">
        <v>93</v>
      </c>
      <c r="T3804" s="33" t="s">
        <v>21</v>
      </c>
      <c r="U3804" s="35" t="s">
        <v>26689</v>
      </c>
      <c r="V3804" s="35" t="s">
        <v>26482</v>
      </c>
      <c r="W3804" s="35" t="s">
        <v>26485</v>
      </c>
      <c r="X3804" s="35" t="s">
        <v>93</v>
      </c>
      <c r="Y3804" s="35">
        <v>2493</v>
      </c>
      <c r="AA3804" s="33" t="s">
        <v>42842</v>
      </c>
      <c r="AB3804" s="33">
        <v>4644</v>
      </c>
      <c r="AC3804" s="103">
        <v>19698</v>
      </c>
      <c r="AQ3804" s="96"/>
    </row>
    <row r="3805" spans="1:46" ht="13" customHeight="1" x14ac:dyDescent="0.2">
      <c r="A3805" s="33" t="s">
        <v>30709</v>
      </c>
      <c r="B3805" s="33">
        <v>39</v>
      </c>
      <c r="C3805" s="33" t="s">
        <v>13</v>
      </c>
      <c r="D3805" s="33" t="s">
        <v>78</v>
      </c>
      <c r="F3805" s="94">
        <v>42835</v>
      </c>
      <c r="G3805" s="33" t="s">
        <v>26690</v>
      </c>
      <c r="H3805" s="33" t="s">
        <v>671</v>
      </c>
      <c r="I3805" s="33" t="s">
        <v>66</v>
      </c>
      <c r="J3805" s="62">
        <v>77091</v>
      </c>
      <c r="K3805" s="33" t="s">
        <v>512</v>
      </c>
      <c r="L3805" s="33" t="s">
        <v>672</v>
      </c>
      <c r="M3805" s="1" t="s">
        <v>45992</v>
      </c>
      <c r="N3805" s="33" t="s">
        <v>20</v>
      </c>
      <c r="O3805" s="33" t="s">
        <v>26691</v>
      </c>
      <c r="P3805" s="33" t="s">
        <v>45771</v>
      </c>
      <c r="Q3805" s="33" t="s">
        <v>29986</v>
      </c>
      <c r="R3805" s="96" t="s">
        <v>26692</v>
      </c>
      <c r="S3805" s="33" t="s">
        <v>901</v>
      </c>
      <c r="T3805" s="33" t="s">
        <v>21</v>
      </c>
      <c r="U3805" s="35" t="s">
        <v>26689</v>
      </c>
      <c r="V3805" s="35" t="s">
        <v>26482</v>
      </c>
      <c r="W3805" s="35" t="s">
        <v>26486</v>
      </c>
      <c r="X3805" s="35" t="s">
        <v>509</v>
      </c>
      <c r="Y3805" s="35">
        <v>2494</v>
      </c>
      <c r="AA3805" s="33" t="s">
        <v>42844</v>
      </c>
      <c r="AB3805" s="33">
        <v>4645</v>
      </c>
      <c r="AC3805" s="103">
        <v>19699</v>
      </c>
    </row>
    <row r="3806" spans="1:46" ht="13" customHeight="1" x14ac:dyDescent="0.2">
      <c r="A3806" s="1" t="s">
        <v>26829</v>
      </c>
      <c r="B3806" s="33">
        <v>36</v>
      </c>
      <c r="C3806" s="33" t="s">
        <v>13</v>
      </c>
      <c r="D3806" s="1" t="s">
        <v>23</v>
      </c>
      <c r="F3806" s="94">
        <v>42834</v>
      </c>
      <c r="G3806" s="33" t="s">
        <v>26830</v>
      </c>
      <c r="H3806" s="33" t="s">
        <v>444</v>
      </c>
      <c r="I3806" s="33" t="s">
        <v>38</v>
      </c>
      <c r="J3806" s="62">
        <v>91764</v>
      </c>
      <c r="K3806" s="33" t="s">
        <v>287</v>
      </c>
      <c r="L3806" s="33" t="s">
        <v>445</v>
      </c>
      <c r="M3806" s="1" t="s">
        <v>46674</v>
      </c>
      <c r="N3806" s="33" t="s">
        <v>20</v>
      </c>
      <c r="O3806" s="33" t="s">
        <v>26831</v>
      </c>
      <c r="P3806" s="33" t="s">
        <v>31864</v>
      </c>
      <c r="Q3806" s="33" t="s">
        <v>29986</v>
      </c>
      <c r="R3806" s="96" t="s">
        <v>26832</v>
      </c>
      <c r="S3806" s="33" t="s">
        <v>93</v>
      </c>
      <c r="T3806" s="33" t="s">
        <v>21</v>
      </c>
      <c r="U3806" s="35" t="s">
        <v>26689</v>
      </c>
      <c r="V3806" s="35" t="s">
        <v>26482</v>
      </c>
      <c r="W3806" s="35" t="s">
        <v>26485</v>
      </c>
      <c r="X3806" s="35" t="s">
        <v>93</v>
      </c>
      <c r="Y3806" s="35">
        <v>2491</v>
      </c>
      <c r="AA3806" s="33" t="s">
        <v>42844</v>
      </c>
      <c r="AB3806" s="33">
        <v>4642</v>
      </c>
      <c r="AC3806" s="103">
        <v>19694</v>
      </c>
      <c r="AT3806" s="96"/>
    </row>
    <row r="3807" spans="1:46" ht="13" customHeight="1" x14ac:dyDescent="0.2">
      <c r="A3807" s="33" t="s">
        <v>26881</v>
      </c>
      <c r="B3807" s="33">
        <v>36</v>
      </c>
      <c r="C3807" s="33" t="s">
        <v>13</v>
      </c>
      <c r="D3807" s="33" t="s">
        <v>41</v>
      </c>
      <c r="F3807" s="94">
        <v>42834</v>
      </c>
      <c r="G3807" s="33" t="s">
        <v>26882</v>
      </c>
      <c r="H3807" s="33" t="s">
        <v>26883</v>
      </c>
      <c r="I3807" s="33" t="s">
        <v>38</v>
      </c>
      <c r="J3807" s="62">
        <v>93060</v>
      </c>
      <c r="K3807" s="33" t="s">
        <v>2972</v>
      </c>
      <c r="L3807" s="33" t="s">
        <v>26884</v>
      </c>
      <c r="M3807" s="1" t="s">
        <v>47617</v>
      </c>
      <c r="N3807" s="33" t="s">
        <v>20</v>
      </c>
      <c r="O3807" s="33" t="s">
        <v>26885</v>
      </c>
      <c r="P3807" s="33" t="s">
        <v>45771</v>
      </c>
      <c r="Q3807" s="33" t="s">
        <v>29986</v>
      </c>
      <c r="R3807" s="96" t="s">
        <v>26886</v>
      </c>
      <c r="S3807" s="33" t="s">
        <v>22</v>
      </c>
      <c r="T3807" s="33" t="s">
        <v>21</v>
      </c>
      <c r="U3807" s="35" t="s">
        <v>26682</v>
      </c>
      <c r="V3807" s="35" t="s">
        <v>26484</v>
      </c>
      <c r="W3807" s="35" t="s">
        <v>26485</v>
      </c>
      <c r="X3807" s="35" t="s">
        <v>93</v>
      </c>
      <c r="Y3807" s="35">
        <v>2490</v>
      </c>
      <c r="AA3807" s="33" t="s">
        <v>42844</v>
      </c>
      <c r="AB3807" s="33">
        <v>4643</v>
      </c>
      <c r="AC3807" s="103">
        <v>19696</v>
      </c>
    </row>
    <row r="3808" spans="1:46" ht="13" customHeight="1" x14ac:dyDescent="0.2">
      <c r="A3808" s="33" t="s">
        <v>26995</v>
      </c>
      <c r="B3808" s="33">
        <v>25</v>
      </c>
      <c r="C3808" s="33" t="s">
        <v>13</v>
      </c>
      <c r="D3808" s="33" t="s">
        <v>30</v>
      </c>
      <c r="F3808" s="94">
        <v>42833</v>
      </c>
      <c r="G3808" s="33" t="s">
        <v>26996</v>
      </c>
      <c r="H3808" s="33" t="s">
        <v>20805</v>
      </c>
      <c r="I3808" s="33" t="s">
        <v>406</v>
      </c>
      <c r="J3808" s="62">
        <v>54703</v>
      </c>
      <c r="K3808" s="33" t="s">
        <v>20805</v>
      </c>
      <c r="L3808" s="33" t="s">
        <v>25506</v>
      </c>
      <c r="M3808" s="1" t="s">
        <v>47506</v>
      </c>
      <c r="N3808" s="33" t="s">
        <v>20</v>
      </c>
      <c r="O3808" s="33" t="s">
        <v>26997</v>
      </c>
      <c r="P3808" s="33" t="s">
        <v>31864</v>
      </c>
      <c r="Q3808" s="33" t="s">
        <v>29986</v>
      </c>
      <c r="R3808" s="96" t="s">
        <v>26998</v>
      </c>
      <c r="S3808" s="33" t="s">
        <v>22</v>
      </c>
      <c r="T3808" s="33" t="s">
        <v>21</v>
      </c>
      <c r="U3808" s="35" t="s">
        <v>26682</v>
      </c>
      <c r="V3808" s="35" t="s">
        <v>26482</v>
      </c>
      <c r="W3808" s="35" t="s">
        <v>26485</v>
      </c>
      <c r="X3808" s="35" t="s">
        <v>93</v>
      </c>
      <c r="Y3808" s="35">
        <v>2492</v>
      </c>
      <c r="AA3808" s="33" t="s">
        <v>42844</v>
      </c>
      <c r="AB3808" s="33">
        <v>4641</v>
      </c>
      <c r="AC3808" s="103">
        <v>19692</v>
      </c>
    </row>
    <row r="3809" spans="1:43" ht="13" customHeight="1" x14ac:dyDescent="0.2">
      <c r="A3809" s="33" t="s">
        <v>26805</v>
      </c>
      <c r="B3809" s="33">
        <v>33</v>
      </c>
      <c r="C3809" s="33" t="s">
        <v>13</v>
      </c>
      <c r="D3809" s="33" t="s">
        <v>127</v>
      </c>
      <c r="E3809" s="96" t="s">
        <v>26806</v>
      </c>
      <c r="F3809" s="94">
        <v>42832</v>
      </c>
      <c r="H3809" s="33" t="s">
        <v>11594</v>
      </c>
      <c r="I3809" s="33" t="s">
        <v>131</v>
      </c>
      <c r="J3809" s="62">
        <v>57752</v>
      </c>
      <c r="K3809" s="33" t="s">
        <v>21754</v>
      </c>
      <c r="L3809" s="33" t="s">
        <v>25028</v>
      </c>
      <c r="M3809" s="1" t="s">
        <v>47618</v>
      </c>
      <c r="N3809" s="33" t="s">
        <v>20</v>
      </c>
      <c r="O3809" s="33" t="s">
        <v>26807</v>
      </c>
      <c r="P3809" s="33" t="s">
        <v>45771</v>
      </c>
      <c r="Q3809" s="33" t="s">
        <v>29986</v>
      </c>
      <c r="R3809" s="96" t="s">
        <v>26808</v>
      </c>
      <c r="S3809" s="33" t="s">
        <v>93</v>
      </c>
      <c r="T3809" s="33" t="s">
        <v>21</v>
      </c>
      <c r="U3809" s="35" t="s">
        <v>26689</v>
      </c>
      <c r="V3809" s="35" t="s">
        <v>26484</v>
      </c>
      <c r="W3809" s="35" t="s">
        <v>26483</v>
      </c>
      <c r="X3809" s="35" t="s">
        <v>93</v>
      </c>
      <c r="Y3809" s="35">
        <v>2495</v>
      </c>
      <c r="AA3809" s="33" t="s">
        <v>42843</v>
      </c>
      <c r="AB3809" s="33">
        <v>4640</v>
      </c>
      <c r="AC3809" s="103">
        <v>19818</v>
      </c>
    </row>
    <row r="3810" spans="1:43" ht="13" customHeight="1" x14ac:dyDescent="0.2">
      <c r="A3810" s="33" t="s">
        <v>26825</v>
      </c>
      <c r="B3810" s="33">
        <v>37</v>
      </c>
      <c r="C3810" s="33" t="s">
        <v>13</v>
      </c>
      <c r="D3810" s="33" t="s">
        <v>78</v>
      </c>
      <c r="E3810" s="96" t="s">
        <v>29556</v>
      </c>
      <c r="F3810" s="94">
        <v>42831</v>
      </c>
      <c r="G3810" s="33" t="s">
        <v>26826</v>
      </c>
      <c r="H3810" s="33" t="s">
        <v>482</v>
      </c>
      <c r="I3810" s="33" t="s">
        <v>74</v>
      </c>
      <c r="J3810" s="62">
        <v>7112</v>
      </c>
      <c r="K3810" s="33" t="s">
        <v>483</v>
      </c>
      <c r="L3810" s="33" t="s">
        <v>484</v>
      </c>
      <c r="M3810" s="1" t="s">
        <v>49721</v>
      </c>
      <c r="N3810" s="33" t="s">
        <v>20</v>
      </c>
      <c r="O3810" s="33" t="s">
        <v>26827</v>
      </c>
      <c r="P3810" s="33" t="s">
        <v>45771</v>
      </c>
      <c r="Q3810" s="33" t="s">
        <v>29986</v>
      </c>
      <c r="R3810" s="96" t="s">
        <v>26828</v>
      </c>
      <c r="S3810" s="33" t="s">
        <v>93</v>
      </c>
      <c r="T3810" s="33" t="s">
        <v>21</v>
      </c>
      <c r="U3810" s="35" t="s">
        <v>26689</v>
      </c>
      <c r="V3810" s="35" t="s">
        <v>26484</v>
      </c>
      <c r="W3810" s="35" t="s">
        <v>26485</v>
      </c>
      <c r="X3810" s="35" t="s">
        <v>93</v>
      </c>
      <c r="Y3810" s="35">
        <v>2488</v>
      </c>
      <c r="AA3810" s="33" t="s">
        <v>42842</v>
      </c>
      <c r="AB3810" s="33">
        <v>4638</v>
      </c>
      <c r="AC3810" s="103">
        <v>19686</v>
      </c>
    </row>
    <row r="3811" spans="1:43" ht="13" customHeight="1" x14ac:dyDescent="0.2">
      <c r="A3811" s="33" t="s">
        <v>27130</v>
      </c>
      <c r="B3811" s="33">
        <v>38</v>
      </c>
      <c r="C3811" s="33" t="s">
        <v>13</v>
      </c>
      <c r="D3811" s="33" t="s">
        <v>30</v>
      </c>
      <c r="E3811" s="96" t="s">
        <v>27131</v>
      </c>
      <c r="F3811" s="94">
        <v>42831</v>
      </c>
      <c r="G3811" s="33" t="s">
        <v>27132</v>
      </c>
      <c r="H3811" s="33" t="s">
        <v>2005</v>
      </c>
      <c r="I3811" s="33" t="s">
        <v>62</v>
      </c>
      <c r="J3811" s="62">
        <v>44057</v>
      </c>
      <c r="K3811" s="33" t="s">
        <v>1176</v>
      </c>
      <c r="L3811" s="33" t="s">
        <v>1177</v>
      </c>
      <c r="M3811" s="1" t="s">
        <v>47619</v>
      </c>
      <c r="N3811" s="33" t="s">
        <v>20</v>
      </c>
      <c r="O3811" s="33" t="s">
        <v>27133</v>
      </c>
      <c r="P3811" s="33" t="s">
        <v>45771</v>
      </c>
      <c r="Q3811" s="33" t="s">
        <v>29986</v>
      </c>
      <c r="R3811" s="96" t="s">
        <v>27134</v>
      </c>
      <c r="S3811" s="33" t="s">
        <v>509</v>
      </c>
      <c r="T3811" s="33" t="s">
        <v>21</v>
      </c>
      <c r="U3811" s="35" t="s">
        <v>26689</v>
      </c>
      <c r="V3811" s="35" t="s">
        <v>26484</v>
      </c>
      <c r="W3811" s="35" t="s">
        <v>26485</v>
      </c>
      <c r="X3811" s="35" t="s">
        <v>93</v>
      </c>
      <c r="Y3811" s="35">
        <v>2485</v>
      </c>
      <c r="AA3811" s="33" t="s">
        <v>42844</v>
      </c>
      <c r="AB3811" s="33">
        <v>4635</v>
      </c>
      <c r="AC3811" s="103">
        <v>19687</v>
      </c>
    </row>
    <row r="3812" spans="1:43" ht="13" customHeight="1" x14ac:dyDescent="0.2">
      <c r="A3812" s="33" t="s">
        <v>26683</v>
      </c>
      <c r="B3812" s="33">
        <v>49</v>
      </c>
      <c r="C3812" s="33" t="s">
        <v>13</v>
      </c>
      <c r="D3812" s="33" t="s">
        <v>78</v>
      </c>
      <c r="E3812" s="96" t="s">
        <v>26684</v>
      </c>
      <c r="F3812" s="94">
        <v>42831</v>
      </c>
      <c r="G3812" s="33" t="s">
        <v>26685</v>
      </c>
      <c r="H3812" s="33" t="s">
        <v>26686</v>
      </c>
      <c r="I3812" s="33" t="s">
        <v>55</v>
      </c>
      <c r="J3812" s="62">
        <v>33771</v>
      </c>
      <c r="K3812" s="33" t="s">
        <v>2143</v>
      </c>
      <c r="L3812" s="33" t="s">
        <v>8916</v>
      </c>
      <c r="M3812" s="1" t="s">
        <v>46278</v>
      </c>
      <c r="N3812" s="33" t="s">
        <v>20</v>
      </c>
      <c r="O3812" s="33" t="s">
        <v>26687</v>
      </c>
      <c r="P3812" s="33" t="s">
        <v>45771</v>
      </c>
      <c r="Q3812" s="33" t="s">
        <v>29986</v>
      </c>
      <c r="R3812" s="96" t="s">
        <v>26688</v>
      </c>
      <c r="S3812" s="33" t="s">
        <v>93</v>
      </c>
      <c r="T3812" s="33" t="s">
        <v>21</v>
      </c>
      <c r="U3812" s="35" t="s">
        <v>26689</v>
      </c>
      <c r="V3812" s="35" t="s">
        <v>26484</v>
      </c>
      <c r="W3812" s="35" t="s">
        <v>26485</v>
      </c>
      <c r="X3812" s="35" t="s">
        <v>93</v>
      </c>
      <c r="Y3812" s="35">
        <v>2487</v>
      </c>
      <c r="AA3812" s="33" t="s">
        <v>42842</v>
      </c>
      <c r="AB3812" s="33">
        <v>4637</v>
      </c>
      <c r="AC3812" s="103">
        <v>19685</v>
      </c>
    </row>
    <row r="3813" spans="1:43" ht="13" customHeight="1" x14ac:dyDescent="0.2">
      <c r="A3813" s="33" t="s">
        <v>26940</v>
      </c>
      <c r="B3813" s="33">
        <v>68</v>
      </c>
      <c r="C3813" s="33" t="s">
        <v>13</v>
      </c>
      <c r="D3813" s="33" t="s">
        <v>30</v>
      </c>
      <c r="E3813" s="96" t="s">
        <v>26941</v>
      </c>
      <c r="F3813" s="94">
        <v>42831</v>
      </c>
      <c r="G3813" s="33" t="s">
        <v>26942</v>
      </c>
      <c r="H3813" s="33" t="s">
        <v>3264</v>
      </c>
      <c r="I3813" s="33" t="s">
        <v>55</v>
      </c>
      <c r="J3813" s="62">
        <v>34207</v>
      </c>
      <c r="K3813" s="33" t="s">
        <v>3266</v>
      </c>
      <c r="L3813" s="33" t="s">
        <v>3267</v>
      </c>
      <c r="M3813" s="1" t="s">
        <v>46215</v>
      </c>
      <c r="N3813" s="33" t="s">
        <v>20</v>
      </c>
      <c r="O3813" s="33" t="s">
        <v>26943</v>
      </c>
      <c r="P3813" s="33" t="s">
        <v>45771</v>
      </c>
      <c r="Q3813" s="33" t="s">
        <v>29986</v>
      </c>
      <c r="R3813" s="96" t="s">
        <v>26944</v>
      </c>
      <c r="S3813" s="33" t="s">
        <v>509</v>
      </c>
      <c r="T3813" s="33" t="s">
        <v>21</v>
      </c>
      <c r="U3813" s="35" t="s">
        <v>26689</v>
      </c>
      <c r="V3813" s="35" t="s">
        <v>26484</v>
      </c>
      <c r="W3813" s="35" t="s">
        <v>26485</v>
      </c>
      <c r="X3813" s="35" t="s">
        <v>93</v>
      </c>
      <c r="Y3813" s="35">
        <v>2486</v>
      </c>
      <c r="AA3813" s="33" t="s">
        <v>42844</v>
      </c>
      <c r="AB3813" s="33">
        <v>4636</v>
      </c>
      <c r="AC3813" s="103">
        <v>19684</v>
      </c>
    </row>
    <row r="3814" spans="1:43" ht="13" customHeight="1" x14ac:dyDescent="0.2">
      <c r="A3814" s="33" t="s">
        <v>27089</v>
      </c>
      <c r="B3814" s="33">
        <v>39</v>
      </c>
      <c r="C3814" s="33" t="s">
        <v>13</v>
      </c>
      <c r="D3814" s="33" t="s">
        <v>78</v>
      </c>
      <c r="F3814" s="94">
        <v>42831</v>
      </c>
      <c r="G3814" s="33" t="s">
        <v>27090</v>
      </c>
      <c r="H3814" s="33" t="s">
        <v>27091</v>
      </c>
      <c r="I3814" s="33" t="s">
        <v>62</v>
      </c>
      <c r="J3814" s="62">
        <v>43081</v>
      </c>
      <c r="K3814" s="33" t="s">
        <v>1200</v>
      </c>
      <c r="L3814" s="33" t="s">
        <v>11422</v>
      </c>
      <c r="M3814" s="1" t="s">
        <v>45979</v>
      </c>
      <c r="N3814" s="33" t="s">
        <v>20</v>
      </c>
      <c r="O3814" s="33" t="s">
        <v>27092</v>
      </c>
      <c r="P3814" s="33" t="s">
        <v>45771</v>
      </c>
      <c r="Q3814" s="33" t="s">
        <v>29986</v>
      </c>
      <c r="R3814" s="96" t="s">
        <v>27093</v>
      </c>
      <c r="S3814" s="33" t="s">
        <v>509</v>
      </c>
      <c r="T3814" s="33" t="s">
        <v>45897</v>
      </c>
      <c r="U3814" s="35" t="s">
        <v>39851</v>
      </c>
      <c r="V3814" s="35" t="s">
        <v>26484</v>
      </c>
      <c r="W3814" s="35" t="s">
        <v>26485</v>
      </c>
      <c r="X3814" s="35" t="s">
        <v>93</v>
      </c>
      <c r="Y3814" s="35">
        <v>2484</v>
      </c>
      <c r="AA3814" s="33" t="s">
        <v>42844</v>
      </c>
      <c r="AB3814" s="33">
        <v>4639</v>
      </c>
      <c r="AC3814" s="103">
        <v>19688</v>
      </c>
    </row>
    <row r="3815" spans="1:43" ht="13" customHeight="1" x14ac:dyDescent="0.2">
      <c r="A3815" s="33" t="s">
        <v>26776</v>
      </c>
      <c r="B3815" s="33">
        <v>19</v>
      </c>
      <c r="C3815" s="33" t="s">
        <v>13</v>
      </c>
      <c r="D3815" s="33" t="s">
        <v>41</v>
      </c>
      <c r="E3815" s="96" t="s">
        <v>26777</v>
      </c>
      <c r="F3815" s="94">
        <v>42830</v>
      </c>
      <c r="G3815" s="33" t="s">
        <v>26778</v>
      </c>
      <c r="H3815" s="33" t="s">
        <v>26779</v>
      </c>
      <c r="I3815" s="33" t="s">
        <v>197</v>
      </c>
      <c r="J3815" s="62">
        <v>46526</v>
      </c>
      <c r="K3815" s="33" t="s">
        <v>6447</v>
      </c>
      <c r="L3815" s="33" t="s">
        <v>26780</v>
      </c>
      <c r="M3815" s="1" t="s">
        <v>47620</v>
      </c>
      <c r="N3815" s="33" t="s">
        <v>20</v>
      </c>
      <c r="O3815" s="33" t="s">
        <v>36484</v>
      </c>
      <c r="P3815" s="33" t="s">
        <v>45771</v>
      </c>
      <c r="Q3815" s="33" t="s">
        <v>29986</v>
      </c>
      <c r="R3815" s="96" t="s">
        <v>26781</v>
      </c>
      <c r="S3815" s="33" t="s">
        <v>93</v>
      </c>
      <c r="T3815" s="33" t="s">
        <v>21</v>
      </c>
      <c r="U3815" s="35" t="s">
        <v>26689</v>
      </c>
      <c r="V3815" s="35" t="s">
        <v>26484</v>
      </c>
      <c r="W3815" s="35" t="s">
        <v>26483</v>
      </c>
      <c r="X3815" s="35" t="s">
        <v>93</v>
      </c>
      <c r="Y3815" s="35">
        <v>2482</v>
      </c>
      <c r="AA3815" s="33" t="s">
        <v>42842</v>
      </c>
      <c r="AB3815" s="33">
        <v>4633</v>
      </c>
      <c r="AC3815" s="103">
        <v>19683</v>
      </c>
    </row>
    <row r="3816" spans="1:43" ht="13" customHeight="1" x14ac:dyDescent="0.2">
      <c r="A3816" s="33" t="s">
        <v>27048</v>
      </c>
      <c r="B3816" s="33">
        <v>22</v>
      </c>
      <c r="C3816" s="33" t="s">
        <v>13</v>
      </c>
      <c r="D3816" s="33" t="s">
        <v>30</v>
      </c>
      <c r="E3816" s="96" t="s">
        <v>27049</v>
      </c>
      <c r="F3816" s="94">
        <v>42830</v>
      </c>
      <c r="G3816" s="33" t="s">
        <v>27050</v>
      </c>
      <c r="H3816" s="33" t="s">
        <v>8846</v>
      </c>
      <c r="I3816" s="33" t="s">
        <v>915</v>
      </c>
      <c r="J3816" s="62">
        <v>72211</v>
      </c>
      <c r="K3816" s="33" t="s">
        <v>2302</v>
      </c>
      <c r="L3816" s="33" t="s">
        <v>8848</v>
      </c>
      <c r="M3816" s="1" t="s">
        <v>46054</v>
      </c>
      <c r="N3816" s="33" t="s">
        <v>20</v>
      </c>
      <c r="O3816" s="33" t="s">
        <v>27051</v>
      </c>
      <c r="P3816" s="33" t="s">
        <v>31754</v>
      </c>
      <c r="Q3816" s="33" t="s">
        <v>29986</v>
      </c>
      <c r="R3816" s="96" t="s">
        <v>27052</v>
      </c>
      <c r="S3816" s="33" t="s">
        <v>93</v>
      </c>
      <c r="T3816" s="33" t="s">
        <v>350</v>
      </c>
      <c r="U3816" s="35" t="s">
        <v>26775</v>
      </c>
      <c r="V3816" s="35" t="s">
        <v>26482</v>
      </c>
      <c r="W3816" s="35" t="s">
        <v>26485</v>
      </c>
      <c r="X3816" s="35" t="s">
        <v>93</v>
      </c>
      <c r="Y3816" s="35">
        <v>2483</v>
      </c>
      <c r="AA3816" s="33" t="s">
        <v>42844</v>
      </c>
      <c r="AB3816" s="33">
        <v>4634</v>
      </c>
      <c r="AC3816" s="103">
        <v>19682</v>
      </c>
    </row>
    <row r="3817" spans="1:43" ht="13" customHeight="1" x14ac:dyDescent="0.2">
      <c r="A3817" s="33" t="s">
        <v>26934</v>
      </c>
      <c r="B3817" s="33">
        <v>65</v>
      </c>
      <c r="C3817" s="33" t="s">
        <v>13</v>
      </c>
      <c r="D3817" s="33" t="s">
        <v>30</v>
      </c>
      <c r="E3817" s="96" t="s">
        <v>26935</v>
      </c>
      <c r="F3817" s="94">
        <v>42829</v>
      </c>
      <c r="G3817" s="33" t="s">
        <v>26936</v>
      </c>
      <c r="H3817" s="33" t="s">
        <v>3319</v>
      </c>
      <c r="I3817" s="33" t="s">
        <v>38</v>
      </c>
      <c r="J3817" s="62">
        <v>94558</v>
      </c>
      <c r="K3817" s="33" t="s">
        <v>3319</v>
      </c>
      <c r="L3817" s="33" t="s">
        <v>26937</v>
      </c>
      <c r="M3817" s="1" t="s">
        <v>47621</v>
      </c>
      <c r="N3817" s="33" t="s">
        <v>20</v>
      </c>
      <c r="O3817" s="33" t="s">
        <v>26938</v>
      </c>
      <c r="P3817" s="33" t="s">
        <v>45771</v>
      </c>
      <c r="Q3817" s="33" t="s">
        <v>29986</v>
      </c>
      <c r="R3817" s="96" t="s">
        <v>26939</v>
      </c>
      <c r="S3817" s="33" t="s">
        <v>93</v>
      </c>
      <c r="T3817" s="33" t="s">
        <v>21</v>
      </c>
      <c r="U3817" s="35" t="s">
        <v>26689</v>
      </c>
      <c r="V3817" s="35" t="s">
        <v>26484</v>
      </c>
      <c r="W3817" s="35" t="s">
        <v>26483</v>
      </c>
      <c r="X3817" s="35" t="s">
        <v>93</v>
      </c>
      <c r="Y3817" s="35">
        <v>2481</v>
      </c>
      <c r="AA3817" s="33" t="s">
        <v>42844</v>
      </c>
      <c r="AB3817" s="33">
        <v>4630</v>
      </c>
      <c r="AC3817" s="103">
        <v>19680</v>
      </c>
    </row>
    <row r="3818" spans="1:43" ht="13" customHeight="1" x14ac:dyDescent="0.2">
      <c r="A3818" s="33" t="s">
        <v>26891</v>
      </c>
      <c r="B3818" s="33">
        <v>47</v>
      </c>
      <c r="C3818" s="33" t="s">
        <v>13</v>
      </c>
      <c r="D3818" s="33" t="s">
        <v>41</v>
      </c>
      <c r="F3818" s="94">
        <v>42829</v>
      </c>
      <c r="G3818" s="33" t="s">
        <v>26892</v>
      </c>
      <c r="H3818" s="33" t="s">
        <v>628</v>
      </c>
      <c r="I3818" s="33" t="s">
        <v>38</v>
      </c>
      <c r="J3818" s="62">
        <v>93307</v>
      </c>
      <c r="K3818" s="33" t="s">
        <v>629</v>
      </c>
      <c r="L3818" s="33" t="s">
        <v>630</v>
      </c>
      <c r="M3818" s="1" t="s">
        <v>46534</v>
      </c>
      <c r="N3818" s="33" t="s">
        <v>20</v>
      </c>
      <c r="O3818" s="33" t="s">
        <v>26893</v>
      </c>
      <c r="P3818" s="33" t="s">
        <v>35508</v>
      </c>
      <c r="Q3818" s="33" t="s">
        <v>29986</v>
      </c>
      <c r="R3818" s="96" t="s">
        <v>26894</v>
      </c>
      <c r="S3818" s="33" t="s">
        <v>93</v>
      </c>
      <c r="T3818" s="33" t="s">
        <v>45897</v>
      </c>
      <c r="U3818" s="35" t="s">
        <v>49804</v>
      </c>
      <c r="V3818" s="35" t="s">
        <v>26482</v>
      </c>
      <c r="W3818" s="35" t="s">
        <v>26486</v>
      </c>
      <c r="X3818" s="35" t="s">
        <v>93</v>
      </c>
      <c r="Y3818" s="35">
        <v>2479</v>
      </c>
      <c r="AA3818" s="33" t="s">
        <v>42844</v>
      </c>
      <c r="AB3818" s="33">
        <v>4631</v>
      </c>
      <c r="AC3818" s="103">
        <v>19679</v>
      </c>
      <c r="AQ3818" s="96"/>
    </row>
    <row r="3819" spans="1:43" ht="13" customHeight="1" x14ac:dyDescent="0.2">
      <c r="A3819" s="33" t="s">
        <v>26790</v>
      </c>
      <c r="B3819" s="33">
        <v>32</v>
      </c>
      <c r="C3819" s="33" t="s">
        <v>13</v>
      </c>
      <c r="D3819" s="33" t="s">
        <v>41</v>
      </c>
      <c r="E3819" s="96" t="s">
        <v>26791</v>
      </c>
      <c r="F3819" s="94">
        <v>42829</v>
      </c>
      <c r="G3819" s="33" t="s">
        <v>26792</v>
      </c>
      <c r="H3819" s="33" t="s">
        <v>671</v>
      </c>
      <c r="I3819" s="33" t="s">
        <v>66</v>
      </c>
      <c r="J3819" s="62">
        <v>77037</v>
      </c>
      <c r="K3819" s="33" t="s">
        <v>512</v>
      </c>
      <c r="L3819" s="33" t="s">
        <v>513</v>
      </c>
      <c r="M3819" s="1" t="s">
        <v>46076</v>
      </c>
      <c r="N3819" s="33" t="s">
        <v>20</v>
      </c>
      <c r="O3819" s="33" t="s">
        <v>26793</v>
      </c>
      <c r="P3819" s="33" t="s">
        <v>45771</v>
      </c>
      <c r="Q3819" s="33" t="s">
        <v>29986</v>
      </c>
      <c r="R3819" s="96" t="s">
        <v>26794</v>
      </c>
      <c r="S3819" s="33" t="s">
        <v>93</v>
      </c>
      <c r="T3819" s="33" t="s">
        <v>350</v>
      </c>
      <c r="U3819" s="35" t="s">
        <v>26775</v>
      </c>
      <c r="V3819" s="35" t="s">
        <v>26484</v>
      </c>
      <c r="W3819" s="35" t="s">
        <v>26483</v>
      </c>
      <c r="X3819" s="35" t="s">
        <v>93</v>
      </c>
      <c r="Y3819" s="35">
        <v>2480</v>
      </c>
      <c r="AA3819" s="33" t="s">
        <v>42844</v>
      </c>
      <c r="AB3819" s="33">
        <v>4632</v>
      </c>
      <c r="AC3819" s="103">
        <v>19643</v>
      </c>
    </row>
    <row r="3820" spans="1:43" ht="13" customHeight="1" x14ac:dyDescent="0.2">
      <c r="A3820" s="33" t="s">
        <v>27075</v>
      </c>
      <c r="B3820" s="33">
        <v>46</v>
      </c>
      <c r="C3820" s="33" t="s">
        <v>13</v>
      </c>
      <c r="D3820" s="33" t="s">
        <v>41</v>
      </c>
      <c r="F3820" s="94">
        <v>42828</v>
      </c>
      <c r="G3820" s="33" t="s">
        <v>27076</v>
      </c>
      <c r="H3820" s="33" t="s">
        <v>6846</v>
      </c>
      <c r="I3820" s="33" t="s">
        <v>25</v>
      </c>
      <c r="J3820" s="62">
        <v>29670</v>
      </c>
      <c r="K3820" s="33" t="s">
        <v>232</v>
      </c>
      <c r="L3820" s="33" t="s">
        <v>27077</v>
      </c>
      <c r="M3820" s="1" t="s">
        <v>47622</v>
      </c>
      <c r="N3820" s="33" t="s">
        <v>4952</v>
      </c>
      <c r="O3820" s="33" t="s">
        <v>27078</v>
      </c>
      <c r="P3820" s="33" t="s">
        <v>49750</v>
      </c>
      <c r="Q3820" s="33" t="s">
        <v>29986</v>
      </c>
      <c r="R3820" s="96" t="s">
        <v>27079</v>
      </c>
      <c r="S3820" s="33" t="s">
        <v>22</v>
      </c>
      <c r="T3820" s="33" t="s">
        <v>350</v>
      </c>
      <c r="U3820" s="35" t="s">
        <v>26775</v>
      </c>
      <c r="V3820" s="35" t="s">
        <v>26482</v>
      </c>
      <c r="W3820" s="35" t="s">
        <v>26485</v>
      </c>
      <c r="X3820" s="35" t="s">
        <v>509</v>
      </c>
      <c r="Y3820" s="35">
        <v>2478</v>
      </c>
      <c r="AA3820" s="33" t="s">
        <v>42843</v>
      </c>
      <c r="AB3820" s="33">
        <v>4629</v>
      </c>
      <c r="AC3820" s="103">
        <v>19642</v>
      </c>
      <c r="AQ3820" s="96"/>
    </row>
    <row r="3821" spans="1:43" ht="13" customHeight="1" x14ac:dyDescent="0.2">
      <c r="A3821" s="33" t="s">
        <v>26679</v>
      </c>
      <c r="B3821" s="33">
        <v>60</v>
      </c>
      <c r="C3821" s="33" t="s">
        <v>13</v>
      </c>
      <c r="D3821" s="33" t="s">
        <v>14</v>
      </c>
      <c r="F3821" s="94">
        <v>42826</v>
      </c>
      <c r="G3821" s="33" t="s">
        <v>26680</v>
      </c>
      <c r="H3821" s="33" t="s">
        <v>7821</v>
      </c>
      <c r="I3821" s="33" t="s">
        <v>18</v>
      </c>
      <c r="J3821" s="62">
        <v>70560</v>
      </c>
      <c r="K3821" s="33" t="s">
        <v>7823</v>
      </c>
      <c r="L3821" s="33" t="s">
        <v>7824</v>
      </c>
      <c r="M3821" s="1" t="s">
        <v>47623</v>
      </c>
      <c r="N3821" s="33" t="s">
        <v>20</v>
      </c>
      <c r="O3821" s="33" t="s">
        <v>36485</v>
      </c>
      <c r="P3821" s="33" t="s">
        <v>45771</v>
      </c>
      <c r="Q3821" s="33" t="s">
        <v>29986</v>
      </c>
      <c r="R3821" s="96" t="s">
        <v>26681</v>
      </c>
      <c r="S3821" s="33" t="s">
        <v>93</v>
      </c>
      <c r="T3821" s="33" t="s">
        <v>21</v>
      </c>
      <c r="U3821" s="35" t="s">
        <v>26682</v>
      </c>
      <c r="V3821" s="35" t="s">
        <v>26482</v>
      </c>
      <c r="W3821" s="35" t="s">
        <v>26485</v>
      </c>
      <c r="X3821" s="35" t="s">
        <v>93</v>
      </c>
      <c r="Y3821" s="35">
        <v>2476</v>
      </c>
      <c r="AA3821" s="33" t="s">
        <v>42844</v>
      </c>
      <c r="AB3821" s="33">
        <v>4628</v>
      </c>
      <c r="AC3821" s="103">
        <v>19640</v>
      </c>
      <c r="AQ3821" s="96"/>
    </row>
    <row r="3822" spans="1:43" ht="13" customHeight="1" x14ac:dyDescent="0.2">
      <c r="A3822" s="33" t="s">
        <v>26821</v>
      </c>
      <c r="B3822" s="33" t="s">
        <v>22</v>
      </c>
      <c r="C3822" s="33" t="s">
        <v>13</v>
      </c>
      <c r="D3822" s="33" t="s">
        <v>78</v>
      </c>
      <c r="F3822" s="94">
        <v>42826</v>
      </c>
      <c r="G3822" s="33" t="s">
        <v>26822</v>
      </c>
      <c r="H3822" s="33" t="s">
        <v>26823</v>
      </c>
      <c r="I3822" s="33" t="s">
        <v>55</v>
      </c>
      <c r="J3822" s="62">
        <v>32533</v>
      </c>
      <c r="K3822" s="33" t="s">
        <v>4977</v>
      </c>
      <c r="L3822" s="33" t="s">
        <v>4978</v>
      </c>
      <c r="M3822" s="1" t="s">
        <v>46835</v>
      </c>
      <c r="N3822" s="33" t="s">
        <v>20</v>
      </c>
      <c r="O3822" s="33" t="s">
        <v>36486</v>
      </c>
      <c r="P3822" s="33" t="s">
        <v>45771</v>
      </c>
      <c r="Q3822" s="33" t="s">
        <v>29986</v>
      </c>
      <c r="R3822" s="96" t="s">
        <v>26824</v>
      </c>
      <c r="S3822" s="33" t="s">
        <v>93</v>
      </c>
      <c r="T3822" s="33" t="s">
        <v>21</v>
      </c>
      <c r="U3822" s="35" t="s">
        <v>26689</v>
      </c>
      <c r="V3822" s="35" t="s">
        <v>26484</v>
      </c>
      <c r="W3822" s="35" t="s">
        <v>26486</v>
      </c>
      <c r="X3822" s="35" t="s">
        <v>93</v>
      </c>
      <c r="Y3822" s="35">
        <v>2475</v>
      </c>
      <c r="AA3822" s="33" t="s">
        <v>42844</v>
      </c>
      <c r="AB3822" s="33">
        <v>4627</v>
      </c>
      <c r="AC3822" s="103">
        <v>19639</v>
      </c>
      <c r="AQ3822" s="96"/>
    </row>
    <row r="3823" spans="1:43" ht="13" customHeight="1" x14ac:dyDescent="0.2">
      <c r="A3823" s="33" t="s">
        <v>26439</v>
      </c>
      <c r="B3823" s="33">
        <v>46</v>
      </c>
      <c r="C3823" s="33" t="s">
        <v>13</v>
      </c>
      <c r="D3823" s="33" t="s">
        <v>30</v>
      </c>
      <c r="E3823" s="96" t="s">
        <v>26440</v>
      </c>
      <c r="F3823" s="94">
        <v>42824</v>
      </c>
      <c r="G3823" s="33" t="s">
        <v>26441</v>
      </c>
      <c r="H3823" s="33" t="s">
        <v>26442</v>
      </c>
      <c r="I3823" s="33" t="s">
        <v>74</v>
      </c>
      <c r="J3823" s="62">
        <v>8512</v>
      </c>
      <c r="K3823" s="33" t="s">
        <v>35</v>
      </c>
      <c r="L3823" s="33" t="s">
        <v>2291</v>
      </c>
      <c r="M3823" s="1" t="s">
        <v>46004</v>
      </c>
      <c r="N3823" s="33" t="s">
        <v>20</v>
      </c>
      <c r="O3823" s="33" t="s">
        <v>30719</v>
      </c>
      <c r="P3823" s="33" t="s">
        <v>42395</v>
      </c>
      <c r="Q3823" s="33" t="s">
        <v>29986</v>
      </c>
      <c r="R3823" s="96" t="s">
        <v>26443</v>
      </c>
      <c r="S3823" s="33" t="s">
        <v>901</v>
      </c>
      <c r="T3823" s="33" t="s">
        <v>350</v>
      </c>
      <c r="U3823" s="35" t="s">
        <v>26775</v>
      </c>
      <c r="V3823" s="35" t="s">
        <v>26482</v>
      </c>
      <c r="W3823" s="35" t="s">
        <v>26483</v>
      </c>
      <c r="X3823" s="35" t="s">
        <v>93</v>
      </c>
      <c r="Y3823" s="35">
        <v>2474</v>
      </c>
      <c r="AA3823" s="33" t="s">
        <v>42844</v>
      </c>
      <c r="AB3823" s="33">
        <v>4626</v>
      </c>
      <c r="AC3823" s="103">
        <v>19638</v>
      </c>
    </row>
    <row r="3824" spans="1:43" ht="13" customHeight="1" x14ac:dyDescent="0.2">
      <c r="A3824" s="33" t="s">
        <v>26464</v>
      </c>
      <c r="B3824" s="33">
        <v>26</v>
      </c>
      <c r="C3824" s="33" t="s">
        <v>13</v>
      </c>
      <c r="D3824" s="33" t="s">
        <v>30</v>
      </c>
      <c r="E3824" s="96" t="s">
        <v>26465</v>
      </c>
      <c r="F3824" s="94">
        <v>42823</v>
      </c>
      <c r="G3824" s="33" t="s">
        <v>26543</v>
      </c>
      <c r="H3824" s="33" t="s">
        <v>1135</v>
      </c>
      <c r="I3824" s="33" t="s">
        <v>297</v>
      </c>
      <c r="J3824" s="62">
        <v>37411</v>
      </c>
      <c r="K3824" s="33" t="s">
        <v>502</v>
      </c>
      <c r="L3824" s="33" t="s">
        <v>1136</v>
      </c>
      <c r="M3824" s="1" t="s">
        <v>46579</v>
      </c>
      <c r="N3824" s="33" t="s">
        <v>20</v>
      </c>
      <c r="O3824" s="33" t="s">
        <v>26466</v>
      </c>
      <c r="P3824" s="33" t="s">
        <v>45771</v>
      </c>
      <c r="Q3824" s="33" t="s">
        <v>29986</v>
      </c>
      <c r="R3824" s="96" t="s">
        <v>26467</v>
      </c>
      <c r="S3824" s="33" t="s">
        <v>901</v>
      </c>
      <c r="T3824" s="33" t="s">
        <v>21</v>
      </c>
      <c r="U3824" s="35" t="s">
        <v>26689</v>
      </c>
      <c r="V3824" s="35" t="s">
        <v>26482</v>
      </c>
      <c r="W3824" s="35" t="s">
        <v>26485</v>
      </c>
      <c r="X3824" s="35" t="s">
        <v>93</v>
      </c>
      <c r="Y3824" s="35">
        <v>2466</v>
      </c>
      <c r="Z3824" s="33" t="s">
        <v>42353</v>
      </c>
      <c r="AA3824" s="33" t="s">
        <v>42842</v>
      </c>
      <c r="AB3824" s="33">
        <v>4620</v>
      </c>
      <c r="AC3824" s="103">
        <v>19635</v>
      </c>
    </row>
    <row r="3825" spans="1:67" ht="13" customHeight="1" x14ac:dyDescent="0.2">
      <c r="A3825" s="33" t="s">
        <v>26447</v>
      </c>
      <c r="B3825" s="33">
        <v>41</v>
      </c>
      <c r="C3825" s="33" t="s">
        <v>13</v>
      </c>
      <c r="D3825" s="33" t="s">
        <v>30</v>
      </c>
      <c r="E3825" s="96" t="s">
        <v>26448</v>
      </c>
      <c r="F3825" s="94">
        <v>42823</v>
      </c>
      <c r="G3825" s="33" t="s">
        <v>26449</v>
      </c>
      <c r="H3825" s="33" t="s">
        <v>1641</v>
      </c>
      <c r="I3825" s="33" t="s">
        <v>37</v>
      </c>
      <c r="J3825" s="62">
        <v>61085</v>
      </c>
      <c r="K3825" s="33" t="s">
        <v>26450</v>
      </c>
      <c r="L3825" s="33" t="s">
        <v>36235</v>
      </c>
      <c r="M3825" s="1" t="s">
        <v>47624</v>
      </c>
      <c r="N3825" s="33" t="s">
        <v>20</v>
      </c>
      <c r="O3825" s="33" t="s">
        <v>26451</v>
      </c>
      <c r="P3825" s="33" t="s">
        <v>45771</v>
      </c>
      <c r="Q3825" s="33" t="s">
        <v>29986</v>
      </c>
      <c r="R3825" s="96" t="s">
        <v>26452</v>
      </c>
      <c r="S3825" s="33" t="s">
        <v>93</v>
      </c>
      <c r="T3825" s="33" t="s">
        <v>21</v>
      </c>
      <c r="U3825" s="35" t="s">
        <v>26689</v>
      </c>
      <c r="V3825" s="35" t="s">
        <v>26484</v>
      </c>
      <c r="W3825" s="35" t="s">
        <v>26483</v>
      </c>
      <c r="X3825" s="35" t="s">
        <v>93</v>
      </c>
      <c r="Y3825" s="35">
        <v>2468</v>
      </c>
      <c r="AA3825" s="33" t="s">
        <v>42843</v>
      </c>
      <c r="AB3825" s="33">
        <v>4621</v>
      </c>
      <c r="AC3825" s="103">
        <v>19632</v>
      </c>
    </row>
    <row r="3826" spans="1:67" ht="13" customHeight="1" x14ac:dyDescent="0.2">
      <c r="A3826" s="33" t="s">
        <v>26453</v>
      </c>
      <c r="B3826" s="33">
        <v>45</v>
      </c>
      <c r="C3826" s="33" t="s">
        <v>13</v>
      </c>
      <c r="D3826" s="33" t="s">
        <v>30</v>
      </c>
      <c r="F3826" s="94">
        <v>42823</v>
      </c>
      <c r="G3826" s="33" t="s">
        <v>26454</v>
      </c>
      <c r="H3826" s="33" t="s">
        <v>26455</v>
      </c>
      <c r="I3826" s="33" t="s">
        <v>293</v>
      </c>
      <c r="J3826" s="62">
        <v>40342</v>
      </c>
      <c r="K3826" s="33" t="s">
        <v>232</v>
      </c>
      <c r="L3826" s="33" t="s">
        <v>5213</v>
      </c>
      <c r="M3826" s="1" t="s">
        <v>47626</v>
      </c>
      <c r="N3826" s="33" t="s">
        <v>20</v>
      </c>
      <c r="O3826" s="33" t="s">
        <v>26456</v>
      </c>
      <c r="P3826" s="33" t="s">
        <v>45771</v>
      </c>
      <c r="Q3826" s="33" t="s">
        <v>29986</v>
      </c>
      <c r="R3826" s="96" t="s">
        <v>26457</v>
      </c>
      <c r="S3826" s="33" t="s">
        <v>93</v>
      </c>
      <c r="T3826" s="33" t="s">
        <v>21</v>
      </c>
      <c r="U3826" s="35" t="s">
        <v>26689</v>
      </c>
      <c r="V3826" s="35" t="s">
        <v>26484</v>
      </c>
      <c r="W3826" s="35" t="s">
        <v>26485</v>
      </c>
      <c r="X3826" s="35" t="s">
        <v>93</v>
      </c>
      <c r="Y3826" s="35">
        <v>2471</v>
      </c>
      <c r="AA3826" s="33" t="s">
        <v>42843</v>
      </c>
      <c r="AB3826" s="33">
        <v>4623</v>
      </c>
      <c r="AC3826" s="103">
        <v>19633</v>
      </c>
    </row>
    <row r="3827" spans="1:67" ht="13" customHeight="1" x14ac:dyDescent="0.2">
      <c r="A3827" s="33" t="s">
        <v>26458</v>
      </c>
      <c r="B3827" s="33">
        <v>59</v>
      </c>
      <c r="C3827" s="33" t="s">
        <v>13</v>
      </c>
      <c r="D3827" s="33" t="s">
        <v>30</v>
      </c>
      <c r="F3827" s="94">
        <v>42823</v>
      </c>
      <c r="G3827" s="33" t="s">
        <v>26459</v>
      </c>
      <c r="H3827" s="33" t="s">
        <v>26460</v>
      </c>
      <c r="I3827" s="33" t="s">
        <v>366</v>
      </c>
      <c r="J3827" s="62">
        <v>74831</v>
      </c>
      <c r="K3827" s="33" t="s">
        <v>26461</v>
      </c>
      <c r="L3827" s="33" t="s">
        <v>36487</v>
      </c>
      <c r="M3827" s="1" t="s">
        <v>47625</v>
      </c>
      <c r="N3827" s="33" t="s">
        <v>20</v>
      </c>
      <c r="O3827" s="33" t="s">
        <v>26462</v>
      </c>
      <c r="P3827" s="33" t="s">
        <v>45771</v>
      </c>
      <c r="Q3827" s="33" t="s">
        <v>29986</v>
      </c>
      <c r="R3827" s="96" t="s">
        <v>26463</v>
      </c>
      <c r="S3827" s="33" t="s">
        <v>93</v>
      </c>
      <c r="T3827" s="33" t="s">
        <v>21</v>
      </c>
      <c r="U3827" s="35" t="s">
        <v>26689</v>
      </c>
      <c r="V3827" s="35" t="s">
        <v>26484</v>
      </c>
      <c r="W3827" s="35" t="s">
        <v>26483</v>
      </c>
      <c r="X3827" s="35" t="s">
        <v>93</v>
      </c>
      <c r="Y3827" s="35">
        <v>2469</v>
      </c>
      <c r="AA3827" s="33" t="s">
        <v>42843</v>
      </c>
      <c r="AB3827" s="33">
        <v>4622</v>
      </c>
      <c r="AC3827" s="103">
        <v>19634</v>
      </c>
    </row>
    <row r="3828" spans="1:67" ht="13" customHeight="1" x14ac:dyDescent="0.2">
      <c r="A3828" s="33" t="s">
        <v>26468</v>
      </c>
      <c r="B3828" s="33">
        <v>27</v>
      </c>
      <c r="C3828" s="33" t="s">
        <v>13</v>
      </c>
      <c r="D3828" s="33" t="s">
        <v>30</v>
      </c>
      <c r="F3828" s="94">
        <v>42823</v>
      </c>
      <c r="G3828" s="33" t="s">
        <v>26469</v>
      </c>
      <c r="H3828" s="33" t="s">
        <v>737</v>
      </c>
      <c r="I3828" s="33" t="s">
        <v>66</v>
      </c>
      <c r="J3828" s="62">
        <v>75439</v>
      </c>
      <c r="K3828" s="33" t="s">
        <v>14616</v>
      </c>
      <c r="L3828" s="33" t="s">
        <v>261</v>
      </c>
      <c r="M3828" s="1" t="s">
        <v>46113</v>
      </c>
      <c r="N3828" s="33" t="s">
        <v>20</v>
      </c>
      <c r="O3828" s="33" t="s">
        <v>26470</v>
      </c>
      <c r="P3828" s="33" t="s">
        <v>45771</v>
      </c>
      <c r="Q3828" s="33" t="s">
        <v>29986</v>
      </c>
      <c r="R3828" s="96" t="s">
        <v>26471</v>
      </c>
      <c r="S3828" s="33" t="s">
        <v>93</v>
      </c>
      <c r="T3828" s="33" t="s">
        <v>350</v>
      </c>
      <c r="U3828" s="35" t="s">
        <v>26775</v>
      </c>
      <c r="V3828" s="35" t="s">
        <v>26482</v>
      </c>
      <c r="W3828" s="35" t="s">
        <v>26483</v>
      </c>
      <c r="X3828" s="35" t="s">
        <v>93</v>
      </c>
      <c r="Y3828" s="35">
        <v>2473</v>
      </c>
      <c r="AA3828" s="33" t="s">
        <v>42843</v>
      </c>
      <c r="AB3828" s="33">
        <v>4625</v>
      </c>
      <c r="AC3828" s="103">
        <v>19636</v>
      </c>
    </row>
    <row r="3829" spans="1:67" ht="13" customHeight="1" x14ac:dyDescent="0.2">
      <c r="A3829" s="33" t="s">
        <v>26444</v>
      </c>
      <c r="B3829" s="33">
        <v>28</v>
      </c>
      <c r="C3829" s="33" t="s">
        <v>13</v>
      </c>
      <c r="D3829" s="33" t="s">
        <v>78</v>
      </c>
      <c r="F3829" s="94">
        <v>42823</v>
      </c>
      <c r="G3829" s="33" t="s">
        <v>26544</v>
      </c>
      <c r="H3829" s="33" t="s">
        <v>3483</v>
      </c>
      <c r="I3829" s="33" t="s">
        <v>205</v>
      </c>
      <c r="J3829" s="62">
        <v>19720</v>
      </c>
      <c r="K3829" s="33" t="s">
        <v>3483</v>
      </c>
      <c r="L3829" s="33" t="s">
        <v>36830</v>
      </c>
      <c r="M3829" s="1" t="s">
        <v>47627</v>
      </c>
      <c r="N3829" s="33" t="s">
        <v>20</v>
      </c>
      <c r="O3829" s="33" t="s">
        <v>26445</v>
      </c>
      <c r="P3829" s="33" t="s">
        <v>45771</v>
      </c>
      <c r="Q3829" s="33" t="s">
        <v>29986</v>
      </c>
      <c r="R3829" s="96" t="s">
        <v>26446</v>
      </c>
      <c r="S3829" s="33" t="s">
        <v>509</v>
      </c>
      <c r="T3829" s="33" t="s">
        <v>350</v>
      </c>
      <c r="U3829" s="35" t="s">
        <v>26775</v>
      </c>
      <c r="V3829" s="35" t="s">
        <v>26482</v>
      </c>
      <c r="W3829" s="35" t="s">
        <v>26483</v>
      </c>
      <c r="X3829" s="35" t="s">
        <v>93</v>
      </c>
      <c r="Y3829" s="35">
        <v>2470</v>
      </c>
      <c r="AA3829" s="33" t="s">
        <v>42844</v>
      </c>
      <c r="AB3829" s="33">
        <v>4624</v>
      </c>
      <c r="AC3829" s="103">
        <v>19630</v>
      </c>
    </row>
    <row r="3830" spans="1:67" ht="13" customHeight="1" x14ac:dyDescent="0.2">
      <c r="A3830" s="33" t="s">
        <v>26472</v>
      </c>
      <c r="B3830" s="33">
        <v>36</v>
      </c>
      <c r="C3830" s="33" t="s">
        <v>13</v>
      </c>
      <c r="D3830" s="33" t="s">
        <v>30</v>
      </c>
      <c r="F3830" s="94">
        <v>42822</v>
      </c>
      <c r="G3830" s="33" t="s">
        <v>26427</v>
      </c>
      <c r="H3830" s="33" t="s">
        <v>26428</v>
      </c>
      <c r="I3830" s="33" t="s">
        <v>197</v>
      </c>
      <c r="J3830" s="62">
        <v>47946</v>
      </c>
      <c r="K3830" s="33" t="s">
        <v>2302</v>
      </c>
      <c r="L3830" s="33" t="s">
        <v>18045</v>
      </c>
      <c r="M3830" s="1" t="s">
        <v>45939</v>
      </c>
      <c r="N3830" s="33" t="s">
        <v>20</v>
      </c>
      <c r="O3830" s="33" t="s">
        <v>26429</v>
      </c>
      <c r="P3830" s="33" t="s">
        <v>45771</v>
      </c>
      <c r="Q3830" s="33" t="s">
        <v>29986</v>
      </c>
      <c r="R3830" s="96" t="s">
        <v>26430</v>
      </c>
      <c r="S3830" s="33" t="s">
        <v>93</v>
      </c>
      <c r="T3830" s="33" t="s">
        <v>21</v>
      </c>
      <c r="U3830" s="35" t="s">
        <v>26689</v>
      </c>
      <c r="V3830" s="33" t="s">
        <v>26484</v>
      </c>
      <c r="W3830" s="33" t="s">
        <v>26483</v>
      </c>
      <c r="X3830" s="33" t="s">
        <v>93</v>
      </c>
      <c r="Y3830" s="33">
        <v>2463</v>
      </c>
      <c r="AA3830" s="33" t="s">
        <v>42843</v>
      </c>
      <c r="AB3830" s="33">
        <v>4618</v>
      </c>
      <c r="AC3830" s="103">
        <v>19565</v>
      </c>
      <c r="AQ3830" s="96"/>
    </row>
    <row r="3831" spans="1:67" ht="13" customHeight="1" x14ac:dyDescent="0.2">
      <c r="A3831" s="33" t="s">
        <v>26473</v>
      </c>
      <c r="B3831" s="33">
        <v>73</v>
      </c>
      <c r="C3831" s="33" t="s">
        <v>13</v>
      </c>
      <c r="D3831" s="33" t="s">
        <v>30</v>
      </c>
      <c r="F3831" s="94">
        <v>42822</v>
      </c>
      <c r="G3831" s="33" t="s">
        <v>26545</v>
      </c>
      <c r="H3831" s="33" t="s">
        <v>26474</v>
      </c>
      <c r="I3831" s="33" t="s">
        <v>50</v>
      </c>
      <c r="J3831" s="62">
        <v>49660</v>
      </c>
      <c r="K3831" s="33" t="s">
        <v>26474</v>
      </c>
      <c r="L3831" s="33" t="s">
        <v>26475</v>
      </c>
      <c r="M3831" s="1" t="s">
        <v>47628</v>
      </c>
      <c r="N3831" s="33" t="s">
        <v>20</v>
      </c>
      <c r="O3831" s="33" t="s">
        <v>26476</v>
      </c>
      <c r="P3831" s="33" t="s">
        <v>31754</v>
      </c>
      <c r="Q3831" s="33" t="s">
        <v>29986</v>
      </c>
      <c r="R3831" s="96" t="s">
        <v>26477</v>
      </c>
      <c r="S3831" s="33" t="s">
        <v>93</v>
      </c>
      <c r="T3831" s="33" t="s">
        <v>21</v>
      </c>
      <c r="U3831" s="35" t="s">
        <v>26689</v>
      </c>
      <c r="V3831" s="33" t="s">
        <v>26484</v>
      </c>
      <c r="W3831" s="33" t="s">
        <v>26485</v>
      </c>
      <c r="X3831" s="33" t="s">
        <v>93</v>
      </c>
      <c r="Y3831" s="33">
        <v>2467</v>
      </c>
      <c r="AA3831" s="33" t="s">
        <v>42843</v>
      </c>
      <c r="AB3831" s="33">
        <v>4619</v>
      </c>
      <c r="AC3831" s="103">
        <v>19627</v>
      </c>
    </row>
    <row r="3832" spans="1:67" ht="13" customHeight="1" x14ac:dyDescent="0.2">
      <c r="A3832" s="33" t="s">
        <v>26411</v>
      </c>
      <c r="B3832" s="33">
        <v>28</v>
      </c>
      <c r="C3832" s="33" t="s">
        <v>13</v>
      </c>
      <c r="D3832" s="33" t="s">
        <v>30</v>
      </c>
      <c r="F3832" s="94">
        <v>42821</v>
      </c>
      <c r="G3832" s="33" t="s">
        <v>26412</v>
      </c>
      <c r="H3832" s="33" t="s">
        <v>26413</v>
      </c>
      <c r="I3832" s="33" t="s">
        <v>45</v>
      </c>
      <c r="J3832" s="62">
        <v>20886</v>
      </c>
      <c r="K3832" s="33" t="s">
        <v>992</v>
      </c>
      <c r="L3832" s="33" t="s">
        <v>2182</v>
      </c>
      <c r="M3832" s="1" t="s">
        <v>46035</v>
      </c>
      <c r="N3832" s="33" t="s">
        <v>20</v>
      </c>
      <c r="O3832" s="33" t="s">
        <v>36488</v>
      </c>
      <c r="P3832" s="33" t="s">
        <v>45771</v>
      </c>
      <c r="Q3832" s="33" t="s">
        <v>29986</v>
      </c>
      <c r="R3832" s="96" t="s">
        <v>26414</v>
      </c>
      <c r="S3832" s="33" t="s">
        <v>93</v>
      </c>
      <c r="T3832" s="33" t="s">
        <v>21</v>
      </c>
      <c r="U3832" s="35" t="s">
        <v>26682</v>
      </c>
      <c r="V3832" s="33" t="s">
        <v>26482</v>
      </c>
      <c r="W3832" s="33" t="s">
        <v>26485</v>
      </c>
      <c r="X3832" s="33" t="s">
        <v>509</v>
      </c>
      <c r="Y3832" s="33">
        <v>2462</v>
      </c>
      <c r="AA3832" s="33" t="s">
        <v>42842</v>
      </c>
      <c r="AB3832" s="33">
        <v>4617</v>
      </c>
      <c r="AC3832" s="103">
        <v>19571</v>
      </c>
    </row>
    <row r="3833" spans="1:67" ht="13" customHeight="1" x14ac:dyDescent="0.2">
      <c r="A3833" s="33" t="s">
        <v>26415</v>
      </c>
      <c r="B3833" s="33">
        <v>45</v>
      </c>
      <c r="C3833" s="33" t="s">
        <v>13</v>
      </c>
      <c r="D3833" s="33" t="s">
        <v>30</v>
      </c>
      <c r="E3833" s="96" t="s">
        <v>26416</v>
      </c>
      <c r="F3833" s="94">
        <v>42821</v>
      </c>
      <c r="G3833" s="33" t="s">
        <v>26417</v>
      </c>
      <c r="H3833" s="33" t="s">
        <v>26418</v>
      </c>
      <c r="I3833" s="33" t="s">
        <v>618</v>
      </c>
      <c r="J3833" s="62">
        <v>39752</v>
      </c>
      <c r="K3833" s="33" t="s">
        <v>2998</v>
      </c>
      <c r="L3833" s="33" t="s">
        <v>2751</v>
      </c>
      <c r="M3833" s="1" t="s">
        <v>47629</v>
      </c>
      <c r="N3833" s="33" t="s">
        <v>20</v>
      </c>
      <c r="O3833" s="33" t="s">
        <v>26419</v>
      </c>
      <c r="P3833" s="33" t="s">
        <v>45771</v>
      </c>
      <c r="Q3833" s="33" t="s">
        <v>29986</v>
      </c>
      <c r="R3833" s="96" t="s">
        <v>26420</v>
      </c>
      <c r="S3833" s="33" t="s">
        <v>93</v>
      </c>
      <c r="T3833" s="33" t="s">
        <v>21</v>
      </c>
      <c r="U3833" s="35" t="s">
        <v>26689</v>
      </c>
      <c r="V3833" s="33" t="s">
        <v>26484</v>
      </c>
      <c r="W3833" s="33" t="s">
        <v>26483</v>
      </c>
      <c r="X3833" s="33" t="s">
        <v>93</v>
      </c>
      <c r="Y3833" s="33">
        <v>2461</v>
      </c>
      <c r="AA3833" s="33" t="s">
        <v>42843</v>
      </c>
      <c r="AB3833" s="33">
        <v>4616</v>
      </c>
      <c r="AC3833" s="103">
        <v>19573</v>
      </c>
    </row>
    <row r="3834" spans="1:67" ht="13" customHeight="1" x14ac:dyDescent="0.2">
      <c r="A3834" s="33" t="s">
        <v>26421</v>
      </c>
      <c r="B3834" s="33">
        <v>51</v>
      </c>
      <c r="C3834" s="33" t="s">
        <v>13</v>
      </c>
      <c r="D3834" s="33" t="s">
        <v>30</v>
      </c>
      <c r="E3834" s="96" t="s">
        <v>26422</v>
      </c>
      <c r="F3834" s="94">
        <v>42821</v>
      </c>
      <c r="G3834" s="33" t="s">
        <v>26423</v>
      </c>
      <c r="H3834" s="33" t="s">
        <v>16735</v>
      </c>
      <c r="I3834" s="33" t="s">
        <v>297</v>
      </c>
      <c r="J3834" s="62">
        <v>37091</v>
      </c>
      <c r="K3834" s="33" t="s">
        <v>608</v>
      </c>
      <c r="L3834" s="33" t="s">
        <v>26424</v>
      </c>
      <c r="M3834" s="1" t="s">
        <v>47630</v>
      </c>
      <c r="N3834" s="33" t="s">
        <v>20</v>
      </c>
      <c r="O3834" s="33" t="s">
        <v>26425</v>
      </c>
      <c r="P3834" s="33" t="s">
        <v>45771</v>
      </c>
      <c r="Q3834" s="33" t="s">
        <v>29986</v>
      </c>
      <c r="R3834" s="96" t="s">
        <v>26426</v>
      </c>
      <c r="S3834" s="33" t="s">
        <v>93</v>
      </c>
      <c r="T3834" s="33" t="s">
        <v>21</v>
      </c>
      <c r="U3834" s="35" t="s">
        <v>26689</v>
      </c>
      <c r="V3834" s="33" t="s">
        <v>26484</v>
      </c>
      <c r="W3834" s="33" t="s">
        <v>26485</v>
      </c>
      <c r="X3834" s="33" t="s">
        <v>93</v>
      </c>
      <c r="Y3834" s="33">
        <v>2460</v>
      </c>
      <c r="AA3834" s="33" t="s">
        <v>42843</v>
      </c>
      <c r="AB3834" s="33">
        <v>4615</v>
      </c>
      <c r="AC3834" s="103">
        <v>19580</v>
      </c>
    </row>
    <row r="3835" spans="1:67" ht="13" customHeight="1" x14ac:dyDescent="0.2">
      <c r="A3835" s="33" t="s">
        <v>26399</v>
      </c>
      <c r="B3835" s="33">
        <v>36</v>
      </c>
      <c r="C3835" s="33" t="s">
        <v>13</v>
      </c>
      <c r="D3835" s="33" t="s">
        <v>127</v>
      </c>
      <c r="F3835" s="94">
        <v>42820</v>
      </c>
      <c r="G3835" s="33" t="s">
        <v>26400</v>
      </c>
      <c r="H3835" s="33" t="s">
        <v>6574</v>
      </c>
      <c r="I3835" s="33" t="s">
        <v>308</v>
      </c>
      <c r="J3835" s="62">
        <v>99654</v>
      </c>
      <c r="K3835" s="33" t="s">
        <v>19721</v>
      </c>
      <c r="L3835" s="33" t="s">
        <v>10171</v>
      </c>
      <c r="M3835" s="1" t="s">
        <v>46185</v>
      </c>
      <c r="N3835" s="33" t="s">
        <v>20</v>
      </c>
      <c r="O3835" s="33" t="s">
        <v>26401</v>
      </c>
      <c r="P3835" s="33" t="s">
        <v>45771</v>
      </c>
      <c r="Q3835" s="33" t="s">
        <v>29986</v>
      </c>
      <c r="R3835" s="96" t="s">
        <v>26402</v>
      </c>
      <c r="S3835" s="33" t="s">
        <v>93</v>
      </c>
      <c r="T3835" s="33" t="s">
        <v>21</v>
      </c>
      <c r="U3835" s="35" t="s">
        <v>26689</v>
      </c>
      <c r="V3835" s="33" t="s">
        <v>26484</v>
      </c>
      <c r="W3835" s="33" t="s">
        <v>19153</v>
      </c>
      <c r="X3835" s="33" t="s">
        <v>93</v>
      </c>
      <c r="Y3835" s="33">
        <v>2459</v>
      </c>
      <c r="AA3835" s="33" t="s">
        <v>42843</v>
      </c>
      <c r="AB3835" s="33">
        <v>4612</v>
      </c>
      <c r="AC3835" s="103">
        <v>19555</v>
      </c>
    </row>
    <row r="3836" spans="1:67" ht="13" customHeight="1" x14ac:dyDescent="0.2">
      <c r="A3836" s="33" t="s">
        <v>30720</v>
      </c>
      <c r="B3836" s="33">
        <v>53</v>
      </c>
      <c r="C3836" s="33" t="s">
        <v>13</v>
      </c>
      <c r="D3836" s="33" t="s">
        <v>30</v>
      </c>
      <c r="F3836" s="94">
        <v>42820</v>
      </c>
      <c r="G3836" s="33" t="s">
        <v>26408</v>
      </c>
      <c r="H3836" s="33" t="s">
        <v>232</v>
      </c>
      <c r="I3836" s="33" t="s">
        <v>38</v>
      </c>
      <c r="J3836" s="62">
        <v>96007</v>
      </c>
      <c r="K3836" s="33" t="s">
        <v>6873</v>
      </c>
      <c r="L3836" s="33" t="s">
        <v>11338</v>
      </c>
      <c r="M3836" s="1" t="s">
        <v>46669</v>
      </c>
      <c r="N3836" s="33" t="s">
        <v>20</v>
      </c>
      <c r="O3836" s="33" t="s">
        <v>26409</v>
      </c>
      <c r="P3836" s="33" t="s">
        <v>31864</v>
      </c>
      <c r="Q3836" s="33" t="s">
        <v>29986</v>
      </c>
      <c r="R3836" s="96" t="s">
        <v>26410</v>
      </c>
      <c r="S3836" s="33" t="s">
        <v>93</v>
      </c>
      <c r="T3836" s="33" t="s">
        <v>21</v>
      </c>
      <c r="U3836" s="35" t="s">
        <v>26689</v>
      </c>
      <c r="V3836" s="33" t="s">
        <v>26484</v>
      </c>
      <c r="W3836" s="33" t="s">
        <v>26485</v>
      </c>
      <c r="X3836" s="33" t="s">
        <v>93</v>
      </c>
      <c r="Y3836" s="33">
        <v>2455</v>
      </c>
      <c r="AA3836" s="33" t="s">
        <v>42843</v>
      </c>
      <c r="AB3836" s="33">
        <v>4610</v>
      </c>
      <c r="AC3836" s="103">
        <v>20261</v>
      </c>
      <c r="AQ3836" s="96"/>
      <c r="BO3836" s="1"/>
    </row>
    <row r="3837" spans="1:67" ht="13" customHeight="1" x14ac:dyDescent="0.2">
      <c r="A3837" s="33" t="s">
        <v>26403</v>
      </c>
      <c r="B3837" s="33">
        <v>54</v>
      </c>
      <c r="C3837" s="33" t="s">
        <v>13</v>
      </c>
      <c r="D3837" s="33" t="s">
        <v>30</v>
      </c>
      <c r="E3837" s="96" t="s">
        <v>26404</v>
      </c>
      <c r="F3837" s="94">
        <v>42820</v>
      </c>
      <c r="G3837" s="33" t="s">
        <v>26405</v>
      </c>
      <c r="H3837" s="33" t="s">
        <v>8846</v>
      </c>
      <c r="I3837" s="33" t="s">
        <v>915</v>
      </c>
      <c r="J3837" s="62">
        <v>72201</v>
      </c>
      <c r="K3837" s="33" t="s">
        <v>2302</v>
      </c>
      <c r="L3837" s="33" t="s">
        <v>8848</v>
      </c>
      <c r="M3837" s="1" t="s">
        <v>46054</v>
      </c>
      <c r="N3837" s="33" t="s">
        <v>20</v>
      </c>
      <c r="O3837" s="33" t="s">
        <v>26406</v>
      </c>
      <c r="P3837" s="33" t="s">
        <v>31754</v>
      </c>
      <c r="Q3837" s="33" t="s">
        <v>29986</v>
      </c>
      <c r="R3837" s="96" t="s">
        <v>26407</v>
      </c>
      <c r="S3837" s="33" t="s">
        <v>93</v>
      </c>
      <c r="T3837" s="33" t="s">
        <v>21</v>
      </c>
      <c r="U3837" s="35" t="s">
        <v>26689</v>
      </c>
      <c r="V3837" s="33" t="s">
        <v>26484</v>
      </c>
      <c r="W3837" s="33" t="s">
        <v>26486</v>
      </c>
      <c r="X3837" s="33" t="s">
        <v>93</v>
      </c>
      <c r="Y3837" s="33">
        <v>2457</v>
      </c>
      <c r="AA3837" s="33" t="s">
        <v>42842</v>
      </c>
      <c r="AB3837" s="33">
        <v>4611</v>
      </c>
      <c r="AC3837" s="103">
        <v>19557</v>
      </c>
    </row>
    <row r="3838" spans="1:67" ht="13" customHeight="1" x14ac:dyDescent="0.2">
      <c r="A3838" s="33" t="s">
        <v>30268</v>
      </c>
      <c r="B3838" s="33">
        <v>56</v>
      </c>
      <c r="C3838" s="33" t="s">
        <v>13</v>
      </c>
      <c r="D3838" s="33" t="s">
        <v>30</v>
      </c>
      <c r="E3838" s="96" t="s">
        <v>30269</v>
      </c>
      <c r="F3838" s="94">
        <v>42820</v>
      </c>
      <c r="G3838" s="33" t="s">
        <v>30270</v>
      </c>
      <c r="H3838" s="33" t="s">
        <v>4863</v>
      </c>
      <c r="I3838" s="33" t="s">
        <v>55</v>
      </c>
      <c r="J3838" s="62">
        <v>33444</v>
      </c>
      <c r="K3838" s="33" t="s">
        <v>4864</v>
      </c>
      <c r="L3838" s="33" t="s">
        <v>962</v>
      </c>
      <c r="M3838" s="1" t="s">
        <v>46778</v>
      </c>
      <c r="N3838" s="33" t="s">
        <v>20</v>
      </c>
      <c r="O3838" s="33" t="s">
        <v>30271</v>
      </c>
      <c r="P3838" s="33" t="s">
        <v>45771</v>
      </c>
      <c r="Q3838" s="33" t="s">
        <v>29986</v>
      </c>
      <c r="R3838" s="96" t="s">
        <v>30272</v>
      </c>
      <c r="S3838" s="33" t="s">
        <v>93</v>
      </c>
      <c r="T3838" s="33" t="s">
        <v>45897</v>
      </c>
      <c r="U3838" s="33" t="s">
        <v>39851</v>
      </c>
      <c r="V3838" s="33" t="s">
        <v>26484</v>
      </c>
      <c r="W3838" s="33" t="s">
        <v>26485</v>
      </c>
      <c r="X3838" s="33" t="s">
        <v>93</v>
      </c>
      <c r="Y3838" s="33">
        <v>2712</v>
      </c>
      <c r="AA3838" s="33" t="s">
        <v>42842</v>
      </c>
      <c r="AB3838" s="33">
        <v>4614</v>
      </c>
      <c r="AC3838" s="103">
        <v>20260</v>
      </c>
    </row>
    <row r="3839" spans="1:67" ht="13" customHeight="1" x14ac:dyDescent="0.2">
      <c r="A3839" s="33" t="s">
        <v>26378</v>
      </c>
      <c r="B3839" s="33">
        <v>35</v>
      </c>
      <c r="C3839" s="33" t="s">
        <v>13</v>
      </c>
      <c r="D3839" s="33" t="s">
        <v>41</v>
      </c>
      <c r="F3839" s="94">
        <v>42819</v>
      </c>
      <c r="G3839" s="33" t="s">
        <v>26379</v>
      </c>
      <c r="H3839" s="33" t="s">
        <v>26380</v>
      </c>
      <c r="I3839" s="33" t="s">
        <v>38</v>
      </c>
      <c r="J3839" s="62">
        <v>90033</v>
      </c>
      <c r="K3839" s="33" t="s">
        <v>91</v>
      </c>
      <c r="L3839" s="33" t="s">
        <v>92</v>
      </c>
      <c r="M3839" s="1" t="s">
        <v>45984</v>
      </c>
      <c r="N3839" s="33" t="s">
        <v>20</v>
      </c>
      <c r="O3839" s="33" t="s">
        <v>26381</v>
      </c>
      <c r="P3839" s="33" t="s">
        <v>45771</v>
      </c>
      <c r="Q3839" s="33" t="s">
        <v>29986</v>
      </c>
      <c r="R3839" s="96" t="s">
        <v>26382</v>
      </c>
      <c r="S3839" s="33" t="s">
        <v>93</v>
      </c>
      <c r="T3839" s="33" t="s">
        <v>21</v>
      </c>
      <c r="U3839" s="35" t="s">
        <v>26689</v>
      </c>
      <c r="V3839" s="33" t="s">
        <v>26482</v>
      </c>
      <c r="W3839" s="33" t="s">
        <v>26486</v>
      </c>
      <c r="X3839" s="33" t="s">
        <v>93</v>
      </c>
      <c r="Y3839" s="33">
        <v>2454</v>
      </c>
      <c r="AA3839" s="33" t="s">
        <v>42842</v>
      </c>
      <c r="AB3839" s="33">
        <v>4609</v>
      </c>
      <c r="AC3839" s="103">
        <v>19560</v>
      </c>
    </row>
    <row r="3840" spans="1:67" ht="13" customHeight="1" x14ac:dyDescent="0.2">
      <c r="A3840" s="33" t="s">
        <v>26394</v>
      </c>
      <c r="B3840" s="33">
        <v>18</v>
      </c>
      <c r="C3840" s="33" t="s">
        <v>13</v>
      </c>
      <c r="D3840" s="33" t="s">
        <v>30</v>
      </c>
      <c r="E3840" s="96" t="s">
        <v>26395</v>
      </c>
      <c r="F3840" s="94">
        <v>42818</v>
      </c>
      <c r="G3840" s="33" t="s">
        <v>26396</v>
      </c>
      <c r="H3840" s="33" t="s">
        <v>1888</v>
      </c>
      <c r="I3840" s="33" t="s">
        <v>38</v>
      </c>
      <c r="J3840" s="62">
        <v>96022</v>
      </c>
      <c r="K3840" s="33" t="s">
        <v>2709</v>
      </c>
      <c r="L3840" s="33" t="s">
        <v>894</v>
      </c>
      <c r="M3840" s="1" t="s">
        <v>45955</v>
      </c>
      <c r="N3840" s="33" t="s">
        <v>20</v>
      </c>
      <c r="O3840" s="33" t="s">
        <v>26397</v>
      </c>
      <c r="P3840" s="33" t="s">
        <v>45771</v>
      </c>
      <c r="Q3840" s="33" t="s">
        <v>29986</v>
      </c>
      <c r="R3840" s="96" t="s">
        <v>26398</v>
      </c>
      <c r="S3840" s="33" t="s">
        <v>93</v>
      </c>
      <c r="T3840" s="33" t="s">
        <v>21</v>
      </c>
      <c r="U3840" s="35" t="s">
        <v>26689</v>
      </c>
      <c r="V3840" s="33" t="s">
        <v>26484</v>
      </c>
      <c r="W3840" s="33" t="s">
        <v>26485</v>
      </c>
      <c r="X3840" s="33" t="s">
        <v>93</v>
      </c>
      <c r="Y3840" s="33">
        <v>2456</v>
      </c>
      <c r="AA3840" s="33" t="s">
        <v>42843</v>
      </c>
      <c r="AB3840" s="33">
        <v>4606</v>
      </c>
      <c r="AC3840" s="103">
        <v>19561</v>
      </c>
    </row>
    <row r="3841" spans="1:43" ht="13" customHeight="1" x14ac:dyDescent="0.2">
      <c r="A3841" s="33" t="s">
        <v>26387</v>
      </c>
      <c r="B3841" s="33">
        <v>26</v>
      </c>
      <c r="C3841" s="33" t="s">
        <v>13</v>
      </c>
      <c r="D3841" s="33" t="s">
        <v>41</v>
      </c>
      <c r="E3841" s="96" t="s">
        <v>26388</v>
      </c>
      <c r="F3841" s="94">
        <v>42818</v>
      </c>
      <c r="G3841" s="33" t="s">
        <v>26389</v>
      </c>
      <c r="H3841" s="33" t="s">
        <v>26390</v>
      </c>
      <c r="I3841" s="33" t="s">
        <v>66</v>
      </c>
      <c r="J3841" s="62">
        <v>76437</v>
      </c>
      <c r="K3841" s="33" t="s">
        <v>26391</v>
      </c>
      <c r="L3841" s="33" t="s">
        <v>261</v>
      </c>
      <c r="M3841" s="1" t="s">
        <v>46113</v>
      </c>
      <c r="N3841" s="33" t="s">
        <v>20</v>
      </c>
      <c r="O3841" s="33" t="s">
        <v>26392</v>
      </c>
      <c r="P3841" s="33" t="s">
        <v>45771</v>
      </c>
      <c r="Q3841" s="33" t="s">
        <v>29986</v>
      </c>
      <c r="R3841" s="96" t="s">
        <v>26393</v>
      </c>
      <c r="S3841" s="33" t="s">
        <v>93</v>
      </c>
      <c r="T3841" s="33" t="s">
        <v>21</v>
      </c>
      <c r="U3841" s="35" t="s">
        <v>26689</v>
      </c>
      <c r="V3841" s="33" t="s">
        <v>26482</v>
      </c>
      <c r="W3841" s="33" t="s">
        <v>26486</v>
      </c>
      <c r="X3841" s="33" t="s">
        <v>93</v>
      </c>
      <c r="Y3841" s="33">
        <v>2458</v>
      </c>
      <c r="AA3841" s="33" t="s">
        <v>42843</v>
      </c>
      <c r="AB3841" s="33">
        <v>4607</v>
      </c>
      <c r="AC3841" s="103">
        <v>19581</v>
      </c>
    </row>
    <row r="3842" spans="1:43" ht="13" customHeight="1" x14ac:dyDescent="0.2">
      <c r="A3842" s="33" t="s">
        <v>26383</v>
      </c>
      <c r="B3842" s="33">
        <v>39</v>
      </c>
      <c r="C3842" s="33" t="s">
        <v>13</v>
      </c>
      <c r="D3842" s="33" t="s">
        <v>78</v>
      </c>
      <c r="E3842" s="96" t="s">
        <v>26384</v>
      </c>
      <c r="F3842" s="94">
        <v>42818</v>
      </c>
      <c r="G3842" s="33" t="s">
        <v>26546</v>
      </c>
      <c r="H3842" s="33" t="s">
        <v>1483</v>
      </c>
      <c r="I3842" s="33" t="s">
        <v>45</v>
      </c>
      <c r="J3842" s="62">
        <v>21217</v>
      </c>
      <c r="K3842" s="33" t="s">
        <v>4310</v>
      </c>
      <c r="L3842" s="33" t="s">
        <v>2544</v>
      </c>
      <c r="M3842" s="1" t="s">
        <v>46137</v>
      </c>
      <c r="N3842" s="33" t="s">
        <v>20</v>
      </c>
      <c r="O3842" s="33" t="s">
        <v>26385</v>
      </c>
      <c r="P3842" s="33" t="s">
        <v>45771</v>
      </c>
      <c r="Q3842" s="33" t="s">
        <v>29986</v>
      </c>
      <c r="R3842" s="96" t="s">
        <v>26386</v>
      </c>
      <c r="S3842" s="33" t="s">
        <v>22</v>
      </c>
      <c r="T3842" s="33" t="s">
        <v>21</v>
      </c>
      <c r="U3842" s="35" t="s">
        <v>26682</v>
      </c>
      <c r="V3842" s="33" t="s">
        <v>26482</v>
      </c>
      <c r="W3842" s="33" t="s">
        <v>26485</v>
      </c>
      <c r="X3842" s="33" t="s">
        <v>509</v>
      </c>
      <c r="Y3842" s="33">
        <v>2452</v>
      </c>
      <c r="AA3842" s="33" t="s">
        <v>42842</v>
      </c>
      <c r="AB3842" s="33">
        <v>4608</v>
      </c>
      <c r="AC3842" s="103">
        <v>19570</v>
      </c>
    </row>
    <row r="3843" spans="1:43" ht="13" customHeight="1" x14ac:dyDescent="0.2">
      <c r="A3843" s="33" t="s">
        <v>26362</v>
      </c>
      <c r="B3843" s="33">
        <v>24</v>
      </c>
      <c r="C3843" s="33" t="s">
        <v>13</v>
      </c>
      <c r="D3843" s="33" t="s">
        <v>41</v>
      </c>
      <c r="F3843" s="94">
        <v>42817</v>
      </c>
      <c r="G3843" s="33" t="s">
        <v>26363</v>
      </c>
      <c r="H3843" s="33" t="s">
        <v>581</v>
      </c>
      <c r="I3843" s="33" t="s">
        <v>111</v>
      </c>
      <c r="J3843" s="62">
        <v>85043</v>
      </c>
      <c r="K3843" s="33" t="s">
        <v>582</v>
      </c>
      <c r="L3843" s="33" t="s">
        <v>583</v>
      </c>
      <c r="M3843" s="1" t="s">
        <v>45935</v>
      </c>
      <c r="N3843" s="33" t="s">
        <v>20</v>
      </c>
      <c r="O3843" s="33" t="s">
        <v>26364</v>
      </c>
      <c r="P3843" s="33" t="s">
        <v>45771</v>
      </c>
      <c r="Q3843" s="33" t="s">
        <v>29986</v>
      </c>
      <c r="R3843" s="96" t="s">
        <v>26365</v>
      </c>
      <c r="S3843" s="33" t="s">
        <v>22</v>
      </c>
      <c r="T3843" s="33" t="s">
        <v>21</v>
      </c>
      <c r="U3843" s="35" t="s">
        <v>26682</v>
      </c>
      <c r="V3843" s="33" t="s">
        <v>26484</v>
      </c>
      <c r="W3843" s="33" t="s">
        <v>26485</v>
      </c>
      <c r="X3843" s="33" t="s">
        <v>93</v>
      </c>
      <c r="Y3843" s="33">
        <v>2453</v>
      </c>
      <c r="AA3843" s="33" t="s">
        <v>42842</v>
      </c>
      <c r="AB3843" s="33">
        <v>4603</v>
      </c>
      <c r="AC3843" s="103">
        <v>19559</v>
      </c>
    </row>
    <row r="3844" spans="1:43" ht="13" customHeight="1" x14ac:dyDescent="0.2">
      <c r="A3844" s="33" t="s">
        <v>7238</v>
      </c>
      <c r="B3844" s="33">
        <v>42</v>
      </c>
      <c r="C3844" s="33" t="s">
        <v>13</v>
      </c>
      <c r="D3844" s="33" t="s">
        <v>78</v>
      </c>
      <c r="F3844" s="94">
        <v>42817</v>
      </c>
      <c r="G3844" s="33" t="s">
        <v>26358</v>
      </c>
      <c r="H3844" s="33" t="s">
        <v>23812</v>
      </c>
      <c r="I3844" s="33" t="s">
        <v>915</v>
      </c>
      <c r="J3844" s="62">
        <v>72150</v>
      </c>
      <c r="K3844" s="33" t="s">
        <v>368</v>
      </c>
      <c r="L3844" s="33" t="s">
        <v>26359</v>
      </c>
      <c r="M3844" s="1" t="s">
        <v>47631</v>
      </c>
      <c r="N3844" s="33" t="s">
        <v>30247</v>
      </c>
      <c r="O3844" s="33" t="s">
        <v>26360</v>
      </c>
      <c r="P3844" s="33" t="s">
        <v>45771</v>
      </c>
      <c r="Q3844" s="33" t="s">
        <v>29986</v>
      </c>
      <c r="R3844" s="96" t="s">
        <v>26361</v>
      </c>
      <c r="S3844" s="33" t="s">
        <v>93</v>
      </c>
      <c r="T3844" s="33" t="s">
        <v>21</v>
      </c>
      <c r="U3844" s="35" t="s">
        <v>26682</v>
      </c>
      <c r="V3844" s="33" t="s">
        <v>26484</v>
      </c>
      <c r="W3844" s="33" t="s">
        <v>26483</v>
      </c>
      <c r="X3844" s="33" t="s">
        <v>93</v>
      </c>
      <c r="Y3844" s="33">
        <v>2451</v>
      </c>
      <c r="AA3844" s="33" t="s">
        <v>42843</v>
      </c>
      <c r="AB3844" s="33">
        <v>4604</v>
      </c>
      <c r="AC3844" s="103">
        <v>19556</v>
      </c>
    </row>
    <row r="3845" spans="1:43" ht="13" customHeight="1" x14ac:dyDescent="0.2">
      <c r="A3845" s="33" t="s">
        <v>26542</v>
      </c>
      <c r="B3845" s="33" t="s">
        <v>22</v>
      </c>
      <c r="C3845" s="33" t="s">
        <v>13</v>
      </c>
      <c r="D3845" s="33" t="s">
        <v>78</v>
      </c>
      <c r="F3845" s="94">
        <v>42817</v>
      </c>
      <c r="G3845" s="33" t="s">
        <v>26547</v>
      </c>
      <c r="H3845" s="33" t="s">
        <v>15446</v>
      </c>
      <c r="I3845" s="33" t="s">
        <v>281</v>
      </c>
      <c r="J3845" s="62">
        <v>98003</v>
      </c>
      <c r="K3845" s="33" t="s">
        <v>1130</v>
      </c>
      <c r="L3845" s="33" t="s">
        <v>3168</v>
      </c>
      <c r="M3845" s="1" t="s">
        <v>46860</v>
      </c>
      <c r="N3845" s="33" t="s">
        <v>20</v>
      </c>
      <c r="O3845" s="33" t="s">
        <v>26376</v>
      </c>
      <c r="P3845" s="33" t="s">
        <v>45771</v>
      </c>
      <c r="Q3845" s="33" t="s">
        <v>29986</v>
      </c>
      <c r="R3845" s="96" t="s">
        <v>26377</v>
      </c>
      <c r="S3845" s="33" t="s">
        <v>22</v>
      </c>
      <c r="T3845" s="33" t="s">
        <v>21</v>
      </c>
      <c r="U3845" s="33" t="s">
        <v>26505</v>
      </c>
      <c r="V3845" s="33" t="s">
        <v>26482</v>
      </c>
      <c r="W3845" s="33" t="s">
        <v>26485</v>
      </c>
      <c r="X3845" s="33" t="s">
        <v>93</v>
      </c>
      <c r="Y3845" s="33">
        <v>2449</v>
      </c>
      <c r="AA3845" s="33" t="s">
        <v>42844</v>
      </c>
      <c r="AB3845" s="33">
        <v>4605</v>
      </c>
      <c r="AC3845" s="103">
        <v>19583</v>
      </c>
    </row>
    <row r="3846" spans="1:43" ht="13" customHeight="1" x14ac:dyDescent="0.2">
      <c r="A3846" s="33" t="s">
        <v>26373</v>
      </c>
      <c r="B3846" s="33">
        <v>27</v>
      </c>
      <c r="C3846" s="33" t="s">
        <v>13</v>
      </c>
      <c r="D3846" s="33" t="s">
        <v>78</v>
      </c>
      <c r="E3846" s="96" t="s">
        <v>30288</v>
      </c>
      <c r="F3846" s="94">
        <v>42816</v>
      </c>
      <c r="G3846" s="33" t="s">
        <v>26548</v>
      </c>
      <c r="H3846" s="33" t="s">
        <v>7251</v>
      </c>
      <c r="I3846" s="33" t="s">
        <v>18</v>
      </c>
      <c r="J3846" s="62">
        <v>70526</v>
      </c>
      <c r="K3846" s="33" t="s">
        <v>30192</v>
      </c>
      <c r="L3846" s="33" t="s">
        <v>7254</v>
      </c>
      <c r="M3846" s="1" t="s">
        <v>47632</v>
      </c>
      <c r="N3846" s="33" t="s">
        <v>20</v>
      </c>
      <c r="O3846" s="33" t="s">
        <v>26374</v>
      </c>
      <c r="P3846" s="33" t="s">
        <v>45771</v>
      </c>
      <c r="Q3846" s="33" t="s">
        <v>29986</v>
      </c>
      <c r="R3846" s="96" t="s">
        <v>26375</v>
      </c>
      <c r="S3846" s="33" t="s">
        <v>93</v>
      </c>
      <c r="T3846" s="33" t="s">
        <v>21</v>
      </c>
      <c r="U3846" s="35" t="s">
        <v>26689</v>
      </c>
      <c r="V3846" s="33" t="s">
        <v>26484</v>
      </c>
      <c r="W3846" s="33" t="s">
        <v>26485</v>
      </c>
      <c r="X3846" s="33" t="s">
        <v>93</v>
      </c>
      <c r="Y3846" s="33">
        <v>2450</v>
      </c>
      <c r="AA3846" s="33" t="s">
        <v>42843</v>
      </c>
      <c r="AB3846" s="33">
        <v>4600</v>
      </c>
      <c r="AC3846" s="103">
        <v>19568</v>
      </c>
    </row>
    <row r="3847" spans="1:43" ht="13" customHeight="1" x14ac:dyDescent="0.2">
      <c r="A3847" s="33" t="s">
        <v>26366</v>
      </c>
      <c r="B3847" s="33">
        <v>42</v>
      </c>
      <c r="C3847" s="33" t="s">
        <v>13</v>
      </c>
      <c r="D3847" s="33" t="s">
        <v>30</v>
      </c>
      <c r="F3847" s="94">
        <v>42816</v>
      </c>
      <c r="G3847" s="33" t="s">
        <v>26367</v>
      </c>
      <c r="H3847" s="33" t="s">
        <v>26368</v>
      </c>
      <c r="I3847" s="33" t="s">
        <v>293</v>
      </c>
      <c r="J3847" s="62">
        <v>41314</v>
      </c>
      <c r="K3847" s="33" t="s">
        <v>26369</v>
      </c>
      <c r="L3847" s="33" t="s">
        <v>26370</v>
      </c>
      <c r="M3847" s="1" t="s">
        <v>47633</v>
      </c>
      <c r="N3847" s="33" t="s">
        <v>20</v>
      </c>
      <c r="O3847" s="33" t="s">
        <v>26371</v>
      </c>
      <c r="P3847" s="33" t="s">
        <v>45771</v>
      </c>
      <c r="Q3847" s="33" t="s">
        <v>29986</v>
      </c>
      <c r="R3847" s="96" t="s">
        <v>26372</v>
      </c>
      <c r="S3847" s="33" t="s">
        <v>93</v>
      </c>
      <c r="T3847" s="33" t="s">
        <v>21</v>
      </c>
      <c r="U3847" s="35" t="s">
        <v>26682</v>
      </c>
      <c r="V3847" s="33" t="s">
        <v>26482</v>
      </c>
      <c r="W3847" s="33" t="s">
        <v>26485</v>
      </c>
      <c r="X3847" s="33" t="s">
        <v>93</v>
      </c>
      <c r="Y3847" s="33">
        <v>2448</v>
      </c>
      <c r="AA3847" s="33" t="s">
        <v>42843</v>
      </c>
      <c r="AB3847" s="33">
        <v>4602</v>
      </c>
      <c r="AC3847" s="103">
        <v>19566</v>
      </c>
    </row>
    <row r="3848" spans="1:43" ht="13" customHeight="1" x14ac:dyDescent="0.2">
      <c r="A3848" s="33" t="s">
        <v>26434</v>
      </c>
      <c r="B3848" s="33">
        <v>45</v>
      </c>
      <c r="C3848" s="33" t="s">
        <v>13</v>
      </c>
      <c r="D3848" s="33" t="s">
        <v>14</v>
      </c>
      <c r="E3848" s="96" t="s">
        <v>26435</v>
      </c>
      <c r="F3848" s="94">
        <v>42816</v>
      </c>
      <c r="G3848" s="33" t="s">
        <v>26436</v>
      </c>
      <c r="H3848" s="33" t="s">
        <v>1436</v>
      </c>
      <c r="I3848" s="33" t="s">
        <v>406</v>
      </c>
      <c r="J3848" s="62">
        <v>54476</v>
      </c>
      <c r="K3848" s="33" t="s">
        <v>21244</v>
      </c>
      <c r="L3848" s="33" t="s">
        <v>26100</v>
      </c>
      <c r="M3848" s="1" t="s">
        <v>46507</v>
      </c>
      <c r="N3848" s="33" t="s">
        <v>20</v>
      </c>
      <c r="O3848" s="33" t="s">
        <v>26437</v>
      </c>
      <c r="P3848" s="33" t="s">
        <v>40461</v>
      </c>
      <c r="Q3848" s="33" t="s">
        <v>29986</v>
      </c>
      <c r="R3848" s="96" t="s">
        <v>26438</v>
      </c>
      <c r="S3848" s="33" t="s">
        <v>93</v>
      </c>
      <c r="T3848" s="33" t="s">
        <v>21</v>
      </c>
      <c r="U3848" s="35" t="s">
        <v>26689</v>
      </c>
      <c r="V3848" s="33" t="s">
        <v>26484</v>
      </c>
      <c r="W3848" s="33" t="s">
        <v>26485</v>
      </c>
      <c r="X3848" s="33" t="s">
        <v>93</v>
      </c>
      <c r="Y3848" s="33">
        <v>2477</v>
      </c>
      <c r="AA3848" s="33" t="s">
        <v>42844</v>
      </c>
      <c r="AB3848" s="33">
        <v>4601</v>
      </c>
      <c r="AC3848" s="103">
        <v>19624</v>
      </c>
    </row>
    <row r="3849" spans="1:43" ht="13" customHeight="1" x14ac:dyDescent="0.2">
      <c r="A3849" s="1" t="s">
        <v>26349</v>
      </c>
      <c r="B3849" s="33">
        <v>43</v>
      </c>
      <c r="C3849" s="33" t="s">
        <v>13</v>
      </c>
      <c r="D3849" s="1" t="s">
        <v>23</v>
      </c>
      <c r="F3849" s="94">
        <v>42815</v>
      </c>
      <c r="G3849" s="33" t="s">
        <v>26549</v>
      </c>
      <c r="H3849" s="33" t="s">
        <v>26350</v>
      </c>
      <c r="I3849" s="33" t="s">
        <v>38</v>
      </c>
      <c r="J3849" s="62">
        <v>94063</v>
      </c>
      <c r="K3849" s="33" t="s">
        <v>4256</v>
      </c>
      <c r="L3849" s="33" t="s">
        <v>26351</v>
      </c>
      <c r="M3849" s="1" t="s">
        <v>46894</v>
      </c>
      <c r="N3849" s="33" t="s">
        <v>20</v>
      </c>
      <c r="O3849" s="33" t="s">
        <v>26352</v>
      </c>
      <c r="P3849" s="33" t="s">
        <v>45771</v>
      </c>
      <c r="Q3849" s="33" t="s">
        <v>29986</v>
      </c>
      <c r="R3849" s="96" t="s">
        <v>26353</v>
      </c>
      <c r="S3849" s="33" t="s">
        <v>93</v>
      </c>
      <c r="T3849" s="33" t="s">
        <v>21</v>
      </c>
      <c r="U3849" s="35" t="s">
        <v>26689</v>
      </c>
      <c r="V3849" s="33" t="s">
        <v>26484</v>
      </c>
      <c r="W3849" s="33" t="s">
        <v>26485</v>
      </c>
      <c r="AA3849" s="33" t="s">
        <v>42842</v>
      </c>
      <c r="AB3849" s="33">
        <v>4598</v>
      </c>
      <c r="AC3849" s="103">
        <v>19563</v>
      </c>
    </row>
    <row r="3850" spans="1:43" ht="13" customHeight="1" x14ac:dyDescent="0.2">
      <c r="A3850" s="33" t="s">
        <v>26354</v>
      </c>
      <c r="B3850" s="33">
        <v>29</v>
      </c>
      <c r="C3850" s="33" t="s">
        <v>13</v>
      </c>
      <c r="D3850" s="33" t="s">
        <v>30</v>
      </c>
      <c r="E3850" s="96" t="s">
        <v>26355</v>
      </c>
      <c r="F3850" s="94">
        <v>42815</v>
      </c>
      <c r="G3850" s="33" t="s">
        <v>26550</v>
      </c>
      <c r="H3850" s="33" t="s">
        <v>1996</v>
      </c>
      <c r="I3850" s="33" t="s">
        <v>281</v>
      </c>
      <c r="J3850" s="62">
        <v>98296</v>
      </c>
      <c r="K3850" s="33" t="s">
        <v>1996</v>
      </c>
      <c r="L3850" s="33" t="s">
        <v>26356</v>
      </c>
      <c r="M3850" s="1" t="s">
        <v>47634</v>
      </c>
      <c r="N3850" s="33" t="s">
        <v>362</v>
      </c>
      <c r="O3850" s="33" t="s">
        <v>36489</v>
      </c>
      <c r="P3850" s="33" t="s">
        <v>45771</v>
      </c>
      <c r="Q3850" s="33" t="s">
        <v>29986</v>
      </c>
      <c r="R3850" s="96" t="s">
        <v>26357</v>
      </c>
      <c r="S3850" s="33" t="s">
        <v>509</v>
      </c>
      <c r="T3850" s="33" t="s">
        <v>45897</v>
      </c>
      <c r="U3850" s="33" t="s">
        <v>49804</v>
      </c>
      <c r="V3850" s="33" t="s">
        <v>26484</v>
      </c>
      <c r="W3850" s="33" t="s">
        <v>26485</v>
      </c>
      <c r="AA3850" s="33" t="s">
        <v>42844</v>
      </c>
      <c r="AB3850" s="33">
        <v>4599</v>
      </c>
      <c r="AC3850" s="103">
        <v>19582</v>
      </c>
    </row>
    <row r="3851" spans="1:43" ht="13" customHeight="1" x14ac:dyDescent="0.2">
      <c r="A3851" s="33" t="s">
        <v>26340</v>
      </c>
      <c r="B3851" s="33">
        <v>47</v>
      </c>
      <c r="C3851" s="33" t="s">
        <v>13</v>
      </c>
      <c r="D3851" s="33" t="s">
        <v>30</v>
      </c>
      <c r="F3851" s="94">
        <v>42814</v>
      </c>
      <c r="G3851" s="33" t="s">
        <v>26341</v>
      </c>
      <c r="H3851" s="33" t="s">
        <v>26342</v>
      </c>
      <c r="I3851" s="33" t="s">
        <v>38</v>
      </c>
      <c r="J3851" s="62">
        <v>91780</v>
      </c>
      <c r="K3851" s="33" t="s">
        <v>91</v>
      </c>
      <c r="L3851" s="33" t="s">
        <v>383</v>
      </c>
      <c r="M3851" s="1" t="s">
        <v>45973</v>
      </c>
      <c r="N3851" s="33" t="s">
        <v>20</v>
      </c>
      <c r="O3851" s="33" t="s">
        <v>26343</v>
      </c>
      <c r="P3851" s="33" t="s">
        <v>45771</v>
      </c>
      <c r="Q3851" s="33" t="s">
        <v>29986</v>
      </c>
      <c r="R3851" s="96" t="s">
        <v>26344</v>
      </c>
      <c r="S3851" s="33" t="s">
        <v>901</v>
      </c>
      <c r="T3851" s="33" t="s">
        <v>21</v>
      </c>
      <c r="U3851" s="33" t="s">
        <v>26689</v>
      </c>
      <c r="V3851" s="33" t="s">
        <v>26484</v>
      </c>
      <c r="W3851" s="33" t="s">
        <v>26485</v>
      </c>
      <c r="AA3851" s="33" t="s">
        <v>42842</v>
      </c>
      <c r="AB3851" s="33">
        <v>4597</v>
      </c>
      <c r="AC3851" s="103">
        <v>19466</v>
      </c>
      <c r="AQ3851" s="96"/>
    </row>
    <row r="3852" spans="1:43" ht="13" customHeight="1" x14ac:dyDescent="0.2">
      <c r="A3852" s="33" t="s">
        <v>26345</v>
      </c>
      <c r="B3852" s="33">
        <v>73</v>
      </c>
      <c r="C3852" s="33" t="s">
        <v>13</v>
      </c>
      <c r="D3852" s="33" t="s">
        <v>78</v>
      </c>
      <c r="F3852" s="94">
        <v>42814</v>
      </c>
      <c r="G3852" s="33" t="s">
        <v>26346</v>
      </c>
      <c r="H3852" s="33" t="s">
        <v>5467</v>
      </c>
      <c r="I3852" s="33" t="s">
        <v>121</v>
      </c>
      <c r="J3852" s="62">
        <v>56762</v>
      </c>
      <c r="K3852" s="33" t="s">
        <v>608</v>
      </c>
      <c r="L3852" s="33" t="s">
        <v>237</v>
      </c>
      <c r="M3852" s="1" t="s">
        <v>47635</v>
      </c>
      <c r="N3852" s="33" t="s">
        <v>20</v>
      </c>
      <c r="O3852" s="33" t="s">
        <v>26347</v>
      </c>
      <c r="P3852" s="33" t="s">
        <v>45771</v>
      </c>
      <c r="Q3852" s="33" t="s">
        <v>29986</v>
      </c>
      <c r="R3852" s="96" t="s">
        <v>26348</v>
      </c>
      <c r="S3852" s="33" t="s">
        <v>509</v>
      </c>
      <c r="T3852" s="33" t="s">
        <v>21</v>
      </c>
      <c r="U3852" s="35" t="s">
        <v>26689</v>
      </c>
      <c r="V3852" s="33" t="s">
        <v>26484</v>
      </c>
      <c r="W3852" s="33" t="s">
        <v>26485</v>
      </c>
      <c r="AA3852" s="33" t="s">
        <v>42843</v>
      </c>
      <c r="AB3852" s="33">
        <v>4596</v>
      </c>
      <c r="AC3852" s="103">
        <v>19572</v>
      </c>
    </row>
    <row r="3853" spans="1:43" ht="13" customHeight="1" x14ac:dyDescent="0.2">
      <c r="A3853" s="33" t="s">
        <v>26323</v>
      </c>
      <c r="B3853" s="33">
        <v>19</v>
      </c>
      <c r="C3853" s="33" t="s">
        <v>13</v>
      </c>
      <c r="D3853" s="33" t="s">
        <v>78</v>
      </c>
      <c r="E3853" s="96" t="s">
        <v>26324</v>
      </c>
      <c r="F3853" s="94">
        <v>42813</v>
      </c>
      <c r="G3853" s="33" t="s">
        <v>26325</v>
      </c>
      <c r="H3853" s="33" t="s">
        <v>26326</v>
      </c>
      <c r="I3853" s="33" t="s">
        <v>55</v>
      </c>
      <c r="J3853" s="62">
        <v>32920</v>
      </c>
      <c r="K3853" s="33" t="s">
        <v>1650</v>
      </c>
      <c r="L3853" s="33" t="s">
        <v>3439</v>
      </c>
      <c r="M3853" s="1" t="s">
        <v>46008</v>
      </c>
      <c r="N3853" s="33" t="s">
        <v>20</v>
      </c>
      <c r="O3853" s="33" t="s">
        <v>26327</v>
      </c>
      <c r="P3853" s="33" t="s">
        <v>45771</v>
      </c>
      <c r="Q3853" s="33" t="s">
        <v>29986</v>
      </c>
      <c r="R3853" s="96" t="s">
        <v>26328</v>
      </c>
      <c r="S3853" s="33" t="s">
        <v>93</v>
      </c>
      <c r="T3853" s="33" t="s">
        <v>21</v>
      </c>
      <c r="U3853" s="35" t="s">
        <v>26689</v>
      </c>
      <c r="V3853" s="33" t="s">
        <v>26484</v>
      </c>
      <c r="W3853" s="33" t="s">
        <v>26486</v>
      </c>
      <c r="X3853" s="33" t="s">
        <v>93</v>
      </c>
      <c r="Y3853" s="33">
        <v>2443</v>
      </c>
      <c r="AA3853" s="33" t="s">
        <v>42844</v>
      </c>
      <c r="AB3853" s="33">
        <v>4591</v>
      </c>
      <c r="AC3853" s="103">
        <v>19474</v>
      </c>
    </row>
    <row r="3854" spans="1:43" ht="13" customHeight="1" x14ac:dyDescent="0.2">
      <c r="A3854" s="33" t="s">
        <v>26329</v>
      </c>
      <c r="B3854" s="33">
        <v>45</v>
      </c>
      <c r="C3854" s="33" t="s">
        <v>13</v>
      </c>
      <c r="D3854" s="33" t="s">
        <v>41</v>
      </c>
      <c r="E3854" s="96" t="s">
        <v>26330</v>
      </c>
      <c r="F3854" s="94">
        <v>42813</v>
      </c>
      <c r="G3854" s="33" t="s">
        <v>26331</v>
      </c>
      <c r="H3854" s="33" t="s">
        <v>15138</v>
      </c>
      <c r="I3854" s="33" t="s">
        <v>55</v>
      </c>
      <c r="J3854" s="62">
        <v>32724</v>
      </c>
      <c r="K3854" s="33" t="s">
        <v>3558</v>
      </c>
      <c r="L3854" s="33" t="s">
        <v>26332</v>
      </c>
      <c r="M3854" s="1" t="s">
        <v>47636</v>
      </c>
      <c r="N3854" s="33" t="s">
        <v>20</v>
      </c>
      <c r="O3854" s="33" t="s">
        <v>26333</v>
      </c>
      <c r="P3854" s="33" t="s">
        <v>45771</v>
      </c>
      <c r="Q3854" s="33" t="s">
        <v>29986</v>
      </c>
      <c r="R3854" s="96" t="s">
        <v>26334</v>
      </c>
      <c r="S3854" s="33" t="s">
        <v>509</v>
      </c>
      <c r="T3854" s="33" t="s">
        <v>21</v>
      </c>
      <c r="U3854" s="35" t="s">
        <v>26689</v>
      </c>
      <c r="V3854" s="33" t="s">
        <v>26482</v>
      </c>
      <c r="W3854" s="33" t="s">
        <v>26483</v>
      </c>
      <c r="X3854" s="33" t="s">
        <v>93</v>
      </c>
      <c r="Y3854" s="33">
        <v>2444</v>
      </c>
      <c r="AA3854" s="33" t="s">
        <v>42844</v>
      </c>
      <c r="AB3854" s="33">
        <v>4592</v>
      </c>
      <c r="AC3854" s="103">
        <v>19475</v>
      </c>
    </row>
    <row r="3855" spans="1:43" ht="13" customHeight="1" x14ac:dyDescent="0.2">
      <c r="A3855" s="1" t="s">
        <v>30302</v>
      </c>
      <c r="B3855" s="33">
        <v>52</v>
      </c>
      <c r="C3855" s="33" t="s">
        <v>13</v>
      </c>
      <c r="D3855" s="1" t="s">
        <v>23</v>
      </c>
      <c r="F3855" s="94">
        <v>42813</v>
      </c>
      <c r="G3855" s="33" t="s">
        <v>26315</v>
      </c>
      <c r="H3855" s="33" t="s">
        <v>13167</v>
      </c>
      <c r="I3855" s="33" t="s">
        <v>38</v>
      </c>
      <c r="J3855" s="62">
        <v>92241</v>
      </c>
      <c r="K3855" s="33" t="s">
        <v>725</v>
      </c>
      <c r="L3855" s="33" t="s">
        <v>726</v>
      </c>
      <c r="M3855" s="1" t="s">
        <v>45926</v>
      </c>
      <c r="N3855" s="33" t="s">
        <v>20</v>
      </c>
      <c r="O3855" s="33" t="s">
        <v>26316</v>
      </c>
      <c r="P3855" s="33" t="s">
        <v>45771</v>
      </c>
      <c r="Q3855" s="33" t="s">
        <v>29986</v>
      </c>
      <c r="R3855" s="96" t="s">
        <v>26317</v>
      </c>
      <c r="S3855" s="33" t="s">
        <v>93</v>
      </c>
      <c r="T3855" s="33" t="s">
        <v>21</v>
      </c>
      <c r="U3855" s="35" t="s">
        <v>26682</v>
      </c>
      <c r="V3855" s="33" t="s">
        <v>26484</v>
      </c>
      <c r="W3855" s="33" t="s">
        <v>26485</v>
      </c>
      <c r="X3855" s="33" t="s">
        <v>93</v>
      </c>
      <c r="Y3855" s="33">
        <v>2445</v>
      </c>
      <c r="AA3855" s="33" t="s">
        <v>42843</v>
      </c>
      <c r="AB3855" s="33">
        <v>4593</v>
      </c>
      <c r="AC3855" s="103">
        <v>19465</v>
      </c>
      <c r="AQ3855" s="96"/>
    </row>
    <row r="3856" spans="1:43" ht="13" customHeight="1" x14ac:dyDescent="0.2">
      <c r="A3856" s="33" t="s">
        <v>26335</v>
      </c>
      <c r="B3856" s="33">
        <v>59</v>
      </c>
      <c r="C3856" s="33" t="s">
        <v>13</v>
      </c>
      <c r="D3856" s="33" t="s">
        <v>30</v>
      </c>
      <c r="E3856" s="96" t="s">
        <v>26336</v>
      </c>
      <c r="F3856" s="94">
        <v>42813</v>
      </c>
      <c r="G3856" s="33" t="s">
        <v>26551</v>
      </c>
      <c r="H3856" s="33" t="s">
        <v>26337</v>
      </c>
      <c r="I3856" s="33" t="s">
        <v>399</v>
      </c>
      <c r="J3856" s="62">
        <v>63123</v>
      </c>
      <c r="K3856" s="33" t="s">
        <v>658</v>
      </c>
      <c r="L3856" s="33" t="s">
        <v>6521</v>
      </c>
      <c r="M3856" s="1" t="s">
        <v>46649</v>
      </c>
      <c r="N3856" s="33" t="s">
        <v>20</v>
      </c>
      <c r="O3856" s="33" t="s">
        <v>26338</v>
      </c>
      <c r="P3856" s="33" t="s">
        <v>45771</v>
      </c>
      <c r="Q3856" s="33" t="s">
        <v>29986</v>
      </c>
      <c r="R3856" s="96" t="s">
        <v>26339</v>
      </c>
      <c r="S3856" s="33" t="s">
        <v>93</v>
      </c>
      <c r="T3856" s="33" t="s">
        <v>21</v>
      </c>
      <c r="U3856" s="35" t="s">
        <v>26689</v>
      </c>
      <c r="V3856" s="33" t="s">
        <v>26484</v>
      </c>
      <c r="W3856" s="33" t="s">
        <v>19153</v>
      </c>
      <c r="X3856" s="33" t="s">
        <v>93</v>
      </c>
      <c r="Y3856" s="33">
        <v>2441</v>
      </c>
      <c r="AA3856" s="33" t="s">
        <v>42844</v>
      </c>
      <c r="AB3856" s="33">
        <v>4590</v>
      </c>
      <c r="AC3856" s="103">
        <v>19484</v>
      </c>
    </row>
    <row r="3857" spans="1:43" ht="13" customHeight="1" x14ac:dyDescent="0.2">
      <c r="A3857" s="33" t="s">
        <v>26318</v>
      </c>
      <c r="B3857" s="33">
        <v>21</v>
      </c>
      <c r="C3857" s="33" t="s">
        <v>102</v>
      </c>
      <c r="D3857" s="33" t="s">
        <v>78</v>
      </c>
      <c r="E3857" s="96" t="s">
        <v>26319</v>
      </c>
      <c r="F3857" s="94">
        <v>42813</v>
      </c>
      <c r="G3857" s="33" t="s">
        <v>26320</v>
      </c>
      <c r="H3857" s="33" t="s">
        <v>1616</v>
      </c>
      <c r="I3857" s="33" t="s">
        <v>55</v>
      </c>
      <c r="J3857" s="62">
        <v>32967</v>
      </c>
      <c r="K3857" s="33" t="s">
        <v>1617</v>
      </c>
      <c r="L3857" s="33" t="s">
        <v>1618</v>
      </c>
      <c r="M3857" s="1" t="s">
        <v>46431</v>
      </c>
      <c r="N3857" s="33" t="s">
        <v>20</v>
      </c>
      <c r="O3857" s="33" t="s">
        <v>26321</v>
      </c>
      <c r="P3857" s="33" t="s">
        <v>45771</v>
      </c>
      <c r="Q3857" s="33" t="s">
        <v>29986</v>
      </c>
      <c r="R3857" s="96" t="s">
        <v>26322</v>
      </c>
      <c r="S3857" s="33" t="s">
        <v>93</v>
      </c>
      <c r="T3857" s="33" t="s">
        <v>45897</v>
      </c>
      <c r="U3857" s="33" t="s">
        <v>49804</v>
      </c>
      <c r="V3857" s="33" t="s">
        <v>26482</v>
      </c>
      <c r="W3857" s="33" t="s">
        <v>26485</v>
      </c>
      <c r="X3857" s="33" t="s">
        <v>93</v>
      </c>
      <c r="Y3857" s="33">
        <v>2442</v>
      </c>
      <c r="AA3857" s="33" t="s">
        <v>42844</v>
      </c>
      <c r="AB3857" s="33">
        <v>4594</v>
      </c>
      <c r="AC3857" s="103">
        <v>19473</v>
      </c>
      <c r="AQ3857" s="96"/>
    </row>
    <row r="3858" spans="1:43" ht="13" customHeight="1" x14ac:dyDescent="0.2">
      <c r="A3858" s="33" t="s">
        <v>26312</v>
      </c>
      <c r="B3858" s="33">
        <v>23</v>
      </c>
      <c r="C3858" s="33" t="s">
        <v>13</v>
      </c>
      <c r="D3858" s="33" t="s">
        <v>30</v>
      </c>
      <c r="F3858" s="94">
        <v>42813</v>
      </c>
      <c r="G3858" s="33" t="s">
        <v>26552</v>
      </c>
      <c r="H3858" s="33" t="s">
        <v>6871</v>
      </c>
      <c r="I3858" s="33" t="s">
        <v>38</v>
      </c>
      <c r="J3858" s="62">
        <v>96003</v>
      </c>
      <c r="K3858" s="33" t="s">
        <v>6873</v>
      </c>
      <c r="L3858" s="33" t="s">
        <v>894</v>
      </c>
      <c r="M3858" s="1" t="s">
        <v>45955</v>
      </c>
      <c r="N3858" s="33" t="s">
        <v>20</v>
      </c>
      <c r="O3858" s="33" t="s">
        <v>26313</v>
      </c>
      <c r="P3858" s="33" t="s">
        <v>45771</v>
      </c>
      <c r="Q3858" s="33" t="s">
        <v>29986</v>
      </c>
      <c r="R3858" s="96" t="s">
        <v>26314</v>
      </c>
      <c r="S3858" s="33" t="s">
        <v>93</v>
      </c>
      <c r="T3858" s="33" t="s">
        <v>28</v>
      </c>
      <c r="U3858" s="33" t="s">
        <v>26487</v>
      </c>
      <c r="V3858" s="33" t="s">
        <v>26487</v>
      </c>
      <c r="W3858" s="33" t="s">
        <v>26485</v>
      </c>
      <c r="Z3858" s="33" t="s">
        <v>42353</v>
      </c>
      <c r="AA3858" s="33" t="s">
        <v>42844</v>
      </c>
      <c r="AB3858" s="33">
        <v>4595</v>
      </c>
      <c r="AC3858" s="103">
        <v>19464</v>
      </c>
    </row>
    <row r="3859" spans="1:43" ht="13" customHeight="1" x14ac:dyDescent="0.2">
      <c r="A3859" s="33" t="s">
        <v>26304</v>
      </c>
      <c r="B3859" s="33">
        <v>21</v>
      </c>
      <c r="C3859" s="33" t="s">
        <v>102</v>
      </c>
      <c r="D3859" s="33" t="s">
        <v>30</v>
      </c>
      <c r="E3859" s="96" t="s">
        <v>26305</v>
      </c>
      <c r="F3859" s="94">
        <v>42812</v>
      </c>
      <c r="G3859" s="33" t="s">
        <v>26553</v>
      </c>
      <c r="H3859" s="33" t="s">
        <v>2297</v>
      </c>
      <c r="I3859" s="33" t="s">
        <v>366</v>
      </c>
      <c r="J3859" s="62">
        <v>74137</v>
      </c>
      <c r="K3859" s="33" t="s">
        <v>2297</v>
      </c>
      <c r="L3859" s="33" t="s">
        <v>3095</v>
      </c>
      <c r="M3859" s="1" t="s">
        <v>46198</v>
      </c>
      <c r="N3859" s="33" t="s">
        <v>350</v>
      </c>
      <c r="O3859" s="33" t="s">
        <v>26306</v>
      </c>
      <c r="P3859" s="33" t="s">
        <v>45771</v>
      </c>
      <c r="Q3859" s="33" t="s">
        <v>29986</v>
      </c>
      <c r="R3859" s="96" t="s">
        <v>26307</v>
      </c>
      <c r="S3859" s="33" t="s">
        <v>93</v>
      </c>
      <c r="T3859" s="33" t="s">
        <v>21</v>
      </c>
      <c r="U3859" s="35" t="s">
        <v>26689</v>
      </c>
      <c r="V3859" s="33" t="s">
        <v>26484</v>
      </c>
      <c r="W3859" s="33" t="s">
        <v>26485</v>
      </c>
      <c r="AA3859" s="33" t="s">
        <v>42844</v>
      </c>
      <c r="AB3859" s="33">
        <v>4587</v>
      </c>
      <c r="AC3859" s="103">
        <v>19488</v>
      </c>
    </row>
    <row r="3860" spans="1:43" ht="13" customHeight="1" x14ac:dyDescent="0.2">
      <c r="A3860" s="33" t="s">
        <v>26300</v>
      </c>
      <c r="B3860" s="33">
        <v>25</v>
      </c>
      <c r="C3860" s="33" t="s">
        <v>13</v>
      </c>
      <c r="D3860" s="33" t="s">
        <v>30</v>
      </c>
      <c r="F3860" s="94">
        <v>42812</v>
      </c>
      <c r="G3860" s="33" t="s">
        <v>26301</v>
      </c>
      <c r="H3860" s="33" t="s">
        <v>632</v>
      </c>
      <c r="I3860" s="33" t="s">
        <v>336</v>
      </c>
      <c r="J3860" s="62">
        <v>67216</v>
      </c>
      <c r="K3860" s="33" t="s">
        <v>633</v>
      </c>
      <c r="L3860" s="33" t="s">
        <v>634</v>
      </c>
      <c r="M3860" s="1" t="s">
        <v>46680</v>
      </c>
      <c r="N3860" s="33" t="s">
        <v>20</v>
      </c>
      <c r="O3860" s="33" t="s">
        <v>26302</v>
      </c>
      <c r="P3860" s="33" t="s">
        <v>45771</v>
      </c>
      <c r="Q3860" s="33" t="s">
        <v>29986</v>
      </c>
      <c r="R3860" s="96" t="s">
        <v>26303</v>
      </c>
      <c r="S3860" s="33" t="s">
        <v>93</v>
      </c>
      <c r="T3860" s="33" t="s">
        <v>21</v>
      </c>
      <c r="U3860" s="35" t="s">
        <v>26689</v>
      </c>
      <c r="V3860" s="33" t="s">
        <v>26484</v>
      </c>
      <c r="W3860" s="33" t="s">
        <v>26485</v>
      </c>
      <c r="X3860" s="33" t="s">
        <v>93</v>
      </c>
      <c r="Y3860" s="33">
        <v>2437</v>
      </c>
      <c r="AA3860" s="33" t="s">
        <v>42842</v>
      </c>
      <c r="AB3860" s="33">
        <v>4585</v>
      </c>
      <c r="AC3860" s="103">
        <v>19479</v>
      </c>
    </row>
    <row r="3861" spans="1:43" ht="13" customHeight="1" x14ac:dyDescent="0.2">
      <c r="A3861" s="33" t="s">
        <v>26295</v>
      </c>
      <c r="B3861" s="33">
        <v>42</v>
      </c>
      <c r="C3861" s="33" t="s">
        <v>13</v>
      </c>
      <c r="D3861" s="33" t="s">
        <v>30</v>
      </c>
      <c r="E3861" s="96" t="s">
        <v>26296</v>
      </c>
      <c r="F3861" s="94">
        <v>42812</v>
      </c>
      <c r="G3861" s="33" t="s">
        <v>26297</v>
      </c>
      <c r="H3861" s="33" t="s">
        <v>3888</v>
      </c>
      <c r="I3861" s="33" t="s">
        <v>732</v>
      </c>
      <c r="J3861" s="62">
        <v>83702</v>
      </c>
      <c r="K3861" s="33" t="s">
        <v>3890</v>
      </c>
      <c r="L3861" s="33" t="s">
        <v>3891</v>
      </c>
      <c r="M3861" s="1" t="s">
        <v>46453</v>
      </c>
      <c r="N3861" s="33" t="s">
        <v>20</v>
      </c>
      <c r="O3861" s="33" t="s">
        <v>26298</v>
      </c>
      <c r="P3861" s="33" t="s">
        <v>31754</v>
      </c>
      <c r="Q3861" s="33" t="s">
        <v>29986</v>
      </c>
      <c r="R3861" s="96" t="s">
        <v>26299</v>
      </c>
      <c r="S3861" s="33" t="s">
        <v>22</v>
      </c>
      <c r="T3861" s="33" t="s">
        <v>21</v>
      </c>
      <c r="U3861" s="35" t="s">
        <v>26689</v>
      </c>
      <c r="V3861" s="33" t="s">
        <v>26484</v>
      </c>
      <c r="W3861" s="33" t="s">
        <v>26485</v>
      </c>
      <c r="X3861" s="33" t="s">
        <v>93</v>
      </c>
      <c r="Y3861" s="33">
        <v>2438</v>
      </c>
      <c r="AA3861" s="33" t="s">
        <v>42844</v>
      </c>
      <c r="AB3861" s="33">
        <v>4586</v>
      </c>
      <c r="AC3861" s="103">
        <v>19478</v>
      </c>
    </row>
    <row r="3862" spans="1:43" ht="13" customHeight="1" x14ac:dyDescent="0.2">
      <c r="A3862" s="1" t="s">
        <v>29557</v>
      </c>
      <c r="B3862" s="33">
        <v>29</v>
      </c>
      <c r="C3862" s="33" t="s">
        <v>13</v>
      </c>
      <c r="D3862" s="1" t="s">
        <v>23</v>
      </c>
      <c r="F3862" s="94">
        <v>42812</v>
      </c>
      <c r="G3862" s="33" t="s">
        <v>26292</v>
      </c>
      <c r="H3862" s="33" t="s">
        <v>1780</v>
      </c>
      <c r="I3862" s="33" t="s">
        <v>159</v>
      </c>
      <c r="J3862" s="62">
        <v>30349</v>
      </c>
      <c r="K3862" s="33" t="s">
        <v>1450</v>
      </c>
      <c r="L3862" s="33" t="s">
        <v>25141</v>
      </c>
      <c r="M3862" s="1" t="s">
        <v>47637</v>
      </c>
      <c r="N3862" s="33" t="s">
        <v>20</v>
      </c>
      <c r="O3862" s="33" t="s">
        <v>26293</v>
      </c>
      <c r="P3862" s="33" t="s">
        <v>45771</v>
      </c>
      <c r="Q3862" s="33" t="s">
        <v>29986</v>
      </c>
      <c r="R3862" s="96" t="s">
        <v>26294</v>
      </c>
      <c r="S3862" s="33" t="s">
        <v>93</v>
      </c>
      <c r="T3862" s="33" t="s">
        <v>350</v>
      </c>
      <c r="U3862" s="33" t="s">
        <v>26775</v>
      </c>
      <c r="V3862" s="33" t="s">
        <v>26484</v>
      </c>
      <c r="W3862" s="33" t="s">
        <v>26483</v>
      </c>
      <c r="AA3862" s="33" t="s">
        <v>42844</v>
      </c>
      <c r="AB3862" s="33">
        <v>4589</v>
      </c>
      <c r="AC3862" s="103">
        <v>19477</v>
      </c>
    </row>
    <row r="3863" spans="1:43" ht="13" customHeight="1" x14ac:dyDescent="0.2">
      <c r="A3863" s="33" t="s">
        <v>26288</v>
      </c>
      <c r="B3863" s="33">
        <v>36</v>
      </c>
      <c r="C3863" s="33" t="s">
        <v>13</v>
      </c>
      <c r="D3863" s="33" t="s">
        <v>30</v>
      </c>
      <c r="F3863" s="94">
        <v>42812</v>
      </c>
      <c r="G3863" s="33" t="s">
        <v>26289</v>
      </c>
      <c r="H3863" s="33" t="s">
        <v>6509</v>
      </c>
      <c r="I3863" s="33" t="s">
        <v>159</v>
      </c>
      <c r="J3863" s="62">
        <v>30125</v>
      </c>
      <c r="K3863" s="33" t="s">
        <v>1730</v>
      </c>
      <c r="L3863" s="33" t="s">
        <v>17911</v>
      </c>
      <c r="M3863" s="1" t="s">
        <v>45942</v>
      </c>
      <c r="N3863" s="33" t="s">
        <v>20</v>
      </c>
      <c r="O3863" s="33" t="s">
        <v>26290</v>
      </c>
      <c r="P3863" s="33" t="s">
        <v>45771</v>
      </c>
      <c r="Q3863" s="33" t="s">
        <v>29986</v>
      </c>
      <c r="R3863" s="96" t="s">
        <v>26291</v>
      </c>
      <c r="S3863" s="33" t="s">
        <v>93</v>
      </c>
      <c r="T3863" s="33" t="s">
        <v>350</v>
      </c>
      <c r="U3863" s="35" t="s">
        <v>26775</v>
      </c>
      <c r="V3863" s="33" t="s">
        <v>26482</v>
      </c>
      <c r="W3863" s="33" t="s">
        <v>26483</v>
      </c>
      <c r="X3863" s="33" t="s">
        <v>93</v>
      </c>
      <c r="Y3863" s="33">
        <v>2446</v>
      </c>
      <c r="AA3863" s="33" t="s">
        <v>42843</v>
      </c>
      <c r="AB3863" s="33">
        <v>4588</v>
      </c>
      <c r="AC3863" s="103">
        <v>19476</v>
      </c>
    </row>
    <row r="3864" spans="1:43" ht="13" customHeight="1" x14ac:dyDescent="0.2">
      <c r="A3864" s="33" t="s">
        <v>26279</v>
      </c>
      <c r="B3864" s="33">
        <v>25</v>
      </c>
      <c r="C3864" s="33" t="s">
        <v>13</v>
      </c>
      <c r="D3864" s="33" t="s">
        <v>78</v>
      </c>
      <c r="E3864" s="96" t="s">
        <v>26280</v>
      </c>
      <c r="F3864" s="94">
        <v>42811</v>
      </c>
      <c r="G3864" s="33" t="s">
        <v>26554</v>
      </c>
      <c r="H3864" s="33" t="s">
        <v>12715</v>
      </c>
      <c r="I3864" s="33" t="s">
        <v>38</v>
      </c>
      <c r="J3864" s="62">
        <v>95926</v>
      </c>
      <c r="K3864" s="33" t="s">
        <v>4793</v>
      </c>
      <c r="L3864" s="33" t="s">
        <v>12716</v>
      </c>
      <c r="M3864" s="1" t="s">
        <v>47638</v>
      </c>
      <c r="N3864" s="33" t="s">
        <v>4952</v>
      </c>
      <c r="O3864" s="33" t="s">
        <v>26281</v>
      </c>
      <c r="P3864" s="33" t="s">
        <v>31864</v>
      </c>
      <c r="Q3864" s="33" t="s">
        <v>29986</v>
      </c>
      <c r="R3864" s="96" t="s">
        <v>26282</v>
      </c>
      <c r="S3864" s="33" t="s">
        <v>509</v>
      </c>
      <c r="T3864" s="33" t="s">
        <v>21</v>
      </c>
      <c r="U3864" s="35" t="s">
        <v>26682</v>
      </c>
      <c r="V3864" s="33" t="s">
        <v>26482</v>
      </c>
      <c r="W3864" s="33" t="s">
        <v>26485</v>
      </c>
      <c r="X3864" s="33" t="s">
        <v>93</v>
      </c>
      <c r="Y3864" s="33">
        <v>2440</v>
      </c>
      <c r="AA3864" s="33" t="s">
        <v>42844</v>
      </c>
      <c r="AB3864" s="33">
        <v>4582</v>
      </c>
      <c r="AC3864" s="103">
        <v>19463</v>
      </c>
    </row>
    <row r="3865" spans="1:43" ht="13" customHeight="1" x14ac:dyDescent="0.2">
      <c r="A3865" s="33" t="s">
        <v>26258</v>
      </c>
      <c r="B3865" s="33">
        <v>25</v>
      </c>
      <c r="C3865" s="33" t="s">
        <v>13</v>
      </c>
      <c r="D3865" s="33" t="s">
        <v>30</v>
      </c>
      <c r="F3865" s="94">
        <v>42811</v>
      </c>
      <c r="G3865" s="33" t="s">
        <v>26259</v>
      </c>
      <c r="H3865" s="33" t="s">
        <v>21351</v>
      </c>
      <c r="I3865" s="33" t="s">
        <v>4021</v>
      </c>
      <c r="J3865" s="62">
        <v>4769</v>
      </c>
      <c r="K3865" s="33" t="s">
        <v>4023</v>
      </c>
      <c r="L3865" s="33" t="s">
        <v>21352</v>
      </c>
      <c r="M3865" s="1" t="s">
        <v>47639</v>
      </c>
      <c r="N3865" s="33" t="s">
        <v>20</v>
      </c>
      <c r="O3865" s="33" t="s">
        <v>26260</v>
      </c>
      <c r="P3865" s="33" t="s">
        <v>45771</v>
      </c>
      <c r="Q3865" s="33" t="s">
        <v>29986</v>
      </c>
      <c r="R3865" s="96" t="s">
        <v>26261</v>
      </c>
      <c r="S3865" s="33" t="s">
        <v>22</v>
      </c>
      <c r="T3865" s="33" t="s">
        <v>21</v>
      </c>
      <c r="U3865" s="35" t="s">
        <v>26682</v>
      </c>
      <c r="V3865" s="33" t="s">
        <v>26482</v>
      </c>
      <c r="W3865" s="33" t="s">
        <v>26485</v>
      </c>
      <c r="X3865" s="33" t="s">
        <v>93</v>
      </c>
      <c r="Y3865" s="33">
        <v>2436</v>
      </c>
      <c r="AA3865" s="33" t="s">
        <v>42843</v>
      </c>
      <c r="AB3865" s="33">
        <v>4581</v>
      </c>
      <c r="AC3865" s="103">
        <v>19481</v>
      </c>
    </row>
    <row r="3866" spans="1:43" ht="13" customHeight="1" x14ac:dyDescent="0.2">
      <c r="A3866" s="33" t="s">
        <v>29558</v>
      </c>
      <c r="B3866" s="33">
        <v>44</v>
      </c>
      <c r="C3866" s="33" t="s">
        <v>13</v>
      </c>
      <c r="D3866" s="33" t="s">
        <v>41</v>
      </c>
      <c r="F3866" s="94">
        <v>42811</v>
      </c>
      <c r="G3866" s="33" t="s">
        <v>26556</v>
      </c>
      <c r="H3866" s="33" t="s">
        <v>11121</v>
      </c>
      <c r="I3866" s="33" t="s">
        <v>191</v>
      </c>
      <c r="J3866" s="62">
        <v>80260</v>
      </c>
      <c r="K3866" s="33" t="s">
        <v>1784</v>
      </c>
      <c r="L3866" s="33" t="s">
        <v>10809</v>
      </c>
      <c r="M3866" s="1" t="s">
        <v>47536</v>
      </c>
      <c r="N3866" s="33" t="s">
        <v>362</v>
      </c>
      <c r="O3866" s="33" t="s">
        <v>26283</v>
      </c>
      <c r="P3866" s="33" t="s">
        <v>45771</v>
      </c>
      <c r="Q3866" s="33" t="s">
        <v>29986</v>
      </c>
      <c r="R3866" s="96" t="s">
        <v>26284</v>
      </c>
      <c r="S3866" s="33" t="s">
        <v>93</v>
      </c>
      <c r="T3866" s="33" t="s">
        <v>45897</v>
      </c>
      <c r="U3866" s="33" t="s">
        <v>49804</v>
      </c>
      <c r="V3866" s="33" t="s">
        <v>26482</v>
      </c>
      <c r="W3866" s="33" t="s">
        <v>26486</v>
      </c>
      <c r="AA3866" s="33" t="s">
        <v>42842</v>
      </c>
      <c r="AB3866" s="33">
        <v>4584</v>
      </c>
      <c r="AC3866" s="103">
        <v>19468</v>
      </c>
    </row>
    <row r="3867" spans="1:43" ht="13" customHeight="1" x14ac:dyDescent="0.2">
      <c r="A3867" s="33" t="s">
        <v>26285</v>
      </c>
      <c r="B3867" s="33">
        <v>59</v>
      </c>
      <c r="C3867" s="33" t="s">
        <v>102</v>
      </c>
      <c r="D3867" s="33" t="s">
        <v>30</v>
      </c>
      <c r="F3867" s="94">
        <v>42811</v>
      </c>
      <c r="G3867" s="33" t="s">
        <v>26555</v>
      </c>
      <c r="H3867" s="33" t="s">
        <v>3679</v>
      </c>
      <c r="I3867" s="33" t="s">
        <v>297</v>
      </c>
      <c r="J3867" s="62">
        <v>38002</v>
      </c>
      <c r="K3867" s="33" t="s">
        <v>1114</v>
      </c>
      <c r="L3867" s="33" t="s">
        <v>22388</v>
      </c>
      <c r="M3867" s="1" t="s">
        <v>46570</v>
      </c>
      <c r="N3867" s="33" t="s">
        <v>20</v>
      </c>
      <c r="O3867" s="33" t="s">
        <v>26286</v>
      </c>
      <c r="P3867" s="33" t="s">
        <v>45771</v>
      </c>
      <c r="Q3867" s="33" t="s">
        <v>29986</v>
      </c>
      <c r="R3867" s="96" t="s">
        <v>26287</v>
      </c>
      <c r="S3867" s="33" t="s">
        <v>509</v>
      </c>
      <c r="T3867" s="33" t="s">
        <v>45897</v>
      </c>
      <c r="U3867" s="33" t="s">
        <v>39851</v>
      </c>
      <c r="V3867" s="33" t="s">
        <v>26484</v>
      </c>
      <c r="W3867" s="33" t="s">
        <v>26485</v>
      </c>
      <c r="X3867" s="33" t="s">
        <v>93</v>
      </c>
      <c r="Y3867" s="33">
        <v>2439</v>
      </c>
      <c r="AA3867" s="33" t="s">
        <v>42844</v>
      </c>
      <c r="AB3867" s="33">
        <v>4583</v>
      </c>
      <c r="AC3867" s="103">
        <v>19490</v>
      </c>
    </row>
    <row r="3868" spans="1:43" ht="13" customHeight="1" x14ac:dyDescent="0.2">
      <c r="A3868" s="33" t="s">
        <v>26266</v>
      </c>
      <c r="B3868" s="33">
        <v>32</v>
      </c>
      <c r="C3868" s="33" t="s">
        <v>13</v>
      </c>
      <c r="D3868" s="33" t="s">
        <v>78</v>
      </c>
      <c r="E3868" s="96" t="s">
        <v>26267</v>
      </c>
      <c r="F3868" s="94">
        <v>42810</v>
      </c>
      <c r="G3868" s="33" t="s">
        <v>26557</v>
      </c>
      <c r="H3868" s="33" t="s">
        <v>5458</v>
      </c>
      <c r="I3868" s="33" t="s">
        <v>337</v>
      </c>
      <c r="J3868" s="62">
        <v>28301</v>
      </c>
      <c r="K3868" s="33" t="s">
        <v>2894</v>
      </c>
      <c r="L3868" s="33" t="s">
        <v>5460</v>
      </c>
      <c r="M3868" s="1" t="s">
        <v>46204</v>
      </c>
      <c r="N3868" s="33" t="s">
        <v>4952</v>
      </c>
      <c r="O3868" s="33" t="s">
        <v>26268</v>
      </c>
      <c r="P3868" s="33" t="s">
        <v>45771</v>
      </c>
      <c r="Q3868" s="33" t="s">
        <v>29986</v>
      </c>
      <c r="R3868" s="96" t="s">
        <v>26269</v>
      </c>
      <c r="S3868" s="33" t="s">
        <v>93</v>
      </c>
      <c r="T3868" s="33" t="s">
        <v>21</v>
      </c>
      <c r="U3868" s="35" t="s">
        <v>26689</v>
      </c>
      <c r="V3868" s="33" t="s">
        <v>26484</v>
      </c>
      <c r="W3868" s="33" t="s">
        <v>26485</v>
      </c>
      <c r="X3868" s="33" t="s">
        <v>93</v>
      </c>
      <c r="Y3868" s="33">
        <v>2432</v>
      </c>
      <c r="AA3868" s="33" t="s">
        <v>42844</v>
      </c>
      <c r="AB3868" s="33">
        <v>4579</v>
      </c>
      <c r="AC3868" s="103">
        <v>19485</v>
      </c>
      <c r="AQ3868" s="96"/>
    </row>
    <row r="3869" spans="1:43" ht="13" customHeight="1" x14ac:dyDescent="0.2">
      <c r="A3869" s="33" t="s">
        <v>26275</v>
      </c>
      <c r="B3869" s="33">
        <v>32</v>
      </c>
      <c r="C3869" s="33" t="s">
        <v>13</v>
      </c>
      <c r="D3869" s="33" t="s">
        <v>78</v>
      </c>
      <c r="E3869" s="96" t="s">
        <v>26276</v>
      </c>
      <c r="F3869" s="94">
        <v>42810</v>
      </c>
      <c r="G3869" s="33" t="s">
        <v>26558</v>
      </c>
      <c r="H3869" s="33" t="s">
        <v>828</v>
      </c>
      <c r="I3869" s="33" t="s">
        <v>406</v>
      </c>
      <c r="J3869" s="62">
        <v>53209</v>
      </c>
      <c r="K3869" s="33" t="s">
        <v>828</v>
      </c>
      <c r="L3869" s="33" t="s">
        <v>26431</v>
      </c>
      <c r="M3869" s="1" t="s">
        <v>47640</v>
      </c>
      <c r="N3869" s="33" t="s">
        <v>20</v>
      </c>
      <c r="O3869" s="33" t="s">
        <v>26277</v>
      </c>
      <c r="P3869" s="33" t="s">
        <v>31864</v>
      </c>
      <c r="Q3869" s="33" t="s">
        <v>29986</v>
      </c>
      <c r="R3869" s="96" t="s">
        <v>26278</v>
      </c>
      <c r="S3869" s="33" t="s">
        <v>93</v>
      </c>
      <c r="T3869" s="33" t="s">
        <v>21</v>
      </c>
      <c r="U3869" s="35" t="s">
        <v>26689</v>
      </c>
      <c r="V3869" s="33" t="s">
        <v>26482</v>
      </c>
      <c r="W3869" s="33" t="s">
        <v>26485</v>
      </c>
      <c r="X3869" s="33" t="s">
        <v>93</v>
      </c>
      <c r="Y3869" s="33">
        <v>2431</v>
      </c>
      <c r="AA3869" s="33" t="s">
        <v>42842</v>
      </c>
      <c r="AB3869" s="33">
        <v>4577</v>
      </c>
      <c r="AC3869" s="103">
        <v>19492</v>
      </c>
      <c r="AQ3869" s="96"/>
    </row>
    <row r="3870" spans="1:43" ht="13" customHeight="1" x14ac:dyDescent="0.2">
      <c r="A3870" s="33" t="s">
        <v>26262</v>
      </c>
      <c r="B3870" s="33">
        <v>34</v>
      </c>
      <c r="C3870" s="33" t="s">
        <v>13</v>
      </c>
      <c r="D3870" s="33" t="s">
        <v>78</v>
      </c>
      <c r="F3870" s="94">
        <v>42810</v>
      </c>
      <c r="G3870" s="33" t="s">
        <v>26263</v>
      </c>
      <c r="H3870" s="33" t="s">
        <v>5467</v>
      </c>
      <c r="I3870" s="33" t="s">
        <v>50</v>
      </c>
      <c r="J3870" s="62">
        <v>48093</v>
      </c>
      <c r="K3870" s="33" t="s">
        <v>1038</v>
      </c>
      <c r="L3870" s="33" t="s">
        <v>5147</v>
      </c>
      <c r="M3870" s="1" t="s">
        <v>48899</v>
      </c>
      <c r="N3870" s="33" t="s">
        <v>20</v>
      </c>
      <c r="O3870" s="33" t="s">
        <v>26264</v>
      </c>
      <c r="P3870" s="33" t="s">
        <v>45771</v>
      </c>
      <c r="Q3870" s="33" t="s">
        <v>29986</v>
      </c>
      <c r="R3870" s="96" t="s">
        <v>26265</v>
      </c>
      <c r="S3870" s="33" t="s">
        <v>93</v>
      </c>
      <c r="T3870" s="33" t="s">
        <v>21</v>
      </c>
      <c r="U3870" s="35" t="s">
        <v>26689</v>
      </c>
      <c r="V3870" s="33" t="s">
        <v>26484</v>
      </c>
      <c r="W3870" s="33" t="s">
        <v>26485</v>
      </c>
      <c r="X3870" s="33" t="s">
        <v>93</v>
      </c>
      <c r="Y3870" s="33">
        <v>2429</v>
      </c>
      <c r="AA3870" s="33" t="s">
        <v>42842</v>
      </c>
      <c r="AB3870" s="33">
        <v>4576</v>
      </c>
      <c r="AC3870" s="103">
        <v>19482</v>
      </c>
    </row>
    <row r="3871" spans="1:43" ht="13" customHeight="1" x14ac:dyDescent="0.2">
      <c r="A3871" s="33" t="s">
        <v>26254</v>
      </c>
      <c r="B3871" s="33">
        <v>58</v>
      </c>
      <c r="C3871" s="33" t="s">
        <v>13</v>
      </c>
      <c r="D3871" s="33" t="s">
        <v>30</v>
      </c>
      <c r="E3871" s="96" t="s">
        <v>26255</v>
      </c>
      <c r="F3871" s="94">
        <v>42810</v>
      </c>
      <c r="G3871" s="33" t="s">
        <v>26256</v>
      </c>
      <c r="H3871" s="33" t="s">
        <v>3556</v>
      </c>
      <c r="I3871" s="33" t="s">
        <v>55</v>
      </c>
      <c r="J3871" s="62">
        <v>32738</v>
      </c>
      <c r="K3871" s="33" t="s">
        <v>3558</v>
      </c>
      <c r="L3871" s="33" t="s">
        <v>241</v>
      </c>
      <c r="M3871" s="1" t="s">
        <v>46026</v>
      </c>
      <c r="N3871" s="33" t="s">
        <v>20</v>
      </c>
      <c r="O3871" s="33" t="s">
        <v>36490</v>
      </c>
      <c r="P3871" s="33" t="s">
        <v>45771</v>
      </c>
      <c r="Q3871" s="33" t="s">
        <v>29986</v>
      </c>
      <c r="R3871" s="96" t="s">
        <v>26257</v>
      </c>
      <c r="S3871" s="33" t="s">
        <v>509</v>
      </c>
      <c r="T3871" s="33" t="s">
        <v>21</v>
      </c>
      <c r="U3871" s="35" t="s">
        <v>26689</v>
      </c>
      <c r="V3871" s="33" t="s">
        <v>26484</v>
      </c>
      <c r="W3871" s="33" t="s">
        <v>26485</v>
      </c>
      <c r="X3871" s="33" t="s">
        <v>93</v>
      </c>
      <c r="Y3871" s="33">
        <v>2433</v>
      </c>
      <c r="AA3871" s="33" t="s">
        <v>42844</v>
      </c>
      <c r="AB3871" s="33">
        <v>4578</v>
      </c>
      <c r="AC3871" s="103">
        <v>19471</v>
      </c>
    </row>
    <row r="3872" spans="1:43" ht="13" customHeight="1" x14ac:dyDescent="0.2">
      <c r="A3872" s="33" t="s">
        <v>26270</v>
      </c>
      <c r="B3872" s="33">
        <v>36</v>
      </c>
      <c r="C3872" s="33" t="s">
        <v>13</v>
      </c>
      <c r="D3872" s="33" t="s">
        <v>78</v>
      </c>
      <c r="E3872" s="96" t="s">
        <v>26271</v>
      </c>
      <c r="F3872" s="94">
        <v>42810</v>
      </c>
      <c r="G3872" s="33" t="s">
        <v>26272</v>
      </c>
      <c r="H3872" s="33" t="s">
        <v>21333</v>
      </c>
      <c r="I3872" s="33" t="s">
        <v>297</v>
      </c>
      <c r="J3872" s="62">
        <v>38001</v>
      </c>
      <c r="K3872" s="33" t="s">
        <v>21363</v>
      </c>
      <c r="L3872" s="33" t="s">
        <v>36491</v>
      </c>
      <c r="M3872" s="1" t="s">
        <v>47641</v>
      </c>
      <c r="N3872" s="33" t="s">
        <v>20</v>
      </c>
      <c r="O3872" s="33" t="s">
        <v>26273</v>
      </c>
      <c r="P3872" s="33" t="s">
        <v>45771</v>
      </c>
      <c r="Q3872" s="33" t="s">
        <v>29986</v>
      </c>
      <c r="R3872" s="96" t="s">
        <v>26274</v>
      </c>
      <c r="S3872" s="33" t="s">
        <v>509</v>
      </c>
      <c r="T3872" s="33" t="s">
        <v>350</v>
      </c>
      <c r="U3872" s="35" t="s">
        <v>26775</v>
      </c>
      <c r="V3872" s="33" t="s">
        <v>26484</v>
      </c>
      <c r="W3872" s="33" t="s">
        <v>26485</v>
      </c>
      <c r="X3872" s="33" t="s">
        <v>509</v>
      </c>
      <c r="Y3872" s="33">
        <v>2434</v>
      </c>
      <c r="AA3872" s="33" t="s">
        <v>42843</v>
      </c>
      <c r="AB3872" s="33">
        <v>4580</v>
      </c>
      <c r="AC3872" s="103">
        <v>19489</v>
      </c>
    </row>
    <row r="3873" spans="1:46" ht="13" customHeight="1" x14ac:dyDescent="0.2">
      <c r="A3873" s="33" t="s">
        <v>26248</v>
      </c>
      <c r="B3873" s="33">
        <v>29</v>
      </c>
      <c r="C3873" s="33" t="s">
        <v>13</v>
      </c>
      <c r="D3873" s="33" t="s">
        <v>78</v>
      </c>
      <c r="E3873" s="96" t="s">
        <v>26249</v>
      </c>
      <c r="F3873" s="94">
        <v>42809</v>
      </c>
      <c r="G3873" s="33" t="s">
        <v>26250</v>
      </c>
      <c r="H3873" s="33" t="s">
        <v>26251</v>
      </c>
      <c r="I3873" s="33" t="s">
        <v>121</v>
      </c>
      <c r="J3873" s="62">
        <v>55106</v>
      </c>
      <c r="K3873" s="33" t="s">
        <v>3278</v>
      </c>
      <c r="L3873" s="33" t="s">
        <v>4508</v>
      </c>
      <c r="M3873" s="1" t="s">
        <v>46504</v>
      </c>
      <c r="N3873" s="33" t="s">
        <v>20</v>
      </c>
      <c r="O3873" s="33" t="s">
        <v>26252</v>
      </c>
      <c r="P3873" s="33" t="s">
        <v>37002</v>
      </c>
      <c r="Q3873" s="33" t="s">
        <v>29986</v>
      </c>
      <c r="R3873" s="96" t="s">
        <v>26253</v>
      </c>
      <c r="S3873" s="33" t="s">
        <v>93</v>
      </c>
      <c r="T3873" s="33" t="s">
        <v>21</v>
      </c>
      <c r="U3873" s="33" t="s">
        <v>26689</v>
      </c>
      <c r="V3873" s="33" t="s">
        <v>26482</v>
      </c>
      <c r="W3873" s="33" t="s">
        <v>26485</v>
      </c>
      <c r="X3873" s="33" t="s">
        <v>93</v>
      </c>
      <c r="Y3873" s="33">
        <v>2418</v>
      </c>
      <c r="AA3873" s="33" t="s">
        <v>42844</v>
      </c>
      <c r="AB3873" s="33">
        <v>4574</v>
      </c>
      <c r="AC3873" s="103">
        <v>19483</v>
      </c>
    </row>
    <row r="3874" spans="1:46" ht="13" customHeight="1" x14ac:dyDescent="0.2">
      <c r="A3874" s="33" t="s">
        <v>26243</v>
      </c>
      <c r="B3874" s="33">
        <v>25</v>
      </c>
      <c r="C3874" s="33" t="s">
        <v>13</v>
      </c>
      <c r="D3874" s="33" t="s">
        <v>30</v>
      </c>
      <c r="E3874" s="96" t="s">
        <v>26244</v>
      </c>
      <c r="F3874" s="94">
        <v>42809</v>
      </c>
      <c r="G3874" s="33" t="s">
        <v>26245</v>
      </c>
      <c r="H3874" s="33" t="s">
        <v>581</v>
      </c>
      <c r="I3874" s="33" t="s">
        <v>111</v>
      </c>
      <c r="J3874" s="62">
        <v>85085</v>
      </c>
      <c r="K3874" s="33" t="s">
        <v>582</v>
      </c>
      <c r="L3874" s="33" t="s">
        <v>583</v>
      </c>
      <c r="M3874" s="1" t="s">
        <v>45935</v>
      </c>
      <c r="N3874" s="33" t="s">
        <v>20</v>
      </c>
      <c r="O3874" s="33" t="s">
        <v>26246</v>
      </c>
      <c r="P3874" s="33" t="s">
        <v>45771</v>
      </c>
      <c r="Q3874" s="33" t="s">
        <v>29986</v>
      </c>
      <c r="R3874" s="96" t="s">
        <v>26247</v>
      </c>
      <c r="S3874" s="33" t="s">
        <v>93</v>
      </c>
      <c r="T3874" s="33" t="s">
        <v>350</v>
      </c>
      <c r="U3874" s="35" t="s">
        <v>26775</v>
      </c>
      <c r="V3874" s="33" t="s">
        <v>26482</v>
      </c>
      <c r="W3874" s="33" t="s">
        <v>26483</v>
      </c>
      <c r="X3874" s="33" t="s">
        <v>93</v>
      </c>
      <c r="Y3874" s="33">
        <v>2428</v>
      </c>
      <c r="AA3874" s="33" t="s">
        <v>42844</v>
      </c>
      <c r="AB3874" s="33">
        <v>4575</v>
      </c>
      <c r="AC3874" s="103">
        <v>19461</v>
      </c>
    </row>
    <row r="3875" spans="1:46" ht="13" customHeight="1" x14ac:dyDescent="0.2">
      <c r="A3875" s="33" t="s">
        <v>26215</v>
      </c>
      <c r="B3875" s="33">
        <v>18</v>
      </c>
      <c r="C3875" s="33" t="s">
        <v>13</v>
      </c>
      <c r="D3875" s="33" t="s">
        <v>30</v>
      </c>
      <c r="E3875" s="96" t="s">
        <v>26216</v>
      </c>
      <c r="F3875" s="94">
        <v>42808</v>
      </c>
      <c r="G3875" s="33" t="s">
        <v>26217</v>
      </c>
      <c r="H3875" s="33" t="s">
        <v>21029</v>
      </c>
      <c r="I3875" s="33" t="s">
        <v>191</v>
      </c>
      <c r="J3875" s="62">
        <v>80031</v>
      </c>
      <c r="K3875" s="33" t="s">
        <v>1784</v>
      </c>
      <c r="L3875" s="33" t="s">
        <v>26218</v>
      </c>
      <c r="M3875" s="1" t="s">
        <v>47642</v>
      </c>
      <c r="N3875" s="33" t="s">
        <v>20</v>
      </c>
      <c r="O3875" s="33" t="s">
        <v>26219</v>
      </c>
      <c r="P3875" s="33" t="s">
        <v>45791</v>
      </c>
      <c r="Q3875" s="33" t="s">
        <v>29986</v>
      </c>
      <c r="R3875" s="96" t="s">
        <v>26220</v>
      </c>
      <c r="S3875" s="33" t="s">
        <v>93</v>
      </c>
      <c r="T3875" s="33" t="s">
        <v>21</v>
      </c>
      <c r="U3875" s="33" t="s">
        <v>26689</v>
      </c>
      <c r="V3875" s="33" t="s">
        <v>26484</v>
      </c>
      <c r="W3875" s="33" t="s">
        <v>26485</v>
      </c>
      <c r="X3875" s="33" t="s">
        <v>93</v>
      </c>
      <c r="Y3875" s="33">
        <v>2423</v>
      </c>
      <c r="AA3875" s="33" t="s">
        <v>42844</v>
      </c>
      <c r="AB3875" s="33">
        <v>4569</v>
      </c>
      <c r="AC3875" s="103">
        <v>19467</v>
      </c>
      <c r="AT3875" s="96"/>
    </row>
    <row r="3876" spans="1:46" ht="13" customHeight="1" x14ac:dyDescent="0.2">
      <c r="A3876" s="33" t="s">
        <v>26221</v>
      </c>
      <c r="B3876" s="33">
        <v>43</v>
      </c>
      <c r="C3876" s="33" t="s">
        <v>13</v>
      </c>
      <c r="D3876" s="33" t="s">
        <v>30</v>
      </c>
      <c r="E3876" s="96" t="s">
        <v>26222</v>
      </c>
      <c r="F3876" s="94">
        <v>42808</v>
      </c>
      <c r="G3876" s="33" t="s">
        <v>26223</v>
      </c>
      <c r="H3876" s="33" t="s">
        <v>26224</v>
      </c>
      <c r="I3876" s="33" t="s">
        <v>55</v>
      </c>
      <c r="J3876" s="62">
        <v>32413</v>
      </c>
      <c r="K3876" s="33" t="s">
        <v>2585</v>
      </c>
      <c r="L3876" s="33" t="s">
        <v>26225</v>
      </c>
      <c r="M3876" s="1" t="s">
        <v>47643</v>
      </c>
      <c r="N3876" s="33" t="s">
        <v>20</v>
      </c>
      <c r="O3876" s="33" t="s">
        <v>26226</v>
      </c>
      <c r="P3876" s="33" t="s">
        <v>45771</v>
      </c>
      <c r="Q3876" s="33" t="s">
        <v>29986</v>
      </c>
      <c r="R3876" s="96" t="s">
        <v>26227</v>
      </c>
      <c r="S3876" s="33" t="s">
        <v>93</v>
      </c>
      <c r="T3876" s="33" t="s">
        <v>21</v>
      </c>
      <c r="U3876" s="35" t="s">
        <v>26689</v>
      </c>
      <c r="V3876" s="33" t="s">
        <v>26484</v>
      </c>
      <c r="W3876" s="33" t="s">
        <v>26485</v>
      </c>
      <c r="X3876" s="33" t="s">
        <v>93</v>
      </c>
      <c r="Y3876" s="33">
        <v>2424</v>
      </c>
      <c r="AA3876" s="33" t="s">
        <v>42843</v>
      </c>
      <c r="AB3876" s="33">
        <v>4570</v>
      </c>
      <c r="AC3876" s="103">
        <v>19469</v>
      </c>
    </row>
    <row r="3877" spans="1:46" ht="13" customHeight="1" x14ac:dyDescent="0.2">
      <c r="A3877" s="33" t="s">
        <v>26211</v>
      </c>
      <c r="B3877" s="33">
        <v>16</v>
      </c>
      <c r="C3877" s="33" t="s">
        <v>102</v>
      </c>
      <c r="D3877" s="33" t="s">
        <v>41</v>
      </c>
      <c r="E3877" s="96" t="s">
        <v>26212</v>
      </c>
      <c r="F3877" s="94">
        <v>42808</v>
      </c>
      <c r="G3877" s="33" t="s">
        <v>26213</v>
      </c>
      <c r="H3877" s="33" t="s">
        <v>7913</v>
      </c>
      <c r="I3877" s="33" t="s">
        <v>38</v>
      </c>
      <c r="J3877" s="62">
        <v>94542</v>
      </c>
      <c r="K3877" s="33" t="s">
        <v>555</v>
      </c>
      <c r="L3877" s="33" t="s">
        <v>1064</v>
      </c>
      <c r="M3877" s="1" t="s">
        <v>46726</v>
      </c>
      <c r="N3877" s="33" t="s">
        <v>20</v>
      </c>
      <c r="O3877" s="33" t="s">
        <v>36492</v>
      </c>
      <c r="P3877" s="33" t="s">
        <v>31864</v>
      </c>
      <c r="Q3877" s="33" t="s">
        <v>29986</v>
      </c>
      <c r="R3877" s="96" t="s">
        <v>26214</v>
      </c>
      <c r="S3877" s="33" t="s">
        <v>93</v>
      </c>
      <c r="T3877" s="33" t="s">
        <v>45897</v>
      </c>
      <c r="U3877" s="33" t="s">
        <v>49804</v>
      </c>
      <c r="V3877" s="33" t="s">
        <v>26482</v>
      </c>
      <c r="W3877" s="33" t="s">
        <v>26485</v>
      </c>
      <c r="X3877" s="33" t="s">
        <v>93</v>
      </c>
      <c r="Y3877" s="33">
        <v>2426</v>
      </c>
      <c r="AA3877" s="33" t="s">
        <v>42844</v>
      </c>
      <c r="AB3877" s="33">
        <v>4572</v>
      </c>
      <c r="AC3877" s="103">
        <v>19462</v>
      </c>
    </row>
    <row r="3878" spans="1:46" ht="13" customHeight="1" x14ac:dyDescent="0.2">
      <c r="A3878" s="33" t="s">
        <v>26234</v>
      </c>
      <c r="B3878" s="33">
        <v>56</v>
      </c>
      <c r="C3878" s="33" t="s">
        <v>13</v>
      </c>
      <c r="D3878" s="33" t="s">
        <v>30</v>
      </c>
      <c r="F3878" s="94">
        <v>42808</v>
      </c>
      <c r="G3878" s="33" t="s">
        <v>26235</v>
      </c>
      <c r="H3878" s="33" t="s">
        <v>19771</v>
      </c>
      <c r="I3878" s="33" t="s">
        <v>74</v>
      </c>
      <c r="J3878" s="62">
        <v>8755</v>
      </c>
      <c r="K3878" s="33" t="s">
        <v>592</v>
      </c>
      <c r="L3878" s="33" t="s">
        <v>26236</v>
      </c>
      <c r="M3878" s="1" t="s">
        <v>47644</v>
      </c>
      <c r="N3878" s="33" t="s">
        <v>20</v>
      </c>
      <c r="O3878" s="33" t="s">
        <v>26237</v>
      </c>
      <c r="P3878" s="33" t="s">
        <v>31754</v>
      </c>
      <c r="Q3878" s="33" t="s">
        <v>29986</v>
      </c>
      <c r="R3878" s="96" t="s">
        <v>26238</v>
      </c>
      <c r="S3878" s="33" t="s">
        <v>509</v>
      </c>
      <c r="T3878" s="33" t="s">
        <v>45897</v>
      </c>
      <c r="U3878" s="33" t="s">
        <v>49804</v>
      </c>
      <c r="V3878" s="33" t="s">
        <v>26484</v>
      </c>
      <c r="W3878" s="33" t="s">
        <v>26485</v>
      </c>
      <c r="X3878" s="33" t="s">
        <v>93</v>
      </c>
      <c r="Y3878" s="33">
        <v>2419</v>
      </c>
      <c r="AA3878" s="33" t="s">
        <v>42844</v>
      </c>
      <c r="AB3878" s="33">
        <v>4571</v>
      </c>
      <c r="AC3878" s="103">
        <v>19487</v>
      </c>
    </row>
    <row r="3879" spans="1:46" ht="13" customHeight="1" x14ac:dyDescent="0.2">
      <c r="A3879" s="33" t="s">
        <v>26239</v>
      </c>
      <c r="B3879" s="33">
        <v>36</v>
      </c>
      <c r="C3879" s="33" t="s">
        <v>13</v>
      </c>
      <c r="D3879" s="33" t="s">
        <v>30</v>
      </c>
      <c r="F3879" s="94">
        <v>42808</v>
      </c>
      <c r="G3879" s="33" t="s">
        <v>26240</v>
      </c>
      <c r="H3879" s="33" t="s">
        <v>26241</v>
      </c>
      <c r="I3879" s="33" t="s">
        <v>281</v>
      </c>
      <c r="J3879" s="62">
        <v>98424</v>
      </c>
      <c r="K3879" s="33" t="s">
        <v>824</v>
      </c>
      <c r="L3879" s="33" t="s">
        <v>19755</v>
      </c>
      <c r="M3879" s="1" t="s">
        <v>46115</v>
      </c>
      <c r="N3879" s="33" t="s">
        <v>20</v>
      </c>
      <c r="O3879" s="33" t="s">
        <v>36493</v>
      </c>
      <c r="P3879" s="33" t="s">
        <v>45771</v>
      </c>
      <c r="Q3879" s="33" t="s">
        <v>29986</v>
      </c>
      <c r="R3879" s="96" t="s">
        <v>26242</v>
      </c>
      <c r="S3879" s="33" t="s">
        <v>93</v>
      </c>
      <c r="T3879" s="33" t="s">
        <v>350</v>
      </c>
      <c r="U3879" s="35" t="s">
        <v>26775</v>
      </c>
      <c r="V3879" s="33" t="s">
        <v>26484</v>
      </c>
      <c r="W3879" s="33" t="s">
        <v>26485</v>
      </c>
      <c r="X3879" s="33" t="s">
        <v>93</v>
      </c>
      <c r="Y3879" s="33">
        <v>2422</v>
      </c>
      <c r="AA3879" s="33" t="s">
        <v>42844</v>
      </c>
      <c r="AB3879" s="33">
        <v>4573</v>
      </c>
      <c r="AC3879" s="103">
        <v>19491</v>
      </c>
    </row>
    <row r="3880" spans="1:46" ht="13" customHeight="1" x14ac:dyDescent="0.2">
      <c r="A3880" s="33" t="s">
        <v>26207</v>
      </c>
      <c r="B3880" s="33">
        <v>23</v>
      </c>
      <c r="C3880" s="33" t="s">
        <v>13</v>
      </c>
      <c r="D3880" s="33" t="s">
        <v>30</v>
      </c>
      <c r="F3880" s="94">
        <v>42807</v>
      </c>
      <c r="G3880" s="33" t="s">
        <v>26208</v>
      </c>
      <c r="H3880" s="33" t="s">
        <v>3319</v>
      </c>
      <c r="I3880" s="33" t="s">
        <v>38</v>
      </c>
      <c r="J3880" s="62">
        <v>94559</v>
      </c>
      <c r="K3880" s="33" t="s">
        <v>3319</v>
      </c>
      <c r="L3880" s="33" t="s">
        <v>3321</v>
      </c>
      <c r="M3880" s="1" t="s">
        <v>46908</v>
      </c>
      <c r="N3880" s="33" t="s">
        <v>20</v>
      </c>
      <c r="O3880" s="33" t="s">
        <v>26209</v>
      </c>
      <c r="P3880" s="33" t="s">
        <v>45771</v>
      </c>
      <c r="Q3880" s="33" t="s">
        <v>29986</v>
      </c>
      <c r="R3880" s="96" t="s">
        <v>26210</v>
      </c>
      <c r="S3880" s="33" t="s">
        <v>509</v>
      </c>
      <c r="T3880" s="33" t="s">
        <v>21</v>
      </c>
      <c r="U3880" s="35" t="s">
        <v>26682</v>
      </c>
      <c r="V3880" s="33" t="s">
        <v>26482</v>
      </c>
      <c r="W3880" s="33" t="s">
        <v>26485</v>
      </c>
      <c r="X3880" s="33" t="s">
        <v>93</v>
      </c>
      <c r="Y3880" s="33">
        <v>2417</v>
      </c>
      <c r="AA3880" s="33" t="s">
        <v>42844</v>
      </c>
      <c r="AB3880" s="33">
        <v>4566</v>
      </c>
      <c r="AC3880" s="103">
        <v>19410</v>
      </c>
    </row>
    <row r="3881" spans="1:46" ht="13" customHeight="1" x14ac:dyDescent="0.2">
      <c r="A3881" s="33" t="s">
        <v>26228</v>
      </c>
      <c r="B3881" s="33">
        <v>20</v>
      </c>
      <c r="C3881" s="33" t="s">
        <v>13</v>
      </c>
      <c r="D3881" s="33" t="s">
        <v>78</v>
      </c>
      <c r="E3881" s="96" t="s">
        <v>26229</v>
      </c>
      <c r="F3881" s="94">
        <v>42807</v>
      </c>
      <c r="G3881" s="33" t="s">
        <v>26230</v>
      </c>
      <c r="H3881" s="33" t="s">
        <v>26231</v>
      </c>
      <c r="I3881" s="33" t="s">
        <v>45</v>
      </c>
      <c r="J3881" s="62">
        <v>21207</v>
      </c>
      <c r="K3881" s="33" t="s">
        <v>1483</v>
      </c>
      <c r="L3881" s="33" t="s">
        <v>211</v>
      </c>
      <c r="M3881" s="1" t="s">
        <v>46017</v>
      </c>
      <c r="N3881" s="33" t="s">
        <v>20</v>
      </c>
      <c r="O3881" s="33" t="s">
        <v>26232</v>
      </c>
      <c r="P3881" s="33" t="s">
        <v>45771</v>
      </c>
      <c r="Q3881" s="33" t="s">
        <v>29986</v>
      </c>
      <c r="R3881" s="96" t="s">
        <v>26233</v>
      </c>
      <c r="S3881" s="33" t="s">
        <v>93</v>
      </c>
      <c r="T3881" s="33" t="s">
        <v>350</v>
      </c>
      <c r="U3881" s="35" t="s">
        <v>26775</v>
      </c>
      <c r="V3881" s="33" t="s">
        <v>26482</v>
      </c>
      <c r="W3881" s="33" t="s">
        <v>19153</v>
      </c>
      <c r="X3881" s="33" t="s">
        <v>509</v>
      </c>
      <c r="Y3881" s="33">
        <v>2421</v>
      </c>
      <c r="AA3881" s="33" t="s">
        <v>42844</v>
      </c>
      <c r="AB3881" s="33">
        <v>4568</v>
      </c>
      <c r="AC3881" s="103">
        <v>19480</v>
      </c>
    </row>
    <row r="3882" spans="1:46" ht="13" customHeight="1" x14ac:dyDescent="0.2">
      <c r="A3882" s="33" t="s">
        <v>26201</v>
      </c>
      <c r="B3882" s="33">
        <v>23</v>
      </c>
      <c r="C3882" s="33" t="s">
        <v>13</v>
      </c>
      <c r="D3882" s="33" t="s">
        <v>78</v>
      </c>
      <c r="F3882" s="94">
        <v>42807</v>
      </c>
      <c r="G3882" s="33" t="s">
        <v>26202</v>
      </c>
      <c r="H3882" s="33" t="s">
        <v>26203</v>
      </c>
      <c r="I3882" s="33" t="s">
        <v>62</v>
      </c>
      <c r="J3882" s="62">
        <v>44123</v>
      </c>
      <c r="K3882" s="33" t="s">
        <v>94</v>
      </c>
      <c r="L3882" s="33" t="s">
        <v>26204</v>
      </c>
      <c r="M3882" s="1" t="s">
        <v>47645</v>
      </c>
      <c r="N3882" s="33" t="s">
        <v>20</v>
      </c>
      <c r="O3882" s="33" t="s">
        <v>26205</v>
      </c>
      <c r="P3882" s="33" t="s">
        <v>45771</v>
      </c>
      <c r="Q3882" s="33" t="s">
        <v>29986</v>
      </c>
      <c r="R3882" s="96" t="s">
        <v>26206</v>
      </c>
      <c r="S3882" s="33" t="s">
        <v>22</v>
      </c>
      <c r="T3882" s="33" t="s">
        <v>350</v>
      </c>
      <c r="U3882" s="35" t="s">
        <v>26775</v>
      </c>
      <c r="V3882" s="33" t="s">
        <v>26482</v>
      </c>
      <c r="W3882" s="33" t="s">
        <v>26485</v>
      </c>
      <c r="X3882" s="33" t="s">
        <v>509</v>
      </c>
      <c r="Y3882" s="33">
        <v>2416</v>
      </c>
      <c r="AA3882" s="33" t="s">
        <v>42842</v>
      </c>
      <c r="AB3882" s="33">
        <v>4567</v>
      </c>
      <c r="AC3882" s="103">
        <v>19409</v>
      </c>
    </row>
    <row r="3883" spans="1:46" ht="13" customHeight="1" x14ac:dyDescent="0.2">
      <c r="A3883" s="33" t="s">
        <v>26195</v>
      </c>
      <c r="B3883" s="33">
        <v>28</v>
      </c>
      <c r="C3883" s="33" t="s">
        <v>13</v>
      </c>
      <c r="D3883" s="33" t="s">
        <v>41</v>
      </c>
      <c r="F3883" s="94">
        <v>42806</v>
      </c>
      <c r="G3883" s="33" t="s">
        <v>26196</v>
      </c>
      <c r="H3883" s="33" t="s">
        <v>26197</v>
      </c>
      <c r="I3883" s="33" t="s">
        <v>281</v>
      </c>
      <c r="J3883" s="62">
        <v>98225</v>
      </c>
      <c r="K3883" s="33" t="s">
        <v>3174</v>
      </c>
      <c r="L3883" s="33" t="s">
        <v>26198</v>
      </c>
      <c r="M3883" s="1" t="s">
        <v>47646</v>
      </c>
      <c r="N3883" s="33" t="s">
        <v>20</v>
      </c>
      <c r="O3883" s="33" t="s">
        <v>26199</v>
      </c>
      <c r="P3883" s="33" t="s">
        <v>45771</v>
      </c>
      <c r="Q3883" s="33" t="s">
        <v>29986</v>
      </c>
      <c r="R3883" s="96" t="s">
        <v>26200</v>
      </c>
      <c r="S3883" s="33" t="s">
        <v>93</v>
      </c>
      <c r="T3883" s="33" t="s">
        <v>21</v>
      </c>
      <c r="U3883" s="35" t="s">
        <v>26682</v>
      </c>
      <c r="V3883" s="33" t="s">
        <v>26484</v>
      </c>
      <c r="W3883" s="33" t="s">
        <v>26486</v>
      </c>
      <c r="X3883" s="33" t="s">
        <v>509</v>
      </c>
      <c r="Y3883" s="33">
        <v>2414</v>
      </c>
      <c r="AA3883" s="33" t="s">
        <v>42844</v>
      </c>
      <c r="AB3883" s="33">
        <v>4564</v>
      </c>
      <c r="AC3883" s="103">
        <v>19408</v>
      </c>
    </row>
    <row r="3884" spans="1:46" ht="13" customHeight="1" x14ac:dyDescent="0.2">
      <c r="A3884" s="33" t="s">
        <v>26191</v>
      </c>
      <c r="B3884" s="33">
        <v>33</v>
      </c>
      <c r="C3884" s="33" t="s">
        <v>13</v>
      </c>
      <c r="D3884" s="33" t="s">
        <v>41</v>
      </c>
      <c r="E3884" s="96" t="s">
        <v>26192</v>
      </c>
      <c r="F3884" s="94">
        <v>42806</v>
      </c>
      <c r="G3884" s="33" t="s">
        <v>26559</v>
      </c>
      <c r="H3884" s="33" t="s">
        <v>995</v>
      </c>
      <c r="I3884" s="33" t="s">
        <v>38</v>
      </c>
      <c r="J3884" s="62">
        <v>92867</v>
      </c>
      <c r="K3884" s="33" t="s">
        <v>995</v>
      </c>
      <c r="L3884" s="33" t="s">
        <v>14450</v>
      </c>
      <c r="M3884" s="1" t="s">
        <v>46363</v>
      </c>
      <c r="N3884" s="33" t="s">
        <v>4952</v>
      </c>
      <c r="O3884" s="33" t="s">
        <v>26193</v>
      </c>
      <c r="P3884" s="33" t="s">
        <v>31864</v>
      </c>
      <c r="Q3884" s="33" t="s">
        <v>29986</v>
      </c>
      <c r="R3884" s="96" t="s">
        <v>26194</v>
      </c>
      <c r="S3884" s="33" t="s">
        <v>509</v>
      </c>
      <c r="T3884" s="33" t="s">
        <v>21</v>
      </c>
      <c r="U3884" s="35" t="s">
        <v>26682</v>
      </c>
      <c r="V3884" s="33" t="s">
        <v>26482</v>
      </c>
      <c r="W3884" s="33" t="s">
        <v>26485</v>
      </c>
      <c r="X3884" s="33" t="s">
        <v>93</v>
      </c>
      <c r="Y3884" s="33">
        <v>2412</v>
      </c>
      <c r="AA3884" s="33" t="s">
        <v>42844</v>
      </c>
      <c r="AB3884" s="33">
        <v>4565</v>
      </c>
      <c r="AC3884" s="103">
        <v>19407</v>
      </c>
    </row>
    <row r="3885" spans="1:46" ht="13" customHeight="1" x14ac:dyDescent="0.2">
      <c r="A3885" s="33" t="s">
        <v>26308</v>
      </c>
      <c r="B3885" s="33">
        <v>30</v>
      </c>
      <c r="C3885" s="33" t="s">
        <v>13</v>
      </c>
      <c r="D3885" s="33" t="s">
        <v>78</v>
      </c>
      <c r="E3885" s="96" t="s">
        <v>26309</v>
      </c>
      <c r="F3885" s="94">
        <v>42805</v>
      </c>
      <c r="G3885" s="33" t="s">
        <v>26310</v>
      </c>
      <c r="H3885" s="33" t="s">
        <v>171</v>
      </c>
      <c r="I3885" s="33" t="s">
        <v>18</v>
      </c>
      <c r="J3885" s="62">
        <v>70816</v>
      </c>
      <c r="K3885" s="33" t="s">
        <v>3422</v>
      </c>
      <c r="L3885" s="33" t="s">
        <v>172</v>
      </c>
      <c r="M3885" s="1" t="s">
        <v>46016</v>
      </c>
      <c r="N3885" s="33" t="s">
        <v>20</v>
      </c>
      <c r="O3885" s="33" t="s">
        <v>36494</v>
      </c>
      <c r="P3885" s="33" t="s">
        <v>45771</v>
      </c>
      <c r="Q3885" s="33" t="s">
        <v>29986</v>
      </c>
      <c r="R3885" s="96" t="s">
        <v>26311</v>
      </c>
      <c r="S3885" s="33" t="s">
        <v>93</v>
      </c>
      <c r="T3885" s="33" t="s">
        <v>21</v>
      </c>
      <c r="U3885" s="35" t="s">
        <v>26689</v>
      </c>
      <c r="V3885" s="33" t="s">
        <v>26484</v>
      </c>
      <c r="W3885" s="33" t="s">
        <v>26485</v>
      </c>
      <c r="X3885" s="33" t="s">
        <v>93</v>
      </c>
      <c r="Y3885" s="33">
        <v>2447</v>
      </c>
      <c r="AA3885" s="33" t="s">
        <v>42842</v>
      </c>
      <c r="AB3885" s="33">
        <v>4562</v>
      </c>
      <c r="AC3885" s="103">
        <v>19567</v>
      </c>
    </row>
    <row r="3886" spans="1:46" ht="13" customHeight="1" x14ac:dyDescent="0.2">
      <c r="A3886" s="33" t="s">
        <v>26183</v>
      </c>
      <c r="B3886" s="33">
        <v>51</v>
      </c>
      <c r="C3886" s="33" t="s">
        <v>13</v>
      </c>
      <c r="D3886" s="33" t="s">
        <v>30</v>
      </c>
      <c r="F3886" s="94">
        <v>42805</v>
      </c>
      <c r="G3886" s="33" t="s">
        <v>26560</v>
      </c>
      <c r="H3886" s="33" t="s">
        <v>16609</v>
      </c>
      <c r="I3886" s="33" t="s">
        <v>66</v>
      </c>
      <c r="J3886" s="62">
        <v>76065</v>
      </c>
      <c r="K3886" s="33" t="s">
        <v>1834</v>
      </c>
      <c r="L3886" s="33" t="s">
        <v>26184</v>
      </c>
      <c r="M3886" s="1" t="s">
        <v>47647</v>
      </c>
      <c r="N3886" s="33" t="s">
        <v>20</v>
      </c>
      <c r="O3886" s="33" t="s">
        <v>26185</v>
      </c>
      <c r="P3886" s="33" t="s">
        <v>45771</v>
      </c>
      <c r="Q3886" s="33" t="s">
        <v>29986</v>
      </c>
      <c r="R3886" s="96" t="s">
        <v>26186</v>
      </c>
      <c r="S3886" s="33" t="s">
        <v>93</v>
      </c>
      <c r="T3886" s="33" t="s">
        <v>21</v>
      </c>
      <c r="U3886" s="35" t="s">
        <v>26689</v>
      </c>
      <c r="V3886" s="33" t="s">
        <v>26484</v>
      </c>
      <c r="W3886" s="33" t="s">
        <v>26485</v>
      </c>
      <c r="X3886" s="33" t="s">
        <v>93</v>
      </c>
      <c r="Y3886" s="33">
        <v>2413</v>
      </c>
      <c r="AA3886" s="33" t="s">
        <v>42844</v>
      </c>
      <c r="AB3886" s="33">
        <v>4561</v>
      </c>
      <c r="AC3886" s="103">
        <v>19405</v>
      </c>
    </row>
    <row r="3887" spans="1:46" ht="13" customHeight="1" x14ac:dyDescent="0.2">
      <c r="A3887" s="33" t="s">
        <v>26187</v>
      </c>
      <c r="B3887" s="33">
        <v>38</v>
      </c>
      <c r="C3887" s="33" t="s">
        <v>102</v>
      </c>
      <c r="D3887" s="33" t="s">
        <v>78</v>
      </c>
      <c r="E3887" s="33" t="s">
        <v>27709</v>
      </c>
      <c r="F3887" s="94">
        <v>42805</v>
      </c>
      <c r="G3887" s="33" t="s">
        <v>26188</v>
      </c>
      <c r="H3887" s="33" t="s">
        <v>828</v>
      </c>
      <c r="I3887" s="33" t="s">
        <v>406</v>
      </c>
      <c r="J3887" s="62">
        <v>53224</v>
      </c>
      <c r="K3887" s="33" t="s">
        <v>828</v>
      </c>
      <c r="L3887" s="33" t="s">
        <v>3532</v>
      </c>
      <c r="M3887" s="1" t="s">
        <v>46081</v>
      </c>
      <c r="N3887" s="33" t="s">
        <v>20</v>
      </c>
      <c r="O3887" s="33" t="s">
        <v>26189</v>
      </c>
      <c r="P3887" s="33" t="s">
        <v>23029</v>
      </c>
      <c r="Q3887" s="33" t="s">
        <v>29986</v>
      </c>
      <c r="R3887" s="96" t="s">
        <v>26190</v>
      </c>
      <c r="S3887" s="33" t="s">
        <v>93</v>
      </c>
      <c r="T3887" s="33" t="s">
        <v>45897</v>
      </c>
      <c r="U3887" s="33" t="s">
        <v>49804</v>
      </c>
      <c r="V3887" s="33" t="s">
        <v>26482</v>
      </c>
      <c r="W3887" s="33" t="s">
        <v>26485</v>
      </c>
      <c r="AA3887" s="33" t="s">
        <v>42844</v>
      </c>
      <c r="AB3887" s="33">
        <v>4563</v>
      </c>
      <c r="AC3887" s="103">
        <v>19406</v>
      </c>
    </row>
    <row r="3888" spans="1:46" ht="13" customHeight="1" x14ac:dyDescent="0.2">
      <c r="A3888" s="33" t="s">
        <v>26179</v>
      </c>
      <c r="B3888" s="33">
        <v>40</v>
      </c>
      <c r="C3888" s="33" t="s">
        <v>13</v>
      </c>
      <c r="D3888" s="33" t="s">
        <v>30</v>
      </c>
      <c r="E3888" s="96" t="s">
        <v>26180</v>
      </c>
      <c r="F3888" s="94">
        <v>42804</v>
      </c>
      <c r="G3888" s="33" t="s">
        <v>26561</v>
      </c>
      <c r="H3888" s="33" t="s">
        <v>10815</v>
      </c>
      <c r="I3888" s="33" t="s">
        <v>38</v>
      </c>
      <c r="J3888" s="62">
        <v>92027</v>
      </c>
      <c r="K3888" s="33" t="s">
        <v>142</v>
      </c>
      <c r="L3888" s="33" t="s">
        <v>15206</v>
      </c>
      <c r="M3888" s="1" t="s">
        <v>47231</v>
      </c>
      <c r="N3888" s="33" t="s">
        <v>20</v>
      </c>
      <c r="O3888" s="33" t="s">
        <v>26181</v>
      </c>
      <c r="P3888" s="33" t="s">
        <v>45771</v>
      </c>
      <c r="Q3888" s="33" t="s">
        <v>29986</v>
      </c>
      <c r="R3888" s="96" t="s">
        <v>26182</v>
      </c>
      <c r="S3888" s="33" t="s">
        <v>93</v>
      </c>
      <c r="T3888" s="33" t="s">
        <v>21</v>
      </c>
      <c r="U3888" s="35" t="s">
        <v>26689</v>
      </c>
      <c r="V3888" s="33" t="s">
        <v>26484</v>
      </c>
      <c r="W3888" s="33" t="s">
        <v>26485</v>
      </c>
      <c r="X3888" s="33" t="s">
        <v>93</v>
      </c>
      <c r="Y3888" s="33">
        <v>2415</v>
      </c>
      <c r="AA3888" s="33" t="s">
        <v>42844</v>
      </c>
      <c r="AB3888" s="33">
        <v>4560</v>
      </c>
      <c r="AC3888" s="103">
        <v>19403</v>
      </c>
    </row>
    <row r="3889" spans="1:43" ht="13" customHeight="1" x14ac:dyDescent="0.2">
      <c r="A3889" s="33" t="s">
        <v>26165</v>
      </c>
      <c r="B3889" s="33">
        <v>24</v>
      </c>
      <c r="C3889" s="33" t="s">
        <v>13</v>
      </c>
      <c r="D3889" s="33" t="s">
        <v>41</v>
      </c>
      <c r="E3889" s="33" t="s">
        <v>26166</v>
      </c>
      <c r="F3889" s="94">
        <v>42803</v>
      </c>
      <c r="G3889" s="33" t="s">
        <v>26167</v>
      </c>
      <c r="H3889" s="33" t="s">
        <v>558</v>
      </c>
      <c r="I3889" s="33" t="s">
        <v>38</v>
      </c>
      <c r="J3889" s="62">
        <v>95050</v>
      </c>
      <c r="K3889" s="33" t="s">
        <v>558</v>
      </c>
      <c r="L3889" s="33" t="s">
        <v>3084</v>
      </c>
      <c r="M3889" s="1" t="s">
        <v>46864</v>
      </c>
      <c r="N3889" s="33" t="s">
        <v>4952</v>
      </c>
      <c r="O3889" s="33" t="s">
        <v>26168</v>
      </c>
      <c r="P3889" s="33" t="s">
        <v>31864</v>
      </c>
      <c r="Q3889" s="33" t="s">
        <v>29986</v>
      </c>
      <c r="R3889" s="96" t="s">
        <v>26169</v>
      </c>
      <c r="S3889" s="33" t="s">
        <v>509</v>
      </c>
      <c r="T3889" s="33" t="s">
        <v>21</v>
      </c>
      <c r="U3889" s="35" t="s">
        <v>26682</v>
      </c>
      <c r="V3889" s="33" t="s">
        <v>26482</v>
      </c>
      <c r="W3889" s="33" t="s">
        <v>26485</v>
      </c>
      <c r="X3889" s="33" t="s">
        <v>93</v>
      </c>
      <c r="Y3889" s="33">
        <v>2410</v>
      </c>
      <c r="AA3889" s="33" t="s">
        <v>42842</v>
      </c>
      <c r="AB3889" s="33">
        <v>4559</v>
      </c>
      <c r="AC3889" s="103">
        <v>19399</v>
      </c>
    </row>
    <row r="3890" spans="1:43" ht="13" customHeight="1" x14ac:dyDescent="0.2">
      <c r="A3890" s="33" t="s">
        <v>26170</v>
      </c>
      <c r="B3890" s="33">
        <v>29</v>
      </c>
      <c r="C3890" s="33" t="s">
        <v>13</v>
      </c>
      <c r="D3890" s="33" t="s">
        <v>30</v>
      </c>
      <c r="F3890" s="94">
        <v>42803</v>
      </c>
      <c r="G3890" s="33" t="s">
        <v>26171</v>
      </c>
      <c r="H3890" s="33" t="s">
        <v>5928</v>
      </c>
      <c r="I3890" s="33" t="s">
        <v>38</v>
      </c>
      <c r="J3890" s="62">
        <v>92647</v>
      </c>
      <c r="K3890" s="33" t="s">
        <v>995</v>
      </c>
      <c r="L3890" s="33" t="s">
        <v>5930</v>
      </c>
      <c r="M3890" s="1" t="s">
        <v>46974</v>
      </c>
      <c r="N3890" s="33" t="s">
        <v>20</v>
      </c>
      <c r="O3890" s="33" t="s">
        <v>26172</v>
      </c>
      <c r="P3890" s="33" t="s">
        <v>45771</v>
      </c>
      <c r="Q3890" s="33" t="s">
        <v>29986</v>
      </c>
      <c r="R3890" s="96" t="s">
        <v>26173</v>
      </c>
      <c r="S3890" s="33" t="s">
        <v>509</v>
      </c>
      <c r="T3890" s="33" t="s">
        <v>21</v>
      </c>
      <c r="U3890" s="33" t="s">
        <v>26489</v>
      </c>
      <c r="V3890" s="33" t="s">
        <v>26482</v>
      </c>
      <c r="W3890" s="33" t="s">
        <v>26485</v>
      </c>
      <c r="X3890" s="33" t="s">
        <v>93</v>
      </c>
      <c r="Y3890" s="33">
        <v>2411</v>
      </c>
      <c r="AA3890" s="33" t="s">
        <v>42842</v>
      </c>
      <c r="AB3890" s="33">
        <v>4557</v>
      </c>
      <c r="AC3890" s="103">
        <v>19400</v>
      </c>
    </row>
    <row r="3891" spans="1:43" ht="13" customHeight="1" x14ac:dyDescent="0.2">
      <c r="A3891" s="33" t="s">
        <v>26174</v>
      </c>
      <c r="B3891" s="33">
        <v>35</v>
      </c>
      <c r="C3891" s="33" t="s">
        <v>102</v>
      </c>
      <c r="D3891" s="33" t="s">
        <v>30</v>
      </c>
      <c r="E3891" s="96" t="s">
        <v>26175</v>
      </c>
      <c r="F3891" s="94">
        <v>42803</v>
      </c>
      <c r="G3891" s="33" t="s">
        <v>26176</v>
      </c>
      <c r="H3891" s="33" t="s">
        <v>4829</v>
      </c>
      <c r="I3891" s="33" t="s">
        <v>66</v>
      </c>
      <c r="J3891" s="62">
        <v>77550</v>
      </c>
      <c r="K3891" s="33" t="s">
        <v>4829</v>
      </c>
      <c r="L3891" s="33" t="s">
        <v>20641</v>
      </c>
      <c r="M3891" s="1" t="s">
        <v>47014</v>
      </c>
      <c r="N3891" s="33" t="s">
        <v>20</v>
      </c>
      <c r="O3891" s="33" t="s">
        <v>26177</v>
      </c>
      <c r="P3891" s="33" t="s">
        <v>45771</v>
      </c>
      <c r="Q3891" s="33" t="s">
        <v>29986</v>
      </c>
      <c r="R3891" s="96" t="s">
        <v>26178</v>
      </c>
      <c r="S3891" s="33" t="s">
        <v>93</v>
      </c>
      <c r="T3891" s="33" t="s">
        <v>21</v>
      </c>
      <c r="U3891" s="35" t="s">
        <v>26689</v>
      </c>
      <c r="V3891" s="33" t="s">
        <v>26484</v>
      </c>
      <c r="W3891" s="33" t="s">
        <v>26485</v>
      </c>
      <c r="Z3891" s="33" t="s">
        <v>42353</v>
      </c>
      <c r="AA3891" s="33" t="s">
        <v>42844</v>
      </c>
      <c r="AB3891" s="33">
        <v>4558</v>
      </c>
      <c r="AC3891" s="103">
        <v>19401</v>
      </c>
    </row>
    <row r="3892" spans="1:43" ht="13" customHeight="1" x14ac:dyDescent="0.2">
      <c r="A3892" s="33" t="s">
        <v>26159</v>
      </c>
      <c r="B3892" s="33">
        <v>25</v>
      </c>
      <c r="C3892" s="33" t="s">
        <v>13</v>
      </c>
      <c r="D3892" s="33" t="s">
        <v>30</v>
      </c>
      <c r="E3892" s="96" t="s">
        <v>26160</v>
      </c>
      <c r="F3892" s="94">
        <v>42802</v>
      </c>
      <c r="G3892" s="33" t="s">
        <v>26562</v>
      </c>
      <c r="H3892" s="33" t="s">
        <v>3842</v>
      </c>
      <c r="I3892" s="33" t="s">
        <v>337</v>
      </c>
      <c r="J3892" s="62">
        <v>28206</v>
      </c>
      <c r="K3892" s="33" t="s">
        <v>3844</v>
      </c>
      <c r="L3892" s="33" t="s">
        <v>3845</v>
      </c>
      <c r="M3892" s="1" t="s">
        <v>49719</v>
      </c>
      <c r="N3892" s="33" t="s">
        <v>20</v>
      </c>
      <c r="O3892" s="33" t="s">
        <v>26161</v>
      </c>
      <c r="P3892" s="33" t="s">
        <v>31864</v>
      </c>
      <c r="Q3892" s="33" t="s">
        <v>29986</v>
      </c>
      <c r="R3892" s="96" t="s">
        <v>26162</v>
      </c>
      <c r="S3892" s="33" t="s">
        <v>509</v>
      </c>
      <c r="T3892" s="33" t="s">
        <v>21</v>
      </c>
      <c r="U3892" s="35" t="s">
        <v>26689</v>
      </c>
      <c r="V3892" s="33" t="s">
        <v>26482</v>
      </c>
      <c r="W3892" s="33" t="s">
        <v>26485</v>
      </c>
      <c r="X3892" s="33" t="s">
        <v>93</v>
      </c>
      <c r="Y3892" s="33">
        <v>2409</v>
      </c>
      <c r="AA3892" s="33" t="s">
        <v>42844</v>
      </c>
      <c r="AB3892" s="33">
        <v>4555</v>
      </c>
      <c r="AC3892" s="103">
        <v>19395</v>
      </c>
    </row>
    <row r="3893" spans="1:43" ht="13" customHeight="1" x14ac:dyDescent="0.2">
      <c r="A3893" s="33" t="s">
        <v>26153</v>
      </c>
      <c r="B3893" s="33">
        <v>91</v>
      </c>
      <c r="C3893" s="33" t="s">
        <v>13</v>
      </c>
      <c r="D3893" s="33" t="s">
        <v>30</v>
      </c>
      <c r="E3893" s="96" t="s">
        <v>26154</v>
      </c>
      <c r="F3893" s="94">
        <v>42802</v>
      </c>
      <c r="G3893" s="33" t="s">
        <v>26155</v>
      </c>
      <c r="H3893" s="33" t="s">
        <v>3483</v>
      </c>
      <c r="I3893" s="33" t="s">
        <v>373</v>
      </c>
      <c r="J3893" s="62">
        <v>16101</v>
      </c>
      <c r="K3893" s="33" t="s">
        <v>1917</v>
      </c>
      <c r="L3893" s="33" t="s">
        <v>26156</v>
      </c>
      <c r="M3893" s="1" t="s">
        <v>47648</v>
      </c>
      <c r="N3893" s="33" t="s">
        <v>20</v>
      </c>
      <c r="O3893" s="33" t="s">
        <v>26157</v>
      </c>
      <c r="P3893" s="33" t="s">
        <v>45771</v>
      </c>
      <c r="Q3893" s="33" t="s">
        <v>29986</v>
      </c>
      <c r="R3893" s="96" t="s">
        <v>26158</v>
      </c>
      <c r="S3893" s="33" t="s">
        <v>93</v>
      </c>
      <c r="T3893" s="33" t="s">
        <v>21</v>
      </c>
      <c r="U3893" s="35" t="s">
        <v>26689</v>
      </c>
      <c r="V3893" s="33" t="s">
        <v>26484</v>
      </c>
      <c r="W3893" s="33" t="s">
        <v>26485</v>
      </c>
      <c r="X3893" s="33" t="s">
        <v>93</v>
      </c>
      <c r="Y3893" s="33">
        <v>2407</v>
      </c>
      <c r="AA3893" s="33" t="s">
        <v>42844</v>
      </c>
      <c r="AB3893" s="33">
        <v>4554</v>
      </c>
      <c r="AC3893" s="103">
        <v>19393</v>
      </c>
    </row>
    <row r="3894" spans="1:43" ht="13" customHeight="1" x14ac:dyDescent="0.2">
      <c r="A3894" s="1" t="s">
        <v>2989</v>
      </c>
      <c r="B3894" s="33" t="s">
        <v>22</v>
      </c>
      <c r="C3894" s="33" t="s">
        <v>13</v>
      </c>
      <c r="D3894" s="1" t="s">
        <v>23</v>
      </c>
      <c r="F3894" s="94">
        <v>42802</v>
      </c>
      <c r="G3894" s="33" t="s">
        <v>26563</v>
      </c>
      <c r="H3894" s="33" t="s">
        <v>5026</v>
      </c>
      <c r="I3894" s="33" t="s">
        <v>38</v>
      </c>
      <c r="J3894" s="62">
        <v>92570</v>
      </c>
      <c r="K3894" s="33" t="s">
        <v>725</v>
      </c>
      <c r="L3894" s="33" t="s">
        <v>726</v>
      </c>
      <c r="M3894" s="1" t="s">
        <v>45926</v>
      </c>
      <c r="N3894" s="33" t="s">
        <v>20</v>
      </c>
      <c r="O3894" s="33" t="s">
        <v>26163</v>
      </c>
      <c r="P3894" s="33" t="s">
        <v>45771</v>
      </c>
      <c r="Q3894" s="33" t="s">
        <v>29986</v>
      </c>
      <c r="R3894" s="96" t="s">
        <v>26164</v>
      </c>
      <c r="S3894" s="33" t="s">
        <v>93</v>
      </c>
      <c r="T3894" s="33" t="s">
        <v>21</v>
      </c>
      <c r="U3894" s="35" t="s">
        <v>26682</v>
      </c>
      <c r="V3894" s="33" t="s">
        <v>26482</v>
      </c>
      <c r="W3894" s="33" t="s">
        <v>26485</v>
      </c>
      <c r="X3894" s="33" t="s">
        <v>93</v>
      </c>
      <c r="Y3894" s="33">
        <v>2408</v>
      </c>
      <c r="AA3894" s="33" t="s">
        <v>42844</v>
      </c>
      <c r="AB3894" s="33">
        <v>4556</v>
      </c>
      <c r="AC3894" s="103">
        <v>19397</v>
      </c>
      <c r="AQ3894" s="96"/>
    </row>
    <row r="3895" spans="1:43" ht="13" customHeight="1" x14ac:dyDescent="0.2">
      <c r="A3895" s="33" t="s">
        <v>26140</v>
      </c>
      <c r="B3895" s="33">
        <v>41</v>
      </c>
      <c r="C3895" s="33" t="s">
        <v>13</v>
      </c>
      <c r="D3895" s="33" t="s">
        <v>78</v>
      </c>
      <c r="E3895" s="96" t="s">
        <v>30591</v>
      </c>
      <c r="F3895" s="94">
        <v>42801</v>
      </c>
      <c r="G3895" s="33" t="s">
        <v>26141</v>
      </c>
      <c r="H3895" s="33" t="s">
        <v>26142</v>
      </c>
      <c r="I3895" s="33" t="s">
        <v>38</v>
      </c>
      <c r="J3895" s="62">
        <v>90056</v>
      </c>
      <c r="K3895" s="33" t="s">
        <v>91</v>
      </c>
      <c r="L3895" s="33" t="s">
        <v>383</v>
      </c>
      <c r="M3895" s="1" t="s">
        <v>45973</v>
      </c>
      <c r="N3895" s="33" t="s">
        <v>4952</v>
      </c>
      <c r="O3895" s="33" t="s">
        <v>36495</v>
      </c>
      <c r="P3895" s="33" t="s">
        <v>45771</v>
      </c>
      <c r="Q3895" s="33" t="s">
        <v>29986</v>
      </c>
      <c r="R3895" s="96" t="s">
        <v>26143</v>
      </c>
      <c r="S3895" s="33" t="s">
        <v>509</v>
      </c>
      <c r="T3895" s="33" t="s">
        <v>28</v>
      </c>
      <c r="U3895" s="33" t="s">
        <v>30592</v>
      </c>
      <c r="V3895" s="33" t="s">
        <v>26482</v>
      </c>
      <c r="W3895" s="33" t="s">
        <v>26485</v>
      </c>
      <c r="X3895" s="33" t="s">
        <v>93</v>
      </c>
      <c r="Y3895" s="33">
        <v>2406</v>
      </c>
      <c r="AA3895" s="33" t="s">
        <v>42842</v>
      </c>
      <c r="AB3895" s="33">
        <v>4552</v>
      </c>
      <c r="AC3895" s="103">
        <v>19390</v>
      </c>
      <c r="AQ3895" s="96"/>
    </row>
    <row r="3896" spans="1:43" ht="13" customHeight="1" x14ac:dyDescent="0.2">
      <c r="A3896" s="33" t="s">
        <v>26144</v>
      </c>
      <c r="B3896" s="33">
        <v>38</v>
      </c>
      <c r="C3896" s="33" t="s">
        <v>13</v>
      </c>
      <c r="D3896" s="33" t="s">
        <v>30</v>
      </c>
      <c r="E3896" s="96" t="s">
        <v>26145</v>
      </c>
      <c r="F3896" s="94">
        <v>42801</v>
      </c>
      <c r="G3896" s="33" t="s">
        <v>26146</v>
      </c>
      <c r="H3896" s="33" t="s">
        <v>26147</v>
      </c>
      <c r="I3896" s="33" t="s">
        <v>62</v>
      </c>
      <c r="J3896" s="62">
        <v>44136</v>
      </c>
      <c r="K3896" s="33" t="s">
        <v>94</v>
      </c>
      <c r="L3896" s="33" t="s">
        <v>26148</v>
      </c>
      <c r="M3896" s="1" t="s">
        <v>47649</v>
      </c>
      <c r="N3896" s="33" t="s">
        <v>20</v>
      </c>
      <c r="O3896" s="33" t="s">
        <v>26149</v>
      </c>
      <c r="P3896" s="33" t="s">
        <v>42395</v>
      </c>
      <c r="Q3896" s="33" t="s">
        <v>29986</v>
      </c>
      <c r="R3896" s="96" t="s">
        <v>26150</v>
      </c>
      <c r="S3896" s="33" t="s">
        <v>93</v>
      </c>
      <c r="T3896" s="33" t="s">
        <v>350</v>
      </c>
      <c r="U3896" s="35" t="s">
        <v>26775</v>
      </c>
      <c r="V3896" s="33" t="s">
        <v>26482</v>
      </c>
      <c r="W3896" s="33" t="s">
        <v>26483</v>
      </c>
      <c r="X3896" s="33" t="s">
        <v>93</v>
      </c>
      <c r="Y3896" s="33">
        <v>2405</v>
      </c>
      <c r="AA3896" s="33" t="s">
        <v>42844</v>
      </c>
      <c r="AB3896" s="33">
        <v>4553</v>
      </c>
      <c r="AC3896" s="103">
        <v>19391</v>
      </c>
    </row>
    <row r="3897" spans="1:43" ht="13" customHeight="1" x14ac:dyDescent="0.2">
      <c r="A3897" s="33" t="s">
        <v>26136</v>
      </c>
      <c r="B3897" s="33">
        <v>47</v>
      </c>
      <c r="C3897" s="33" t="s">
        <v>13</v>
      </c>
      <c r="D3897" s="33" t="s">
        <v>30</v>
      </c>
      <c r="E3897" s="96" t="s">
        <v>29559</v>
      </c>
      <c r="F3897" s="94">
        <v>42800</v>
      </c>
      <c r="G3897" s="33" t="s">
        <v>26137</v>
      </c>
      <c r="H3897" s="33" t="s">
        <v>779</v>
      </c>
      <c r="I3897" s="33" t="s">
        <v>281</v>
      </c>
      <c r="J3897" s="62">
        <v>99005</v>
      </c>
      <c r="K3897" s="33" t="s">
        <v>779</v>
      </c>
      <c r="L3897" s="33" t="s">
        <v>34245</v>
      </c>
      <c r="M3897" s="1" t="s">
        <v>46303</v>
      </c>
      <c r="N3897" s="33" t="s">
        <v>20</v>
      </c>
      <c r="O3897" s="33" t="s">
        <v>26138</v>
      </c>
      <c r="P3897" s="33" t="s">
        <v>45771</v>
      </c>
      <c r="Q3897" s="33" t="s">
        <v>29986</v>
      </c>
      <c r="R3897" s="96" t="s">
        <v>26139</v>
      </c>
      <c r="S3897" s="33" t="s">
        <v>93</v>
      </c>
      <c r="T3897" s="33" t="s">
        <v>21</v>
      </c>
      <c r="U3897" s="33" t="s">
        <v>26689</v>
      </c>
      <c r="V3897" s="33" t="s">
        <v>26484</v>
      </c>
      <c r="W3897" s="33" t="s">
        <v>26485</v>
      </c>
      <c r="AA3897" s="33" t="s">
        <v>42843</v>
      </c>
      <c r="AB3897" s="33">
        <v>4551</v>
      </c>
      <c r="AC3897" s="103">
        <v>19388</v>
      </c>
      <c r="AQ3897" s="96"/>
    </row>
    <row r="3898" spans="1:43" ht="13" customHeight="1" x14ac:dyDescent="0.2">
      <c r="A3898" s="33" t="s">
        <v>26129</v>
      </c>
      <c r="B3898" s="33">
        <v>70</v>
      </c>
      <c r="C3898" s="33" t="s">
        <v>13</v>
      </c>
      <c r="D3898" s="33" t="s">
        <v>41</v>
      </c>
      <c r="F3898" s="94">
        <v>42798</v>
      </c>
      <c r="G3898" s="33" t="s">
        <v>26130</v>
      </c>
      <c r="H3898" s="33" t="s">
        <v>91</v>
      </c>
      <c r="I3898" s="33" t="s">
        <v>38</v>
      </c>
      <c r="J3898" s="62">
        <v>90015</v>
      </c>
      <c r="K3898" s="33" t="s">
        <v>91</v>
      </c>
      <c r="L3898" s="33" t="s">
        <v>92</v>
      </c>
      <c r="M3898" s="1" t="s">
        <v>45984</v>
      </c>
      <c r="N3898" s="33" t="s">
        <v>4952</v>
      </c>
      <c r="O3898" s="33" t="s">
        <v>26131</v>
      </c>
      <c r="P3898" s="33" t="s">
        <v>45771</v>
      </c>
      <c r="Q3898" s="33" t="s">
        <v>29986</v>
      </c>
      <c r="R3898" s="96" t="s">
        <v>26132</v>
      </c>
      <c r="S3898" s="33" t="s">
        <v>22</v>
      </c>
      <c r="T3898" s="33" t="s">
        <v>21</v>
      </c>
      <c r="U3898" s="33" t="s">
        <v>26491</v>
      </c>
      <c r="V3898" s="33" t="s">
        <v>26482</v>
      </c>
      <c r="W3898" s="33" t="s">
        <v>26485</v>
      </c>
      <c r="X3898" s="33" t="s">
        <v>93</v>
      </c>
      <c r="Y3898" s="33">
        <v>2402</v>
      </c>
      <c r="AA3898" s="33" t="s">
        <v>42842</v>
      </c>
      <c r="AB3898" s="33">
        <v>4549</v>
      </c>
      <c r="AC3898" s="103">
        <v>19337</v>
      </c>
    </row>
    <row r="3899" spans="1:43" ht="13" customHeight="1" x14ac:dyDescent="0.2">
      <c r="A3899" s="33" t="s">
        <v>29538</v>
      </c>
      <c r="B3899" s="33">
        <v>23</v>
      </c>
      <c r="C3899" s="33" t="s">
        <v>13</v>
      </c>
      <c r="D3899" s="33" t="s">
        <v>30</v>
      </c>
      <c r="F3899" s="94">
        <v>42798</v>
      </c>
      <c r="G3899" s="33" t="s">
        <v>26133</v>
      </c>
      <c r="H3899" s="33" t="s">
        <v>13929</v>
      </c>
      <c r="I3899" s="33" t="s">
        <v>38</v>
      </c>
      <c r="J3899" s="62">
        <v>92230</v>
      </c>
      <c r="K3899" s="33" t="s">
        <v>725</v>
      </c>
      <c r="L3899" s="33" t="s">
        <v>726</v>
      </c>
      <c r="M3899" s="1" t="s">
        <v>45926</v>
      </c>
      <c r="N3899" s="33" t="s">
        <v>20</v>
      </c>
      <c r="O3899" s="33" t="s">
        <v>26134</v>
      </c>
      <c r="P3899" s="33" t="s">
        <v>45771</v>
      </c>
      <c r="Q3899" s="33" t="s">
        <v>29986</v>
      </c>
      <c r="R3899" s="96" t="s">
        <v>26135</v>
      </c>
      <c r="S3899" s="33" t="s">
        <v>22</v>
      </c>
      <c r="T3899" s="33" t="s">
        <v>28</v>
      </c>
      <c r="U3899" s="33" t="s">
        <v>26532</v>
      </c>
      <c r="V3899" s="33" t="s">
        <v>26482</v>
      </c>
      <c r="W3899" s="33" t="s">
        <v>26486</v>
      </c>
      <c r="X3899" s="33" t="s">
        <v>93</v>
      </c>
      <c r="Y3899" s="33">
        <v>2404</v>
      </c>
      <c r="AA3899" s="33" t="s">
        <v>42843</v>
      </c>
      <c r="AB3899" s="33">
        <v>4548</v>
      </c>
      <c r="AC3899" s="103">
        <v>19341</v>
      </c>
    </row>
    <row r="3900" spans="1:43" ht="13" customHeight="1" x14ac:dyDescent="0.2">
      <c r="A3900" s="33" t="s">
        <v>26125</v>
      </c>
      <c r="B3900" s="33">
        <v>38</v>
      </c>
      <c r="C3900" s="33" t="s">
        <v>13</v>
      </c>
      <c r="D3900" s="33" t="s">
        <v>30</v>
      </c>
      <c r="F3900" s="94">
        <v>42798</v>
      </c>
      <c r="G3900" s="33" t="s">
        <v>26126</v>
      </c>
      <c r="H3900" s="33" t="s">
        <v>1024</v>
      </c>
      <c r="I3900" s="33" t="s">
        <v>366</v>
      </c>
      <c r="J3900" s="62">
        <v>73129</v>
      </c>
      <c r="K3900" s="33" t="s">
        <v>1025</v>
      </c>
      <c r="L3900" s="33" t="s">
        <v>1026</v>
      </c>
      <c r="M3900" s="1" t="s">
        <v>46313</v>
      </c>
      <c r="N3900" s="33" t="s">
        <v>20</v>
      </c>
      <c r="O3900" s="33" t="s">
        <v>26127</v>
      </c>
      <c r="P3900" s="33" t="s">
        <v>31864</v>
      </c>
      <c r="Q3900" s="33" t="s">
        <v>29986</v>
      </c>
      <c r="R3900" s="96" t="s">
        <v>26128</v>
      </c>
      <c r="S3900" s="33" t="s">
        <v>93</v>
      </c>
      <c r="T3900" s="33" t="s">
        <v>350</v>
      </c>
      <c r="U3900" s="35" t="s">
        <v>26775</v>
      </c>
      <c r="V3900" s="33" t="s">
        <v>26484</v>
      </c>
      <c r="W3900" s="33" t="s">
        <v>26483</v>
      </c>
      <c r="X3900" s="33" t="s">
        <v>509</v>
      </c>
      <c r="Y3900" s="33">
        <v>2399</v>
      </c>
      <c r="AA3900" s="33" t="s">
        <v>42842</v>
      </c>
      <c r="AB3900" s="33">
        <v>4550</v>
      </c>
      <c r="AC3900" s="103">
        <v>19328</v>
      </c>
    </row>
    <row r="3901" spans="1:43" ht="13" customHeight="1" x14ac:dyDescent="0.2">
      <c r="A3901" s="33" t="s">
        <v>26115</v>
      </c>
      <c r="B3901" s="33">
        <v>32</v>
      </c>
      <c r="C3901" s="33" t="s">
        <v>13</v>
      </c>
      <c r="D3901" s="33" t="s">
        <v>30</v>
      </c>
      <c r="E3901" s="96" t="s">
        <v>26116</v>
      </c>
      <c r="F3901" s="94">
        <v>42797</v>
      </c>
      <c r="G3901" s="33" t="s">
        <v>26564</v>
      </c>
      <c r="H3901" s="33" t="s">
        <v>25279</v>
      </c>
      <c r="I3901" s="33" t="s">
        <v>191</v>
      </c>
      <c r="J3901" s="62">
        <v>80110</v>
      </c>
      <c r="K3901" s="33" t="s">
        <v>3497</v>
      </c>
      <c r="L3901" s="33" t="s">
        <v>25567</v>
      </c>
      <c r="M3901" s="1" t="s">
        <v>45947</v>
      </c>
      <c r="N3901" s="33" t="s">
        <v>20</v>
      </c>
      <c r="O3901" s="33" t="s">
        <v>26117</v>
      </c>
      <c r="P3901" s="33" t="s">
        <v>45771</v>
      </c>
      <c r="Q3901" s="33" t="s">
        <v>29986</v>
      </c>
      <c r="R3901" s="96" t="s">
        <v>26118</v>
      </c>
      <c r="S3901" s="33" t="s">
        <v>93</v>
      </c>
      <c r="T3901" s="33" t="s">
        <v>21</v>
      </c>
      <c r="U3901" s="35" t="s">
        <v>26689</v>
      </c>
      <c r="V3901" s="33" t="s">
        <v>26482</v>
      </c>
      <c r="W3901" s="33" t="s">
        <v>26485</v>
      </c>
      <c r="X3901" s="33" t="s">
        <v>93</v>
      </c>
      <c r="Y3901" s="33">
        <v>2401</v>
      </c>
      <c r="AA3901" s="33" t="s">
        <v>42844</v>
      </c>
      <c r="AB3901" s="33">
        <v>4546</v>
      </c>
      <c r="AC3901" s="103">
        <v>19336</v>
      </c>
    </row>
    <row r="3902" spans="1:43" ht="13" customHeight="1" x14ac:dyDescent="0.2">
      <c r="A3902" s="33" t="s">
        <v>26119</v>
      </c>
      <c r="B3902" s="33">
        <v>25</v>
      </c>
      <c r="C3902" s="33" t="s">
        <v>13</v>
      </c>
      <c r="D3902" s="33" t="s">
        <v>127</v>
      </c>
      <c r="F3902" s="94">
        <v>42797</v>
      </c>
      <c r="G3902" s="33" t="s">
        <v>26120</v>
      </c>
      <c r="H3902" s="33" t="s">
        <v>26121</v>
      </c>
      <c r="I3902" s="33" t="s">
        <v>38</v>
      </c>
      <c r="J3902" s="62">
        <v>93245</v>
      </c>
      <c r="K3902" s="33" t="s">
        <v>1597</v>
      </c>
      <c r="L3902" s="33" t="s">
        <v>26122</v>
      </c>
      <c r="M3902" s="1" t="s">
        <v>47500</v>
      </c>
      <c r="N3902" s="33" t="s">
        <v>20</v>
      </c>
      <c r="O3902" s="33" t="s">
        <v>26123</v>
      </c>
      <c r="P3902" s="33" t="s">
        <v>45771</v>
      </c>
      <c r="Q3902" s="33" t="s">
        <v>29986</v>
      </c>
      <c r="R3902" s="96" t="s">
        <v>26124</v>
      </c>
      <c r="S3902" s="33" t="s">
        <v>93</v>
      </c>
      <c r="T3902" s="33" t="s">
        <v>45897</v>
      </c>
      <c r="U3902" s="33" t="s">
        <v>39851</v>
      </c>
      <c r="V3902" s="33" t="s">
        <v>26484</v>
      </c>
      <c r="W3902" s="33" t="s">
        <v>26485</v>
      </c>
      <c r="X3902" s="33" t="s">
        <v>93</v>
      </c>
      <c r="Y3902" s="33">
        <v>2403</v>
      </c>
      <c r="AA3902" s="33" t="s">
        <v>42844</v>
      </c>
      <c r="AB3902" s="33">
        <v>4547</v>
      </c>
      <c r="AC3902" s="103">
        <v>19325</v>
      </c>
    </row>
    <row r="3903" spans="1:43" ht="13" customHeight="1" x14ac:dyDescent="0.2">
      <c r="A3903" s="33" t="s">
        <v>26107</v>
      </c>
      <c r="B3903" s="33">
        <v>25</v>
      </c>
      <c r="C3903" s="33" t="s">
        <v>13</v>
      </c>
      <c r="D3903" s="33" t="s">
        <v>41</v>
      </c>
      <c r="F3903" s="94">
        <v>42796</v>
      </c>
      <c r="G3903" s="33" t="s">
        <v>26108</v>
      </c>
      <c r="H3903" s="33" t="s">
        <v>1502</v>
      </c>
      <c r="I3903" s="33" t="s">
        <v>249</v>
      </c>
      <c r="J3903" s="62">
        <v>89502</v>
      </c>
      <c r="K3903" s="33" t="s">
        <v>5718</v>
      </c>
      <c r="L3903" s="33" t="s">
        <v>6803</v>
      </c>
      <c r="M3903" s="1" t="s">
        <v>46259</v>
      </c>
      <c r="N3903" s="33" t="s">
        <v>20</v>
      </c>
      <c r="O3903" s="33" t="s">
        <v>26109</v>
      </c>
      <c r="P3903" s="33" t="s">
        <v>45771</v>
      </c>
      <c r="Q3903" s="33" t="s">
        <v>29986</v>
      </c>
      <c r="R3903" s="96" t="s">
        <v>26110</v>
      </c>
      <c r="S3903" s="33" t="s">
        <v>93</v>
      </c>
      <c r="T3903" s="33" t="s">
        <v>21</v>
      </c>
      <c r="U3903" s="33" t="s">
        <v>26689</v>
      </c>
      <c r="V3903" s="33" t="s">
        <v>26484</v>
      </c>
      <c r="W3903" s="33" t="s">
        <v>26486</v>
      </c>
      <c r="X3903" s="33" t="s">
        <v>93</v>
      </c>
      <c r="Y3903" s="33">
        <v>2398</v>
      </c>
      <c r="AA3903" s="33" t="s">
        <v>42844</v>
      </c>
      <c r="AB3903" s="33">
        <v>4543</v>
      </c>
      <c r="AC3903" s="103">
        <v>19339</v>
      </c>
    </row>
    <row r="3904" spans="1:43" ht="13" customHeight="1" x14ac:dyDescent="0.2">
      <c r="A3904" s="33" t="s">
        <v>26096</v>
      </c>
      <c r="B3904" s="33">
        <v>33</v>
      </c>
      <c r="C3904" s="33" t="s">
        <v>13</v>
      </c>
      <c r="D3904" s="33" t="s">
        <v>30</v>
      </c>
      <c r="E3904" s="96" t="s">
        <v>26097</v>
      </c>
      <c r="F3904" s="94">
        <v>42796</v>
      </c>
      <c r="G3904" s="33" t="s">
        <v>26098</v>
      </c>
      <c r="H3904" s="33" t="s">
        <v>26099</v>
      </c>
      <c r="I3904" s="33" t="s">
        <v>406</v>
      </c>
      <c r="J3904" s="62">
        <v>54401</v>
      </c>
      <c r="K3904" s="33" t="s">
        <v>21244</v>
      </c>
      <c r="L3904" s="33" t="s">
        <v>26100</v>
      </c>
      <c r="M3904" s="1" t="s">
        <v>46507</v>
      </c>
      <c r="N3904" s="33" t="s">
        <v>20</v>
      </c>
      <c r="O3904" s="33" t="s">
        <v>26101</v>
      </c>
      <c r="P3904" s="33" t="s">
        <v>31864</v>
      </c>
      <c r="Q3904" s="33" t="s">
        <v>29986</v>
      </c>
      <c r="R3904" s="96" t="s">
        <v>26102</v>
      </c>
      <c r="S3904" s="33" t="s">
        <v>509</v>
      </c>
      <c r="T3904" s="33" t="s">
        <v>21</v>
      </c>
      <c r="U3904" s="33" t="s">
        <v>26689</v>
      </c>
      <c r="V3904" s="33" t="s">
        <v>26484</v>
      </c>
      <c r="W3904" s="33" t="s">
        <v>26485</v>
      </c>
      <c r="X3904" s="33" t="s">
        <v>93</v>
      </c>
      <c r="Y3904" s="33">
        <v>2395</v>
      </c>
      <c r="AA3904" s="33" t="s">
        <v>42844</v>
      </c>
      <c r="AB3904" s="33">
        <v>4542</v>
      </c>
      <c r="AC3904" s="103">
        <v>19330</v>
      </c>
    </row>
    <row r="3905" spans="1:43" ht="13" customHeight="1" x14ac:dyDescent="0.2">
      <c r="A3905" s="33" t="s">
        <v>26111</v>
      </c>
      <c r="B3905" s="33">
        <v>37</v>
      </c>
      <c r="C3905" s="33" t="s">
        <v>13</v>
      </c>
      <c r="D3905" s="33" t="s">
        <v>41</v>
      </c>
      <c r="F3905" s="94">
        <v>42796</v>
      </c>
      <c r="G3905" s="33" t="s">
        <v>26112</v>
      </c>
      <c r="H3905" s="33" t="s">
        <v>11086</v>
      </c>
      <c r="I3905" s="33" t="s">
        <v>74</v>
      </c>
      <c r="J3905" s="62">
        <v>7503</v>
      </c>
      <c r="K3905" s="33" t="s">
        <v>8590</v>
      </c>
      <c r="L3905" s="33" t="s">
        <v>11088</v>
      </c>
      <c r="M3905" s="1" t="s">
        <v>46071</v>
      </c>
      <c r="N3905" s="33" t="s">
        <v>20</v>
      </c>
      <c r="O3905" s="33" t="s">
        <v>26113</v>
      </c>
      <c r="P3905" s="33" t="s">
        <v>42395</v>
      </c>
      <c r="Q3905" s="33" t="s">
        <v>29986</v>
      </c>
      <c r="R3905" s="96" t="s">
        <v>26114</v>
      </c>
      <c r="S3905" s="33" t="s">
        <v>509</v>
      </c>
      <c r="T3905" s="33" t="s">
        <v>21</v>
      </c>
      <c r="U3905" s="35" t="s">
        <v>26682</v>
      </c>
      <c r="V3905" s="33" t="s">
        <v>26482</v>
      </c>
      <c r="W3905" s="33" t="s">
        <v>26485</v>
      </c>
      <c r="X3905" s="33" t="s">
        <v>93</v>
      </c>
      <c r="Y3905" s="33">
        <v>2435</v>
      </c>
      <c r="AA3905" s="33" t="s">
        <v>42842</v>
      </c>
      <c r="AB3905" s="33">
        <v>4544</v>
      </c>
      <c r="AC3905" s="103">
        <v>19486</v>
      </c>
    </row>
    <row r="3906" spans="1:43" ht="13" customHeight="1" x14ac:dyDescent="0.2">
      <c r="A3906" s="33" t="s">
        <v>26103</v>
      </c>
      <c r="B3906" s="33">
        <v>27</v>
      </c>
      <c r="C3906" s="33" t="s">
        <v>13</v>
      </c>
      <c r="D3906" s="33" t="s">
        <v>41</v>
      </c>
      <c r="F3906" s="94">
        <v>42796</v>
      </c>
      <c r="G3906" s="33" t="s">
        <v>26104</v>
      </c>
      <c r="H3906" s="33" t="s">
        <v>581</v>
      </c>
      <c r="I3906" s="33" t="s">
        <v>111</v>
      </c>
      <c r="J3906" s="62">
        <v>85006</v>
      </c>
      <c r="K3906" s="33" t="s">
        <v>582</v>
      </c>
      <c r="L3906" s="33" t="s">
        <v>583</v>
      </c>
      <c r="M3906" s="1" t="s">
        <v>45935</v>
      </c>
      <c r="N3906" s="33" t="s">
        <v>20</v>
      </c>
      <c r="O3906" s="33" t="s">
        <v>26105</v>
      </c>
      <c r="P3906" s="33" t="s">
        <v>45771</v>
      </c>
      <c r="Q3906" s="33" t="s">
        <v>29986</v>
      </c>
      <c r="R3906" s="96" t="s">
        <v>26106</v>
      </c>
      <c r="S3906" s="33" t="s">
        <v>93</v>
      </c>
      <c r="T3906" s="33" t="s">
        <v>45897</v>
      </c>
      <c r="U3906" s="33" t="s">
        <v>39851</v>
      </c>
      <c r="V3906" s="33" t="s">
        <v>26484</v>
      </c>
      <c r="W3906" s="33" t="s">
        <v>26485</v>
      </c>
      <c r="X3906" s="33" t="s">
        <v>93</v>
      </c>
      <c r="Y3906" s="33">
        <v>2397</v>
      </c>
      <c r="AA3906" s="33" t="s">
        <v>42842</v>
      </c>
      <c r="AB3906" s="33">
        <v>4545</v>
      </c>
      <c r="AC3906" s="103">
        <v>19335</v>
      </c>
      <c r="AQ3906" s="96"/>
    </row>
    <row r="3907" spans="1:43" ht="13" customHeight="1" x14ac:dyDescent="0.2">
      <c r="A3907" s="33" t="s">
        <v>26092</v>
      </c>
      <c r="B3907" s="33">
        <v>34</v>
      </c>
      <c r="C3907" s="33" t="s">
        <v>13</v>
      </c>
      <c r="D3907" s="33" t="s">
        <v>41</v>
      </c>
      <c r="E3907" s="96" t="s">
        <v>26093</v>
      </c>
      <c r="F3907" s="94">
        <v>42796</v>
      </c>
      <c r="G3907" s="33" t="s">
        <v>26565</v>
      </c>
      <c r="H3907" s="33" t="s">
        <v>13121</v>
      </c>
      <c r="I3907" s="33" t="s">
        <v>38</v>
      </c>
      <c r="J3907" s="62">
        <v>92078</v>
      </c>
      <c r="K3907" s="33" t="s">
        <v>142</v>
      </c>
      <c r="L3907" s="33" t="s">
        <v>1962</v>
      </c>
      <c r="M3907" s="1" t="s">
        <v>46056</v>
      </c>
      <c r="N3907" s="33" t="s">
        <v>20</v>
      </c>
      <c r="O3907" s="33" t="s">
        <v>26094</v>
      </c>
      <c r="P3907" s="33" t="s">
        <v>31864</v>
      </c>
      <c r="Q3907" s="33" t="s">
        <v>29986</v>
      </c>
      <c r="R3907" s="96" t="s">
        <v>26095</v>
      </c>
      <c r="S3907" s="33" t="s">
        <v>93</v>
      </c>
      <c r="T3907" s="33" t="s">
        <v>28</v>
      </c>
      <c r="U3907" s="33" t="s">
        <v>26492</v>
      </c>
      <c r="V3907" s="33" t="s">
        <v>26482</v>
      </c>
      <c r="W3907" s="33" t="s">
        <v>26485</v>
      </c>
      <c r="X3907" s="33" t="s">
        <v>93</v>
      </c>
      <c r="Y3907" s="33">
        <v>2396</v>
      </c>
      <c r="AA3907" s="33" t="s">
        <v>42844</v>
      </c>
      <c r="AB3907" s="33">
        <v>4541</v>
      </c>
      <c r="AC3907" s="103">
        <v>19329</v>
      </c>
    </row>
    <row r="3908" spans="1:43" ht="13" customHeight="1" x14ac:dyDescent="0.2">
      <c r="A3908" s="33" t="s">
        <v>26085</v>
      </c>
      <c r="B3908" s="33">
        <v>40</v>
      </c>
      <c r="C3908" s="33" t="s">
        <v>13</v>
      </c>
      <c r="D3908" s="33" t="s">
        <v>78</v>
      </c>
      <c r="E3908" s="96" t="s">
        <v>26086</v>
      </c>
      <c r="F3908" s="94">
        <v>42795</v>
      </c>
      <c r="G3908" s="33" t="s">
        <v>26087</v>
      </c>
      <c r="H3908" s="33" t="s">
        <v>26088</v>
      </c>
      <c r="I3908" s="33" t="s">
        <v>66</v>
      </c>
      <c r="J3908" s="62">
        <v>75904</v>
      </c>
      <c r="K3908" s="33" t="s">
        <v>13478</v>
      </c>
      <c r="L3908" s="33" t="s">
        <v>26089</v>
      </c>
      <c r="M3908" s="1" t="s">
        <v>47650</v>
      </c>
      <c r="N3908" s="33" t="s">
        <v>20</v>
      </c>
      <c r="O3908" s="33" t="s">
        <v>26090</v>
      </c>
      <c r="P3908" s="33" t="s">
        <v>45771</v>
      </c>
      <c r="Q3908" s="33" t="s">
        <v>29986</v>
      </c>
      <c r="R3908" s="96" t="s">
        <v>26091</v>
      </c>
      <c r="S3908" s="33" t="s">
        <v>93</v>
      </c>
      <c r="T3908" s="33" t="s">
        <v>21</v>
      </c>
      <c r="U3908" s="35" t="s">
        <v>26682</v>
      </c>
      <c r="V3908" s="33" t="s">
        <v>26484</v>
      </c>
      <c r="W3908" s="33" t="s">
        <v>26485</v>
      </c>
      <c r="X3908" s="33" t="s">
        <v>509</v>
      </c>
      <c r="Y3908" s="33">
        <v>2392</v>
      </c>
      <c r="AA3908" s="33" t="s">
        <v>42844</v>
      </c>
      <c r="AB3908" s="33">
        <v>4540</v>
      </c>
      <c r="AC3908" s="103">
        <v>19327</v>
      </c>
    </row>
    <row r="3909" spans="1:43" ht="13" customHeight="1" x14ac:dyDescent="0.2">
      <c r="A3909" s="33" t="s">
        <v>26072</v>
      </c>
      <c r="B3909" s="33">
        <v>20</v>
      </c>
      <c r="C3909" s="33" t="s">
        <v>13</v>
      </c>
      <c r="D3909" s="33" t="s">
        <v>78</v>
      </c>
      <c r="F3909" s="94">
        <v>42794</v>
      </c>
      <c r="G3909" s="33" t="s">
        <v>26566</v>
      </c>
      <c r="H3909" s="33" t="s">
        <v>994</v>
      </c>
      <c r="I3909" s="33" t="s">
        <v>55</v>
      </c>
      <c r="J3909" s="62">
        <v>32839</v>
      </c>
      <c r="K3909" s="33" t="s">
        <v>995</v>
      </c>
      <c r="L3909" s="33" t="s">
        <v>4064</v>
      </c>
      <c r="M3909" s="1" t="s">
        <v>45989</v>
      </c>
      <c r="N3909" s="33" t="s">
        <v>20</v>
      </c>
      <c r="O3909" s="33" t="s">
        <v>26073</v>
      </c>
      <c r="P3909" s="33" t="s">
        <v>45771</v>
      </c>
      <c r="Q3909" s="33" t="s">
        <v>29986</v>
      </c>
      <c r="R3909" s="96" t="s">
        <v>26074</v>
      </c>
      <c r="S3909" s="33" t="s">
        <v>93</v>
      </c>
      <c r="T3909" s="33" t="s">
        <v>21</v>
      </c>
      <c r="U3909" s="35" t="s">
        <v>26689</v>
      </c>
      <c r="V3909" s="33" t="s">
        <v>26484</v>
      </c>
      <c r="W3909" s="33" t="s">
        <v>26486</v>
      </c>
      <c r="X3909" s="33" t="s">
        <v>93</v>
      </c>
      <c r="Y3909" s="33">
        <v>2394</v>
      </c>
      <c r="AA3909" s="33" t="s">
        <v>42844</v>
      </c>
      <c r="AB3909" s="33">
        <v>4538</v>
      </c>
      <c r="AC3909" s="103">
        <v>19324</v>
      </c>
    </row>
    <row r="3910" spans="1:43" ht="13" customHeight="1" x14ac:dyDescent="0.2">
      <c r="A3910" s="33" t="s">
        <v>26075</v>
      </c>
      <c r="B3910" s="33">
        <v>25</v>
      </c>
      <c r="C3910" s="33" t="s">
        <v>13</v>
      </c>
      <c r="D3910" s="33" t="s">
        <v>78</v>
      </c>
      <c r="E3910" s="96" t="s">
        <v>26076</v>
      </c>
      <c r="F3910" s="94">
        <v>42794</v>
      </c>
      <c r="G3910" s="33" t="s">
        <v>26077</v>
      </c>
      <c r="H3910" s="33" t="s">
        <v>671</v>
      </c>
      <c r="I3910" s="33" t="s">
        <v>66</v>
      </c>
      <c r="J3910" s="62">
        <v>77031</v>
      </c>
      <c r="K3910" s="33" t="s">
        <v>512</v>
      </c>
      <c r="L3910" s="33" t="s">
        <v>672</v>
      </c>
      <c r="M3910" s="1" t="s">
        <v>45992</v>
      </c>
      <c r="N3910" s="33" t="s">
        <v>20</v>
      </c>
      <c r="O3910" s="33" t="s">
        <v>26078</v>
      </c>
      <c r="P3910" s="33" t="s">
        <v>45771</v>
      </c>
      <c r="Q3910" s="33" t="s">
        <v>29986</v>
      </c>
      <c r="R3910" s="96" t="s">
        <v>26079</v>
      </c>
      <c r="S3910" s="33" t="s">
        <v>93</v>
      </c>
      <c r="T3910" s="33" t="s">
        <v>21</v>
      </c>
      <c r="U3910" s="35" t="s">
        <v>26689</v>
      </c>
      <c r="V3910" s="33" t="s">
        <v>26484</v>
      </c>
      <c r="W3910" s="33" t="s">
        <v>26485</v>
      </c>
      <c r="X3910" s="33" t="s">
        <v>93</v>
      </c>
      <c r="Y3910" s="33">
        <v>2393</v>
      </c>
      <c r="AA3910" s="33" t="s">
        <v>42844</v>
      </c>
      <c r="AB3910" s="33">
        <v>4537</v>
      </c>
      <c r="AC3910" s="103">
        <v>19326</v>
      </c>
    </row>
    <row r="3911" spans="1:43" ht="13" customHeight="1" x14ac:dyDescent="0.2">
      <c r="A3911" s="33" t="s">
        <v>26080</v>
      </c>
      <c r="B3911" s="33">
        <v>43</v>
      </c>
      <c r="C3911" s="33" t="s">
        <v>13</v>
      </c>
      <c r="D3911" s="33" t="s">
        <v>41</v>
      </c>
      <c r="E3911" s="96" t="s">
        <v>26081</v>
      </c>
      <c r="F3911" s="94">
        <v>42794</v>
      </c>
      <c r="G3911" s="33" t="s">
        <v>26567</v>
      </c>
      <c r="H3911" s="33" t="s">
        <v>938</v>
      </c>
      <c r="I3911" s="33" t="s">
        <v>18</v>
      </c>
      <c r="J3911" s="62">
        <v>70363</v>
      </c>
      <c r="K3911" s="33" t="s">
        <v>939</v>
      </c>
      <c r="L3911" s="33" t="s">
        <v>26082</v>
      </c>
      <c r="M3911" s="1" t="s">
        <v>47651</v>
      </c>
      <c r="N3911" s="33" t="s">
        <v>20</v>
      </c>
      <c r="O3911" s="33" t="s">
        <v>26083</v>
      </c>
      <c r="P3911" s="33" t="s">
        <v>45771</v>
      </c>
      <c r="Q3911" s="33" t="s">
        <v>29986</v>
      </c>
      <c r="R3911" s="96" t="s">
        <v>26084</v>
      </c>
      <c r="S3911" s="33" t="s">
        <v>93</v>
      </c>
      <c r="T3911" s="33" t="s">
        <v>21</v>
      </c>
      <c r="U3911" s="33" t="s">
        <v>26689</v>
      </c>
      <c r="V3911" s="33" t="s">
        <v>26482</v>
      </c>
      <c r="W3911" s="33" t="s">
        <v>26485</v>
      </c>
      <c r="X3911" s="33" t="s">
        <v>93</v>
      </c>
      <c r="Y3911" s="33">
        <v>2711</v>
      </c>
      <c r="AA3911" s="33" t="s">
        <v>42844</v>
      </c>
      <c r="AB3911" s="33">
        <v>4539</v>
      </c>
      <c r="AC3911" s="103">
        <v>19331</v>
      </c>
    </row>
    <row r="3912" spans="1:43" ht="13" customHeight="1" x14ac:dyDescent="0.2">
      <c r="A3912" s="33" t="s">
        <v>25346</v>
      </c>
      <c r="B3912" s="33">
        <v>27</v>
      </c>
      <c r="C3912" s="33" t="s">
        <v>13</v>
      </c>
      <c r="D3912" s="33" t="s">
        <v>30</v>
      </c>
      <c r="F3912" s="94">
        <v>42793</v>
      </c>
      <c r="G3912" s="33" t="s">
        <v>25347</v>
      </c>
      <c r="H3912" s="33" t="s">
        <v>1114</v>
      </c>
      <c r="I3912" s="33" t="s">
        <v>337</v>
      </c>
      <c r="J3912" s="62">
        <v>28152</v>
      </c>
      <c r="K3912" s="33" t="s">
        <v>921</v>
      </c>
      <c r="L3912" s="33" t="s">
        <v>25348</v>
      </c>
      <c r="M3912" s="1" t="s">
        <v>47652</v>
      </c>
      <c r="N3912" s="33" t="s">
        <v>20</v>
      </c>
      <c r="O3912" s="33" t="s">
        <v>25349</v>
      </c>
      <c r="P3912" s="33" t="s">
        <v>45771</v>
      </c>
      <c r="Q3912" s="33" t="s">
        <v>29986</v>
      </c>
      <c r="R3912" s="96" t="s">
        <v>25350</v>
      </c>
      <c r="S3912" s="33" t="s">
        <v>509</v>
      </c>
      <c r="T3912" s="33" t="s">
        <v>21</v>
      </c>
      <c r="U3912" s="35" t="s">
        <v>26689</v>
      </c>
      <c r="V3912" s="33" t="s">
        <v>26484</v>
      </c>
      <c r="W3912" s="33" t="s">
        <v>26486</v>
      </c>
      <c r="X3912" s="33" t="s">
        <v>93</v>
      </c>
      <c r="Y3912" s="33">
        <v>2378</v>
      </c>
      <c r="AA3912" s="33" t="s">
        <v>42844</v>
      </c>
      <c r="AB3912" s="33">
        <v>4535</v>
      </c>
      <c r="AC3912" s="103">
        <v>19189</v>
      </c>
    </row>
    <row r="3913" spans="1:43" ht="13" customHeight="1" x14ac:dyDescent="0.2">
      <c r="A3913" s="33" t="s">
        <v>25559</v>
      </c>
      <c r="B3913" s="33">
        <v>40</v>
      </c>
      <c r="C3913" s="33" t="s">
        <v>13</v>
      </c>
      <c r="D3913" s="33" t="s">
        <v>30</v>
      </c>
      <c r="E3913" s="96" t="s">
        <v>25560</v>
      </c>
      <c r="F3913" s="94">
        <v>42793</v>
      </c>
      <c r="G3913" s="33" t="s">
        <v>25561</v>
      </c>
      <c r="H3913" s="33" t="s">
        <v>25562</v>
      </c>
      <c r="I3913" s="33" t="s">
        <v>406</v>
      </c>
      <c r="J3913" s="62">
        <v>54452</v>
      </c>
      <c r="K3913" s="33" t="s">
        <v>2150</v>
      </c>
      <c r="L3913" s="33" t="s">
        <v>9793</v>
      </c>
      <c r="M3913" s="1" t="s">
        <v>47653</v>
      </c>
      <c r="N3913" s="33" t="s">
        <v>20</v>
      </c>
      <c r="O3913" s="33" t="s">
        <v>25563</v>
      </c>
      <c r="P3913" s="33" t="s">
        <v>31864</v>
      </c>
      <c r="Q3913" s="33" t="s">
        <v>29986</v>
      </c>
      <c r="R3913" s="96" t="s">
        <v>25564</v>
      </c>
      <c r="S3913" s="33" t="s">
        <v>93</v>
      </c>
      <c r="T3913" s="33" t="s">
        <v>21</v>
      </c>
      <c r="U3913" s="35" t="s">
        <v>26689</v>
      </c>
      <c r="V3913" s="33" t="s">
        <v>26484</v>
      </c>
      <c r="W3913" s="33" t="s">
        <v>26485</v>
      </c>
      <c r="X3913" s="33" t="s">
        <v>93</v>
      </c>
      <c r="Y3913" s="33">
        <v>2391</v>
      </c>
      <c r="AA3913" s="33" t="s">
        <v>42843</v>
      </c>
      <c r="AB3913" s="33">
        <v>4536</v>
      </c>
      <c r="AC3913" s="103">
        <v>19190</v>
      </c>
    </row>
    <row r="3914" spans="1:43" ht="13" customHeight="1" x14ac:dyDescent="0.2">
      <c r="A3914" s="33" t="s">
        <v>30303</v>
      </c>
      <c r="B3914" s="33">
        <v>36</v>
      </c>
      <c r="C3914" s="33" t="s">
        <v>13</v>
      </c>
      <c r="D3914" s="33" t="s">
        <v>30</v>
      </c>
      <c r="F3914" s="94">
        <v>42792</v>
      </c>
      <c r="G3914" s="33" t="s">
        <v>25511</v>
      </c>
      <c r="H3914" s="33" t="s">
        <v>4814</v>
      </c>
      <c r="I3914" s="33" t="s">
        <v>220</v>
      </c>
      <c r="J3914" s="62">
        <v>84074</v>
      </c>
      <c r="K3914" s="33" t="s">
        <v>4814</v>
      </c>
      <c r="L3914" s="33" t="s">
        <v>36497</v>
      </c>
      <c r="M3914" s="1" t="s">
        <v>47654</v>
      </c>
      <c r="N3914" s="33" t="s">
        <v>20</v>
      </c>
      <c r="O3914" s="33" t="s">
        <v>25512</v>
      </c>
      <c r="P3914" s="33" t="s">
        <v>45771</v>
      </c>
      <c r="Q3914" s="33" t="s">
        <v>29986</v>
      </c>
      <c r="R3914" s="96" t="s">
        <v>25513</v>
      </c>
      <c r="S3914" s="33" t="s">
        <v>509</v>
      </c>
      <c r="T3914" s="33" t="s">
        <v>21</v>
      </c>
      <c r="U3914" s="35" t="s">
        <v>26689</v>
      </c>
      <c r="V3914" s="33" t="s">
        <v>26482</v>
      </c>
      <c r="W3914" s="33" t="s">
        <v>26485</v>
      </c>
      <c r="X3914" s="33" t="s">
        <v>93</v>
      </c>
      <c r="Y3914" s="33">
        <v>2381</v>
      </c>
      <c r="Z3914" s="70"/>
      <c r="AA3914" s="33" t="s">
        <v>42844</v>
      </c>
      <c r="AB3914" s="33">
        <v>4531</v>
      </c>
      <c r="AC3914" s="103">
        <v>19188</v>
      </c>
    </row>
    <row r="3915" spans="1:43" ht="13" customHeight="1" x14ac:dyDescent="0.2">
      <c r="A3915" s="33" t="s">
        <v>25278</v>
      </c>
      <c r="B3915" s="33">
        <v>41</v>
      </c>
      <c r="C3915" s="33" t="s">
        <v>13</v>
      </c>
      <c r="D3915" s="33" t="s">
        <v>30</v>
      </c>
      <c r="F3915" s="94">
        <v>42792</v>
      </c>
      <c r="G3915" s="33" t="s">
        <v>26005</v>
      </c>
      <c r="H3915" s="33" t="s">
        <v>25279</v>
      </c>
      <c r="I3915" s="33" t="s">
        <v>55</v>
      </c>
      <c r="J3915" s="62">
        <v>34224</v>
      </c>
      <c r="K3915" s="33" t="s">
        <v>3842</v>
      </c>
      <c r="L3915" s="33" t="s">
        <v>36299</v>
      </c>
      <c r="M3915" s="1" t="s">
        <v>46258</v>
      </c>
      <c r="N3915" s="33" t="s">
        <v>20</v>
      </c>
      <c r="O3915" s="33" t="s">
        <v>25280</v>
      </c>
      <c r="P3915" s="33" t="s">
        <v>45771</v>
      </c>
      <c r="Q3915" s="33" t="s">
        <v>29986</v>
      </c>
      <c r="R3915" s="96" t="s">
        <v>25281</v>
      </c>
      <c r="S3915" s="33" t="s">
        <v>93</v>
      </c>
      <c r="T3915" s="33" t="s">
        <v>21</v>
      </c>
      <c r="U3915" s="35" t="s">
        <v>26682</v>
      </c>
      <c r="V3915" s="33" t="s">
        <v>26482</v>
      </c>
      <c r="W3915" s="33" t="s">
        <v>26485</v>
      </c>
      <c r="X3915" s="33" t="s">
        <v>93</v>
      </c>
      <c r="Y3915" s="33">
        <v>2379</v>
      </c>
      <c r="AA3915" s="33" t="s">
        <v>42844</v>
      </c>
      <c r="AB3915" s="33">
        <v>4533</v>
      </c>
      <c r="AC3915" s="103">
        <v>19186</v>
      </c>
    </row>
    <row r="3916" spans="1:43" ht="13" customHeight="1" x14ac:dyDescent="0.2">
      <c r="A3916" s="33" t="s">
        <v>25291</v>
      </c>
      <c r="B3916" s="33">
        <v>66</v>
      </c>
      <c r="C3916" s="33" t="s">
        <v>13</v>
      </c>
      <c r="D3916" s="33" t="s">
        <v>30</v>
      </c>
      <c r="E3916" s="33" t="s">
        <v>26061</v>
      </c>
      <c r="F3916" s="94">
        <v>42792</v>
      </c>
      <c r="G3916" s="33" t="s">
        <v>25292</v>
      </c>
      <c r="H3916" s="33" t="s">
        <v>25293</v>
      </c>
      <c r="I3916" s="33" t="s">
        <v>55</v>
      </c>
      <c r="J3916" s="62">
        <v>34436</v>
      </c>
      <c r="K3916" s="33" t="s">
        <v>5491</v>
      </c>
      <c r="L3916" s="33" t="s">
        <v>6822</v>
      </c>
      <c r="M3916" s="1" t="s">
        <v>46296</v>
      </c>
      <c r="N3916" s="33" t="s">
        <v>20</v>
      </c>
      <c r="O3916" s="33" t="s">
        <v>25294</v>
      </c>
      <c r="P3916" s="33" t="s">
        <v>45771</v>
      </c>
      <c r="Q3916" s="33" t="s">
        <v>29986</v>
      </c>
      <c r="R3916" s="96" t="s">
        <v>25295</v>
      </c>
      <c r="S3916" s="33" t="s">
        <v>93</v>
      </c>
      <c r="T3916" s="33" t="s">
        <v>21</v>
      </c>
      <c r="U3916" s="35" t="s">
        <v>26689</v>
      </c>
      <c r="V3916" s="33" t="s">
        <v>26482</v>
      </c>
      <c r="W3916" s="33" t="s">
        <v>26483</v>
      </c>
      <c r="X3916" s="33" t="s">
        <v>93</v>
      </c>
      <c r="Y3916" s="33">
        <v>2382</v>
      </c>
      <c r="AA3916" s="33" t="s">
        <v>42843</v>
      </c>
      <c r="AB3916" s="33">
        <v>4532</v>
      </c>
      <c r="AC3916" s="103">
        <v>19187</v>
      </c>
    </row>
    <row r="3917" spans="1:43" ht="13" customHeight="1" x14ac:dyDescent="0.2">
      <c r="A3917" s="33" t="s">
        <v>25826</v>
      </c>
      <c r="B3917" s="33">
        <v>46</v>
      </c>
      <c r="C3917" s="33" t="s">
        <v>102</v>
      </c>
      <c r="D3917" s="33" t="s">
        <v>30</v>
      </c>
      <c r="E3917" s="33" t="s">
        <v>26069</v>
      </c>
      <c r="F3917" s="94">
        <v>42792</v>
      </c>
      <c r="G3917" s="33" t="s">
        <v>25827</v>
      </c>
      <c r="H3917" s="33" t="s">
        <v>19924</v>
      </c>
      <c r="I3917" s="33" t="s">
        <v>38</v>
      </c>
      <c r="J3917" s="62">
        <v>95366</v>
      </c>
      <c r="K3917" s="33" t="s">
        <v>1643</v>
      </c>
      <c r="L3917" s="33" t="s">
        <v>36496</v>
      </c>
      <c r="M3917" s="1" t="s">
        <v>46596</v>
      </c>
      <c r="N3917" s="33" t="s">
        <v>20</v>
      </c>
      <c r="O3917" s="33" t="s">
        <v>25828</v>
      </c>
      <c r="P3917" s="33" t="s">
        <v>45771</v>
      </c>
      <c r="Q3917" s="33" t="s">
        <v>29986</v>
      </c>
      <c r="R3917" s="96" t="s">
        <v>25829</v>
      </c>
      <c r="S3917" s="33" t="s">
        <v>93</v>
      </c>
      <c r="T3917" s="33" t="s">
        <v>350</v>
      </c>
      <c r="U3917" s="35" t="s">
        <v>26775</v>
      </c>
      <c r="V3917" s="33" t="s">
        <v>26482</v>
      </c>
      <c r="W3917" s="33" t="s">
        <v>26483</v>
      </c>
      <c r="X3917" s="33" t="s">
        <v>93</v>
      </c>
      <c r="Y3917" s="33">
        <v>2380</v>
      </c>
      <c r="AA3917" s="33" t="s">
        <v>42844</v>
      </c>
      <c r="AB3917" s="33">
        <v>4534</v>
      </c>
      <c r="AC3917" s="103">
        <v>19185</v>
      </c>
    </row>
    <row r="3918" spans="1:43" ht="13" customHeight="1" x14ac:dyDescent="0.2">
      <c r="A3918" s="33" t="s">
        <v>26636</v>
      </c>
      <c r="B3918" s="33">
        <v>39</v>
      </c>
      <c r="C3918" s="33" t="s">
        <v>13</v>
      </c>
      <c r="D3918" s="33" t="s">
        <v>30</v>
      </c>
      <c r="F3918" s="94">
        <v>42791</v>
      </c>
      <c r="G3918" s="33" t="s">
        <v>25696</v>
      </c>
      <c r="H3918" s="33" t="s">
        <v>25697</v>
      </c>
      <c r="I3918" s="33" t="s">
        <v>159</v>
      </c>
      <c r="J3918" s="62">
        <v>31815</v>
      </c>
      <c r="K3918" s="33" t="s">
        <v>25698</v>
      </c>
      <c r="L3918" s="33" t="s">
        <v>17911</v>
      </c>
      <c r="M3918" s="1" t="s">
        <v>45942</v>
      </c>
      <c r="N3918" s="33" t="s">
        <v>20</v>
      </c>
      <c r="O3918" s="33" t="s">
        <v>30304</v>
      </c>
      <c r="P3918" s="33" t="s">
        <v>45771</v>
      </c>
      <c r="Q3918" s="33" t="s">
        <v>29986</v>
      </c>
      <c r="R3918" s="33" t="s">
        <v>27707</v>
      </c>
      <c r="S3918" s="33" t="s">
        <v>93</v>
      </c>
      <c r="T3918" s="33" t="s">
        <v>21</v>
      </c>
      <c r="U3918" s="35" t="s">
        <v>26689</v>
      </c>
      <c r="V3918" s="33" t="s">
        <v>26484</v>
      </c>
      <c r="W3918" s="33" t="s">
        <v>26483</v>
      </c>
      <c r="X3918" s="33" t="s">
        <v>93</v>
      </c>
      <c r="Y3918" s="33">
        <v>2384</v>
      </c>
      <c r="AA3918" s="33" t="s">
        <v>42843</v>
      </c>
      <c r="AB3918" s="33">
        <v>4529</v>
      </c>
      <c r="AC3918" s="103">
        <v>19493</v>
      </c>
    </row>
    <row r="3919" spans="1:43" ht="13" customHeight="1" x14ac:dyDescent="0.2">
      <c r="A3919" s="33" t="s">
        <v>30248</v>
      </c>
      <c r="B3919" s="33">
        <v>23</v>
      </c>
      <c r="C3919" s="33" t="s">
        <v>13</v>
      </c>
      <c r="D3919" s="33" t="s">
        <v>78</v>
      </c>
      <c r="F3919" s="94">
        <v>42791</v>
      </c>
      <c r="G3919" s="33" t="s">
        <v>26049</v>
      </c>
      <c r="H3919" s="33" t="s">
        <v>25911</v>
      </c>
      <c r="I3919" s="33" t="s">
        <v>38</v>
      </c>
      <c r="J3919" s="62">
        <v>95765</v>
      </c>
      <c r="K3919" s="33" t="s">
        <v>1000</v>
      </c>
      <c r="L3919" s="33" t="s">
        <v>25912</v>
      </c>
      <c r="M3919" s="1" t="s">
        <v>47655</v>
      </c>
      <c r="N3919" s="33" t="s">
        <v>20</v>
      </c>
      <c r="O3919" s="33" t="s">
        <v>25913</v>
      </c>
      <c r="P3919" s="33" t="s">
        <v>31864</v>
      </c>
      <c r="Q3919" s="33" t="s">
        <v>29986</v>
      </c>
      <c r="R3919" s="96" t="s">
        <v>25914</v>
      </c>
      <c r="S3919" s="33" t="s">
        <v>93</v>
      </c>
      <c r="T3919" s="33" t="s">
        <v>45897</v>
      </c>
      <c r="U3919" s="33" t="s">
        <v>39851</v>
      </c>
      <c r="V3919" s="33" t="s">
        <v>26484</v>
      </c>
      <c r="W3919" s="33" t="s">
        <v>26486</v>
      </c>
      <c r="X3919" s="33" t="s">
        <v>93</v>
      </c>
      <c r="Y3919" s="33">
        <v>2383</v>
      </c>
      <c r="AA3919" s="33" t="s">
        <v>42844</v>
      </c>
      <c r="AB3919" s="33">
        <v>4530</v>
      </c>
      <c r="AC3919" s="103">
        <v>19183</v>
      </c>
    </row>
    <row r="3920" spans="1:43" ht="13" customHeight="1" x14ac:dyDescent="0.2">
      <c r="A3920" s="33" t="s">
        <v>25341</v>
      </c>
      <c r="B3920" s="33">
        <v>30</v>
      </c>
      <c r="C3920" s="33" t="s">
        <v>13</v>
      </c>
      <c r="D3920" s="33" t="s">
        <v>30</v>
      </c>
      <c r="E3920" s="96" t="s">
        <v>25342</v>
      </c>
      <c r="F3920" s="94">
        <v>42790</v>
      </c>
      <c r="G3920" s="33" t="s">
        <v>26011</v>
      </c>
      <c r="H3920" s="33" t="s">
        <v>25343</v>
      </c>
      <c r="I3920" s="33" t="s">
        <v>293</v>
      </c>
      <c r="J3920" s="62">
        <v>40744</v>
      </c>
      <c r="K3920" s="33" t="s">
        <v>20571</v>
      </c>
      <c r="L3920" s="33" t="s">
        <v>20572</v>
      </c>
      <c r="M3920" s="1" t="s">
        <v>47285</v>
      </c>
      <c r="N3920" s="33" t="s">
        <v>20</v>
      </c>
      <c r="O3920" s="33" t="s">
        <v>25344</v>
      </c>
      <c r="P3920" s="33" t="s">
        <v>45771</v>
      </c>
      <c r="Q3920" s="33" t="s">
        <v>29986</v>
      </c>
      <c r="R3920" s="96" t="s">
        <v>25345</v>
      </c>
      <c r="S3920" s="33" t="s">
        <v>509</v>
      </c>
      <c r="T3920" s="33" t="s">
        <v>21</v>
      </c>
      <c r="U3920" s="35" t="s">
        <v>26689</v>
      </c>
      <c r="V3920" s="33" t="s">
        <v>26484</v>
      </c>
      <c r="W3920" s="33" t="s">
        <v>26485</v>
      </c>
      <c r="X3920" s="33" t="s">
        <v>93</v>
      </c>
      <c r="Y3920" s="33">
        <v>2388</v>
      </c>
      <c r="AA3920" s="33" t="s">
        <v>42843</v>
      </c>
      <c r="AB3920" s="33">
        <v>4525</v>
      </c>
      <c r="AC3920" s="103">
        <v>19181</v>
      </c>
    </row>
    <row r="3921" spans="1:43" ht="13" customHeight="1" x14ac:dyDescent="0.2">
      <c r="A3921" s="33" t="s">
        <v>25282</v>
      </c>
      <c r="B3921" s="33">
        <v>33</v>
      </c>
      <c r="C3921" s="33" t="s">
        <v>102</v>
      </c>
      <c r="D3921" s="33" t="s">
        <v>30</v>
      </c>
      <c r="F3921" s="94">
        <v>42790</v>
      </c>
      <c r="G3921" s="33" t="s">
        <v>25283</v>
      </c>
      <c r="H3921" s="33" t="s">
        <v>4521</v>
      </c>
      <c r="I3921" s="33" t="s">
        <v>66</v>
      </c>
      <c r="J3921" s="62">
        <v>77566</v>
      </c>
      <c r="K3921" s="33" t="s">
        <v>4523</v>
      </c>
      <c r="L3921" s="33" t="s">
        <v>4524</v>
      </c>
      <c r="M3921" s="1" t="s">
        <v>47656</v>
      </c>
      <c r="N3921" s="33" t="s">
        <v>20</v>
      </c>
      <c r="O3921" s="33" t="s">
        <v>25284</v>
      </c>
      <c r="P3921" s="33" t="s">
        <v>45771</v>
      </c>
      <c r="Q3921" s="33" t="s">
        <v>29986</v>
      </c>
      <c r="R3921" s="96" t="s">
        <v>25285</v>
      </c>
      <c r="S3921" s="33" t="s">
        <v>93</v>
      </c>
      <c r="T3921" s="33" t="s">
        <v>21</v>
      </c>
      <c r="U3921" s="35" t="s">
        <v>26689</v>
      </c>
      <c r="V3921" s="33" t="s">
        <v>26484</v>
      </c>
      <c r="W3921" s="33" t="s">
        <v>26483</v>
      </c>
      <c r="X3921" s="33" t="s">
        <v>93</v>
      </c>
      <c r="Y3921" s="33">
        <v>2390</v>
      </c>
      <c r="AA3921" s="33" t="s">
        <v>42844</v>
      </c>
      <c r="AB3921" s="33">
        <v>4526</v>
      </c>
      <c r="AC3921" s="103">
        <v>19180</v>
      </c>
    </row>
    <row r="3922" spans="1:43" ht="13" customHeight="1" x14ac:dyDescent="0.2">
      <c r="A3922" s="33" t="s">
        <v>25267</v>
      </c>
      <c r="B3922" s="33">
        <v>44</v>
      </c>
      <c r="C3922" s="33" t="s">
        <v>13</v>
      </c>
      <c r="D3922" s="33" t="s">
        <v>78</v>
      </c>
      <c r="E3922" s="33" t="s">
        <v>26057</v>
      </c>
      <c r="F3922" s="94">
        <v>42790</v>
      </c>
      <c r="G3922" s="33" t="s">
        <v>25268</v>
      </c>
      <c r="H3922" s="33" t="s">
        <v>8846</v>
      </c>
      <c r="I3922" s="33" t="s">
        <v>915</v>
      </c>
      <c r="J3922" s="62">
        <v>72205</v>
      </c>
      <c r="K3922" s="33" t="s">
        <v>2302</v>
      </c>
      <c r="L3922" s="33" t="s">
        <v>8848</v>
      </c>
      <c r="M3922" s="1" t="s">
        <v>46054</v>
      </c>
      <c r="N3922" s="33" t="s">
        <v>20</v>
      </c>
      <c r="O3922" s="33" t="s">
        <v>25269</v>
      </c>
      <c r="P3922" s="33" t="s">
        <v>31754</v>
      </c>
      <c r="Q3922" s="33" t="s">
        <v>29986</v>
      </c>
      <c r="R3922" s="96" t="s">
        <v>25270</v>
      </c>
      <c r="S3922" s="33" t="s">
        <v>93</v>
      </c>
      <c r="T3922" s="33" t="s">
        <v>21</v>
      </c>
      <c r="U3922" s="33" t="s">
        <v>26689</v>
      </c>
      <c r="V3922" s="33" t="s">
        <v>26484</v>
      </c>
      <c r="W3922" s="33" t="s">
        <v>26485</v>
      </c>
      <c r="Z3922" s="33" t="s">
        <v>42353</v>
      </c>
      <c r="AA3922" s="33" t="s">
        <v>42842</v>
      </c>
      <c r="AB3922" s="33">
        <v>4527</v>
      </c>
      <c r="AC3922" s="103">
        <v>19179</v>
      </c>
    </row>
    <row r="3923" spans="1:43" ht="13" customHeight="1" x14ac:dyDescent="0.2">
      <c r="A3923" s="33" t="s">
        <v>25478</v>
      </c>
      <c r="B3923" s="33">
        <v>62</v>
      </c>
      <c r="C3923" s="33" t="s">
        <v>13</v>
      </c>
      <c r="D3923" s="33" t="s">
        <v>30</v>
      </c>
      <c r="F3923" s="94">
        <v>42790</v>
      </c>
      <c r="G3923" s="33" t="s">
        <v>26023</v>
      </c>
      <c r="H3923" s="33" t="s">
        <v>3963</v>
      </c>
      <c r="I3923" s="33" t="s">
        <v>373</v>
      </c>
      <c r="J3923" s="62">
        <v>19602</v>
      </c>
      <c r="K3923" s="33" t="s">
        <v>3964</v>
      </c>
      <c r="L3923" s="33" t="s">
        <v>25479</v>
      </c>
      <c r="M3923" s="1" t="s">
        <v>47616</v>
      </c>
      <c r="N3923" s="33" t="s">
        <v>20</v>
      </c>
      <c r="O3923" s="33" t="s">
        <v>25480</v>
      </c>
      <c r="P3923" s="33" t="s">
        <v>45771</v>
      </c>
      <c r="Q3923" s="33" t="s">
        <v>29986</v>
      </c>
      <c r="R3923" s="96" t="s">
        <v>25481</v>
      </c>
      <c r="S3923" s="33" t="s">
        <v>22</v>
      </c>
      <c r="T3923" s="33" t="s">
        <v>21</v>
      </c>
      <c r="U3923" s="35" t="s">
        <v>26689</v>
      </c>
      <c r="V3923" s="33" t="s">
        <v>26484</v>
      </c>
      <c r="W3923" s="33" t="s">
        <v>26485</v>
      </c>
      <c r="X3923" s="33" t="s">
        <v>93</v>
      </c>
      <c r="Y3923" s="33">
        <v>2386</v>
      </c>
      <c r="AA3923" s="33" t="s">
        <v>42842</v>
      </c>
      <c r="AB3923" s="33">
        <v>4524</v>
      </c>
      <c r="AC3923" s="103">
        <v>19182</v>
      </c>
    </row>
    <row r="3924" spans="1:43" ht="13" customHeight="1" x14ac:dyDescent="0.2">
      <c r="A3924" s="33" t="s">
        <v>25695</v>
      </c>
      <c r="B3924" s="33">
        <v>53</v>
      </c>
      <c r="C3924" s="33" t="s">
        <v>13</v>
      </c>
      <c r="D3924" s="33" t="s">
        <v>30</v>
      </c>
      <c r="F3924" s="94">
        <v>42790</v>
      </c>
      <c r="G3924" s="33" t="s">
        <v>30614</v>
      </c>
      <c r="H3924" s="33" t="s">
        <v>401</v>
      </c>
      <c r="I3924" s="33" t="s">
        <v>159</v>
      </c>
      <c r="J3924" s="62">
        <v>30233</v>
      </c>
      <c r="K3924" s="33" t="s">
        <v>21272</v>
      </c>
      <c r="L3924" s="33" t="s">
        <v>30615</v>
      </c>
      <c r="M3924" s="1" t="s">
        <v>47657</v>
      </c>
      <c r="N3924" s="33" t="s">
        <v>362</v>
      </c>
      <c r="O3924" s="33" t="s">
        <v>25699</v>
      </c>
      <c r="P3924" s="33" t="s">
        <v>45771</v>
      </c>
      <c r="Q3924" s="33" t="s">
        <v>29986</v>
      </c>
      <c r="R3924" s="96" t="s">
        <v>25700</v>
      </c>
      <c r="S3924" s="33" t="s">
        <v>22</v>
      </c>
      <c r="T3924" s="33" t="s">
        <v>45897</v>
      </c>
      <c r="U3924" s="33" t="s">
        <v>49804</v>
      </c>
      <c r="V3924" s="33" t="s">
        <v>26484</v>
      </c>
      <c r="W3924" s="33" t="s">
        <v>26485</v>
      </c>
      <c r="AA3924" s="33" t="s">
        <v>42843</v>
      </c>
      <c r="AB3924" s="33">
        <v>4528</v>
      </c>
      <c r="AC3924" s="103">
        <v>19178</v>
      </c>
    </row>
    <row r="3925" spans="1:43" ht="13" customHeight="1" x14ac:dyDescent="0.2">
      <c r="A3925" s="33" t="s">
        <v>25585</v>
      </c>
      <c r="B3925" s="33">
        <v>24</v>
      </c>
      <c r="C3925" s="33" t="s">
        <v>13</v>
      </c>
      <c r="D3925" s="33" t="s">
        <v>78</v>
      </c>
      <c r="E3925" s="96" t="s">
        <v>25586</v>
      </c>
      <c r="F3925" s="94">
        <v>42789</v>
      </c>
      <c r="G3925" s="33" t="s">
        <v>25587</v>
      </c>
      <c r="H3925" s="33" t="s">
        <v>1502</v>
      </c>
      <c r="I3925" s="33" t="s">
        <v>249</v>
      </c>
      <c r="J3925" s="62">
        <v>89501</v>
      </c>
      <c r="K3925" s="33" t="s">
        <v>5718</v>
      </c>
      <c r="L3925" s="33" t="s">
        <v>6803</v>
      </c>
      <c r="M3925" s="1" t="s">
        <v>46259</v>
      </c>
      <c r="N3925" s="33" t="s">
        <v>20</v>
      </c>
      <c r="O3925" s="33" t="s">
        <v>25588</v>
      </c>
      <c r="P3925" s="33" t="s">
        <v>45771</v>
      </c>
      <c r="Q3925" s="33" t="s">
        <v>29986</v>
      </c>
      <c r="R3925" s="96" t="s">
        <v>25589</v>
      </c>
      <c r="S3925" s="33" t="s">
        <v>93</v>
      </c>
      <c r="T3925" s="33" t="s">
        <v>21</v>
      </c>
      <c r="U3925" s="35" t="s">
        <v>26689</v>
      </c>
      <c r="V3925" s="33" t="s">
        <v>26482</v>
      </c>
      <c r="W3925" s="33" t="s">
        <v>26486</v>
      </c>
      <c r="X3925" s="33" t="s">
        <v>93</v>
      </c>
      <c r="Y3925" s="33">
        <v>2376</v>
      </c>
      <c r="AA3925" s="33" t="s">
        <v>42842</v>
      </c>
      <c r="AB3925" s="33">
        <v>4522</v>
      </c>
      <c r="AC3925" s="103">
        <v>19176</v>
      </c>
    </row>
    <row r="3926" spans="1:43" ht="13" customHeight="1" x14ac:dyDescent="0.2">
      <c r="A3926" s="33" t="s">
        <v>25191</v>
      </c>
      <c r="B3926" s="33">
        <v>33</v>
      </c>
      <c r="C3926" s="33" t="s">
        <v>13</v>
      </c>
      <c r="D3926" s="33" t="s">
        <v>41</v>
      </c>
      <c r="E3926" s="96" t="s">
        <v>25192</v>
      </c>
      <c r="F3926" s="94">
        <v>42789</v>
      </c>
      <c r="G3926" s="33" t="s">
        <v>25193</v>
      </c>
      <c r="H3926" s="33" t="s">
        <v>1246</v>
      </c>
      <c r="I3926" s="33" t="s">
        <v>336</v>
      </c>
      <c r="J3926" s="62">
        <v>67114</v>
      </c>
      <c r="K3926" s="33" t="s">
        <v>2129</v>
      </c>
      <c r="L3926" s="33" t="s">
        <v>7153</v>
      </c>
      <c r="M3926" s="1" t="s">
        <v>47658</v>
      </c>
      <c r="N3926" s="33" t="s">
        <v>20</v>
      </c>
      <c r="O3926" s="33" t="s">
        <v>25194</v>
      </c>
      <c r="P3926" s="33" t="s">
        <v>45771</v>
      </c>
      <c r="Q3926" s="33" t="s">
        <v>29986</v>
      </c>
      <c r="R3926" s="96" t="s">
        <v>25195</v>
      </c>
      <c r="S3926" s="33" t="s">
        <v>93</v>
      </c>
      <c r="T3926" s="33" t="s">
        <v>21</v>
      </c>
      <c r="U3926" s="35" t="s">
        <v>26689</v>
      </c>
      <c r="V3926" s="33" t="s">
        <v>26484</v>
      </c>
      <c r="W3926" s="33" t="s">
        <v>26485</v>
      </c>
      <c r="X3926" s="33" t="s">
        <v>93</v>
      </c>
      <c r="Y3926" s="33">
        <v>2370</v>
      </c>
      <c r="AA3926" s="33" t="s">
        <v>42844</v>
      </c>
      <c r="AB3926" s="33">
        <v>4519</v>
      </c>
      <c r="AC3926" s="103">
        <v>19173</v>
      </c>
    </row>
    <row r="3927" spans="1:43" ht="13" customHeight="1" x14ac:dyDescent="0.2">
      <c r="A3927" s="33" t="s">
        <v>25332</v>
      </c>
      <c r="B3927" s="33">
        <v>38</v>
      </c>
      <c r="C3927" s="33" t="s">
        <v>13</v>
      </c>
      <c r="D3927" s="33" t="s">
        <v>30</v>
      </c>
      <c r="E3927" s="96" t="s">
        <v>25333</v>
      </c>
      <c r="F3927" s="94">
        <v>42789</v>
      </c>
      <c r="G3927" s="33" t="s">
        <v>26010</v>
      </c>
      <c r="H3927" s="33" t="s">
        <v>1199</v>
      </c>
      <c r="I3927" s="33" t="s">
        <v>62</v>
      </c>
      <c r="J3927" s="62">
        <v>43207</v>
      </c>
      <c r="K3927" s="33" t="s">
        <v>1200</v>
      </c>
      <c r="L3927" s="33" t="s">
        <v>11422</v>
      </c>
      <c r="M3927" s="1" t="s">
        <v>45979</v>
      </c>
      <c r="N3927" s="33" t="s">
        <v>20</v>
      </c>
      <c r="O3927" s="33" t="s">
        <v>25334</v>
      </c>
      <c r="P3927" s="33" t="s">
        <v>42395</v>
      </c>
      <c r="Q3927" s="33" t="s">
        <v>29986</v>
      </c>
      <c r="R3927" s="96" t="s">
        <v>25335</v>
      </c>
      <c r="S3927" s="33" t="s">
        <v>901</v>
      </c>
      <c r="T3927" s="33" t="s">
        <v>21</v>
      </c>
      <c r="U3927" s="35" t="s">
        <v>26689</v>
      </c>
      <c r="V3927" s="33" t="s">
        <v>26484</v>
      </c>
      <c r="W3927" s="33" t="s">
        <v>26485</v>
      </c>
      <c r="X3927" s="33" t="s">
        <v>93</v>
      </c>
      <c r="Y3927" s="33">
        <v>2375</v>
      </c>
      <c r="AA3927" s="33" t="s">
        <v>42842</v>
      </c>
      <c r="AB3927" s="33">
        <v>4521</v>
      </c>
      <c r="AC3927" s="103">
        <v>19174</v>
      </c>
    </row>
    <row r="3928" spans="1:43" ht="13" customHeight="1" x14ac:dyDescent="0.2">
      <c r="A3928" s="33" t="s">
        <v>25954</v>
      </c>
      <c r="B3928" s="33">
        <v>47</v>
      </c>
      <c r="C3928" s="33" t="s">
        <v>13</v>
      </c>
      <c r="D3928" s="33" t="s">
        <v>78</v>
      </c>
      <c r="E3928" s="96" t="s">
        <v>30289</v>
      </c>
      <c r="F3928" s="94">
        <v>42789</v>
      </c>
      <c r="G3928" s="33" t="s">
        <v>26053</v>
      </c>
      <c r="H3928" s="33" t="s">
        <v>106</v>
      </c>
      <c r="I3928" s="33" t="s">
        <v>3344</v>
      </c>
      <c r="J3928" s="62">
        <v>20002</v>
      </c>
      <c r="K3928" s="33" t="s">
        <v>3346</v>
      </c>
      <c r="L3928" s="33" t="s">
        <v>17507</v>
      </c>
      <c r="M3928" s="1" t="s">
        <v>46501</v>
      </c>
      <c r="N3928" s="33" t="s">
        <v>20</v>
      </c>
      <c r="O3928" s="33" t="s">
        <v>25955</v>
      </c>
      <c r="P3928" s="33" t="s">
        <v>45771</v>
      </c>
      <c r="Q3928" s="33" t="s">
        <v>29986</v>
      </c>
      <c r="R3928" s="96" t="s">
        <v>25956</v>
      </c>
      <c r="S3928" s="33" t="s">
        <v>93</v>
      </c>
      <c r="T3928" s="33" t="s">
        <v>21</v>
      </c>
      <c r="U3928" s="35" t="s">
        <v>26689</v>
      </c>
      <c r="V3928" s="33" t="s">
        <v>26484</v>
      </c>
      <c r="W3928" s="33" t="s">
        <v>26486</v>
      </c>
      <c r="X3928" s="33" t="s">
        <v>509</v>
      </c>
      <c r="Y3928" s="33">
        <v>2377</v>
      </c>
      <c r="AA3928" s="33" t="s">
        <v>42842</v>
      </c>
      <c r="AB3928" s="33">
        <v>4523</v>
      </c>
      <c r="AC3928" s="103">
        <v>19177</v>
      </c>
    </row>
    <row r="3929" spans="1:43" ht="13" customHeight="1" x14ac:dyDescent="0.2">
      <c r="A3929" s="33" t="s">
        <v>25404</v>
      </c>
      <c r="B3929" s="33">
        <v>54</v>
      </c>
      <c r="C3929" s="33" t="s">
        <v>13</v>
      </c>
      <c r="D3929" s="33" t="s">
        <v>30</v>
      </c>
      <c r="E3929" s="96" t="s">
        <v>29560</v>
      </c>
      <c r="F3929" s="94">
        <v>42789</v>
      </c>
      <c r="G3929" s="33" t="s">
        <v>25405</v>
      </c>
      <c r="H3929" s="33" t="s">
        <v>4052</v>
      </c>
      <c r="I3929" s="33" t="s">
        <v>366</v>
      </c>
      <c r="J3929" s="62">
        <v>74637</v>
      </c>
      <c r="K3929" s="33" t="s">
        <v>3805</v>
      </c>
      <c r="L3929" s="33" t="s">
        <v>3806</v>
      </c>
      <c r="M3929" s="1" t="s">
        <v>47659</v>
      </c>
      <c r="N3929" s="33" t="s">
        <v>20</v>
      </c>
      <c r="O3929" s="33" t="s">
        <v>25406</v>
      </c>
      <c r="P3929" s="33" t="s">
        <v>45771</v>
      </c>
      <c r="Q3929" s="33" t="s">
        <v>29986</v>
      </c>
      <c r="R3929" s="96" t="s">
        <v>25407</v>
      </c>
      <c r="S3929" s="33" t="s">
        <v>93</v>
      </c>
      <c r="T3929" s="33" t="s">
        <v>21</v>
      </c>
      <c r="U3929" s="35" t="s">
        <v>26689</v>
      </c>
      <c r="V3929" s="33" t="s">
        <v>26484</v>
      </c>
      <c r="W3929" s="33" t="s">
        <v>26485</v>
      </c>
      <c r="X3929" s="33" t="s">
        <v>93</v>
      </c>
      <c r="Y3929" s="33">
        <v>2373</v>
      </c>
      <c r="AA3929" s="33" t="s">
        <v>42843</v>
      </c>
      <c r="AB3929" s="33">
        <v>4520</v>
      </c>
      <c r="AC3929" s="103">
        <v>19175</v>
      </c>
    </row>
    <row r="3930" spans="1:43" ht="13" customHeight="1" x14ac:dyDescent="0.2">
      <c r="A3930" s="33" t="s">
        <v>25426</v>
      </c>
      <c r="B3930" s="33">
        <v>26</v>
      </c>
      <c r="C3930" s="33" t="s">
        <v>13</v>
      </c>
      <c r="D3930" s="33" t="s">
        <v>30</v>
      </c>
      <c r="F3930" s="94">
        <v>42788</v>
      </c>
      <c r="G3930" s="33" t="s">
        <v>25427</v>
      </c>
      <c r="H3930" s="33" t="s">
        <v>7844</v>
      </c>
      <c r="I3930" s="33" t="s">
        <v>138</v>
      </c>
      <c r="J3930" s="62">
        <v>24740</v>
      </c>
      <c r="K3930" s="33" t="s">
        <v>2663</v>
      </c>
      <c r="L3930" s="33" t="s">
        <v>140</v>
      </c>
      <c r="M3930" s="1" t="s">
        <v>46476</v>
      </c>
      <c r="N3930" s="33" t="s">
        <v>20</v>
      </c>
      <c r="O3930" s="33" t="s">
        <v>25428</v>
      </c>
      <c r="P3930" s="33" t="s">
        <v>45771</v>
      </c>
      <c r="Q3930" s="33" t="s">
        <v>29986</v>
      </c>
      <c r="R3930" s="96" t="s">
        <v>25429</v>
      </c>
      <c r="S3930" s="33" t="s">
        <v>22</v>
      </c>
      <c r="T3930" s="33" t="s">
        <v>21</v>
      </c>
      <c r="U3930" s="35" t="s">
        <v>26682</v>
      </c>
      <c r="V3930" s="33" t="s">
        <v>26482</v>
      </c>
      <c r="W3930" s="33" t="s">
        <v>26485</v>
      </c>
      <c r="X3930" s="33" t="s">
        <v>93</v>
      </c>
      <c r="Y3930" s="33">
        <v>2371</v>
      </c>
      <c r="AA3930" s="33" t="s">
        <v>42843</v>
      </c>
      <c r="AB3930" s="33">
        <v>4517</v>
      </c>
      <c r="AC3930" s="103">
        <v>19170</v>
      </c>
    </row>
    <row r="3931" spans="1:43" ht="13" customHeight="1" x14ac:dyDescent="0.2">
      <c r="A3931" s="33" t="s">
        <v>25420</v>
      </c>
      <c r="B3931" s="33">
        <v>28</v>
      </c>
      <c r="C3931" s="33" t="s">
        <v>13</v>
      </c>
      <c r="D3931" s="33" t="s">
        <v>30</v>
      </c>
      <c r="E3931" s="96" t="s">
        <v>25421</v>
      </c>
      <c r="F3931" s="94">
        <v>42788</v>
      </c>
      <c r="G3931" s="33" t="s">
        <v>25422</v>
      </c>
      <c r="H3931" s="33" t="s">
        <v>25423</v>
      </c>
      <c r="I3931" s="33" t="s">
        <v>55</v>
      </c>
      <c r="J3931" s="62">
        <v>33850</v>
      </c>
      <c r="K3931" s="33" t="s">
        <v>1730</v>
      </c>
      <c r="L3931" s="33" t="s">
        <v>237</v>
      </c>
      <c r="M3931" s="1" t="s">
        <v>45943</v>
      </c>
      <c r="N3931" s="33" t="s">
        <v>20</v>
      </c>
      <c r="O3931" s="33" t="s">
        <v>25424</v>
      </c>
      <c r="P3931" s="33" t="s">
        <v>45771</v>
      </c>
      <c r="Q3931" s="33" t="s">
        <v>29986</v>
      </c>
      <c r="R3931" s="96" t="s">
        <v>25425</v>
      </c>
      <c r="S3931" s="33" t="s">
        <v>93</v>
      </c>
      <c r="T3931" s="33" t="s">
        <v>21</v>
      </c>
      <c r="U3931" s="33" t="s">
        <v>26689</v>
      </c>
      <c r="V3931" s="33" t="s">
        <v>26484</v>
      </c>
      <c r="W3931" s="33" t="s">
        <v>26485</v>
      </c>
      <c r="AA3931" s="33" t="s">
        <v>42844</v>
      </c>
      <c r="AB3931" s="33">
        <v>4515</v>
      </c>
      <c r="AC3931" s="103">
        <v>19169</v>
      </c>
    </row>
    <row r="3932" spans="1:43" ht="13" customHeight="1" x14ac:dyDescent="0.2">
      <c r="A3932" s="33" t="s">
        <v>25498</v>
      </c>
      <c r="B3932" s="33">
        <v>30</v>
      </c>
      <c r="C3932" s="33" t="s">
        <v>102</v>
      </c>
      <c r="D3932" s="33" t="s">
        <v>78</v>
      </c>
      <c r="F3932" s="94">
        <v>42788</v>
      </c>
      <c r="G3932" s="33" t="s">
        <v>25499</v>
      </c>
      <c r="H3932" s="33" t="s">
        <v>1224</v>
      </c>
      <c r="I3932" s="33" t="s">
        <v>66</v>
      </c>
      <c r="J3932" s="62">
        <v>78745</v>
      </c>
      <c r="K3932" s="33" t="s">
        <v>1225</v>
      </c>
      <c r="L3932" s="33" t="s">
        <v>1226</v>
      </c>
      <c r="M3932" s="1" t="s">
        <v>46070</v>
      </c>
      <c r="N3932" s="33" t="s">
        <v>20</v>
      </c>
      <c r="O3932" s="33" t="s">
        <v>25500</v>
      </c>
      <c r="P3932" s="33" t="s">
        <v>45771</v>
      </c>
      <c r="Q3932" s="33" t="s">
        <v>29986</v>
      </c>
      <c r="R3932" s="96" t="s">
        <v>25501</v>
      </c>
      <c r="S3932" s="33" t="s">
        <v>509</v>
      </c>
      <c r="T3932" s="33" t="s">
        <v>21</v>
      </c>
      <c r="U3932" s="35" t="s">
        <v>26682</v>
      </c>
      <c r="V3932" s="33" t="s">
        <v>26482</v>
      </c>
      <c r="W3932" s="33" t="s">
        <v>26483</v>
      </c>
      <c r="X3932" s="33" t="s">
        <v>93</v>
      </c>
      <c r="Y3932" s="33">
        <v>2372</v>
      </c>
      <c r="AA3932" s="33" t="s">
        <v>42844</v>
      </c>
      <c r="AB3932" s="33">
        <v>4518</v>
      </c>
      <c r="AC3932" s="103">
        <v>19172</v>
      </c>
      <c r="AQ3932" s="96"/>
    </row>
    <row r="3933" spans="1:43" ht="13" customHeight="1" x14ac:dyDescent="0.2">
      <c r="A3933" s="33" t="s">
        <v>25902</v>
      </c>
      <c r="B3933" s="33">
        <v>41</v>
      </c>
      <c r="C3933" s="33" t="s">
        <v>13</v>
      </c>
      <c r="D3933" s="33" t="s">
        <v>78</v>
      </c>
      <c r="E3933" s="96" t="s">
        <v>25903</v>
      </c>
      <c r="F3933" s="94">
        <v>42788</v>
      </c>
      <c r="G3933" s="33" t="s">
        <v>25904</v>
      </c>
      <c r="H3933" s="33" t="s">
        <v>9673</v>
      </c>
      <c r="I3933" s="33" t="s">
        <v>66</v>
      </c>
      <c r="J3933" s="62">
        <v>77384</v>
      </c>
      <c r="K3933" s="33" t="s">
        <v>992</v>
      </c>
      <c r="L3933" s="33" t="s">
        <v>18472</v>
      </c>
      <c r="M3933" s="1" t="s">
        <v>46424</v>
      </c>
      <c r="N3933" s="33" t="s">
        <v>20</v>
      </c>
      <c r="O3933" s="33" t="s">
        <v>25905</v>
      </c>
      <c r="P3933" s="33" t="s">
        <v>45771</v>
      </c>
      <c r="Q3933" s="33" t="s">
        <v>29986</v>
      </c>
      <c r="R3933" s="96" t="s">
        <v>25906</v>
      </c>
      <c r="S3933" s="33" t="s">
        <v>93</v>
      </c>
      <c r="T3933" s="33" t="s">
        <v>21</v>
      </c>
      <c r="U3933" s="35" t="s">
        <v>26682</v>
      </c>
      <c r="V3933" s="33" t="s">
        <v>26484</v>
      </c>
      <c r="W3933" s="33" t="s">
        <v>26485</v>
      </c>
      <c r="X3933" s="33" t="s">
        <v>93</v>
      </c>
      <c r="Y3933" s="33">
        <v>2369</v>
      </c>
      <c r="AA3933" s="33" t="s">
        <v>42844</v>
      </c>
      <c r="AB3933" s="33">
        <v>4516</v>
      </c>
      <c r="AC3933" s="103">
        <v>19171</v>
      </c>
    </row>
    <row r="3934" spans="1:43" ht="13" customHeight="1" x14ac:dyDescent="0.2">
      <c r="A3934" s="33" t="s">
        <v>25107</v>
      </c>
      <c r="B3934" s="33">
        <v>25</v>
      </c>
      <c r="C3934" s="33" t="s">
        <v>13</v>
      </c>
      <c r="D3934" s="33" t="s">
        <v>41</v>
      </c>
      <c r="E3934" s="96" t="s">
        <v>25108</v>
      </c>
      <c r="F3934" s="94">
        <v>42787</v>
      </c>
      <c r="G3934" s="33" t="s">
        <v>25109</v>
      </c>
      <c r="H3934" s="33" t="s">
        <v>1351</v>
      </c>
      <c r="I3934" s="33" t="s">
        <v>220</v>
      </c>
      <c r="J3934" s="62">
        <v>84401</v>
      </c>
      <c r="K3934" s="33" t="s">
        <v>1352</v>
      </c>
      <c r="L3934" s="33" t="s">
        <v>6674</v>
      </c>
      <c r="M3934" s="1" t="s">
        <v>45977</v>
      </c>
      <c r="N3934" s="33" t="s">
        <v>20</v>
      </c>
      <c r="O3934" s="33" t="s">
        <v>25110</v>
      </c>
      <c r="P3934" s="33" t="s">
        <v>45771</v>
      </c>
      <c r="Q3934" s="33" t="s">
        <v>29986</v>
      </c>
      <c r="R3934" s="96" t="s">
        <v>25111</v>
      </c>
      <c r="S3934" s="33" t="s">
        <v>93</v>
      </c>
      <c r="T3934" s="33" t="s">
        <v>21</v>
      </c>
      <c r="U3934" s="35" t="s">
        <v>26689</v>
      </c>
      <c r="V3934" s="33" t="s">
        <v>26484</v>
      </c>
      <c r="W3934" s="33" t="s">
        <v>26485</v>
      </c>
      <c r="X3934" s="33" t="s">
        <v>509</v>
      </c>
      <c r="Y3934" s="33">
        <v>2367</v>
      </c>
      <c r="AA3934" s="33" t="s">
        <v>42844</v>
      </c>
      <c r="AB3934" s="33">
        <v>4513</v>
      </c>
      <c r="AC3934" s="103">
        <v>19163</v>
      </c>
    </row>
    <row r="3935" spans="1:43" ht="13" customHeight="1" x14ac:dyDescent="0.2">
      <c r="A3935" s="33" t="s">
        <v>25745</v>
      </c>
      <c r="B3935" s="33">
        <v>38</v>
      </c>
      <c r="C3935" s="33" t="s">
        <v>13</v>
      </c>
      <c r="D3935" s="33" t="s">
        <v>41</v>
      </c>
      <c r="E3935" s="96" t="s">
        <v>25746</v>
      </c>
      <c r="F3935" s="94">
        <v>42787</v>
      </c>
      <c r="G3935" s="33" t="s">
        <v>25747</v>
      </c>
      <c r="H3935" s="33" t="s">
        <v>6018</v>
      </c>
      <c r="I3935" s="33" t="s">
        <v>220</v>
      </c>
      <c r="J3935" s="62">
        <v>84067</v>
      </c>
      <c r="K3935" s="33" t="s">
        <v>1352</v>
      </c>
      <c r="L3935" s="33" t="s">
        <v>6020</v>
      </c>
      <c r="M3935" s="1" t="s">
        <v>47660</v>
      </c>
      <c r="N3935" s="33" t="s">
        <v>20</v>
      </c>
      <c r="O3935" s="33" t="s">
        <v>25748</v>
      </c>
      <c r="P3935" s="33" t="s">
        <v>31864</v>
      </c>
      <c r="Q3935" s="33" t="s">
        <v>29986</v>
      </c>
      <c r="R3935" s="96" t="s">
        <v>25749</v>
      </c>
      <c r="S3935" s="33" t="s">
        <v>22</v>
      </c>
      <c r="T3935" s="33" t="s">
        <v>21</v>
      </c>
      <c r="U3935" s="35" t="s">
        <v>26689</v>
      </c>
      <c r="V3935" s="33" t="s">
        <v>26484</v>
      </c>
      <c r="W3935" s="33" t="s">
        <v>26485</v>
      </c>
      <c r="X3935" s="33" t="s">
        <v>509</v>
      </c>
      <c r="Y3935" s="33">
        <v>2366</v>
      </c>
      <c r="AA3935" s="33" t="s">
        <v>42844</v>
      </c>
      <c r="AB3935" s="33">
        <v>4512</v>
      </c>
      <c r="AC3935" s="103">
        <v>19167</v>
      </c>
    </row>
    <row r="3936" spans="1:43" ht="13" customHeight="1" x14ac:dyDescent="0.2">
      <c r="A3936" s="33" t="s">
        <v>25907</v>
      </c>
      <c r="B3936" s="33">
        <v>39</v>
      </c>
      <c r="C3936" s="33" t="s">
        <v>13</v>
      </c>
      <c r="D3936" s="33" t="s">
        <v>41</v>
      </c>
      <c r="E3936" s="96" t="s">
        <v>25908</v>
      </c>
      <c r="F3936" s="94">
        <v>42787</v>
      </c>
      <c r="G3936" s="33" t="s">
        <v>26048</v>
      </c>
      <c r="H3936" s="33" t="s">
        <v>18140</v>
      </c>
      <c r="I3936" s="33" t="s">
        <v>191</v>
      </c>
      <c r="J3936" s="62">
        <v>80907</v>
      </c>
      <c r="K3936" s="33" t="s">
        <v>798</v>
      </c>
      <c r="L3936" s="33" t="s">
        <v>18142</v>
      </c>
      <c r="M3936" s="1" t="s">
        <v>46000</v>
      </c>
      <c r="N3936" s="33" t="s">
        <v>20</v>
      </c>
      <c r="O3936" s="33" t="s">
        <v>25909</v>
      </c>
      <c r="P3936" s="33" t="s">
        <v>31864</v>
      </c>
      <c r="Q3936" s="33" t="s">
        <v>29986</v>
      </c>
      <c r="R3936" s="96" t="s">
        <v>25910</v>
      </c>
      <c r="S3936" s="33" t="s">
        <v>93</v>
      </c>
      <c r="T3936" s="33" t="s">
        <v>21</v>
      </c>
      <c r="U3936" s="35" t="s">
        <v>26689</v>
      </c>
      <c r="V3936" s="33" t="s">
        <v>26482</v>
      </c>
      <c r="W3936" s="33" t="s">
        <v>19153</v>
      </c>
      <c r="X3936" s="33" t="s">
        <v>93</v>
      </c>
      <c r="Y3936" s="33">
        <v>2368</v>
      </c>
      <c r="AA3936" s="33" t="s">
        <v>42844</v>
      </c>
      <c r="AB3936" s="33">
        <v>4514</v>
      </c>
      <c r="AC3936" s="103">
        <v>19166</v>
      </c>
    </row>
    <row r="3937" spans="1:43" ht="13" customHeight="1" x14ac:dyDescent="0.2">
      <c r="A3937" s="33" t="s">
        <v>25230</v>
      </c>
      <c r="B3937" s="33">
        <v>51</v>
      </c>
      <c r="C3937" s="33" t="s">
        <v>13</v>
      </c>
      <c r="D3937" s="33" t="s">
        <v>30</v>
      </c>
      <c r="E3937" s="96" t="s">
        <v>25231</v>
      </c>
      <c r="F3937" s="94">
        <v>42787</v>
      </c>
      <c r="G3937" s="33" t="s">
        <v>25232</v>
      </c>
      <c r="H3937" s="33" t="s">
        <v>303</v>
      </c>
      <c r="I3937" s="33" t="s">
        <v>105</v>
      </c>
      <c r="J3937" s="62">
        <v>97006</v>
      </c>
      <c r="K3937" s="33" t="s">
        <v>106</v>
      </c>
      <c r="L3937" s="33" t="s">
        <v>1287</v>
      </c>
      <c r="M3937" s="1" t="s">
        <v>47661</v>
      </c>
      <c r="N3937" s="33" t="s">
        <v>20</v>
      </c>
      <c r="O3937" s="33" t="s">
        <v>25233</v>
      </c>
      <c r="P3937" s="33" t="s">
        <v>45771</v>
      </c>
      <c r="Q3937" s="33" t="s">
        <v>29986</v>
      </c>
      <c r="R3937" s="96" t="s">
        <v>25234</v>
      </c>
      <c r="S3937" s="33" t="s">
        <v>22</v>
      </c>
      <c r="T3937" s="33" t="s">
        <v>21</v>
      </c>
      <c r="U3937" s="35" t="s">
        <v>26689</v>
      </c>
      <c r="V3937" s="33" t="s">
        <v>26482</v>
      </c>
      <c r="W3937" s="33" t="s">
        <v>26485</v>
      </c>
      <c r="X3937" s="33" t="s">
        <v>93</v>
      </c>
      <c r="Y3937" s="33">
        <v>2357</v>
      </c>
      <c r="AA3937" s="33" t="s">
        <v>42844</v>
      </c>
      <c r="AB3937" s="33">
        <v>4510</v>
      </c>
      <c r="AC3937" s="103">
        <v>19165</v>
      </c>
    </row>
    <row r="3938" spans="1:43" ht="13" customHeight="1" x14ac:dyDescent="0.2">
      <c r="A3938" s="33" t="s">
        <v>25214</v>
      </c>
      <c r="B3938" s="33">
        <v>63</v>
      </c>
      <c r="C3938" s="33" t="s">
        <v>13</v>
      </c>
      <c r="D3938" s="33" t="s">
        <v>78</v>
      </c>
      <c r="E3938" s="96" t="s">
        <v>25215</v>
      </c>
      <c r="F3938" s="94">
        <v>42787</v>
      </c>
      <c r="G3938" s="33" t="s">
        <v>25998</v>
      </c>
      <c r="H3938" s="33" t="s">
        <v>658</v>
      </c>
      <c r="I3938" s="33" t="s">
        <v>399</v>
      </c>
      <c r="J3938" s="62">
        <v>63118</v>
      </c>
      <c r="K3938" s="33" t="s">
        <v>658</v>
      </c>
      <c r="L3938" s="33" t="s">
        <v>4149</v>
      </c>
      <c r="M3938" s="1" t="s">
        <v>46104</v>
      </c>
      <c r="N3938" s="33" t="s">
        <v>20</v>
      </c>
      <c r="O3938" s="33" t="s">
        <v>25216</v>
      </c>
      <c r="P3938" s="33" t="s">
        <v>45771</v>
      </c>
      <c r="Q3938" s="33" t="s">
        <v>29986</v>
      </c>
      <c r="R3938" s="96" t="s">
        <v>25217</v>
      </c>
      <c r="S3938" s="33" t="s">
        <v>93</v>
      </c>
      <c r="T3938" s="33" t="s">
        <v>21</v>
      </c>
      <c r="U3938" s="35" t="s">
        <v>26689</v>
      </c>
      <c r="V3938" s="33" t="s">
        <v>26484</v>
      </c>
      <c r="W3938" s="33" t="s">
        <v>26485</v>
      </c>
      <c r="X3938" s="33" t="s">
        <v>93</v>
      </c>
      <c r="Y3938" s="33">
        <v>2365</v>
      </c>
      <c r="AA3938" s="33" t="s">
        <v>42842</v>
      </c>
      <c r="AB3938" s="33">
        <v>4511</v>
      </c>
      <c r="AC3938" s="103">
        <v>19164</v>
      </c>
    </row>
    <row r="3939" spans="1:43" ht="13" customHeight="1" x14ac:dyDescent="0.2">
      <c r="A3939" s="33" t="s">
        <v>25594</v>
      </c>
      <c r="B3939" s="33">
        <v>26</v>
      </c>
      <c r="C3939" s="33" t="s">
        <v>13</v>
      </c>
      <c r="D3939" s="33" t="s">
        <v>30</v>
      </c>
      <c r="F3939" s="94">
        <v>42786</v>
      </c>
      <c r="G3939" s="33" t="s">
        <v>25595</v>
      </c>
      <c r="H3939" s="33" t="s">
        <v>9075</v>
      </c>
      <c r="I3939" s="33" t="s">
        <v>55</v>
      </c>
      <c r="J3939" s="62">
        <v>34601</v>
      </c>
      <c r="K3939" s="33" t="s">
        <v>8826</v>
      </c>
      <c r="L3939" s="33" t="s">
        <v>8827</v>
      </c>
      <c r="M3939" s="1" t="s">
        <v>46268</v>
      </c>
      <c r="N3939" s="33" t="s">
        <v>4952</v>
      </c>
      <c r="O3939" s="33" t="s">
        <v>25596</v>
      </c>
      <c r="P3939" s="33" t="s">
        <v>45771</v>
      </c>
      <c r="Q3939" s="33" t="s">
        <v>29986</v>
      </c>
      <c r="R3939" s="96" t="s">
        <v>25597</v>
      </c>
      <c r="S3939" s="33" t="s">
        <v>22</v>
      </c>
      <c r="T3939" s="33" t="s">
        <v>21</v>
      </c>
      <c r="U3939" s="35" t="s">
        <v>26682</v>
      </c>
      <c r="V3939" s="33" t="s">
        <v>26484</v>
      </c>
      <c r="W3939" s="33" t="s">
        <v>26485</v>
      </c>
      <c r="X3939" s="33" t="s">
        <v>93</v>
      </c>
      <c r="Y3939" s="33">
        <v>2355</v>
      </c>
      <c r="AA3939" s="33" t="s">
        <v>42843</v>
      </c>
      <c r="AB3939" s="33">
        <v>4508</v>
      </c>
      <c r="AC3939" s="103">
        <v>19056</v>
      </c>
    </row>
    <row r="3940" spans="1:43" ht="13" customHeight="1" x14ac:dyDescent="0.2">
      <c r="A3940" s="33" t="s">
        <v>25844</v>
      </c>
      <c r="B3940" s="33">
        <v>27</v>
      </c>
      <c r="C3940" s="33" t="s">
        <v>13</v>
      </c>
      <c r="D3940" s="33" t="s">
        <v>30</v>
      </c>
      <c r="E3940" s="96" t="s">
        <v>25845</v>
      </c>
      <c r="F3940" s="94">
        <v>42786</v>
      </c>
      <c r="G3940" s="33" t="s">
        <v>25846</v>
      </c>
      <c r="H3940" s="33" t="s">
        <v>10117</v>
      </c>
      <c r="I3940" s="33" t="s">
        <v>399</v>
      </c>
      <c r="J3940" s="62">
        <v>64501</v>
      </c>
      <c r="K3940" s="33" t="s">
        <v>10119</v>
      </c>
      <c r="L3940" s="33" t="s">
        <v>10120</v>
      </c>
      <c r="M3940" s="1" t="s">
        <v>46877</v>
      </c>
      <c r="N3940" s="33" t="s">
        <v>20</v>
      </c>
      <c r="O3940" s="33" t="s">
        <v>25847</v>
      </c>
      <c r="P3940" s="33" t="s">
        <v>45771</v>
      </c>
      <c r="Q3940" s="33" t="s">
        <v>29986</v>
      </c>
      <c r="R3940" s="96" t="s">
        <v>25848</v>
      </c>
      <c r="S3940" s="33" t="s">
        <v>93</v>
      </c>
      <c r="T3940" s="33" t="s">
        <v>350</v>
      </c>
      <c r="U3940" s="35" t="s">
        <v>26775</v>
      </c>
      <c r="V3940" s="33" t="s">
        <v>26484</v>
      </c>
      <c r="W3940" s="33" t="s">
        <v>26485</v>
      </c>
      <c r="X3940" s="33" t="s">
        <v>93</v>
      </c>
      <c r="Y3940" s="33">
        <v>2353</v>
      </c>
      <c r="AA3940" s="33" t="s">
        <v>42842</v>
      </c>
      <c r="AB3940" s="33">
        <v>4509</v>
      </c>
      <c r="AC3940" s="103">
        <v>19058</v>
      </c>
    </row>
    <row r="3941" spans="1:43" ht="13" customHeight="1" x14ac:dyDescent="0.2">
      <c r="A3941" s="33" t="s">
        <v>25440</v>
      </c>
      <c r="B3941" s="33">
        <v>26</v>
      </c>
      <c r="C3941" s="33" t="s">
        <v>13</v>
      </c>
      <c r="D3941" s="33" t="s">
        <v>41</v>
      </c>
      <c r="E3941" s="96" t="s">
        <v>25441</v>
      </c>
      <c r="F3941" s="94">
        <v>42785</v>
      </c>
      <c r="G3941" s="33" t="s">
        <v>25442</v>
      </c>
      <c r="H3941" s="33" t="s">
        <v>515</v>
      </c>
      <c r="I3941" s="33" t="s">
        <v>111</v>
      </c>
      <c r="J3941" s="62">
        <v>85756</v>
      </c>
      <c r="K3941" s="33" t="s">
        <v>516</v>
      </c>
      <c r="L3941" s="33" t="s">
        <v>11564</v>
      </c>
      <c r="M3941" s="1" t="s">
        <v>46169</v>
      </c>
      <c r="N3941" s="33" t="s">
        <v>20</v>
      </c>
      <c r="O3941" s="33" t="s">
        <v>25443</v>
      </c>
      <c r="P3941" s="33" t="s">
        <v>45771</v>
      </c>
      <c r="Q3941" s="33" t="s">
        <v>29986</v>
      </c>
      <c r="R3941" s="96" t="s">
        <v>25444</v>
      </c>
      <c r="S3941" s="33" t="s">
        <v>93</v>
      </c>
      <c r="T3941" s="33" t="s">
        <v>21</v>
      </c>
      <c r="U3941" s="35" t="s">
        <v>26689</v>
      </c>
      <c r="V3941" s="33" t="s">
        <v>26484</v>
      </c>
      <c r="W3941" s="33" t="s">
        <v>26485</v>
      </c>
      <c r="X3941" s="33" t="s">
        <v>93</v>
      </c>
      <c r="Y3941" s="33">
        <v>2362</v>
      </c>
      <c r="AA3941" s="33" t="s">
        <v>42844</v>
      </c>
      <c r="AB3941" s="33">
        <v>4505</v>
      </c>
      <c r="AC3941" s="103">
        <v>19052</v>
      </c>
    </row>
    <row r="3942" spans="1:43" ht="13" customHeight="1" x14ac:dyDescent="0.2">
      <c r="A3942" s="33" t="s">
        <v>25722</v>
      </c>
      <c r="B3942" s="33">
        <v>27</v>
      </c>
      <c r="C3942" s="33" t="s">
        <v>13</v>
      </c>
      <c r="D3942" s="33" t="s">
        <v>78</v>
      </c>
      <c r="F3942" s="94">
        <v>42785</v>
      </c>
      <c r="G3942" s="33" t="s">
        <v>25723</v>
      </c>
      <c r="H3942" s="33" t="s">
        <v>2340</v>
      </c>
      <c r="I3942" s="33" t="s">
        <v>62</v>
      </c>
      <c r="J3942" s="62">
        <v>44240</v>
      </c>
      <c r="K3942" s="33" t="s">
        <v>2169</v>
      </c>
      <c r="L3942" s="33" t="s">
        <v>3168</v>
      </c>
      <c r="M3942" s="1" t="s">
        <v>47662</v>
      </c>
      <c r="N3942" s="33" t="s">
        <v>20</v>
      </c>
      <c r="O3942" s="33" t="s">
        <v>25724</v>
      </c>
      <c r="P3942" s="33" t="s">
        <v>31754</v>
      </c>
      <c r="Q3942" s="33" t="s">
        <v>29986</v>
      </c>
      <c r="R3942" s="96" t="s">
        <v>25725</v>
      </c>
      <c r="S3942" s="33" t="s">
        <v>93</v>
      </c>
      <c r="T3942" s="33" t="s">
        <v>21</v>
      </c>
      <c r="U3942" s="35" t="s">
        <v>26682</v>
      </c>
      <c r="V3942" s="33" t="s">
        <v>26484</v>
      </c>
      <c r="W3942" s="33" t="s">
        <v>26485</v>
      </c>
      <c r="X3942" s="33" t="s">
        <v>93</v>
      </c>
      <c r="Y3942" s="33">
        <v>2356</v>
      </c>
      <c r="AA3942" s="33" t="s">
        <v>42844</v>
      </c>
      <c r="AB3942" s="33">
        <v>4506</v>
      </c>
      <c r="AC3942" s="103">
        <v>19055</v>
      </c>
    </row>
    <row r="3943" spans="1:43" ht="13" customHeight="1" x14ac:dyDescent="0.2">
      <c r="A3943" s="33" t="s">
        <v>25430</v>
      </c>
      <c r="B3943" s="33">
        <v>33</v>
      </c>
      <c r="C3943" s="33" t="s">
        <v>13</v>
      </c>
      <c r="D3943" s="33" t="s">
        <v>30</v>
      </c>
      <c r="E3943" s="96" t="s">
        <v>25431</v>
      </c>
      <c r="F3943" s="94">
        <v>42785</v>
      </c>
      <c r="H3943" s="33" t="s">
        <v>25432</v>
      </c>
      <c r="I3943" s="33" t="s">
        <v>915</v>
      </c>
      <c r="J3943" s="62">
        <v>72619</v>
      </c>
      <c r="K3943" s="33" t="s">
        <v>389</v>
      </c>
      <c r="L3943" s="33" t="s">
        <v>36498</v>
      </c>
      <c r="M3943" s="1" t="s">
        <v>47663</v>
      </c>
      <c r="N3943" s="33" t="s">
        <v>20</v>
      </c>
      <c r="O3943" s="33" t="s">
        <v>36499</v>
      </c>
      <c r="P3943" s="33" t="s">
        <v>45771</v>
      </c>
      <c r="Q3943" s="33" t="s">
        <v>29986</v>
      </c>
      <c r="R3943" s="96" t="s">
        <v>25433</v>
      </c>
      <c r="S3943" s="33" t="s">
        <v>93</v>
      </c>
      <c r="T3943" s="33" t="s">
        <v>21</v>
      </c>
      <c r="U3943" s="35" t="s">
        <v>26689</v>
      </c>
      <c r="V3943" s="33" t="s">
        <v>26484</v>
      </c>
      <c r="W3943" s="33" t="s">
        <v>26485</v>
      </c>
      <c r="X3943" s="33" t="s">
        <v>93</v>
      </c>
      <c r="Y3943" s="33">
        <v>2360</v>
      </c>
      <c r="AA3943" s="33" t="s">
        <v>42844</v>
      </c>
      <c r="AB3943" s="33">
        <v>4504</v>
      </c>
      <c r="AC3943" s="103">
        <v>19051</v>
      </c>
    </row>
    <row r="3944" spans="1:43" ht="13" customHeight="1" x14ac:dyDescent="0.2">
      <c r="A3944" s="33" t="s">
        <v>25683</v>
      </c>
      <c r="B3944" s="33">
        <v>18</v>
      </c>
      <c r="C3944" s="33" t="s">
        <v>13</v>
      </c>
      <c r="D3944" s="33" t="s">
        <v>41</v>
      </c>
      <c r="E3944" s="96" t="s">
        <v>25684</v>
      </c>
      <c r="F3944" s="94">
        <v>42785</v>
      </c>
      <c r="G3944" s="33" t="s">
        <v>25685</v>
      </c>
      <c r="H3944" s="33" t="s">
        <v>1595</v>
      </c>
      <c r="I3944" s="33" t="s">
        <v>392</v>
      </c>
      <c r="J3944" s="62">
        <v>11237</v>
      </c>
      <c r="K3944" s="33" t="s">
        <v>1597</v>
      </c>
      <c r="L3944" s="33" t="s">
        <v>536</v>
      </c>
      <c r="M3944" s="1" t="s">
        <v>45963</v>
      </c>
      <c r="N3944" s="33" t="s">
        <v>20</v>
      </c>
      <c r="O3944" s="33" t="s">
        <v>25686</v>
      </c>
      <c r="P3944" s="33" t="s">
        <v>45771</v>
      </c>
      <c r="Q3944" s="33" t="s">
        <v>29986</v>
      </c>
      <c r="R3944" s="96" t="s">
        <v>25687</v>
      </c>
      <c r="S3944" s="33" t="s">
        <v>93</v>
      </c>
      <c r="T3944" s="33" t="s">
        <v>45897</v>
      </c>
      <c r="U3944" s="33" t="s">
        <v>39851</v>
      </c>
      <c r="V3944" s="33" t="s">
        <v>26484</v>
      </c>
      <c r="W3944" s="33" t="s">
        <v>26486</v>
      </c>
      <c r="X3944" s="33" t="s">
        <v>93</v>
      </c>
      <c r="Y3944" s="33">
        <v>2358</v>
      </c>
      <c r="AA3944" s="33" t="s">
        <v>42842</v>
      </c>
      <c r="AB3944" s="33">
        <v>4507</v>
      </c>
      <c r="AC3944" s="103">
        <v>19054</v>
      </c>
    </row>
    <row r="3945" spans="1:43" ht="13" customHeight="1" x14ac:dyDescent="0.2">
      <c r="A3945" s="33" t="s">
        <v>25408</v>
      </c>
      <c r="B3945" s="33">
        <v>46</v>
      </c>
      <c r="C3945" s="33" t="s">
        <v>13</v>
      </c>
      <c r="D3945" s="33" t="s">
        <v>78</v>
      </c>
      <c r="F3945" s="94">
        <v>42784</v>
      </c>
      <c r="G3945" s="33" t="s">
        <v>25409</v>
      </c>
      <c r="H3945" s="33" t="s">
        <v>10478</v>
      </c>
      <c r="I3945" s="33" t="s">
        <v>337</v>
      </c>
      <c r="J3945" s="62">
        <v>27243</v>
      </c>
      <c r="K3945" s="33" t="s">
        <v>995</v>
      </c>
      <c r="L3945" s="33" t="s">
        <v>42352</v>
      </c>
      <c r="M3945" s="1" t="s">
        <v>47664</v>
      </c>
      <c r="N3945" s="33" t="s">
        <v>20</v>
      </c>
      <c r="O3945" s="33" t="s">
        <v>25410</v>
      </c>
      <c r="P3945" s="33" t="s">
        <v>45771</v>
      </c>
      <c r="Q3945" s="33" t="s">
        <v>29986</v>
      </c>
      <c r="R3945" s="96" t="s">
        <v>25411</v>
      </c>
      <c r="S3945" s="33" t="s">
        <v>93</v>
      </c>
      <c r="T3945" s="33" t="s">
        <v>21</v>
      </c>
      <c r="U3945" s="35" t="s">
        <v>26689</v>
      </c>
      <c r="V3945" s="33" t="s">
        <v>26484</v>
      </c>
      <c r="W3945" s="33" t="s">
        <v>26485</v>
      </c>
      <c r="X3945" s="33" t="s">
        <v>93</v>
      </c>
      <c r="Y3945" s="33">
        <v>2352</v>
      </c>
      <c r="AA3945" s="33" t="s">
        <v>42843</v>
      </c>
      <c r="AB3945" s="33">
        <v>4501</v>
      </c>
      <c r="AC3945" s="103">
        <v>19050</v>
      </c>
    </row>
    <row r="3946" spans="1:43" ht="13" customHeight="1" x14ac:dyDescent="0.2">
      <c r="A3946" s="33" t="s">
        <v>25667</v>
      </c>
      <c r="B3946" s="33">
        <v>22</v>
      </c>
      <c r="C3946" s="33" t="s">
        <v>13</v>
      </c>
      <c r="D3946" s="33" t="s">
        <v>78</v>
      </c>
      <c r="E3946" s="96" t="s">
        <v>25668</v>
      </c>
      <c r="F3946" s="94">
        <v>42784</v>
      </c>
      <c r="G3946" s="33" t="s">
        <v>25669</v>
      </c>
      <c r="H3946" s="33" t="s">
        <v>1455</v>
      </c>
      <c r="I3946" s="33" t="s">
        <v>4021</v>
      </c>
      <c r="J3946" s="62">
        <v>4102</v>
      </c>
      <c r="K3946" s="33" t="s">
        <v>2894</v>
      </c>
      <c r="L3946" s="33" t="s">
        <v>25670</v>
      </c>
      <c r="M3946" s="1" t="s">
        <v>47665</v>
      </c>
      <c r="N3946" s="33" t="s">
        <v>20</v>
      </c>
      <c r="O3946" s="33" t="s">
        <v>25671</v>
      </c>
      <c r="P3946" s="33" t="s">
        <v>43587</v>
      </c>
      <c r="Q3946" s="33" t="s">
        <v>29986</v>
      </c>
      <c r="R3946" s="96" t="s">
        <v>25672</v>
      </c>
      <c r="S3946" s="33" t="s">
        <v>22</v>
      </c>
      <c r="T3946" s="33" t="s">
        <v>45897</v>
      </c>
      <c r="U3946" s="33" t="s">
        <v>39851</v>
      </c>
      <c r="V3946" s="33" t="s">
        <v>26482</v>
      </c>
      <c r="W3946" s="33" t="s">
        <v>26485</v>
      </c>
      <c r="X3946" s="33" t="s">
        <v>93</v>
      </c>
      <c r="Y3946" s="33">
        <v>2351</v>
      </c>
      <c r="AA3946" s="33" t="s">
        <v>42842</v>
      </c>
      <c r="AB3946" s="33">
        <v>4502</v>
      </c>
      <c r="AC3946" s="103">
        <v>19049</v>
      </c>
    </row>
    <row r="3947" spans="1:43" ht="13" customHeight="1" x14ac:dyDescent="0.2">
      <c r="A3947" s="33" t="s">
        <v>25644</v>
      </c>
      <c r="B3947" s="33">
        <v>48</v>
      </c>
      <c r="C3947" s="33" t="s">
        <v>13</v>
      </c>
      <c r="D3947" s="33" t="s">
        <v>882</v>
      </c>
      <c r="F3947" s="94">
        <v>42784</v>
      </c>
      <c r="G3947" s="33" t="s">
        <v>25645</v>
      </c>
      <c r="H3947" s="33" t="s">
        <v>2187</v>
      </c>
      <c r="I3947" s="33" t="s">
        <v>811</v>
      </c>
      <c r="J3947" s="62">
        <v>96819</v>
      </c>
      <c r="K3947" s="33" t="s">
        <v>2187</v>
      </c>
      <c r="L3947" s="33" t="s">
        <v>25646</v>
      </c>
      <c r="M3947" s="1" t="s">
        <v>48943</v>
      </c>
      <c r="N3947" s="33" t="s">
        <v>2125</v>
      </c>
      <c r="O3947" s="33" t="s">
        <v>36938</v>
      </c>
      <c r="P3947" s="33" t="s">
        <v>45771</v>
      </c>
      <c r="Q3947" s="33" t="s">
        <v>29986</v>
      </c>
      <c r="R3947" s="96" t="s">
        <v>36937</v>
      </c>
      <c r="S3947" s="33" t="s">
        <v>93</v>
      </c>
      <c r="T3947" s="33" t="s">
        <v>45897</v>
      </c>
      <c r="U3947" s="33" t="s">
        <v>49804</v>
      </c>
      <c r="V3947" s="33" t="s">
        <v>26482</v>
      </c>
      <c r="W3947" s="33" t="s">
        <v>26485</v>
      </c>
      <c r="AA3947" s="33" t="s">
        <v>42844</v>
      </c>
      <c r="AB3947" s="33">
        <v>4503</v>
      </c>
      <c r="AC3947" s="103">
        <v>19048</v>
      </c>
      <c r="AQ3947" s="96"/>
    </row>
    <row r="3948" spans="1:43" ht="13" customHeight="1" x14ac:dyDescent="0.2">
      <c r="A3948" s="33" t="s">
        <v>25327</v>
      </c>
      <c r="B3948" s="33">
        <v>32</v>
      </c>
      <c r="C3948" s="33" t="s">
        <v>13</v>
      </c>
      <c r="D3948" s="33" t="s">
        <v>30</v>
      </c>
      <c r="E3948" s="96" t="s">
        <v>25328</v>
      </c>
      <c r="F3948" s="94">
        <v>42783</v>
      </c>
      <c r="G3948" s="33" t="s">
        <v>25329</v>
      </c>
      <c r="H3948" s="33" t="s">
        <v>554</v>
      </c>
      <c r="I3948" s="33" t="s">
        <v>38</v>
      </c>
      <c r="J3948" s="62">
        <v>94605</v>
      </c>
      <c r="K3948" s="33" t="s">
        <v>555</v>
      </c>
      <c r="L3948" s="33" t="s">
        <v>556</v>
      </c>
      <c r="M3948" s="1" t="s">
        <v>47239</v>
      </c>
      <c r="N3948" s="33" t="s">
        <v>20</v>
      </c>
      <c r="O3948" s="33" t="s">
        <v>25330</v>
      </c>
      <c r="P3948" s="33" t="s">
        <v>45771</v>
      </c>
      <c r="Q3948" s="33" t="s">
        <v>29986</v>
      </c>
      <c r="R3948" s="96" t="s">
        <v>25331</v>
      </c>
      <c r="S3948" s="33" t="s">
        <v>93</v>
      </c>
      <c r="T3948" s="33" t="s">
        <v>21</v>
      </c>
      <c r="U3948" s="35" t="s">
        <v>26689</v>
      </c>
      <c r="V3948" s="33" t="s">
        <v>26484</v>
      </c>
      <c r="W3948" s="33" t="s">
        <v>26485</v>
      </c>
      <c r="X3948" s="33" t="s">
        <v>93</v>
      </c>
      <c r="Y3948" s="33">
        <v>2364</v>
      </c>
      <c r="AA3948" s="33" t="s">
        <v>42844</v>
      </c>
      <c r="AB3948" s="33">
        <v>4497</v>
      </c>
      <c r="AC3948" s="103">
        <v>19044</v>
      </c>
    </row>
    <row r="3949" spans="1:43" ht="13" customHeight="1" x14ac:dyDescent="0.2">
      <c r="A3949" s="33" t="s">
        <v>25159</v>
      </c>
      <c r="B3949" s="33">
        <v>33</v>
      </c>
      <c r="C3949" s="33" t="s">
        <v>13</v>
      </c>
      <c r="D3949" s="33" t="s">
        <v>30</v>
      </c>
      <c r="E3949" s="96" t="s">
        <v>29561</v>
      </c>
      <c r="F3949" s="94">
        <v>42783</v>
      </c>
      <c r="G3949" s="33" t="s">
        <v>25160</v>
      </c>
      <c r="H3949" s="33" t="s">
        <v>2262</v>
      </c>
      <c r="I3949" s="33" t="s">
        <v>38</v>
      </c>
      <c r="J3949" s="62">
        <v>90703</v>
      </c>
      <c r="K3949" s="33" t="s">
        <v>91</v>
      </c>
      <c r="L3949" s="33" t="s">
        <v>449</v>
      </c>
      <c r="M3949" s="1" t="s">
        <v>46172</v>
      </c>
      <c r="N3949" s="33" t="s">
        <v>20</v>
      </c>
      <c r="O3949" s="33" t="s">
        <v>25161</v>
      </c>
      <c r="P3949" s="33" t="s">
        <v>45771</v>
      </c>
      <c r="Q3949" s="33" t="s">
        <v>29986</v>
      </c>
      <c r="R3949" s="96" t="s">
        <v>25162</v>
      </c>
      <c r="S3949" s="33" t="s">
        <v>93</v>
      </c>
      <c r="T3949" s="33" t="s">
        <v>21</v>
      </c>
      <c r="U3949" s="33" t="s">
        <v>26689</v>
      </c>
      <c r="V3949" s="33" t="s">
        <v>26484</v>
      </c>
      <c r="W3949" s="33" t="s">
        <v>26485</v>
      </c>
      <c r="AA3949" s="33" t="s">
        <v>42842</v>
      </c>
      <c r="AB3949" s="33">
        <v>4498</v>
      </c>
      <c r="AC3949" s="103">
        <v>19043</v>
      </c>
    </row>
    <row r="3950" spans="1:43" ht="13" customHeight="1" x14ac:dyDescent="0.2">
      <c r="A3950" s="33" t="s">
        <v>25627</v>
      </c>
      <c r="B3950" s="33">
        <v>34</v>
      </c>
      <c r="C3950" s="33" t="s">
        <v>13</v>
      </c>
      <c r="D3950" s="33" t="s">
        <v>30</v>
      </c>
      <c r="F3950" s="94">
        <v>42783</v>
      </c>
      <c r="G3950" s="33" t="s">
        <v>26030</v>
      </c>
      <c r="H3950" s="33" t="s">
        <v>2297</v>
      </c>
      <c r="I3950" s="33" t="s">
        <v>366</v>
      </c>
      <c r="J3950" s="62">
        <v>74146</v>
      </c>
      <c r="K3950" s="33" t="s">
        <v>2297</v>
      </c>
      <c r="L3950" s="33" t="s">
        <v>3095</v>
      </c>
      <c r="M3950" s="1" t="s">
        <v>46198</v>
      </c>
      <c r="N3950" s="33" t="s">
        <v>20</v>
      </c>
      <c r="O3950" s="33" t="s">
        <v>25628</v>
      </c>
      <c r="P3950" s="33" t="s">
        <v>45771</v>
      </c>
      <c r="Q3950" s="33" t="s">
        <v>29986</v>
      </c>
      <c r="R3950" s="96" t="s">
        <v>25629</v>
      </c>
      <c r="S3950" s="33" t="s">
        <v>509</v>
      </c>
      <c r="T3950" s="33" t="s">
        <v>21</v>
      </c>
      <c r="U3950" s="35" t="s">
        <v>26682</v>
      </c>
      <c r="V3950" s="33" t="s">
        <v>26484</v>
      </c>
      <c r="W3950" s="33" t="s">
        <v>26485</v>
      </c>
      <c r="X3950" s="33" t="s">
        <v>93</v>
      </c>
      <c r="Y3950" s="33">
        <v>2361</v>
      </c>
      <c r="AA3950" s="33" t="s">
        <v>42844</v>
      </c>
      <c r="AB3950" s="33">
        <v>4499</v>
      </c>
      <c r="AC3950" s="103">
        <v>19046</v>
      </c>
    </row>
    <row r="3951" spans="1:43" ht="13" customHeight="1" x14ac:dyDescent="0.2">
      <c r="A3951" s="33" t="s">
        <v>25854</v>
      </c>
      <c r="B3951" s="33">
        <v>35</v>
      </c>
      <c r="C3951" s="33" t="s">
        <v>13</v>
      </c>
      <c r="D3951" s="33" t="s">
        <v>78</v>
      </c>
      <c r="E3951" s="96" t="s">
        <v>25855</v>
      </c>
      <c r="F3951" s="94">
        <v>42783</v>
      </c>
      <c r="H3951" s="33" t="s">
        <v>25856</v>
      </c>
      <c r="I3951" s="33" t="s">
        <v>308</v>
      </c>
      <c r="J3951" s="62">
        <v>99654</v>
      </c>
      <c r="K3951" s="33" t="s">
        <v>19721</v>
      </c>
      <c r="L3951" s="33" t="s">
        <v>10171</v>
      </c>
      <c r="M3951" s="1" t="s">
        <v>46185</v>
      </c>
      <c r="N3951" s="33" t="s">
        <v>20</v>
      </c>
      <c r="O3951" s="33" t="s">
        <v>25857</v>
      </c>
      <c r="P3951" s="33" t="s">
        <v>45771</v>
      </c>
      <c r="Q3951" s="33" t="s">
        <v>29986</v>
      </c>
      <c r="R3951" s="96" t="s">
        <v>25858</v>
      </c>
      <c r="S3951" s="33" t="s">
        <v>93</v>
      </c>
      <c r="T3951" s="33" t="s">
        <v>21</v>
      </c>
      <c r="U3951" s="35" t="s">
        <v>26689</v>
      </c>
      <c r="V3951" s="33" t="s">
        <v>26484</v>
      </c>
      <c r="W3951" s="33" t="s">
        <v>26485</v>
      </c>
      <c r="X3951" s="33" t="s">
        <v>93</v>
      </c>
      <c r="Y3951" s="33">
        <v>2363</v>
      </c>
      <c r="AA3951" s="33" t="s">
        <v>42843</v>
      </c>
      <c r="AB3951" s="33">
        <v>4496</v>
      </c>
      <c r="AC3951" s="103">
        <v>19042</v>
      </c>
    </row>
    <row r="3952" spans="1:43" ht="13" customHeight="1" x14ac:dyDescent="0.2">
      <c r="A3952" s="33" t="s">
        <v>25880</v>
      </c>
      <c r="B3952" s="33">
        <v>30</v>
      </c>
      <c r="C3952" s="33" t="s">
        <v>13</v>
      </c>
      <c r="D3952" s="33" t="s">
        <v>30</v>
      </c>
      <c r="E3952" s="96" t="s">
        <v>25881</v>
      </c>
      <c r="F3952" s="94">
        <v>42783</v>
      </c>
      <c r="G3952" s="33" t="s">
        <v>26045</v>
      </c>
      <c r="H3952" s="33" t="s">
        <v>11288</v>
      </c>
      <c r="I3952" s="33" t="s">
        <v>66</v>
      </c>
      <c r="J3952" s="62">
        <v>75051</v>
      </c>
      <c r="K3952" s="33" t="s">
        <v>265</v>
      </c>
      <c r="L3952" s="33" t="s">
        <v>11290</v>
      </c>
      <c r="M3952" s="1" t="s">
        <v>46246</v>
      </c>
      <c r="N3952" s="33" t="s">
        <v>20</v>
      </c>
      <c r="O3952" s="33" t="s">
        <v>25882</v>
      </c>
      <c r="P3952" s="33" t="s">
        <v>45771</v>
      </c>
      <c r="Q3952" s="33" t="s">
        <v>29986</v>
      </c>
      <c r="R3952" s="96" t="s">
        <v>25883</v>
      </c>
      <c r="S3952" s="33" t="s">
        <v>509</v>
      </c>
      <c r="T3952" s="33" t="s">
        <v>45897</v>
      </c>
      <c r="U3952" s="33" t="s">
        <v>49804</v>
      </c>
      <c r="V3952" s="33" t="s">
        <v>26484</v>
      </c>
      <c r="W3952" s="33" t="s">
        <v>26485</v>
      </c>
      <c r="X3952" s="33" t="s">
        <v>509</v>
      </c>
      <c r="Y3952" s="33">
        <v>2359</v>
      </c>
      <c r="AA3952" s="33" t="s">
        <v>42844</v>
      </c>
      <c r="AB3952" s="33">
        <v>4500</v>
      </c>
      <c r="AC3952" s="103">
        <v>19047</v>
      </c>
    </row>
    <row r="3953" spans="1:29" ht="13" customHeight="1" x14ac:dyDescent="0.2">
      <c r="A3953" s="33" t="s">
        <v>25630</v>
      </c>
      <c r="B3953" s="33">
        <v>17</v>
      </c>
      <c r="C3953" s="33" t="s">
        <v>13</v>
      </c>
      <c r="D3953" s="33" t="s">
        <v>78</v>
      </c>
      <c r="E3953" s="96" t="s">
        <v>25631</v>
      </c>
      <c r="F3953" s="94">
        <v>42782</v>
      </c>
      <c r="G3953" s="33" t="s">
        <v>25632</v>
      </c>
      <c r="H3953" s="33" t="s">
        <v>1595</v>
      </c>
      <c r="I3953" s="33" t="s">
        <v>392</v>
      </c>
      <c r="J3953" s="62">
        <v>11208</v>
      </c>
      <c r="K3953" s="33" t="s">
        <v>1597</v>
      </c>
      <c r="L3953" s="33" t="s">
        <v>536</v>
      </c>
      <c r="M3953" s="1" t="s">
        <v>45963</v>
      </c>
      <c r="N3953" s="33" t="s">
        <v>20</v>
      </c>
      <c r="O3953" s="33" t="s">
        <v>25633</v>
      </c>
      <c r="P3953" s="33" t="s">
        <v>45771</v>
      </c>
      <c r="Q3953" s="33" t="s">
        <v>29986</v>
      </c>
      <c r="R3953" s="96" t="s">
        <v>25634</v>
      </c>
      <c r="S3953" s="33" t="s">
        <v>93</v>
      </c>
      <c r="T3953" s="33" t="s">
        <v>21</v>
      </c>
      <c r="U3953" s="35" t="s">
        <v>26689</v>
      </c>
      <c r="V3953" s="33" t="s">
        <v>26484</v>
      </c>
      <c r="W3953" s="33" t="s">
        <v>26486</v>
      </c>
      <c r="X3953" s="33" t="s">
        <v>93</v>
      </c>
      <c r="Y3953" s="33">
        <v>2346</v>
      </c>
      <c r="AA3953" s="33" t="s">
        <v>42842</v>
      </c>
      <c r="AB3953" s="33">
        <v>4492</v>
      </c>
      <c r="AC3953" s="103">
        <v>19040</v>
      </c>
    </row>
    <row r="3954" spans="1:29" ht="13" customHeight="1" x14ac:dyDescent="0.2">
      <c r="A3954" s="33" t="s">
        <v>26478</v>
      </c>
      <c r="B3954" s="33">
        <v>21</v>
      </c>
      <c r="C3954" s="33" t="s">
        <v>13</v>
      </c>
      <c r="D3954" s="33" t="s">
        <v>78</v>
      </c>
      <c r="F3954" s="94">
        <v>42782</v>
      </c>
      <c r="G3954" s="33" t="s">
        <v>26024</v>
      </c>
      <c r="H3954" s="33" t="s">
        <v>14716</v>
      </c>
      <c r="I3954" s="33" t="s">
        <v>38</v>
      </c>
      <c r="J3954" s="62">
        <v>90247</v>
      </c>
      <c r="K3954" s="33" t="s">
        <v>91</v>
      </c>
      <c r="L3954" s="33" t="s">
        <v>14718</v>
      </c>
      <c r="M3954" s="1" t="s">
        <v>46696</v>
      </c>
      <c r="N3954" s="33" t="s">
        <v>20</v>
      </c>
      <c r="O3954" s="33" t="s">
        <v>25509</v>
      </c>
      <c r="P3954" s="33" t="s">
        <v>45771</v>
      </c>
      <c r="Q3954" s="33" t="s">
        <v>29986</v>
      </c>
      <c r="R3954" s="96" t="s">
        <v>25510</v>
      </c>
      <c r="S3954" s="33" t="s">
        <v>93</v>
      </c>
      <c r="T3954" s="33" t="s">
        <v>21</v>
      </c>
      <c r="U3954" s="35" t="s">
        <v>26689</v>
      </c>
      <c r="V3954" s="33" t="s">
        <v>26484</v>
      </c>
      <c r="W3954" s="33" t="s">
        <v>26486</v>
      </c>
      <c r="X3954" s="33" t="s">
        <v>93</v>
      </c>
      <c r="Y3954" s="33">
        <v>2350</v>
      </c>
      <c r="AA3954" s="33" t="s">
        <v>42842</v>
      </c>
      <c r="AB3954" s="33">
        <v>4494</v>
      </c>
      <c r="AC3954" s="103">
        <v>19038</v>
      </c>
    </row>
    <row r="3955" spans="1:29" ht="13" customHeight="1" x14ac:dyDescent="0.2">
      <c r="A3955" s="33" t="s">
        <v>30279</v>
      </c>
      <c r="B3955" s="33">
        <v>22</v>
      </c>
      <c r="C3955" s="33" t="s">
        <v>13</v>
      </c>
      <c r="D3955" s="33" t="s">
        <v>30</v>
      </c>
      <c r="F3955" s="94">
        <v>42782</v>
      </c>
      <c r="G3955" s="33" t="s">
        <v>30280</v>
      </c>
      <c r="H3955" s="33" t="s">
        <v>30281</v>
      </c>
      <c r="I3955" s="33" t="s">
        <v>38</v>
      </c>
      <c r="J3955" s="62">
        <v>96024</v>
      </c>
      <c r="K3955" s="33" t="s">
        <v>14663</v>
      </c>
      <c r="L3955" s="33" t="s">
        <v>14664</v>
      </c>
      <c r="M3955" s="1" t="s">
        <v>47666</v>
      </c>
      <c r="N3955" s="33" t="s">
        <v>20</v>
      </c>
      <c r="O3955" s="33" t="s">
        <v>30282</v>
      </c>
      <c r="P3955" s="33" t="s">
        <v>45771</v>
      </c>
      <c r="Q3955" s="33" t="s">
        <v>29986</v>
      </c>
      <c r="R3955" s="96" t="s">
        <v>30283</v>
      </c>
      <c r="S3955" s="33" t="s">
        <v>93</v>
      </c>
      <c r="T3955" s="33" t="s">
        <v>21</v>
      </c>
      <c r="U3955" s="33" t="s">
        <v>26689</v>
      </c>
      <c r="V3955" s="33" t="s">
        <v>26482</v>
      </c>
      <c r="W3955" s="33" t="s">
        <v>26485</v>
      </c>
      <c r="X3955" s="33" t="s">
        <v>93</v>
      </c>
      <c r="Y3955" s="33">
        <v>2710</v>
      </c>
      <c r="AA3955" s="33" t="s">
        <v>42843</v>
      </c>
      <c r="AB3955" s="33">
        <v>4495</v>
      </c>
      <c r="AC3955" s="103">
        <v>19340</v>
      </c>
    </row>
    <row r="3956" spans="1:29" ht="13" customHeight="1" x14ac:dyDescent="0.2">
      <c r="A3956" s="33" t="s">
        <v>25373</v>
      </c>
      <c r="B3956" s="33">
        <v>48</v>
      </c>
      <c r="C3956" s="33" t="s">
        <v>13</v>
      </c>
      <c r="D3956" s="33" t="s">
        <v>41</v>
      </c>
      <c r="F3956" s="94">
        <v>42782</v>
      </c>
      <c r="G3956" s="33" t="s">
        <v>26014</v>
      </c>
      <c r="H3956" s="33" t="s">
        <v>529</v>
      </c>
      <c r="I3956" s="33" t="s">
        <v>66</v>
      </c>
      <c r="J3956" s="62">
        <v>78211</v>
      </c>
      <c r="K3956" s="33" t="s">
        <v>530</v>
      </c>
      <c r="L3956" s="33" t="s">
        <v>531</v>
      </c>
      <c r="M3956" s="1" t="s">
        <v>46041</v>
      </c>
      <c r="N3956" s="33" t="s">
        <v>20</v>
      </c>
      <c r="O3956" s="33" t="s">
        <v>25374</v>
      </c>
      <c r="P3956" s="33" t="s">
        <v>45771</v>
      </c>
      <c r="Q3956" s="33" t="s">
        <v>29986</v>
      </c>
      <c r="R3956" s="96" t="s">
        <v>25375</v>
      </c>
      <c r="S3956" s="33" t="s">
        <v>93</v>
      </c>
      <c r="T3956" s="33" t="s">
        <v>21</v>
      </c>
      <c r="U3956" s="35" t="s">
        <v>26689</v>
      </c>
      <c r="V3956" s="33" t="s">
        <v>26484</v>
      </c>
      <c r="W3956" s="33" t="s">
        <v>26485</v>
      </c>
      <c r="X3956" s="33" t="s">
        <v>93</v>
      </c>
      <c r="Y3956" s="33">
        <v>2349</v>
      </c>
      <c r="AA3956" s="33" t="s">
        <v>42844</v>
      </c>
      <c r="AB3956" s="33">
        <v>4493</v>
      </c>
      <c r="AC3956" s="103">
        <v>19041</v>
      </c>
    </row>
    <row r="3957" spans="1:29" ht="13" customHeight="1" x14ac:dyDescent="0.2">
      <c r="A3957" s="33" t="s">
        <v>25400</v>
      </c>
      <c r="B3957" s="33">
        <v>24</v>
      </c>
      <c r="C3957" s="33" t="s">
        <v>13</v>
      </c>
      <c r="D3957" s="33" t="s">
        <v>78</v>
      </c>
      <c r="E3957" s="96" t="s">
        <v>25401</v>
      </c>
      <c r="F3957" s="94">
        <v>42781</v>
      </c>
      <c r="G3957" s="33" t="s">
        <v>26017</v>
      </c>
      <c r="H3957" s="33" t="s">
        <v>452</v>
      </c>
      <c r="I3957" s="33" t="s">
        <v>337</v>
      </c>
      <c r="J3957" s="62">
        <v>27704</v>
      </c>
      <c r="K3957" s="33" t="s">
        <v>452</v>
      </c>
      <c r="L3957" s="33" t="s">
        <v>454</v>
      </c>
      <c r="M3957" s="1" t="s">
        <v>46752</v>
      </c>
      <c r="N3957" s="33" t="s">
        <v>20</v>
      </c>
      <c r="O3957" s="33" t="s">
        <v>25402</v>
      </c>
      <c r="P3957" s="33" t="s">
        <v>45771</v>
      </c>
      <c r="Q3957" s="33" t="s">
        <v>29986</v>
      </c>
      <c r="R3957" s="96" t="s">
        <v>25403</v>
      </c>
      <c r="S3957" s="33" t="s">
        <v>93</v>
      </c>
      <c r="T3957" s="33" t="s">
        <v>21</v>
      </c>
      <c r="U3957" s="35" t="s">
        <v>26689</v>
      </c>
      <c r="V3957" s="33" t="s">
        <v>26484</v>
      </c>
      <c r="W3957" s="33" t="s">
        <v>26486</v>
      </c>
      <c r="X3957" s="33" t="s">
        <v>93</v>
      </c>
      <c r="Y3957" s="33">
        <v>2342</v>
      </c>
      <c r="AA3957" s="33" t="s">
        <v>42844</v>
      </c>
      <c r="AB3957" s="33">
        <v>4489</v>
      </c>
      <c r="AC3957" s="103">
        <v>19034</v>
      </c>
    </row>
    <row r="3958" spans="1:29" ht="13" customHeight="1" x14ac:dyDescent="0.2">
      <c r="A3958" s="33" t="s">
        <v>25087</v>
      </c>
      <c r="B3958" s="33">
        <v>33</v>
      </c>
      <c r="C3958" s="33" t="s">
        <v>13</v>
      </c>
      <c r="D3958" s="33" t="s">
        <v>30</v>
      </c>
      <c r="E3958" s="96" t="s">
        <v>25088</v>
      </c>
      <c r="F3958" s="94">
        <v>42781</v>
      </c>
      <c r="G3958" s="33" t="s">
        <v>25988</v>
      </c>
      <c r="H3958" s="33" t="s">
        <v>21245</v>
      </c>
      <c r="I3958" s="33" t="s">
        <v>399</v>
      </c>
      <c r="J3958" s="62">
        <v>63701</v>
      </c>
      <c r="K3958" s="33" t="s">
        <v>21245</v>
      </c>
      <c r="L3958" s="33" t="s">
        <v>25089</v>
      </c>
      <c r="M3958" s="1" t="s">
        <v>47667</v>
      </c>
      <c r="N3958" s="33" t="s">
        <v>20</v>
      </c>
      <c r="O3958" s="33" t="s">
        <v>25090</v>
      </c>
      <c r="P3958" s="33" t="s">
        <v>45771</v>
      </c>
      <c r="Q3958" s="33" t="s">
        <v>29986</v>
      </c>
      <c r="R3958" s="96" t="s">
        <v>25091</v>
      </c>
      <c r="S3958" s="33" t="s">
        <v>93</v>
      </c>
      <c r="T3958" s="33" t="s">
        <v>21</v>
      </c>
      <c r="U3958" s="35" t="s">
        <v>26682</v>
      </c>
      <c r="V3958" s="33" t="s">
        <v>26482</v>
      </c>
      <c r="W3958" s="33" t="s">
        <v>26485</v>
      </c>
      <c r="X3958" s="33" t="s">
        <v>93</v>
      </c>
      <c r="Y3958" s="33">
        <v>2344</v>
      </c>
      <c r="AA3958" s="33" t="s">
        <v>42844</v>
      </c>
      <c r="AB3958" s="33">
        <v>4490</v>
      </c>
      <c r="AC3958" s="103">
        <v>19033</v>
      </c>
    </row>
    <row r="3959" spans="1:29" ht="13" customHeight="1" x14ac:dyDescent="0.2">
      <c r="A3959" s="33" t="s">
        <v>25898</v>
      </c>
      <c r="B3959" s="33">
        <v>55</v>
      </c>
      <c r="C3959" s="33" t="s">
        <v>13</v>
      </c>
      <c r="D3959" s="33" t="s">
        <v>41</v>
      </c>
      <c r="F3959" s="94">
        <v>42781</v>
      </c>
      <c r="G3959" s="33" t="s">
        <v>26047</v>
      </c>
      <c r="H3959" s="33" t="s">
        <v>25899</v>
      </c>
      <c r="I3959" s="33" t="s">
        <v>38</v>
      </c>
      <c r="J3959" s="62">
        <v>95360</v>
      </c>
      <c r="K3959" s="33" t="s">
        <v>2941</v>
      </c>
      <c r="L3959" s="33" t="s">
        <v>25900</v>
      </c>
      <c r="M3959" s="1" t="s">
        <v>47668</v>
      </c>
      <c r="N3959" s="33" t="s">
        <v>20</v>
      </c>
      <c r="O3959" s="33" t="s">
        <v>25901</v>
      </c>
      <c r="P3959" s="33" t="s">
        <v>45771</v>
      </c>
      <c r="Q3959" s="33" t="s">
        <v>29986</v>
      </c>
      <c r="R3959" s="33" t="s">
        <v>26071</v>
      </c>
      <c r="S3959" s="33" t="s">
        <v>93</v>
      </c>
      <c r="T3959" s="33" t="s">
        <v>28</v>
      </c>
      <c r="U3959" s="33" t="s">
        <v>26487</v>
      </c>
      <c r="V3959" s="33" t="s">
        <v>26484</v>
      </c>
      <c r="W3959" s="33" t="s">
        <v>26485</v>
      </c>
      <c r="X3959" s="33" t="s">
        <v>93</v>
      </c>
      <c r="Y3959" s="33">
        <v>2345</v>
      </c>
      <c r="AA3959" s="33" t="s">
        <v>42843</v>
      </c>
      <c r="AB3959" s="33">
        <v>4491</v>
      </c>
      <c r="AC3959" s="103">
        <v>19032</v>
      </c>
    </row>
    <row r="3960" spans="1:29" ht="13" customHeight="1" x14ac:dyDescent="0.2">
      <c r="A3960" s="33" t="s">
        <v>25816</v>
      </c>
      <c r="B3960" s="33">
        <v>35</v>
      </c>
      <c r="C3960" s="33" t="s">
        <v>13</v>
      </c>
      <c r="D3960" s="33" t="s">
        <v>30</v>
      </c>
      <c r="F3960" s="94">
        <v>42780</v>
      </c>
      <c r="G3960" s="33" t="s">
        <v>25817</v>
      </c>
      <c r="H3960" s="33" t="s">
        <v>15301</v>
      </c>
      <c r="I3960" s="33" t="s">
        <v>197</v>
      </c>
      <c r="J3960" s="62">
        <v>47591</v>
      </c>
      <c r="K3960" s="33" t="s">
        <v>2464</v>
      </c>
      <c r="L3960" s="33" t="s">
        <v>18045</v>
      </c>
      <c r="M3960" s="1" t="s">
        <v>45939</v>
      </c>
      <c r="N3960" s="33" t="s">
        <v>20</v>
      </c>
      <c r="O3960" s="33" t="s">
        <v>25818</v>
      </c>
      <c r="P3960" s="33" t="s">
        <v>45771</v>
      </c>
      <c r="Q3960" s="33" t="s">
        <v>29986</v>
      </c>
      <c r="R3960" s="96" t="s">
        <v>25819</v>
      </c>
      <c r="S3960" s="33" t="s">
        <v>93</v>
      </c>
      <c r="T3960" s="33" t="s">
        <v>21</v>
      </c>
      <c r="U3960" s="35" t="s">
        <v>26689</v>
      </c>
      <c r="V3960" s="33" t="s">
        <v>26482</v>
      </c>
      <c r="W3960" s="33" t="s">
        <v>19153</v>
      </c>
      <c r="X3960" s="33" t="s">
        <v>93</v>
      </c>
      <c r="Y3960" s="33">
        <v>2339</v>
      </c>
      <c r="AA3960" s="33" t="s">
        <v>42844</v>
      </c>
      <c r="AB3960" s="33">
        <v>4486</v>
      </c>
      <c r="AC3960" s="103">
        <v>19029</v>
      </c>
    </row>
    <row r="3961" spans="1:29" ht="13" customHeight="1" x14ac:dyDescent="0.2">
      <c r="A3961" s="33" t="s">
        <v>25466</v>
      </c>
      <c r="B3961" s="33">
        <v>53</v>
      </c>
      <c r="C3961" s="33" t="s">
        <v>13</v>
      </c>
      <c r="D3961" s="33" t="s">
        <v>30</v>
      </c>
      <c r="F3961" s="94">
        <v>42780</v>
      </c>
      <c r="G3961" s="33" t="s">
        <v>26021</v>
      </c>
      <c r="H3961" s="33" t="s">
        <v>1199</v>
      </c>
      <c r="I3961" s="33" t="s">
        <v>62</v>
      </c>
      <c r="J3961" s="62">
        <v>43204</v>
      </c>
      <c r="K3961" s="33" t="s">
        <v>1200</v>
      </c>
      <c r="L3961" s="33" t="s">
        <v>11422</v>
      </c>
      <c r="M3961" s="1" t="s">
        <v>45979</v>
      </c>
      <c r="N3961" s="33" t="s">
        <v>20</v>
      </c>
      <c r="O3961" s="33" t="s">
        <v>25467</v>
      </c>
      <c r="P3961" s="33" t="s">
        <v>45771</v>
      </c>
      <c r="Q3961" s="33" t="s">
        <v>29986</v>
      </c>
      <c r="R3961" s="96" t="s">
        <v>25468</v>
      </c>
      <c r="S3961" s="33" t="s">
        <v>509</v>
      </c>
      <c r="T3961" s="33" t="s">
        <v>21</v>
      </c>
      <c r="U3961" s="35" t="s">
        <v>26682</v>
      </c>
      <c r="V3961" s="33" t="s">
        <v>26482</v>
      </c>
      <c r="W3961" s="33" t="s">
        <v>26485</v>
      </c>
      <c r="X3961" s="33" t="s">
        <v>93</v>
      </c>
      <c r="Y3961" s="33">
        <v>2338</v>
      </c>
      <c r="AA3961" s="33" t="s">
        <v>42844</v>
      </c>
      <c r="AB3961" s="33">
        <v>4488</v>
      </c>
      <c r="AC3961" s="103">
        <v>19031</v>
      </c>
    </row>
    <row r="3962" spans="1:29" ht="13" customHeight="1" x14ac:dyDescent="0.2">
      <c r="A3962" s="33" t="s">
        <v>25581</v>
      </c>
      <c r="B3962" s="33">
        <v>64</v>
      </c>
      <c r="C3962" s="33" t="s">
        <v>13</v>
      </c>
      <c r="D3962" s="33" t="s">
        <v>30</v>
      </c>
      <c r="F3962" s="94">
        <v>42780</v>
      </c>
      <c r="G3962" s="33" t="s">
        <v>25582</v>
      </c>
      <c r="H3962" s="33" t="s">
        <v>269</v>
      </c>
      <c r="I3962" s="33" t="s">
        <v>197</v>
      </c>
      <c r="J3962" s="62">
        <v>46176</v>
      </c>
      <c r="K3962" s="33" t="s">
        <v>1114</v>
      </c>
      <c r="L3962" s="33" t="s">
        <v>22861</v>
      </c>
      <c r="M3962" s="1" t="s">
        <v>47669</v>
      </c>
      <c r="N3962" s="33" t="s">
        <v>20</v>
      </c>
      <c r="O3962" s="33" t="s">
        <v>25583</v>
      </c>
      <c r="P3962" s="33" t="s">
        <v>45771</v>
      </c>
      <c r="Q3962" s="33" t="s">
        <v>29986</v>
      </c>
      <c r="R3962" s="96" t="s">
        <v>25584</v>
      </c>
      <c r="S3962" s="33" t="s">
        <v>93</v>
      </c>
      <c r="T3962" s="33" t="s">
        <v>21</v>
      </c>
      <c r="U3962" s="33" t="s">
        <v>26689</v>
      </c>
      <c r="V3962" s="33" t="s">
        <v>26484</v>
      </c>
      <c r="W3962" s="33" t="s">
        <v>26485</v>
      </c>
      <c r="X3962" s="33" t="s">
        <v>93</v>
      </c>
      <c r="Y3962" s="33">
        <v>2709</v>
      </c>
      <c r="AA3962" s="33" t="s">
        <v>42844</v>
      </c>
      <c r="AB3962" s="33">
        <v>4487</v>
      </c>
      <c r="AC3962" s="103">
        <v>19030</v>
      </c>
    </row>
    <row r="3963" spans="1:29" ht="13" customHeight="1" x14ac:dyDescent="0.2">
      <c r="A3963" s="33" t="s">
        <v>25235</v>
      </c>
      <c r="B3963" s="33">
        <v>53</v>
      </c>
      <c r="C3963" s="33" t="s">
        <v>13</v>
      </c>
      <c r="D3963" s="33" t="s">
        <v>30</v>
      </c>
      <c r="F3963" s="94">
        <v>42779</v>
      </c>
      <c r="G3963" s="33" t="s">
        <v>25999</v>
      </c>
      <c r="H3963" s="33" t="s">
        <v>25236</v>
      </c>
      <c r="I3963" s="33" t="s">
        <v>111</v>
      </c>
      <c r="J3963" s="62">
        <v>86436</v>
      </c>
      <c r="K3963" s="33" t="s">
        <v>5349</v>
      </c>
      <c r="L3963" s="33" t="s">
        <v>13303</v>
      </c>
      <c r="M3963" s="1" t="s">
        <v>47521</v>
      </c>
      <c r="N3963" s="33" t="s">
        <v>20</v>
      </c>
      <c r="O3963" s="33" t="s">
        <v>25237</v>
      </c>
      <c r="P3963" s="33" t="s">
        <v>45771</v>
      </c>
      <c r="Q3963" s="33" t="s">
        <v>29986</v>
      </c>
      <c r="R3963" s="96" t="s">
        <v>25238</v>
      </c>
      <c r="S3963" s="33" t="s">
        <v>22</v>
      </c>
      <c r="T3963" s="33" t="s">
        <v>21</v>
      </c>
      <c r="U3963" s="35" t="s">
        <v>26689</v>
      </c>
      <c r="V3963" s="33" t="s">
        <v>26484</v>
      </c>
      <c r="W3963" s="33" t="s">
        <v>26485</v>
      </c>
      <c r="X3963" s="33" t="s">
        <v>93</v>
      </c>
      <c r="Y3963" s="33">
        <v>2335</v>
      </c>
      <c r="AA3963" s="33" t="s">
        <v>42843</v>
      </c>
      <c r="AB3963" s="33">
        <v>4483</v>
      </c>
      <c r="AC3963" s="103">
        <v>18916</v>
      </c>
    </row>
    <row r="3964" spans="1:29" ht="13" customHeight="1" x14ac:dyDescent="0.2">
      <c r="A3964" s="33" t="s">
        <v>25930</v>
      </c>
      <c r="B3964" s="33">
        <v>19</v>
      </c>
      <c r="C3964" s="33" t="s">
        <v>13</v>
      </c>
      <c r="D3964" s="33" t="s">
        <v>78</v>
      </c>
      <c r="E3964" s="96" t="s">
        <v>25931</v>
      </c>
      <c r="F3964" s="94">
        <v>42779</v>
      </c>
      <c r="G3964" s="33" t="s">
        <v>26051</v>
      </c>
      <c r="H3964" s="33" t="s">
        <v>412</v>
      </c>
      <c r="I3964" s="33" t="s">
        <v>50</v>
      </c>
      <c r="J3964" s="62">
        <v>48204</v>
      </c>
      <c r="K3964" s="33" t="s">
        <v>1054</v>
      </c>
      <c r="L3964" s="33" t="s">
        <v>2021</v>
      </c>
      <c r="M3964" s="1" t="s">
        <v>46361</v>
      </c>
      <c r="N3964" s="33" t="s">
        <v>20</v>
      </c>
      <c r="O3964" s="33" t="s">
        <v>29542</v>
      </c>
      <c r="P3964" s="33" t="s">
        <v>31754</v>
      </c>
      <c r="Q3964" s="33" t="s">
        <v>29986</v>
      </c>
      <c r="R3964" s="96" t="s">
        <v>25932</v>
      </c>
      <c r="S3964" s="33" t="s">
        <v>93</v>
      </c>
      <c r="T3964" s="33" t="s">
        <v>45897</v>
      </c>
      <c r="U3964" s="33" t="s">
        <v>49804</v>
      </c>
      <c r="V3964" s="33" t="s">
        <v>26484</v>
      </c>
      <c r="W3964" s="33" t="s">
        <v>19153</v>
      </c>
      <c r="X3964" s="33" t="s">
        <v>93</v>
      </c>
      <c r="Y3964" s="33">
        <v>2337</v>
      </c>
      <c r="AA3964" s="33" t="s">
        <v>42842</v>
      </c>
      <c r="AB3964" s="33">
        <v>4484</v>
      </c>
      <c r="AC3964" s="103">
        <v>19028</v>
      </c>
    </row>
    <row r="3965" spans="1:29" ht="13" customHeight="1" x14ac:dyDescent="0.2">
      <c r="A3965" s="33" t="s">
        <v>25757</v>
      </c>
      <c r="B3965" s="33">
        <v>32</v>
      </c>
      <c r="C3965" s="33" t="s">
        <v>13</v>
      </c>
      <c r="D3965" s="33" t="s">
        <v>30</v>
      </c>
      <c r="E3965" s="96" t="s">
        <v>25758</v>
      </c>
      <c r="F3965" s="94">
        <v>42779</v>
      </c>
      <c r="G3965" s="33" t="s">
        <v>25759</v>
      </c>
      <c r="H3965" s="33" t="s">
        <v>358</v>
      </c>
      <c r="I3965" s="33" t="s">
        <v>297</v>
      </c>
      <c r="J3965" s="62">
        <v>37934</v>
      </c>
      <c r="K3965" s="33" t="s">
        <v>2464</v>
      </c>
      <c r="L3965" s="33" t="s">
        <v>25760</v>
      </c>
      <c r="M3965" s="1" t="s">
        <v>48916</v>
      </c>
      <c r="N3965" s="33" t="s">
        <v>20</v>
      </c>
      <c r="O3965" s="33" t="s">
        <v>25761</v>
      </c>
      <c r="P3965" s="33" t="s">
        <v>45771</v>
      </c>
      <c r="Q3965" s="33" t="s">
        <v>29986</v>
      </c>
      <c r="R3965" s="96" t="s">
        <v>25762</v>
      </c>
      <c r="S3965" s="33" t="s">
        <v>901</v>
      </c>
      <c r="T3965" s="33" t="s">
        <v>350</v>
      </c>
      <c r="U3965" s="35" t="s">
        <v>26775</v>
      </c>
      <c r="V3965" s="33" t="s">
        <v>26484</v>
      </c>
      <c r="W3965" s="33" t="s">
        <v>26483</v>
      </c>
      <c r="X3965" s="33" t="s">
        <v>93</v>
      </c>
      <c r="Y3965" s="33">
        <v>2334</v>
      </c>
      <c r="AA3965" s="33" t="s">
        <v>42844</v>
      </c>
      <c r="AB3965" s="33">
        <v>4485</v>
      </c>
      <c r="AC3965" s="103">
        <v>18915</v>
      </c>
    </row>
    <row r="3966" spans="1:29" ht="13" customHeight="1" x14ac:dyDescent="0.2">
      <c r="A3966" s="33" t="s">
        <v>25121</v>
      </c>
      <c r="B3966" s="33">
        <v>26</v>
      </c>
      <c r="C3966" s="33" t="s">
        <v>13</v>
      </c>
      <c r="D3966" s="33" t="s">
        <v>41</v>
      </c>
      <c r="E3966" s="96" t="s">
        <v>25122</v>
      </c>
      <c r="F3966" s="94">
        <v>42778</v>
      </c>
      <c r="G3966" s="33" t="s">
        <v>25993</v>
      </c>
      <c r="H3966" s="33" t="s">
        <v>25123</v>
      </c>
      <c r="I3966" s="33" t="s">
        <v>38</v>
      </c>
      <c r="J3966" s="62">
        <v>93110</v>
      </c>
      <c r="K3966" s="33" t="s">
        <v>1813</v>
      </c>
      <c r="L3966" s="33" t="s">
        <v>23155</v>
      </c>
      <c r="M3966" s="1" t="s">
        <v>46461</v>
      </c>
      <c r="N3966" s="33" t="s">
        <v>20</v>
      </c>
      <c r="O3966" s="33" t="s">
        <v>25124</v>
      </c>
      <c r="P3966" s="33" t="s">
        <v>45771</v>
      </c>
      <c r="Q3966" s="33" t="s">
        <v>29986</v>
      </c>
      <c r="R3966" s="96" t="s">
        <v>25125</v>
      </c>
      <c r="S3966" s="33" t="s">
        <v>509</v>
      </c>
      <c r="T3966" s="33" t="s">
        <v>21</v>
      </c>
      <c r="U3966" s="35" t="s">
        <v>26682</v>
      </c>
      <c r="V3966" s="33" t="s">
        <v>26482</v>
      </c>
      <c r="W3966" s="33" t="s">
        <v>26486</v>
      </c>
      <c r="X3966" s="33" t="s">
        <v>93</v>
      </c>
      <c r="Y3966" s="33">
        <v>2333</v>
      </c>
      <c r="AA3966" s="33" t="s">
        <v>42844</v>
      </c>
      <c r="AB3966" s="33">
        <v>4481</v>
      </c>
      <c r="AC3966" s="103">
        <v>18912</v>
      </c>
    </row>
    <row r="3967" spans="1:29" ht="13" customHeight="1" x14ac:dyDescent="0.2">
      <c r="A3967" s="33" t="s">
        <v>25969</v>
      </c>
      <c r="B3967" s="33">
        <v>31</v>
      </c>
      <c r="C3967" s="33" t="s">
        <v>13</v>
      </c>
      <c r="D3967" s="33" t="s">
        <v>78</v>
      </c>
      <c r="E3967" s="96" t="s">
        <v>25970</v>
      </c>
      <c r="F3967" s="94">
        <v>42778</v>
      </c>
      <c r="G3967" s="33" t="s">
        <v>25971</v>
      </c>
      <c r="H3967" s="33" t="s">
        <v>452</v>
      </c>
      <c r="I3967" s="33" t="s">
        <v>337</v>
      </c>
      <c r="J3967" s="62">
        <v>27704</v>
      </c>
      <c r="K3967" s="33" t="s">
        <v>452</v>
      </c>
      <c r="L3967" s="33" t="s">
        <v>14740</v>
      </c>
      <c r="M3967" s="1" t="s">
        <v>46625</v>
      </c>
      <c r="N3967" s="33" t="s">
        <v>20</v>
      </c>
      <c r="O3967" s="33" t="s">
        <v>25972</v>
      </c>
      <c r="P3967" s="33" t="s">
        <v>45771</v>
      </c>
      <c r="Q3967" s="33" t="s">
        <v>29986</v>
      </c>
      <c r="R3967" s="96" t="s">
        <v>25973</v>
      </c>
      <c r="S3967" s="33" t="s">
        <v>901</v>
      </c>
      <c r="T3967" s="33" t="s">
        <v>21</v>
      </c>
      <c r="U3967" s="35" t="s">
        <v>26689</v>
      </c>
      <c r="V3967" s="33" t="s">
        <v>26482</v>
      </c>
      <c r="W3967" s="33" t="s">
        <v>19153</v>
      </c>
      <c r="X3967" s="33" t="s">
        <v>93</v>
      </c>
      <c r="Y3967" s="33">
        <v>2329</v>
      </c>
      <c r="AA3967" s="33" t="s">
        <v>42844</v>
      </c>
      <c r="AB3967" s="33">
        <v>4480</v>
      </c>
      <c r="AC3967" s="103">
        <v>18911</v>
      </c>
    </row>
    <row r="3968" spans="1:29" ht="13" customHeight="1" x14ac:dyDescent="0.2">
      <c r="A3968" s="1" t="s">
        <v>2989</v>
      </c>
      <c r="B3968" s="33" t="s">
        <v>22</v>
      </c>
      <c r="C3968" s="33" t="s">
        <v>13</v>
      </c>
      <c r="D3968" s="1" t="s">
        <v>23</v>
      </c>
      <c r="F3968" s="94">
        <v>42778</v>
      </c>
      <c r="G3968" s="33" t="s">
        <v>25806</v>
      </c>
      <c r="H3968" s="33" t="s">
        <v>25807</v>
      </c>
      <c r="I3968" s="33" t="s">
        <v>66</v>
      </c>
      <c r="J3968" s="62">
        <v>75160</v>
      </c>
      <c r="K3968" s="33" t="s">
        <v>15327</v>
      </c>
      <c r="L3968" s="33" t="s">
        <v>25808</v>
      </c>
      <c r="M3968" s="1" t="s">
        <v>46911</v>
      </c>
      <c r="N3968" s="33" t="s">
        <v>20</v>
      </c>
      <c r="O3968" s="33" t="s">
        <v>36500</v>
      </c>
      <c r="P3968" s="33" t="s">
        <v>45771</v>
      </c>
      <c r="Q3968" s="33" t="s">
        <v>29986</v>
      </c>
      <c r="R3968" s="96" t="s">
        <v>25809</v>
      </c>
      <c r="S3968" s="33" t="s">
        <v>93</v>
      </c>
      <c r="T3968" s="33" t="s">
        <v>350</v>
      </c>
      <c r="U3968" s="35" t="s">
        <v>26775</v>
      </c>
      <c r="V3968" s="33" t="s">
        <v>26482</v>
      </c>
      <c r="W3968" s="33" t="s">
        <v>19153</v>
      </c>
      <c r="X3968" s="33" t="s">
        <v>93</v>
      </c>
      <c r="Y3968" s="33">
        <v>2328</v>
      </c>
      <c r="AA3968" s="33" t="s">
        <v>42843</v>
      </c>
      <c r="AB3968" s="33">
        <v>4482</v>
      </c>
      <c r="AC3968" s="103">
        <v>18913</v>
      </c>
    </row>
    <row r="3969" spans="1:47" ht="13" customHeight="1" x14ac:dyDescent="0.2">
      <c r="A3969" s="33" t="s">
        <v>25083</v>
      </c>
      <c r="B3969" s="33">
        <v>27</v>
      </c>
      <c r="C3969" s="33" t="s">
        <v>13</v>
      </c>
      <c r="D3969" s="33" t="s">
        <v>78</v>
      </c>
      <c r="F3969" s="94">
        <v>42777</v>
      </c>
      <c r="G3969" s="33" t="s">
        <v>25084</v>
      </c>
      <c r="H3969" s="33" t="s">
        <v>398</v>
      </c>
      <c r="I3969" s="33" t="s">
        <v>399</v>
      </c>
      <c r="J3969" s="62">
        <v>64134</v>
      </c>
      <c r="K3969" s="33" t="s">
        <v>401</v>
      </c>
      <c r="L3969" s="33" t="s">
        <v>402</v>
      </c>
      <c r="M3969" s="1" t="s">
        <v>45936</v>
      </c>
      <c r="N3969" s="33" t="s">
        <v>20</v>
      </c>
      <c r="O3969" s="33" t="s">
        <v>25085</v>
      </c>
      <c r="P3969" s="33" t="s">
        <v>45771</v>
      </c>
      <c r="Q3969" s="33" t="s">
        <v>29986</v>
      </c>
      <c r="R3969" s="96" t="s">
        <v>25086</v>
      </c>
      <c r="S3969" s="33" t="s">
        <v>93</v>
      </c>
      <c r="T3969" s="33" t="s">
        <v>21</v>
      </c>
      <c r="U3969" s="35" t="s">
        <v>26689</v>
      </c>
      <c r="V3969" s="33" t="s">
        <v>26484</v>
      </c>
      <c r="W3969" s="33" t="s">
        <v>26485</v>
      </c>
      <c r="X3969" s="33" t="s">
        <v>93</v>
      </c>
      <c r="Y3969" s="33">
        <v>2321</v>
      </c>
      <c r="AA3969" s="33" t="s">
        <v>42842</v>
      </c>
      <c r="AB3969" s="33">
        <v>4477</v>
      </c>
      <c r="AC3969" s="103">
        <v>18908</v>
      </c>
    </row>
    <row r="3970" spans="1:47" ht="13" customHeight="1" x14ac:dyDescent="0.2">
      <c r="A3970" s="33" t="s">
        <v>25849</v>
      </c>
      <c r="B3970" s="33">
        <v>37</v>
      </c>
      <c r="C3970" s="33" t="s">
        <v>13</v>
      </c>
      <c r="D3970" s="33" t="s">
        <v>30</v>
      </c>
      <c r="E3970" s="96" t="s">
        <v>25850</v>
      </c>
      <c r="F3970" s="94">
        <v>42777</v>
      </c>
      <c r="G3970" s="33" t="s">
        <v>25851</v>
      </c>
      <c r="H3970" s="33" t="s">
        <v>26</v>
      </c>
      <c r="I3970" s="33" t="s">
        <v>25</v>
      </c>
      <c r="J3970" s="62">
        <v>29605</v>
      </c>
      <c r="K3970" s="33" t="s">
        <v>26</v>
      </c>
      <c r="L3970" s="33" t="s">
        <v>27</v>
      </c>
      <c r="M3970" s="1" t="s">
        <v>46817</v>
      </c>
      <c r="N3970" s="33" t="s">
        <v>20</v>
      </c>
      <c r="O3970" s="33" t="s">
        <v>25852</v>
      </c>
      <c r="P3970" s="33" t="s">
        <v>45771</v>
      </c>
      <c r="Q3970" s="33" t="s">
        <v>29986</v>
      </c>
      <c r="R3970" s="96" t="s">
        <v>25853</v>
      </c>
      <c r="S3970" s="33" t="s">
        <v>93</v>
      </c>
      <c r="T3970" s="33" t="s">
        <v>21</v>
      </c>
      <c r="U3970" s="35" t="s">
        <v>26689</v>
      </c>
      <c r="V3970" s="33" t="s">
        <v>26482</v>
      </c>
      <c r="W3970" s="33" t="s">
        <v>26485</v>
      </c>
      <c r="X3970" s="33" t="s">
        <v>93</v>
      </c>
      <c r="Y3970" s="33">
        <v>2318</v>
      </c>
      <c r="AA3970" s="33" t="s">
        <v>42844</v>
      </c>
      <c r="AB3970" s="33">
        <v>4476</v>
      </c>
      <c r="AC3970" s="103">
        <v>18907</v>
      </c>
    </row>
    <row r="3971" spans="1:47" ht="13" customHeight="1" x14ac:dyDescent="0.2">
      <c r="A3971" s="33" t="s">
        <v>25983</v>
      </c>
      <c r="B3971" s="33">
        <v>32</v>
      </c>
      <c r="C3971" s="33" t="s">
        <v>13</v>
      </c>
      <c r="D3971" s="33" t="s">
        <v>30</v>
      </c>
      <c r="E3971" s="96" t="s">
        <v>25984</v>
      </c>
      <c r="F3971" s="94">
        <v>42777</v>
      </c>
      <c r="G3971" s="33" t="s">
        <v>25985</v>
      </c>
      <c r="H3971" s="33" t="s">
        <v>831</v>
      </c>
      <c r="I3971" s="33" t="s">
        <v>293</v>
      </c>
      <c r="J3971" s="62">
        <v>40215</v>
      </c>
      <c r="K3971" s="33" t="s">
        <v>1655</v>
      </c>
      <c r="L3971" s="33" t="s">
        <v>832</v>
      </c>
      <c r="M3971" s="1" t="s">
        <v>46139</v>
      </c>
      <c r="N3971" s="33" t="s">
        <v>20</v>
      </c>
      <c r="O3971" s="33" t="s">
        <v>25986</v>
      </c>
      <c r="P3971" s="33" t="s">
        <v>35508</v>
      </c>
      <c r="Q3971" s="33" t="s">
        <v>29986</v>
      </c>
      <c r="R3971" s="96" t="s">
        <v>25987</v>
      </c>
      <c r="S3971" s="33" t="s">
        <v>509</v>
      </c>
      <c r="T3971" s="33" t="s">
        <v>28</v>
      </c>
      <c r="U3971" s="33" t="s">
        <v>26493</v>
      </c>
      <c r="V3971" s="33" t="s">
        <v>26484</v>
      </c>
      <c r="W3971" s="33" t="s">
        <v>26485</v>
      </c>
      <c r="X3971" s="33" t="s">
        <v>509</v>
      </c>
      <c r="Y3971" s="33">
        <v>2323</v>
      </c>
      <c r="AA3971" s="33" t="s">
        <v>42842</v>
      </c>
      <c r="AB3971" s="33">
        <v>4478</v>
      </c>
      <c r="AC3971" s="103">
        <v>18906</v>
      </c>
    </row>
    <row r="3972" spans="1:47" ht="13" customHeight="1" x14ac:dyDescent="0.2">
      <c r="A3972" s="33" t="s">
        <v>25919</v>
      </c>
      <c r="B3972" s="33">
        <v>33</v>
      </c>
      <c r="C3972" s="33" t="s">
        <v>13</v>
      </c>
      <c r="D3972" s="33" t="s">
        <v>882</v>
      </c>
      <c r="E3972" s="96" t="s">
        <v>25920</v>
      </c>
      <c r="F3972" s="94">
        <v>42777</v>
      </c>
      <c r="G3972" s="33" t="s">
        <v>25921</v>
      </c>
      <c r="H3972" s="33" t="s">
        <v>25922</v>
      </c>
      <c r="I3972" s="33" t="s">
        <v>811</v>
      </c>
      <c r="J3972" s="62">
        <v>96701</v>
      </c>
      <c r="K3972" s="33" t="s">
        <v>2187</v>
      </c>
      <c r="L3972" s="33" t="s">
        <v>3268</v>
      </c>
      <c r="M3972" s="1" t="s">
        <v>45934</v>
      </c>
      <c r="N3972" s="33" t="s">
        <v>20</v>
      </c>
      <c r="O3972" s="33" t="s">
        <v>25923</v>
      </c>
      <c r="P3972" s="33" t="s">
        <v>45771</v>
      </c>
      <c r="Q3972" s="33" t="s">
        <v>29986</v>
      </c>
      <c r="R3972" s="96" t="s">
        <v>25924</v>
      </c>
      <c r="S3972" s="33" t="s">
        <v>93</v>
      </c>
      <c r="T3972" s="33" t="s">
        <v>350</v>
      </c>
      <c r="U3972" s="35" t="s">
        <v>26775</v>
      </c>
      <c r="V3972" s="33" t="s">
        <v>26482</v>
      </c>
      <c r="W3972" s="33" t="s">
        <v>26483</v>
      </c>
      <c r="X3972" s="33" t="s">
        <v>93</v>
      </c>
      <c r="Y3972" s="33">
        <v>2320</v>
      </c>
      <c r="AA3972" s="33" t="s">
        <v>42844</v>
      </c>
      <c r="AB3972" s="33">
        <v>4479</v>
      </c>
      <c r="AC3972" s="103">
        <v>18905</v>
      </c>
    </row>
    <row r="3973" spans="1:47" ht="13" customHeight="1" x14ac:dyDescent="0.2">
      <c r="A3973" s="33" t="s">
        <v>25187</v>
      </c>
      <c r="B3973" s="33">
        <v>23</v>
      </c>
      <c r="C3973" s="33" t="s">
        <v>13</v>
      </c>
      <c r="D3973" s="33" t="s">
        <v>78</v>
      </c>
      <c r="E3973" s="96" t="s">
        <v>25188</v>
      </c>
      <c r="F3973" s="94">
        <v>42776</v>
      </c>
      <c r="G3973" s="33" t="s">
        <v>25996</v>
      </c>
      <c r="H3973" s="33" t="s">
        <v>4768</v>
      </c>
      <c r="I3973" s="33" t="s">
        <v>74</v>
      </c>
      <c r="J3973" s="62">
        <v>8302</v>
      </c>
      <c r="K3973" s="33" t="s">
        <v>2894</v>
      </c>
      <c r="L3973" s="33" t="s">
        <v>4770</v>
      </c>
      <c r="M3973" s="1" t="s">
        <v>47671</v>
      </c>
      <c r="N3973" s="33" t="s">
        <v>20</v>
      </c>
      <c r="O3973" s="33" t="s">
        <v>25189</v>
      </c>
      <c r="P3973" s="33" t="s">
        <v>45771</v>
      </c>
      <c r="Q3973" s="33" t="s">
        <v>29986</v>
      </c>
      <c r="R3973" s="96" t="s">
        <v>25190</v>
      </c>
      <c r="S3973" s="33" t="s">
        <v>93</v>
      </c>
      <c r="T3973" s="33" t="s">
        <v>21</v>
      </c>
      <c r="U3973" s="35" t="s">
        <v>26689</v>
      </c>
      <c r="V3973" s="33" t="s">
        <v>26482</v>
      </c>
      <c r="W3973" s="33" t="s">
        <v>26486</v>
      </c>
      <c r="X3973" s="33" t="s">
        <v>93</v>
      </c>
      <c r="Y3973" s="33">
        <v>2332</v>
      </c>
      <c r="AA3973" s="33" t="s">
        <v>42844</v>
      </c>
      <c r="AB3973" s="33">
        <v>4471</v>
      </c>
      <c r="AC3973" s="103">
        <v>18897</v>
      </c>
    </row>
    <row r="3974" spans="1:47" ht="13" customHeight="1" x14ac:dyDescent="0.2">
      <c r="A3974" s="33" t="s">
        <v>25130</v>
      </c>
      <c r="B3974" s="33">
        <v>25</v>
      </c>
      <c r="C3974" s="33" t="s">
        <v>13</v>
      </c>
      <c r="D3974" s="33" t="s">
        <v>78</v>
      </c>
      <c r="F3974" s="94">
        <v>42776</v>
      </c>
      <c r="G3974" s="33" t="s">
        <v>25131</v>
      </c>
      <c r="H3974" s="33" t="s">
        <v>5909</v>
      </c>
      <c r="I3974" s="33" t="s">
        <v>337</v>
      </c>
      <c r="J3974" s="62">
        <v>27407</v>
      </c>
      <c r="K3974" s="33" t="s">
        <v>596</v>
      </c>
      <c r="L3974" s="33" t="s">
        <v>9842</v>
      </c>
      <c r="M3974" s="1" t="s">
        <v>47670</v>
      </c>
      <c r="N3974" s="33" t="s">
        <v>20</v>
      </c>
      <c r="O3974" s="33" t="s">
        <v>25132</v>
      </c>
      <c r="P3974" s="33" t="s">
        <v>45771</v>
      </c>
      <c r="Q3974" s="33" t="s">
        <v>29986</v>
      </c>
      <c r="R3974" s="96" t="s">
        <v>25133</v>
      </c>
      <c r="S3974" s="33" t="s">
        <v>93</v>
      </c>
      <c r="T3974" s="33" t="s">
        <v>21</v>
      </c>
      <c r="U3974" s="35" t="s">
        <v>26689</v>
      </c>
      <c r="V3974" s="33" t="s">
        <v>26484</v>
      </c>
      <c r="W3974" s="33" t="s">
        <v>19153</v>
      </c>
      <c r="X3974" s="33" t="s">
        <v>509</v>
      </c>
      <c r="Y3974" s="33">
        <v>2331</v>
      </c>
      <c r="AA3974" s="33" t="s">
        <v>42842</v>
      </c>
      <c r="AB3974" s="33">
        <v>4470</v>
      </c>
      <c r="AC3974" s="103">
        <v>18902</v>
      </c>
    </row>
    <row r="3975" spans="1:47" ht="13" customHeight="1" x14ac:dyDescent="0.2">
      <c r="A3975" s="33" t="s">
        <v>25888</v>
      </c>
      <c r="B3975" s="33">
        <v>25</v>
      </c>
      <c r="C3975" s="33" t="s">
        <v>13</v>
      </c>
      <c r="D3975" s="33" t="s">
        <v>30</v>
      </c>
      <c r="F3975" s="94">
        <v>42776</v>
      </c>
      <c r="G3975" s="33" t="s">
        <v>25889</v>
      </c>
      <c r="H3975" s="33" t="s">
        <v>3073</v>
      </c>
      <c r="I3975" s="33" t="s">
        <v>281</v>
      </c>
      <c r="J3975" s="62">
        <v>98661</v>
      </c>
      <c r="K3975" s="33" t="s">
        <v>524</v>
      </c>
      <c r="L3975" s="33" t="s">
        <v>5317</v>
      </c>
      <c r="M3975" s="1" t="s">
        <v>46061</v>
      </c>
      <c r="N3975" s="33" t="s">
        <v>20</v>
      </c>
      <c r="O3975" s="33" t="s">
        <v>25890</v>
      </c>
      <c r="P3975" s="33" t="s">
        <v>45771</v>
      </c>
      <c r="Q3975" s="33" t="s">
        <v>29986</v>
      </c>
      <c r="R3975" s="96" t="s">
        <v>25891</v>
      </c>
      <c r="S3975" s="33" t="s">
        <v>93</v>
      </c>
      <c r="T3975" s="33" t="s">
        <v>21</v>
      </c>
      <c r="U3975" s="35" t="s">
        <v>26682</v>
      </c>
      <c r="V3975" s="33" t="s">
        <v>26482</v>
      </c>
      <c r="W3975" s="33" t="s">
        <v>26486</v>
      </c>
      <c r="X3975" s="33" t="s">
        <v>93</v>
      </c>
      <c r="Y3975" s="33">
        <v>2317</v>
      </c>
      <c r="AA3975" s="33" t="s">
        <v>42844</v>
      </c>
      <c r="AB3975" s="33">
        <v>4472</v>
      </c>
      <c r="AC3975" s="103">
        <v>18904</v>
      </c>
      <c r="AQ3975" s="96"/>
    </row>
    <row r="3976" spans="1:47" ht="13" customHeight="1" x14ac:dyDescent="0.2">
      <c r="A3976" s="33" t="s">
        <v>25336</v>
      </c>
      <c r="B3976" s="33">
        <v>31</v>
      </c>
      <c r="C3976" s="33" t="s">
        <v>13</v>
      </c>
      <c r="D3976" s="33" t="s">
        <v>78</v>
      </c>
      <c r="E3976" s="96" t="s">
        <v>25337</v>
      </c>
      <c r="F3976" s="94">
        <v>42776</v>
      </c>
      <c r="G3976" s="33" t="s">
        <v>25338</v>
      </c>
      <c r="H3976" s="33" t="s">
        <v>1882</v>
      </c>
      <c r="I3976" s="33" t="s">
        <v>297</v>
      </c>
      <c r="J3976" s="62">
        <v>37206</v>
      </c>
      <c r="K3976" s="33" t="s">
        <v>820</v>
      </c>
      <c r="L3976" s="33" t="s">
        <v>821</v>
      </c>
      <c r="M3976" s="1" t="s">
        <v>46007</v>
      </c>
      <c r="N3976" s="33" t="s">
        <v>20</v>
      </c>
      <c r="O3976" s="33" t="s">
        <v>25339</v>
      </c>
      <c r="P3976" s="33" t="s">
        <v>31864</v>
      </c>
      <c r="Q3976" s="33" t="s">
        <v>29986</v>
      </c>
      <c r="R3976" s="96" t="s">
        <v>25340</v>
      </c>
      <c r="S3976" s="33" t="s">
        <v>93</v>
      </c>
      <c r="T3976" s="33" t="s">
        <v>21</v>
      </c>
      <c r="U3976" s="35" t="s">
        <v>26689</v>
      </c>
      <c r="V3976" s="33" t="s">
        <v>26482</v>
      </c>
      <c r="W3976" s="33" t="s">
        <v>26486</v>
      </c>
      <c r="X3976" s="33" t="s">
        <v>93</v>
      </c>
      <c r="Y3976" s="33">
        <v>2322</v>
      </c>
      <c r="AA3976" s="33" t="s">
        <v>42842</v>
      </c>
      <c r="AB3976" s="33">
        <v>4468</v>
      </c>
      <c r="AC3976" s="103">
        <v>18898</v>
      </c>
      <c r="AU3976" s="96"/>
    </row>
    <row r="3977" spans="1:47" ht="13" customHeight="1" x14ac:dyDescent="0.2">
      <c r="A3977" s="33" t="s">
        <v>25299</v>
      </c>
      <c r="B3977" s="33">
        <v>45</v>
      </c>
      <c r="C3977" s="33" t="s">
        <v>13</v>
      </c>
      <c r="D3977" s="33" t="s">
        <v>30</v>
      </c>
      <c r="F3977" s="94">
        <v>42776</v>
      </c>
      <c r="G3977" s="33" t="s">
        <v>26006</v>
      </c>
      <c r="H3977" s="33" t="s">
        <v>25300</v>
      </c>
      <c r="I3977" s="33" t="s">
        <v>366</v>
      </c>
      <c r="J3977" s="62">
        <v>73008</v>
      </c>
      <c r="K3977" s="33" t="s">
        <v>1025</v>
      </c>
      <c r="L3977" s="33" t="s">
        <v>25301</v>
      </c>
      <c r="M3977" s="1" t="s">
        <v>47672</v>
      </c>
      <c r="N3977" s="33" t="s">
        <v>20</v>
      </c>
      <c r="O3977" s="33" t="s">
        <v>25302</v>
      </c>
      <c r="P3977" s="33" t="s">
        <v>31864</v>
      </c>
      <c r="Q3977" s="33" t="s">
        <v>29986</v>
      </c>
      <c r="R3977" s="96" t="s">
        <v>25303</v>
      </c>
      <c r="S3977" s="33" t="s">
        <v>22</v>
      </c>
      <c r="T3977" s="33" t="s">
        <v>21</v>
      </c>
      <c r="U3977" s="35" t="s">
        <v>26689</v>
      </c>
      <c r="V3977" s="33" t="s">
        <v>26484</v>
      </c>
      <c r="W3977" s="33" t="s">
        <v>26485</v>
      </c>
      <c r="X3977" s="33" t="s">
        <v>93</v>
      </c>
      <c r="Y3977" s="33">
        <v>2330</v>
      </c>
      <c r="AA3977" s="33" t="s">
        <v>42844</v>
      </c>
      <c r="AB3977" s="33">
        <v>4469</v>
      </c>
      <c r="AC3977" s="103">
        <v>18903</v>
      </c>
    </row>
    <row r="3978" spans="1:47" ht="13" customHeight="1" x14ac:dyDescent="0.2">
      <c r="A3978" s="33" t="s">
        <v>25482</v>
      </c>
      <c r="B3978" s="33">
        <v>55</v>
      </c>
      <c r="C3978" s="33" t="s">
        <v>102</v>
      </c>
      <c r="D3978" s="33" t="s">
        <v>30</v>
      </c>
      <c r="E3978" s="96" t="s">
        <v>25483</v>
      </c>
      <c r="F3978" s="94">
        <v>42776</v>
      </c>
      <c r="G3978" s="33" t="s">
        <v>25484</v>
      </c>
      <c r="H3978" s="33" t="s">
        <v>80</v>
      </c>
      <c r="I3978" s="33" t="s">
        <v>37</v>
      </c>
      <c r="J3978" s="62">
        <v>60618</v>
      </c>
      <c r="K3978" s="33" t="s">
        <v>81</v>
      </c>
      <c r="L3978" s="33" t="s">
        <v>82</v>
      </c>
      <c r="M3978" s="1" t="s">
        <v>46250</v>
      </c>
      <c r="N3978" s="33" t="s">
        <v>4952</v>
      </c>
      <c r="O3978" s="33" t="s">
        <v>25485</v>
      </c>
      <c r="P3978" s="33" t="s">
        <v>45771</v>
      </c>
      <c r="Q3978" s="33" t="s">
        <v>29986</v>
      </c>
      <c r="R3978" s="96" t="s">
        <v>25486</v>
      </c>
      <c r="S3978" s="33" t="s">
        <v>509</v>
      </c>
      <c r="T3978" s="33" t="s">
        <v>21</v>
      </c>
      <c r="U3978" s="35" t="s">
        <v>26682</v>
      </c>
      <c r="V3978" s="33" t="s">
        <v>26484</v>
      </c>
      <c r="W3978" s="33" t="s">
        <v>26485</v>
      </c>
      <c r="X3978" s="33" t="s">
        <v>93</v>
      </c>
      <c r="Y3978" s="33">
        <v>2326</v>
      </c>
      <c r="AA3978" s="33" t="s">
        <v>42842</v>
      </c>
      <c r="AB3978" s="33">
        <v>4473</v>
      </c>
      <c r="AC3978" s="103">
        <v>18899</v>
      </c>
    </row>
    <row r="3979" spans="1:47" ht="13" customHeight="1" x14ac:dyDescent="0.2">
      <c r="A3979" s="33" t="s">
        <v>25654</v>
      </c>
      <c r="B3979" s="33">
        <v>18</v>
      </c>
      <c r="C3979" s="33" t="s">
        <v>102</v>
      </c>
      <c r="D3979" s="33" t="s">
        <v>30</v>
      </c>
      <c r="E3979" s="96" t="s">
        <v>25655</v>
      </c>
      <c r="F3979" s="94">
        <v>42776</v>
      </c>
      <c r="G3979" s="33" t="s">
        <v>25656</v>
      </c>
      <c r="H3979" s="33" t="s">
        <v>25657</v>
      </c>
      <c r="I3979" s="33" t="s">
        <v>4021</v>
      </c>
      <c r="J3979" s="62">
        <v>4989</v>
      </c>
      <c r="K3979" s="33" t="s">
        <v>25658</v>
      </c>
      <c r="L3979" s="33" t="s">
        <v>1237</v>
      </c>
      <c r="M3979" s="1" t="s">
        <v>46829</v>
      </c>
      <c r="N3979" s="33" t="s">
        <v>20</v>
      </c>
      <c r="O3979" s="33" t="s">
        <v>25659</v>
      </c>
      <c r="P3979" s="33" t="s">
        <v>45771</v>
      </c>
      <c r="Q3979" s="33" t="s">
        <v>29986</v>
      </c>
      <c r="R3979" s="96" t="s">
        <v>25660</v>
      </c>
      <c r="S3979" s="33" t="s">
        <v>93</v>
      </c>
      <c r="T3979" s="33" t="s">
        <v>45897</v>
      </c>
      <c r="U3979" s="33" t="s">
        <v>49804</v>
      </c>
      <c r="V3979" s="33" t="s">
        <v>26482</v>
      </c>
      <c r="W3979" s="33" t="s">
        <v>26485</v>
      </c>
      <c r="X3979" s="33" t="s">
        <v>93</v>
      </c>
      <c r="Y3979" s="33">
        <v>2325</v>
      </c>
      <c r="AA3979" s="33" t="s">
        <v>42843</v>
      </c>
      <c r="AB3979" s="33">
        <v>4474</v>
      </c>
      <c r="AC3979" s="103">
        <v>18900</v>
      </c>
    </row>
    <row r="3980" spans="1:47" ht="13" customHeight="1" x14ac:dyDescent="0.2">
      <c r="A3980" s="33" t="s">
        <v>25780</v>
      </c>
      <c r="B3980" s="33">
        <v>25</v>
      </c>
      <c r="C3980" s="33" t="s">
        <v>13</v>
      </c>
      <c r="D3980" s="33" t="s">
        <v>30</v>
      </c>
      <c r="E3980" s="96" t="s">
        <v>25781</v>
      </c>
      <c r="F3980" s="94">
        <v>42776</v>
      </c>
      <c r="G3980" s="33" t="s">
        <v>25656</v>
      </c>
      <c r="H3980" s="33" t="s">
        <v>25657</v>
      </c>
      <c r="I3980" s="33" t="s">
        <v>4021</v>
      </c>
      <c r="J3980" s="62">
        <v>4989</v>
      </c>
      <c r="K3980" s="33" t="s">
        <v>25658</v>
      </c>
      <c r="L3980" s="33" t="s">
        <v>1237</v>
      </c>
      <c r="M3980" s="1" t="s">
        <v>46829</v>
      </c>
      <c r="N3980" s="33" t="s">
        <v>20</v>
      </c>
      <c r="O3980" s="33" t="s">
        <v>25659</v>
      </c>
      <c r="P3980" s="33" t="s">
        <v>45771</v>
      </c>
      <c r="Q3980" s="33" t="s">
        <v>29986</v>
      </c>
      <c r="R3980" s="96" t="s">
        <v>25782</v>
      </c>
      <c r="S3980" s="33" t="s">
        <v>93</v>
      </c>
      <c r="T3980" s="33" t="s">
        <v>350</v>
      </c>
      <c r="U3980" s="35" t="s">
        <v>26775</v>
      </c>
      <c r="V3980" s="33" t="s">
        <v>26482</v>
      </c>
      <c r="W3980" s="33" t="s">
        <v>26485</v>
      </c>
      <c r="X3980" s="33" t="s">
        <v>93</v>
      </c>
      <c r="Y3980" s="33">
        <v>2324</v>
      </c>
      <c r="AA3980" s="33" t="s">
        <v>42843</v>
      </c>
      <c r="AB3980" s="33">
        <v>4475</v>
      </c>
      <c r="AC3980" s="103">
        <v>18901</v>
      </c>
    </row>
    <row r="3981" spans="1:47" ht="13" customHeight="1" x14ac:dyDescent="0.2">
      <c r="A3981" s="33" t="s">
        <v>25396</v>
      </c>
      <c r="B3981" s="33">
        <v>33</v>
      </c>
      <c r="C3981" s="33" t="s">
        <v>13</v>
      </c>
      <c r="D3981" s="33" t="s">
        <v>41</v>
      </c>
      <c r="F3981" s="94">
        <v>42775</v>
      </c>
      <c r="G3981" s="33" t="s">
        <v>25397</v>
      </c>
      <c r="H3981" s="33" t="s">
        <v>15577</v>
      </c>
      <c r="I3981" s="33" t="s">
        <v>281</v>
      </c>
      <c r="J3981" s="62">
        <v>98258</v>
      </c>
      <c r="K3981" s="33" t="s">
        <v>1996</v>
      </c>
      <c r="L3981" s="33" t="s">
        <v>15578</v>
      </c>
      <c r="M3981" s="1" t="s">
        <v>47673</v>
      </c>
      <c r="N3981" s="33" t="s">
        <v>4952</v>
      </c>
      <c r="O3981" s="33" t="s">
        <v>25398</v>
      </c>
      <c r="P3981" s="33" t="s">
        <v>31754</v>
      </c>
      <c r="Q3981" s="33" t="s">
        <v>29986</v>
      </c>
      <c r="R3981" s="96" t="s">
        <v>25399</v>
      </c>
      <c r="S3981" s="33" t="s">
        <v>509</v>
      </c>
      <c r="T3981" s="33" t="s">
        <v>21</v>
      </c>
      <c r="U3981" s="35" t="s">
        <v>26682</v>
      </c>
      <c r="V3981" s="33" t="s">
        <v>26482</v>
      </c>
      <c r="W3981" s="33" t="s">
        <v>26485</v>
      </c>
      <c r="X3981" s="33" t="s">
        <v>93</v>
      </c>
      <c r="Y3981" s="33">
        <v>2315</v>
      </c>
      <c r="AA3981" s="33" t="s">
        <v>42844</v>
      </c>
      <c r="AB3981" s="33">
        <v>4464</v>
      </c>
      <c r="AC3981" s="103">
        <v>18896</v>
      </c>
    </row>
    <row r="3982" spans="1:47" ht="13" customHeight="1" x14ac:dyDescent="0.2">
      <c r="A3982" s="33" t="s">
        <v>25679</v>
      </c>
      <c r="B3982" s="33">
        <v>17</v>
      </c>
      <c r="C3982" s="33" t="s">
        <v>13</v>
      </c>
      <c r="D3982" s="33" t="s">
        <v>78</v>
      </c>
      <c r="E3982" s="96" t="s">
        <v>25680</v>
      </c>
      <c r="F3982" s="94">
        <v>42775</v>
      </c>
      <c r="G3982" s="33" t="s">
        <v>26033</v>
      </c>
      <c r="H3982" s="33" t="s">
        <v>1455</v>
      </c>
      <c r="I3982" s="33" t="s">
        <v>105</v>
      </c>
      <c r="J3982" s="62">
        <v>97220</v>
      </c>
      <c r="K3982" s="33" t="s">
        <v>1457</v>
      </c>
      <c r="L3982" s="33" t="s">
        <v>15980</v>
      </c>
      <c r="M3982" s="1" t="s">
        <v>46371</v>
      </c>
      <c r="N3982" s="33" t="s">
        <v>20</v>
      </c>
      <c r="O3982" s="33" t="s">
        <v>25681</v>
      </c>
      <c r="P3982" s="33" t="s">
        <v>45771</v>
      </c>
      <c r="Q3982" s="33" t="s">
        <v>29986</v>
      </c>
      <c r="R3982" s="96" t="s">
        <v>25682</v>
      </c>
      <c r="S3982" s="33" t="s">
        <v>93</v>
      </c>
      <c r="T3982" s="33" t="s">
        <v>45897</v>
      </c>
      <c r="U3982" s="33" t="s">
        <v>39851</v>
      </c>
      <c r="V3982" s="33" t="s">
        <v>26482</v>
      </c>
      <c r="W3982" s="33" t="s">
        <v>26486</v>
      </c>
      <c r="X3982" s="33" t="s">
        <v>93</v>
      </c>
      <c r="Y3982" s="33">
        <v>2316</v>
      </c>
      <c r="AA3982" s="33" t="s">
        <v>42842</v>
      </c>
      <c r="AB3982" s="33">
        <v>4465</v>
      </c>
      <c r="AC3982" s="103">
        <v>18894</v>
      </c>
    </row>
    <row r="3983" spans="1:47" ht="13" customHeight="1" x14ac:dyDescent="0.2">
      <c r="A3983" s="33" t="s">
        <v>25961</v>
      </c>
      <c r="B3983" s="33">
        <v>26</v>
      </c>
      <c r="C3983" s="33" t="s">
        <v>13</v>
      </c>
      <c r="D3983" s="33" t="s">
        <v>30</v>
      </c>
      <c r="E3983" s="96" t="s">
        <v>25962</v>
      </c>
      <c r="F3983" s="94">
        <v>42775</v>
      </c>
      <c r="G3983" s="33" t="s">
        <v>26054</v>
      </c>
      <c r="H3983" s="33" t="s">
        <v>25739</v>
      </c>
      <c r="I3983" s="33" t="s">
        <v>62</v>
      </c>
      <c r="J3983" s="62">
        <v>44041</v>
      </c>
      <c r="K3983" s="33" t="s">
        <v>22970</v>
      </c>
      <c r="L3983" s="33" t="s">
        <v>22971</v>
      </c>
      <c r="M3983" s="1" t="s">
        <v>46418</v>
      </c>
      <c r="N3983" s="33" t="s">
        <v>4952</v>
      </c>
      <c r="O3983" s="33" t="s">
        <v>25963</v>
      </c>
      <c r="P3983" s="33" t="s">
        <v>45771</v>
      </c>
      <c r="Q3983" s="33" t="s">
        <v>29986</v>
      </c>
      <c r="R3983" s="96" t="s">
        <v>25964</v>
      </c>
      <c r="S3983" s="33" t="s">
        <v>93</v>
      </c>
      <c r="T3983" s="33" t="s">
        <v>45897</v>
      </c>
      <c r="U3983" s="33" t="s">
        <v>49804</v>
      </c>
      <c r="V3983" s="33" t="s">
        <v>26482</v>
      </c>
      <c r="W3983" s="33" t="s">
        <v>26485</v>
      </c>
      <c r="X3983" s="33" t="s">
        <v>93</v>
      </c>
      <c r="Y3983" s="33">
        <v>2313</v>
      </c>
      <c r="AA3983" s="33" t="s">
        <v>42843</v>
      </c>
      <c r="AB3983" s="33">
        <v>4466</v>
      </c>
      <c r="AC3983" s="103">
        <v>18891</v>
      </c>
    </row>
    <row r="3984" spans="1:47" ht="13" customHeight="1" x14ac:dyDescent="0.2">
      <c r="A3984" s="33" t="s">
        <v>2989</v>
      </c>
      <c r="B3984" s="33" t="s">
        <v>22</v>
      </c>
      <c r="C3984" s="33" t="s">
        <v>13</v>
      </c>
      <c r="D3984" s="33" t="s">
        <v>127</v>
      </c>
      <c r="F3984" s="94">
        <v>42775</v>
      </c>
      <c r="G3984" s="33" t="s">
        <v>25741</v>
      </c>
      <c r="H3984" s="33" t="s">
        <v>6898</v>
      </c>
      <c r="I3984" s="33" t="s">
        <v>177</v>
      </c>
      <c r="J3984" s="62">
        <v>87413</v>
      </c>
      <c r="K3984" s="33" t="s">
        <v>5249</v>
      </c>
      <c r="L3984" s="33" t="s">
        <v>25742</v>
      </c>
      <c r="M3984" s="1" t="s">
        <v>46839</v>
      </c>
      <c r="N3984" s="33" t="s">
        <v>20</v>
      </c>
      <c r="O3984" s="33" t="s">
        <v>25743</v>
      </c>
      <c r="P3984" s="33" t="s">
        <v>45771</v>
      </c>
      <c r="Q3984" s="33" t="s">
        <v>29986</v>
      </c>
      <c r="R3984" s="96" t="s">
        <v>25744</v>
      </c>
      <c r="S3984" s="33" t="s">
        <v>93</v>
      </c>
      <c r="T3984" s="33" t="s">
        <v>28</v>
      </c>
      <c r="U3984" s="33" t="s">
        <v>26487</v>
      </c>
      <c r="V3984" s="33" t="s">
        <v>26487</v>
      </c>
      <c r="W3984" s="33" t="s">
        <v>19153</v>
      </c>
      <c r="X3984" s="33" t="s">
        <v>93</v>
      </c>
      <c r="Y3984" s="33">
        <v>2319</v>
      </c>
      <c r="AA3984" s="33" t="s">
        <v>42843</v>
      </c>
      <c r="AB3984" s="33">
        <v>4467</v>
      </c>
      <c r="AC3984" s="103">
        <v>18895</v>
      </c>
    </row>
    <row r="3985" spans="1:29" ht="13" customHeight="1" x14ac:dyDescent="0.2">
      <c r="A3985" s="33" t="s">
        <v>25218</v>
      </c>
      <c r="B3985" s="33">
        <v>29</v>
      </c>
      <c r="C3985" s="33" t="s">
        <v>13</v>
      </c>
      <c r="D3985" s="33" t="s">
        <v>30</v>
      </c>
      <c r="E3985" s="96" t="s">
        <v>25219</v>
      </c>
      <c r="F3985" s="94">
        <v>42774</v>
      </c>
      <c r="G3985" s="33" t="s">
        <v>25220</v>
      </c>
      <c r="H3985" s="33" t="s">
        <v>25221</v>
      </c>
      <c r="I3985" s="33" t="s">
        <v>197</v>
      </c>
      <c r="J3985" s="62">
        <v>47012</v>
      </c>
      <c r="K3985" s="33" t="s">
        <v>1200</v>
      </c>
      <c r="L3985" s="33" t="s">
        <v>25222</v>
      </c>
      <c r="M3985" s="1" t="s">
        <v>47675</v>
      </c>
      <c r="N3985" s="33" t="s">
        <v>20</v>
      </c>
      <c r="O3985" s="33" t="s">
        <v>25223</v>
      </c>
      <c r="P3985" s="33" t="s">
        <v>31754</v>
      </c>
      <c r="Q3985" s="33" t="s">
        <v>29986</v>
      </c>
      <c r="R3985" s="96" t="s">
        <v>25224</v>
      </c>
      <c r="S3985" s="33" t="s">
        <v>93</v>
      </c>
      <c r="T3985" s="33" t="s">
        <v>21</v>
      </c>
      <c r="U3985" s="35" t="s">
        <v>26689</v>
      </c>
      <c r="V3985" s="33" t="s">
        <v>26482</v>
      </c>
      <c r="W3985" s="33" t="s">
        <v>26485</v>
      </c>
      <c r="X3985" s="33" t="s">
        <v>93</v>
      </c>
      <c r="Y3985" s="33">
        <v>2307</v>
      </c>
      <c r="AA3985" s="33" t="s">
        <v>42843</v>
      </c>
      <c r="AB3985" s="33">
        <v>4461</v>
      </c>
      <c r="AC3985" s="103">
        <v>18890</v>
      </c>
    </row>
    <row r="3986" spans="1:29" ht="13" customHeight="1" x14ac:dyDescent="0.2">
      <c r="A3986" s="33" t="s">
        <v>25834</v>
      </c>
      <c r="B3986" s="33">
        <v>34</v>
      </c>
      <c r="C3986" s="33" t="s">
        <v>13</v>
      </c>
      <c r="D3986" s="33" t="s">
        <v>127</v>
      </c>
      <c r="E3986" s="96" t="s">
        <v>25835</v>
      </c>
      <c r="F3986" s="94">
        <v>42774</v>
      </c>
      <c r="G3986" s="33" t="s">
        <v>25836</v>
      </c>
      <c r="H3986" s="33" t="s">
        <v>20988</v>
      </c>
      <c r="I3986" s="33" t="s">
        <v>366</v>
      </c>
      <c r="J3986" s="62">
        <v>73005</v>
      </c>
      <c r="K3986" s="33" t="s">
        <v>5418</v>
      </c>
      <c r="L3986" s="33" t="s">
        <v>25837</v>
      </c>
      <c r="M3986" s="1" t="s">
        <v>47674</v>
      </c>
      <c r="N3986" s="33" t="s">
        <v>20</v>
      </c>
      <c r="O3986" s="33" t="s">
        <v>25838</v>
      </c>
      <c r="P3986" s="33" t="s">
        <v>31864</v>
      </c>
      <c r="Q3986" s="33" t="s">
        <v>29986</v>
      </c>
      <c r="R3986" s="96" t="s">
        <v>25839</v>
      </c>
      <c r="S3986" s="33" t="s">
        <v>93</v>
      </c>
      <c r="T3986" s="33" t="s">
        <v>21</v>
      </c>
      <c r="U3986" s="35" t="s">
        <v>26682</v>
      </c>
      <c r="V3986" s="33" t="s">
        <v>26482</v>
      </c>
      <c r="W3986" s="33" t="s">
        <v>19153</v>
      </c>
      <c r="X3986" s="33" t="s">
        <v>93</v>
      </c>
      <c r="Y3986" s="33">
        <v>2314</v>
      </c>
      <c r="AA3986" s="33" t="s">
        <v>42843</v>
      </c>
      <c r="AB3986" s="33">
        <v>4462</v>
      </c>
      <c r="AC3986" s="103">
        <v>18893</v>
      </c>
    </row>
    <row r="3987" spans="1:29" ht="13" customHeight="1" x14ac:dyDescent="0.2">
      <c r="A3987" s="33" t="s">
        <v>25661</v>
      </c>
      <c r="B3987" s="33">
        <v>25</v>
      </c>
      <c r="C3987" s="33" t="s">
        <v>13</v>
      </c>
      <c r="D3987" s="33" t="s">
        <v>78</v>
      </c>
      <c r="E3987" s="96" t="s">
        <v>25662</v>
      </c>
      <c r="F3987" s="94">
        <v>42774</v>
      </c>
      <c r="G3987" s="33" t="s">
        <v>25663</v>
      </c>
      <c r="H3987" s="33" t="s">
        <v>80</v>
      </c>
      <c r="I3987" s="33" t="s">
        <v>37</v>
      </c>
      <c r="J3987" s="62">
        <v>60606</v>
      </c>
      <c r="K3987" s="33" t="s">
        <v>81</v>
      </c>
      <c r="L3987" s="33" t="s">
        <v>25664</v>
      </c>
      <c r="M3987" s="1" t="s">
        <v>48929</v>
      </c>
      <c r="N3987" s="33" t="s">
        <v>20</v>
      </c>
      <c r="O3987" s="33" t="s">
        <v>36501</v>
      </c>
      <c r="P3987" s="33" t="s">
        <v>1080</v>
      </c>
      <c r="Q3987" s="33" t="s">
        <v>1081</v>
      </c>
      <c r="R3987" s="96" t="s">
        <v>25666</v>
      </c>
      <c r="S3987" s="33" t="s">
        <v>93</v>
      </c>
      <c r="T3987" s="33" t="s">
        <v>45897</v>
      </c>
      <c r="U3987" s="33" t="s">
        <v>49804</v>
      </c>
      <c r="V3987" s="33" t="s">
        <v>26482</v>
      </c>
      <c r="W3987" s="33" t="s">
        <v>26486</v>
      </c>
      <c r="X3987" s="33" t="s">
        <v>93</v>
      </c>
      <c r="Y3987" s="33">
        <v>2343</v>
      </c>
      <c r="AA3987" s="33" t="s">
        <v>42842</v>
      </c>
      <c r="AB3987" s="33">
        <v>4463</v>
      </c>
      <c r="AC3987" s="103">
        <v>18985</v>
      </c>
    </row>
    <row r="3988" spans="1:29" ht="13" customHeight="1" x14ac:dyDescent="0.2">
      <c r="A3988" s="33" t="s">
        <v>25641</v>
      </c>
      <c r="B3988" s="33">
        <v>30</v>
      </c>
      <c r="C3988" s="33" t="s">
        <v>13</v>
      </c>
      <c r="D3988" s="33" t="s">
        <v>41</v>
      </c>
      <c r="E3988" s="96" t="s">
        <v>25642</v>
      </c>
      <c r="F3988" s="94">
        <v>42774</v>
      </c>
      <c r="G3988" s="33" t="s">
        <v>26032</v>
      </c>
      <c r="H3988" s="33" t="s">
        <v>1773</v>
      </c>
      <c r="I3988" s="33" t="s">
        <v>38</v>
      </c>
      <c r="J3988" s="62">
        <v>95776</v>
      </c>
      <c r="K3988" s="33" t="s">
        <v>7108</v>
      </c>
      <c r="L3988" s="33" t="s">
        <v>1775</v>
      </c>
      <c r="M3988" s="1" t="s">
        <v>47676</v>
      </c>
      <c r="N3988" s="33" t="s">
        <v>362</v>
      </c>
      <c r="O3988" s="33" t="s">
        <v>36502</v>
      </c>
      <c r="P3988" s="33" t="s">
        <v>45771</v>
      </c>
      <c r="Q3988" s="33" t="s">
        <v>29986</v>
      </c>
      <c r="R3988" s="96" t="s">
        <v>25643</v>
      </c>
      <c r="S3988" s="33" t="s">
        <v>22</v>
      </c>
      <c r="T3988" s="33" t="s">
        <v>28</v>
      </c>
      <c r="U3988" s="33" t="s">
        <v>29324</v>
      </c>
      <c r="V3988" s="33" t="s">
        <v>26484</v>
      </c>
      <c r="W3988" s="33" t="s">
        <v>26485</v>
      </c>
      <c r="AA3988" s="33" t="s">
        <v>42844</v>
      </c>
      <c r="AB3988" s="33">
        <v>4460</v>
      </c>
      <c r="AC3988" s="103">
        <v>18892</v>
      </c>
    </row>
    <row r="3989" spans="1:29" ht="13" customHeight="1" x14ac:dyDescent="0.2">
      <c r="A3989" s="33" t="s">
        <v>25168</v>
      </c>
      <c r="B3989" s="33">
        <v>18</v>
      </c>
      <c r="C3989" s="33" t="s">
        <v>13</v>
      </c>
      <c r="D3989" s="33" t="s">
        <v>78</v>
      </c>
      <c r="F3989" s="94">
        <v>42773</v>
      </c>
      <c r="G3989" s="33" t="s">
        <v>25169</v>
      </c>
      <c r="H3989" s="33" t="s">
        <v>1483</v>
      </c>
      <c r="I3989" s="33" t="s">
        <v>45</v>
      </c>
      <c r="J3989" s="62">
        <v>21223</v>
      </c>
      <c r="K3989" s="33" t="s">
        <v>4310</v>
      </c>
      <c r="L3989" s="33" t="s">
        <v>2544</v>
      </c>
      <c r="M3989" s="1" t="s">
        <v>46137</v>
      </c>
      <c r="N3989" s="33" t="s">
        <v>20</v>
      </c>
      <c r="O3989" s="33" t="s">
        <v>25170</v>
      </c>
      <c r="P3989" s="33" t="s">
        <v>45771</v>
      </c>
      <c r="Q3989" s="33" t="s">
        <v>29986</v>
      </c>
      <c r="R3989" s="96" t="s">
        <v>25171</v>
      </c>
      <c r="S3989" s="33" t="s">
        <v>93</v>
      </c>
      <c r="T3989" s="33" t="s">
        <v>21</v>
      </c>
      <c r="U3989" s="35" t="s">
        <v>26689</v>
      </c>
      <c r="V3989" s="33" t="s">
        <v>26482</v>
      </c>
      <c r="W3989" s="33" t="s">
        <v>19153</v>
      </c>
      <c r="X3989" s="33" t="s">
        <v>509</v>
      </c>
      <c r="Y3989" s="33">
        <v>2310</v>
      </c>
      <c r="AA3989" s="33" t="s">
        <v>42842</v>
      </c>
      <c r="AB3989" s="33">
        <v>4456</v>
      </c>
      <c r="AC3989" s="103">
        <v>18883</v>
      </c>
    </row>
    <row r="3990" spans="1:29" ht="13" customHeight="1" x14ac:dyDescent="0.2">
      <c r="A3990" s="33" t="s">
        <v>25528</v>
      </c>
      <c r="B3990" s="33">
        <v>34</v>
      </c>
      <c r="C3990" s="33" t="s">
        <v>13</v>
      </c>
      <c r="D3990" s="33" t="s">
        <v>30</v>
      </c>
      <c r="E3990" s="96" t="s">
        <v>25529</v>
      </c>
      <c r="F3990" s="94">
        <v>42773</v>
      </c>
      <c r="G3990" s="33" t="s">
        <v>25530</v>
      </c>
      <c r="H3990" s="33" t="s">
        <v>5467</v>
      </c>
      <c r="I3990" s="33" t="s">
        <v>62</v>
      </c>
      <c r="J3990" s="62">
        <v>44484</v>
      </c>
      <c r="K3990" s="33" t="s">
        <v>1182</v>
      </c>
      <c r="L3990" s="33" t="s">
        <v>25531</v>
      </c>
      <c r="M3990" s="1" t="s">
        <v>47677</v>
      </c>
      <c r="N3990" s="33" t="s">
        <v>20</v>
      </c>
      <c r="O3990" s="33" t="s">
        <v>25532</v>
      </c>
      <c r="P3990" s="33" t="s">
        <v>45771</v>
      </c>
      <c r="Q3990" s="33" t="s">
        <v>29986</v>
      </c>
      <c r="R3990" s="96" t="s">
        <v>25533</v>
      </c>
      <c r="S3990" s="33" t="s">
        <v>93</v>
      </c>
      <c r="T3990" s="33" t="s">
        <v>21</v>
      </c>
      <c r="U3990" s="35" t="s">
        <v>26689</v>
      </c>
      <c r="V3990" s="33" t="s">
        <v>26484</v>
      </c>
      <c r="W3990" s="33" t="s">
        <v>26485</v>
      </c>
      <c r="X3990" s="33" t="s">
        <v>93</v>
      </c>
      <c r="Y3990" s="33">
        <v>2312</v>
      </c>
      <c r="AA3990" s="33" t="s">
        <v>42844</v>
      </c>
      <c r="AB3990" s="33">
        <v>4457</v>
      </c>
      <c r="AC3990" s="103">
        <v>18887</v>
      </c>
    </row>
    <row r="3991" spans="1:29" ht="13" customHeight="1" x14ac:dyDescent="0.2">
      <c r="A3991" s="33" t="s">
        <v>25112</v>
      </c>
      <c r="B3991" s="33">
        <v>35</v>
      </c>
      <c r="C3991" s="33" t="s">
        <v>13</v>
      </c>
      <c r="D3991" s="33" t="s">
        <v>30</v>
      </c>
      <c r="E3991" s="33" t="s">
        <v>26060</v>
      </c>
      <c r="F3991" s="94">
        <v>42773</v>
      </c>
      <c r="G3991" s="33" t="s">
        <v>25113</v>
      </c>
      <c r="H3991" s="33" t="s">
        <v>25114</v>
      </c>
      <c r="I3991" s="33" t="s">
        <v>297</v>
      </c>
      <c r="J3991" s="62">
        <v>38474</v>
      </c>
      <c r="K3991" s="33" t="s">
        <v>1706</v>
      </c>
      <c r="L3991" s="33" t="s">
        <v>25115</v>
      </c>
      <c r="M3991" s="1" t="s">
        <v>46985</v>
      </c>
      <c r="N3991" s="33" t="s">
        <v>20</v>
      </c>
      <c r="O3991" s="33" t="s">
        <v>25116</v>
      </c>
      <c r="P3991" s="33" t="s">
        <v>45771</v>
      </c>
      <c r="Q3991" s="33" t="s">
        <v>29986</v>
      </c>
      <c r="R3991" s="96" t="s">
        <v>25117</v>
      </c>
      <c r="S3991" s="33" t="s">
        <v>901</v>
      </c>
      <c r="T3991" s="33" t="s">
        <v>21</v>
      </c>
      <c r="U3991" s="33" t="s">
        <v>26689</v>
      </c>
      <c r="V3991" s="33" t="s">
        <v>26484</v>
      </c>
      <c r="W3991" s="33" t="s">
        <v>26483</v>
      </c>
      <c r="X3991" s="33" t="s">
        <v>93</v>
      </c>
      <c r="Y3991" s="33">
        <v>2309</v>
      </c>
      <c r="AA3991" s="33" t="s">
        <v>42843</v>
      </c>
      <c r="AB3991" s="33">
        <v>4455</v>
      </c>
      <c r="AC3991" s="103">
        <v>18888</v>
      </c>
    </row>
    <row r="3992" spans="1:29" ht="13" customHeight="1" x14ac:dyDescent="0.2">
      <c r="A3992" s="33" t="s">
        <v>25717</v>
      </c>
      <c r="B3992" s="33">
        <v>18</v>
      </c>
      <c r="C3992" s="33" t="s">
        <v>13</v>
      </c>
      <c r="D3992" s="33" t="s">
        <v>30</v>
      </c>
      <c r="E3992" s="96" t="s">
        <v>25718</v>
      </c>
      <c r="F3992" s="94">
        <v>42773</v>
      </c>
      <c r="G3992" s="33" t="s">
        <v>26037</v>
      </c>
      <c r="H3992" s="33" t="s">
        <v>25719</v>
      </c>
      <c r="I3992" s="33" t="s">
        <v>87</v>
      </c>
      <c r="J3992" s="62">
        <v>35765</v>
      </c>
      <c r="K3992" s="33" t="s">
        <v>401</v>
      </c>
      <c r="L3992" s="33" t="s">
        <v>8392</v>
      </c>
      <c r="M3992" s="1" t="s">
        <v>47678</v>
      </c>
      <c r="N3992" s="33" t="s">
        <v>4952</v>
      </c>
      <c r="O3992" s="33" t="s">
        <v>25720</v>
      </c>
      <c r="P3992" s="33" t="s">
        <v>45771</v>
      </c>
      <c r="Q3992" s="33" t="s">
        <v>29986</v>
      </c>
      <c r="R3992" s="96" t="s">
        <v>25721</v>
      </c>
      <c r="S3992" s="33" t="s">
        <v>22</v>
      </c>
      <c r="T3992" s="33" t="s">
        <v>28</v>
      </c>
      <c r="U3992" s="33" t="s">
        <v>26494</v>
      </c>
      <c r="V3992" s="33" t="s">
        <v>26482</v>
      </c>
      <c r="W3992" s="33" t="s">
        <v>26485</v>
      </c>
      <c r="X3992" s="33" t="s">
        <v>93</v>
      </c>
      <c r="Y3992" s="33">
        <v>2308</v>
      </c>
      <c r="AA3992" s="33" t="s">
        <v>42843</v>
      </c>
      <c r="AB3992" s="33">
        <v>4458</v>
      </c>
      <c r="AC3992" s="103">
        <v>18885</v>
      </c>
    </row>
    <row r="3993" spans="1:29" ht="13" customHeight="1" x14ac:dyDescent="0.2">
      <c r="A3993" s="33" t="s">
        <v>25783</v>
      </c>
      <c r="B3993" s="33">
        <v>51</v>
      </c>
      <c r="C3993" s="33" t="s">
        <v>13</v>
      </c>
      <c r="D3993" s="33" t="s">
        <v>30</v>
      </c>
      <c r="E3993" s="33" t="s">
        <v>26068</v>
      </c>
      <c r="F3993" s="94">
        <v>42773</v>
      </c>
      <c r="G3993" s="33" t="s">
        <v>25784</v>
      </c>
      <c r="H3993" s="33" t="s">
        <v>815</v>
      </c>
      <c r="I3993" s="33" t="s">
        <v>293</v>
      </c>
      <c r="J3993" s="62">
        <v>40475</v>
      </c>
      <c r="K3993" s="33" t="s">
        <v>2005</v>
      </c>
      <c r="L3993" s="33" t="s">
        <v>18184</v>
      </c>
      <c r="M3993" s="1" t="s">
        <v>46058</v>
      </c>
      <c r="N3993" s="33" t="s">
        <v>20</v>
      </c>
      <c r="O3993" s="33" t="s">
        <v>25785</v>
      </c>
      <c r="P3993" s="33" t="s">
        <v>45771</v>
      </c>
      <c r="Q3993" s="33" t="s">
        <v>29986</v>
      </c>
      <c r="R3993" s="96" t="s">
        <v>25786</v>
      </c>
      <c r="S3993" s="33" t="s">
        <v>93</v>
      </c>
      <c r="T3993" s="33" t="s">
        <v>350</v>
      </c>
      <c r="U3993" s="35" t="s">
        <v>26775</v>
      </c>
      <c r="V3993" s="33" t="s">
        <v>26482</v>
      </c>
      <c r="W3993" s="33" t="s">
        <v>26483</v>
      </c>
      <c r="X3993" s="33" t="s">
        <v>93</v>
      </c>
      <c r="Y3993" s="33">
        <v>2347</v>
      </c>
      <c r="AA3993" s="33" t="s">
        <v>42844</v>
      </c>
      <c r="AB3993" s="33">
        <v>4459</v>
      </c>
      <c r="AC3993" s="103">
        <v>19039</v>
      </c>
    </row>
    <row r="3994" spans="1:29" ht="13" customHeight="1" x14ac:dyDescent="0.2">
      <c r="A3994" s="33" t="s">
        <v>25163</v>
      </c>
      <c r="B3994" s="33">
        <v>50</v>
      </c>
      <c r="C3994" s="33" t="s">
        <v>13</v>
      </c>
      <c r="D3994" s="33" t="s">
        <v>78</v>
      </c>
      <c r="F3994" s="94">
        <v>42772</v>
      </c>
      <c r="G3994" s="33" t="s">
        <v>25994</v>
      </c>
      <c r="H3994" s="33" t="s">
        <v>25164</v>
      </c>
      <c r="I3994" s="33" t="s">
        <v>191</v>
      </c>
      <c r="J3994" s="62">
        <v>80022</v>
      </c>
      <c r="K3994" s="33" t="s">
        <v>1784</v>
      </c>
      <c r="L3994" s="33" t="s">
        <v>25165</v>
      </c>
      <c r="M3994" s="1" t="s">
        <v>46241</v>
      </c>
      <c r="N3994" s="33" t="s">
        <v>20</v>
      </c>
      <c r="O3994" s="33" t="s">
        <v>25166</v>
      </c>
      <c r="P3994" s="33" t="s">
        <v>45771</v>
      </c>
      <c r="Q3994" s="33" t="s">
        <v>29986</v>
      </c>
      <c r="R3994" s="96" t="s">
        <v>25167</v>
      </c>
      <c r="S3994" s="33" t="s">
        <v>93</v>
      </c>
      <c r="T3994" s="33" t="s">
        <v>21</v>
      </c>
      <c r="U3994" s="35" t="s">
        <v>26689</v>
      </c>
      <c r="V3994" s="33" t="s">
        <v>26482</v>
      </c>
      <c r="W3994" s="33" t="s">
        <v>26485</v>
      </c>
      <c r="X3994" s="33" t="s">
        <v>93</v>
      </c>
      <c r="Y3994" s="33">
        <v>2306</v>
      </c>
      <c r="AA3994" s="33" t="s">
        <v>42844</v>
      </c>
      <c r="AB3994" s="33">
        <v>4452</v>
      </c>
      <c r="AC3994" s="103">
        <v>18825</v>
      </c>
    </row>
    <row r="3995" spans="1:29" ht="13" customHeight="1" x14ac:dyDescent="0.2">
      <c r="A3995" s="33" t="s">
        <v>25260</v>
      </c>
      <c r="B3995" s="33">
        <v>52</v>
      </c>
      <c r="C3995" s="33" t="s">
        <v>13</v>
      </c>
      <c r="D3995" s="33" t="s">
        <v>41</v>
      </c>
      <c r="F3995" s="94">
        <v>42772</v>
      </c>
      <c r="G3995" s="33" t="s">
        <v>26003</v>
      </c>
      <c r="H3995" s="33" t="s">
        <v>14572</v>
      </c>
      <c r="I3995" s="33" t="s">
        <v>38</v>
      </c>
      <c r="J3995" s="62">
        <v>90064</v>
      </c>
      <c r="K3995" s="33" t="s">
        <v>91</v>
      </c>
      <c r="L3995" s="33" t="s">
        <v>894</v>
      </c>
      <c r="M3995" s="1" t="s">
        <v>45955</v>
      </c>
      <c r="N3995" s="33" t="s">
        <v>4952</v>
      </c>
      <c r="O3995" s="33" t="s">
        <v>25261</v>
      </c>
      <c r="P3995" s="33" t="s">
        <v>45771</v>
      </c>
      <c r="Q3995" s="33" t="s">
        <v>29986</v>
      </c>
      <c r="R3995" s="96" t="s">
        <v>25262</v>
      </c>
      <c r="S3995" s="33" t="s">
        <v>93</v>
      </c>
      <c r="T3995" s="33" t="s">
        <v>21</v>
      </c>
      <c r="U3995" s="35" t="s">
        <v>26682</v>
      </c>
      <c r="V3995" s="33" t="s">
        <v>26484</v>
      </c>
      <c r="W3995" s="33" t="s">
        <v>26486</v>
      </c>
      <c r="X3995" s="33" t="s">
        <v>93</v>
      </c>
      <c r="Y3995" s="33">
        <v>2287</v>
      </c>
      <c r="AA3995" s="33" t="s">
        <v>42842</v>
      </c>
      <c r="AB3995" s="33">
        <v>4453</v>
      </c>
      <c r="AC3995" s="103">
        <v>18823</v>
      </c>
    </row>
    <row r="3996" spans="1:29" ht="13" customHeight="1" x14ac:dyDescent="0.2">
      <c r="A3996" s="33" t="s">
        <v>25323</v>
      </c>
      <c r="B3996" s="33">
        <v>22</v>
      </c>
      <c r="C3996" s="33" t="s">
        <v>13</v>
      </c>
      <c r="D3996" s="33" t="s">
        <v>78</v>
      </c>
      <c r="E3996" s="96" t="s">
        <v>25324</v>
      </c>
      <c r="F3996" s="94">
        <v>42772</v>
      </c>
      <c r="G3996" s="33" t="s">
        <v>26009</v>
      </c>
      <c r="H3996" s="33" t="s">
        <v>600</v>
      </c>
      <c r="I3996" s="33" t="s">
        <v>55</v>
      </c>
      <c r="J3996" s="62">
        <v>32209</v>
      </c>
      <c r="K3996" s="33" t="s">
        <v>601</v>
      </c>
      <c r="L3996" s="33" t="s">
        <v>602</v>
      </c>
      <c r="M3996" s="1" t="s">
        <v>49877</v>
      </c>
      <c r="N3996" s="33" t="s">
        <v>20</v>
      </c>
      <c r="O3996" s="33" t="s">
        <v>25325</v>
      </c>
      <c r="P3996" s="33" t="s">
        <v>45771</v>
      </c>
      <c r="Q3996" s="33" t="s">
        <v>29986</v>
      </c>
      <c r="R3996" s="96" t="s">
        <v>25326</v>
      </c>
      <c r="S3996" s="33" t="s">
        <v>93</v>
      </c>
      <c r="T3996" s="33" t="s">
        <v>45897</v>
      </c>
      <c r="U3996" s="33" t="s">
        <v>39851</v>
      </c>
      <c r="V3996" s="33" t="s">
        <v>26484</v>
      </c>
      <c r="W3996" s="33" t="s">
        <v>26485</v>
      </c>
      <c r="X3996" s="33" t="s">
        <v>93</v>
      </c>
      <c r="Y3996" s="33">
        <v>2305</v>
      </c>
      <c r="AA3996" s="33" t="s">
        <v>42842</v>
      </c>
      <c r="AB3996" s="33">
        <v>4454</v>
      </c>
      <c r="AC3996" s="103">
        <v>18881</v>
      </c>
    </row>
    <row r="3997" spans="1:29" ht="13" customHeight="1" x14ac:dyDescent="0.2">
      <c r="A3997" s="33" t="s">
        <v>25565</v>
      </c>
      <c r="B3997" s="33">
        <v>41</v>
      </c>
      <c r="C3997" s="33" t="s">
        <v>13</v>
      </c>
      <c r="D3997" s="33" t="s">
        <v>78</v>
      </c>
      <c r="F3997" s="94">
        <v>42771</v>
      </c>
      <c r="G3997" s="33" t="s">
        <v>25566</v>
      </c>
      <c r="H3997" s="33" t="s">
        <v>25279</v>
      </c>
      <c r="I3997" s="33" t="s">
        <v>62</v>
      </c>
      <c r="J3997" s="62">
        <v>45322</v>
      </c>
      <c r="K3997" s="33" t="s">
        <v>992</v>
      </c>
      <c r="L3997" s="33" t="s">
        <v>25567</v>
      </c>
      <c r="M3997" s="1" t="s">
        <v>47679</v>
      </c>
      <c r="N3997" s="33" t="s">
        <v>20</v>
      </c>
      <c r="O3997" s="33" t="s">
        <v>25568</v>
      </c>
      <c r="P3997" s="33" t="s">
        <v>45771</v>
      </c>
      <c r="Q3997" s="33" t="s">
        <v>29986</v>
      </c>
      <c r="R3997" s="96" t="s">
        <v>25569</v>
      </c>
      <c r="S3997" s="33" t="s">
        <v>93</v>
      </c>
      <c r="T3997" s="33" t="s">
        <v>21</v>
      </c>
      <c r="U3997" s="33" t="s">
        <v>26689</v>
      </c>
      <c r="V3997" s="33" t="s">
        <v>26484</v>
      </c>
      <c r="W3997" s="33" t="s">
        <v>26485</v>
      </c>
      <c r="X3997" s="33" t="s">
        <v>509</v>
      </c>
      <c r="Y3997" s="33">
        <v>2286</v>
      </c>
      <c r="AA3997" s="33" t="s">
        <v>42844</v>
      </c>
      <c r="AB3997" s="33">
        <v>4449</v>
      </c>
      <c r="AC3997" s="103">
        <v>18821</v>
      </c>
    </row>
    <row r="3998" spans="1:29" ht="13" customHeight="1" x14ac:dyDescent="0.2">
      <c r="A3998" s="33" t="s">
        <v>25915</v>
      </c>
      <c r="B3998" s="33">
        <v>45</v>
      </c>
      <c r="C3998" s="33" t="s">
        <v>13</v>
      </c>
      <c r="D3998" s="33" t="s">
        <v>78</v>
      </c>
      <c r="F3998" s="94">
        <v>42771</v>
      </c>
      <c r="G3998" s="33" t="s">
        <v>25916</v>
      </c>
      <c r="H3998" s="33" t="s">
        <v>1063</v>
      </c>
      <c r="I3998" s="33" t="s">
        <v>38</v>
      </c>
      <c r="J3998" s="62">
        <v>94538</v>
      </c>
      <c r="K3998" s="33" t="s">
        <v>555</v>
      </c>
      <c r="L3998" s="33" t="s">
        <v>1064</v>
      </c>
      <c r="M3998" s="1" t="s">
        <v>46726</v>
      </c>
      <c r="N3998" s="33" t="s">
        <v>20</v>
      </c>
      <c r="O3998" s="33" t="s">
        <v>25917</v>
      </c>
      <c r="P3998" s="33" t="s">
        <v>45771</v>
      </c>
      <c r="Q3998" s="33" t="s">
        <v>29986</v>
      </c>
      <c r="R3998" s="96" t="s">
        <v>25918</v>
      </c>
      <c r="S3998" s="33" t="s">
        <v>509</v>
      </c>
      <c r="T3998" s="33" t="s">
        <v>45897</v>
      </c>
      <c r="U3998" s="33" t="s">
        <v>49804</v>
      </c>
      <c r="V3998" s="33" t="s">
        <v>26484</v>
      </c>
      <c r="W3998" s="33" t="s">
        <v>26485</v>
      </c>
      <c r="X3998" s="33" t="s">
        <v>93</v>
      </c>
      <c r="Y3998" s="33">
        <v>2283</v>
      </c>
      <c r="AA3998" s="33" t="s">
        <v>42844</v>
      </c>
      <c r="AB3998" s="33">
        <v>4450</v>
      </c>
      <c r="AC3998" s="103">
        <v>18819</v>
      </c>
    </row>
    <row r="3999" spans="1:29" ht="13" customHeight="1" x14ac:dyDescent="0.2">
      <c r="A3999" s="33" t="s">
        <v>25752</v>
      </c>
      <c r="B3999" s="33">
        <v>33</v>
      </c>
      <c r="C3999" s="33" t="s">
        <v>13</v>
      </c>
      <c r="D3999" s="33" t="s">
        <v>41</v>
      </c>
      <c r="E3999" s="96" t="s">
        <v>25753</v>
      </c>
      <c r="F3999" s="94">
        <v>42771</v>
      </c>
      <c r="G3999" s="33" t="s">
        <v>25754</v>
      </c>
      <c r="H3999" s="33" t="s">
        <v>4294</v>
      </c>
      <c r="I3999" s="33" t="s">
        <v>191</v>
      </c>
      <c r="J3999" s="62">
        <v>81004</v>
      </c>
      <c r="K3999" s="33" t="s">
        <v>4294</v>
      </c>
      <c r="L3999" s="33" t="s">
        <v>4296</v>
      </c>
      <c r="M3999" s="1" t="s">
        <v>45922</v>
      </c>
      <c r="N3999" s="33" t="s">
        <v>20</v>
      </c>
      <c r="O3999" s="33" t="s">
        <v>25755</v>
      </c>
      <c r="P3999" s="33" t="s">
        <v>45771</v>
      </c>
      <c r="Q3999" s="33" t="s">
        <v>29986</v>
      </c>
      <c r="R3999" s="96" t="s">
        <v>25756</v>
      </c>
      <c r="S3999" s="33" t="s">
        <v>93</v>
      </c>
      <c r="T3999" s="33" t="s">
        <v>350</v>
      </c>
      <c r="U3999" s="35" t="s">
        <v>26775</v>
      </c>
      <c r="V3999" s="33" t="s">
        <v>26482</v>
      </c>
      <c r="W3999" s="33" t="s">
        <v>26485</v>
      </c>
      <c r="X3999" s="33" t="s">
        <v>509</v>
      </c>
      <c r="Y3999" s="33">
        <v>2300</v>
      </c>
      <c r="AA3999" s="33" t="s">
        <v>42844</v>
      </c>
      <c r="AB3999" s="33">
        <v>4451</v>
      </c>
      <c r="AC3999" s="103">
        <v>18820</v>
      </c>
    </row>
    <row r="4000" spans="1:29" ht="13" customHeight="1" x14ac:dyDescent="0.2">
      <c r="A4000" s="33" t="s">
        <v>25598</v>
      </c>
      <c r="B4000" s="33">
        <v>56</v>
      </c>
      <c r="C4000" s="33" t="s">
        <v>13</v>
      </c>
      <c r="D4000" s="33" t="s">
        <v>30</v>
      </c>
      <c r="F4000" s="94">
        <v>42770</v>
      </c>
      <c r="G4000" s="33" t="s">
        <v>26028</v>
      </c>
      <c r="H4000" s="33" t="s">
        <v>15138</v>
      </c>
      <c r="I4000" s="33" t="s">
        <v>55</v>
      </c>
      <c r="J4000" s="62">
        <v>32720</v>
      </c>
      <c r="K4000" s="33" t="s">
        <v>3558</v>
      </c>
      <c r="L4000" s="33" t="s">
        <v>1177</v>
      </c>
      <c r="M4000" s="1" t="s">
        <v>46355</v>
      </c>
      <c r="N4000" s="33" t="s">
        <v>20</v>
      </c>
      <c r="O4000" s="33" t="s">
        <v>36503</v>
      </c>
      <c r="P4000" s="33" t="s">
        <v>45771</v>
      </c>
      <c r="Q4000" s="33" t="s">
        <v>29986</v>
      </c>
      <c r="R4000" s="96" t="s">
        <v>25599</v>
      </c>
      <c r="S4000" s="33" t="s">
        <v>509</v>
      </c>
      <c r="T4000" s="33" t="s">
        <v>21</v>
      </c>
      <c r="U4000" s="35" t="s">
        <v>26689</v>
      </c>
      <c r="V4000" s="33" t="s">
        <v>26484</v>
      </c>
      <c r="W4000" s="33" t="s">
        <v>26485</v>
      </c>
      <c r="X4000" s="33" t="s">
        <v>93</v>
      </c>
      <c r="Y4000" s="33">
        <v>2293</v>
      </c>
      <c r="AA4000" s="33" t="s">
        <v>42844</v>
      </c>
      <c r="AB4000" s="33">
        <v>4447</v>
      </c>
      <c r="AC4000" s="103">
        <v>18817</v>
      </c>
    </row>
    <row r="4001" spans="1:43" ht="13" customHeight="1" x14ac:dyDescent="0.2">
      <c r="A4001" s="33" t="s">
        <v>25862</v>
      </c>
      <c r="B4001" s="33">
        <v>68</v>
      </c>
      <c r="C4001" s="33" t="s">
        <v>13</v>
      </c>
      <c r="D4001" s="33" t="s">
        <v>78</v>
      </c>
      <c r="E4001" s="33" t="s">
        <v>26070</v>
      </c>
      <c r="F4001" s="94">
        <v>42770</v>
      </c>
      <c r="G4001" s="33" t="s">
        <v>25863</v>
      </c>
      <c r="H4001" s="33" t="s">
        <v>398</v>
      </c>
      <c r="I4001" s="33" t="s">
        <v>399</v>
      </c>
      <c r="J4001" s="62">
        <v>64131</v>
      </c>
      <c r="K4001" s="33" t="s">
        <v>401</v>
      </c>
      <c r="L4001" s="33" t="s">
        <v>402</v>
      </c>
      <c r="M4001" s="1" t="s">
        <v>45936</v>
      </c>
      <c r="N4001" s="33" t="s">
        <v>20</v>
      </c>
      <c r="O4001" s="33" t="s">
        <v>25864</v>
      </c>
      <c r="P4001" s="33" t="s">
        <v>45771</v>
      </c>
      <c r="Q4001" s="33" t="s">
        <v>29986</v>
      </c>
      <c r="R4001" s="96" t="s">
        <v>25865</v>
      </c>
      <c r="S4001" s="33" t="s">
        <v>509</v>
      </c>
      <c r="T4001" s="33" t="s">
        <v>21</v>
      </c>
      <c r="U4001" s="35" t="s">
        <v>26689</v>
      </c>
      <c r="V4001" s="33" t="s">
        <v>26484</v>
      </c>
      <c r="W4001" s="33" t="s">
        <v>26485</v>
      </c>
      <c r="X4001" s="33" t="s">
        <v>93</v>
      </c>
      <c r="Y4001" s="33">
        <v>2288</v>
      </c>
      <c r="AA4001" s="33" t="s">
        <v>42844</v>
      </c>
      <c r="AB4001" s="33">
        <v>4446</v>
      </c>
      <c r="AC4001" s="103">
        <v>18818</v>
      </c>
      <c r="AQ4001" s="96"/>
    </row>
    <row r="4002" spans="1:43" ht="13" customHeight="1" x14ac:dyDescent="0.2">
      <c r="A4002" s="33" t="s">
        <v>25688</v>
      </c>
      <c r="B4002" s="33">
        <v>23</v>
      </c>
      <c r="C4002" s="33" t="s">
        <v>13</v>
      </c>
      <c r="D4002" s="33" t="s">
        <v>41</v>
      </c>
      <c r="E4002" s="96" t="s">
        <v>25689</v>
      </c>
      <c r="F4002" s="94">
        <v>42770</v>
      </c>
      <c r="G4002" s="33" t="s">
        <v>26034</v>
      </c>
      <c r="H4002" s="33" t="s">
        <v>25690</v>
      </c>
      <c r="I4002" s="33" t="s">
        <v>159</v>
      </c>
      <c r="J4002" s="62">
        <v>31788</v>
      </c>
      <c r="K4002" s="33" t="s">
        <v>25691</v>
      </c>
      <c r="L4002" s="33" t="s">
        <v>25692</v>
      </c>
      <c r="M4002" s="1" t="s">
        <v>47013</v>
      </c>
      <c r="N4002" s="33" t="s">
        <v>20</v>
      </c>
      <c r="O4002" s="33" t="s">
        <v>25693</v>
      </c>
      <c r="P4002" s="33" t="s">
        <v>45771</v>
      </c>
      <c r="Q4002" s="33" t="s">
        <v>29986</v>
      </c>
      <c r="R4002" s="96" t="s">
        <v>25694</v>
      </c>
      <c r="S4002" s="33" t="s">
        <v>93</v>
      </c>
      <c r="T4002" s="33" t="s">
        <v>45897</v>
      </c>
      <c r="U4002" s="33" t="s">
        <v>49804</v>
      </c>
      <c r="V4002" s="33" t="s">
        <v>26482</v>
      </c>
      <c r="W4002" s="33" t="s">
        <v>26485</v>
      </c>
      <c r="X4002" s="33" t="s">
        <v>93</v>
      </c>
      <c r="Y4002" s="33">
        <v>2348</v>
      </c>
      <c r="AA4002" s="33" t="s">
        <v>42843</v>
      </c>
      <c r="AB4002" s="33">
        <v>4448</v>
      </c>
      <c r="AC4002" s="103">
        <v>19027</v>
      </c>
    </row>
    <row r="4003" spans="1:43" ht="13" customHeight="1" x14ac:dyDescent="0.2">
      <c r="A4003" s="33" t="s">
        <v>25840</v>
      </c>
      <c r="B4003" s="33">
        <v>22</v>
      </c>
      <c r="C4003" s="33" t="s">
        <v>13</v>
      </c>
      <c r="D4003" s="33" t="s">
        <v>78</v>
      </c>
      <c r="F4003" s="94">
        <v>42769</v>
      </c>
      <c r="G4003" s="33" t="s">
        <v>25841</v>
      </c>
      <c r="H4003" s="33" t="s">
        <v>5462</v>
      </c>
      <c r="I4003" s="33" t="s">
        <v>337</v>
      </c>
      <c r="J4003" s="62">
        <v>28340</v>
      </c>
      <c r="K4003" s="33" t="s">
        <v>5198</v>
      </c>
      <c r="L4003" s="33" t="s">
        <v>5865</v>
      </c>
      <c r="M4003" s="1" t="s">
        <v>46625</v>
      </c>
      <c r="N4003" s="33" t="s">
        <v>20</v>
      </c>
      <c r="O4003" s="33" t="s">
        <v>25842</v>
      </c>
      <c r="P4003" s="33" t="s">
        <v>45771</v>
      </c>
      <c r="Q4003" s="33" t="s">
        <v>29986</v>
      </c>
      <c r="R4003" s="96" t="s">
        <v>25843</v>
      </c>
      <c r="S4003" s="33" t="s">
        <v>93</v>
      </c>
      <c r="T4003" s="33" t="s">
        <v>21</v>
      </c>
      <c r="U4003" s="35" t="s">
        <v>26689</v>
      </c>
      <c r="V4003" s="33" t="s">
        <v>26484</v>
      </c>
      <c r="W4003" s="33" t="s">
        <v>26483</v>
      </c>
      <c r="X4003" s="33" t="s">
        <v>93</v>
      </c>
      <c r="Y4003" s="33">
        <v>2294</v>
      </c>
      <c r="AA4003" s="33" t="s">
        <v>42843</v>
      </c>
      <c r="AB4003" s="33">
        <v>4442</v>
      </c>
      <c r="AC4003" s="103">
        <v>18812</v>
      </c>
    </row>
    <row r="4004" spans="1:43" ht="13" customHeight="1" x14ac:dyDescent="0.2">
      <c r="A4004" s="33" t="s">
        <v>25368</v>
      </c>
      <c r="B4004" s="33">
        <v>27</v>
      </c>
      <c r="C4004" s="33" t="s">
        <v>13</v>
      </c>
      <c r="D4004" s="33" t="s">
        <v>41</v>
      </c>
      <c r="F4004" s="94">
        <v>42769</v>
      </c>
      <c r="G4004" s="33" t="s">
        <v>25369</v>
      </c>
      <c r="H4004" s="33" t="s">
        <v>25370</v>
      </c>
      <c r="I4004" s="33" t="s">
        <v>38</v>
      </c>
      <c r="J4004" s="62">
        <v>96146</v>
      </c>
      <c r="K4004" s="33" t="s">
        <v>1000</v>
      </c>
      <c r="L4004" s="33" t="s">
        <v>1001</v>
      </c>
      <c r="M4004" s="1" t="s">
        <v>46849</v>
      </c>
      <c r="N4004" s="33" t="s">
        <v>20</v>
      </c>
      <c r="O4004" s="33" t="s">
        <v>25371</v>
      </c>
      <c r="P4004" s="33" t="s">
        <v>45771</v>
      </c>
      <c r="Q4004" s="33" t="s">
        <v>29986</v>
      </c>
      <c r="R4004" s="96" t="s">
        <v>25372</v>
      </c>
      <c r="S4004" s="33" t="s">
        <v>901</v>
      </c>
      <c r="T4004" s="33" t="s">
        <v>21</v>
      </c>
      <c r="U4004" s="35" t="s">
        <v>26689</v>
      </c>
      <c r="V4004" s="33" t="s">
        <v>26484</v>
      </c>
      <c r="W4004" s="33" t="s">
        <v>26483</v>
      </c>
      <c r="X4004" s="33" t="s">
        <v>93</v>
      </c>
      <c r="Y4004" s="33">
        <v>2281</v>
      </c>
      <c r="AA4004" s="33" t="s">
        <v>42843</v>
      </c>
      <c r="AB4004" s="33">
        <v>4439</v>
      </c>
      <c r="AC4004" s="103">
        <v>18808</v>
      </c>
    </row>
    <row r="4005" spans="1:43" ht="13" customHeight="1" x14ac:dyDescent="0.2">
      <c r="A4005" s="33" t="s">
        <v>25616</v>
      </c>
      <c r="B4005" s="33">
        <v>33</v>
      </c>
      <c r="C4005" s="33" t="s">
        <v>13</v>
      </c>
      <c r="D4005" s="33" t="s">
        <v>30</v>
      </c>
      <c r="E4005" s="96" t="s">
        <v>25617</v>
      </c>
      <c r="F4005" s="94">
        <v>42769</v>
      </c>
      <c r="G4005" s="33" t="s">
        <v>25618</v>
      </c>
      <c r="H4005" s="33" t="s">
        <v>8553</v>
      </c>
      <c r="I4005" s="33" t="s">
        <v>337</v>
      </c>
      <c r="J4005" s="62">
        <v>28601</v>
      </c>
      <c r="K4005" s="33" t="s">
        <v>8555</v>
      </c>
      <c r="L4005" s="33" t="s">
        <v>8556</v>
      </c>
      <c r="M4005" s="1" t="s">
        <v>46234</v>
      </c>
      <c r="N4005" s="33" t="s">
        <v>20</v>
      </c>
      <c r="O4005" s="33" t="s">
        <v>25619</v>
      </c>
      <c r="P4005" s="33" t="s">
        <v>45771</v>
      </c>
      <c r="Q4005" s="33" t="s">
        <v>29986</v>
      </c>
      <c r="R4005" s="96" t="s">
        <v>25620</v>
      </c>
      <c r="S4005" s="33" t="s">
        <v>93</v>
      </c>
      <c r="T4005" s="33" t="s">
        <v>21</v>
      </c>
      <c r="U4005" s="35" t="s">
        <v>26689</v>
      </c>
      <c r="V4005" s="33" t="s">
        <v>26484</v>
      </c>
      <c r="W4005" s="33" t="s">
        <v>26485</v>
      </c>
      <c r="X4005" s="33" t="s">
        <v>93</v>
      </c>
      <c r="Y4005" s="33">
        <v>2289</v>
      </c>
      <c r="AA4005" s="33" t="s">
        <v>42842</v>
      </c>
      <c r="AB4005" s="33">
        <v>4441</v>
      </c>
      <c r="AC4005" s="103">
        <v>18811</v>
      </c>
    </row>
    <row r="4006" spans="1:43" ht="13" customHeight="1" x14ac:dyDescent="0.2">
      <c r="A4006" s="33" t="s">
        <v>25726</v>
      </c>
      <c r="B4006" s="33">
        <v>38</v>
      </c>
      <c r="C4006" s="33" t="s">
        <v>13</v>
      </c>
      <c r="D4006" s="33" t="s">
        <v>30</v>
      </c>
      <c r="F4006" s="94">
        <v>42769</v>
      </c>
      <c r="G4006" s="33" t="s">
        <v>25727</v>
      </c>
      <c r="H4006" s="33" t="s">
        <v>1343</v>
      </c>
      <c r="I4006" s="33" t="s">
        <v>138</v>
      </c>
      <c r="J4006" s="62">
        <v>26354</v>
      </c>
      <c r="K4006" s="33" t="s">
        <v>6640</v>
      </c>
      <c r="L4006" s="33" t="s">
        <v>25728</v>
      </c>
      <c r="M4006" s="1" t="s">
        <v>47681</v>
      </c>
      <c r="N4006" s="33" t="s">
        <v>20</v>
      </c>
      <c r="O4006" s="33" t="s">
        <v>25729</v>
      </c>
      <c r="P4006" s="33" t="s">
        <v>45771</v>
      </c>
      <c r="Q4006" s="33" t="s">
        <v>29986</v>
      </c>
      <c r="R4006" s="96" t="s">
        <v>25730</v>
      </c>
      <c r="S4006" s="33" t="s">
        <v>93</v>
      </c>
      <c r="T4006" s="33" t="s">
        <v>21</v>
      </c>
      <c r="U4006" s="35" t="s">
        <v>26689</v>
      </c>
      <c r="V4006" s="33" t="s">
        <v>26484</v>
      </c>
      <c r="W4006" s="33" t="s">
        <v>26485</v>
      </c>
      <c r="X4006" s="33" t="s">
        <v>93</v>
      </c>
      <c r="Y4006" s="33">
        <v>2297</v>
      </c>
      <c r="AA4006" s="33" t="s">
        <v>42843</v>
      </c>
      <c r="AB4006" s="33">
        <v>4443</v>
      </c>
      <c r="AC4006" s="103">
        <v>18816</v>
      </c>
    </row>
    <row r="4007" spans="1:43" ht="13" customHeight="1" x14ac:dyDescent="0.2">
      <c r="A4007" s="33" t="s">
        <v>25621</v>
      </c>
      <c r="B4007" s="33">
        <v>41</v>
      </c>
      <c r="C4007" s="33" t="s">
        <v>13</v>
      </c>
      <c r="D4007" s="33" t="s">
        <v>14</v>
      </c>
      <c r="F4007" s="94">
        <v>42769</v>
      </c>
      <c r="G4007" s="33" t="s">
        <v>25622</v>
      </c>
      <c r="H4007" s="33" t="s">
        <v>25623</v>
      </c>
      <c r="I4007" s="33" t="s">
        <v>66</v>
      </c>
      <c r="J4007" s="62">
        <v>79068</v>
      </c>
      <c r="K4007" s="33" t="s">
        <v>5225</v>
      </c>
      <c r="L4007" s="33" t="s">
        <v>25624</v>
      </c>
      <c r="M4007" s="1" t="s">
        <v>47680</v>
      </c>
      <c r="N4007" s="33" t="s">
        <v>20</v>
      </c>
      <c r="O4007" s="33" t="s">
        <v>25625</v>
      </c>
      <c r="P4007" s="33" t="s">
        <v>45771</v>
      </c>
      <c r="Q4007" s="33" t="s">
        <v>29986</v>
      </c>
      <c r="R4007" s="96" t="s">
        <v>25626</v>
      </c>
      <c r="S4007" s="33" t="s">
        <v>93</v>
      </c>
      <c r="T4007" s="33" t="s">
        <v>21</v>
      </c>
      <c r="U4007" s="35" t="s">
        <v>26689</v>
      </c>
      <c r="V4007" s="33" t="s">
        <v>26484</v>
      </c>
      <c r="W4007" s="33" t="s">
        <v>26485</v>
      </c>
      <c r="X4007" s="33" t="s">
        <v>93</v>
      </c>
      <c r="Y4007" s="33">
        <v>2285</v>
      </c>
      <c r="AA4007" s="33" t="s">
        <v>42843</v>
      </c>
      <c r="AB4007" s="33">
        <v>4440</v>
      </c>
      <c r="AC4007" s="103">
        <v>18815</v>
      </c>
      <c r="AQ4007" s="96"/>
    </row>
    <row r="4008" spans="1:43" ht="13" customHeight="1" x14ac:dyDescent="0.2">
      <c r="A4008" s="33" t="s">
        <v>25177</v>
      </c>
      <c r="B4008" s="33">
        <v>45</v>
      </c>
      <c r="C4008" s="33" t="s">
        <v>13</v>
      </c>
      <c r="D4008" s="33" t="s">
        <v>30</v>
      </c>
      <c r="F4008" s="94">
        <v>42769</v>
      </c>
      <c r="G4008" s="33" t="s">
        <v>25178</v>
      </c>
      <c r="H4008" s="33" t="s">
        <v>5625</v>
      </c>
      <c r="I4008" s="33" t="s">
        <v>66</v>
      </c>
      <c r="J4008" s="62">
        <v>75039</v>
      </c>
      <c r="K4008" s="33" t="s">
        <v>265</v>
      </c>
      <c r="L4008" s="33" t="s">
        <v>5627</v>
      </c>
      <c r="M4008" s="1" t="s">
        <v>46130</v>
      </c>
      <c r="N4008" s="33" t="s">
        <v>20</v>
      </c>
      <c r="O4008" s="33" t="s">
        <v>25179</v>
      </c>
      <c r="P4008" s="33" t="s">
        <v>45771</v>
      </c>
      <c r="Q4008" s="33" t="s">
        <v>29986</v>
      </c>
      <c r="R4008" s="96" t="s">
        <v>25180</v>
      </c>
      <c r="S4008" s="33" t="s">
        <v>93</v>
      </c>
      <c r="T4008" s="33" t="s">
        <v>21</v>
      </c>
      <c r="U4008" s="35" t="s">
        <v>26689</v>
      </c>
      <c r="V4008" s="33" t="s">
        <v>26482</v>
      </c>
      <c r="W4008" s="33" t="s">
        <v>26485</v>
      </c>
      <c r="X4008" s="33" t="s">
        <v>93</v>
      </c>
      <c r="Y4008" s="33">
        <v>2299</v>
      </c>
      <c r="AA4008" s="33" t="s">
        <v>42844</v>
      </c>
      <c r="AB4008" s="33">
        <v>4444</v>
      </c>
      <c r="AC4008" s="103">
        <v>18813</v>
      </c>
    </row>
    <row r="4009" spans="1:43" ht="13" customHeight="1" x14ac:dyDescent="0.2">
      <c r="A4009" s="33" t="s">
        <v>25787</v>
      </c>
      <c r="B4009" s="33">
        <v>26</v>
      </c>
      <c r="C4009" s="33" t="s">
        <v>13</v>
      </c>
      <c r="D4009" s="33" t="s">
        <v>41</v>
      </c>
      <c r="F4009" s="94">
        <v>42769</v>
      </c>
      <c r="G4009" s="33" t="s">
        <v>25788</v>
      </c>
      <c r="H4009" s="33" t="s">
        <v>25789</v>
      </c>
      <c r="I4009" s="33" t="s">
        <v>37</v>
      </c>
      <c r="J4009" s="62">
        <v>60304</v>
      </c>
      <c r="K4009" s="33" t="s">
        <v>81</v>
      </c>
      <c r="L4009" s="33" t="s">
        <v>25790</v>
      </c>
      <c r="M4009" s="1" t="s">
        <v>47682</v>
      </c>
      <c r="N4009" s="33" t="s">
        <v>20</v>
      </c>
      <c r="O4009" s="33" t="s">
        <v>25791</v>
      </c>
      <c r="P4009" s="33" t="s">
        <v>45771</v>
      </c>
      <c r="Q4009" s="33" t="s">
        <v>29986</v>
      </c>
      <c r="R4009" s="96" t="s">
        <v>25792</v>
      </c>
      <c r="S4009" s="33" t="s">
        <v>22</v>
      </c>
      <c r="T4009" s="33" t="s">
        <v>350</v>
      </c>
      <c r="U4009" s="35" t="s">
        <v>26775</v>
      </c>
      <c r="V4009" s="33" t="s">
        <v>26482</v>
      </c>
      <c r="W4009" s="33" t="s">
        <v>26483</v>
      </c>
      <c r="X4009" s="33" t="s">
        <v>93</v>
      </c>
      <c r="Y4009" s="33">
        <v>2298</v>
      </c>
      <c r="AA4009" s="33" t="s">
        <v>42842</v>
      </c>
      <c r="AB4009" s="33">
        <v>4445</v>
      </c>
      <c r="AC4009" s="103">
        <v>18810</v>
      </c>
    </row>
    <row r="4010" spans="1:43" ht="13" customHeight="1" x14ac:dyDescent="0.2">
      <c r="A4010" s="33" t="s">
        <v>25473</v>
      </c>
      <c r="B4010" s="33">
        <v>57</v>
      </c>
      <c r="C4010" s="33" t="s">
        <v>13</v>
      </c>
      <c r="D4010" s="33" t="s">
        <v>30</v>
      </c>
      <c r="E4010" s="96" t="s">
        <v>25474</v>
      </c>
      <c r="F4010" s="94">
        <v>42768</v>
      </c>
      <c r="G4010" s="33" t="s">
        <v>26022</v>
      </c>
      <c r="H4010" s="33" t="s">
        <v>25475</v>
      </c>
      <c r="I4010" s="33" t="s">
        <v>55</v>
      </c>
      <c r="J4010" s="62">
        <v>32065</v>
      </c>
      <c r="K4010" s="33" t="s">
        <v>3104</v>
      </c>
      <c r="L4010" s="33" t="s">
        <v>3105</v>
      </c>
      <c r="M4010" s="1" t="s">
        <v>46683</v>
      </c>
      <c r="N4010" s="33" t="s">
        <v>20</v>
      </c>
      <c r="O4010" s="33" t="s">
        <v>25476</v>
      </c>
      <c r="P4010" s="33" t="s">
        <v>45771</v>
      </c>
      <c r="Q4010" s="33" t="s">
        <v>29986</v>
      </c>
      <c r="R4010" s="96" t="s">
        <v>25477</v>
      </c>
      <c r="S4010" s="33" t="s">
        <v>93</v>
      </c>
      <c r="T4010" s="33" t="s">
        <v>21</v>
      </c>
      <c r="U4010" s="35" t="s">
        <v>26689</v>
      </c>
      <c r="V4010" s="33" t="s">
        <v>26482</v>
      </c>
      <c r="W4010" s="33" t="s">
        <v>26485</v>
      </c>
      <c r="X4010" s="33" t="s">
        <v>93</v>
      </c>
      <c r="Y4010" s="33">
        <v>2302</v>
      </c>
      <c r="AA4010" s="33" t="s">
        <v>42844</v>
      </c>
      <c r="AB4010" s="33">
        <v>4437</v>
      </c>
      <c r="AC4010" s="103">
        <v>18804</v>
      </c>
    </row>
    <row r="4011" spans="1:43" ht="13" customHeight="1" x14ac:dyDescent="0.2">
      <c r="A4011" s="33" t="s">
        <v>25736</v>
      </c>
      <c r="B4011" s="33">
        <v>26</v>
      </c>
      <c r="C4011" s="33" t="s">
        <v>13</v>
      </c>
      <c r="D4011" s="33" t="s">
        <v>30</v>
      </c>
      <c r="E4011" s="96" t="s">
        <v>25737</v>
      </c>
      <c r="F4011" s="94">
        <v>42768</v>
      </c>
      <c r="G4011" s="33" t="s">
        <v>25738</v>
      </c>
      <c r="H4011" s="33" t="s">
        <v>25739</v>
      </c>
      <c r="I4011" s="33" t="s">
        <v>406</v>
      </c>
      <c r="J4011" s="62">
        <v>53121</v>
      </c>
      <c r="K4011" s="33" t="s">
        <v>14444</v>
      </c>
      <c r="L4011" s="33" t="s">
        <v>14445</v>
      </c>
      <c r="M4011" s="1" t="s">
        <v>46966</v>
      </c>
      <c r="N4011" s="33" t="s">
        <v>20</v>
      </c>
      <c r="O4011" s="33" t="s">
        <v>36504</v>
      </c>
      <c r="P4011" s="33" t="s">
        <v>31864</v>
      </c>
      <c r="Q4011" s="33" t="s">
        <v>29986</v>
      </c>
      <c r="R4011" s="96" t="s">
        <v>25740</v>
      </c>
      <c r="S4011" s="33" t="s">
        <v>93</v>
      </c>
      <c r="T4011" s="33" t="s">
        <v>45897</v>
      </c>
      <c r="U4011" s="33" t="s">
        <v>39851</v>
      </c>
      <c r="V4011" s="33" t="s">
        <v>26482</v>
      </c>
      <c r="W4011" s="33" t="s">
        <v>26485</v>
      </c>
      <c r="X4011" s="33" t="s">
        <v>93</v>
      </c>
      <c r="Y4011" s="33">
        <v>2282</v>
      </c>
      <c r="AA4011" s="33" t="s">
        <v>42843</v>
      </c>
      <c r="AB4011" s="33">
        <v>4438</v>
      </c>
      <c r="AC4011" s="103">
        <v>18807</v>
      </c>
    </row>
    <row r="4012" spans="1:43" ht="13" customHeight="1" x14ac:dyDescent="0.2">
      <c r="A4012" s="33" t="s">
        <v>25487</v>
      </c>
      <c r="B4012" s="33">
        <v>18</v>
      </c>
      <c r="C4012" s="33" t="s">
        <v>13</v>
      </c>
      <c r="D4012" s="33" t="s">
        <v>41</v>
      </c>
      <c r="E4012" s="96" t="s">
        <v>25488</v>
      </c>
      <c r="F4012" s="94">
        <v>42767</v>
      </c>
      <c r="G4012" s="33" t="s">
        <v>25489</v>
      </c>
      <c r="H4012" s="33" t="s">
        <v>7766</v>
      </c>
      <c r="I4012" s="33" t="s">
        <v>66</v>
      </c>
      <c r="J4012" s="62">
        <v>76308</v>
      </c>
      <c r="K4012" s="33" t="s">
        <v>632</v>
      </c>
      <c r="L4012" s="33" t="s">
        <v>7768</v>
      </c>
      <c r="M4012" s="1" t="s">
        <v>47683</v>
      </c>
      <c r="N4012" s="33" t="s">
        <v>20</v>
      </c>
      <c r="O4012" s="33" t="s">
        <v>25490</v>
      </c>
      <c r="P4012" s="33" t="s">
        <v>45771</v>
      </c>
      <c r="Q4012" s="33" t="s">
        <v>29986</v>
      </c>
      <c r="R4012" s="96" t="s">
        <v>25491</v>
      </c>
      <c r="S4012" s="33" t="s">
        <v>93</v>
      </c>
      <c r="T4012" s="33" t="s">
        <v>21</v>
      </c>
      <c r="U4012" s="33" t="s">
        <v>26689</v>
      </c>
      <c r="V4012" s="33" t="s">
        <v>26484</v>
      </c>
      <c r="W4012" s="33" t="s">
        <v>26485</v>
      </c>
      <c r="X4012" s="33" t="s">
        <v>93</v>
      </c>
      <c r="Y4012" s="33">
        <v>2708</v>
      </c>
      <c r="AA4012" s="33" t="s">
        <v>42844</v>
      </c>
      <c r="AB4012" s="33">
        <v>4433</v>
      </c>
      <c r="AC4012" s="103">
        <v>18802</v>
      </c>
    </row>
    <row r="4013" spans="1:43" ht="13" customHeight="1" x14ac:dyDescent="0.2">
      <c r="A4013" s="33" t="s">
        <v>25897</v>
      </c>
      <c r="B4013" s="33">
        <v>19</v>
      </c>
      <c r="C4013" s="33" t="s">
        <v>13</v>
      </c>
      <c r="D4013" s="33" t="s">
        <v>78</v>
      </c>
      <c r="F4013" s="94">
        <v>42767</v>
      </c>
      <c r="G4013" s="33" t="s">
        <v>26046</v>
      </c>
      <c r="H4013" s="33" t="s">
        <v>555</v>
      </c>
      <c r="I4013" s="33" t="s">
        <v>38</v>
      </c>
      <c r="J4013" s="62">
        <v>94501</v>
      </c>
      <c r="K4013" s="33" t="s">
        <v>555</v>
      </c>
      <c r="L4013" s="33" t="s">
        <v>36505</v>
      </c>
      <c r="M4013" s="1" t="s">
        <v>46910</v>
      </c>
      <c r="N4013" s="33" t="s">
        <v>20</v>
      </c>
      <c r="O4013" s="33" t="s">
        <v>36506</v>
      </c>
      <c r="P4013" s="33" t="s">
        <v>45771</v>
      </c>
      <c r="Q4013" s="33" t="s">
        <v>29986</v>
      </c>
      <c r="R4013" s="96" t="s">
        <v>30249</v>
      </c>
      <c r="S4013" s="33" t="s">
        <v>93</v>
      </c>
      <c r="T4013" s="33" t="s">
        <v>45897</v>
      </c>
      <c r="U4013" s="33" t="s">
        <v>49804</v>
      </c>
      <c r="V4013" s="33" t="s">
        <v>26484</v>
      </c>
      <c r="W4013" s="33" t="s">
        <v>26485</v>
      </c>
      <c r="Z4013" s="33" t="s">
        <v>42353</v>
      </c>
      <c r="AA4013" s="33" t="s">
        <v>42842</v>
      </c>
      <c r="AB4013" s="33">
        <v>4434</v>
      </c>
      <c r="AC4013" s="103">
        <v>18800</v>
      </c>
    </row>
    <row r="4014" spans="1:43" ht="13" customHeight="1" x14ac:dyDescent="0.2">
      <c r="A4014" s="33" t="s">
        <v>25950</v>
      </c>
      <c r="B4014" s="33">
        <v>23</v>
      </c>
      <c r="C4014" s="33" t="s">
        <v>13</v>
      </c>
      <c r="D4014" s="33" t="s">
        <v>78</v>
      </c>
      <c r="E4014" s="96" t="s">
        <v>25951</v>
      </c>
      <c r="F4014" s="94">
        <v>42767</v>
      </c>
      <c r="G4014" s="33" t="s">
        <v>26052</v>
      </c>
      <c r="H4014" s="33" t="s">
        <v>784</v>
      </c>
      <c r="I4014" s="33" t="s">
        <v>66</v>
      </c>
      <c r="J4014" s="62">
        <v>76012</v>
      </c>
      <c r="K4014" s="33" t="s">
        <v>67</v>
      </c>
      <c r="L4014" s="33" t="s">
        <v>785</v>
      </c>
      <c r="M4014" s="1" t="s">
        <v>46506</v>
      </c>
      <c r="N4014" s="33" t="s">
        <v>20</v>
      </c>
      <c r="O4014" s="33" t="s">
        <v>25952</v>
      </c>
      <c r="P4014" s="33" t="s">
        <v>42395</v>
      </c>
      <c r="Q4014" s="33" t="s">
        <v>29986</v>
      </c>
      <c r="R4014" s="96" t="s">
        <v>25953</v>
      </c>
      <c r="S4014" s="33" t="s">
        <v>93</v>
      </c>
      <c r="T4014" s="33" t="s">
        <v>350</v>
      </c>
      <c r="U4014" s="35" t="s">
        <v>26775</v>
      </c>
      <c r="V4014" s="33" t="s">
        <v>26484</v>
      </c>
      <c r="W4014" s="33" t="s">
        <v>26483</v>
      </c>
      <c r="X4014" s="33" t="s">
        <v>93</v>
      </c>
      <c r="Y4014" s="33">
        <v>2280</v>
      </c>
      <c r="AA4014" s="33" t="s">
        <v>42844</v>
      </c>
      <c r="AB4014" s="33">
        <v>4435</v>
      </c>
      <c r="AC4014" s="103">
        <v>18803</v>
      </c>
    </row>
    <row r="4015" spans="1:43" ht="13" customHeight="1" x14ac:dyDescent="0.2">
      <c r="A4015" s="33" t="s">
        <v>25802</v>
      </c>
      <c r="B4015" s="33">
        <v>31</v>
      </c>
      <c r="C4015" s="33" t="s">
        <v>13</v>
      </c>
      <c r="D4015" s="33" t="s">
        <v>78</v>
      </c>
      <c r="E4015" s="96" t="s">
        <v>25803</v>
      </c>
      <c r="F4015" s="94">
        <v>42767</v>
      </c>
      <c r="G4015" s="33" t="s">
        <v>25804</v>
      </c>
      <c r="H4015" s="33" t="s">
        <v>2651</v>
      </c>
      <c r="I4015" s="33" t="s">
        <v>38</v>
      </c>
      <c r="J4015" s="62">
        <v>92346</v>
      </c>
      <c r="K4015" s="33" t="s">
        <v>287</v>
      </c>
      <c r="L4015" s="33" t="s">
        <v>32107</v>
      </c>
      <c r="M4015" s="1" t="s">
        <v>45919</v>
      </c>
      <c r="N4015" s="33" t="s">
        <v>20</v>
      </c>
      <c r="O4015" s="33" t="s">
        <v>36507</v>
      </c>
      <c r="P4015" s="33" t="s">
        <v>45771</v>
      </c>
      <c r="Q4015" s="33" t="s">
        <v>29986</v>
      </c>
      <c r="R4015" s="96" t="s">
        <v>25805</v>
      </c>
      <c r="S4015" s="33" t="s">
        <v>93</v>
      </c>
      <c r="T4015" s="33" t="s">
        <v>350</v>
      </c>
      <c r="U4015" s="35" t="s">
        <v>26775</v>
      </c>
      <c r="V4015" s="33" t="s">
        <v>26484</v>
      </c>
      <c r="W4015" s="33" t="s">
        <v>26483</v>
      </c>
      <c r="X4015" s="33" t="s">
        <v>93</v>
      </c>
      <c r="Y4015" s="33">
        <v>2301</v>
      </c>
      <c r="AA4015" s="33" t="s">
        <v>42844</v>
      </c>
      <c r="AB4015" s="33">
        <v>4436</v>
      </c>
      <c r="AC4015" s="103">
        <v>18799</v>
      </c>
    </row>
    <row r="4016" spans="1:43" ht="13" customHeight="1" x14ac:dyDescent="0.2">
      <c r="A4016" s="33" t="s">
        <v>25574</v>
      </c>
      <c r="B4016" s="33">
        <v>37</v>
      </c>
      <c r="C4016" s="33" t="s">
        <v>13</v>
      </c>
      <c r="D4016" s="33" t="s">
        <v>78</v>
      </c>
      <c r="F4016" s="94">
        <v>42766</v>
      </c>
      <c r="G4016" s="33" t="s">
        <v>25575</v>
      </c>
      <c r="H4016" s="33" t="s">
        <v>91</v>
      </c>
      <c r="I4016" s="33" t="s">
        <v>38</v>
      </c>
      <c r="J4016" s="62">
        <v>90028</v>
      </c>
      <c r="K4016" s="33" t="s">
        <v>91</v>
      </c>
      <c r="L4016" s="33" t="s">
        <v>92</v>
      </c>
      <c r="M4016" s="1" t="s">
        <v>45984</v>
      </c>
      <c r="N4016" s="33" t="s">
        <v>4952</v>
      </c>
      <c r="O4016" s="33" t="s">
        <v>25576</v>
      </c>
      <c r="P4016" s="33" t="s">
        <v>45771</v>
      </c>
      <c r="Q4016" s="33" t="s">
        <v>29986</v>
      </c>
      <c r="R4016" s="96" t="s">
        <v>25577</v>
      </c>
      <c r="S4016" s="33" t="s">
        <v>509</v>
      </c>
      <c r="T4016" s="33" t="s">
        <v>21</v>
      </c>
      <c r="U4016" s="35" t="s">
        <v>26682</v>
      </c>
      <c r="V4016" s="33" t="s">
        <v>26484</v>
      </c>
      <c r="W4016" s="33" t="s">
        <v>26485</v>
      </c>
      <c r="X4016" s="33" t="s">
        <v>93</v>
      </c>
      <c r="Y4016" s="33">
        <v>2278</v>
      </c>
      <c r="AA4016" s="33" t="s">
        <v>42842</v>
      </c>
      <c r="AB4016" s="33">
        <v>4431</v>
      </c>
      <c r="AC4016" s="103">
        <v>18796</v>
      </c>
    </row>
    <row r="4017" spans="1:43" ht="13" customHeight="1" x14ac:dyDescent="0.2">
      <c r="A4017" s="33" t="s">
        <v>25635</v>
      </c>
      <c r="B4017" s="33">
        <v>44</v>
      </c>
      <c r="C4017" s="33" t="s">
        <v>13</v>
      </c>
      <c r="D4017" s="33" t="s">
        <v>30</v>
      </c>
      <c r="E4017" s="96" t="s">
        <v>25636</v>
      </c>
      <c r="F4017" s="94">
        <v>42766</v>
      </c>
      <c r="G4017" s="33" t="s">
        <v>26031</v>
      </c>
      <c r="H4017" s="33" t="s">
        <v>25637</v>
      </c>
      <c r="I4017" s="33" t="s">
        <v>159</v>
      </c>
      <c r="J4017" s="62">
        <v>30241</v>
      </c>
      <c r="K4017" s="33" t="s">
        <v>25638</v>
      </c>
      <c r="L4017" s="33" t="s">
        <v>36508</v>
      </c>
      <c r="M4017" s="1" t="s">
        <v>46517</v>
      </c>
      <c r="N4017" s="33" t="s">
        <v>362</v>
      </c>
      <c r="O4017" s="33" t="s">
        <v>25639</v>
      </c>
      <c r="P4017" s="33" t="s">
        <v>45771</v>
      </c>
      <c r="Q4017" s="33" t="s">
        <v>29986</v>
      </c>
      <c r="R4017" s="96" t="s">
        <v>25640</v>
      </c>
      <c r="S4017" s="33" t="s">
        <v>22</v>
      </c>
      <c r="T4017" s="33" t="s">
        <v>21</v>
      </c>
      <c r="U4017" s="33" t="s">
        <v>26682</v>
      </c>
      <c r="V4017" s="33" t="s">
        <v>26484</v>
      </c>
      <c r="W4017" s="33" t="s">
        <v>26485</v>
      </c>
      <c r="AA4017" s="33" t="s">
        <v>42844</v>
      </c>
      <c r="AB4017" s="33">
        <v>4432</v>
      </c>
      <c r="AC4017" s="103">
        <v>18797</v>
      </c>
    </row>
    <row r="4018" spans="1:43" ht="13" customHeight="1" x14ac:dyDescent="0.2">
      <c r="A4018" s="33" t="s">
        <v>25320</v>
      </c>
      <c r="B4018" s="33">
        <v>36</v>
      </c>
      <c r="C4018" s="33" t="s">
        <v>13</v>
      </c>
      <c r="D4018" s="33" t="s">
        <v>30</v>
      </c>
      <c r="E4018" s="33" t="s">
        <v>26063</v>
      </c>
      <c r="F4018" s="94">
        <v>42765</v>
      </c>
      <c r="G4018" s="33" t="s">
        <v>26008</v>
      </c>
      <c r="H4018" s="33" t="s">
        <v>14302</v>
      </c>
      <c r="I4018" s="33" t="s">
        <v>281</v>
      </c>
      <c r="J4018" s="62">
        <v>98036</v>
      </c>
      <c r="K4018" s="33" t="s">
        <v>1996</v>
      </c>
      <c r="L4018" s="33" t="s">
        <v>14867</v>
      </c>
      <c r="M4018" s="1" t="s">
        <v>47685</v>
      </c>
      <c r="N4018" s="33" t="s">
        <v>20</v>
      </c>
      <c r="O4018" s="33" t="s">
        <v>25321</v>
      </c>
      <c r="P4018" s="33" t="s">
        <v>45771</v>
      </c>
      <c r="Q4018" s="33" t="s">
        <v>29986</v>
      </c>
      <c r="R4018" s="96" t="s">
        <v>25322</v>
      </c>
      <c r="S4018" s="33" t="s">
        <v>509</v>
      </c>
      <c r="T4018" s="33" t="s">
        <v>21</v>
      </c>
      <c r="U4018" s="35" t="s">
        <v>26682</v>
      </c>
      <c r="V4018" s="33" t="s">
        <v>26482</v>
      </c>
      <c r="W4018" s="33" t="s">
        <v>26485</v>
      </c>
      <c r="X4018" s="33" t="s">
        <v>93</v>
      </c>
      <c r="Y4018" s="33">
        <v>2270</v>
      </c>
      <c r="AA4018" s="33" t="s">
        <v>42844</v>
      </c>
      <c r="AB4018" s="33">
        <v>4430</v>
      </c>
      <c r="AC4018" s="103">
        <v>18794</v>
      </c>
    </row>
    <row r="4019" spans="1:43" ht="13" customHeight="1" x14ac:dyDescent="0.2">
      <c r="A4019" s="33" t="s">
        <v>25524</v>
      </c>
      <c r="B4019" s="33">
        <v>45</v>
      </c>
      <c r="C4019" s="33" t="s">
        <v>13</v>
      </c>
      <c r="D4019" s="33" t="s">
        <v>41</v>
      </c>
      <c r="F4019" s="94">
        <v>42765</v>
      </c>
      <c r="G4019" s="33" t="s">
        <v>25525</v>
      </c>
      <c r="H4019" s="33" t="s">
        <v>182</v>
      </c>
      <c r="I4019" s="33" t="s">
        <v>38</v>
      </c>
      <c r="J4019" s="62">
        <v>93703</v>
      </c>
      <c r="K4019" s="33" t="s">
        <v>182</v>
      </c>
      <c r="L4019" s="33" t="s">
        <v>1489</v>
      </c>
      <c r="M4019" s="1" t="s">
        <v>46199</v>
      </c>
      <c r="N4019" s="33" t="s">
        <v>4952</v>
      </c>
      <c r="O4019" s="33" t="s">
        <v>25526</v>
      </c>
      <c r="P4019" s="33" t="s">
        <v>45771</v>
      </c>
      <c r="Q4019" s="33" t="s">
        <v>29986</v>
      </c>
      <c r="R4019" s="96" t="s">
        <v>25527</v>
      </c>
      <c r="S4019" s="33" t="s">
        <v>509</v>
      </c>
      <c r="T4019" s="33" t="s">
        <v>21</v>
      </c>
      <c r="U4019" s="33" t="s">
        <v>29318</v>
      </c>
      <c r="V4019" s="33" t="s">
        <v>26484</v>
      </c>
      <c r="W4019" s="33" t="s">
        <v>26485</v>
      </c>
      <c r="X4019" s="33" t="s">
        <v>93</v>
      </c>
      <c r="Y4019" s="33">
        <v>2276</v>
      </c>
      <c r="AA4019" s="33" t="s">
        <v>42842</v>
      </c>
      <c r="AB4019" s="33">
        <v>4429</v>
      </c>
      <c r="AC4019" s="103">
        <v>18792</v>
      </c>
    </row>
    <row r="4020" spans="1:43" ht="13" customHeight="1" x14ac:dyDescent="0.2">
      <c r="A4020" s="33" t="s">
        <v>25452</v>
      </c>
      <c r="B4020" s="33">
        <v>50</v>
      </c>
      <c r="C4020" s="33" t="s">
        <v>13</v>
      </c>
      <c r="D4020" s="33" t="s">
        <v>78</v>
      </c>
      <c r="F4020" s="94">
        <v>42765</v>
      </c>
      <c r="G4020" s="33" t="s">
        <v>25453</v>
      </c>
      <c r="H4020" s="33" t="s">
        <v>25454</v>
      </c>
      <c r="I4020" s="33" t="s">
        <v>366</v>
      </c>
      <c r="J4020" s="62">
        <v>74553</v>
      </c>
      <c r="K4020" s="33" t="s">
        <v>12865</v>
      </c>
      <c r="L4020" s="33" t="s">
        <v>25455</v>
      </c>
      <c r="M4020" s="1" t="s">
        <v>47684</v>
      </c>
      <c r="N4020" s="33" t="s">
        <v>20</v>
      </c>
      <c r="O4020" s="33" t="s">
        <v>36509</v>
      </c>
      <c r="P4020" s="33" t="s">
        <v>31864</v>
      </c>
      <c r="Q4020" s="33" t="s">
        <v>29986</v>
      </c>
      <c r="R4020" s="96" t="s">
        <v>25456</v>
      </c>
      <c r="S4020" s="33" t="s">
        <v>93</v>
      </c>
      <c r="T4020" s="33" t="s">
        <v>21</v>
      </c>
      <c r="U4020" s="35" t="s">
        <v>26689</v>
      </c>
      <c r="V4020" s="33" t="s">
        <v>26482</v>
      </c>
      <c r="W4020" s="33" t="s">
        <v>26485</v>
      </c>
      <c r="X4020" s="33" t="s">
        <v>93</v>
      </c>
      <c r="Y4020" s="33">
        <v>2269</v>
      </c>
      <c r="AA4020" s="33" t="s">
        <v>42843</v>
      </c>
      <c r="AB4020" s="33">
        <v>4428</v>
      </c>
      <c r="AC4020" s="103">
        <v>18793</v>
      </c>
    </row>
    <row r="4021" spans="1:43" ht="13" customHeight="1" x14ac:dyDescent="0.2">
      <c r="A4021" s="33" t="s">
        <v>25578</v>
      </c>
      <c r="B4021" s="33">
        <v>42</v>
      </c>
      <c r="C4021" s="33" t="s">
        <v>13</v>
      </c>
      <c r="D4021" s="33" t="s">
        <v>30</v>
      </c>
      <c r="F4021" s="94">
        <v>42765</v>
      </c>
      <c r="G4021" s="33" t="s">
        <v>26026</v>
      </c>
      <c r="H4021" s="33" t="s">
        <v>9287</v>
      </c>
      <c r="I4021" s="33" t="s">
        <v>38</v>
      </c>
      <c r="J4021" s="62">
        <v>95356</v>
      </c>
      <c r="K4021" s="33" t="s">
        <v>2941</v>
      </c>
      <c r="L4021" s="33" t="s">
        <v>9289</v>
      </c>
      <c r="M4021" s="1" t="s">
        <v>45997</v>
      </c>
      <c r="N4021" s="33" t="s">
        <v>4952</v>
      </c>
      <c r="O4021" s="33" t="s">
        <v>25579</v>
      </c>
      <c r="P4021" s="33" t="s">
        <v>45771</v>
      </c>
      <c r="Q4021" s="33" t="s">
        <v>29986</v>
      </c>
      <c r="R4021" s="96" t="s">
        <v>25580</v>
      </c>
      <c r="S4021" s="33" t="s">
        <v>901</v>
      </c>
      <c r="T4021" s="33" t="s">
        <v>28</v>
      </c>
      <c r="U4021" s="33" t="s">
        <v>26495</v>
      </c>
      <c r="V4021" s="33" t="s">
        <v>26482</v>
      </c>
      <c r="W4021" s="33" t="s">
        <v>26485</v>
      </c>
      <c r="X4021" s="33" t="s">
        <v>93</v>
      </c>
      <c r="Y4021" s="33">
        <v>2277</v>
      </c>
      <c r="AA4021" s="33" t="s">
        <v>42842</v>
      </c>
      <c r="AB4021" s="33">
        <v>4427</v>
      </c>
      <c r="AC4021" s="103">
        <v>18795</v>
      </c>
    </row>
    <row r="4022" spans="1:43" ht="13" customHeight="1" x14ac:dyDescent="0.2">
      <c r="A4022" s="1" t="s">
        <v>25606</v>
      </c>
      <c r="B4022" s="33">
        <v>53</v>
      </c>
      <c r="C4022" s="33" t="s">
        <v>13</v>
      </c>
      <c r="D4022" s="1" t="s">
        <v>23</v>
      </c>
      <c r="F4022" s="94">
        <v>42764</v>
      </c>
      <c r="G4022" s="33" t="s">
        <v>25607</v>
      </c>
      <c r="H4022" s="33" t="s">
        <v>25608</v>
      </c>
      <c r="I4022" s="33" t="s">
        <v>34</v>
      </c>
      <c r="J4022" s="62">
        <v>6370</v>
      </c>
      <c r="K4022" s="33" t="s">
        <v>6243</v>
      </c>
      <c r="L4022" s="33" t="s">
        <v>25609</v>
      </c>
      <c r="M4022" s="1" t="s">
        <v>47686</v>
      </c>
      <c r="N4022" s="33" t="s">
        <v>20</v>
      </c>
      <c r="O4022" s="33" t="s">
        <v>25610</v>
      </c>
      <c r="P4022" s="33" t="s">
        <v>37679</v>
      </c>
      <c r="Q4022" s="33" t="s">
        <v>29986</v>
      </c>
      <c r="R4022" s="96" t="s">
        <v>25611</v>
      </c>
      <c r="S4022" s="33" t="s">
        <v>509</v>
      </c>
      <c r="T4022" s="33" t="s">
        <v>21</v>
      </c>
      <c r="U4022" s="35" t="s">
        <v>27706</v>
      </c>
      <c r="V4022" s="33" t="s">
        <v>26484</v>
      </c>
      <c r="W4022" s="33" t="s">
        <v>26485</v>
      </c>
      <c r="X4022" s="33" t="s">
        <v>93</v>
      </c>
      <c r="Y4022" s="33">
        <v>2271</v>
      </c>
      <c r="AA4022" s="33" t="s">
        <v>42844</v>
      </c>
      <c r="AB4022" s="33">
        <v>4425</v>
      </c>
      <c r="AC4022" s="103">
        <v>18791</v>
      </c>
    </row>
    <row r="4023" spans="1:43" ht="13" customHeight="1" x14ac:dyDescent="0.2">
      <c r="A4023" s="33" t="s">
        <v>25750</v>
      </c>
      <c r="B4023" s="33">
        <v>18</v>
      </c>
      <c r="C4023" s="33" t="s">
        <v>13</v>
      </c>
      <c r="D4023" s="33" t="s">
        <v>41</v>
      </c>
      <c r="F4023" s="94">
        <v>42764</v>
      </c>
      <c r="G4023" s="33" t="s">
        <v>26038</v>
      </c>
      <c r="H4023" s="33" t="s">
        <v>3370</v>
      </c>
      <c r="I4023" s="33" t="s">
        <v>38</v>
      </c>
      <c r="J4023" s="62">
        <v>92701</v>
      </c>
      <c r="K4023" s="33" t="s">
        <v>995</v>
      </c>
      <c r="L4023" s="33" t="s">
        <v>3372</v>
      </c>
      <c r="M4023" s="1" t="s">
        <v>46210</v>
      </c>
      <c r="N4023" s="33" t="s">
        <v>20</v>
      </c>
      <c r="O4023" s="33" t="s">
        <v>36510</v>
      </c>
      <c r="P4023" s="33" t="s">
        <v>45771</v>
      </c>
      <c r="Q4023" s="33" t="s">
        <v>29986</v>
      </c>
      <c r="R4023" s="96" t="s">
        <v>25751</v>
      </c>
      <c r="S4023" s="33" t="s">
        <v>93</v>
      </c>
      <c r="T4023" s="33" t="s">
        <v>45897</v>
      </c>
      <c r="U4023" s="33" t="s">
        <v>49804</v>
      </c>
      <c r="V4023" s="33" t="s">
        <v>26482</v>
      </c>
      <c r="W4023" s="33" t="s">
        <v>26486</v>
      </c>
      <c r="X4023" s="33" t="s">
        <v>93</v>
      </c>
      <c r="Y4023" s="33">
        <v>2275</v>
      </c>
      <c r="AA4023" s="33" t="s">
        <v>42842</v>
      </c>
      <c r="AB4023" s="33">
        <v>4426</v>
      </c>
      <c r="AC4023" s="103">
        <v>18790</v>
      </c>
    </row>
    <row r="4024" spans="1:43" ht="13" customHeight="1" x14ac:dyDescent="0.2">
      <c r="A4024" s="33" t="s">
        <v>25462</v>
      </c>
      <c r="B4024" s="33">
        <v>17</v>
      </c>
      <c r="C4024" s="33" t="s">
        <v>13</v>
      </c>
      <c r="D4024" s="33" t="s">
        <v>78</v>
      </c>
      <c r="E4024" s="96" t="s">
        <v>30290</v>
      </c>
      <c r="F4024" s="94">
        <v>42763</v>
      </c>
      <c r="G4024" s="33" t="s">
        <v>25463</v>
      </c>
      <c r="H4024" s="33" t="s">
        <v>1728</v>
      </c>
      <c r="I4024" s="33" t="s">
        <v>281</v>
      </c>
      <c r="J4024" s="62">
        <v>98198</v>
      </c>
      <c r="K4024" s="33" t="s">
        <v>1130</v>
      </c>
      <c r="L4024" s="33" t="s">
        <v>7267</v>
      </c>
      <c r="M4024" s="1" t="s">
        <v>46394</v>
      </c>
      <c r="N4024" s="33" t="s">
        <v>20</v>
      </c>
      <c r="O4024" s="33" t="s">
        <v>25464</v>
      </c>
      <c r="P4024" s="33" t="s">
        <v>49749</v>
      </c>
      <c r="Q4024" s="33" t="s">
        <v>29986</v>
      </c>
      <c r="R4024" s="96" t="s">
        <v>25465</v>
      </c>
      <c r="S4024" s="33" t="s">
        <v>93</v>
      </c>
      <c r="T4024" s="33" t="s">
        <v>21</v>
      </c>
      <c r="U4024" s="35" t="s">
        <v>26689</v>
      </c>
      <c r="V4024" s="33" t="s">
        <v>26484</v>
      </c>
      <c r="W4024" s="33" t="s">
        <v>26485</v>
      </c>
      <c r="X4024" s="33" t="s">
        <v>93</v>
      </c>
      <c r="Y4024" s="33">
        <v>2274</v>
      </c>
      <c r="AA4024" s="33" t="s">
        <v>42844</v>
      </c>
      <c r="AB4024" s="33">
        <v>4422</v>
      </c>
      <c r="AC4024" s="103">
        <v>18788</v>
      </c>
      <c r="AQ4024" s="96"/>
    </row>
    <row r="4025" spans="1:43" ht="13" customHeight="1" x14ac:dyDescent="0.2">
      <c r="A4025" s="33" t="s">
        <v>25253</v>
      </c>
      <c r="B4025" s="33">
        <v>25</v>
      </c>
      <c r="C4025" s="33" t="s">
        <v>13</v>
      </c>
      <c r="D4025" s="33" t="s">
        <v>41</v>
      </c>
      <c r="F4025" s="94">
        <v>42763</v>
      </c>
      <c r="G4025" s="33" t="s">
        <v>25254</v>
      </c>
      <c r="H4025" s="33" t="s">
        <v>25255</v>
      </c>
      <c r="I4025" s="33" t="s">
        <v>66</v>
      </c>
      <c r="J4025" s="62">
        <v>79735</v>
      </c>
      <c r="K4025" s="33" t="s">
        <v>25256</v>
      </c>
      <c r="L4025" s="33" t="s">
        <v>25257</v>
      </c>
      <c r="M4025" s="1" t="s">
        <v>47687</v>
      </c>
      <c r="N4025" s="33" t="s">
        <v>20</v>
      </c>
      <c r="O4025" s="33" t="s">
        <v>25258</v>
      </c>
      <c r="P4025" s="33" t="s">
        <v>45771</v>
      </c>
      <c r="Q4025" s="33" t="s">
        <v>29986</v>
      </c>
      <c r="R4025" s="96" t="s">
        <v>25259</v>
      </c>
      <c r="S4025" s="33" t="s">
        <v>93</v>
      </c>
      <c r="T4025" s="33" t="s">
        <v>21</v>
      </c>
      <c r="U4025" s="35" t="s">
        <v>26689</v>
      </c>
      <c r="V4025" s="33" t="s">
        <v>26484</v>
      </c>
      <c r="W4025" s="33" t="s">
        <v>26483</v>
      </c>
      <c r="X4025" s="33" t="s">
        <v>93</v>
      </c>
      <c r="Y4025" s="33">
        <v>2273</v>
      </c>
      <c r="AA4025" s="33" t="s">
        <v>42843</v>
      </c>
      <c r="AB4025" s="33">
        <v>4421</v>
      </c>
      <c r="AC4025" s="103">
        <v>18787</v>
      </c>
    </row>
    <row r="4026" spans="1:43" ht="13" customHeight="1" x14ac:dyDescent="0.2">
      <c r="A4026" s="33" t="s">
        <v>30273</v>
      </c>
      <c r="B4026" s="33">
        <v>45</v>
      </c>
      <c r="C4026" s="33" t="s">
        <v>13</v>
      </c>
      <c r="D4026" s="33" t="s">
        <v>30</v>
      </c>
      <c r="E4026" s="96" t="s">
        <v>30274</v>
      </c>
      <c r="F4026" s="94">
        <v>42763</v>
      </c>
      <c r="G4026" s="33" t="s">
        <v>30275</v>
      </c>
      <c r="H4026" s="33" t="s">
        <v>15467</v>
      </c>
      <c r="I4026" s="33" t="s">
        <v>111</v>
      </c>
      <c r="J4026" s="62">
        <v>85120</v>
      </c>
      <c r="K4026" s="33" t="s">
        <v>2214</v>
      </c>
      <c r="L4026" s="33" t="s">
        <v>30276</v>
      </c>
      <c r="M4026" s="1" t="s">
        <v>46193</v>
      </c>
      <c r="N4026" s="33" t="s">
        <v>20</v>
      </c>
      <c r="O4026" s="33" t="s">
        <v>30277</v>
      </c>
      <c r="P4026" s="33" t="s">
        <v>45771</v>
      </c>
      <c r="Q4026" s="33" t="s">
        <v>29986</v>
      </c>
      <c r="R4026" s="96" t="s">
        <v>30278</v>
      </c>
      <c r="S4026" s="33" t="s">
        <v>93</v>
      </c>
      <c r="T4026" s="33" t="s">
        <v>21</v>
      </c>
      <c r="U4026" s="33" t="s">
        <v>26689</v>
      </c>
      <c r="V4026" s="33" t="s">
        <v>26484</v>
      </c>
      <c r="W4026" s="33" t="s">
        <v>26485</v>
      </c>
      <c r="X4026" s="33" t="s">
        <v>93</v>
      </c>
      <c r="Y4026" s="33">
        <v>2707</v>
      </c>
      <c r="AA4026" s="33" t="s">
        <v>42844</v>
      </c>
      <c r="AB4026" s="33">
        <v>4423</v>
      </c>
      <c r="AC4026" s="103">
        <v>19621</v>
      </c>
    </row>
    <row r="4027" spans="1:43" ht="13" customHeight="1" x14ac:dyDescent="0.2">
      <c r="A4027" s="33" t="s">
        <v>30255</v>
      </c>
      <c r="B4027" s="33">
        <v>49</v>
      </c>
      <c r="C4027" s="33" t="s">
        <v>13</v>
      </c>
      <c r="D4027" s="33" t="s">
        <v>30</v>
      </c>
      <c r="E4027" s="96" t="s">
        <v>29562</v>
      </c>
      <c r="F4027" s="94">
        <v>42763</v>
      </c>
      <c r="G4027" s="33" t="s">
        <v>25505</v>
      </c>
      <c r="H4027" s="33" t="s">
        <v>20805</v>
      </c>
      <c r="I4027" s="33" t="s">
        <v>406</v>
      </c>
      <c r="J4027" s="62">
        <v>54701</v>
      </c>
      <c r="K4027" s="33" t="s">
        <v>20805</v>
      </c>
      <c r="L4027" s="33" t="s">
        <v>25506</v>
      </c>
      <c r="M4027" s="1" t="s">
        <v>47506</v>
      </c>
      <c r="N4027" s="33" t="s">
        <v>20</v>
      </c>
      <c r="O4027" s="33" t="s">
        <v>25507</v>
      </c>
      <c r="P4027" s="33" t="s">
        <v>31864</v>
      </c>
      <c r="Q4027" s="33" t="s">
        <v>29986</v>
      </c>
      <c r="R4027" s="96" t="s">
        <v>25508</v>
      </c>
      <c r="S4027" s="33" t="s">
        <v>22</v>
      </c>
      <c r="T4027" s="33" t="s">
        <v>45897</v>
      </c>
      <c r="U4027" s="33" t="s">
        <v>39851</v>
      </c>
      <c r="V4027" s="33" t="s">
        <v>26484</v>
      </c>
      <c r="W4027" s="33" t="s">
        <v>26485</v>
      </c>
      <c r="Y4027" s="33">
        <v>2706</v>
      </c>
      <c r="AA4027" s="33" t="s">
        <v>42844</v>
      </c>
      <c r="AB4027" s="33">
        <v>4424</v>
      </c>
      <c r="AC4027" s="103">
        <v>19622</v>
      </c>
      <c r="AQ4027" s="96"/>
    </row>
    <row r="4028" spans="1:43" ht="13" customHeight="1" x14ac:dyDescent="0.2">
      <c r="A4028" s="33" t="s">
        <v>25239</v>
      </c>
      <c r="B4028" s="33">
        <v>25</v>
      </c>
      <c r="C4028" s="33" t="s">
        <v>13</v>
      </c>
      <c r="D4028" s="33" t="s">
        <v>41</v>
      </c>
      <c r="F4028" s="94">
        <v>42762</v>
      </c>
      <c r="G4028" s="33" t="s">
        <v>26000</v>
      </c>
      <c r="H4028" s="33" t="s">
        <v>14971</v>
      </c>
      <c r="I4028" s="33" t="s">
        <v>38</v>
      </c>
      <c r="J4028" s="62">
        <v>91801</v>
      </c>
      <c r="K4028" s="33" t="s">
        <v>91</v>
      </c>
      <c r="L4028" s="33" t="s">
        <v>14973</v>
      </c>
      <c r="M4028" s="1" t="s">
        <v>47688</v>
      </c>
      <c r="N4028" s="33" t="s">
        <v>20</v>
      </c>
      <c r="O4028" s="33" t="s">
        <v>36511</v>
      </c>
      <c r="P4028" s="33" t="s">
        <v>45771</v>
      </c>
      <c r="Q4028" s="33" t="s">
        <v>29986</v>
      </c>
      <c r="R4028" s="96" t="s">
        <v>25240</v>
      </c>
      <c r="S4028" s="33" t="s">
        <v>93</v>
      </c>
      <c r="T4028" s="33" t="s">
        <v>21</v>
      </c>
      <c r="U4028" s="35" t="s">
        <v>26689</v>
      </c>
      <c r="V4028" s="33" t="s">
        <v>26484</v>
      </c>
      <c r="W4028" s="33" t="s">
        <v>26485</v>
      </c>
      <c r="X4028" s="33" t="s">
        <v>509</v>
      </c>
      <c r="Y4028" s="33">
        <v>2272</v>
      </c>
      <c r="AA4028" s="33" t="s">
        <v>42842</v>
      </c>
      <c r="AB4028" s="33">
        <v>4420</v>
      </c>
      <c r="AC4028" s="103">
        <v>18780</v>
      </c>
    </row>
    <row r="4029" spans="1:43" ht="13" customHeight="1" x14ac:dyDescent="0.2">
      <c r="A4029" s="33" t="s">
        <v>25389</v>
      </c>
      <c r="B4029" s="33">
        <v>28</v>
      </c>
      <c r="C4029" s="33" t="s">
        <v>13</v>
      </c>
      <c r="D4029" s="33" t="s">
        <v>41</v>
      </c>
      <c r="E4029" s="96" t="s">
        <v>25390</v>
      </c>
      <c r="F4029" s="94">
        <v>42761</v>
      </c>
      <c r="G4029" s="33" t="s">
        <v>26015</v>
      </c>
      <c r="H4029" s="33" t="s">
        <v>3842</v>
      </c>
      <c r="I4029" s="33" t="s">
        <v>337</v>
      </c>
      <c r="J4029" s="62">
        <v>28212</v>
      </c>
      <c r="K4029" s="33" t="s">
        <v>3844</v>
      </c>
      <c r="L4029" s="33" t="s">
        <v>3845</v>
      </c>
      <c r="M4029" s="1" t="s">
        <v>49719</v>
      </c>
      <c r="N4029" s="33" t="s">
        <v>20</v>
      </c>
      <c r="O4029" s="33" t="s">
        <v>25391</v>
      </c>
      <c r="P4029" s="33" t="s">
        <v>31864</v>
      </c>
      <c r="Q4029" s="33" t="s">
        <v>29986</v>
      </c>
      <c r="R4029" s="96" t="s">
        <v>25392</v>
      </c>
      <c r="S4029" s="33" t="s">
        <v>93</v>
      </c>
      <c r="T4029" s="33" t="s">
        <v>21</v>
      </c>
      <c r="U4029" s="35" t="s">
        <v>26689</v>
      </c>
      <c r="V4029" s="33" t="s">
        <v>26482</v>
      </c>
      <c r="W4029" s="33" t="s">
        <v>26483</v>
      </c>
      <c r="X4029" s="33" t="s">
        <v>93</v>
      </c>
      <c r="Y4029" s="33">
        <v>2265</v>
      </c>
      <c r="AA4029" s="33" t="s">
        <v>42844</v>
      </c>
      <c r="AB4029" s="33">
        <v>4416</v>
      </c>
      <c r="AC4029" s="103">
        <v>18774</v>
      </c>
    </row>
    <row r="4030" spans="1:43" ht="13" customHeight="1" x14ac:dyDescent="0.2">
      <c r="A4030" s="33" t="s">
        <v>25974</v>
      </c>
      <c r="B4030" s="33">
        <v>34</v>
      </c>
      <c r="C4030" s="33" t="s">
        <v>13</v>
      </c>
      <c r="D4030" s="33" t="s">
        <v>30</v>
      </c>
      <c r="F4030" s="94">
        <v>42761</v>
      </c>
      <c r="G4030" s="33" t="s">
        <v>26055</v>
      </c>
      <c r="H4030" s="33" t="s">
        <v>25975</v>
      </c>
      <c r="I4030" s="33" t="s">
        <v>62</v>
      </c>
      <c r="J4030" s="62">
        <v>43125</v>
      </c>
      <c r="K4030" s="33" t="s">
        <v>1200</v>
      </c>
      <c r="L4030" s="33" t="s">
        <v>25976</v>
      </c>
      <c r="M4030" s="1" t="s">
        <v>47689</v>
      </c>
      <c r="N4030" s="33" t="s">
        <v>20</v>
      </c>
      <c r="O4030" s="33" t="s">
        <v>25977</v>
      </c>
      <c r="P4030" s="33" t="s">
        <v>45771</v>
      </c>
      <c r="Q4030" s="33" t="s">
        <v>29986</v>
      </c>
      <c r="R4030" s="96" t="s">
        <v>25978</v>
      </c>
      <c r="S4030" s="33" t="s">
        <v>93</v>
      </c>
      <c r="T4030" s="33" t="s">
        <v>21</v>
      </c>
      <c r="U4030" s="33" t="s">
        <v>26496</v>
      </c>
      <c r="V4030" s="33" t="s">
        <v>26482</v>
      </c>
      <c r="W4030" s="33" t="s">
        <v>26485</v>
      </c>
      <c r="X4030" s="33" t="s">
        <v>93</v>
      </c>
      <c r="Y4030" s="33">
        <v>2268</v>
      </c>
      <c r="AA4030" s="33" t="s">
        <v>42844</v>
      </c>
      <c r="AB4030" s="33">
        <v>4418</v>
      </c>
      <c r="AC4030" s="103">
        <v>18775</v>
      </c>
    </row>
    <row r="4031" spans="1:43" ht="13" customHeight="1" x14ac:dyDescent="0.2">
      <c r="A4031" s="33" t="s">
        <v>25412</v>
      </c>
      <c r="B4031" s="33">
        <v>59</v>
      </c>
      <c r="C4031" s="33" t="s">
        <v>13</v>
      </c>
      <c r="D4031" s="33" t="s">
        <v>30</v>
      </c>
      <c r="E4031" s="33" t="s">
        <v>26065</v>
      </c>
      <c r="F4031" s="94">
        <v>42761</v>
      </c>
      <c r="G4031" s="33" t="s">
        <v>26018</v>
      </c>
      <c r="H4031" s="33" t="s">
        <v>1483</v>
      </c>
      <c r="I4031" s="33" t="s">
        <v>45</v>
      </c>
      <c r="J4031" s="62">
        <v>21206</v>
      </c>
      <c r="K4031" s="33" t="s">
        <v>4310</v>
      </c>
      <c r="L4031" s="33" t="s">
        <v>211</v>
      </c>
      <c r="M4031" s="1" t="s">
        <v>46017</v>
      </c>
      <c r="N4031" s="33" t="s">
        <v>20</v>
      </c>
      <c r="O4031" s="33" t="s">
        <v>25413</v>
      </c>
      <c r="P4031" s="33" t="s">
        <v>45771</v>
      </c>
      <c r="Q4031" s="33" t="s">
        <v>29986</v>
      </c>
      <c r="R4031" s="96" t="s">
        <v>25414</v>
      </c>
      <c r="S4031" s="33" t="s">
        <v>509</v>
      </c>
      <c r="T4031" s="33" t="s">
        <v>21</v>
      </c>
      <c r="U4031" s="35" t="s">
        <v>26689</v>
      </c>
      <c r="V4031" s="33" t="s">
        <v>26484</v>
      </c>
      <c r="W4031" s="33" t="s">
        <v>26485</v>
      </c>
      <c r="X4031" s="33" t="s">
        <v>509</v>
      </c>
      <c r="Y4031" s="33">
        <v>2266</v>
      </c>
      <c r="AA4031" s="33" t="s">
        <v>42842</v>
      </c>
      <c r="AB4031" s="33">
        <v>4417</v>
      </c>
      <c r="AC4031" s="103">
        <v>18773</v>
      </c>
    </row>
    <row r="4032" spans="1:43" ht="13" customHeight="1" x14ac:dyDescent="0.2">
      <c r="A4032" s="33" t="s">
        <v>25820</v>
      </c>
      <c r="B4032" s="33">
        <v>24</v>
      </c>
      <c r="C4032" s="33" t="s">
        <v>13</v>
      </c>
      <c r="D4032" s="33" t="s">
        <v>78</v>
      </c>
      <c r="E4032" s="96" t="s">
        <v>25821</v>
      </c>
      <c r="F4032" s="94">
        <v>42761</v>
      </c>
      <c r="G4032" s="33" t="s">
        <v>25822</v>
      </c>
      <c r="H4032" s="33" t="s">
        <v>1780</v>
      </c>
      <c r="I4032" s="33" t="s">
        <v>159</v>
      </c>
      <c r="J4032" s="62">
        <v>30331</v>
      </c>
      <c r="K4032" s="33" t="s">
        <v>1450</v>
      </c>
      <c r="L4032" s="33" t="s">
        <v>2346</v>
      </c>
      <c r="M4032" s="1" t="s">
        <v>45940</v>
      </c>
      <c r="N4032" s="33" t="s">
        <v>20</v>
      </c>
      <c r="O4032" s="33" t="s">
        <v>25823</v>
      </c>
      <c r="P4032" s="33" t="s">
        <v>45771</v>
      </c>
      <c r="Q4032" s="33" t="s">
        <v>29986</v>
      </c>
      <c r="R4032" s="96" t="s">
        <v>25824</v>
      </c>
      <c r="S4032" s="33" t="s">
        <v>901</v>
      </c>
      <c r="T4032" s="33" t="s">
        <v>45897</v>
      </c>
      <c r="U4032" s="33" t="s">
        <v>49804</v>
      </c>
      <c r="V4032" s="33" t="s">
        <v>26482</v>
      </c>
      <c r="W4032" s="33" t="s">
        <v>26483</v>
      </c>
      <c r="X4032" s="33" t="s">
        <v>509</v>
      </c>
      <c r="Y4032" s="33">
        <v>2267</v>
      </c>
      <c r="AA4032" s="33" t="s">
        <v>42844</v>
      </c>
      <c r="AB4032" s="33">
        <v>4419</v>
      </c>
      <c r="AC4032" s="103">
        <v>18772</v>
      </c>
    </row>
    <row r="4033" spans="1:43" ht="13" customHeight="1" x14ac:dyDescent="0.2">
      <c r="A4033" s="33" t="s">
        <v>25225</v>
      </c>
      <c r="B4033" s="33">
        <v>50</v>
      </c>
      <c r="C4033" s="33" t="s">
        <v>13</v>
      </c>
      <c r="D4033" s="33" t="s">
        <v>30</v>
      </c>
      <c r="F4033" s="94">
        <v>42760</v>
      </c>
      <c r="G4033" s="33" t="s">
        <v>25226</v>
      </c>
      <c r="H4033" s="33" t="s">
        <v>25227</v>
      </c>
      <c r="I4033" s="33" t="s">
        <v>406</v>
      </c>
      <c r="J4033" s="62">
        <v>54615</v>
      </c>
      <c r="K4033" s="33" t="s">
        <v>401</v>
      </c>
      <c r="L4033" s="33" t="s">
        <v>8392</v>
      </c>
      <c r="M4033" s="1" t="s">
        <v>47406</v>
      </c>
      <c r="N4033" s="33" t="s">
        <v>20</v>
      </c>
      <c r="O4033" s="33" t="s">
        <v>25228</v>
      </c>
      <c r="P4033" s="33" t="s">
        <v>31864</v>
      </c>
      <c r="Q4033" s="33" t="s">
        <v>29986</v>
      </c>
      <c r="R4033" s="96" t="s">
        <v>25229</v>
      </c>
      <c r="S4033" s="33" t="s">
        <v>509</v>
      </c>
      <c r="T4033" s="33" t="s">
        <v>21</v>
      </c>
      <c r="U4033" s="35" t="s">
        <v>26689</v>
      </c>
      <c r="V4033" s="33" t="s">
        <v>26484</v>
      </c>
      <c r="W4033" s="33" t="s">
        <v>26485</v>
      </c>
      <c r="X4033" s="33" t="s">
        <v>93</v>
      </c>
      <c r="Y4033" s="33">
        <v>2262</v>
      </c>
      <c r="AA4033" s="33" t="s">
        <v>42843</v>
      </c>
      <c r="AB4033" s="33">
        <v>4414</v>
      </c>
      <c r="AC4033" s="103">
        <v>18770</v>
      </c>
    </row>
    <row r="4034" spans="1:43" ht="13" customHeight="1" x14ac:dyDescent="0.2">
      <c r="A4034" s="33" t="s">
        <v>25415</v>
      </c>
      <c r="B4034" s="33">
        <v>54</v>
      </c>
      <c r="C4034" s="33" t="s">
        <v>13</v>
      </c>
      <c r="D4034" s="33" t="s">
        <v>78</v>
      </c>
      <c r="E4034" s="96" t="s">
        <v>25416</v>
      </c>
      <c r="F4034" s="94">
        <v>42760</v>
      </c>
      <c r="G4034" s="33" t="s">
        <v>25417</v>
      </c>
      <c r="H4034" s="33" t="s">
        <v>6067</v>
      </c>
      <c r="I4034" s="33" t="s">
        <v>618</v>
      </c>
      <c r="J4034" s="62">
        <v>38671</v>
      </c>
      <c r="K4034" s="33" t="s">
        <v>1104</v>
      </c>
      <c r="L4034" s="33" t="s">
        <v>22397</v>
      </c>
      <c r="M4034" s="1" t="s">
        <v>46331</v>
      </c>
      <c r="N4034" s="33" t="s">
        <v>20</v>
      </c>
      <c r="O4034" s="33" t="s">
        <v>25418</v>
      </c>
      <c r="P4034" s="33" t="s">
        <v>45771</v>
      </c>
      <c r="Q4034" s="33" t="s">
        <v>29986</v>
      </c>
      <c r="R4034" s="96" t="s">
        <v>25419</v>
      </c>
      <c r="S4034" s="33" t="s">
        <v>93</v>
      </c>
      <c r="T4034" s="33" t="s">
        <v>21</v>
      </c>
      <c r="U4034" s="35" t="s">
        <v>26689</v>
      </c>
      <c r="V4034" s="33" t="s">
        <v>26484</v>
      </c>
      <c r="W4034" s="33" t="s">
        <v>26485</v>
      </c>
      <c r="X4034" s="33" t="s">
        <v>93</v>
      </c>
      <c r="Y4034" s="33">
        <v>2261</v>
      </c>
      <c r="AA4034" s="33" t="s">
        <v>42844</v>
      </c>
      <c r="AB4034" s="33">
        <v>4413</v>
      </c>
      <c r="AC4034" s="103">
        <v>18769</v>
      </c>
    </row>
    <row r="4035" spans="1:43" ht="13" customHeight="1" x14ac:dyDescent="0.2">
      <c r="A4035" s="33" t="s">
        <v>25797</v>
      </c>
      <c r="B4035" s="33">
        <v>37</v>
      </c>
      <c r="C4035" s="33" t="s">
        <v>13</v>
      </c>
      <c r="D4035" s="33" t="s">
        <v>30</v>
      </c>
      <c r="F4035" s="94">
        <v>42760</v>
      </c>
      <c r="G4035" s="33" t="s">
        <v>25798</v>
      </c>
      <c r="H4035" s="33" t="s">
        <v>7120</v>
      </c>
      <c r="I4035" s="33" t="s">
        <v>87</v>
      </c>
      <c r="J4035" s="62">
        <v>36203</v>
      </c>
      <c r="K4035" s="33" t="s">
        <v>5605</v>
      </c>
      <c r="L4035" s="33" t="s">
        <v>25799</v>
      </c>
      <c r="M4035" s="1" t="s">
        <v>47690</v>
      </c>
      <c r="N4035" s="33" t="s">
        <v>20</v>
      </c>
      <c r="O4035" s="33" t="s">
        <v>25800</v>
      </c>
      <c r="P4035" s="33" t="s">
        <v>45771</v>
      </c>
      <c r="Q4035" s="33" t="s">
        <v>29986</v>
      </c>
      <c r="R4035" s="96" t="s">
        <v>25801</v>
      </c>
      <c r="S4035" s="33" t="s">
        <v>509</v>
      </c>
      <c r="T4035" s="33" t="s">
        <v>350</v>
      </c>
      <c r="U4035" s="35" t="s">
        <v>26775</v>
      </c>
      <c r="V4035" s="33" t="s">
        <v>26484</v>
      </c>
      <c r="W4035" s="33" t="s">
        <v>26483</v>
      </c>
      <c r="X4035" s="33" t="s">
        <v>93</v>
      </c>
      <c r="Y4035" s="33">
        <v>2260</v>
      </c>
      <c r="AA4035" s="33" t="s">
        <v>42842</v>
      </c>
      <c r="AB4035" s="33">
        <v>4415</v>
      </c>
      <c r="AC4035" s="103">
        <v>18766</v>
      </c>
    </row>
    <row r="4036" spans="1:43" ht="13" customHeight="1" x14ac:dyDescent="0.2">
      <c r="A4036" s="33" t="s">
        <v>25364</v>
      </c>
      <c r="B4036" s="33">
        <v>18</v>
      </c>
      <c r="C4036" s="33" t="s">
        <v>13</v>
      </c>
      <c r="D4036" s="33" t="s">
        <v>41</v>
      </c>
      <c r="F4036" s="94">
        <v>42759</v>
      </c>
      <c r="G4036" s="33" t="s">
        <v>25365</v>
      </c>
      <c r="H4036" s="33" t="s">
        <v>1393</v>
      </c>
      <c r="I4036" s="33" t="s">
        <v>373</v>
      </c>
      <c r="J4036" s="62">
        <v>17602</v>
      </c>
      <c r="K4036" s="33" t="s">
        <v>1393</v>
      </c>
      <c r="L4036" s="33" t="s">
        <v>2112</v>
      </c>
      <c r="M4036" s="1" t="s">
        <v>47003</v>
      </c>
      <c r="N4036" s="33" t="s">
        <v>4952</v>
      </c>
      <c r="O4036" s="33" t="s">
        <v>25366</v>
      </c>
      <c r="P4036" s="33" t="s">
        <v>31864</v>
      </c>
      <c r="Q4036" s="33" t="s">
        <v>29986</v>
      </c>
      <c r="R4036" s="96" t="s">
        <v>25367</v>
      </c>
      <c r="S4036" s="33" t="s">
        <v>22</v>
      </c>
      <c r="T4036" s="33" t="s">
        <v>21</v>
      </c>
      <c r="U4036" s="35" t="s">
        <v>26689</v>
      </c>
      <c r="V4036" s="33" t="s">
        <v>26484</v>
      </c>
      <c r="W4036" s="33" t="s">
        <v>26485</v>
      </c>
      <c r="X4036" s="33" t="s">
        <v>93</v>
      </c>
      <c r="Y4036" s="33">
        <v>2258</v>
      </c>
      <c r="AA4036" s="33" t="s">
        <v>42844</v>
      </c>
      <c r="AB4036" s="33">
        <v>4408</v>
      </c>
      <c r="AC4036" s="103">
        <v>18755</v>
      </c>
      <c r="AQ4036" s="96"/>
    </row>
    <row r="4037" spans="1:43" ht="13" customHeight="1" x14ac:dyDescent="0.2">
      <c r="A4037" s="33" t="s">
        <v>25103</v>
      </c>
      <c r="B4037" s="33">
        <v>26</v>
      </c>
      <c r="C4037" s="33" t="s">
        <v>13</v>
      </c>
      <c r="D4037" s="33" t="s">
        <v>78</v>
      </c>
      <c r="E4037" s="96" t="s">
        <v>25104</v>
      </c>
      <c r="F4037" s="94">
        <v>42759</v>
      </c>
      <c r="G4037" s="33" t="s">
        <v>25991</v>
      </c>
      <c r="H4037" s="33" t="s">
        <v>976</v>
      </c>
      <c r="I4037" s="33" t="s">
        <v>18</v>
      </c>
      <c r="J4037" s="62">
        <v>70127</v>
      </c>
      <c r="K4037" s="33" t="s">
        <v>2382</v>
      </c>
      <c r="L4037" s="33" t="s">
        <v>977</v>
      </c>
      <c r="M4037" s="1" t="s">
        <v>46691</v>
      </c>
      <c r="N4037" s="33" t="s">
        <v>20</v>
      </c>
      <c r="O4037" s="33" t="s">
        <v>25105</v>
      </c>
      <c r="P4037" s="33" t="s">
        <v>45771</v>
      </c>
      <c r="Q4037" s="33" t="s">
        <v>29986</v>
      </c>
      <c r="R4037" s="96" t="s">
        <v>25106</v>
      </c>
      <c r="S4037" s="33" t="s">
        <v>93</v>
      </c>
      <c r="T4037" s="33" t="s">
        <v>21</v>
      </c>
      <c r="U4037" s="35" t="s">
        <v>26689</v>
      </c>
      <c r="V4037" s="33" t="s">
        <v>26484</v>
      </c>
      <c r="W4037" s="33" t="s">
        <v>26483</v>
      </c>
      <c r="X4037" s="33" t="s">
        <v>93</v>
      </c>
      <c r="Y4037" s="33">
        <v>2254</v>
      </c>
      <c r="AA4037" s="33" t="s">
        <v>42844</v>
      </c>
      <c r="AB4037" s="33">
        <v>4405</v>
      </c>
      <c r="AC4037" s="103">
        <v>18760</v>
      </c>
    </row>
    <row r="4038" spans="1:43" ht="13" customHeight="1" x14ac:dyDescent="0.2">
      <c r="A4038" s="33" t="s">
        <v>25096</v>
      </c>
      <c r="B4038" s="33">
        <v>27</v>
      </c>
      <c r="C4038" s="33" t="s">
        <v>13</v>
      </c>
      <c r="D4038" s="33" t="s">
        <v>41</v>
      </c>
      <c r="F4038" s="94">
        <v>42759</v>
      </c>
      <c r="G4038" s="33" t="s">
        <v>25097</v>
      </c>
      <c r="H4038" s="33" t="s">
        <v>628</v>
      </c>
      <c r="I4038" s="33" t="s">
        <v>38</v>
      </c>
      <c r="J4038" s="62">
        <v>93305</v>
      </c>
      <c r="K4038" s="33" t="s">
        <v>629</v>
      </c>
      <c r="L4038" s="33" t="s">
        <v>630</v>
      </c>
      <c r="M4038" s="1" t="s">
        <v>46534</v>
      </c>
      <c r="N4038" s="33" t="s">
        <v>20</v>
      </c>
      <c r="O4038" s="33" t="s">
        <v>25098</v>
      </c>
      <c r="P4038" s="33" t="s">
        <v>45771</v>
      </c>
      <c r="Q4038" s="33" t="s">
        <v>29986</v>
      </c>
      <c r="R4038" s="96" t="s">
        <v>25099</v>
      </c>
      <c r="S4038" s="33" t="s">
        <v>93</v>
      </c>
      <c r="T4038" s="33" t="s">
        <v>21</v>
      </c>
      <c r="U4038" s="35" t="s">
        <v>26689</v>
      </c>
      <c r="V4038" s="33" t="s">
        <v>26484</v>
      </c>
      <c r="W4038" s="33" t="s">
        <v>19153</v>
      </c>
      <c r="X4038" s="33" t="s">
        <v>93</v>
      </c>
      <c r="Y4038" s="33">
        <v>2255</v>
      </c>
      <c r="AA4038" s="33" t="s">
        <v>42842</v>
      </c>
      <c r="AB4038" s="33">
        <v>4406</v>
      </c>
      <c r="AC4038" s="103">
        <v>18756</v>
      </c>
    </row>
    <row r="4039" spans="1:43" ht="13" customHeight="1" x14ac:dyDescent="0.2">
      <c r="A4039" s="33" t="s">
        <v>25315</v>
      </c>
      <c r="B4039" s="33">
        <v>29</v>
      </c>
      <c r="C4039" s="33" t="s">
        <v>13</v>
      </c>
      <c r="D4039" s="33" t="s">
        <v>41</v>
      </c>
      <c r="E4039" s="96" t="s">
        <v>25316</v>
      </c>
      <c r="F4039" s="94">
        <v>42759</v>
      </c>
      <c r="G4039" s="33" t="s">
        <v>25317</v>
      </c>
      <c r="H4039" s="33" t="s">
        <v>908</v>
      </c>
      <c r="I4039" s="33" t="s">
        <v>177</v>
      </c>
      <c r="J4039" s="62">
        <v>88001</v>
      </c>
      <c r="K4039" s="33" t="s">
        <v>909</v>
      </c>
      <c r="L4039" s="33" t="s">
        <v>6498</v>
      </c>
      <c r="M4039" s="1" t="s">
        <v>45949</v>
      </c>
      <c r="N4039" s="33" t="s">
        <v>20</v>
      </c>
      <c r="O4039" s="33" t="s">
        <v>25318</v>
      </c>
      <c r="P4039" s="33" t="s">
        <v>31864</v>
      </c>
      <c r="Q4039" s="33" t="s">
        <v>29986</v>
      </c>
      <c r="R4039" s="96" t="s">
        <v>25319</v>
      </c>
      <c r="S4039" s="33" t="s">
        <v>93</v>
      </c>
      <c r="T4039" s="33" t="s">
        <v>21</v>
      </c>
      <c r="U4039" s="35" t="s">
        <v>26682</v>
      </c>
      <c r="V4039" s="33" t="s">
        <v>26484</v>
      </c>
      <c r="W4039" s="33" t="s">
        <v>26486</v>
      </c>
      <c r="X4039" s="33" t="s">
        <v>93</v>
      </c>
      <c r="Y4039" s="33">
        <v>2256</v>
      </c>
      <c r="AA4039" s="33" t="s">
        <v>42844</v>
      </c>
      <c r="AB4039" s="33">
        <v>4409</v>
      </c>
      <c r="AC4039" s="103">
        <v>18763</v>
      </c>
    </row>
    <row r="4040" spans="1:43" ht="13" customHeight="1" x14ac:dyDescent="0.2">
      <c r="A4040" s="33" t="s">
        <v>25925</v>
      </c>
      <c r="B4040" s="33">
        <v>32</v>
      </c>
      <c r="C4040" s="33" t="s">
        <v>13</v>
      </c>
      <c r="D4040" s="33" t="s">
        <v>41</v>
      </c>
      <c r="E4040" s="96" t="s">
        <v>25926</v>
      </c>
      <c r="F4040" s="94">
        <v>42759</v>
      </c>
      <c r="G4040" s="33" t="s">
        <v>26050</v>
      </c>
      <c r="H4040" s="33" t="s">
        <v>25927</v>
      </c>
      <c r="I4040" s="33" t="s">
        <v>732</v>
      </c>
      <c r="J4040" s="62">
        <v>83634</v>
      </c>
      <c r="K4040" s="33" t="s">
        <v>3890</v>
      </c>
      <c r="L4040" s="33" t="s">
        <v>36512</v>
      </c>
      <c r="M4040" s="1" t="s">
        <v>47691</v>
      </c>
      <c r="N4040" s="33" t="s">
        <v>20</v>
      </c>
      <c r="O4040" s="33" t="s">
        <v>25928</v>
      </c>
      <c r="P4040" s="33" t="s">
        <v>31754</v>
      </c>
      <c r="Q4040" s="33" t="s">
        <v>29986</v>
      </c>
      <c r="R4040" s="96" t="s">
        <v>25929</v>
      </c>
      <c r="S4040" s="33" t="s">
        <v>93</v>
      </c>
      <c r="T4040" s="33" t="s">
        <v>21</v>
      </c>
      <c r="U4040" s="35" t="s">
        <v>26689</v>
      </c>
      <c r="V4040" s="33" t="s">
        <v>26484</v>
      </c>
      <c r="W4040" s="33" t="s">
        <v>26483</v>
      </c>
      <c r="X4040" s="33" t="s">
        <v>93</v>
      </c>
      <c r="Y4040" s="33">
        <v>2259</v>
      </c>
      <c r="AA4040" s="33" t="s">
        <v>42843</v>
      </c>
      <c r="AB4040" s="33">
        <v>4407</v>
      </c>
      <c r="AC4040" s="103">
        <v>18758</v>
      </c>
    </row>
    <row r="4041" spans="1:43" ht="13" customHeight="1" x14ac:dyDescent="0.2">
      <c r="A4041" s="33" t="s">
        <v>25381</v>
      </c>
      <c r="B4041" s="33">
        <v>34</v>
      </c>
      <c r="C4041" s="33" t="s">
        <v>13</v>
      </c>
      <c r="D4041" s="33" t="s">
        <v>41</v>
      </c>
      <c r="E4041" s="96" t="s">
        <v>25382</v>
      </c>
      <c r="F4041" s="94">
        <v>42759</v>
      </c>
      <c r="G4041" s="33" t="s">
        <v>25383</v>
      </c>
      <c r="H4041" s="33" t="s">
        <v>25384</v>
      </c>
      <c r="I4041" s="33" t="s">
        <v>38</v>
      </c>
      <c r="J4041" s="62">
        <v>93422</v>
      </c>
      <c r="K4041" s="33" t="s">
        <v>25385</v>
      </c>
      <c r="L4041" s="33" t="s">
        <v>25386</v>
      </c>
      <c r="M4041" s="1" t="s">
        <v>47692</v>
      </c>
      <c r="N4041" s="33" t="s">
        <v>20</v>
      </c>
      <c r="O4041" s="33" t="s">
        <v>25387</v>
      </c>
      <c r="P4041" s="33" t="s">
        <v>45771</v>
      </c>
      <c r="Q4041" s="33" t="s">
        <v>29986</v>
      </c>
      <c r="R4041" s="96" t="s">
        <v>25388</v>
      </c>
      <c r="S4041" s="33" t="s">
        <v>93</v>
      </c>
      <c r="T4041" s="33" t="s">
        <v>21</v>
      </c>
      <c r="U4041" s="35" t="s">
        <v>26689</v>
      </c>
      <c r="V4041" s="33" t="s">
        <v>26482</v>
      </c>
      <c r="W4041" s="33" t="s">
        <v>26485</v>
      </c>
      <c r="X4041" s="33" t="s">
        <v>93</v>
      </c>
      <c r="Y4041" s="33">
        <v>2246</v>
      </c>
      <c r="AA4041" s="33" t="s">
        <v>42844</v>
      </c>
      <c r="AB4041" s="33">
        <v>4404</v>
      </c>
      <c r="AC4041" s="103">
        <v>18757</v>
      </c>
      <c r="AQ4041" s="96"/>
    </row>
    <row r="4042" spans="1:43" ht="13" customHeight="1" x14ac:dyDescent="0.2">
      <c r="A4042" s="33" t="s">
        <v>25767</v>
      </c>
      <c r="B4042" s="33">
        <v>22</v>
      </c>
      <c r="C4042" s="33" t="s">
        <v>13</v>
      </c>
      <c r="D4042" s="33" t="s">
        <v>30</v>
      </c>
      <c r="E4042" s="96" t="s">
        <v>25768</v>
      </c>
      <c r="F4042" s="94">
        <v>42759</v>
      </c>
      <c r="G4042" s="33" t="s">
        <v>25769</v>
      </c>
      <c r="H4042" s="33" t="s">
        <v>398</v>
      </c>
      <c r="I4042" s="33" t="s">
        <v>399</v>
      </c>
      <c r="J4042" s="62">
        <v>64050</v>
      </c>
      <c r="K4042" s="33" t="s">
        <v>401</v>
      </c>
      <c r="L4042" s="33" t="s">
        <v>1317</v>
      </c>
      <c r="M4042" s="1" t="s">
        <v>46043</v>
      </c>
      <c r="N4042" s="33" t="s">
        <v>20</v>
      </c>
      <c r="O4042" s="33" t="s">
        <v>25770</v>
      </c>
      <c r="P4042" s="33" t="s">
        <v>31754</v>
      </c>
      <c r="Q4042" s="33" t="s">
        <v>29986</v>
      </c>
      <c r="R4042" s="96" t="s">
        <v>25771</v>
      </c>
      <c r="S4042" s="33" t="s">
        <v>93</v>
      </c>
      <c r="T4042" s="33" t="s">
        <v>45897</v>
      </c>
      <c r="U4042" s="33" t="s">
        <v>49804</v>
      </c>
      <c r="V4042" s="33" t="s">
        <v>26482</v>
      </c>
      <c r="W4042" s="33" t="s">
        <v>26483</v>
      </c>
      <c r="X4042" s="33" t="s">
        <v>93</v>
      </c>
      <c r="Y4042" s="33">
        <v>2247</v>
      </c>
      <c r="AA4042" s="33" t="s">
        <v>42844</v>
      </c>
      <c r="AB4042" s="33">
        <v>4410</v>
      </c>
      <c r="AC4042" s="103">
        <v>18762</v>
      </c>
      <c r="AQ4042" s="96"/>
    </row>
    <row r="4043" spans="1:43" ht="13" customHeight="1" x14ac:dyDescent="0.2">
      <c r="A4043" s="33" t="s">
        <v>25866</v>
      </c>
      <c r="B4043" s="33">
        <v>30</v>
      </c>
      <c r="C4043" s="33" t="s">
        <v>13</v>
      </c>
      <c r="D4043" s="33" t="s">
        <v>30</v>
      </c>
      <c r="E4043" s="96" t="s">
        <v>25867</v>
      </c>
      <c r="F4043" s="94">
        <v>42759</v>
      </c>
      <c r="G4043" s="33" t="s">
        <v>25868</v>
      </c>
      <c r="H4043" s="33" t="s">
        <v>2162</v>
      </c>
      <c r="I4043" s="33" t="s">
        <v>50</v>
      </c>
      <c r="J4043" s="62">
        <v>49341</v>
      </c>
      <c r="K4043" s="33" t="s">
        <v>2340</v>
      </c>
      <c r="L4043" s="33" t="s">
        <v>36513</v>
      </c>
      <c r="M4043" s="1" t="s">
        <v>46395</v>
      </c>
      <c r="N4043" s="33" t="s">
        <v>20</v>
      </c>
      <c r="O4043" s="33" t="s">
        <v>25869</v>
      </c>
      <c r="P4043" s="33" t="s">
        <v>45771</v>
      </c>
      <c r="Q4043" s="33" t="s">
        <v>29986</v>
      </c>
      <c r="R4043" s="96" t="s">
        <v>25870</v>
      </c>
      <c r="S4043" s="33" t="s">
        <v>509</v>
      </c>
      <c r="T4043" s="33" t="s">
        <v>45897</v>
      </c>
      <c r="U4043" s="33" t="s">
        <v>49804</v>
      </c>
      <c r="V4043" s="33" t="s">
        <v>26484</v>
      </c>
      <c r="W4043" s="33" t="s">
        <v>26485</v>
      </c>
      <c r="X4043" s="33" t="s">
        <v>93</v>
      </c>
      <c r="Y4043" s="33">
        <v>2257</v>
      </c>
      <c r="AA4043" s="33" t="s">
        <v>42844</v>
      </c>
      <c r="AB4043" s="33">
        <v>4411</v>
      </c>
      <c r="AC4043" s="103">
        <v>18761</v>
      </c>
    </row>
    <row r="4044" spans="1:43" ht="13" customHeight="1" x14ac:dyDescent="0.2">
      <c r="A4044" s="33" t="s">
        <v>25707</v>
      </c>
      <c r="B4044" s="33">
        <v>45</v>
      </c>
      <c r="C4044" s="33" t="s">
        <v>13</v>
      </c>
      <c r="D4044" s="33" t="s">
        <v>78</v>
      </c>
      <c r="E4044" s="96" t="s">
        <v>25708</v>
      </c>
      <c r="F4044" s="94">
        <v>42759</v>
      </c>
      <c r="G4044" s="33" t="s">
        <v>25709</v>
      </c>
      <c r="H4044" s="33" t="s">
        <v>25710</v>
      </c>
      <c r="I4044" s="33" t="s">
        <v>224</v>
      </c>
      <c r="J4044" s="62">
        <v>23970</v>
      </c>
      <c r="K4044" s="33" t="s">
        <v>3844</v>
      </c>
      <c r="L4044" s="33" t="s">
        <v>32102</v>
      </c>
      <c r="M4044" s="1" t="s">
        <v>46175</v>
      </c>
      <c r="N4044" s="33" t="s">
        <v>362</v>
      </c>
      <c r="O4044" s="33" t="s">
        <v>25711</v>
      </c>
      <c r="P4044" s="33" t="s">
        <v>45771</v>
      </c>
      <c r="Q4044" s="33" t="s">
        <v>29986</v>
      </c>
      <c r="R4044" s="96" t="s">
        <v>25712</v>
      </c>
      <c r="S4044" s="33" t="s">
        <v>509</v>
      </c>
      <c r="T4044" s="33" t="s">
        <v>45897</v>
      </c>
      <c r="U4044" s="33" t="s">
        <v>49804</v>
      </c>
      <c r="V4044" s="33" t="s">
        <v>26482</v>
      </c>
      <c r="W4044" s="33" t="s">
        <v>26485</v>
      </c>
      <c r="AA4044" s="33" t="s">
        <v>42843</v>
      </c>
      <c r="AB4044" s="33">
        <v>4412</v>
      </c>
      <c r="AC4044" s="103">
        <v>18765</v>
      </c>
    </row>
    <row r="4045" spans="1:43" ht="13" customHeight="1" x14ac:dyDescent="0.2">
      <c r="A4045" s="33" t="s">
        <v>25092</v>
      </c>
      <c r="B4045" s="33">
        <v>21</v>
      </c>
      <c r="C4045" s="33" t="s">
        <v>13</v>
      </c>
      <c r="D4045" s="33" t="s">
        <v>41</v>
      </c>
      <c r="E4045" s="96" t="s">
        <v>25093</v>
      </c>
      <c r="F4045" s="94">
        <v>42758</v>
      </c>
      <c r="G4045" s="33" t="s">
        <v>25989</v>
      </c>
      <c r="H4045" s="33" t="s">
        <v>3130</v>
      </c>
      <c r="I4045" s="33" t="s">
        <v>38</v>
      </c>
      <c r="J4045" s="62">
        <v>94590</v>
      </c>
      <c r="K4045" s="33" t="s">
        <v>3132</v>
      </c>
      <c r="L4045" s="33" t="s">
        <v>3133</v>
      </c>
      <c r="M4045" s="1" t="s">
        <v>45964</v>
      </c>
      <c r="N4045" s="33" t="s">
        <v>20</v>
      </c>
      <c r="O4045" s="33" t="s">
        <v>25094</v>
      </c>
      <c r="P4045" s="33" t="s">
        <v>45771</v>
      </c>
      <c r="Q4045" s="33" t="s">
        <v>29986</v>
      </c>
      <c r="R4045" s="96" t="s">
        <v>25095</v>
      </c>
      <c r="S4045" s="33" t="s">
        <v>93</v>
      </c>
      <c r="T4045" s="33" t="s">
        <v>21</v>
      </c>
      <c r="U4045" s="35" t="s">
        <v>26682</v>
      </c>
      <c r="V4045" s="33" t="s">
        <v>26484</v>
      </c>
      <c r="W4045" s="33" t="s">
        <v>26485</v>
      </c>
      <c r="X4045" s="33" t="s">
        <v>509</v>
      </c>
      <c r="Y4045" s="33">
        <v>2235</v>
      </c>
      <c r="AA4045" s="33" t="s">
        <v>42842</v>
      </c>
      <c r="AB4045" s="33">
        <v>4400</v>
      </c>
      <c r="AC4045" s="103">
        <v>18747</v>
      </c>
    </row>
    <row r="4046" spans="1:43" ht="13" customHeight="1" x14ac:dyDescent="0.2">
      <c r="A4046" s="33" t="s">
        <v>25100</v>
      </c>
      <c r="B4046" s="33">
        <v>25</v>
      </c>
      <c r="C4046" s="33" t="s">
        <v>13</v>
      </c>
      <c r="D4046" s="33" t="s">
        <v>78</v>
      </c>
      <c r="F4046" s="94">
        <v>42758</v>
      </c>
      <c r="G4046" s="33" t="s">
        <v>25990</v>
      </c>
      <c r="H4046" s="33" t="s">
        <v>3139</v>
      </c>
      <c r="I4046" s="33" t="s">
        <v>18</v>
      </c>
      <c r="J4046" s="62">
        <v>70062</v>
      </c>
      <c r="K4046" s="33" t="s">
        <v>1655</v>
      </c>
      <c r="L4046" s="33" t="s">
        <v>10859</v>
      </c>
      <c r="M4046" s="1" t="s">
        <v>47693</v>
      </c>
      <c r="N4046" s="33" t="s">
        <v>4952</v>
      </c>
      <c r="O4046" s="33" t="s">
        <v>25101</v>
      </c>
      <c r="P4046" s="33" t="s">
        <v>45771</v>
      </c>
      <c r="Q4046" s="33" t="s">
        <v>29986</v>
      </c>
      <c r="R4046" s="96" t="s">
        <v>25102</v>
      </c>
      <c r="S4046" s="33" t="s">
        <v>509</v>
      </c>
      <c r="T4046" s="33" t="s">
        <v>21</v>
      </c>
      <c r="U4046" s="35" t="s">
        <v>26682</v>
      </c>
      <c r="V4046" s="33" t="s">
        <v>26482</v>
      </c>
      <c r="W4046" s="33" t="s">
        <v>26485</v>
      </c>
      <c r="X4046" s="33" t="s">
        <v>93</v>
      </c>
      <c r="Y4046" s="33">
        <v>2253</v>
      </c>
      <c r="AA4046" s="33" t="s">
        <v>42844</v>
      </c>
      <c r="AB4046" s="33">
        <v>4401</v>
      </c>
      <c r="AC4046" s="103">
        <v>18753</v>
      </c>
    </row>
    <row r="4047" spans="1:43" ht="13" customHeight="1" x14ac:dyDescent="0.2">
      <c r="A4047" s="33" t="s">
        <v>25247</v>
      </c>
      <c r="B4047" s="33">
        <v>52</v>
      </c>
      <c r="C4047" s="33" t="s">
        <v>13</v>
      </c>
      <c r="D4047" s="33" t="s">
        <v>30</v>
      </c>
      <c r="F4047" s="94">
        <v>42758</v>
      </c>
      <c r="G4047" s="33" t="s">
        <v>25248</v>
      </c>
      <c r="H4047" s="33" t="s">
        <v>25249</v>
      </c>
      <c r="I4047" s="33" t="s">
        <v>159</v>
      </c>
      <c r="J4047" s="62">
        <v>30415</v>
      </c>
      <c r="K4047" s="33" t="s">
        <v>12087</v>
      </c>
      <c r="L4047" s="33" t="s">
        <v>25250</v>
      </c>
      <c r="M4047" s="1" t="s">
        <v>47694</v>
      </c>
      <c r="N4047" s="33" t="s">
        <v>20</v>
      </c>
      <c r="O4047" s="33" t="s">
        <v>25251</v>
      </c>
      <c r="P4047" s="33" t="s">
        <v>45771</v>
      </c>
      <c r="Q4047" s="33" t="s">
        <v>29986</v>
      </c>
      <c r="R4047" s="96" t="s">
        <v>25252</v>
      </c>
      <c r="S4047" s="33" t="s">
        <v>93</v>
      </c>
      <c r="T4047" s="33" t="s">
        <v>21</v>
      </c>
      <c r="U4047" s="35" t="s">
        <v>26689</v>
      </c>
      <c r="V4047" s="33" t="s">
        <v>26484</v>
      </c>
      <c r="W4047" s="33" t="s">
        <v>26486</v>
      </c>
      <c r="X4047" s="33" t="s">
        <v>93</v>
      </c>
      <c r="Y4047" s="33">
        <v>2248</v>
      </c>
      <c r="AA4047" s="33" t="s">
        <v>42843</v>
      </c>
      <c r="AB4047" s="33">
        <v>4398</v>
      </c>
      <c r="AC4047" s="103">
        <v>18754</v>
      </c>
      <c r="AQ4047" s="96"/>
    </row>
    <row r="4048" spans="1:43" ht="13" customHeight="1" x14ac:dyDescent="0.2">
      <c r="A4048" s="33" t="s">
        <v>25118</v>
      </c>
      <c r="B4048" s="33">
        <v>60</v>
      </c>
      <c r="C4048" s="33" t="s">
        <v>13</v>
      </c>
      <c r="D4048" s="33" t="s">
        <v>30</v>
      </c>
      <c r="E4048" s="33" t="s">
        <v>26059</v>
      </c>
      <c r="F4048" s="94">
        <v>42758</v>
      </c>
      <c r="G4048" s="33" t="s">
        <v>25992</v>
      </c>
      <c r="H4048" s="33" t="s">
        <v>204</v>
      </c>
      <c r="I4048" s="33" t="s">
        <v>205</v>
      </c>
      <c r="J4048" s="62">
        <v>19806</v>
      </c>
      <c r="K4048" s="33" t="s">
        <v>3483</v>
      </c>
      <c r="L4048" s="33" t="s">
        <v>206</v>
      </c>
      <c r="M4048" s="1" t="s">
        <v>46533</v>
      </c>
      <c r="N4048" s="33" t="s">
        <v>20</v>
      </c>
      <c r="O4048" s="33" t="s">
        <v>25119</v>
      </c>
      <c r="P4048" s="33" t="s">
        <v>45771</v>
      </c>
      <c r="Q4048" s="33" t="s">
        <v>29986</v>
      </c>
      <c r="R4048" s="96" t="s">
        <v>25120</v>
      </c>
      <c r="S4048" s="33" t="s">
        <v>22</v>
      </c>
      <c r="T4048" s="33" t="s">
        <v>21</v>
      </c>
      <c r="U4048" s="35" t="s">
        <v>26689</v>
      </c>
      <c r="V4048" s="33" t="s">
        <v>26482</v>
      </c>
      <c r="W4048" s="33" t="s">
        <v>26485</v>
      </c>
      <c r="X4048" s="33" t="s">
        <v>93</v>
      </c>
      <c r="Y4048" s="33">
        <v>2251</v>
      </c>
      <c r="AA4048" s="33" t="s">
        <v>42842</v>
      </c>
      <c r="AB4048" s="33">
        <v>4399</v>
      </c>
      <c r="AC4048" s="103">
        <v>18748</v>
      </c>
    </row>
    <row r="4049" spans="1:46" ht="13" customHeight="1" x14ac:dyDescent="0.2">
      <c r="A4049" s="33" t="s">
        <v>25673</v>
      </c>
      <c r="B4049" s="33">
        <v>27</v>
      </c>
      <c r="C4049" s="33" t="s">
        <v>13</v>
      </c>
      <c r="D4049" s="33" t="s">
        <v>30</v>
      </c>
      <c r="E4049" s="96" t="s">
        <v>25674</v>
      </c>
      <c r="F4049" s="94">
        <v>42758</v>
      </c>
      <c r="G4049" s="33" t="s">
        <v>25675</v>
      </c>
      <c r="H4049" s="33" t="s">
        <v>3833</v>
      </c>
      <c r="I4049" s="33" t="s">
        <v>37</v>
      </c>
      <c r="J4049" s="62">
        <v>62702</v>
      </c>
      <c r="K4049" s="33" t="s">
        <v>25676</v>
      </c>
      <c r="L4049" s="33" t="s">
        <v>3836</v>
      </c>
      <c r="M4049" s="1" t="s">
        <v>47695</v>
      </c>
      <c r="N4049" s="33" t="s">
        <v>20</v>
      </c>
      <c r="O4049" s="33" t="s">
        <v>25677</v>
      </c>
      <c r="P4049" s="33" t="s">
        <v>45771</v>
      </c>
      <c r="Q4049" s="33" t="s">
        <v>29986</v>
      </c>
      <c r="R4049" s="96" t="s">
        <v>25678</v>
      </c>
      <c r="S4049" s="33" t="s">
        <v>509</v>
      </c>
      <c r="T4049" s="33" t="s">
        <v>45897</v>
      </c>
      <c r="U4049" s="33" t="s">
        <v>49804</v>
      </c>
      <c r="V4049" s="33" t="s">
        <v>26484</v>
      </c>
      <c r="W4049" s="33" t="s">
        <v>26485</v>
      </c>
      <c r="X4049" s="33" t="s">
        <v>509</v>
      </c>
      <c r="Y4049" s="33">
        <v>2249</v>
      </c>
      <c r="AA4049" s="33" t="s">
        <v>42844</v>
      </c>
      <c r="AB4049" s="33">
        <v>4402</v>
      </c>
      <c r="AC4049" s="103">
        <v>18749</v>
      </c>
    </row>
    <row r="4050" spans="1:46" ht="13" customHeight="1" x14ac:dyDescent="0.2">
      <c r="A4050" s="33" t="s">
        <v>25713</v>
      </c>
      <c r="B4050" s="33">
        <v>57</v>
      </c>
      <c r="C4050" s="33" t="s">
        <v>13</v>
      </c>
      <c r="D4050" s="33" t="s">
        <v>30</v>
      </c>
      <c r="E4050" s="96" t="s">
        <v>25714</v>
      </c>
      <c r="F4050" s="94">
        <v>42758</v>
      </c>
      <c r="G4050" s="33" t="s">
        <v>26036</v>
      </c>
      <c r="H4050" s="33" t="s">
        <v>658</v>
      </c>
      <c r="I4050" s="33" t="s">
        <v>399</v>
      </c>
      <c r="J4050" s="62">
        <v>63129</v>
      </c>
      <c r="K4050" s="33" t="s">
        <v>658</v>
      </c>
      <c r="L4050" s="33" t="s">
        <v>6521</v>
      </c>
      <c r="M4050" s="1" t="s">
        <v>46649</v>
      </c>
      <c r="N4050" s="33" t="s">
        <v>362</v>
      </c>
      <c r="O4050" s="33" t="s">
        <v>25715</v>
      </c>
      <c r="P4050" s="33" t="s">
        <v>45771</v>
      </c>
      <c r="Q4050" s="33" t="s">
        <v>29986</v>
      </c>
      <c r="R4050" s="96" t="s">
        <v>25716</v>
      </c>
      <c r="S4050" s="33" t="s">
        <v>901</v>
      </c>
      <c r="T4050" s="33" t="s">
        <v>45897</v>
      </c>
      <c r="U4050" s="33" t="s">
        <v>49804</v>
      </c>
      <c r="V4050" s="33" t="s">
        <v>26484</v>
      </c>
      <c r="W4050" s="33" t="s">
        <v>26485</v>
      </c>
      <c r="AA4050" s="33" t="s">
        <v>42844</v>
      </c>
      <c r="AB4050" s="33">
        <v>4403</v>
      </c>
      <c r="AC4050" s="103">
        <v>18752</v>
      </c>
    </row>
    <row r="4051" spans="1:46" ht="13" customHeight="1" x14ac:dyDescent="0.2">
      <c r="A4051" s="33" t="s">
        <v>25357</v>
      </c>
      <c r="B4051" s="33">
        <v>33</v>
      </c>
      <c r="C4051" s="33" t="s">
        <v>13</v>
      </c>
      <c r="D4051" s="33" t="s">
        <v>41</v>
      </c>
      <c r="F4051" s="94">
        <v>42757</v>
      </c>
      <c r="G4051" s="33" t="s">
        <v>26012</v>
      </c>
      <c r="H4051" s="33" t="s">
        <v>5225</v>
      </c>
      <c r="I4051" s="33" t="s">
        <v>38</v>
      </c>
      <c r="J4051" s="62">
        <v>90810</v>
      </c>
      <c r="K4051" s="33" t="s">
        <v>91</v>
      </c>
      <c r="L4051" s="33" t="s">
        <v>449</v>
      </c>
      <c r="M4051" s="1" t="s">
        <v>46172</v>
      </c>
      <c r="N4051" s="33" t="s">
        <v>20</v>
      </c>
      <c r="O4051" s="33" t="s">
        <v>25358</v>
      </c>
      <c r="P4051" s="33" t="s">
        <v>45771</v>
      </c>
      <c r="Q4051" s="33" t="s">
        <v>29986</v>
      </c>
      <c r="R4051" s="96" t="s">
        <v>25359</v>
      </c>
      <c r="S4051" s="33" t="s">
        <v>93</v>
      </c>
      <c r="T4051" s="33" t="s">
        <v>21</v>
      </c>
      <c r="U4051" s="35" t="s">
        <v>26689</v>
      </c>
      <c r="V4051" s="33" t="s">
        <v>26482</v>
      </c>
      <c r="W4051" s="33" t="s">
        <v>26485</v>
      </c>
      <c r="X4051" s="33" t="s">
        <v>93</v>
      </c>
      <c r="Y4051" s="33">
        <v>2238</v>
      </c>
      <c r="AA4051" s="33" t="s">
        <v>42844</v>
      </c>
      <c r="AB4051" s="33">
        <v>4397</v>
      </c>
      <c r="AC4051" s="103">
        <v>18740</v>
      </c>
    </row>
    <row r="4052" spans="1:46" ht="13" customHeight="1" x14ac:dyDescent="0.2">
      <c r="A4052" s="33" t="s">
        <v>25351</v>
      </c>
      <c r="B4052" s="33">
        <v>57</v>
      </c>
      <c r="C4052" s="33" t="s">
        <v>13</v>
      </c>
      <c r="D4052" s="33" t="s">
        <v>30</v>
      </c>
      <c r="E4052" s="33" t="s">
        <v>26064</v>
      </c>
      <c r="F4052" s="94">
        <v>42757</v>
      </c>
      <c r="G4052" s="33" t="s">
        <v>25352</v>
      </c>
      <c r="H4052" s="33" t="s">
        <v>25353</v>
      </c>
      <c r="I4052" s="33" t="s">
        <v>4021</v>
      </c>
      <c r="J4052" s="62">
        <v>4572</v>
      </c>
      <c r="K4052" s="33" t="s">
        <v>2150</v>
      </c>
      <c r="L4052" s="33" t="s">
        <v>25354</v>
      </c>
      <c r="M4052" s="1" t="s">
        <v>47696</v>
      </c>
      <c r="N4052" s="33" t="s">
        <v>20</v>
      </c>
      <c r="O4052" s="33" t="s">
        <v>25355</v>
      </c>
      <c r="P4052" s="33" t="s">
        <v>43587</v>
      </c>
      <c r="Q4052" s="33" t="s">
        <v>29986</v>
      </c>
      <c r="R4052" s="96" t="s">
        <v>25356</v>
      </c>
      <c r="S4052" s="33" t="s">
        <v>93</v>
      </c>
      <c r="T4052" s="33" t="s">
        <v>21</v>
      </c>
      <c r="U4052" s="35" t="s">
        <v>26689</v>
      </c>
      <c r="V4052" s="33" t="s">
        <v>26484</v>
      </c>
      <c r="W4052" s="33" t="s">
        <v>26485</v>
      </c>
      <c r="X4052" s="33" t="s">
        <v>93</v>
      </c>
      <c r="Y4052" s="33">
        <v>2233</v>
      </c>
      <c r="AA4052" s="33" t="s">
        <v>42843</v>
      </c>
      <c r="AB4052" s="33">
        <v>4395</v>
      </c>
      <c r="AC4052" s="103">
        <v>18741</v>
      </c>
    </row>
    <row r="4053" spans="1:46" ht="13" customHeight="1" x14ac:dyDescent="0.2">
      <c r="A4053" s="33" t="s">
        <v>25156</v>
      </c>
      <c r="B4053" s="33">
        <v>57</v>
      </c>
      <c r="C4053" s="33" t="s">
        <v>13</v>
      </c>
      <c r="D4053" s="33" t="s">
        <v>78</v>
      </c>
      <c r="F4053" s="94">
        <v>42757</v>
      </c>
      <c r="G4053" s="33" t="s">
        <v>25157</v>
      </c>
      <c r="H4053" s="33" t="s">
        <v>507</v>
      </c>
      <c r="I4053" s="33" t="s">
        <v>373</v>
      </c>
      <c r="J4053" s="62">
        <v>15206</v>
      </c>
      <c r="K4053" s="33" t="s">
        <v>1526</v>
      </c>
      <c r="L4053" s="33" t="s">
        <v>32075</v>
      </c>
      <c r="M4053" s="1" t="s">
        <v>46200</v>
      </c>
      <c r="N4053" s="33" t="s">
        <v>20</v>
      </c>
      <c r="O4053" s="33" t="s">
        <v>36514</v>
      </c>
      <c r="P4053" s="33" t="s">
        <v>45771</v>
      </c>
      <c r="Q4053" s="33" t="s">
        <v>29986</v>
      </c>
      <c r="R4053" s="96" t="s">
        <v>25158</v>
      </c>
      <c r="S4053" s="33" t="s">
        <v>93</v>
      </c>
      <c r="T4053" s="33" t="s">
        <v>21</v>
      </c>
      <c r="U4053" s="35" t="s">
        <v>26689</v>
      </c>
      <c r="V4053" s="33" t="s">
        <v>26484</v>
      </c>
      <c r="W4053" s="33" t="s">
        <v>26485</v>
      </c>
      <c r="X4053" s="33" t="s">
        <v>93</v>
      </c>
      <c r="Y4053" s="33">
        <v>2234</v>
      </c>
      <c r="AA4053" s="33" t="s">
        <v>42842</v>
      </c>
      <c r="AB4053" s="33">
        <v>4396</v>
      </c>
      <c r="AC4053" s="103">
        <v>18742</v>
      </c>
    </row>
    <row r="4054" spans="1:46" ht="13" customHeight="1" x14ac:dyDescent="0.2">
      <c r="A4054" s="33" t="s">
        <v>25540</v>
      </c>
      <c r="B4054" s="33">
        <v>44</v>
      </c>
      <c r="C4054" s="33" t="s">
        <v>13</v>
      </c>
      <c r="D4054" s="33" t="s">
        <v>78</v>
      </c>
      <c r="E4054" s="96" t="s">
        <v>25541</v>
      </c>
      <c r="F4054" s="94">
        <v>42756</v>
      </c>
      <c r="G4054" s="33" t="s">
        <v>25542</v>
      </c>
      <c r="H4054" s="33" t="s">
        <v>26</v>
      </c>
      <c r="I4054" s="33" t="s">
        <v>618</v>
      </c>
      <c r="J4054" s="62">
        <v>38701</v>
      </c>
      <c r="K4054" s="33" t="s">
        <v>106</v>
      </c>
      <c r="L4054" s="33" t="s">
        <v>768</v>
      </c>
      <c r="M4054" s="1" t="s">
        <v>46986</v>
      </c>
      <c r="N4054" s="33" t="s">
        <v>20</v>
      </c>
      <c r="O4054" s="33" t="s">
        <v>25543</v>
      </c>
      <c r="P4054" s="33" t="s">
        <v>45771</v>
      </c>
      <c r="Q4054" s="33" t="s">
        <v>29986</v>
      </c>
      <c r="R4054" s="96" t="s">
        <v>25544</v>
      </c>
      <c r="S4054" s="33" t="s">
        <v>93</v>
      </c>
      <c r="T4054" s="33" t="s">
        <v>21</v>
      </c>
      <c r="U4054" s="35" t="s">
        <v>26689</v>
      </c>
      <c r="V4054" s="33" t="s">
        <v>26484</v>
      </c>
      <c r="W4054" s="33" t="s">
        <v>26485</v>
      </c>
      <c r="X4054" s="33" t="s">
        <v>93</v>
      </c>
      <c r="Y4054" s="33">
        <v>2237</v>
      </c>
      <c r="AA4054" s="33" t="s">
        <v>42844</v>
      </c>
      <c r="AB4054" s="33">
        <v>4393</v>
      </c>
      <c r="AC4054" s="103">
        <v>18738</v>
      </c>
    </row>
    <row r="4055" spans="1:46" ht="13" customHeight="1" x14ac:dyDescent="0.2">
      <c r="A4055" s="33" t="s">
        <v>25514</v>
      </c>
      <c r="B4055" s="33">
        <v>57</v>
      </c>
      <c r="C4055" s="33" t="s">
        <v>13</v>
      </c>
      <c r="D4055" s="33" t="s">
        <v>30</v>
      </c>
      <c r="E4055" s="33" t="s">
        <v>26066</v>
      </c>
      <c r="F4055" s="94">
        <v>42756</v>
      </c>
      <c r="G4055" s="33" t="s">
        <v>25515</v>
      </c>
      <c r="H4055" s="33" t="s">
        <v>5977</v>
      </c>
      <c r="I4055" s="33" t="s">
        <v>249</v>
      </c>
      <c r="J4055" s="62">
        <v>89019</v>
      </c>
      <c r="K4055" s="33" t="s">
        <v>524</v>
      </c>
      <c r="L4055" s="33" t="s">
        <v>525</v>
      </c>
      <c r="M4055" s="1" t="s">
        <v>48881</v>
      </c>
      <c r="N4055" s="33" t="s">
        <v>4952</v>
      </c>
      <c r="O4055" s="33" t="s">
        <v>25516</v>
      </c>
      <c r="P4055" s="33" t="s">
        <v>45771</v>
      </c>
      <c r="Q4055" s="33" t="s">
        <v>29986</v>
      </c>
      <c r="R4055" s="96" t="s">
        <v>25517</v>
      </c>
      <c r="S4055" s="33" t="s">
        <v>509</v>
      </c>
      <c r="T4055" s="33" t="s">
        <v>21</v>
      </c>
      <c r="U4055" s="35" t="s">
        <v>26682</v>
      </c>
      <c r="V4055" s="33" t="s">
        <v>26484</v>
      </c>
      <c r="W4055" s="33" t="s">
        <v>26485</v>
      </c>
      <c r="X4055" s="33" t="s">
        <v>93</v>
      </c>
      <c r="Y4055" s="33">
        <v>2239</v>
      </c>
      <c r="AA4055" s="33" t="s">
        <v>42843</v>
      </c>
      <c r="AB4055" s="33">
        <v>4394</v>
      </c>
      <c r="AC4055" s="103">
        <v>18739</v>
      </c>
    </row>
    <row r="4056" spans="1:46" ht="13" customHeight="1" x14ac:dyDescent="0.2">
      <c r="A4056" s="33" t="s">
        <v>25875</v>
      </c>
      <c r="B4056" s="33">
        <v>20</v>
      </c>
      <c r="C4056" s="33" t="s">
        <v>13</v>
      </c>
      <c r="D4056" s="33" t="s">
        <v>78</v>
      </c>
      <c r="E4056" s="96" t="s">
        <v>25876</v>
      </c>
      <c r="F4056" s="94">
        <v>42755</v>
      </c>
      <c r="G4056" s="33" t="s">
        <v>26044</v>
      </c>
      <c r="H4056" s="33" t="s">
        <v>80</v>
      </c>
      <c r="I4056" s="33" t="s">
        <v>37</v>
      </c>
      <c r="J4056" s="62">
        <v>60628</v>
      </c>
      <c r="K4056" s="33" t="s">
        <v>81</v>
      </c>
      <c r="L4056" s="33" t="s">
        <v>25877</v>
      </c>
      <c r="M4056" s="1" t="s">
        <v>47697</v>
      </c>
      <c r="N4056" s="33" t="s">
        <v>20</v>
      </c>
      <c r="O4056" s="33" t="s">
        <v>25878</v>
      </c>
      <c r="P4056" s="33" t="s">
        <v>45771</v>
      </c>
      <c r="Q4056" s="33" t="s">
        <v>29986</v>
      </c>
      <c r="R4056" s="96" t="s">
        <v>25879</v>
      </c>
      <c r="S4056" s="33" t="s">
        <v>93</v>
      </c>
      <c r="T4056" s="33" t="s">
        <v>21</v>
      </c>
      <c r="U4056" s="33" t="s">
        <v>26689</v>
      </c>
      <c r="V4056" s="33" t="s">
        <v>26484</v>
      </c>
      <c r="W4056" s="33" t="s">
        <v>26485</v>
      </c>
      <c r="Z4056" s="33" t="s">
        <v>42353</v>
      </c>
      <c r="AA4056" s="33" t="s">
        <v>42842</v>
      </c>
      <c r="AB4056" s="33">
        <v>4392</v>
      </c>
      <c r="AC4056" s="103">
        <v>18735</v>
      </c>
    </row>
    <row r="4057" spans="1:46" ht="13" customHeight="1" x14ac:dyDescent="0.2">
      <c r="A4057" s="33" t="s">
        <v>25263</v>
      </c>
      <c r="B4057" s="33">
        <v>39</v>
      </c>
      <c r="C4057" s="33" t="s">
        <v>13</v>
      </c>
      <c r="D4057" s="33" t="s">
        <v>30</v>
      </c>
      <c r="F4057" s="94">
        <v>42755</v>
      </c>
      <c r="G4057" s="33" t="s">
        <v>25264</v>
      </c>
      <c r="H4057" s="33" t="s">
        <v>10301</v>
      </c>
      <c r="I4057" s="33" t="s">
        <v>55</v>
      </c>
      <c r="J4057" s="62">
        <v>32608</v>
      </c>
      <c r="K4057" s="33" t="s">
        <v>961</v>
      </c>
      <c r="L4057" s="33" t="s">
        <v>14397</v>
      </c>
      <c r="M4057" s="1" t="s">
        <v>47698</v>
      </c>
      <c r="N4057" s="33" t="s">
        <v>20</v>
      </c>
      <c r="O4057" s="33" t="s">
        <v>25265</v>
      </c>
      <c r="P4057" s="33" t="s">
        <v>45771</v>
      </c>
      <c r="Q4057" s="33" t="s">
        <v>29986</v>
      </c>
      <c r="R4057" s="96" t="s">
        <v>25266</v>
      </c>
      <c r="S4057" s="33" t="s">
        <v>509</v>
      </c>
      <c r="T4057" s="33" t="s">
        <v>21</v>
      </c>
      <c r="U4057" s="35" t="s">
        <v>26689</v>
      </c>
      <c r="V4057" s="33" t="s">
        <v>26484</v>
      </c>
      <c r="W4057" s="33" t="s">
        <v>26485</v>
      </c>
      <c r="X4057" s="33" t="s">
        <v>93</v>
      </c>
      <c r="Y4057" s="33">
        <v>2240</v>
      </c>
      <c r="AA4057" s="33" t="s">
        <v>42844</v>
      </c>
      <c r="AB4057" s="33">
        <v>4391</v>
      </c>
      <c r="AC4057" s="103">
        <v>18734</v>
      </c>
    </row>
    <row r="4058" spans="1:46" ht="13" customHeight="1" x14ac:dyDescent="0.2">
      <c r="A4058" s="33" t="s">
        <v>25241</v>
      </c>
      <c r="B4058" s="33">
        <v>25</v>
      </c>
      <c r="C4058" s="33" t="s">
        <v>13</v>
      </c>
      <c r="D4058" s="33" t="s">
        <v>30</v>
      </c>
      <c r="F4058" s="94">
        <v>42754</v>
      </c>
      <c r="G4058" s="33" t="s">
        <v>26001</v>
      </c>
      <c r="H4058" s="33" t="s">
        <v>18381</v>
      </c>
      <c r="I4058" s="33" t="s">
        <v>399</v>
      </c>
      <c r="J4058" s="62">
        <v>63033</v>
      </c>
      <c r="K4058" s="33" t="s">
        <v>658</v>
      </c>
      <c r="L4058" s="33" t="s">
        <v>12318</v>
      </c>
      <c r="M4058" s="1" t="s">
        <v>47701</v>
      </c>
      <c r="N4058" s="33" t="s">
        <v>4952</v>
      </c>
      <c r="O4058" s="33" t="s">
        <v>25242</v>
      </c>
      <c r="P4058" s="33" t="s">
        <v>45771</v>
      </c>
      <c r="Q4058" s="33" t="s">
        <v>29986</v>
      </c>
      <c r="R4058" s="96" t="s">
        <v>25243</v>
      </c>
      <c r="S4058" s="33" t="s">
        <v>509</v>
      </c>
      <c r="T4058" s="33" t="s">
        <v>21</v>
      </c>
      <c r="U4058" s="35" t="s">
        <v>26682</v>
      </c>
      <c r="V4058" s="33" t="s">
        <v>26484</v>
      </c>
      <c r="W4058" s="33" t="s">
        <v>26485</v>
      </c>
      <c r="X4058" s="33" t="s">
        <v>93</v>
      </c>
      <c r="Y4058" s="33">
        <v>2241</v>
      </c>
      <c r="AA4058" s="33" t="s">
        <v>42844</v>
      </c>
      <c r="AB4058" s="33">
        <v>4389</v>
      </c>
      <c r="AC4058" s="103">
        <v>18728</v>
      </c>
    </row>
    <row r="4059" spans="1:46" ht="13" customHeight="1" x14ac:dyDescent="0.2">
      <c r="A4059" s="33" t="s">
        <v>25149</v>
      </c>
      <c r="B4059" s="33">
        <v>44</v>
      </c>
      <c r="C4059" s="33" t="s">
        <v>13</v>
      </c>
      <c r="D4059" s="33" t="s">
        <v>41</v>
      </c>
      <c r="E4059" s="96" t="s">
        <v>25150</v>
      </c>
      <c r="F4059" s="94">
        <v>42754</v>
      </c>
      <c r="G4059" s="33" t="s">
        <v>25151</v>
      </c>
      <c r="H4059" s="33" t="s">
        <v>25152</v>
      </c>
      <c r="I4059" s="33" t="s">
        <v>66</v>
      </c>
      <c r="J4059" s="62">
        <v>79036</v>
      </c>
      <c r="K4059" s="33" t="s">
        <v>1500</v>
      </c>
      <c r="L4059" s="33" t="s">
        <v>25153</v>
      </c>
      <c r="M4059" s="1" t="s">
        <v>47699</v>
      </c>
      <c r="N4059" s="33" t="s">
        <v>20</v>
      </c>
      <c r="O4059" s="33" t="s">
        <v>25154</v>
      </c>
      <c r="P4059" s="33" t="s">
        <v>45771</v>
      </c>
      <c r="Q4059" s="33" t="s">
        <v>29986</v>
      </c>
      <c r="R4059" s="96" t="s">
        <v>25155</v>
      </c>
      <c r="S4059" s="33" t="s">
        <v>93</v>
      </c>
      <c r="T4059" s="33" t="s">
        <v>21</v>
      </c>
      <c r="U4059" s="35" t="s">
        <v>26689</v>
      </c>
      <c r="V4059" s="33" t="s">
        <v>26484</v>
      </c>
      <c r="W4059" s="33" t="s">
        <v>26486</v>
      </c>
      <c r="X4059" s="33" t="s">
        <v>93</v>
      </c>
      <c r="Y4059" s="33">
        <v>2244</v>
      </c>
      <c r="AA4059" s="33" t="s">
        <v>42843</v>
      </c>
      <c r="AB4059" s="33">
        <v>4388</v>
      </c>
      <c r="AC4059" s="103">
        <v>18731</v>
      </c>
    </row>
    <row r="4060" spans="1:46" ht="13" customHeight="1" x14ac:dyDescent="0.2">
      <c r="A4060" s="33" t="s">
        <v>25612</v>
      </c>
      <c r="B4060" s="33">
        <v>49</v>
      </c>
      <c r="C4060" s="33" t="s">
        <v>13</v>
      </c>
      <c r="D4060" s="33" t="s">
        <v>30</v>
      </c>
      <c r="F4060" s="94">
        <v>42754</v>
      </c>
      <c r="G4060" s="33" t="s">
        <v>26029</v>
      </c>
      <c r="H4060" s="33" t="s">
        <v>23101</v>
      </c>
      <c r="I4060" s="33" t="s">
        <v>224</v>
      </c>
      <c r="J4060" s="62">
        <v>22580</v>
      </c>
      <c r="K4060" s="33" t="s">
        <v>25613</v>
      </c>
      <c r="L4060" s="33" t="s">
        <v>25614</v>
      </c>
      <c r="M4060" s="1" t="s">
        <v>47700</v>
      </c>
      <c r="N4060" s="33" t="s">
        <v>20</v>
      </c>
      <c r="O4060" s="33" t="s">
        <v>36515</v>
      </c>
      <c r="P4060" s="33" t="s">
        <v>45771</v>
      </c>
      <c r="Q4060" s="33" t="s">
        <v>29986</v>
      </c>
      <c r="R4060" s="96" t="s">
        <v>25615</v>
      </c>
      <c r="S4060" s="33" t="s">
        <v>509</v>
      </c>
      <c r="T4060" s="33" t="s">
        <v>21</v>
      </c>
      <c r="U4060" s="35" t="s">
        <v>26689</v>
      </c>
      <c r="V4060" s="33" t="s">
        <v>26482</v>
      </c>
      <c r="W4060" s="33" t="s">
        <v>26485</v>
      </c>
      <c r="X4060" s="33" t="s">
        <v>93</v>
      </c>
      <c r="Y4060" s="33">
        <v>2242</v>
      </c>
      <c r="AA4060" s="33" t="s">
        <v>42843</v>
      </c>
      <c r="AB4060" s="33">
        <v>4387</v>
      </c>
      <c r="AC4060" s="103">
        <v>18732</v>
      </c>
    </row>
    <row r="4061" spans="1:46" ht="13" customHeight="1" x14ac:dyDescent="0.2">
      <c r="A4061" s="1" t="s">
        <v>2989</v>
      </c>
      <c r="B4061" s="33">
        <v>55</v>
      </c>
      <c r="C4061" s="33" t="s">
        <v>13</v>
      </c>
      <c r="D4061" s="1" t="s">
        <v>23</v>
      </c>
      <c r="F4061" s="94">
        <v>42754</v>
      </c>
      <c r="G4061" s="33" t="s">
        <v>26035</v>
      </c>
      <c r="H4061" s="33" t="s">
        <v>1030</v>
      </c>
      <c r="I4061" s="33" t="s">
        <v>373</v>
      </c>
      <c r="J4061" s="62">
        <v>19123</v>
      </c>
      <c r="K4061" s="33" t="s">
        <v>1030</v>
      </c>
      <c r="L4061" s="33" t="s">
        <v>1031</v>
      </c>
      <c r="M4061" s="1" t="s">
        <v>45971</v>
      </c>
      <c r="N4061" s="33" t="s">
        <v>29563</v>
      </c>
      <c r="O4061" s="33" t="s">
        <v>25705</v>
      </c>
      <c r="P4061" s="33" t="s">
        <v>45771</v>
      </c>
      <c r="Q4061" s="33" t="s">
        <v>29986</v>
      </c>
      <c r="R4061" s="96" t="s">
        <v>25706</v>
      </c>
      <c r="S4061" s="33" t="s">
        <v>509</v>
      </c>
      <c r="T4061" s="33" t="s">
        <v>45897</v>
      </c>
      <c r="U4061" s="33" t="s">
        <v>49804</v>
      </c>
      <c r="V4061" s="33" t="s">
        <v>26484</v>
      </c>
      <c r="W4061" s="33" t="s">
        <v>26485</v>
      </c>
      <c r="AA4061" s="33" t="s">
        <v>42842</v>
      </c>
      <c r="AB4061" s="33">
        <v>4390</v>
      </c>
      <c r="AC4061" s="103">
        <v>18730</v>
      </c>
      <c r="AT4061" s="96"/>
    </row>
    <row r="4062" spans="1:46" ht="13" customHeight="1" x14ac:dyDescent="0.2">
      <c r="A4062" s="33" t="s">
        <v>25445</v>
      </c>
      <c r="B4062" s="33">
        <v>16</v>
      </c>
      <c r="C4062" s="33" t="s">
        <v>13</v>
      </c>
      <c r="D4062" s="33" t="s">
        <v>41</v>
      </c>
      <c r="F4062" s="94">
        <v>42753</v>
      </c>
      <c r="G4062" s="33" t="s">
        <v>26019</v>
      </c>
      <c r="H4062" s="33" t="s">
        <v>5804</v>
      </c>
      <c r="I4062" s="33" t="s">
        <v>38</v>
      </c>
      <c r="J4062" s="62">
        <v>93905</v>
      </c>
      <c r="K4062" s="33" t="s">
        <v>58</v>
      </c>
      <c r="L4062" s="33" t="s">
        <v>5806</v>
      </c>
      <c r="M4062" s="1" t="s">
        <v>46791</v>
      </c>
      <c r="N4062" s="33" t="s">
        <v>4952</v>
      </c>
      <c r="O4062" s="33" t="s">
        <v>25446</v>
      </c>
      <c r="P4062" s="33" t="s">
        <v>45771</v>
      </c>
      <c r="Q4062" s="33" t="s">
        <v>29986</v>
      </c>
      <c r="R4062" s="96" t="s">
        <v>25447</v>
      </c>
      <c r="S4062" s="33" t="s">
        <v>509</v>
      </c>
      <c r="T4062" s="33" t="s">
        <v>21</v>
      </c>
      <c r="U4062" s="35" t="s">
        <v>26682</v>
      </c>
      <c r="V4062" s="33" t="s">
        <v>26482</v>
      </c>
      <c r="W4062" s="33" t="s">
        <v>26485</v>
      </c>
      <c r="X4062" s="33" t="s">
        <v>509</v>
      </c>
      <c r="Y4062" s="33">
        <v>2225</v>
      </c>
      <c r="AA4062" s="33" t="s">
        <v>42844</v>
      </c>
      <c r="AB4062" s="33">
        <v>4384</v>
      </c>
      <c r="AC4062" s="103">
        <v>18716</v>
      </c>
    </row>
    <row r="4063" spans="1:46" ht="13" customHeight="1" x14ac:dyDescent="0.2">
      <c r="A4063" s="33" t="s">
        <v>25448</v>
      </c>
      <c r="B4063" s="33">
        <v>19</v>
      </c>
      <c r="C4063" s="33" t="s">
        <v>13</v>
      </c>
      <c r="D4063" s="33" t="s">
        <v>78</v>
      </c>
      <c r="F4063" s="94">
        <v>42753</v>
      </c>
      <c r="G4063" s="33" t="s">
        <v>26020</v>
      </c>
      <c r="H4063" s="33" t="s">
        <v>25449</v>
      </c>
      <c r="I4063" s="33" t="s">
        <v>197</v>
      </c>
      <c r="J4063" s="62">
        <v>46409</v>
      </c>
      <c r="K4063" s="33" t="s">
        <v>1176</v>
      </c>
      <c r="L4063" s="33" t="s">
        <v>1177</v>
      </c>
      <c r="M4063" s="1" t="s">
        <v>47702</v>
      </c>
      <c r="N4063" s="33" t="s">
        <v>20</v>
      </c>
      <c r="O4063" s="33" t="s">
        <v>25450</v>
      </c>
      <c r="P4063" s="33" t="s">
        <v>45771</v>
      </c>
      <c r="Q4063" s="33" t="s">
        <v>29986</v>
      </c>
      <c r="R4063" s="96" t="s">
        <v>25451</v>
      </c>
      <c r="S4063" s="33" t="s">
        <v>93</v>
      </c>
      <c r="T4063" s="33" t="s">
        <v>21</v>
      </c>
      <c r="U4063" s="35" t="s">
        <v>26689</v>
      </c>
      <c r="V4063" s="33" t="s">
        <v>26484</v>
      </c>
      <c r="W4063" s="33" t="s">
        <v>26483</v>
      </c>
      <c r="X4063" s="33" t="s">
        <v>93</v>
      </c>
      <c r="Y4063" s="33">
        <v>2243</v>
      </c>
      <c r="AA4063" s="33" t="s">
        <v>42842</v>
      </c>
      <c r="AB4063" s="33">
        <v>4381</v>
      </c>
      <c r="AC4063" s="103">
        <v>18722</v>
      </c>
    </row>
    <row r="4064" spans="1:46" ht="13" customHeight="1" x14ac:dyDescent="0.2">
      <c r="A4064" s="33" t="s">
        <v>25457</v>
      </c>
      <c r="B4064" s="33">
        <v>28</v>
      </c>
      <c r="C4064" s="33" t="s">
        <v>13</v>
      </c>
      <c r="D4064" s="33" t="s">
        <v>127</v>
      </c>
      <c r="E4064" s="96" t="s">
        <v>25458</v>
      </c>
      <c r="F4064" s="94">
        <v>42753</v>
      </c>
      <c r="H4064" s="33" t="s">
        <v>25459</v>
      </c>
      <c r="I4064" s="33" t="s">
        <v>1601</v>
      </c>
      <c r="J4064" s="62">
        <v>58316</v>
      </c>
      <c r="K4064" s="33" t="s">
        <v>25460</v>
      </c>
      <c r="L4064" s="33" t="s">
        <v>36516</v>
      </c>
      <c r="M4064" s="1" t="s">
        <v>47703</v>
      </c>
      <c r="N4064" s="33" t="s">
        <v>20</v>
      </c>
      <c r="O4064" s="33" t="s">
        <v>36517</v>
      </c>
      <c r="P4064" s="33" t="s">
        <v>45771</v>
      </c>
      <c r="Q4064" s="33" t="s">
        <v>29986</v>
      </c>
      <c r="R4064" s="96" t="s">
        <v>25461</v>
      </c>
      <c r="S4064" s="33" t="s">
        <v>93</v>
      </c>
      <c r="T4064" s="33" t="s">
        <v>21</v>
      </c>
      <c r="U4064" s="35" t="s">
        <v>26689</v>
      </c>
      <c r="V4064" s="33" t="s">
        <v>26484</v>
      </c>
      <c r="W4064" s="33" t="s">
        <v>26485</v>
      </c>
      <c r="X4064" s="33" t="s">
        <v>93</v>
      </c>
      <c r="Y4064" s="33">
        <v>2245</v>
      </c>
      <c r="AA4064" s="33" t="s">
        <v>42843</v>
      </c>
      <c r="AB4064" s="33">
        <v>4382</v>
      </c>
      <c r="AC4064" s="103">
        <v>18721</v>
      </c>
    </row>
    <row r="4065" spans="1:47" ht="13" customHeight="1" x14ac:dyDescent="0.2">
      <c r="A4065" s="33" t="s">
        <v>30721</v>
      </c>
      <c r="B4065" s="33">
        <v>50</v>
      </c>
      <c r="C4065" s="33" t="s">
        <v>13</v>
      </c>
      <c r="D4065" s="33" t="s">
        <v>78</v>
      </c>
      <c r="F4065" s="94">
        <v>42753</v>
      </c>
      <c r="G4065" s="33" t="s">
        <v>25502</v>
      </c>
      <c r="H4065" s="33" t="s">
        <v>91</v>
      </c>
      <c r="I4065" s="33" t="s">
        <v>38</v>
      </c>
      <c r="J4065" s="62">
        <v>90045</v>
      </c>
      <c r="K4065" s="33" t="s">
        <v>91</v>
      </c>
      <c r="L4065" s="33" t="s">
        <v>383</v>
      </c>
      <c r="M4065" s="1" t="s">
        <v>45973</v>
      </c>
      <c r="N4065" s="33" t="s">
        <v>20</v>
      </c>
      <c r="O4065" s="33" t="s">
        <v>25503</v>
      </c>
      <c r="P4065" s="33" t="s">
        <v>45771</v>
      </c>
      <c r="Q4065" s="33" t="s">
        <v>29986</v>
      </c>
      <c r="R4065" s="96" t="s">
        <v>25504</v>
      </c>
      <c r="S4065" s="33" t="s">
        <v>22</v>
      </c>
      <c r="T4065" s="33" t="s">
        <v>21</v>
      </c>
      <c r="U4065" s="33" t="s">
        <v>26497</v>
      </c>
      <c r="V4065" s="33" t="s">
        <v>26482</v>
      </c>
      <c r="W4065" s="33" t="s">
        <v>26483</v>
      </c>
      <c r="X4065" s="33" t="s">
        <v>93</v>
      </c>
      <c r="Y4065" s="33">
        <v>2232</v>
      </c>
      <c r="AA4065" s="33" t="s">
        <v>42842</v>
      </c>
      <c r="AB4065" s="33">
        <v>4383</v>
      </c>
      <c r="AC4065" s="103">
        <v>18717</v>
      </c>
    </row>
    <row r="4066" spans="1:47" ht="13" customHeight="1" x14ac:dyDescent="0.2">
      <c r="A4066" s="33" t="s">
        <v>25590</v>
      </c>
      <c r="B4066" s="33">
        <v>40</v>
      </c>
      <c r="C4066" s="33" t="s">
        <v>13</v>
      </c>
      <c r="D4066" s="33" t="s">
        <v>30</v>
      </c>
      <c r="E4066" s="96" t="s">
        <v>25591</v>
      </c>
      <c r="F4066" s="94">
        <v>42753</v>
      </c>
      <c r="G4066" s="33" t="s">
        <v>26027</v>
      </c>
      <c r="H4066" s="33" t="s">
        <v>25592</v>
      </c>
      <c r="I4066" s="33" t="s">
        <v>366</v>
      </c>
      <c r="J4066" s="62">
        <v>74964</v>
      </c>
      <c r="K4066" s="33" t="s">
        <v>2412</v>
      </c>
      <c r="L4066" s="33" t="s">
        <v>36518</v>
      </c>
      <c r="M4066" s="1" t="s">
        <v>47704</v>
      </c>
      <c r="N4066" s="33" t="s">
        <v>20</v>
      </c>
      <c r="O4066" s="33" t="s">
        <v>36519</v>
      </c>
      <c r="P4066" s="33" t="s">
        <v>45771</v>
      </c>
      <c r="Q4066" s="33" t="s">
        <v>29986</v>
      </c>
      <c r="R4066" s="96" t="s">
        <v>25593</v>
      </c>
      <c r="S4066" s="33" t="s">
        <v>93</v>
      </c>
      <c r="T4066" s="33" t="s">
        <v>28</v>
      </c>
      <c r="U4066" s="33" t="s">
        <v>26496</v>
      </c>
      <c r="V4066" s="33" t="s">
        <v>26484</v>
      </c>
      <c r="W4066" s="33" t="s">
        <v>26485</v>
      </c>
      <c r="X4066" s="33" t="s">
        <v>93</v>
      </c>
      <c r="Y4066" s="33">
        <v>2228</v>
      </c>
      <c r="AA4066" s="33" t="s">
        <v>42843</v>
      </c>
      <c r="AB4066" s="33">
        <v>4385</v>
      </c>
      <c r="AC4066" s="103">
        <v>18723</v>
      </c>
    </row>
    <row r="4067" spans="1:47" ht="13" customHeight="1" x14ac:dyDescent="0.2">
      <c r="A4067" s="33" t="s">
        <v>25772</v>
      </c>
      <c r="B4067" s="33">
        <v>21</v>
      </c>
      <c r="C4067" s="33" t="s">
        <v>102</v>
      </c>
      <c r="D4067" s="33" t="s">
        <v>41</v>
      </c>
      <c r="E4067" s="96" t="s">
        <v>25773</v>
      </c>
      <c r="F4067" s="94">
        <v>42753</v>
      </c>
      <c r="G4067" s="33" t="s">
        <v>26040</v>
      </c>
      <c r="H4067" s="33" t="s">
        <v>265</v>
      </c>
      <c r="I4067" s="33" t="s">
        <v>66</v>
      </c>
      <c r="J4067" s="62">
        <v>75226</v>
      </c>
      <c r="K4067" s="33" t="s">
        <v>265</v>
      </c>
      <c r="L4067" s="33" t="s">
        <v>266</v>
      </c>
      <c r="M4067" s="1" t="s">
        <v>46483</v>
      </c>
      <c r="N4067" s="33" t="s">
        <v>20</v>
      </c>
      <c r="O4067" s="33" t="s">
        <v>25774</v>
      </c>
      <c r="P4067" s="33" t="s">
        <v>1080</v>
      </c>
      <c r="Q4067" s="33" t="s">
        <v>1081</v>
      </c>
      <c r="R4067" s="96" t="s">
        <v>25775</v>
      </c>
      <c r="S4067" s="33" t="s">
        <v>93</v>
      </c>
      <c r="T4067" s="33" t="s">
        <v>350</v>
      </c>
      <c r="U4067" s="35" t="s">
        <v>26775</v>
      </c>
      <c r="V4067" s="33" t="s">
        <v>26482</v>
      </c>
      <c r="W4067" s="33" t="s">
        <v>26483</v>
      </c>
      <c r="X4067" s="33" t="s">
        <v>509</v>
      </c>
      <c r="Y4067" s="33">
        <v>2231</v>
      </c>
      <c r="AA4067" s="33" t="s">
        <v>42844</v>
      </c>
      <c r="AB4067" s="33">
        <v>4386</v>
      </c>
      <c r="AC4067" s="103">
        <v>18724</v>
      </c>
    </row>
    <row r="4068" spans="1:47" ht="13" customHeight="1" x14ac:dyDescent="0.2">
      <c r="A4068" s="33" t="s">
        <v>25144</v>
      </c>
      <c r="B4068" s="33">
        <v>29</v>
      </c>
      <c r="C4068" s="33" t="s">
        <v>13</v>
      </c>
      <c r="D4068" s="33" t="s">
        <v>30</v>
      </c>
      <c r="E4068" s="33" t="s">
        <v>26058</v>
      </c>
      <c r="F4068" s="94">
        <v>42752</v>
      </c>
      <c r="G4068" s="33" t="s">
        <v>25145</v>
      </c>
      <c r="H4068" s="33" t="s">
        <v>25146</v>
      </c>
      <c r="I4068" s="33" t="s">
        <v>297</v>
      </c>
      <c r="J4068" s="62">
        <v>37379</v>
      </c>
      <c r="K4068" s="33" t="s">
        <v>502</v>
      </c>
      <c r="L4068" s="33" t="s">
        <v>565</v>
      </c>
      <c r="M4068" s="1" t="s">
        <v>46013</v>
      </c>
      <c r="N4068" s="33" t="s">
        <v>20</v>
      </c>
      <c r="O4068" s="33" t="s">
        <v>25147</v>
      </c>
      <c r="P4068" s="33" t="s">
        <v>45771</v>
      </c>
      <c r="Q4068" s="33" t="s">
        <v>29986</v>
      </c>
      <c r="R4068" s="96" t="s">
        <v>25148</v>
      </c>
      <c r="S4068" s="33" t="s">
        <v>509</v>
      </c>
      <c r="T4068" s="33" t="s">
        <v>21</v>
      </c>
      <c r="U4068" s="35" t="s">
        <v>26689</v>
      </c>
      <c r="V4068" s="33" t="s">
        <v>26484</v>
      </c>
      <c r="W4068" s="33" t="s">
        <v>26483</v>
      </c>
      <c r="X4068" s="33" t="s">
        <v>93</v>
      </c>
      <c r="Y4068" s="33">
        <v>2226</v>
      </c>
      <c r="AA4068" s="33" t="s">
        <v>42843</v>
      </c>
      <c r="AB4068" s="33">
        <v>4378</v>
      </c>
      <c r="AC4068" s="103">
        <v>18714</v>
      </c>
    </row>
    <row r="4069" spans="1:47" ht="13" customHeight="1" x14ac:dyDescent="0.2">
      <c r="A4069" s="33" t="s">
        <v>25209</v>
      </c>
      <c r="B4069" s="33">
        <v>39</v>
      </c>
      <c r="C4069" s="33" t="s">
        <v>13</v>
      </c>
      <c r="D4069" s="33" t="s">
        <v>41</v>
      </c>
      <c r="F4069" s="94">
        <v>42752</v>
      </c>
      <c r="G4069" s="33" t="s">
        <v>25210</v>
      </c>
      <c r="H4069" s="33" t="s">
        <v>25211</v>
      </c>
      <c r="I4069" s="33" t="s">
        <v>38</v>
      </c>
      <c r="J4069" s="62">
        <v>92277</v>
      </c>
      <c r="K4069" s="33" t="s">
        <v>287</v>
      </c>
      <c r="L4069" s="33" t="s">
        <v>288</v>
      </c>
      <c r="M4069" s="1" t="s">
        <v>45919</v>
      </c>
      <c r="N4069" s="33" t="s">
        <v>20</v>
      </c>
      <c r="O4069" s="33" t="s">
        <v>25212</v>
      </c>
      <c r="P4069" s="33" t="s">
        <v>45771</v>
      </c>
      <c r="Q4069" s="33" t="s">
        <v>29986</v>
      </c>
      <c r="R4069" s="96" t="s">
        <v>25213</v>
      </c>
      <c r="S4069" s="33" t="s">
        <v>901</v>
      </c>
      <c r="T4069" s="33" t="s">
        <v>21</v>
      </c>
      <c r="U4069" s="35" t="s">
        <v>26689</v>
      </c>
      <c r="V4069" s="33" t="s">
        <v>26484</v>
      </c>
      <c r="W4069" s="33" t="s">
        <v>26485</v>
      </c>
      <c r="X4069" s="33" t="s">
        <v>93</v>
      </c>
      <c r="Y4069" s="33">
        <v>2229</v>
      </c>
      <c r="AA4069" s="33" t="s">
        <v>42844</v>
      </c>
      <c r="AB4069" s="33">
        <v>4379</v>
      </c>
      <c r="AC4069" s="103">
        <v>18713</v>
      </c>
      <c r="AQ4069" s="96"/>
    </row>
    <row r="4070" spans="1:47" ht="13" customHeight="1" x14ac:dyDescent="0.2">
      <c r="A4070" s="33" t="s">
        <v>25549</v>
      </c>
      <c r="B4070" s="33">
        <v>46</v>
      </c>
      <c r="C4070" s="33" t="s">
        <v>13</v>
      </c>
      <c r="D4070" s="33" t="s">
        <v>41</v>
      </c>
      <c r="F4070" s="94">
        <v>42752</v>
      </c>
      <c r="G4070" s="33" t="s">
        <v>25550</v>
      </c>
      <c r="H4070" s="33" t="s">
        <v>25551</v>
      </c>
      <c r="I4070" s="33" t="s">
        <v>66</v>
      </c>
      <c r="J4070" s="62">
        <v>75068</v>
      </c>
      <c r="K4070" s="33" t="s">
        <v>152</v>
      </c>
      <c r="L4070" s="33" t="s">
        <v>25552</v>
      </c>
      <c r="M4070" s="1" t="s">
        <v>47705</v>
      </c>
      <c r="N4070" s="33" t="s">
        <v>20</v>
      </c>
      <c r="O4070" s="33" t="s">
        <v>25553</v>
      </c>
      <c r="P4070" s="33" t="s">
        <v>45771</v>
      </c>
      <c r="Q4070" s="33" t="s">
        <v>29986</v>
      </c>
      <c r="R4070" s="96" t="s">
        <v>25554</v>
      </c>
      <c r="S4070" s="33" t="s">
        <v>93</v>
      </c>
      <c r="T4070" s="33" t="s">
        <v>21</v>
      </c>
      <c r="U4070" s="35" t="s">
        <v>26689</v>
      </c>
      <c r="V4070" s="33" t="s">
        <v>26484</v>
      </c>
      <c r="W4070" s="33" t="s">
        <v>26485</v>
      </c>
      <c r="AA4070" s="33" t="s">
        <v>42844</v>
      </c>
      <c r="AB4070" s="33">
        <v>4380</v>
      </c>
      <c r="AC4070" s="103">
        <v>19020</v>
      </c>
    </row>
    <row r="4071" spans="1:47" ht="13" customHeight="1" x14ac:dyDescent="0.2">
      <c r="A4071" s="33" t="s">
        <v>25492</v>
      </c>
      <c r="B4071" s="33">
        <v>32</v>
      </c>
      <c r="C4071" s="33" t="s">
        <v>13</v>
      </c>
      <c r="D4071" s="33" t="s">
        <v>78</v>
      </c>
      <c r="F4071" s="94">
        <v>42751</v>
      </c>
      <c r="G4071" s="33" t="s">
        <v>25493</v>
      </c>
      <c r="H4071" s="33" t="s">
        <v>25494</v>
      </c>
      <c r="I4071" s="33" t="s">
        <v>224</v>
      </c>
      <c r="J4071" s="62">
        <v>20171</v>
      </c>
      <c r="K4071" s="33" t="s">
        <v>4052</v>
      </c>
      <c r="L4071" s="33" t="s">
        <v>25495</v>
      </c>
      <c r="M4071" s="1" t="s">
        <v>47706</v>
      </c>
      <c r="N4071" s="33" t="s">
        <v>20</v>
      </c>
      <c r="O4071" s="33" t="s">
        <v>25496</v>
      </c>
      <c r="P4071" s="33" t="s">
        <v>45771</v>
      </c>
      <c r="Q4071" s="33" t="s">
        <v>29986</v>
      </c>
      <c r="R4071" s="96" t="s">
        <v>25497</v>
      </c>
      <c r="S4071" s="33" t="s">
        <v>22</v>
      </c>
      <c r="T4071" s="33" t="s">
        <v>21</v>
      </c>
      <c r="U4071" s="33" t="s">
        <v>29318</v>
      </c>
      <c r="V4071" s="33" t="s">
        <v>26484</v>
      </c>
      <c r="W4071" s="33" t="s">
        <v>26485</v>
      </c>
      <c r="X4071" s="33" t="s">
        <v>93</v>
      </c>
      <c r="Y4071" s="33">
        <v>2214</v>
      </c>
      <c r="AA4071" s="33" t="s">
        <v>42844</v>
      </c>
      <c r="AB4071" s="33">
        <v>4376</v>
      </c>
      <c r="AC4071" s="103">
        <v>18708</v>
      </c>
      <c r="AQ4071" s="96"/>
    </row>
    <row r="4072" spans="1:47" ht="13" customHeight="1" x14ac:dyDescent="0.2">
      <c r="A4072" s="33" t="s">
        <v>25196</v>
      </c>
      <c r="B4072" s="33">
        <v>36</v>
      </c>
      <c r="C4072" s="33" t="s">
        <v>13</v>
      </c>
      <c r="D4072" s="33" t="s">
        <v>30</v>
      </c>
      <c r="F4072" s="94">
        <v>42751</v>
      </c>
      <c r="G4072" s="33" t="s">
        <v>25197</v>
      </c>
      <c r="H4072" s="33" t="s">
        <v>25198</v>
      </c>
      <c r="I4072" s="33" t="s">
        <v>159</v>
      </c>
      <c r="J4072" s="62">
        <v>30277</v>
      </c>
      <c r="K4072" s="33" t="s">
        <v>20702</v>
      </c>
      <c r="L4072" s="33" t="s">
        <v>25199</v>
      </c>
      <c r="M4072" s="1" t="s">
        <v>47707</v>
      </c>
      <c r="N4072" s="33" t="s">
        <v>20</v>
      </c>
      <c r="O4072" s="33" t="s">
        <v>25200</v>
      </c>
      <c r="P4072" s="33" t="s">
        <v>45771</v>
      </c>
      <c r="Q4072" s="33" t="s">
        <v>29986</v>
      </c>
      <c r="R4072" s="96" t="s">
        <v>25201</v>
      </c>
      <c r="S4072" s="33" t="s">
        <v>22</v>
      </c>
      <c r="T4072" s="33" t="s">
        <v>21</v>
      </c>
      <c r="U4072" s="35" t="s">
        <v>26689</v>
      </c>
      <c r="V4072" s="33" t="s">
        <v>26484</v>
      </c>
      <c r="W4072" s="33" t="s">
        <v>26483</v>
      </c>
      <c r="X4072" s="33" t="s">
        <v>93</v>
      </c>
      <c r="Y4072" s="33">
        <v>2212</v>
      </c>
      <c r="AA4072" s="33" t="s">
        <v>42844</v>
      </c>
      <c r="AB4072" s="33">
        <v>4375</v>
      </c>
      <c r="AC4072" s="103">
        <v>18709</v>
      </c>
    </row>
    <row r="4073" spans="1:47" ht="13" customHeight="1" x14ac:dyDescent="0.2">
      <c r="A4073" s="33" t="s">
        <v>25139</v>
      </c>
      <c r="B4073" s="33">
        <v>43</v>
      </c>
      <c r="C4073" s="33" t="s">
        <v>13</v>
      </c>
      <c r="D4073" s="33" t="s">
        <v>30</v>
      </c>
      <c r="F4073" s="94">
        <v>42751</v>
      </c>
      <c r="G4073" s="33" t="s">
        <v>25140</v>
      </c>
      <c r="H4073" s="33" t="s">
        <v>1450</v>
      </c>
      <c r="I4073" s="33" t="s">
        <v>293</v>
      </c>
      <c r="J4073" s="62">
        <v>42041</v>
      </c>
      <c r="K4073" s="33" t="s">
        <v>1450</v>
      </c>
      <c r="L4073" s="33" t="s">
        <v>25141</v>
      </c>
      <c r="M4073" s="1" t="s">
        <v>47708</v>
      </c>
      <c r="N4073" s="33" t="s">
        <v>20</v>
      </c>
      <c r="O4073" s="33" t="s">
        <v>25142</v>
      </c>
      <c r="P4073" s="33" t="s">
        <v>45771</v>
      </c>
      <c r="Q4073" s="33" t="s">
        <v>29986</v>
      </c>
      <c r="R4073" s="96" t="s">
        <v>25143</v>
      </c>
      <c r="S4073" s="33" t="s">
        <v>22</v>
      </c>
      <c r="T4073" s="33" t="s">
        <v>21</v>
      </c>
      <c r="U4073" s="33" t="s">
        <v>26534</v>
      </c>
      <c r="V4073" s="33" t="s">
        <v>26482</v>
      </c>
      <c r="W4073" s="33" t="s">
        <v>26485</v>
      </c>
      <c r="X4073" s="33" t="s">
        <v>93</v>
      </c>
      <c r="Y4073" s="33">
        <v>2213</v>
      </c>
      <c r="AA4073" s="33" t="s">
        <v>42843</v>
      </c>
      <c r="AB4073" s="33">
        <v>4377</v>
      </c>
      <c r="AC4073" s="103">
        <v>18710</v>
      </c>
    </row>
    <row r="4074" spans="1:47" ht="13" customHeight="1" x14ac:dyDescent="0.2">
      <c r="A4074" s="33" t="s">
        <v>25205</v>
      </c>
      <c r="B4074" s="33">
        <v>33</v>
      </c>
      <c r="C4074" s="33" t="s">
        <v>13</v>
      </c>
      <c r="D4074" s="33" t="s">
        <v>127</v>
      </c>
      <c r="F4074" s="94">
        <v>42750</v>
      </c>
      <c r="G4074" s="33" t="s">
        <v>25206</v>
      </c>
      <c r="H4074" s="33" t="s">
        <v>779</v>
      </c>
      <c r="I4074" s="33" t="s">
        <v>281</v>
      </c>
      <c r="J4074" s="62">
        <v>99204</v>
      </c>
      <c r="K4074" s="33" t="s">
        <v>779</v>
      </c>
      <c r="L4074" s="33" t="s">
        <v>780</v>
      </c>
      <c r="M4074" s="1" t="s">
        <v>46447</v>
      </c>
      <c r="N4074" s="33" t="s">
        <v>4952</v>
      </c>
      <c r="O4074" s="33" t="s">
        <v>25207</v>
      </c>
      <c r="P4074" s="33" t="s">
        <v>45791</v>
      </c>
      <c r="Q4074" s="33" t="s">
        <v>29986</v>
      </c>
      <c r="R4074" s="96" t="s">
        <v>25208</v>
      </c>
      <c r="S4074" s="33" t="s">
        <v>22</v>
      </c>
      <c r="T4074" s="33" t="s">
        <v>21</v>
      </c>
      <c r="U4074" s="35" t="s">
        <v>26682</v>
      </c>
      <c r="V4074" s="33" t="s">
        <v>26482</v>
      </c>
      <c r="W4074" s="33" t="s">
        <v>26486</v>
      </c>
      <c r="X4074" s="33" t="s">
        <v>509</v>
      </c>
      <c r="Y4074" s="33">
        <v>2220</v>
      </c>
      <c r="AA4074" s="33" t="s">
        <v>42842</v>
      </c>
      <c r="AB4074" s="33">
        <v>4374</v>
      </c>
      <c r="AC4074" s="103">
        <v>18707</v>
      </c>
    </row>
    <row r="4075" spans="1:47" ht="13" customHeight="1" x14ac:dyDescent="0.2">
      <c r="A4075" s="33" t="s">
        <v>25275</v>
      </c>
      <c r="B4075" s="33">
        <v>34</v>
      </c>
      <c r="C4075" s="33" t="s">
        <v>13</v>
      </c>
      <c r="D4075" s="33" t="s">
        <v>78</v>
      </c>
      <c r="F4075" s="94">
        <v>42750</v>
      </c>
      <c r="G4075" s="33" t="s">
        <v>26004</v>
      </c>
      <c r="H4075" s="33" t="s">
        <v>80</v>
      </c>
      <c r="I4075" s="33" t="s">
        <v>37</v>
      </c>
      <c r="J4075" s="62">
        <v>60612</v>
      </c>
      <c r="K4075" s="33" t="s">
        <v>81</v>
      </c>
      <c r="L4075" s="33" t="s">
        <v>82</v>
      </c>
      <c r="M4075" s="1" t="s">
        <v>46250</v>
      </c>
      <c r="N4075" s="33" t="s">
        <v>20</v>
      </c>
      <c r="O4075" s="33" t="s">
        <v>25276</v>
      </c>
      <c r="P4075" s="33" t="s">
        <v>45771</v>
      </c>
      <c r="Q4075" s="33" t="s">
        <v>29986</v>
      </c>
      <c r="R4075" s="96" t="s">
        <v>25277</v>
      </c>
      <c r="S4075" s="33" t="s">
        <v>93</v>
      </c>
      <c r="T4075" s="33" t="s">
        <v>21</v>
      </c>
      <c r="U4075" s="35" t="s">
        <v>26689</v>
      </c>
      <c r="V4075" s="33" t="s">
        <v>26484</v>
      </c>
      <c r="W4075" s="33" t="s">
        <v>26486</v>
      </c>
      <c r="X4075" s="33" t="s">
        <v>93</v>
      </c>
      <c r="Y4075" s="33">
        <v>2219</v>
      </c>
      <c r="AA4075" s="33" t="s">
        <v>42842</v>
      </c>
      <c r="AB4075" s="33">
        <v>4372</v>
      </c>
      <c r="AC4075" s="103">
        <v>18704</v>
      </c>
    </row>
    <row r="4076" spans="1:47" ht="13" customHeight="1" x14ac:dyDescent="0.2">
      <c r="A4076" s="33" t="s">
        <v>25570</v>
      </c>
      <c r="B4076" s="33">
        <v>37</v>
      </c>
      <c r="C4076" s="33" t="s">
        <v>102</v>
      </c>
      <c r="D4076" s="33" t="s">
        <v>14</v>
      </c>
      <c r="F4076" s="94">
        <v>42750</v>
      </c>
      <c r="G4076" s="33" t="s">
        <v>25571</v>
      </c>
      <c r="H4076" s="33" t="s">
        <v>448</v>
      </c>
      <c r="I4076" s="33" t="s">
        <v>38</v>
      </c>
      <c r="J4076" s="62">
        <v>90804</v>
      </c>
      <c r="K4076" s="33" t="s">
        <v>91</v>
      </c>
      <c r="L4076" s="33" t="s">
        <v>449</v>
      </c>
      <c r="M4076" s="1" t="s">
        <v>46172</v>
      </c>
      <c r="N4076" s="33" t="s">
        <v>4952</v>
      </c>
      <c r="O4076" s="33" t="s">
        <v>25572</v>
      </c>
      <c r="P4076" s="33" t="s">
        <v>45771</v>
      </c>
      <c r="Q4076" s="33" t="s">
        <v>29986</v>
      </c>
      <c r="R4076" s="96" t="s">
        <v>25573</v>
      </c>
      <c r="S4076" s="33" t="s">
        <v>509</v>
      </c>
      <c r="T4076" s="33" t="s">
        <v>21</v>
      </c>
      <c r="U4076" s="35" t="s">
        <v>26682</v>
      </c>
      <c r="V4076" s="33" t="s">
        <v>26482</v>
      </c>
      <c r="W4076" s="33" t="s">
        <v>26485</v>
      </c>
      <c r="X4076" s="33" t="s">
        <v>93</v>
      </c>
      <c r="Y4076" s="33">
        <v>2217</v>
      </c>
      <c r="AA4076" s="33" t="s">
        <v>42842</v>
      </c>
      <c r="AB4076" s="33">
        <v>4373</v>
      </c>
      <c r="AC4076" s="103">
        <v>18702</v>
      </c>
      <c r="AQ4076" s="96"/>
      <c r="AU4076" s="96"/>
    </row>
    <row r="4077" spans="1:47" ht="13" customHeight="1" x14ac:dyDescent="0.2">
      <c r="A4077" s="33" t="s">
        <v>25244</v>
      </c>
      <c r="B4077" s="33">
        <v>48</v>
      </c>
      <c r="C4077" s="33" t="s">
        <v>13</v>
      </c>
      <c r="D4077" s="33" t="s">
        <v>30</v>
      </c>
      <c r="F4077" s="94">
        <v>42750</v>
      </c>
      <c r="G4077" s="33" t="s">
        <v>26002</v>
      </c>
      <c r="H4077" s="33" t="s">
        <v>1554</v>
      </c>
      <c r="I4077" s="33" t="s">
        <v>38</v>
      </c>
      <c r="J4077" s="62">
        <v>91702</v>
      </c>
      <c r="K4077" s="33" t="s">
        <v>91</v>
      </c>
      <c r="L4077" s="33" t="s">
        <v>1556</v>
      </c>
      <c r="M4077" s="1" t="s">
        <v>46885</v>
      </c>
      <c r="N4077" s="33" t="s">
        <v>20</v>
      </c>
      <c r="O4077" s="33" t="s">
        <v>25245</v>
      </c>
      <c r="P4077" s="33" t="s">
        <v>45771</v>
      </c>
      <c r="Q4077" s="33" t="s">
        <v>29986</v>
      </c>
      <c r="R4077" s="96" t="s">
        <v>25246</v>
      </c>
      <c r="S4077" s="33" t="s">
        <v>93</v>
      </c>
      <c r="T4077" s="33" t="s">
        <v>21</v>
      </c>
      <c r="U4077" s="35" t="s">
        <v>26689</v>
      </c>
      <c r="V4077" s="33" t="s">
        <v>26484</v>
      </c>
      <c r="W4077" s="33" t="s">
        <v>26485</v>
      </c>
      <c r="X4077" s="33" t="s">
        <v>93</v>
      </c>
      <c r="Y4077" s="33">
        <v>2216</v>
      </c>
      <c r="AA4077" s="33" t="s">
        <v>42844</v>
      </c>
      <c r="AB4077" s="33">
        <v>4371</v>
      </c>
      <c r="AC4077" s="103">
        <v>18703</v>
      </c>
    </row>
    <row r="4078" spans="1:47" ht="13" customHeight="1" x14ac:dyDescent="0.2">
      <c r="A4078" s="33" t="s">
        <v>25555</v>
      </c>
      <c r="B4078" s="33">
        <v>47</v>
      </c>
      <c r="C4078" s="33" t="s">
        <v>13</v>
      </c>
      <c r="D4078" s="33" t="s">
        <v>30</v>
      </c>
      <c r="F4078" s="94">
        <v>42749</v>
      </c>
      <c r="G4078" s="33" t="s">
        <v>25556</v>
      </c>
      <c r="H4078" s="33" t="s">
        <v>1224</v>
      </c>
      <c r="I4078" s="33" t="s">
        <v>66</v>
      </c>
      <c r="J4078" s="62">
        <v>78750</v>
      </c>
      <c r="K4078" s="33" t="s">
        <v>1225</v>
      </c>
      <c r="L4078" s="33" t="s">
        <v>1226</v>
      </c>
      <c r="M4078" s="1" t="s">
        <v>46070</v>
      </c>
      <c r="N4078" s="33" t="s">
        <v>20</v>
      </c>
      <c r="O4078" s="33" t="s">
        <v>25557</v>
      </c>
      <c r="P4078" s="33" t="s">
        <v>31864</v>
      </c>
      <c r="Q4078" s="33" t="s">
        <v>29986</v>
      </c>
      <c r="R4078" s="96" t="s">
        <v>25558</v>
      </c>
      <c r="S4078" s="33" t="s">
        <v>22</v>
      </c>
      <c r="T4078" s="33" t="s">
        <v>21</v>
      </c>
      <c r="U4078" s="35" t="s">
        <v>26689</v>
      </c>
      <c r="V4078" s="33" t="s">
        <v>26484</v>
      </c>
      <c r="W4078" s="33" t="s">
        <v>26486</v>
      </c>
      <c r="X4078" s="33" t="s">
        <v>93</v>
      </c>
      <c r="Y4078" s="33">
        <v>2221</v>
      </c>
      <c r="AA4078" s="33" t="s">
        <v>42844</v>
      </c>
      <c r="AB4078" s="33">
        <v>4369</v>
      </c>
      <c r="AC4078" s="103">
        <v>18697</v>
      </c>
    </row>
    <row r="4079" spans="1:47" ht="13" customHeight="1" x14ac:dyDescent="0.2">
      <c r="A4079" s="33" t="s">
        <v>25731</v>
      </c>
      <c r="B4079" s="33">
        <v>28</v>
      </c>
      <c r="C4079" s="33" t="s">
        <v>13</v>
      </c>
      <c r="D4079" s="33" t="s">
        <v>78</v>
      </c>
      <c r="F4079" s="94">
        <v>42749</v>
      </c>
      <c r="G4079" s="33" t="s">
        <v>25732</v>
      </c>
      <c r="H4079" s="33" t="s">
        <v>25733</v>
      </c>
      <c r="I4079" s="33" t="s">
        <v>392</v>
      </c>
      <c r="J4079" s="62">
        <v>11413</v>
      </c>
      <c r="K4079" s="33" t="s">
        <v>2462</v>
      </c>
      <c r="L4079" s="33" t="s">
        <v>536</v>
      </c>
      <c r="M4079" s="1" t="s">
        <v>45963</v>
      </c>
      <c r="N4079" s="33" t="s">
        <v>4952</v>
      </c>
      <c r="O4079" s="33" t="s">
        <v>25734</v>
      </c>
      <c r="P4079" s="33" t="s">
        <v>45771</v>
      </c>
      <c r="Q4079" s="33" t="s">
        <v>29986</v>
      </c>
      <c r="R4079" s="96" t="s">
        <v>25735</v>
      </c>
      <c r="S4079" s="33" t="s">
        <v>22</v>
      </c>
      <c r="T4079" s="33" t="s">
        <v>28</v>
      </c>
      <c r="U4079" s="33" t="s">
        <v>26498</v>
      </c>
      <c r="V4079" s="33" t="s">
        <v>26484</v>
      </c>
      <c r="W4079" s="33" t="s">
        <v>26485</v>
      </c>
      <c r="X4079" s="33" t="s">
        <v>93</v>
      </c>
      <c r="Y4079" s="33">
        <v>2222</v>
      </c>
      <c r="AA4079" s="33" t="s">
        <v>42842</v>
      </c>
      <c r="AB4079" s="33">
        <v>4370</v>
      </c>
      <c r="AC4079" s="103">
        <v>18695</v>
      </c>
    </row>
    <row r="4080" spans="1:47" ht="13" customHeight="1" x14ac:dyDescent="0.2">
      <c r="A4080" s="33" t="s">
        <v>25763</v>
      </c>
      <c r="B4080" s="33">
        <v>29</v>
      </c>
      <c r="C4080" s="33" t="s">
        <v>13</v>
      </c>
      <c r="D4080" s="33" t="s">
        <v>882</v>
      </c>
      <c r="F4080" s="94">
        <v>42748</v>
      </c>
      <c r="G4080" s="33" t="s">
        <v>26039</v>
      </c>
      <c r="H4080" s="33" t="s">
        <v>25764</v>
      </c>
      <c r="I4080" s="33" t="s">
        <v>811</v>
      </c>
      <c r="J4080" s="62">
        <v>96762</v>
      </c>
      <c r="K4080" s="33" t="s">
        <v>2187</v>
      </c>
      <c r="L4080" s="33" t="s">
        <v>3268</v>
      </c>
      <c r="M4080" s="1" t="s">
        <v>45934</v>
      </c>
      <c r="N4080" s="33" t="s">
        <v>20</v>
      </c>
      <c r="O4080" s="33" t="s">
        <v>25765</v>
      </c>
      <c r="P4080" s="33" t="s">
        <v>45771</v>
      </c>
      <c r="Q4080" s="33" t="s">
        <v>29986</v>
      </c>
      <c r="R4080" s="96" t="s">
        <v>25766</v>
      </c>
      <c r="S4080" s="33" t="s">
        <v>93</v>
      </c>
      <c r="T4080" s="33" t="s">
        <v>350</v>
      </c>
      <c r="U4080" s="35" t="s">
        <v>26775</v>
      </c>
      <c r="V4080" s="33" t="s">
        <v>26482</v>
      </c>
      <c r="W4080" s="33" t="s">
        <v>26483</v>
      </c>
      <c r="X4080" s="33" t="s">
        <v>93</v>
      </c>
      <c r="Y4080" s="33">
        <v>2218</v>
      </c>
      <c r="AA4080" s="33" t="s">
        <v>42843</v>
      </c>
      <c r="AB4080" s="33">
        <v>4368</v>
      </c>
      <c r="AC4080" s="103">
        <v>18689</v>
      </c>
    </row>
    <row r="4081" spans="1:43" ht="13" customHeight="1" x14ac:dyDescent="0.2">
      <c r="A4081" s="33" t="s">
        <v>25304</v>
      </c>
      <c r="B4081" s="33">
        <v>20</v>
      </c>
      <c r="C4081" s="33" t="s">
        <v>13</v>
      </c>
      <c r="D4081" s="33" t="s">
        <v>127</v>
      </c>
      <c r="E4081" s="96" t="s">
        <v>25305</v>
      </c>
      <c r="F4081" s="94">
        <v>42747</v>
      </c>
      <c r="G4081" s="33" t="s">
        <v>26007</v>
      </c>
      <c r="H4081" s="33" t="s">
        <v>25306</v>
      </c>
      <c r="I4081" s="33" t="s">
        <v>121</v>
      </c>
      <c r="J4081" s="62">
        <v>56359</v>
      </c>
      <c r="K4081" s="33" t="s">
        <v>25307</v>
      </c>
      <c r="L4081" s="33" t="s">
        <v>25308</v>
      </c>
      <c r="M4081" s="1" t="s">
        <v>47709</v>
      </c>
      <c r="N4081" s="33" t="s">
        <v>20</v>
      </c>
      <c r="O4081" s="33" t="s">
        <v>25309</v>
      </c>
      <c r="P4081" s="33" t="s">
        <v>45771</v>
      </c>
      <c r="Q4081" s="33" t="s">
        <v>29986</v>
      </c>
      <c r="R4081" s="96" t="s">
        <v>25310</v>
      </c>
      <c r="S4081" s="33" t="s">
        <v>93</v>
      </c>
      <c r="T4081" s="33" t="s">
        <v>21</v>
      </c>
      <c r="U4081" s="35" t="s">
        <v>26689</v>
      </c>
      <c r="V4081" s="33" t="s">
        <v>26484</v>
      </c>
      <c r="W4081" s="33" t="s">
        <v>26485</v>
      </c>
      <c r="X4081" s="33" t="s">
        <v>93</v>
      </c>
      <c r="Y4081" s="33">
        <v>2224</v>
      </c>
      <c r="AA4081" s="33" t="s">
        <v>42843</v>
      </c>
      <c r="AB4081" s="33">
        <v>4366</v>
      </c>
      <c r="AC4081" s="103">
        <v>18685</v>
      </c>
    </row>
    <row r="4082" spans="1:43" ht="13" customHeight="1" x14ac:dyDescent="0.2">
      <c r="A4082" s="33" t="s">
        <v>25534</v>
      </c>
      <c r="B4082" s="33">
        <v>26</v>
      </c>
      <c r="C4082" s="33" t="s">
        <v>13</v>
      </c>
      <c r="D4082" s="33" t="s">
        <v>30</v>
      </c>
      <c r="E4082" s="96" t="s">
        <v>25535</v>
      </c>
      <c r="F4082" s="94">
        <v>42747</v>
      </c>
      <c r="G4082" s="33" t="s">
        <v>25536</v>
      </c>
      <c r="H4082" s="33" t="s">
        <v>8870</v>
      </c>
      <c r="I4082" s="33" t="s">
        <v>224</v>
      </c>
      <c r="J4082" s="62">
        <v>24134</v>
      </c>
      <c r="K4082" s="33" t="s">
        <v>8872</v>
      </c>
      <c r="L4082" s="33" t="s">
        <v>25537</v>
      </c>
      <c r="M4082" s="1" t="s">
        <v>47711</v>
      </c>
      <c r="N4082" s="33" t="s">
        <v>20</v>
      </c>
      <c r="O4082" s="33" t="s">
        <v>25538</v>
      </c>
      <c r="P4082" s="33" t="s">
        <v>45771</v>
      </c>
      <c r="Q4082" s="33" t="s">
        <v>29986</v>
      </c>
      <c r="R4082" s="96" t="s">
        <v>25539</v>
      </c>
      <c r="S4082" s="33" t="s">
        <v>22</v>
      </c>
      <c r="T4082" s="33" t="s">
        <v>21</v>
      </c>
      <c r="U4082" s="35" t="s">
        <v>26682</v>
      </c>
      <c r="V4082" s="33" t="s">
        <v>26484</v>
      </c>
      <c r="W4082" s="33" t="s">
        <v>26485</v>
      </c>
      <c r="X4082" s="33" t="s">
        <v>93</v>
      </c>
      <c r="Y4082" s="33">
        <v>2227</v>
      </c>
      <c r="AA4082" s="33" t="s">
        <v>42843</v>
      </c>
      <c r="AB4082" s="33">
        <v>4367</v>
      </c>
      <c r="AC4082" s="103">
        <v>18688</v>
      </c>
    </row>
    <row r="4083" spans="1:43" ht="13" customHeight="1" x14ac:dyDescent="0.2">
      <c r="A4083" s="33" t="s">
        <v>25892</v>
      </c>
      <c r="B4083" s="33">
        <v>54</v>
      </c>
      <c r="C4083" s="33" t="s">
        <v>13</v>
      </c>
      <c r="D4083" s="33" t="s">
        <v>30</v>
      </c>
      <c r="E4083" s="96" t="s">
        <v>25893</v>
      </c>
      <c r="F4083" s="94">
        <v>42747</v>
      </c>
      <c r="G4083" s="33" t="s">
        <v>25894</v>
      </c>
      <c r="H4083" s="33" t="s">
        <v>2801</v>
      </c>
      <c r="I4083" s="33" t="s">
        <v>55</v>
      </c>
      <c r="J4083" s="62">
        <v>34471</v>
      </c>
      <c r="K4083" s="33" t="s">
        <v>389</v>
      </c>
      <c r="L4083" s="33" t="s">
        <v>2803</v>
      </c>
      <c r="M4083" s="1" t="s">
        <v>47710</v>
      </c>
      <c r="N4083" s="33" t="s">
        <v>20</v>
      </c>
      <c r="O4083" s="33" t="s">
        <v>25895</v>
      </c>
      <c r="P4083" s="33" t="s">
        <v>45392</v>
      </c>
      <c r="Q4083" s="33" t="s">
        <v>29986</v>
      </c>
      <c r="R4083" s="96" t="s">
        <v>25896</v>
      </c>
      <c r="S4083" s="33" t="s">
        <v>509</v>
      </c>
      <c r="T4083" s="33" t="s">
        <v>21</v>
      </c>
      <c r="U4083" s="35" t="s">
        <v>26689</v>
      </c>
      <c r="V4083" s="33" t="s">
        <v>26482</v>
      </c>
      <c r="W4083" s="33" t="s">
        <v>26485</v>
      </c>
      <c r="X4083" s="33" t="s">
        <v>93</v>
      </c>
      <c r="Y4083" s="33">
        <v>2211</v>
      </c>
      <c r="AA4083" s="33" t="s">
        <v>42842</v>
      </c>
      <c r="AB4083" s="33">
        <v>4365</v>
      </c>
      <c r="AC4083" s="103">
        <v>18684</v>
      </c>
    </row>
    <row r="4084" spans="1:43" ht="13" customHeight="1" x14ac:dyDescent="0.2">
      <c r="A4084" s="33" t="s">
        <v>25360</v>
      </c>
      <c r="B4084" s="33">
        <v>38</v>
      </c>
      <c r="C4084" s="33" t="s">
        <v>13</v>
      </c>
      <c r="D4084" s="33" t="s">
        <v>41</v>
      </c>
      <c r="E4084" s="96" t="s">
        <v>25361</v>
      </c>
      <c r="F4084" s="94">
        <v>42746</v>
      </c>
      <c r="G4084" s="33" t="s">
        <v>26013</v>
      </c>
      <c r="H4084" s="33" t="s">
        <v>1402</v>
      </c>
      <c r="I4084" s="33" t="s">
        <v>74</v>
      </c>
      <c r="J4084" s="62">
        <v>8105</v>
      </c>
      <c r="K4084" s="33" t="s">
        <v>1402</v>
      </c>
      <c r="L4084" s="33" t="s">
        <v>1403</v>
      </c>
      <c r="M4084" s="1" t="s">
        <v>47713</v>
      </c>
      <c r="N4084" s="33" t="s">
        <v>20</v>
      </c>
      <c r="O4084" s="33" t="s">
        <v>25362</v>
      </c>
      <c r="P4084" s="33" t="s">
        <v>45771</v>
      </c>
      <c r="Q4084" s="33" t="s">
        <v>29986</v>
      </c>
      <c r="R4084" s="96" t="s">
        <v>25363</v>
      </c>
      <c r="S4084" s="33" t="s">
        <v>93</v>
      </c>
      <c r="T4084" s="33" t="s">
        <v>21</v>
      </c>
      <c r="U4084" s="35" t="s">
        <v>26689</v>
      </c>
      <c r="V4084" s="33" t="s">
        <v>26484</v>
      </c>
      <c r="W4084" s="33" t="s">
        <v>26485</v>
      </c>
      <c r="X4084" s="33" t="s">
        <v>93</v>
      </c>
      <c r="Y4084" s="33">
        <v>2215</v>
      </c>
      <c r="AA4084" s="33" t="s">
        <v>42842</v>
      </c>
      <c r="AB4084" s="33">
        <v>4364</v>
      </c>
      <c r="AC4084" s="103">
        <v>18679</v>
      </c>
      <c r="AQ4084" s="96"/>
    </row>
    <row r="4085" spans="1:43" ht="13" customHeight="1" x14ac:dyDescent="0.2">
      <c r="A4085" s="33" t="s">
        <v>25271</v>
      </c>
      <c r="B4085" s="33">
        <v>41</v>
      </c>
      <c r="C4085" s="33" t="s">
        <v>13</v>
      </c>
      <c r="D4085" s="33" t="s">
        <v>14</v>
      </c>
      <c r="F4085" s="94">
        <v>42746</v>
      </c>
      <c r="G4085" s="33" t="s">
        <v>25272</v>
      </c>
      <c r="H4085" s="33" t="s">
        <v>10930</v>
      </c>
      <c r="I4085" s="33" t="s">
        <v>38</v>
      </c>
      <c r="J4085" s="62">
        <v>92532</v>
      </c>
      <c r="K4085" s="33" t="s">
        <v>725</v>
      </c>
      <c r="L4085" s="33" t="s">
        <v>36807</v>
      </c>
      <c r="M4085" s="1" t="s">
        <v>47712</v>
      </c>
      <c r="N4085" s="33" t="s">
        <v>20</v>
      </c>
      <c r="O4085" s="33" t="s">
        <v>25273</v>
      </c>
      <c r="P4085" s="33" t="s">
        <v>45771</v>
      </c>
      <c r="Q4085" s="33" t="s">
        <v>29986</v>
      </c>
      <c r="R4085" s="96" t="s">
        <v>25274</v>
      </c>
      <c r="S4085" s="33" t="s">
        <v>901</v>
      </c>
      <c r="T4085" s="33" t="s">
        <v>21</v>
      </c>
      <c r="U4085" s="35" t="s">
        <v>26689</v>
      </c>
      <c r="V4085" s="33" t="s">
        <v>26484</v>
      </c>
      <c r="W4085" s="33" t="s">
        <v>19153</v>
      </c>
      <c r="X4085" s="33" t="s">
        <v>93</v>
      </c>
      <c r="Y4085" s="33">
        <v>2210</v>
      </c>
      <c r="AA4085" s="33" t="s">
        <v>42844</v>
      </c>
      <c r="AB4085" s="33">
        <v>4363</v>
      </c>
      <c r="AC4085" s="103">
        <v>18677</v>
      </c>
      <c r="AQ4085" s="96"/>
    </row>
    <row r="4086" spans="1:43" ht="13" customHeight="1" x14ac:dyDescent="0.2">
      <c r="A4086" s="33" t="s">
        <v>25938</v>
      </c>
      <c r="B4086" s="33">
        <v>41</v>
      </c>
      <c r="C4086" s="33" t="s">
        <v>13</v>
      </c>
      <c r="D4086" s="33" t="s">
        <v>30</v>
      </c>
      <c r="F4086" s="94">
        <v>42746</v>
      </c>
      <c r="G4086" s="33" t="s">
        <v>25939</v>
      </c>
      <c r="H4086" s="33" t="s">
        <v>1224</v>
      </c>
      <c r="I4086" s="33" t="s">
        <v>121</v>
      </c>
      <c r="J4086" s="62">
        <v>55912</v>
      </c>
      <c r="K4086" s="33" t="s">
        <v>25940</v>
      </c>
      <c r="L4086" s="33" t="s">
        <v>1226</v>
      </c>
      <c r="M4086" s="1" t="s">
        <v>47714</v>
      </c>
      <c r="N4086" s="33" t="s">
        <v>20</v>
      </c>
      <c r="O4086" s="33" t="s">
        <v>25941</v>
      </c>
      <c r="P4086" s="33" t="s">
        <v>45771</v>
      </c>
      <c r="Q4086" s="33" t="s">
        <v>29986</v>
      </c>
      <c r="R4086" s="96" t="s">
        <v>25942</v>
      </c>
      <c r="S4086" s="33" t="s">
        <v>93</v>
      </c>
      <c r="T4086" s="33" t="s">
        <v>28</v>
      </c>
      <c r="U4086" s="33" t="s">
        <v>29564</v>
      </c>
      <c r="V4086" s="33" t="s">
        <v>26484</v>
      </c>
      <c r="W4086" s="33" t="s">
        <v>26485</v>
      </c>
      <c r="X4086" s="33" t="s">
        <v>93</v>
      </c>
      <c r="Y4086" s="33">
        <v>2209</v>
      </c>
      <c r="AA4086" s="33" t="s">
        <v>42844</v>
      </c>
      <c r="AB4086" s="33">
        <v>4362</v>
      </c>
      <c r="AC4086" s="103">
        <v>18678</v>
      </c>
    </row>
    <row r="4087" spans="1:43" ht="13" customHeight="1" x14ac:dyDescent="0.2">
      <c r="A4087" s="33" t="s">
        <v>25469</v>
      </c>
      <c r="B4087" s="33">
        <v>32</v>
      </c>
      <c r="C4087" s="33" t="s">
        <v>13</v>
      </c>
      <c r="D4087" s="33" t="s">
        <v>30</v>
      </c>
      <c r="F4087" s="94">
        <v>42745</v>
      </c>
      <c r="G4087" s="33" t="s">
        <v>25470</v>
      </c>
      <c r="H4087" s="33" t="s">
        <v>91</v>
      </c>
      <c r="I4087" s="33" t="s">
        <v>38</v>
      </c>
      <c r="J4087" s="62">
        <v>90015</v>
      </c>
      <c r="K4087" s="33" t="s">
        <v>91</v>
      </c>
      <c r="L4087" s="33" t="s">
        <v>92</v>
      </c>
      <c r="M4087" s="1" t="s">
        <v>45984</v>
      </c>
      <c r="N4087" s="33" t="s">
        <v>20</v>
      </c>
      <c r="O4087" s="33" t="s">
        <v>25471</v>
      </c>
      <c r="P4087" s="33" t="s">
        <v>45771</v>
      </c>
      <c r="Q4087" s="33" t="s">
        <v>29986</v>
      </c>
      <c r="R4087" s="96" t="s">
        <v>25472</v>
      </c>
      <c r="S4087" s="33" t="s">
        <v>93</v>
      </c>
      <c r="T4087" s="33" t="s">
        <v>21</v>
      </c>
      <c r="U4087" s="35" t="s">
        <v>26682</v>
      </c>
      <c r="V4087" s="33" t="s">
        <v>26482</v>
      </c>
      <c r="W4087" s="33" t="s">
        <v>26485</v>
      </c>
      <c r="X4087" s="33" t="s">
        <v>93</v>
      </c>
      <c r="Y4087" s="33">
        <v>2207</v>
      </c>
      <c r="AA4087" s="33" t="s">
        <v>42842</v>
      </c>
      <c r="AB4087" s="33">
        <v>4359</v>
      </c>
      <c r="AC4087" s="103">
        <v>18671</v>
      </c>
    </row>
    <row r="4088" spans="1:43" ht="13" customHeight="1" x14ac:dyDescent="0.2">
      <c r="A4088" s="33" t="s">
        <v>25810</v>
      </c>
      <c r="B4088" s="33">
        <v>23</v>
      </c>
      <c r="C4088" s="33" t="s">
        <v>13</v>
      </c>
      <c r="D4088" s="33" t="s">
        <v>78</v>
      </c>
      <c r="E4088" s="96" t="s">
        <v>25811</v>
      </c>
      <c r="F4088" s="94">
        <v>42745</v>
      </c>
      <c r="G4088" s="33" t="s">
        <v>25812</v>
      </c>
      <c r="H4088" s="33" t="s">
        <v>25813</v>
      </c>
      <c r="I4088" s="33" t="s">
        <v>297</v>
      </c>
      <c r="J4088" s="62">
        <v>38368</v>
      </c>
      <c r="K4088" s="33" t="s">
        <v>1191</v>
      </c>
      <c r="L4088" s="33" t="s">
        <v>1192</v>
      </c>
      <c r="M4088" s="1" t="s">
        <v>47715</v>
      </c>
      <c r="N4088" s="33" t="s">
        <v>4952</v>
      </c>
      <c r="O4088" s="33" t="s">
        <v>25814</v>
      </c>
      <c r="P4088" s="33" t="s">
        <v>45771</v>
      </c>
      <c r="Q4088" s="33" t="s">
        <v>29986</v>
      </c>
      <c r="R4088" s="96" t="s">
        <v>25815</v>
      </c>
      <c r="S4088" s="33" t="s">
        <v>93</v>
      </c>
      <c r="T4088" s="33" t="s">
        <v>45897</v>
      </c>
      <c r="U4088" s="33" t="s">
        <v>49804</v>
      </c>
      <c r="V4088" s="33" t="s">
        <v>26484</v>
      </c>
      <c r="W4088" s="33" t="s">
        <v>26485</v>
      </c>
      <c r="X4088" s="33" t="s">
        <v>93</v>
      </c>
      <c r="Y4088" s="33">
        <v>2223</v>
      </c>
      <c r="AA4088" s="33" t="s">
        <v>42843</v>
      </c>
      <c r="AB4088" s="33">
        <v>4361</v>
      </c>
      <c r="AC4088" s="103">
        <v>18674</v>
      </c>
      <c r="AQ4088" s="96"/>
    </row>
    <row r="4089" spans="1:43" ht="13" customHeight="1" x14ac:dyDescent="0.2">
      <c r="A4089" s="33" t="s">
        <v>25647</v>
      </c>
      <c r="B4089" s="33">
        <v>30</v>
      </c>
      <c r="C4089" s="33" t="s">
        <v>13</v>
      </c>
      <c r="D4089" s="33" t="s">
        <v>41</v>
      </c>
      <c r="E4089" s="96" t="s">
        <v>25648</v>
      </c>
      <c r="F4089" s="94">
        <v>42745</v>
      </c>
      <c r="G4089" s="33" t="s">
        <v>25649</v>
      </c>
      <c r="H4089" s="33" t="s">
        <v>1199</v>
      </c>
      <c r="I4089" s="33" t="s">
        <v>159</v>
      </c>
      <c r="J4089" s="62">
        <v>31904</v>
      </c>
      <c r="K4089" s="33" t="s">
        <v>9764</v>
      </c>
      <c r="L4089" s="33" t="s">
        <v>3111</v>
      </c>
      <c r="M4089" s="1" t="s">
        <v>46702</v>
      </c>
      <c r="N4089" s="33" t="s">
        <v>27671</v>
      </c>
      <c r="O4089" s="33" t="s">
        <v>36520</v>
      </c>
      <c r="P4089" s="33" t="s">
        <v>45771</v>
      </c>
      <c r="Q4089" s="33" t="s">
        <v>29986</v>
      </c>
      <c r="R4089" s="96" t="s">
        <v>36936</v>
      </c>
      <c r="S4089" s="33" t="s">
        <v>93</v>
      </c>
      <c r="T4089" s="33" t="s">
        <v>45897</v>
      </c>
      <c r="U4089" s="33" t="s">
        <v>49804</v>
      </c>
      <c r="V4089" s="33" t="s">
        <v>26482</v>
      </c>
      <c r="W4089" s="33" t="s">
        <v>26485</v>
      </c>
      <c r="AA4089" s="33" t="s">
        <v>42844</v>
      </c>
      <c r="AB4089" s="33">
        <v>4360</v>
      </c>
      <c r="AC4089" s="103">
        <v>18672</v>
      </c>
    </row>
    <row r="4090" spans="1:43" ht="13" customHeight="1" x14ac:dyDescent="0.2">
      <c r="A4090" s="33" t="s">
        <v>25202</v>
      </c>
      <c r="B4090" s="33">
        <v>21</v>
      </c>
      <c r="C4090" s="33" t="s">
        <v>13</v>
      </c>
      <c r="D4090" s="33" t="s">
        <v>78</v>
      </c>
      <c r="F4090" s="94">
        <v>42744</v>
      </c>
      <c r="G4090" s="33" t="s">
        <v>25997</v>
      </c>
      <c r="H4090" s="33" t="s">
        <v>658</v>
      </c>
      <c r="I4090" s="33" t="s">
        <v>399</v>
      </c>
      <c r="J4090" s="62">
        <v>63113</v>
      </c>
      <c r="K4090" s="33" t="s">
        <v>658</v>
      </c>
      <c r="L4090" s="33" t="s">
        <v>4149</v>
      </c>
      <c r="M4090" s="1" t="s">
        <v>46104</v>
      </c>
      <c r="N4090" s="33" t="s">
        <v>20</v>
      </c>
      <c r="O4090" s="33" t="s">
        <v>25203</v>
      </c>
      <c r="P4090" s="33" t="s">
        <v>45771</v>
      </c>
      <c r="Q4090" s="33" t="s">
        <v>29986</v>
      </c>
      <c r="R4090" s="96" t="s">
        <v>25204</v>
      </c>
      <c r="S4090" s="33" t="s">
        <v>93</v>
      </c>
      <c r="T4090" s="33" t="s">
        <v>21</v>
      </c>
      <c r="U4090" s="35" t="s">
        <v>26689</v>
      </c>
      <c r="V4090" s="33" t="s">
        <v>26484</v>
      </c>
      <c r="W4090" s="33" t="s">
        <v>26483</v>
      </c>
      <c r="X4090" s="33" t="s">
        <v>93</v>
      </c>
      <c r="Y4090" s="33">
        <v>2206</v>
      </c>
      <c r="AA4090" s="33" t="s">
        <v>42842</v>
      </c>
      <c r="AB4090" s="33">
        <v>4357</v>
      </c>
      <c r="AC4090" s="103">
        <v>18667</v>
      </c>
      <c r="AG4090" s="96"/>
      <c r="AQ4090" s="96"/>
    </row>
    <row r="4091" spans="1:43" ht="13" customHeight="1" x14ac:dyDescent="0.2">
      <c r="A4091" s="33" t="s">
        <v>25884</v>
      </c>
      <c r="B4091" s="33">
        <v>38</v>
      </c>
      <c r="C4091" s="33" t="s">
        <v>13</v>
      </c>
      <c r="D4091" s="33" t="s">
        <v>78</v>
      </c>
      <c r="F4091" s="94">
        <v>42744</v>
      </c>
      <c r="G4091" s="33" t="s">
        <v>25885</v>
      </c>
      <c r="H4091" s="33" t="s">
        <v>581</v>
      </c>
      <c r="I4091" s="33" t="s">
        <v>111</v>
      </c>
      <c r="J4091" s="62">
        <v>85051</v>
      </c>
      <c r="K4091" s="33" t="s">
        <v>582</v>
      </c>
      <c r="L4091" s="33" t="s">
        <v>583</v>
      </c>
      <c r="M4091" s="1" t="s">
        <v>45935</v>
      </c>
      <c r="N4091" s="33" t="s">
        <v>20</v>
      </c>
      <c r="O4091" s="33" t="s">
        <v>25886</v>
      </c>
      <c r="P4091" s="33" t="s">
        <v>45771</v>
      </c>
      <c r="Q4091" s="33" t="s">
        <v>29986</v>
      </c>
      <c r="R4091" s="96" t="s">
        <v>25887</v>
      </c>
      <c r="S4091" s="33" t="s">
        <v>93</v>
      </c>
      <c r="T4091" s="33" t="s">
        <v>45897</v>
      </c>
      <c r="U4091" s="33" t="s">
        <v>49804</v>
      </c>
      <c r="V4091" s="33" t="s">
        <v>26482</v>
      </c>
      <c r="W4091" s="33" t="s">
        <v>26486</v>
      </c>
      <c r="X4091" s="33" t="s">
        <v>509</v>
      </c>
      <c r="Y4091" s="33">
        <v>2205</v>
      </c>
      <c r="AA4091" s="33" t="s">
        <v>42842</v>
      </c>
      <c r="AB4091" s="33">
        <v>4358</v>
      </c>
      <c r="AC4091" s="103">
        <v>18665</v>
      </c>
    </row>
    <row r="4092" spans="1:43" ht="13" customHeight="1" x14ac:dyDescent="0.2">
      <c r="A4092" s="33" t="s">
        <v>25311</v>
      </c>
      <c r="B4092" s="33">
        <v>44</v>
      </c>
      <c r="C4092" s="33" t="s">
        <v>13</v>
      </c>
      <c r="D4092" s="33" t="s">
        <v>30</v>
      </c>
      <c r="E4092" s="33" t="s">
        <v>26062</v>
      </c>
      <c r="F4092" s="94">
        <v>42743</v>
      </c>
      <c r="G4092" s="33" t="s">
        <v>25312</v>
      </c>
      <c r="H4092" s="33" t="s">
        <v>8480</v>
      </c>
      <c r="I4092" s="33" t="s">
        <v>159</v>
      </c>
      <c r="J4092" s="62">
        <v>30041</v>
      </c>
      <c r="K4092" s="33" t="s">
        <v>8482</v>
      </c>
      <c r="L4092" s="33" t="s">
        <v>10010</v>
      </c>
      <c r="M4092" s="1" t="s">
        <v>46443</v>
      </c>
      <c r="N4092" s="33" t="s">
        <v>20</v>
      </c>
      <c r="O4092" s="33" t="s">
        <v>25313</v>
      </c>
      <c r="P4092" s="33" t="s">
        <v>45771</v>
      </c>
      <c r="Q4092" s="33" t="s">
        <v>29986</v>
      </c>
      <c r="R4092" s="96" t="s">
        <v>25314</v>
      </c>
      <c r="S4092" s="33" t="s">
        <v>509</v>
      </c>
      <c r="T4092" s="33" t="s">
        <v>21</v>
      </c>
      <c r="U4092" s="35" t="s">
        <v>26682</v>
      </c>
      <c r="V4092" s="33" t="s">
        <v>26482</v>
      </c>
      <c r="W4092" s="33" t="s">
        <v>26485</v>
      </c>
      <c r="X4092" s="33" t="s">
        <v>93</v>
      </c>
      <c r="Y4092" s="33">
        <v>2204</v>
      </c>
      <c r="AA4092" s="33" t="s">
        <v>42844</v>
      </c>
      <c r="AB4092" s="33">
        <v>4356</v>
      </c>
      <c r="AC4092" s="103">
        <v>18666</v>
      </c>
    </row>
    <row r="4093" spans="1:43" ht="13" customHeight="1" x14ac:dyDescent="0.2">
      <c r="A4093" s="33" t="s">
        <v>25181</v>
      </c>
      <c r="B4093" s="33">
        <v>25</v>
      </c>
      <c r="C4093" s="33" t="s">
        <v>13</v>
      </c>
      <c r="D4093" s="33" t="s">
        <v>30</v>
      </c>
      <c r="E4093" s="96" t="s">
        <v>25182</v>
      </c>
      <c r="F4093" s="94">
        <v>42742</v>
      </c>
      <c r="G4093" s="33" t="s">
        <v>25183</v>
      </c>
      <c r="H4093" s="33" t="s">
        <v>7844</v>
      </c>
      <c r="I4093" s="33" t="s">
        <v>138</v>
      </c>
      <c r="J4093" s="62">
        <v>24740</v>
      </c>
      <c r="K4093" s="33" t="s">
        <v>2663</v>
      </c>
      <c r="L4093" s="33" t="s">
        <v>25184</v>
      </c>
      <c r="M4093" s="1" t="s">
        <v>47717</v>
      </c>
      <c r="N4093" s="33" t="s">
        <v>30257</v>
      </c>
      <c r="O4093" s="33" t="s">
        <v>25185</v>
      </c>
      <c r="P4093" s="33" t="s">
        <v>45771</v>
      </c>
      <c r="Q4093" s="33" t="s">
        <v>29986</v>
      </c>
      <c r="R4093" s="96" t="s">
        <v>25186</v>
      </c>
      <c r="S4093" s="33" t="s">
        <v>93</v>
      </c>
      <c r="T4093" s="33" t="s">
        <v>21</v>
      </c>
      <c r="U4093" s="35" t="s">
        <v>26682</v>
      </c>
      <c r="V4093" s="33" t="s">
        <v>26482</v>
      </c>
      <c r="W4093" s="33" t="s">
        <v>26483</v>
      </c>
      <c r="X4093" s="33" t="s">
        <v>93</v>
      </c>
      <c r="Y4093" s="33">
        <v>2196</v>
      </c>
      <c r="AA4093" s="33" t="s">
        <v>42843</v>
      </c>
      <c r="AB4093" s="33">
        <v>4352</v>
      </c>
      <c r="AC4093" s="103">
        <v>18664</v>
      </c>
    </row>
    <row r="4094" spans="1:43" ht="13" customHeight="1" x14ac:dyDescent="0.2">
      <c r="A4094" s="33" t="s">
        <v>25600</v>
      </c>
      <c r="B4094" s="33">
        <v>42</v>
      </c>
      <c r="C4094" s="33" t="s">
        <v>13</v>
      </c>
      <c r="D4094" s="33" t="s">
        <v>30</v>
      </c>
      <c r="E4094" s="96" t="s">
        <v>25601</v>
      </c>
      <c r="F4094" s="94">
        <v>42742</v>
      </c>
      <c r="G4094" s="33" t="s">
        <v>25602</v>
      </c>
      <c r="H4094" s="33" t="s">
        <v>25603</v>
      </c>
      <c r="I4094" s="33" t="s">
        <v>366</v>
      </c>
      <c r="J4094" s="62">
        <v>74343</v>
      </c>
      <c r="K4094" s="33" t="s">
        <v>7012</v>
      </c>
      <c r="L4094" s="33" t="s">
        <v>24941</v>
      </c>
      <c r="M4094" s="1" t="s">
        <v>47716</v>
      </c>
      <c r="N4094" s="33" t="s">
        <v>20</v>
      </c>
      <c r="O4094" s="33" t="s">
        <v>25604</v>
      </c>
      <c r="P4094" s="33" t="s">
        <v>45771</v>
      </c>
      <c r="Q4094" s="33" t="s">
        <v>29986</v>
      </c>
      <c r="R4094" s="96" t="s">
        <v>25605</v>
      </c>
      <c r="S4094" s="33" t="s">
        <v>93</v>
      </c>
      <c r="T4094" s="33" t="s">
        <v>21</v>
      </c>
      <c r="U4094" s="35" t="s">
        <v>26689</v>
      </c>
      <c r="V4094" s="33" t="s">
        <v>26484</v>
      </c>
      <c r="W4094" s="33" t="s">
        <v>19153</v>
      </c>
      <c r="X4094" s="33" t="s">
        <v>93</v>
      </c>
      <c r="Y4094" s="33">
        <v>2198</v>
      </c>
      <c r="AA4094" s="33" t="s">
        <v>42843</v>
      </c>
      <c r="AB4094" s="33">
        <v>4350</v>
      </c>
      <c r="AC4094" s="103">
        <v>18663</v>
      </c>
    </row>
    <row r="4095" spans="1:43" ht="13" customHeight="1" x14ac:dyDescent="0.2">
      <c r="A4095" s="33" t="s">
        <v>25126</v>
      </c>
      <c r="B4095" s="33">
        <v>50</v>
      </c>
      <c r="C4095" s="33" t="s">
        <v>13</v>
      </c>
      <c r="D4095" s="33" t="s">
        <v>41</v>
      </c>
      <c r="F4095" s="94">
        <v>42742</v>
      </c>
      <c r="G4095" s="33" t="s">
        <v>25127</v>
      </c>
      <c r="H4095" s="33" t="s">
        <v>4899</v>
      </c>
      <c r="I4095" s="33" t="s">
        <v>399</v>
      </c>
      <c r="J4095" s="62">
        <v>64057</v>
      </c>
      <c r="K4095" s="33" t="s">
        <v>401</v>
      </c>
      <c r="L4095" s="33" t="s">
        <v>1317</v>
      </c>
      <c r="M4095" s="1" t="s">
        <v>46043</v>
      </c>
      <c r="N4095" s="33" t="s">
        <v>20</v>
      </c>
      <c r="O4095" s="33" t="s">
        <v>25128</v>
      </c>
      <c r="P4095" s="33" t="s">
        <v>31754</v>
      </c>
      <c r="Q4095" s="33" t="s">
        <v>29986</v>
      </c>
      <c r="R4095" s="96" t="s">
        <v>25129</v>
      </c>
      <c r="S4095" s="33" t="s">
        <v>509</v>
      </c>
      <c r="T4095" s="33" t="s">
        <v>21</v>
      </c>
      <c r="U4095" s="35" t="s">
        <v>26689</v>
      </c>
      <c r="V4095" s="33" t="s">
        <v>26484</v>
      </c>
      <c r="W4095" s="33" t="s">
        <v>26485</v>
      </c>
      <c r="X4095" s="33" t="s">
        <v>93</v>
      </c>
      <c r="Y4095" s="33">
        <v>2202</v>
      </c>
      <c r="AA4095" s="33" t="s">
        <v>42844</v>
      </c>
      <c r="AB4095" s="33">
        <v>4351</v>
      </c>
      <c r="AC4095" s="103">
        <v>18661</v>
      </c>
      <c r="AQ4095" s="96"/>
    </row>
    <row r="4096" spans="1:43" ht="13" customHeight="1" x14ac:dyDescent="0.2">
      <c r="A4096" s="33" t="s">
        <v>25830</v>
      </c>
      <c r="B4096" s="33">
        <v>38</v>
      </c>
      <c r="C4096" s="33" t="s">
        <v>13</v>
      </c>
      <c r="D4096" s="33" t="s">
        <v>41</v>
      </c>
      <c r="E4096" s="96" t="s">
        <v>25831</v>
      </c>
      <c r="F4096" s="94">
        <v>42742</v>
      </c>
      <c r="G4096" s="33" t="s">
        <v>25832</v>
      </c>
      <c r="H4096" s="33" t="s">
        <v>863</v>
      </c>
      <c r="I4096" s="33" t="s">
        <v>177</v>
      </c>
      <c r="J4096" s="62">
        <v>87107</v>
      </c>
      <c r="K4096" s="33" t="s">
        <v>430</v>
      </c>
      <c r="L4096" s="33" t="s">
        <v>4548</v>
      </c>
      <c r="M4096" s="1" t="s">
        <v>46140</v>
      </c>
      <c r="N4096" s="33" t="s">
        <v>20</v>
      </c>
      <c r="O4096" s="33" t="s">
        <v>36522</v>
      </c>
      <c r="P4096" s="33" t="s">
        <v>45771</v>
      </c>
      <c r="Q4096" s="33" t="s">
        <v>29986</v>
      </c>
      <c r="R4096" s="96" t="s">
        <v>25833</v>
      </c>
      <c r="S4096" s="33" t="s">
        <v>93</v>
      </c>
      <c r="T4096" s="33" t="s">
        <v>45897</v>
      </c>
      <c r="U4096" s="33" t="s">
        <v>49804</v>
      </c>
      <c r="V4096" s="33" t="s">
        <v>26482</v>
      </c>
      <c r="W4096" s="33" t="s">
        <v>26485</v>
      </c>
      <c r="X4096" s="33" t="s">
        <v>93</v>
      </c>
      <c r="Y4096" s="33">
        <v>2203</v>
      </c>
      <c r="AA4096" s="33" t="s">
        <v>42844</v>
      </c>
      <c r="AB4096" s="33">
        <v>4354</v>
      </c>
      <c r="AC4096" s="103">
        <v>18662</v>
      </c>
      <c r="AQ4096" s="96"/>
    </row>
    <row r="4097" spans="1:43" ht="13" customHeight="1" x14ac:dyDescent="0.2">
      <c r="A4097" s="33" t="s">
        <v>25979</v>
      </c>
      <c r="B4097" s="33">
        <v>41</v>
      </c>
      <c r="C4097" s="33" t="s">
        <v>13</v>
      </c>
      <c r="D4097" s="33" t="s">
        <v>30</v>
      </c>
      <c r="F4097" s="94">
        <v>42742</v>
      </c>
      <c r="G4097" s="33" t="s">
        <v>26056</v>
      </c>
      <c r="H4097" s="33" t="s">
        <v>25980</v>
      </c>
      <c r="I4097" s="33" t="s">
        <v>45</v>
      </c>
      <c r="J4097" s="62">
        <v>21075</v>
      </c>
      <c r="K4097" s="33" t="s">
        <v>46</v>
      </c>
      <c r="L4097" s="33" t="s">
        <v>47</v>
      </c>
      <c r="M4097" s="1" t="s">
        <v>47525</v>
      </c>
      <c r="N4097" s="33" t="s">
        <v>20</v>
      </c>
      <c r="O4097" s="33" t="s">
        <v>25981</v>
      </c>
      <c r="P4097" s="33" t="s">
        <v>45771</v>
      </c>
      <c r="Q4097" s="33" t="s">
        <v>29986</v>
      </c>
      <c r="R4097" s="96" t="s">
        <v>25982</v>
      </c>
      <c r="S4097" s="33" t="s">
        <v>93</v>
      </c>
      <c r="T4097" s="33" t="s">
        <v>45897</v>
      </c>
      <c r="U4097" s="33" t="s">
        <v>49804</v>
      </c>
      <c r="V4097" s="33" t="s">
        <v>26484</v>
      </c>
      <c r="W4097" s="33" t="s">
        <v>26485</v>
      </c>
      <c r="X4097" s="33" t="s">
        <v>93</v>
      </c>
      <c r="Y4097" s="33">
        <v>2199</v>
      </c>
      <c r="AA4097" s="33" t="s">
        <v>42844</v>
      </c>
      <c r="AB4097" s="33">
        <v>4353</v>
      </c>
      <c r="AC4097" s="103">
        <v>18660</v>
      </c>
    </row>
    <row r="4098" spans="1:43" ht="13" customHeight="1" x14ac:dyDescent="0.2">
      <c r="A4098" s="33" t="s">
        <v>25776</v>
      </c>
      <c r="B4098" s="33">
        <v>31</v>
      </c>
      <c r="C4098" s="33" t="s">
        <v>13</v>
      </c>
      <c r="D4098" s="33" t="s">
        <v>41</v>
      </c>
      <c r="E4098" s="96" t="s">
        <v>25777</v>
      </c>
      <c r="F4098" s="94">
        <v>42742</v>
      </c>
      <c r="G4098" s="33" t="s">
        <v>25778</v>
      </c>
      <c r="H4098" s="33" t="s">
        <v>1935</v>
      </c>
      <c r="I4098" s="33" t="s">
        <v>191</v>
      </c>
      <c r="J4098" s="62">
        <v>80234</v>
      </c>
      <c r="K4098" s="33" t="s">
        <v>1784</v>
      </c>
      <c r="L4098" s="33" t="s">
        <v>1936</v>
      </c>
      <c r="M4098" s="1" t="s">
        <v>47120</v>
      </c>
      <c r="N4098" s="33" t="s">
        <v>20</v>
      </c>
      <c r="O4098" s="33" t="s">
        <v>36521</v>
      </c>
      <c r="P4098" s="33" t="s">
        <v>45791</v>
      </c>
      <c r="Q4098" s="33" t="s">
        <v>29986</v>
      </c>
      <c r="R4098" s="96" t="s">
        <v>25779</v>
      </c>
      <c r="S4098" s="33" t="s">
        <v>509</v>
      </c>
      <c r="T4098" s="33" t="s">
        <v>350</v>
      </c>
      <c r="U4098" s="35" t="s">
        <v>26775</v>
      </c>
      <c r="V4098" s="33" t="s">
        <v>26482</v>
      </c>
      <c r="W4098" s="33" t="s">
        <v>26485</v>
      </c>
      <c r="X4098" s="33" t="s">
        <v>93</v>
      </c>
      <c r="Y4098" s="33">
        <v>2201</v>
      </c>
      <c r="AA4098" s="33" t="s">
        <v>42844</v>
      </c>
      <c r="AB4098" s="33">
        <v>4355</v>
      </c>
      <c r="AC4098" s="103">
        <v>18659</v>
      </c>
      <c r="AQ4098" s="96"/>
    </row>
    <row r="4099" spans="1:43" ht="13" customHeight="1" x14ac:dyDescent="0.2">
      <c r="A4099" s="33" t="s">
        <v>25943</v>
      </c>
      <c r="B4099" s="33">
        <v>23</v>
      </c>
      <c r="C4099" s="33" t="s">
        <v>20340</v>
      </c>
      <c r="D4099" s="33" t="s">
        <v>30</v>
      </c>
      <c r="E4099" s="96" t="s">
        <v>25944</v>
      </c>
      <c r="F4099" s="94">
        <v>42741</v>
      </c>
      <c r="G4099" s="33" t="s">
        <v>25945</v>
      </c>
      <c r="H4099" s="33" t="s">
        <v>25946</v>
      </c>
      <c r="I4099" s="33" t="s">
        <v>373</v>
      </c>
      <c r="J4099" s="62">
        <v>16146</v>
      </c>
      <c r="K4099" s="33" t="s">
        <v>2663</v>
      </c>
      <c r="L4099" s="33" t="s">
        <v>25947</v>
      </c>
      <c r="M4099" s="1" t="s">
        <v>47719</v>
      </c>
      <c r="N4099" s="33" t="s">
        <v>20</v>
      </c>
      <c r="O4099" s="33" t="s">
        <v>25948</v>
      </c>
      <c r="P4099" s="33" t="s">
        <v>31864</v>
      </c>
      <c r="Q4099" s="33" t="s">
        <v>29986</v>
      </c>
      <c r="R4099" s="96" t="s">
        <v>25949</v>
      </c>
      <c r="S4099" s="33" t="s">
        <v>509</v>
      </c>
      <c r="T4099" s="33" t="s">
        <v>21</v>
      </c>
      <c r="U4099" s="35" t="s">
        <v>26682</v>
      </c>
      <c r="V4099" s="33" t="s">
        <v>26482</v>
      </c>
      <c r="W4099" s="33" t="s">
        <v>26485</v>
      </c>
      <c r="X4099" s="33" t="s">
        <v>93</v>
      </c>
      <c r="Y4099" s="33">
        <v>2197</v>
      </c>
      <c r="AA4099" s="33" t="s">
        <v>42844</v>
      </c>
      <c r="AB4099" s="33">
        <v>4349</v>
      </c>
      <c r="AC4099" s="103">
        <v>18658</v>
      </c>
    </row>
    <row r="4100" spans="1:43" ht="13" customHeight="1" x14ac:dyDescent="0.2">
      <c r="A4100" s="33" t="s">
        <v>26635</v>
      </c>
      <c r="B4100" s="33">
        <v>32</v>
      </c>
      <c r="C4100" s="33" t="s">
        <v>13</v>
      </c>
      <c r="D4100" s="33" t="s">
        <v>78</v>
      </c>
      <c r="F4100" s="94">
        <v>42741</v>
      </c>
      <c r="G4100" s="33" t="s">
        <v>29524</v>
      </c>
      <c r="H4100" s="33" t="s">
        <v>26634</v>
      </c>
      <c r="I4100" s="33" t="s">
        <v>37</v>
      </c>
      <c r="L4100" s="33" t="s">
        <v>29525</v>
      </c>
      <c r="M4100" s="1" t="s">
        <v>47718</v>
      </c>
      <c r="N4100" s="33" t="s">
        <v>20</v>
      </c>
      <c r="O4100" s="33" t="s">
        <v>29526</v>
      </c>
      <c r="P4100" s="33" t="s">
        <v>45771</v>
      </c>
      <c r="Q4100" s="33" t="s">
        <v>29986</v>
      </c>
      <c r="R4100" s="33" t="s">
        <v>29527</v>
      </c>
      <c r="S4100" s="33" t="s">
        <v>93</v>
      </c>
      <c r="T4100" s="33" t="s">
        <v>21</v>
      </c>
      <c r="U4100" s="35" t="s">
        <v>26689</v>
      </c>
      <c r="V4100" s="33" t="s">
        <v>26484</v>
      </c>
      <c r="W4100" s="33" t="s">
        <v>19153</v>
      </c>
      <c r="X4100" s="33" t="s">
        <v>93</v>
      </c>
      <c r="Y4100" s="33">
        <v>2200</v>
      </c>
      <c r="AA4100" s="33" t="s">
        <v>49699</v>
      </c>
      <c r="AB4100" s="33">
        <v>4348</v>
      </c>
      <c r="AC4100" s="103">
        <v>18657</v>
      </c>
    </row>
    <row r="4101" spans="1:43" ht="13" customHeight="1" x14ac:dyDescent="0.2">
      <c r="A4101" s="33" t="s">
        <v>25434</v>
      </c>
      <c r="B4101" s="33">
        <v>20</v>
      </c>
      <c r="C4101" s="33" t="s">
        <v>13</v>
      </c>
      <c r="D4101" s="33" t="s">
        <v>41</v>
      </c>
      <c r="F4101" s="94">
        <v>42740</v>
      </c>
      <c r="G4101" s="33" t="s">
        <v>25435</v>
      </c>
      <c r="H4101" s="33" t="s">
        <v>25436</v>
      </c>
      <c r="I4101" s="33" t="s">
        <v>38</v>
      </c>
      <c r="J4101" s="62">
        <v>93618</v>
      </c>
      <c r="K4101" s="33" t="s">
        <v>1085</v>
      </c>
      <c r="L4101" s="33" t="s">
        <v>25437</v>
      </c>
      <c r="M4101" s="1" t="s">
        <v>46189</v>
      </c>
      <c r="N4101" s="33" t="s">
        <v>20</v>
      </c>
      <c r="O4101" s="33" t="s">
        <v>25438</v>
      </c>
      <c r="P4101" s="33" t="s">
        <v>45771</v>
      </c>
      <c r="Q4101" s="33" t="s">
        <v>29986</v>
      </c>
      <c r="R4101" s="33" t="s">
        <v>25439</v>
      </c>
      <c r="S4101" s="33" t="s">
        <v>93</v>
      </c>
      <c r="T4101" s="33" t="s">
        <v>21</v>
      </c>
      <c r="U4101" s="35" t="s">
        <v>26689</v>
      </c>
      <c r="V4101" s="33" t="s">
        <v>26484</v>
      </c>
      <c r="W4101" s="33" t="s">
        <v>26485</v>
      </c>
      <c r="X4101" s="33" t="s">
        <v>93</v>
      </c>
      <c r="Y4101" s="33">
        <v>2194</v>
      </c>
      <c r="AA4101" s="33" t="s">
        <v>42844</v>
      </c>
      <c r="AB4101" s="33">
        <v>4346</v>
      </c>
      <c r="AC4101" s="103">
        <v>18654</v>
      </c>
    </row>
    <row r="4102" spans="1:43" ht="13" customHeight="1" x14ac:dyDescent="0.2">
      <c r="A4102" s="33" t="s">
        <v>25518</v>
      </c>
      <c r="B4102" s="33">
        <v>41</v>
      </c>
      <c r="C4102" s="33" t="s">
        <v>13</v>
      </c>
      <c r="D4102" s="33" t="s">
        <v>30</v>
      </c>
      <c r="E4102" s="33" t="s">
        <v>26067</v>
      </c>
      <c r="F4102" s="94">
        <v>42740</v>
      </c>
      <c r="G4102" s="33" t="s">
        <v>25519</v>
      </c>
      <c r="H4102" s="33" t="s">
        <v>25520</v>
      </c>
      <c r="I4102" s="33" t="s">
        <v>297</v>
      </c>
      <c r="J4102" s="62">
        <v>37375</v>
      </c>
      <c r="K4102" s="33" t="s">
        <v>1200</v>
      </c>
      <c r="L4102" s="33" t="s">
        <v>25521</v>
      </c>
      <c r="M4102" s="1" t="s">
        <v>47720</v>
      </c>
      <c r="N4102" s="33" t="s">
        <v>20</v>
      </c>
      <c r="O4102" s="33" t="s">
        <v>25522</v>
      </c>
      <c r="P4102" s="33" t="s">
        <v>45771</v>
      </c>
      <c r="Q4102" s="33" t="s">
        <v>29986</v>
      </c>
      <c r="R4102" s="96" t="s">
        <v>25523</v>
      </c>
      <c r="S4102" s="33" t="s">
        <v>509</v>
      </c>
      <c r="T4102" s="33" t="s">
        <v>21</v>
      </c>
      <c r="U4102" s="35" t="s">
        <v>26689</v>
      </c>
      <c r="V4102" s="33" t="s">
        <v>26484</v>
      </c>
      <c r="W4102" s="33" t="s">
        <v>26485</v>
      </c>
      <c r="X4102" s="33" t="s">
        <v>93</v>
      </c>
      <c r="Y4102" s="33">
        <v>2195</v>
      </c>
      <c r="AA4102" s="33" t="s">
        <v>42843</v>
      </c>
      <c r="AB4102" s="33">
        <v>4347</v>
      </c>
      <c r="AC4102" s="103">
        <v>18653</v>
      </c>
    </row>
    <row r="4103" spans="1:43" ht="13" customHeight="1" x14ac:dyDescent="0.2">
      <c r="A4103" s="33" t="s">
        <v>25376</v>
      </c>
      <c r="B4103" s="33">
        <v>18</v>
      </c>
      <c r="C4103" s="33" t="s">
        <v>13</v>
      </c>
      <c r="D4103" s="33" t="s">
        <v>41</v>
      </c>
      <c r="E4103" s="96" t="s">
        <v>25377</v>
      </c>
      <c r="F4103" s="94">
        <v>42739</v>
      </c>
      <c r="G4103" s="33" t="s">
        <v>25378</v>
      </c>
      <c r="H4103" s="33" t="s">
        <v>1595</v>
      </c>
      <c r="I4103" s="33" t="s">
        <v>392</v>
      </c>
      <c r="J4103" s="62">
        <v>11238</v>
      </c>
      <c r="K4103" s="33" t="s">
        <v>1597</v>
      </c>
      <c r="L4103" s="33" t="s">
        <v>536</v>
      </c>
      <c r="M4103" s="1" t="s">
        <v>45963</v>
      </c>
      <c r="N4103" s="33" t="s">
        <v>20</v>
      </c>
      <c r="O4103" s="33" t="s">
        <v>25379</v>
      </c>
      <c r="P4103" s="33" t="s">
        <v>45771</v>
      </c>
      <c r="Q4103" s="33" t="s">
        <v>29986</v>
      </c>
      <c r="R4103" s="96" t="s">
        <v>25380</v>
      </c>
      <c r="S4103" s="33" t="s">
        <v>30292</v>
      </c>
      <c r="T4103" s="33" t="s">
        <v>21</v>
      </c>
      <c r="U4103" s="35" t="s">
        <v>26689</v>
      </c>
      <c r="V4103" s="33" t="s">
        <v>26484</v>
      </c>
      <c r="W4103" s="33" t="s">
        <v>26486</v>
      </c>
      <c r="X4103" s="33" t="s">
        <v>93</v>
      </c>
      <c r="Y4103" s="33">
        <v>2190</v>
      </c>
      <c r="AA4103" s="33" t="s">
        <v>42842</v>
      </c>
      <c r="AB4103" s="33">
        <v>4340</v>
      </c>
      <c r="AC4103" s="103">
        <v>18650</v>
      </c>
    </row>
    <row r="4104" spans="1:43" ht="13" customHeight="1" x14ac:dyDescent="0.2">
      <c r="A4104" s="33" t="s">
        <v>25545</v>
      </c>
      <c r="B4104" s="33">
        <v>51</v>
      </c>
      <c r="C4104" s="33" t="s">
        <v>13</v>
      </c>
      <c r="D4104" s="33" t="s">
        <v>78</v>
      </c>
      <c r="F4104" s="94">
        <v>42739</v>
      </c>
      <c r="G4104" s="33" t="s">
        <v>26025</v>
      </c>
      <c r="H4104" s="33" t="s">
        <v>2642</v>
      </c>
      <c r="I4104" s="33" t="s">
        <v>38</v>
      </c>
      <c r="J4104" s="62">
        <v>91767</v>
      </c>
      <c r="K4104" s="33" t="s">
        <v>91</v>
      </c>
      <c r="L4104" s="33" t="s">
        <v>25546</v>
      </c>
      <c r="M4104" s="1" t="s">
        <v>46138</v>
      </c>
      <c r="N4104" s="33" t="s">
        <v>20</v>
      </c>
      <c r="O4104" s="33" t="s">
        <v>25547</v>
      </c>
      <c r="P4104" s="33" t="s">
        <v>45771</v>
      </c>
      <c r="Q4104" s="33" t="s">
        <v>29986</v>
      </c>
      <c r="R4104" s="96" t="s">
        <v>25548</v>
      </c>
      <c r="S4104" s="33" t="s">
        <v>93</v>
      </c>
      <c r="T4104" s="33" t="s">
        <v>21</v>
      </c>
      <c r="U4104" s="35" t="s">
        <v>26689</v>
      </c>
      <c r="V4104" s="33" t="s">
        <v>26484</v>
      </c>
      <c r="W4104" s="33" t="s">
        <v>26486</v>
      </c>
      <c r="X4104" s="33" t="s">
        <v>93</v>
      </c>
      <c r="Y4104" s="33">
        <v>2191</v>
      </c>
      <c r="AA4104" s="33" t="s">
        <v>42842</v>
      </c>
      <c r="AB4104" s="33">
        <v>4341</v>
      </c>
      <c r="AC4104" s="103">
        <v>18646</v>
      </c>
    </row>
    <row r="4105" spans="1:43" ht="13" customHeight="1" x14ac:dyDescent="0.2">
      <c r="A4105" s="33" t="s">
        <v>36523</v>
      </c>
      <c r="B4105" s="33">
        <v>64</v>
      </c>
      <c r="C4105" s="33" t="s">
        <v>13</v>
      </c>
      <c r="D4105" s="33" t="s">
        <v>30</v>
      </c>
      <c r="F4105" s="94">
        <v>42739</v>
      </c>
      <c r="G4105" s="33" t="s">
        <v>25965</v>
      </c>
      <c r="H4105" s="33" t="s">
        <v>1393</v>
      </c>
      <c r="I4105" s="33" t="s">
        <v>293</v>
      </c>
      <c r="J4105" s="62">
        <v>40444</v>
      </c>
      <c r="K4105" s="33" t="s">
        <v>25966</v>
      </c>
      <c r="L4105" s="33" t="s">
        <v>25967</v>
      </c>
      <c r="M4105" s="1" t="s">
        <v>47721</v>
      </c>
      <c r="N4105" s="33" t="s">
        <v>20</v>
      </c>
      <c r="O4105" s="33" t="s">
        <v>36524</v>
      </c>
      <c r="P4105" s="33" t="s">
        <v>45771</v>
      </c>
      <c r="Q4105" s="33" t="s">
        <v>29986</v>
      </c>
      <c r="R4105" s="96" t="s">
        <v>25968</v>
      </c>
      <c r="S4105" s="33" t="s">
        <v>93</v>
      </c>
      <c r="T4105" s="33" t="s">
        <v>21</v>
      </c>
      <c r="U4105" s="35" t="s">
        <v>26689</v>
      </c>
      <c r="V4105" s="33" t="s">
        <v>26484</v>
      </c>
      <c r="W4105" s="33" t="s">
        <v>26485</v>
      </c>
      <c r="X4105" s="33" t="s">
        <v>93</v>
      </c>
      <c r="Y4105" s="33">
        <v>2192</v>
      </c>
      <c r="AA4105" s="33" t="s">
        <v>42843</v>
      </c>
      <c r="AB4105" s="33">
        <v>4342</v>
      </c>
      <c r="AC4105" s="103">
        <v>18649</v>
      </c>
    </row>
    <row r="4106" spans="1:43" ht="13" customHeight="1" x14ac:dyDescent="0.2">
      <c r="A4106" s="33" t="s">
        <v>25701</v>
      </c>
      <c r="B4106" s="33">
        <v>35</v>
      </c>
      <c r="C4106" s="33" t="s">
        <v>13</v>
      </c>
      <c r="D4106" s="33" t="s">
        <v>30</v>
      </c>
      <c r="F4106" s="94">
        <v>42739</v>
      </c>
      <c r="G4106" s="33" t="s">
        <v>25702</v>
      </c>
      <c r="H4106" s="33" t="s">
        <v>12203</v>
      </c>
      <c r="I4106" s="33" t="s">
        <v>55</v>
      </c>
      <c r="J4106" s="62">
        <v>33705</v>
      </c>
      <c r="K4106" s="33" t="s">
        <v>2143</v>
      </c>
      <c r="L4106" s="33" t="s">
        <v>12709</v>
      </c>
      <c r="M4106" s="1" t="s">
        <v>47411</v>
      </c>
      <c r="N4106" s="33" t="s">
        <v>362</v>
      </c>
      <c r="O4106" s="33" t="s">
        <v>25703</v>
      </c>
      <c r="P4106" s="33" t="s">
        <v>45771</v>
      </c>
      <c r="Q4106" s="33" t="s">
        <v>29986</v>
      </c>
      <c r="R4106" s="96" t="s">
        <v>25704</v>
      </c>
      <c r="S4106" s="33" t="s">
        <v>901</v>
      </c>
      <c r="T4106" s="33" t="s">
        <v>45897</v>
      </c>
      <c r="U4106" s="33" t="s">
        <v>49804</v>
      </c>
      <c r="V4106" s="33" t="s">
        <v>26484</v>
      </c>
      <c r="W4106" s="33" t="s">
        <v>26485</v>
      </c>
      <c r="AA4106" s="33" t="s">
        <v>42842</v>
      </c>
      <c r="AB4106" s="33">
        <v>4344</v>
      </c>
      <c r="AC4106" s="103">
        <v>18647</v>
      </c>
    </row>
    <row r="4107" spans="1:43" ht="13" customHeight="1" x14ac:dyDescent="0.2">
      <c r="A4107" s="33" t="s">
        <v>25650</v>
      </c>
      <c r="B4107" s="33">
        <v>43</v>
      </c>
      <c r="C4107" s="33" t="s">
        <v>13</v>
      </c>
      <c r="D4107" s="33" t="s">
        <v>78</v>
      </c>
      <c r="E4107" s="96" t="s">
        <v>25651</v>
      </c>
      <c r="F4107" s="94">
        <v>42739</v>
      </c>
      <c r="G4107" s="33" t="s">
        <v>25652</v>
      </c>
      <c r="H4107" s="33" t="s">
        <v>581</v>
      </c>
      <c r="I4107" s="33" t="s">
        <v>111</v>
      </c>
      <c r="J4107" s="62">
        <v>85031</v>
      </c>
      <c r="K4107" s="33" t="s">
        <v>582</v>
      </c>
      <c r="L4107" s="33" t="s">
        <v>583</v>
      </c>
      <c r="M4107" s="1" t="s">
        <v>45935</v>
      </c>
      <c r="N4107" s="33" t="s">
        <v>2125</v>
      </c>
      <c r="O4107" s="33" t="s">
        <v>25653</v>
      </c>
      <c r="P4107" s="33" t="s">
        <v>45771</v>
      </c>
      <c r="Q4107" s="33" t="s">
        <v>29986</v>
      </c>
      <c r="R4107" s="96" t="s">
        <v>36935</v>
      </c>
      <c r="S4107" s="33" t="s">
        <v>22</v>
      </c>
      <c r="T4107" s="33" t="s">
        <v>45897</v>
      </c>
      <c r="U4107" s="33" t="s">
        <v>49804</v>
      </c>
      <c r="V4107" s="33" t="s">
        <v>26482</v>
      </c>
      <c r="W4107" s="33" t="s">
        <v>26485</v>
      </c>
      <c r="X4107" s="33" t="s">
        <v>509</v>
      </c>
      <c r="AA4107" s="33" t="s">
        <v>42842</v>
      </c>
      <c r="AB4107" s="33">
        <v>4343</v>
      </c>
      <c r="AC4107" s="103">
        <v>18645</v>
      </c>
    </row>
    <row r="4108" spans="1:43" ht="13" customHeight="1" x14ac:dyDescent="0.2">
      <c r="A4108" s="33" t="s">
        <v>25933</v>
      </c>
      <c r="B4108" s="33">
        <v>45</v>
      </c>
      <c r="C4108" s="33" t="s">
        <v>13</v>
      </c>
      <c r="D4108" s="33" t="s">
        <v>30</v>
      </c>
      <c r="F4108" s="94">
        <v>42739</v>
      </c>
      <c r="G4108" s="33" t="s">
        <v>25934</v>
      </c>
      <c r="H4108" s="33" t="s">
        <v>25935</v>
      </c>
      <c r="I4108" s="33" t="s">
        <v>197</v>
      </c>
      <c r="J4108" s="62">
        <v>47118</v>
      </c>
      <c r="K4108" s="33" t="s">
        <v>10256</v>
      </c>
      <c r="L4108" s="33" t="s">
        <v>11060</v>
      </c>
      <c r="M4108" s="1" t="s">
        <v>46237</v>
      </c>
      <c r="N4108" s="33" t="s">
        <v>20</v>
      </c>
      <c r="O4108" s="33" t="s">
        <v>25936</v>
      </c>
      <c r="P4108" s="33" t="s">
        <v>45771</v>
      </c>
      <c r="Q4108" s="33" t="s">
        <v>29986</v>
      </c>
      <c r="R4108" s="96" t="s">
        <v>25937</v>
      </c>
      <c r="S4108" s="33" t="s">
        <v>93</v>
      </c>
      <c r="T4108" s="33" t="s">
        <v>350</v>
      </c>
      <c r="U4108" s="35" t="s">
        <v>26775</v>
      </c>
      <c r="V4108" s="33" t="s">
        <v>26484</v>
      </c>
      <c r="W4108" s="33" t="s">
        <v>26483</v>
      </c>
      <c r="X4108" s="33" t="s">
        <v>93</v>
      </c>
      <c r="Y4108" s="33">
        <v>2193</v>
      </c>
      <c r="AA4108" s="33" t="s">
        <v>42843</v>
      </c>
      <c r="AB4108" s="33">
        <v>4345</v>
      </c>
      <c r="AC4108" s="103">
        <v>18648</v>
      </c>
    </row>
    <row r="4109" spans="1:43" ht="13" customHeight="1" x14ac:dyDescent="0.2">
      <c r="A4109" s="33" t="s">
        <v>25172</v>
      </c>
      <c r="B4109" s="33">
        <v>53</v>
      </c>
      <c r="C4109" s="33" t="s">
        <v>13</v>
      </c>
      <c r="D4109" s="33" t="s">
        <v>30</v>
      </c>
      <c r="F4109" s="94">
        <v>42738</v>
      </c>
      <c r="G4109" s="33" t="s">
        <v>25995</v>
      </c>
      <c r="H4109" s="33" t="s">
        <v>25173</v>
      </c>
      <c r="I4109" s="33" t="s">
        <v>66</v>
      </c>
      <c r="J4109" s="62">
        <v>75645</v>
      </c>
      <c r="K4109" s="33" t="s">
        <v>23370</v>
      </c>
      <c r="L4109" s="33" t="s">
        <v>25174</v>
      </c>
      <c r="M4109" s="1" t="s">
        <v>47722</v>
      </c>
      <c r="N4109" s="33" t="s">
        <v>20</v>
      </c>
      <c r="O4109" s="33" t="s">
        <v>25175</v>
      </c>
      <c r="P4109" s="33" t="s">
        <v>42395</v>
      </c>
      <c r="Q4109" s="33" t="s">
        <v>29986</v>
      </c>
      <c r="R4109" s="96" t="s">
        <v>25176</v>
      </c>
      <c r="S4109" s="33" t="s">
        <v>509</v>
      </c>
      <c r="T4109" s="33" t="s">
        <v>21</v>
      </c>
      <c r="U4109" s="35" t="s">
        <v>26689</v>
      </c>
      <c r="V4109" s="33" t="s">
        <v>26484</v>
      </c>
      <c r="W4109" s="33" t="s">
        <v>26485</v>
      </c>
      <c r="X4109" s="33" t="s">
        <v>509</v>
      </c>
      <c r="Y4109" s="33">
        <v>2188</v>
      </c>
      <c r="AA4109" s="33" t="s">
        <v>42843</v>
      </c>
      <c r="AB4109" s="33">
        <v>4338</v>
      </c>
      <c r="AC4109" s="103">
        <v>18644</v>
      </c>
      <c r="AQ4109" s="96"/>
    </row>
    <row r="4110" spans="1:43" ht="13" customHeight="1" x14ac:dyDescent="0.2">
      <c r="A4110" s="33" t="s">
        <v>25296</v>
      </c>
      <c r="B4110" s="33">
        <v>63</v>
      </c>
      <c r="C4110" s="33" t="s">
        <v>13</v>
      </c>
      <c r="D4110" s="33" t="s">
        <v>78</v>
      </c>
      <c r="F4110" s="94">
        <v>42738</v>
      </c>
      <c r="G4110" s="33" t="s">
        <v>25297</v>
      </c>
      <c r="H4110" s="33" t="s">
        <v>1595</v>
      </c>
      <c r="I4110" s="33" t="s">
        <v>392</v>
      </c>
      <c r="J4110" s="62">
        <v>11236</v>
      </c>
      <c r="K4110" s="33" t="s">
        <v>1597</v>
      </c>
      <c r="L4110" s="33" t="s">
        <v>536</v>
      </c>
      <c r="M4110" s="1" t="s">
        <v>45963</v>
      </c>
      <c r="N4110" s="33" t="s">
        <v>4952</v>
      </c>
      <c r="O4110" s="33" t="s">
        <v>36525</v>
      </c>
      <c r="P4110" s="33" t="s">
        <v>45771</v>
      </c>
      <c r="Q4110" s="33" t="s">
        <v>29986</v>
      </c>
      <c r="R4110" s="96" t="s">
        <v>25298</v>
      </c>
      <c r="S4110" s="33" t="s">
        <v>509</v>
      </c>
      <c r="T4110" s="33" t="s">
        <v>21</v>
      </c>
      <c r="U4110" s="35" t="s">
        <v>26682</v>
      </c>
      <c r="V4110" s="33" t="s">
        <v>26482</v>
      </c>
      <c r="W4110" s="33" t="s">
        <v>26485</v>
      </c>
      <c r="X4110" s="33" t="s">
        <v>93</v>
      </c>
      <c r="Y4110" s="33">
        <v>2189</v>
      </c>
      <c r="AA4110" s="33" t="s">
        <v>42842</v>
      </c>
      <c r="AB4110" s="33">
        <v>4339</v>
      </c>
      <c r="AC4110" s="103">
        <v>18643</v>
      </c>
    </row>
    <row r="4111" spans="1:43" ht="13" customHeight="1" x14ac:dyDescent="0.2">
      <c r="A4111" s="33" t="s">
        <v>25871</v>
      </c>
      <c r="B4111" s="33">
        <v>38</v>
      </c>
      <c r="C4111" s="33" t="s">
        <v>13</v>
      </c>
      <c r="D4111" s="33" t="s">
        <v>41</v>
      </c>
      <c r="E4111" s="96" t="s">
        <v>25872</v>
      </c>
      <c r="F4111" s="94">
        <v>42737</v>
      </c>
      <c r="G4111" s="33" t="s">
        <v>26043</v>
      </c>
      <c r="H4111" s="33" t="s">
        <v>80</v>
      </c>
      <c r="I4111" s="33" t="s">
        <v>37</v>
      </c>
      <c r="J4111" s="62">
        <v>60639</v>
      </c>
      <c r="K4111" s="33" t="s">
        <v>81</v>
      </c>
      <c r="L4111" s="33" t="s">
        <v>82</v>
      </c>
      <c r="M4111" s="1" t="s">
        <v>46250</v>
      </c>
      <c r="N4111" s="33" t="s">
        <v>20</v>
      </c>
      <c r="O4111" s="33" t="s">
        <v>25873</v>
      </c>
      <c r="P4111" s="33" t="s">
        <v>1080</v>
      </c>
      <c r="Q4111" s="33" t="s">
        <v>1081</v>
      </c>
      <c r="R4111" s="96" t="s">
        <v>25874</v>
      </c>
      <c r="S4111" s="33" t="s">
        <v>93</v>
      </c>
      <c r="T4111" s="33" t="s">
        <v>45897</v>
      </c>
      <c r="U4111" s="33" t="s">
        <v>49804</v>
      </c>
      <c r="V4111" s="33" t="s">
        <v>26482</v>
      </c>
      <c r="W4111" s="33" t="s">
        <v>26485</v>
      </c>
      <c r="Z4111" s="33" t="s">
        <v>42353</v>
      </c>
      <c r="AA4111" s="33" t="s">
        <v>42842</v>
      </c>
      <c r="AB4111" s="33">
        <v>4337</v>
      </c>
      <c r="AC4111" s="103">
        <v>18637</v>
      </c>
    </row>
    <row r="4112" spans="1:43" ht="13" customHeight="1" x14ac:dyDescent="0.2">
      <c r="A4112" s="33" t="s">
        <v>25957</v>
      </c>
      <c r="B4112" s="33">
        <v>17</v>
      </c>
      <c r="C4112" s="33" t="s">
        <v>13</v>
      </c>
      <c r="D4112" s="33" t="s">
        <v>78</v>
      </c>
      <c r="F4112" s="94">
        <v>42736</v>
      </c>
      <c r="G4112" s="33" t="s">
        <v>25958</v>
      </c>
      <c r="H4112" s="33" t="s">
        <v>25959</v>
      </c>
      <c r="I4112" s="33" t="s">
        <v>37</v>
      </c>
      <c r="J4112" s="62">
        <v>60181</v>
      </c>
      <c r="K4112" s="33" t="s">
        <v>81</v>
      </c>
      <c r="L4112" s="33" t="s">
        <v>36526</v>
      </c>
      <c r="M4112" s="1" t="s">
        <v>48929</v>
      </c>
      <c r="N4112" s="33" t="s">
        <v>20</v>
      </c>
      <c r="O4112" s="33" t="s">
        <v>36527</v>
      </c>
      <c r="P4112" s="33" t="s">
        <v>45771</v>
      </c>
      <c r="Q4112" s="33" t="s">
        <v>29986</v>
      </c>
      <c r="R4112" s="96" t="s">
        <v>25960</v>
      </c>
      <c r="S4112" s="33" t="s">
        <v>509</v>
      </c>
      <c r="T4112" s="33" t="s">
        <v>21</v>
      </c>
      <c r="U4112" s="35" t="s">
        <v>26682</v>
      </c>
      <c r="V4112" s="33" t="s">
        <v>26482</v>
      </c>
      <c r="W4112" s="33" t="s">
        <v>26485</v>
      </c>
      <c r="X4112" s="33" t="s">
        <v>93</v>
      </c>
      <c r="Y4112" s="33">
        <v>2178</v>
      </c>
      <c r="AA4112" s="33" t="s">
        <v>42844</v>
      </c>
      <c r="AB4112" s="33">
        <v>4335</v>
      </c>
      <c r="AC4112" s="103">
        <v>18638</v>
      </c>
    </row>
    <row r="4113" spans="1:29" ht="13" customHeight="1" x14ac:dyDescent="0.2">
      <c r="A4113" s="33" t="s">
        <v>25393</v>
      </c>
      <c r="B4113" s="33">
        <v>23</v>
      </c>
      <c r="C4113" s="33" t="s">
        <v>13</v>
      </c>
      <c r="D4113" s="33" t="s">
        <v>41</v>
      </c>
      <c r="F4113" s="94">
        <v>42736</v>
      </c>
      <c r="G4113" s="33" t="s">
        <v>26016</v>
      </c>
      <c r="H4113" s="33" t="s">
        <v>671</v>
      </c>
      <c r="I4113" s="33" t="s">
        <v>66</v>
      </c>
      <c r="J4113" s="62">
        <v>77053</v>
      </c>
      <c r="K4113" s="33" t="s">
        <v>1292</v>
      </c>
      <c r="L4113" s="33" t="s">
        <v>513</v>
      </c>
      <c r="M4113" s="1" t="s">
        <v>46076</v>
      </c>
      <c r="N4113" s="33" t="s">
        <v>20</v>
      </c>
      <c r="O4113" s="33" t="s">
        <v>25394</v>
      </c>
      <c r="P4113" s="33" t="s">
        <v>45771</v>
      </c>
      <c r="Q4113" s="33" t="s">
        <v>29986</v>
      </c>
      <c r="R4113" s="96" t="s">
        <v>25395</v>
      </c>
      <c r="S4113" s="33" t="s">
        <v>93</v>
      </c>
      <c r="T4113" s="33" t="s">
        <v>21</v>
      </c>
      <c r="U4113" s="35" t="s">
        <v>26689</v>
      </c>
      <c r="V4113" s="33" t="s">
        <v>26484</v>
      </c>
      <c r="W4113" s="33" t="s">
        <v>26486</v>
      </c>
      <c r="X4113" s="33" t="s">
        <v>93</v>
      </c>
      <c r="Y4113" s="33">
        <v>2185</v>
      </c>
      <c r="AA4113" s="33" t="s">
        <v>42844</v>
      </c>
      <c r="AB4113" s="33">
        <v>4333</v>
      </c>
      <c r="AC4113" s="103">
        <v>18634</v>
      </c>
    </row>
    <row r="4114" spans="1:29" ht="13" customHeight="1" x14ac:dyDescent="0.2">
      <c r="A4114" s="33" t="s">
        <v>25134</v>
      </c>
      <c r="B4114" s="33">
        <v>35</v>
      </c>
      <c r="C4114" s="33" t="s">
        <v>13</v>
      </c>
      <c r="D4114" s="33" t="s">
        <v>30</v>
      </c>
      <c r="F4114" s="94">
        <v>42736</v>
      </c>
      <c r="G4114" s="33" t="s">
        <v>25135</v>
      </c>
      <c r="H4114" s="33" t="s">
        <v>25136</v>
      </c>
      <c r="I4114" s="33" t="s">
        <v>159</v>
      </c>
      <c r="J4114" s="62">
        <v>30144</v>
      </c>
      <c r="K4114" s="33" t="s">
        <v>3039</v>
      </c>
      <c r="L4114" s="33" t="s">
        <v>9593</v>
      </c>
      <c r="M4114" s="1" t="s">
        <v>47723</v>
      </c>
      <c r="N4114" s="33" t="s">
        <v>20</v>
      </c>
      <c r="O4114" s="33" t="s">
        <v>25137</v>
      </c>
      <c r="P4114" s="33" t="s">
        <v>45771</v>
      </c>
      <c r="Q4114" s="33" t="s">
        <v>29986</v>
      </c>
      <c r="R4114" s="96" t="s">
        <v>25138</v>
      </c>
      <c r="S4114" s="33" t="s">
        <v>93</v>
      </c>
      <c r="T4114" s="33" t="s">
        <v>21</v>
      </c>
      <c r="U4114" s="35" t="s">
        <v>26689</v>
      </c>
      <c r="V4114" s="33" t="s">
        <v>26484</v>
      </c>
      <c r="W4114" s="33" t="s">
        <v>26483</v>
      </c>
      <c r="X4114" s="33" t="s">
        <v>93</v>
      </c>
      <c r="Y4114" s="33">
        <v>2184</v>
      </c>
      <c r="AA4114" s="33" t="s">
        <v>42844</v>
      </c>
      <c r="AB4114" s="33">
        <v>4332</v>
      </c>
      <c r="AC4114" s="103">
        <v>18631</v>
      </c>
    </row>
    <row r="4115" spans="1:29" ht="13" customHeight="1" x14ac:dyDescent="0.2">
      <c r="A4115" s="33" t="s">
        <v>25859</v>
      </c>
      <c r="B4115" s="33">
        <v>42</v>
      </c>
      <c r="C4115" s="33" t="s">
        <v>13</v>
      </c>
      <c r="D4115" s="33" t="s">
        <v>30</v>
      </c>
      <c r="F4115" s="94">
        <v>42736</v>
      </c>
      <c r="G4115" s="33" t="s">
        <v>26042</v>
      </c>
      <c r="H4115" s="33" t="s">
        <v>501</v>
      </c>
      <c r="I4115" s="33" t="s">
        <v>62</v>
      </c>
      <c r="J4115" s="62">
        <v>45231</v>
      </c>
      <c r="K4115" s="33" t="s">
        <v>502</v>
      </c>
      <c r="L4115" s="33" t="s">
        <v>361</v>
      </c>
      <c r="M4115" s="1" t="s">
        <v>47724</v>
      </c>
      <c r="N4115" s="33" t="s">
        <v>20</v>
      </c>
      <c r="O4115" s="33" t="s">
        <v>25860</v>
      </c>
      <c r="P4115" s="33" t="s">
        <v>45771</v>
      </c>
      <c r="Q4115" s="33" t="s">
        <v>29986</v>
      </c>
      <c r="R4115" s="96" t="s">
        <v>25861</v>
      </c>
      <c r="S4115" s="33" t="s">
        <v>93</v>
      </c>
      <c r="T4115" s="33" t="s">
        <v>21</v>
      </c>
      <c r="U4115" s="35" t="s">
        <v>26689</v>
      </c>
      <c r="V4115" s="33" t="s">
        <v>26482</v>
      </c>
      <c r="W4115" s="33" t="s">
        <v>26485</v>
      </c>
      <c r="X4115" s="33" t="s">
        <v>93</v>
      </c>
      <c r="Y4115" s="33">
        <v>2177</v>
      </c>
      <c r="AA4115" s="33" t="s">
        <v>42844</v>
      </c>
      <c r="AB4115" s="33">
        <v>4331</v>
      </c>
      <c r="AC4115" s="103">
        <v>18633</v>
      </c>
    </row>
    <row r="4116" spans="1:29" ht="13" customHeight="1" x14ac:dyDescent="0.2">
      <c r="A4116" s="33" t="s">
        <v>25286</v>
      </c>
      <c r="B4116" s="33">
        <v>44</v>
      </c>
      <c r="C4116" s="33" t="s">
        <v>13</v>
      </c>
      <c r="D4116" s="33" t="s">
        <v>78</v>
      </c>
      <c r="E4116" s="96" t="s">
        <v>25287</v>
      </c>
      <c r="F4116" s="94">
        <v>42736</v>
      </c>
      <c r="G4116" s="33" t="s">
        <v>25288</v>
      </c>
      <c r="H4116" s="33" t="s">
        <v>3833</v>
      </c>
      <c r="I4116" s="33" t="s">
        <v>399</v>
      </c>
      <c r="J4116" s="62">
        <v>65802</v>
      </c>
      <c r="K4116" s="33" t="s">
        <v>4535</v>
      </c>
      <c r="L4116" s="33" t="s">
        <v>3836</v>
      </c>
      <c r="M4116" s="1" t="s">
        <v>46343</v>
      </c>
      <c r="N4116" s="33" t="s">
        <v>4952</v>
      </c>
      <c r="O4116" s="33" t="s">
        <v>25289</v>
      </c>
      <c r="P4116" s="33" t="s">
        <v>45771</v>
      </c>
      <c r="Q4116" s="33" t="s">
        <v>29986</v>
      </c>
      <c r="R4116" s="96" t="s">
        <v>25290</v>
      </c>
      <c r="S4116" s="33" t="s">
        <v>509</v>
      </c>
      <c r="T4116" s="33" t="s">
        <v>21</v>
      </c>
      <c r="U4116" s="35" t="s">
        <v>26689</v>
      </c>
      <c r="V4116" s="33" t="s">
        <v>26484</v>
      </c>
      <c r="W4116" s="33" t="s">
        <v>26485</v>
      </c>
      <c r="X4116" s="33" t="s">
        <v>93</v>
      </c>
      <c r="Y4116" s="33">
        <v>2180</v>
      </c>
      <c r="AA4116" s="33" t="s">
        <v>42844</v>
      </c>
      <c r="AB4116" s="33">
        <v>4334</v>
      </c>
      <c r="AC4116" s="103">
        <v>18632</v>
      </c>
    </row>
    <row r="4117" spans="1:29" ht="13" customHeight="1" x14ac:dyDescent="0.2">
      <c r="A4117" s="33" t="s">
        <v>25793</v>
      </c>
      <c r="B4117" s="33">
        <v>21</v>
      </c>
      <c r="C4117" s="33" t="s">
        <v>13</v>
      </c>
      <c r="D4117" s="33" t="s">
        <v>78</v>
      </c>
      <c r="E4117" s="96" t="s">
        <v>25794</v>
      </c>
      <c r="F4117" s="94">
        <v>42736</v>
      </c>
      <c r="G4117" s="33" t="s">
        <v>26041</v>
      </c>
      <c r="H4117" s="33" t="s">
        <v>1675</v>
      </c>
      <c r="I4117" s="33" t="s">
        <v>66</v>
      </c>
      <c r="J4117" s="62">
        <v>75002</v>
      </c>
      <c r="K4117" s="33" t="s">
        <v>17935</v>
      </c>
      <c r="L4117" s="33" t="s">
        <v>24730</v>
      </c>
      <c r="M4117" s="1" t="s">
        <v>47725</v>
      </c>
      <c r="N4117" s="33" t="s">
        <v>20</v>
      </c>
      <c r="O4117" s="33" t="s">
        <v>25795</v>
      </c>
      <c r="P4117" s="33" t="s">
        <v>45771</v>
      </c>
      <c r="Q4117" s="33" t="s">
        <v>29986</v>
      </c>
      <c r="R4117" s="96" t="s">
        <v>25796</v>
      </c>
      <c r="S4117" s="33" t="s">
        <v>93</v>
      </c>
      <c r="T4117" s="33" t="s">
        <v>350</v>
      </c>
      <c r="U4117" s="35" t="s">
        <v>26775</v>
      </c>
      <c r="V4117" s="33" t="s">
        <v>26484</v>
      </c>
      <c r="W4117" s="33" t="s">
        <v>26483</v>
      </c>
      <c r="X4117" s="33" t="s">
        <v>93</v>
      </c>
      <c r="Y4117" s="33">
        <v>2187</v>
      </c>
      <c r="AA4117" s="33" t="s">
        <v>42844</v>
      </c>
      <c r="AB4117" s="33">
        <v>4336</v>
      </c>
      <c r="AC4117" s="103">
        <v>18636</v>
      </c>
    </row>
    <row r="4118" spans="1:29" ht="13" customHeight="1" x14ac:dyDescent="0.2">
      <c r="A4118" s="33" t="s">
        <v>25056</v>
      </c>
      <c r="B4118" s="33">
        <v>32</v>
      </c>
      <c r="C4118" s="33" t="s">
        <v>13</v>
      </c>
      <c r="D4118" s="33" t="s">
        <v>30</v>
      </c>
      <c r="F4118" s="94">
        <v>42735</v>
      </c>
      <c r="H4118" s="33" t="s">
        <v>25060</v>
      </c>
      <c r="I4118" s="33" t="s">
        <v>373</v>
      </c>
      <c r="J4118" s="62">
        <v>17082</v>
      </c>
      <c r="K4118" s="33" t="s">
        <v>25059</v>
      </c>
      <c r="L4118" s="33" t="s">
        <v>470</v>
      </c>
      <c r="M4118" s="1" t="s">
        <v>46170</v>
      </c>
      <c r="N4118" s="33" t="s">
        <v>20</v>
      </c>
      <c r="O4118" s="33" t="s">
        <v>25058</v>
      </c>
      <c r="P4118" s="33" t="s">
        <v>45771</v>
      </c>
      <c r="Q4118" s="33" t="s">
        <v>29986</v>
      </c>
      <c r="R4118" s="39" t="s">
        <v>25057</v>
      </c>
      <c r="S4118" s="33" t="s">
        <v>22</v>
      </c>
      <c r="T4118" s="33" t="s">
        <v>21</v>
      </c>
      <c r="U4118" s="33" t="s">
        <v>26689</v>
      </c>
      <c r="V4118" s="33" t="s">
        <v>26484</v>
      </c>
      <c r="W4118" s="33" t="s">
        <v>19153</v>
      </c>
      <c r="X4118" s="33" t="s">
        <v>93</v>
      </c>
      <c r="Y4118" s="33">
        <v>2183</v>
      </c>
      <c r="AA4118" s="33" t="s">
        <v>42843</v>
      </c>
      <c r="AB4118" s="33">
        <v>4328</v>
      </c>
      <c r="AC4118" s="103">
        <v>18628</v>
      </c>
    </row>
    <row r="4119" spans="1:29" ht="13" customHeight="1" x14ac:dyDescent="0.2">
      <c r="A4119" s="33" t="s">
        <v>25051</v>
      </c>
      <c r="B4119" s="33">
        <v>46</v>
      </c>
      <c r="C4119" s="33" t="s">
        <v>13</v>
      </c>
      <c r="D4119" s="33" t="s">
        <v>30</v>
      </c>
      <c r="F4119" s="94">
        <v>42735</v>
      </c>
      <c r="G4119" s="33" t="s">
        <v>25054</v>
      </c>
      <c r="H4119" s="33" t="s">
        <v>25053</v>
      </c>
      <c r="I4119" s="33" t="s">
        <v>55</v>
      </c>
      <c r="J4119" s="62">
        <v>33470</v>
      </c>
      <c r="K4119" s="33" t="s">
        <v>4864</v>
      </c>
      <c r="L4119" s="33" t="s">
        <v>56</v>
      </c>
      <c r="M4119" s="1" t="s">
        <v>46694</v>
      </c>
      <c r="N4119" s="33" t="s">
        <v>20</v>
      </c>
      <c r="O4119" s="33" t="s">
        <v>25055</v>
      </c>
      <c r="P4119" s="33" t="s">
        <v>45771</v>
      </c>
      <c r="Q4119" s="33" t="s">
        <v>29986</v>
      </c>
      <c r="R4119" s="39" t="s">
        <v>25052</v>
      </c>
      <c r="S4119" s="33" t="s">
        <v>509</v>
      </c>
      <c r="T4119" s="33" t="s">
        <v>21</v>
      </c>
      <c r="U4119" s="33" t="s">
        <v>26682</v>
      </c>
      <c r="V4119" s="33" t="s">
        <v>26484</v>
      </c>
      <c r="W4119" s="33" t="s">
        <v>26485</v>
      </c>
      <c r="X4119" s="33" t="s">
        <v>93</v>
      </c>
      <c r="Y4119" s="33">
        <v>2181</v>
      </c>
      <c r="AA4119" s="33" t="s">
        <v>42844</v>
      </c>
      <c r="AB4119" s="33">
        <v>4329</v>
      </c>
      <c r="AC4119" s="103">
        <v>18626</v>
      </c>
    </row>
    <row r="4120" spans="1:29" ht="13" customHeight="1" x14ac:dyDescent="0.2">
      <c r="A4120" s="33" t="s">
        <v>25068</v>
      </c>
      <c r="B4120" s="33">
        <v>33</v>
      </c>
      <c r="C4120" s="33" t="s">
        <v>13</v>
      </c>
      <c r="D4120" s="33" t="s">
        <v>30</v>
      </c>
      <c r="F4120" s="94">
        <v>42735</v>
      </c>
      <c r="G4120" s="33" t="s">
        <v>25065</v>
      </c>
      <c r="H4120" s="33" t="s">
        <v>16531</v>
      </c>
      <c r="I4120" s="33" t="s">
        <v>121</v>
      </c>
      <c r="J4120" s="62">
        <v>56001</v>
      </c>
      <c r="K4120" s="33" t="s">
        <v>25067</v>
      </c>
      <c r="L4120" s="33" t="s">
        <v>25062</v>
      </c>
      <c r="M4120" s="1" t="s">
        <v>47726</v>
      </c>
      <c r="N4120" s="33" t="s">
        <v>4952</v>
      </c>
      <c r="O4120" s="33" t="s">
        <v>25066</v>
      </c>
      <c r="P4120" s="33" t="s">
        <v>37002</v>
      </c>
      <c r="Q4120" s="33" t="s">
        <v>29986</v>
      </c>
      <c r="R4120" s="39" t="s">
        <v>25061</v>
      </c>
      <c r="S4120" s="33" t="s">
        <v>22</v>
      </c>
      <c r="T4120" s="33" t="s">
        <v>45897</v>
      </c>
      <c r="U4120" s="33" t="s">
        <v>49804</v>
      </c>
      <c r="V4120" s="33" t="s">
        <v>26484</v>
      </c>
      <c r="W4120" s="33" t="s">
        <v>26485</v>
      </c>
      <c r="X4120" s="33" t="s">
        <v>93</v>
      </c>
      <c r="Y4120" s="33">
        <v>2179</v>
      </c>
      <c r="AA4120" s="33" t="s">
        <v>42844</v>
      </c>
      <c r="AB4120" s="33">
        <v>4330</v>
      </c>
      <c r="AC4120" s="103">
        <v>18627</v>
      </c>
    </row>
    <row r="4121" spans="1:29" ht="13" customHeight="1" x14ac:dyDescent="0.2">
      <c r="A4121" s="33" t="s">
        <v>25070</v>
      </c>
      <c r="B4121" s="33">
        <v>31</v>
      </c>
      <c r="C4121" s="33" t="s">
        <v>13</v>
      </c>
      <c r="D4121" s="33" t="s">
        <v>30</v>
      </c>
      <c r="F4121" s="94">
        <v>42734</v>
      </c>
      <c r="G4121" s="33" t="s">
        <v>25046</v>
      </c>
      <c r="H4121" s="33" t="s">
        <v>581</v>
      </c>
      <c r="I4121" s="33" t="s">
        <v>111</v>
      </c>
      <c r="J4121" s="62">
        <v>85020</v>
      </c>
      <c r="K4121" s="33" t="s">
        <v>582</v>
      </c>
      <c r="L4121" s="33" t="s">
        <v>583</v>
      </c>
      <c r="M4121" s="1" t="s">
        <v>45935</v>
      </c>
      <c r="N4121" s="33" t="s">
        <v>4952</v>
      </c>
      <c r="O4121" s="33" t="s">
        <v>25044</v>
      </c>
      <c r="P4121" s="33" t="s">
        <v>45771</v>
      </c>
      <c r="Q4121" s="33" t="s">
        <v>29986</v>
      </c>
      <c r="R4121" s="39" t="s">
        <v>25045</v>
      </c>
      <c r="S4121" s="33" t="s">
        <v>22</v>
      </c>
      <c r="T4121" s="33" t="s">
        <v>21</v>
      </c>
      <c r="U4121" s="33" t="s">
        <v>26682</v>
      </c>
      <c r="V4121" s="33" t="s">
        <v>26482</v>
      </c>
      <c r="W4121" s="33" t="s">
        <v>26486</v>
      </c>
      <c r="X4121" s="33" t="s">
        <v>93</v>
      </c>
      <c r="Y4121" s="33">
        <v>2186</v>
      </c>
      <c r="AA4121" s="33" t="s">
        <v>42844</v>
      </c>
      <c r="AB4121" s="33">
        <v>4327</v>
      </c>
      <c r="AC4121" s="103">
        <v>18622</v>
      </c>
    </row>
    <row r="4122" spans="1:29" ht="13" customHeight="1" x14ac:dyDescent="0.2">
      <c r="A4122" s="33" t="s">
        <v>25069</v>
      </c>
      <c r="B4122" s="33">
        <v>34</v>
      </c>
      <c r="C4122" s="33" t="s">
        <v>13</v>
      </c>
      <c r="D4122" s="33" t="s">
        <v>30</v>
      </c>
      <c r="F4122" s="94">
        <v>42734</v>
      </c>
      <c r="G4122" s="33" t="s">
        <v>25064</v>
      </c>
      <c r="H4122" s="33" t="s">
        <v>4976</v>
      </c>
      <c r="I4122" s="33" t="s">
        <v>55</v>
      </c>
      <c r="J4122" s="62">
        <v>32506</v>
      </c>
      <c r="K4122" s="33" t="s">
        <v>4977</v>
      </c>
      <c r="L4122" s="33" t="s">
        <v>4978</v>
      </c>
      <c r="M4122" s="1" t="s">
        <v>46835</v>
      </c>
      <c r="N4122" s="33" t="s">
        <v>20</v>
      </c>
      <c r="O4122" s="33" t="s">
        <v>36528</v>
      </c>
      <c r="P4122" s="33" t="s">
        <v>45771</v>
      </c>
      <c r="Q4122" s="33" t="s">
        <v>29986</v>
      </c>
      <c r="R4122" s="39" t="s">
        <v>25063</v>
      </c>
      <c r="S4122" s="33" t="s">
        <v>22</v>
      </c>
      <c r="T4122" s="33" t="s">
        <v>21</v>
      </c>
      <c r="U4122" s="33" t="s">
        <v>26689</v>
      </c>
      <c r="V4122" s="33" t="s">
        <v>26484</v>
      </c>
      <c r="W4122" s="33" t="s">
        <v>26485</v>
      </c>
      <c r="X4122" s="33" t="s">
        <v>93</v>
      </c>
      <c r="Y4122" s="33">
        <v>2182</v>
      </c>
      <c r="AA4122" s="33" t="s">
        <v>42844</v>
      </c>
      <c r="AB4122" s="33">
        <v>4325</v>
      </c>
      <c r="AC4122" s="103"/>
    </row>
    <row r="4123" spans="1:29" ht="13" customHeight="1" x14ac:dyDescent="0.2">
      <c r="A4123" s="33" t="s">
        <v>25047</v>
      </c>
      <c r="B4123" s="33">
        <v>21</v>
      </c>
      <c r="C4123" s="33" t="s">
        <v>13</v>
      </c>
      <c r="D4123" s="33" t="s">
        <v>78</v>
      </c>
      <c r="F4123" s="94">
        <v>42734</v>
      </c>
      <c r="G4123" s="33" t="s">
        <v>25050</v>
      </c>
      <c r="H4123" s="33" t="s">
        <v>195</v>
      </c>
      <c r="I4123" s="33" t="s">
        <v>55</v>
      </c>
      <c r="J4123" s="62">
        <v>33157</v>
      </c>
      <c r="K4123" s="33" t="s">
        <v>147</v>
      </c>
      <c r="L4123" s="33" t="s">
        <v>148</v>
      </c>
      <c r="M4123" s="1" t="s">
        <v>46168</v>
      </c>
      <c r="N4123" s="33" t="s">
        <v>20</v>
      </c>
      <c r="O4123" s="33" t="s">
        <v>25049</v>
      </c>
      <c r="P4123" s="33" t="s">
        <v>45771</v>
      </c>
      <c r="Q4123" s="33" t="s">
        <v>29986</v>
      </c>
      <c r="R4123" s="39" t="s">
        <v>25048</v>
      </c>
      <c r="S4123" s="33" t="s">
        <v>22</v>
      </c>
      <c r="T4123" s="33" t="s">
        <v>28</v>
      </c>
      <c r="U4123" s="33" t="s">
        <v>26689</v>
      </c>
      <c r="V4123" s="33" t="s">
        <v>26482</v>
      </c>
      <c r="W4123" s="33" t="s">
        <v>26483</v>
      </c>
      <c r="X4123" s="33" t="s">
        <v>93</v>
      </c>
      <c r="Y4123" s="33">
        <v>2176</v>
      </c>
      <c r="AA4123" s="33" t="s">
        <v>42844</v>
      </c>
      <c r="AB4123" s="33">
        <v>4326</v>
      </c>
      <c r="AC4123" s="103">
        <v>18623</v>
      </c>
    </row>
    <row r="4124" spans="1:29" ht="13" customHeight="1" x14ac:dyDescent="0.2">
      <c r="A4124" s="33" t="s">
        <v>25034</v>
      </c>
      <c r="B4124" s="33">
        <v>52</v>
      </c>
      <c r="C4124" s="33" t="s">
        <v>13</v>
      </c>
      <c r="D4124" s="33" t="s">
        <v>78</v>
      </c>
      <c r="F4124" s="94">
        <v>42733</v>
      </c>
      <c r="G4124" s="33" t="s">
        <v>25035</v>
      </c>
      <c r="H4124" s="33" t="s">
        <v>25036</v>
      </c>
      <c r="I4124" s="33" t="s">
        <v>45</v>
      </c>
      <c r="J4124" s="62">
        <v>21620</v>
      </c>
      <c r="K4124" s="33" t="s">
        <v>25040</v>
      </c>
      <c r="L4124" s="33" t="s">
        <v>25037</v>
      </c>
      <c r="M4124" s="1" t="s">
        <v>47727</v>
      </c>
      <c r="N4124" s="33" t="s">
        <v>20</v>
      </c>
      <c r="O4124" s="33" t="s">
        <v>25038</v>
      </c>
      <c r="P4124" s="33" t="s">
        <v>45771</v>
      </c>
      <c r="Q4124" s="33" t="s">
        <v>29986</v>
      </c>
      <c r="R4124" s="39" t="s">
        <v>25039</v>
      </c>
      <c r="S4124" s="33" t="s">
        <v>22</v>
      </c>
      <c r="T4124" s="33" t="s">
        <v>21</v>
      </c>
      <c r="U4124" s="33" t="s">
        <v>26689</v>
      </c>
      <c r="V4124" s="33" t="s">
        <v>26487</v>
      </c>
      <c r="W4124" s="33" t="s">
        <v>26485</v>
      </c>
      <c r="X4124" s="33" t="s">
        <v>509</v>
      </c>
      <c r="Y4124" s="33">
        <v>2173</v>
      </c>
      <c r="AA4124" s="33" t="s">
        <v>42843</v>
      </c>
      <c r="AB4124" s="33">
        <v>4323</v>
      </c>
      <c r="AC4124" s="103">
        <v>18620</v>
      </c>
    </row>
    <row r="4125" spans="1:29" ht="13" customHeight="1" x14ac:dyDescent="0.2">
      <c r="A4125" s="33" t="s">
        <v>25041</v>
      </c>
      <c r="B4125" s="33">
        <v>34</v>
      </c>
      <c r="C4125" s="33" t="s">
        <v>13</v>
      </c>
      <c r="D4125" s="33" t="s">
        <v>30</v>
      </c>
      <c r="F4125" s="94">
        <v>42733</v>
      </c>
      <c r="G4125" s="33" t="s">
        <v>36529</v>
      </c>
      <c r="I4125" s="33" t="s">
        <v>55</v>
      </c>
      <c r="J4125" s="62">
        <v>34639</v>
      </c>
      <c r="K4125" s="33" t="s">
        <v>4003</v>
      </c>
      <c r="L4125" s="33" t="s">
        <v>4941</v>
      </c>
      <c r="M4125" s="1" t="s">
        <v>45910</v>
      </c>
      <c r="N4125" s="33" t="s">
        <v>362</v>
      </c>
      <c r="O4125" s="33" t="s">
        <v>25043</v>
      </c>
      <c r="P4125" s="33" t="s">
        <v>45771</v>
      </c>
      <c r="Q4125" s="33" t="s">
        <v>29986</v>
      </c>
      <c r="R4125" s="39" t="s">
        <v>25042</v>
      </c>
      <c r="S4125" s="33" t="s">
        <v>22</v>
      </c>
      <c r="T4125" s="33" t="s">
        <v>45897</v>
      </c>
      <c r="U4125" s="33" t="s">
        <v>49804</v>
      </c>
      <c r="V4125" s="33" t="s">
        <v>26482</v>
      </c>
      <c r="W4125" s="33" t="s">
        <v>26485</v>
      </c>
      <c r="AA4125" s="33" t="s">
        <v>42844</v>
      </c>
      <c r="AB4125" s="33">
        <v>4324</v>
      </c>
      <c r="AC4125" s="103">
        <v>18619</v>
      </c>
    </row>
    <row r="4126" spans="1:29" ht="13" customHeight="1" x14ac:dyDescent="0.2">
      <c r="A4126" s="33" t="s">
        <v>25029</v>
      </c>
      <c r="B4126" s="33">
        <v>28</v>
      </c>
      <c r="C4126" s="33" t="s">
        <v>13</v>
      </c>
      <c r="D4126" s="33" t="s">
        <v>30</v>
      </c>
      <c r="F4126" s="94">
        <v>42732</v>
      </c>
      <c r="G4126" s="33" t="s">
        <v>25030</v>
      </c>
      <c r="H4126" s="33" t="s">
        <v>23134</v>
      </c>
      <c r="I4126" s="33" t="s">
        <v>297</v>
      </c>
      <c r="J4126" s="62">
        <v>37174</v>
      </c>
      <c r="K4126" s="33" t="s">
        <v>2386</v>
      </c>
      <c r="L4126" s="33" t="s">
        <v>25031</v>
      </c>
      <c r="M4126" s="1" t="s">
        <v>47728</v>
      </c>
      <c r="N4126" s="33" t="s">
        <v>20</v>
      </c>
      <c r="O4126" s="33" t="s">
        <v>25032</v>
      </c>
      <c r="P4126" s="33" t="s">
        <v>45771</v>
      </c>
      <c r="Q4126" s="33" t="s">
        <v>29986</v>
      </c>
      <c r="R4126" s="39" t="s">
        <v>25033</v>
      </c>
      <c r="S4126" s="33" t="s">
        <v>22</v>
      </c>
      <c r="T4126" s="33" t="s">
        <v>28</v>
      </c>
      <c r="U4126" s="33" t="s">
        <v>26487</v>
      </c>
      <c r="V4126" s="33" t="s">
        <v>26487</v>
      </c>
      <c r="W4126" s="33" t="s">
        <v>26485</v>
      </c>
      <c r="X4126" s="33" t="s">
        <v>93</v>
      </c>
      <c r="Y4126" s="33">
        <v>2175</v>
      </c>
      <c r="AA4126" s="33" t="s">
        <v>42844</v>
      </c>
      <c r="AB4126" s="33">
        <v>4322</v>
      </c>
      <c r="AC4126" s="103">
        <v>18618</v>
      </c>
    </row>
    <row r="4127" spans="1:29" ht="13" customHeight="1" x14ac:dyDescent="0.2">
      <c r="A4127" s="33" t="s">
        <v>25071</v>
      </c>
      <c r="B4127" s="33">
        <v>19</v>
      </c>
      <c r="C4127" s="33" t="s">
        <v>13</v>
      </c>
      <c r="D4127" s="33" t="s">
        <v>127</v>
      </c>
      <c r="F4127" s="94">
        <v>42731</v>
      </c>
      <c r="H4127" s="33" t="s">
        <v>11594</v>
      </c>
      <c r="I4127" s="33" t="s">
        <v>131</v>
      </c>
      <c r="K4127" s="33" t="s">
        <v>21754</v>
      </c>
      <c r="L4127" s="33" t="s">
        <v>25028</v>
      </c>
      <c r="M4127" s="1" t="s">
        <v>47618</v>
      </c>
      <c r="N4127" s="33" t="s">
        <v>20</v>
      </c>
      <c r="O4127" s="33" t="s">
        <v>25027</v>
      </c>
      <c r="P4127" s="33" t="s">
        <v>45771</v>
      </c>
      <c r="Q4127" s="33" t="s">
        <v>29986</v>
      </c>
      <c r="R4127" s="39" t="s">
        <v>25026</v>
      </c>
      <c r="S4127" s="33" t="s">
        <v>22</v>
      </c>
      <c r="T4127" s="33" t="s">
        <v>21</v>
      </c>
      <c r="U4127" s="33" t="s">
        <v>26689</v>
      </c>
      <c r="V4127" s="33" t="s">
        <v>26484</v>
      </c>
      <c r="W4127" s="33" t="s">
        <v>26485</v>
      </c>
      <c r="AA4127" s="33" t="s">
        <v>49699</v>
      </c>
      <c r="AB4127" s="33">
        <v>4319</v>
      </c>
      <c r="AC4127" s="103">
        <v>18614</v>
      </c>
    </row>
    <row r="4128" spans="1:29" ht="13" customHeight="1" x14ac:dyDescent="0.2">
      <c r="A4128" s="33" t="s">
        <v>25020</v>
      </c>
      <c r="B4128" s="33">
        <v>34</v>
      </c>
      <c r="C4128" s="33" t="s">
        <v>13</v>
      </c>
      <c r="D4128" s="33" t="s">
        <v>30</v>
      </c>
      <c r="F4128" s="94">
        <v>42731</v>
      </c>
      <c r="G4128" s="33" t="s">
        <v>25024</v>
      </c>
      <c r="H4128" s="33" t="s">
        <v>25025</v>
      </c>
      <c r="I4128" s="33" t="s">
        <v>293</v>
      </c>
      <c r="J4128" s="62">
        <v>40032</v>
      </c>
      <c r="K4128" s="33" t="s">
        <v>25023</v>
      </c>
      <c r="L4128" s="33" t="s">
        <v>18184</v>
      </c>
      <c r="M4128" s="1" t="s">
        <v>46058</v>
      </c>
      <c r="N4128" s="33" t="s">
        <v>20</v>
      </c>
      <c r="O4128" s="33" t="s">
        <v>25022</v>
      </c>
      <c r="P4128" s="33" t="s">
        <v>45771</v>
      </c>
      <c r="Q4128" s="33" t="s">
        <v>29986</v>
      </c>
      <c r="R4128" s="39" t="s">
        <v>25021</v>
      </c>
      <c r="S4128" s="33" t="s">
        <v>22</v>
      </c>
      <c r="T4128" s="33" t="s">
        <v>21</v>
      </c>
      <c r="U4128" s="33" t="s">
        <v>26689</v>
      </c>
      <c r="V4128" s="33" t="s">
        <v>26484</v>
      </c>
      <c r="W4128" s="33" t="s">
        <v>26485</v>
      </c>
      <c r="AA4128" s="33" t="s">
        <v>49699</v>
      </c>
      <c r="AB4128" s="33">
        <v>4320</v>
      </c>
      <c r="AC4128" s="103"/>
    </row>
    <row r="4129" spans="1:29" ht="13" customHeight="1" x14ac:dyDescent="0.2">
      <c r="A4129" s="33" t="s">
        <v>24490</v>
      </c>
      <c r="B4129" s="33">
        <v>35</v>
      </c>
      <c r="C4129" s="33" t="s">
        <v>13</v>
      </c>
      <c r="D4129" s="33" t="s">
        <v>30</v>
      </c>
      <c r="F4129" s="94">
        <v>42731</v>
      </c>
      <c r="G4129" s="33" t="s">
        <v>24979</v>
      </c>
      <c r="H4129" s="33" t="s">
        <v>24491</v>
      </c>
      <c r="I4129" s="33" t="s">
        <v>38</v>
      </c>
      <c r="J4129" s="62">
        <v>95945</v>
      </c>
      <c r="K4129" s="33" t="s">
        <v>18598</v>
      </c>
      <c r="L4129" s="33" t="s">
        <v>24492</v>
      </c>
      <c r="M4129" s="1" t="s">
        <v>47730</v>
      </c>
      <c r="N4129" s="33" t="s">
        <v>20</v>
      </c>
      <c r="O4129" s="33" t="s">
        <v>24493</v>
      </c>
      <c r="P4129" s="33" t="s">
        <v>45771</v>
      </c>
      <c r="Q4129" s="33" t="s">
        <v>29986</v>
      </c>
      <c r="R4129" s="39" t="s">
        <v>24494</v>
      </c>
      <c r="S4129" s="33" t="s">
        <v>901</v>
      </c>
      <c r="T4129" s="33" t="s">
        <v>21</v>
      </c>
      <c r="U4129" s="33" t="s">
        <v>26689</v>
      </c>
      <c r="V4129" s="33" t="s">
        <v>26484</v>
      </c>
      <c r="W4129" s="33" t="s">
        <v>26485</v>
      </c>
      <c r="X4129" s="33" t="s">
        <v>93</v>
      </c>
      <c r="Y4129" s="33">
        <v>2169</v>
      </c>
      <c r="AA4129" s="33" t="s">
        <v>42844</v>
      </c>
      <c r="AB4129" s="33">
        <v>4316</v>
      </c>
      <c r="AC4129" s="103">
        <v>18612</v>
      </c>
    </row>
    <row r="4130" spans="1:29" ht="13" customHeight="1" x14ac:dyDescent="0.2">
      <c r="A4130" s="33" t="s">
        <v>25017</v>
      </c>
      <c r="B4130" s="33">
        <v>36</v>
      </c>
      <c r="C4130" s="33" t="s">
        <v>13</v>
      </c>
      <c r="D4130" s="33" t="s">
        <v>30</v>
      </c>
      <c r="F4130" s="94">
        <v>42731</v>
      </c>
      <c r="I4130" s="33" t="s">
        <v>66</v>
      </c>
      <c r="K4130" s="33" t="s">
        <v>4555</v>
      </c>
      <c r="L4130" s="33" t="s">
        <v>261</v>
      </c>
      <c r="M4130" s="1" t="s">
        <v>46113</v>
      </c>
      <c r="N4130" s="33" t="s">
        <v>20</v>
      </c>
      <c r="O4130" s="33" t="s">
        <v>25019</v>
      </c>
      <c r="P4130" s="33" t="s">
        <v>45771</v>
      </c>
      <c r="Q4130" s="33" t="s">
        <v>29986</v>
      </c>
      <c r="R4130" s="39" t="s">
        <v>25018</v>
      </c>
      <c r="S4130" s="33" t="s">
        <v>22</v>
      </c>
      <c r="T4130" s="33" t="s">
        <v>21</v>
      </c>
      <c r="U4130" s="33" t="s">
        <v>26689</v>
      </c>
      <c r="V4130" s="33" t="s">
        <v>26484</v>
      </c>
      <c r="W4130" s="33" t="s">
        <v>19153</v>
      </c>
      <c r="X4130" s="33" t="s">
        <v>93</v>
      </c>
      <c r="Y4130" s="33">
        <v>2172</v>
      </c>
      <c r="AA4130" s="33" t="s">
        <v>49699</v>
      </c>
      <c r="AB4130" s="33">
        <v>4318</v>
      </c>
      <c r="AC4130" s="103">
        <v>18615</v>
      </c>
    </row>
    <row r="4131" spans="1:29" ht="13" customHeight="1" x14ac:dyDescent="0.2">
      <c r="A4131" s="33" t="s">
        <v>25011</v>
      </c>
      <c r="B4131" s="33">
        <v>41</v>
      </c>
      <c r="C4131" s="33" t="s">
        <v>13</v>
      </c>
      <c r="D4131" s="33" t="s">
        <v>41</v>
      </c>
      <c r="F4131" s="94">
        <v>42731</v>
      </c>
      <c r="G4131" s="33" t="s">
        <v>25014</v>
      </c>
      <c r="H4131" s="33" t="s">
        <v>25015</v>
      </c>
      <c r="I4131" s="33" t="s">
        <v>37</v>
      </c>
      <c r="J4131" s="62">
        <v>77584</v>
      </c>
      <c r="K4131" s="33" t="s">
        <v>81</v>
      </c>
      <c r="L4131" s="33" t="s">
        <v>25016</v>
      </c>
      <c r="M4131" s="1" t="s">
        <v>47729</v>
      </c>
      <c r="N4131" s="33" t="s">
        <v>20</v>
      </c>
      <c r="O4131" s="33" t="s">
        <v>25013</v>
      </c>
      <c r="P4131" s="33" t="s">
        <v>45771</v>
      </c>
      <c r="Q4131" s="33" t="s">
        <v>29986</v>
      </c>
      <c r="R4131" s="39" t="s">
        <v>25012</v>
      </c>
      <c r="S4131" s="33" t="s">
        <v>22</v>
      </c>
      <c r="T4131" s="33" t="s">
        <v>21</v>
      </c>
      <c r="U4131" s="33" t="s">
        <v>26682</v>
      </c>
      <c r="V4131" s="33" t="s">
        <v>26484</v>
      </c>
      <c r="W4131" s="33" t="s">
        <v>26485</v>
      </c>
      <c r="X4131" s="33" t="s">
        <v>93</v>
      </c>
      <c r="Y4131" s="33">
        <v>2171</v>
      </c>
      <c r="AA4131" s="33" t="s">
        <v>42844</v>
      </c>
      <c r="AB4131" s="33">
        <v>4321</v>
      </c>
      <c r="AC4131" s="103">
        <v>18613</v>
      </c>
    </row>
    <row r="4132" spans="1:29" ht="13" customHeight="1" x14ac:dyDescent="0.2">
      <c r="A4132" s="33" t="s">
        <v>24975</v>
      </c>
      <c r="B4132" s="33">
        <v>71</v>
      </c>
      <c r="C4132" s="33" t="s">
        <v>102</v>
      </c>
      <c r="D4132" s="33" t="s">
        <v>30</v>
      </c>
      <c r="F4132" s="94">
        <v>42731</v>
      </c>
      <c r="G4132" s="33" t="s">
        <v>24978</v>
      </c>
      <c r="H4132" s="33" t="s">
        <v>25010</v>
      </c>
      <c r="I4132" s="33" t="s">
        <v>66</v>
      </c>
      <c r="J4132" s="62">
        <v>77584</v>
      </c>
      <c r="K4132" s="33" t="s">
        <v>4523</v>
      </c>
      <c r="L4132" s="33" t="s">
        <v>24977</v>
      </c>
      <c r="M4132" s="1" t="s">
        <v>46597</v>
      </c>
      <c r="N4132" s="33" t="s">
        <v>20</v>
      </c>
      <c r="O4132" s="33" t="s">
        <v>25009</v>
      </c>
      <c r="P4132" s="33" t="s">
        <v>45771</v>
      </c>
      <c r="Q4132" s="33" t="s">
        <v>29986</v>
      </c>
      <c r="R4132" s="39" t="s">
        <v>24976</v>
      </c>
      <c r="S4132" s="33" t="s">
        <v>22</v>
      </c>
      <c r="T4132" s="33" t="s">
        <v>21</v>
      </c>
      <c r="U4132" s="33" t="s">
        <v>26689</v>
      </c>
      <c r="V4132" s="33" t="s">
        <v>26484</v>
      </c>
      <c r="W4132" s="33" t="s">
        <v>26485</v>
      </c>
      <c r="X4132" s="33" t="s">
        <v>93</v>
      </c>
      <c r="Y4132" s="33">
        <v>2170</v>
      </c>
      <c r="AA4132" s="33" t="s">
        <v>42844</v>
      </c>
      <c r="AB4132" s="33">
        <v>4317</v>
      </c>
      <c r="AC4132" s="103">
        <v>18616</v>
      </c>
    </row>
    <row r="4133" spans="1:29" ht="13" customHeight="1" x14ac:dyDescent="0.2">
      <c r="A4133" s="33" t="s">
        <v>24495</v>
      </c>
      <c r="B4133" s="33">
        <v>29</v>
      </c>
      <c r="C4133" s="33" t="s">
        <v>13</v>
      </c>
      <c r="D4133" s="33" t="s">
        <v>78</v>
      </c>
      <c r="E4133" s="33" t="s">
        <v>24496</v>
      </c>
      <c r="F4133" s="94">
        <v>42729</v>
      </c>
      <c r="G4133" s="33" t="s">
        <v>24980</v>
      </c>
      <c r="H4133" s="33" t="s">
        <v>106</v>
      </c>
      <c r="I4133" s="33" t="s">
        <v>3344</v>
      </c>
      <c r="J4133" s="62">
        <v>20018</v>
      </c>
      <c r="K4133" s="33" t="s">
        <v>3346</v>
      </c>
      <c r="L4133" s="33" t="s">
        <v>17507</v>
      </c>
      <c r="M4133" s="1" t="s">
        <v>46501</v>
      </c>
      <c r="N4133" s="33" t="s">
        <v>20</v>
      </c>
      <c r="O4133" s="33" t="s">
        <v>24497</v>
      </c>
      <c r="P4133" s="33" t="s">
        <v>45771</v>
      </c>
      <c r="Q4133" s="33" t="s">
        <v>29986</v>
      </c>
      <c r="R4133" s="39" t="s">
        <v>24498</v>
      </c>
      <c r="S4133" s="33" t="s">
        <v>93</v>
      </c>
      <c r="T4133" s="33" t="s">
        <v>21</v>
      </c>
      <c r="U4133" s="33" t="s">
        <v>26682</v>
      </c>
      <c r="V4133" s="33" t="s">
        <v>26482</v>
      </c>
      <c r="W4133" s="33" t="s">
        <v>26485</v>
      </c>
      <c r="X4133" s="33" t="s">
        <v>509</v>
      </c>
      <c r="Y4133" s="33">
        <v>2159</v>
      </c>
      <c r="AA4133" s="33" t="s">
        <v>42842</v>
      </c>
      <c r="AB4133" s="33">
        <v>4315</v>
      </c>
      <c r="AC4133" s="103">
        <v>18607</v>
      </c>
    </row>
    <row r="4134" spans="1:29" ht="13" customHeight="1" x14ac:dyDescent="0.2">
      <c r="A4134" s="33" t="s">
        <v>24499</v>
      </c>
      <c r="B4134" s="33">
        <v>30</v>
      </c>
      <c r="C4134" s="33" t="s">
        <v>13</v>
      </c>
      <c r="D4134" s="33" t="s">
        <v>30</v>
      </c>
      <c r="E4134" s="33" t="s">
        <v>24500</v>
      </c>
      <c r="F4134" s="94">
        <v>42729</v>
      </c>
      <c r="G4134" s="33" t="s">
        <v>24501</v>
      </c>
      <c r="H4134" s="33" t="s">
        <v>24502</v>
      </c>
      <c r="I4134" s="33" t="s">
        <v>105</v>
      </c>
      <c r="J4134" s="62">
        <v>97140</v>
      </c>
      <c r="K4134" s="33" t="s">
        <v>106</v>
      </c>
      <c r="L4134" s="33" t="s">
        <v>1904</v>
      </c>
      <c r="M4134" s="1" t="s">
        <v>46143</v>
      </c>
      <c r="N4134" s="33" t="s">
        <v>20</v>
      </c>
      <c r="O4134" s="33" t="s">
        <v>36532</v>
      </c>
      <c r="P4134" s="33" t="s">
        <v>31864</v>
      </c>
      <c r="Q4134" s="33" t="s">
        <v>29986</v>
      </c>
      <c r="R4134" s="39" t="s">
        <v>24503</v>
      </c>
      <c r="S4134" s="33" t="s">
        <v>509</v>
      </c>
      <c r="T4134" s="33" t="s">
        <v>21</v>
      </c>
      <c r="U4134" s="33" t="s">
        <v>26689</v>
      </c>
      <c r="V4134" s="33" t="s">
        <v>26484</v>
      </c>
      <c r="W4134" s="33" t="s">
        <v>26483</v>
      </c>
      <c r="X4134" s="33" t="s">
        <v>93</v>
      </c>
      <c r="Y4134" s="33">
        <v>2160</v>
      </c>
      <c r="AA4134" s="33" t="s">
        <v>42844</v>
      </c>
      <c r="AB4134" s="33">
        <v>4312</v>
      </c>
      <c r="AC4134" s="103">
        <v>18608</v>
      </c>
    </row>
    <row r="4135" spans="1:29" ht="13" customHeight="1" x14ac:dyDescent="0.2">
      <c r="A4135" s="33" t="s">
        <v>24504</v>
      </c>
      <c r="B4135" s="33">
        <v>33</v>
      </c>
      <c r="C4135" s="33" t="s">
        <v>13</v>
      </c>
      <c r="D4135" s="33" t="s">
        <v>41</v>
      </c>
      <c r="F4135" s="94">
        <v>42729</v>
      </c>
      <c r="G4135" s="33" t="s">
        <v>24505</v>
      </c>
      <c r="H4135" s="33" t="s">
        <v>24506</v>
      </c>
      <c r="I4135" s="33" t="s">
        <v>915</v>
      </c>
      <c r="J4135" s="62">
        <v>72527</v>
      </c>
      <c r="K4135" s="33" t="s">
        <v>4899</v>
      </c>
      <c r="L4135" s="33" t="s">
        <v>36530</v>
      </c>
      <c r="M4135" s="1" t="s">
        <v>47731</v>
      </c>
      <c r="N4135" s="33" t="s">
        <v>20</v>
      </c>
      <c r="O4135" s="33" t="s">
        <v>36531</v>
      </c>
      <c r="P4135" s="33" t="s">
        <v>45771</v>
      </c>
      <c r="Q4135" s="33" t="s">
        <v>29986</v>
      </c>
      <c r="R4135" s="39" t="s">
        <v>24507</v>
      </c>
      <c r="S4135" s="33" t="s">
        <v>93</v>
      </c>
      <c r="T4135" s="33" t="s">
        <v>21</v>
      </c>
      <c r="U4135" s="33" t="s">
        <v>26689</v>
      </c>
      <c r="V4135" s="33" t="s">
        <v>26484</v>
      </c>
      <c r="W4135" s="33" t="s">
        <v>26485</v>
      </c>
      <c r="X4135" s="33" t="s">
        <v>93</v>
      </c>
      <c r="Y4135" s="33">
        <v>2161</v>
      </c>
      <c r="AA4135" s="33" t="s">
        <v>42843</v>
      </c>
      <c r="AB4135" s="33">
        <v>4313</v>
      </c>
      <c r="AC4135" s="103">
        <v>18609</v>
      </c>
    </row>
    <row r="4136" spans="1:29" ht="13" customHeight="1" x14ac:dyDescent="0.2">
      <c r="A4136" s="33" t="s">
        <v>24508</v>
      </c>
      <c r="B4136" s="33">
        <v>61</v>
      </c>
      <c r="C4136" s="33" t="s">
        <v>13</v>
      </c>
      <c r="D4136" s="33" t="s">
        <v>30</v>
      </c>
      <c r="F4136" s="94">
        <v>42729</v>
      </c>
      <c r="G4136" s="33" t="s">
        <v>24509</v>
      </c>
      <c r="H4136" s="33" t="s">
        <v>9872</v>
      </c>
      <c r="I4136" s="33" t="s">
        <v>55</v>
      </c>
      <c r="J4136" s="62">
        <v>32068</v>
      </c>
      <c r="K4136" s="33" t="s">
        <v>3104</v>
      </c>
      <c r="L4136" s="33" t="s">
        <v>3105</v>
      </c>
      <c r="M4136" s="1" t="s">
        <v>46683</v>
      </c>
      <c r="N4136" s="33" t="s">
        <v>20</v>
      </c>
      <c r="O4136" s="33" t="s">
        <v>24510</v>
      </c>
      <c r="P4136" s="33" t="s">
        <v>45771</v>
      </c>
      <c r="Q4136" s="33" t="s">
        <v>29986</v>
      </c>
      <c r="R4136" s="39" t="s">
        <v>24511</v>
      </c>
      <c r="S4136" s="33" t="s">
        <v>509</v>
      </c>
      <c r="T4136" s="33" t="s">
        <v>21</v>
      </c>
      <c r="U4136" s="33" t="s">
        <v>26689</v>
      </c>
      <c r="V4136" s="33" t="s">
        <v>26484</v>
      </c>
      <c r="W4136" s="33" t="s">
        <v>26485</v>
      </c>
      <c r="X4136" s="33" t="s">
        <v>93</v>
      </c>
      <c r="Y4136" s="33">
        <v>2162</v>
      </c>
      <c r="AA4136" s="33" t="s">
        <v>42844</v>
      </c>
      <c r="AB4136" s="33">
        <v>4314</v>
      </c>
      <c r="AC4136" s="103">
        <v>18610</v>
      </c>
    </row>
    <row r="4137" spans="1:29" ht="13" customHeight="1" x14ac:dyDescent="0.2">
      <c r="A4137" s="33" t="s">
        <v>24515</v>
      </c>
      <c r="B4137" s="33">
        <v>53</v>
      </c>
      <c r="C4137" s="33" t="s">
        <v>102</v>
      </c>
      <c r="D4137" s="33" t="s">
        <v>30</v>
      </c>
      <c r="E4137" s="33" t="s">
        <v>24516</v>
      </c>
      <c r="F4137" s="94">
        <v>42728</v>
      </c>
      <c r="G4137" s="33" t="s">
        <v>24517</v>
      </c>
      <c r="H4137" s="33" t="s">
        <v>24518</v>
      </c>
      <c r="I4137" s="33" t="s">
        <v>55</v>
      </c>
      <c r="J4137" s="62">
        <v>33898</v>
      </c>
      <c r="K4137" s="33" t="s">
        <v>1730</v>
      </c>
      <c r="L4137" s="33" t="s">
        <v>237</v>
      </c>
      <c r="M4137" s="1" t="s">
        <v>45943</v>
      </c>
      <c r="N4137" s="33" t="s">
        <v>20</v>
      </c>
      <c r="O4137" s="33" t="s">
        <v>24519</v>
      </c>
      <c r="P4137" s="33" t="s">
        <v>45771</v>
      </c>
      <c r="Q4137" s="33" t="s">
        <v>29986</v>
      </c>
      <c r="R4137" s="39" t="s">
        <v>24520</v>
      </c>
      <c r="S4137" s="33" t="s">
        <v>22</v>
      </c>
      <c r="T4137" s="33" t="s">
        <v>21</v>
      </c>
      <c r="U4137" s="33" t="s">
        <v>26682</v>
      </c>
      <c r="V4137" s="33" t="s">
        <v>26482</v>
      </c>
      <c r="W4137" s="33" t="s">
        <v>26485</v>
      </c>
      <c r="X4137" s="33" t="s">
        <v>93</v>
      </c>
      <c r="Y4137" s="33">
        <v>2163</v>
      </c>
      <c r="AA4137" s="33" t="s">
        <v>42843</v>
      </c>
      <c r="AB4137" s="33">
        <v>4310</v>
      </c>
      <c r="AC4137" s="103">
        <v>18603</v>
      </c>
    </row>
    <row r="4138" spans="1:29" ht="13" customHeight="1" x14ac:dyDescent="0.2">
      <c r="A4138" s="33" t="s">
        <v>2989</v>
      </c>
      <c r="B4138" s="33" t="s">
        <v>22</v>
      </c>
      <c r="C4138" s="33" t="s">
        <v>13</v>
      </c>
      <c r="D4138" s="33" t="s">
        <v>78</v>
      </c>
      <c r="F4138" s="94">
        <v>42728</v>
      </c>
      <c r="G4138" s="33" t="s">
        <v>24521</v>
      </c>
      <c r="H4138" s="33" t="s">
        <v>5828</v>
      </c>
      <c r="I4138" s="33" t="s">
        <v>87</v>
      </c>
      <c r="J4138" s="62">
        <v>35901</v>
      </c>
      <c r="K4138" s="33" t="s">
        <v>11569</v>
      </c>
      <c r="L4138" s="33" t="s">
        <v>24522</v>
      </c>
      <c r="M4138" s="1" t="s">
        <v>47732</v>
      </c>
      <c r="N4138" s="33" t="s">
        <v>20</v>
      </c>
      <c r="O4138" s="33" t="s">
        <v>24523</v>
      </c>
      <c r="P4138" s="33" t="s">
        <v>45771</v>
      </c>
      <c r="Q4138" s="33" t="s">
        <v>29986</v>
      </c>
      <c r="R4138" s="39" t="s">
        <v>24524</v>
      </c>
      <c r="S4138" s="33" t="s">
        <v>93</v>
      </c>
      <c r="T4138" s="33" t="s">
        <v>21</v>
      </c>
      <c r="U4138" s="33" t="s">
        <v>26689</v>
      </c>
      <c r="V4138" s="33" t="s">
        <v>26484</v>
      </c>
      <c r="W4138" s="33" t="s">
        <v>26486</v>
      </c>
      <c r="X4138" s="33" t="s">
        <v>93</v>
      </c>
      <c r="Y4138" s="33">
        <v>2164</v>
      </c>
      <c r="AA4138" s="33" t="s">
        <v>42842</v>
      </c>
      <c r="AB4138" s="33">
        <v>4309</v>
      </c>
      <c r="AC4138" s="103">
        <v>18604</v>
      </c>
    </row>
    <row r="4139" spans="1:29" ht="13" customHeight="1" x14ac:dyDescent="0.2">
      <c r="A4139" s="33" t="s">
        <v>24512</v>
      </c>
      <c r="B4139" s="33">
        <v>48</v>
      </c>
      <c r="C4139" s="33" t="s">
        <v>13</v>
      </c>
      <c r="D4139" s="33" t="s">
        <v>14</v>
      </c>
      <c r="F4139" s="94">
        <v>42728</v>
      </c>
      <c r="G4139" s="33" t="s">
        <v>24981</v>
      </c>
      <c r="H4139" s="33" t="s">
        <v>7443</v>
      </c>
      <c r="I4139" s="33" t="s">
        <v>38</v>
      </c>
      <c r="J4139" s="62">
        <v>90660</v>
      </c>
      <c r="K4139" s="33" t="s">
        <v>91</v>
      </c>
      <c r="L4139" s="33" t="s">
        <v>383</v>
      </c>
      <c r="M4139" s="1" t="s">
        <v>45973</v>
      </c>
      <c r="N4139" s="33" t="s">
        <v>20</v>
      </c>
      <c r="O4139" s="33" t="s">
        <v>24513</v>
      </c>
      <c r="P4139" s="33" t="s">
        <v>45771</v>
      </c>
      <c r="Q4139" s="33" t="s">
        <v>29986</v>
      </c>
      <c r="R4139" s="39" t="s">
        <v>24514</v>
      </c>
      <c r="S4139" s="33" t="s">
        <v>509</v>
      </c>
      <c r="T4139" s="33" t="s">
        <v>28</v>
      </c>
      <c r="U4139" s="33" t="s">
        <v>26535</v>
      </c>
      <c r="V4139" s="33" t="s">
        <v>26484</v>
      </c>
      <c r="W4139" s="33" t="s">
        <v>26485</v>
      </c>
      <c r="X4139" s="33" t="s">
        <v>93</v>
      </c>
      <c r="Y4139" s="33">
        <v>2166</v>
      </c>
      <c r="AA4139" s="33" t="s">
        <v>42844</v>
      </c>
      <c r="AB4139" s="33">
        <v>4311</v>
      </c>
      <c r="AC4139" s="103">
        <v>18605</v>
      </c>
    </row>
    <row r="4140" spans="1:29" ht="13" customHeight="1" x14ac:dyDescent="0.2">
      <c r="A4140" s="1" t="s">
        <v>24539</v>
      </c>
      <c r="B4140" s="33">
        <v>55</v>
      </c>
      <c r="C4140" s="33" t="s">
        <v>13</v>
      </c>
      <c r="D4140" s="1" t="s">
        <v>23</v>
      </c>
      <c r="F4140" s="94">
        <v>42727</v>
      </c>
      <c r="G4140" s="33" t="s">
        <v>24540</v>
      </c>
      <c r="H4140" s="33" t="s">
        <v>24541</v>
      </c>
      <c r="I4140" s="33" t="s">
        <v>55</v>
      </c>
      <c r="J4140" s="62">
        <v>34683</v>
      </c>
      <c r="K4140" s="33" t="s">
        <v>2143</v>
      </c>
      <c r="L4140" s="33" t="s">
        <v>8916</v>
      </c>
      <c r="M4140" s="1" t="s">
        <v>46278</v>
      </c>
      <c r="N4140" s="33" t="s">
        <v>20</v>
      </c>
      <c r="O4140" s="33" t="s">
        <v>24542</v>
      </c>
      <c r="P4140" s="33" t="s">
        <v>45771</v>
      </c>
      <c r="Q4140" s="33" t="s">
        <v>29986</v>
      </c>
      <c r="R4140" s="39" t="s">
        <v>24543</v>
      </c>
      <c r="S4140" s="33" t="s">
        <v>93</v>
      </c>
      <c r="T4140" s="33" t="s">
        <v>21</v>
      </c>
      <c r="U4140" s="33" t="s">
        <v>26499</v>
      </c>
      <c r="V4140" s="33" t="s">
        <v>26484</v>
      </c>
      <c r="W4140" s="33" t="s">
        <v>26485</v>
      </c>
      <c r="X4140" s="33" t="s">
        <v>93</v>
      </c>
      <c r="Y4140" s="33">
        <v>2167</v>
      </c>
      <c r="AA4140" s="33" t="s">
        <v>42844</v>
      </c>
      <c r="AB4140" s="33">
        <v>4305</v>
      </c>
      <c r="AC4140" s="103">
        <v>18595</v>
      </c>
    </row>
    <row r="4141" spans="1:29" ht="13" customHeight="1" x14ac:dyDescent="0.2">
      <c r="A4141" s="33" t="s">
        <v>24532</v>
      </c>
      <c r="B4141" s="33">
        <v>35</v>
      </c>
      <c r="C4141" s="33" t="s">
        <v>13</v>
      </c>
      <c r="D4141" s="33" t="s">
        <v>41</v>
      </c>
      <c r="F4141" s="94">
        <v>42727</v>
      </c>
      <c r="G4141" s="33" t="s">
        <v>24982</v>
      </c>
      <c r="H4141" s="33" t="s">
        <v>24533</v>
      </c>
      <c r="I4141" s="33" t="s">
        <v>38</v>
      </c>
      <c r="J4141" s="62">
        <v>93562</v>
      </c>
      <c r="K4141" s="33" t="s">
        <v>287</v>
      </c>
      <c r="L4141" s="33" t="s">
        <v>288</v>
      </c>
      <c r="M4141" s="1" t="s">
        <v>45919</v>
      </c>
      <c r="N4141" s="33" t="s">
        <v>27671</v>
      </c>
      <c r="O4141" s="33" t="s">
        <v>36934</v>
      </c>
      <c r="P4141" s="33" t="s">
        <v>45771</v>
      </c>
      <c r="Q4141" s="33" t="s">
        <v>29986</v>
      </c>
      <c r="R4141" s="39" t="s">
        <v>24534</v>
      </c>
      <c r="S4141" s="33" t="s">
        <v>901</v>
      </c>
      <c r="T4141" s="33" t="s">
        <v>45897</v>
      </c>
      <c r="U4141" s="33" t="s">
        <v>49804</v>
      </c>
      <c r="V4141" s="33" t="s">
        <v>26482</v>
      </c>
      <c r="W4141" s="33" t="s">
        <v>26485</v>
      </c>
      <c r="AA4141" s="33" t="s">
        <v>42843</v>
      </c>
      <c r="AB4141" s="33">
        <v>4306</v>
      </c>
      <c r="AC4141" s="103">
        <v>18601</v>
      </c>
    </row>
    <row r="4142" spans="1:29" ht="13" customHeight="1" x14ac:dyDescent="0.2">
      <c r="A4142" s="33" t="s">
        <v>24525</v>
      </c>
      <c r="B4142" s="33">
        <v>31</v>
      </c>
      <c r="C4142" s="33" t="s">
        <v>13</v>
      </c>
      <c r="D4142" s="33" t="s">
        <v>30</v>
      </c>
      <c r="F4142" s="94">
        <v>42727</v>
      </c>
      <c r="G4142" s="33" t="s">
        <v>24526</v>
      </c>
      <c r="H4142" s="33" t="s">
        <v>11698</v>
      </c>
      <c r="I4142" s="33" t="s">
        <v>105</v>
      </c>
      <c r="J4142" s="62">
        <v>97701</v>
      </c>
      <c r="K4142" s="33" t="s">
        <v>11700</v>
      </c>
      <c r="L4142" s="33" t="s">
        <v>11701</v>
      </c>
      <c r="M4142" s="1" t="s">
        <v>47733</v>
      </c>
      <c r="N4142" s="33" t="s">
        <v>4952</v>
      </c>
      <c r="O4142" s="33" t="s">
        <v>24527</v>
      </c>
      <c r="P4142" s="33" t="s">
        <v>49779</v>
      </c>
      <c r="Q4142" s="33" t="s">
        <v>29986</v>
      </c>
      <c r="R4142" s="39" t="s">
        <v>24528</v>
      </c>
      <c r="S4142" s="33" t="s">
        <v>901</v>
      </c>
      <c r="T4142" s="33" t="s">
        <v>28</v>
      </c>
      <c r="U4142" s="33" t="s">
        <v>26487</v>
      </c>
      <c r="V4142" s="33" t="s">
        <v>26487</v>
      </c>
      <c r="W4142" s="33" t="s">
        <v>26485</v>
      </c>
      <c r="X4142" s="33" t="s">
        <v>93</v>
      </c>
      <c r="Y4142" s="33">
        <v>2165</v>
      </c>
      <c r="AA4142" s="33" t="s">
        <v>42844</v>
      </c>
      <c r="AB4142" s="33">
        <v>4307</v>
      </c>
      <c r="AC4142" s="103">
        <v>18598</v>
      </c>
    </row>
    <row r="4143" spans="1:29" ht="13" customHeight="1" x14ac:dyDescent="0.2">
      <c r="A4143" s="33" t="s">
        <v>25072</v>
      </c>
      <c r="B4143" s="33">
        <v>34</v>
      </c>
      <c r="C4143" s="33" t="s">
        <v>13</v>
      </c>
      <c r="D4143" s="33" t="s">
        <v>41</v>
      </c>
      <c r="F4143" s="94">
        <v>42727</v>
      </c>
      <c r="G4143" s="33" t="s">
        <v>24529</v>
      </c>
      <c r="H4143" s="33" t="s">
        <v>334</v>
      </c>
      <c r="I4143" s="33" t="s">
        <v>38</v>
      </c>
      <c r="J4143" s="62">
        <v>91731</v>
      </c>
      <c r="K4143" s="33" t="s">
        <v>91</v>
      </c>
      <c r="L4143" s="33" t="s">
        <v>335</v>
      </c>
      <c r="M4143" s="1" t="s">
        <v>46381</v>
      </c>
      <c r="N4143" s="33" t="s">
        <v>20</v>
      </c>
      <c r="O4143" s="33" t="s">
        <v>24530</v>
      </c>
      <c r="P4143" s="33" t="s">
        <v>45771</v>
      </c>
      <c r="Q4143" s="33" t="s">
        <v>29986</v>
      </c>
      <c r="R4143" s="39" t="s">
        <v>24531</v>
      </c>
      <c r="S4143" s="33" t="s">
        <v>901</v>
      </c>
      <c r="T4143" s="33" t="s">
        <v>350</v>
      </c>
      <c r="U4143" s="33" t="s">
        <v>26775</v>
      </c>
      <c r="V4143" s="33" t="s">
        <v>26482</v>
      </c>
      <c r="W4143" s="33" t="s">
        <v>26483</v>
      </c>
      <c r="X4143" s="33" t="s">
        <v>93</v>
      </c>
      <c r="Y4143" s="33">
        <v>2168</v>
      </c>
      <c r="AA4143" s="33" t="s">
        <v>42844</v>
      </c>
      <c r="AB4143" s="33">
        <v>4308</v>
      </c>
      <c r="AC4143" s="103">
        <v>18599</v>
      </c>
    </row>
    <row r="4144" spans="1:29" ht="13" customHeight="1" x14ac:dyDescent="0.2">
      <c r="A4144" s="33" t="s">
        <v>24544</v>
      </c>
      <c r="B4144" s="33">
        <v>19</v>
      </c>
      <c r="C4144" s="33" t="s">
        <v>13</v>
      </c>
      <c r="D4144" s="33" t="s">
        <v>78</v>
      </c>
      <c r="F4144" s="94">
        <v>42726</v>
      </c>
      <c r="G4144" s="33" t="s">
        <v>24545</v>
      </c>
      <c r="H4144" s="33" t="s">
        <v>24546</v>
      </c>
      <c r="I4144" s="33" t="s">
        <v>45</v>
      </c>
      <c r="J4144" s="62">
        <v>20743</v>
      </c>
      <c r="K4144" s="33" t="s">
        <v>24547</v>
      </c>
      <c r="L4144" s="33" t="s">
        <v>702</v>
      </c>
      <c r="M4144" s="1" t="s">
        <v>46276</v>
      </c>
      <c r="N4144" s="33" t="s">
        <v>20</v>
      </c>
      <c r="O4144" s="33" t="s">
        <v>36533</v>
      </c>
      <c r="P4144" s="33" t="s">
        <v>45771</v>
      </c>
      <c r="Q4144" s="33" t="s">
        <v>29986</v>
      </c>
      <c r="R4144" s="39" t="s">
        <v>24548</v>
      </c>
      <c r="S4144" s="33" t="s">
        <v>22</v>
      </c>
      <c r="T4144" s="33" t="s">
        <v>21</v>
      </c>
      <c r="U4144" s="33" t="s">
        <v>26689</v>
      </c>
      <c r="V4144" s="33" t="s">
        <v>26484</v>
      </c>
      <c r="W4144" s="33" t="s">
        <v>26485</v>
      </c>
      <c r="X4144" s="33" t="s">
        <v>93</v>
      </c>
      <c r="Y4144" s="33">
        <v>2150</v>
      </c>
      <c r="AA4144" s="33" t="s">
        <v>42844</v>
      </c>
      <c r="AB4144" s="33">
        <v>4304</v>
      </c>
      <c r="AC4144" s="103">
        <v>18596</v>
      </c>
    </row>
    <row r="4145" spans="1:29" ht="13" customHeight="1" x14ac:dyDescent="0.2">
      <c r="A4145" s="33" t="s">
        <v>25073</v>
      </c>
      <c r="B4145" s="33">
        <v>21</v>
      </c>
      <c r="C4145" s="33" t="s">
        <v>13</v>
      </c>
      <c r="D4145" s="33" t="s">
        <v>41</v>
      </c>
      <c r="F4145" s="94">
        <v>42725</v>
      </c>
      <c r="G4145" s="33" t="s">
        <v>24985</v>
      </c>
      <c r="H4145" s="33" t="s">
        <v>1641</v>
      </c>
      <c r="I4145" s="33" t="s">
        <v>38</v>
      </c>
      <c r="J4145" s="62">
        <v>95205</v>
      </c>
      <c r="K4145" s="33" t="s">
        <v>1643</v>
      </c>
      <c r="L4145" s="33" t="s">
        <v>24586</v>
      </c>
      <c r="M4145" s="1" t="s">
        <v>46176</v>
      </c>
      <c r="N4145" s="33" t="s">
        <v>20</v>
      </c>
      <c r="O4145" s="33" t="s">
        <v>24587</v>
      </c>
      <c r="P4145" s="33" t="s">
        <v>45771</v>
      </c>
      <c r="Q4145" s="33" t="s">
        <v>29986</v>
      </c>
      <c r="R4145" s="39" t="s">
        <v>24588</v>
      </c>
      <c r="S4145" s="33" t="s">
        <v>22</v>
      </c>
      <c r="T4145" s="33" t="s">
        <v>21</v>
      </c>
      <c r="U4145" s="33" t="s">
        <v>26682</v>
      </c>
      <c r="V4145" s="33" t="s">
        <v>26487</v>
      </c>
      <c r="W4145" s="33" t="s">
        <v>26485</v>
      </c>
      <c r="X4145" s="33" t="s">
        <v>93</v>
      </c>
      <c r="Y4145" s="33">
        <v>2154</v>
      </c>
      <c r="AA4145" s="33" t="s">
        <v>42842</v>
      </c>
      <c r="AB4145" s="33">
        <v>4300</v>
      </c>
      <c r="AC4145" s="103">
        <v>18586</v>
      </c>
    </row>
    <row r="4146" spans="1:29" ht="13" customHeight="1" x14ac:dyDescent="0.2">
      <c r="A4146" s="33" t="s">
        <v>24549</v>
      </c>
      <c r="B4146" s="33">
        <v>24</v>
      </c>
      <c r="C4146" s="33" t="s">
        <v>13</v>
      </c>
      <c r="D4146" s="33" t="s">
        <v>78</v>
      </c>
      <c r="E4146" s="33" t="s">
        <v>24550</v>
      </c>
      <c r="F4146" s="94">
        <v>42725</v>
      </c>
      <c r="G4146" s="33" t="s">
        <v>24551</v>
      </c>
      <c r="H4146" s="33" t="s">
        <v>24552</v>
      </c>
      <c r="I4146" s="33" t="s">
        <v>38</v>
      </c>
      <c r="J4146" s="62">
        <v>93210</v>
      </c>
      <c r="K4146" s="33" t="s">
        <v>182</v>
      </c>
      <c r="L4146" s="33" t="s">
        <v>1489</v>
      </c>
      <c r="M4146" s="1" t="s">
        <v>46199</v>
      </c>
      <c r="N4146" s="33" t="s">
        <v>20</v>
      </c>
      <c r="O4146" s="33" t="s">
        <v>36534</v>
      </c>
      <c r="P4146" s="33" t="s">
        <v>45771</v>
      </c>
      <c r="Q4146" s="33" t="s">
        <v>29986</v>
      </c>
      <c r="R4146" s="39" t="s">
        <v>24553</v>
      </c>
      <c r="S4146" s="33" t="s">
        <v>93</v>
      </c>
      <c r="T4146" s="33" t="s">
        <v>21</v>
      </c>
      <c r="U4146" s="33" t="s">
        <v>26689</v>
      </c>
      <c r="V4146" s="33" t="s">
        <v>26484</v>
      </c>
      <c r="W4146" s="33" t="s">
        <v>26485</v>
      </c>
      <c r="X4146" s="33" t="s">
        <v>93</v>
      </c>
      <c r="Y4146" s="33">
        <v>2157</v>
      </c>
      <c r="AA4146" s="33" t="s">
        <v>42843</v>
      </c>
      <c r="AB4146" s="33">
        <v>4298</v>
      </c>
      <c r="AC4146" s="103">
        <v>18593</v>
      </c>
    </row>
    <row r="4147" spans="1:29" ht="13" customHeight="1" x14ac:dyDescent="0.2">
      <c r="A4147" s="33" t="s">
        <v>24562</v>
      </c>
      <c r="B4147" s="33">
        <v>25</v>
      </c>
      <c r="C4147" s="33" t="s">
        <v>13</v>
      </c>
      <c r="D4147" s="33" t="s">
        <v>30</v>
      </c>
      <c r="F4147" s="94">
        <v>42725</v>
      </c>
      <c r="G4147" s="33" t="s">
        <v>24563</v>
      </c>
      <c r="H4147" s="33" t="s">
        <v>5458</v>
      </c>
      <c r="I4147" s="33" t="s">
        <v>915</v>
      </c>
      <c r="J4147" s="62">
        <v>72701</v>
      </c>
      <c r="K4147" s="33" t="s">
        <v>106</v>
      </c>
      <c r="L4147" s="33" t="s">
        <v>107</v>
      </c>
      <c r="M4147" s="1" t="s">
        <v>46898</v>
      </c>
      <c r="N4147" s="33" t="s">
        <v>20</v>
      </c>
      <c r="O4147" s="33" t="s">
        <v>24564</v>
      </c>
      <c r="P4147" s="33" t="s">
        <v>45771</v>
      </c>
      <c r="Q4147" s="33" t="s">
        <v>29986</v>
      </c>
      <c r="R4147" s="39" t="s">
        <v>24565</v>
      </c>
      <c r="S4147" s="33" t="s">
        <v>509</v>
      </c>
      <c r="T4147" s="33" t="s">
        <v>21</v>
      </c>
      <c r="U4147" s="33" t="s">
        <v>26682</v>
      </c>
      <c r="V4147" s="33" t="s">
        <v>26482</v>
      </c>
      <c r="W4147" s="33" t="s">
        <v>26485</v>
      </c>
      <c r="X4147" s="33" t="s">
        <v>93</v>
      </c>
      <c r="Y4147" s="33">
        <v>2153</v>
      </c>
      <c r="AA4147" s="33" t="s">
        <v>42842</v>
      </c>
      <c r="AB4147" s="33">
        <v>4299</v>
      </c>
      <c r="AC4147" s="103">
        <v>18589</v>
      </c>
    </row>
    <row r="4148" spans="1:29" ht="13" customHeight="1" x14ac:dyDescent="0.2">
      <c r="A4148" s="33" t="s">
        <v>24554</v>
      </c>
      <c r="B4148" s="33">
        <v>25</v>
      </c>
      <c r="C4148" s="33" t="s">
        <v>13</v>
      </c>
      <c r="D4148" s="33" t="s">
        <v>30</v>
      </c>
      <c r="E4148" s="33" t="s">
        <v>24555</v>
      </c>
      <c r="F4148" s="94">
        <v>42725</v>
      </c>
      <c r="G4148" s="33" t="s">
        <v>24556</v>
      </c>
      <c r="H4148" s="33" t="s">
        <v>24557</v>
      </c>
      <c r="I4148" s="33" t="s">
        <v>366</v>
      </c>
      <c r="J4148" s="62">
        <v>73647</v>
      </c>
      <c r="K4148" s="33" t="s">
        <v>24558</v>
      </c>
      <c r="L4148" s="33" t="s">
        <v>24559</v>
      </c>
      <c r="M4148" s="1" t="s">
        <v>47736</v>
      </c>
      <c r="N4148" s="33" t="s">
        <v>20</v>
      </c>
      <c r="O4148" s="33" t="s">
        <v>24560</v>
      </c>
      <c r="P4148" s="33" t="s">
        <v>45771</v>
      </c>
      <c r="Q4148" s="33" t="s">
        <v>29986</v>
      </c>
      <c r="R4148" s="39" t="s">
        <v>24561</v>
      </c>
      <c r="S4148" s="33" t="s">
        <v>93</v>
      </c>
      <c r="T4148" s="33" t="s">
        <v>21</v>
      </c>
      <c r="U4148" s="33" t="s">
        <v>26689</v>
      </c>
      <c r="V4148" s="33" t="s">
        <v>26484</v>
      </c>
      <c r="W4148" s="33" t="s">
        <v>19153</v>
      </c>
      <c r="X4148" s="33" t="s">
        <v>93</v>
      </c>
      <c r="Y4148" s="33">
        <v>2147</v>
      </c>
      <c r="AA4148" s="33" t="s">
        <v>42843</v>
      </c>
      <c r="AB4148" s="33">
        <v>4296</v>
      </c>
      <c r="AC4148" s="103">
        <v>18590</v>
      </c>
    </row>
    <row r="4149" spans="1:29" ht="13" customHeight="1" x14ac:dyDescent="0.2">
      <c r="A4149" s="33" t="s">
        <v>24566</v>
      </c>
      <c r="B4149" s="33">
        <v>27</v>
      </c>
      <c r="C4149" s="33" t="s">
        <v>13</v>
      </c>
      <c r="D4149" s="33" t="s">
        <v>30</v>
      </c>
      <c r="E4149" s="33" t="s">
        <v>24567</v>
      </c>
      <c r="F4149" s="94">
        <v>42725</v>
      </c>
      <c r="G4149" s="33" t="s">
        <v>24568</v>
      </c>
      <c r="H4149" s="33" t="s">
        <v>24569</v>
      </c>
      <c r="I4149" s="33" t="s">
        <v>87</v>
      </c>
      <c r="J4149" s="62">
        <v>36571</v>
      </c>
      <c r="K4149" s="33" t="s">
        <v>12637</v>
      </c>
      <c r="L4149" s="33" t="s">
        <v>24570</v>
      </c>
      <c r="M4149" s="1" t="s">
        <v>47735</v>
      </c>
      <c r="N4149" s="33" t="s">
        <v>20</v>
      </c>
      <c r="O4149" s="33" t="s">
        <v>24571</v>
      </c>
      <c r="P4149" s="33" t="s">
        <v>45771</v>
      </c>
      <c r="Q4149" s="33" t="s">
        <v>29986</v>
      </c>
      <c r="R4149" s="39" t="s">
        <v>24572</v>
      </c>
      <c r="S4149" s="33" t="s">
        <v>93</v>
      </c>
      <c r="T4149" s="33" t="s">
        <v>21</v>
      </c>
      <c r="U4149" s="33" t="s">
        <v>26689</v>
      </c>
      <c r="V4149" s="33" t="s">
        <v>26484</v>
      </c>
      <c r="W4149" s="33" t="s">
        <v>26485</v>
      </c>
      <c r="X4149" s="33" t="s">
        <v>93</v>
      </c>
      <c r="Y4149" s="33">
        <v>2156</v>
      </c>
      <c r="AA4149" s="33" t="s">
        <v>42844</v>
      </c>
      <c r="AB4149" s="33">
        <v>4297</v>
      </c>
      <c r="AC4149" s="103">
        <v>18588</v>
      </c>
    </row>
    <row r="4150" spans="1:29" ht="13" customHeight="1" x14ac:dyDescent="0.2">
      <c r="A4150" s="33" t="s">
        <v>24573</v>
      </c>
      <c r="B4150" s="33">
        <v>31</v>
      </c>
      <c r="C4150" s="33" t="s">
        <v>13</v>
      </c>
      <c r="D4150" s="33" t="s">
        <v>127</v>
      </c>
      <c r="E4150" s="33" t="s">
        <v>24574</v>
      </c>
      <c r="F4150" s="94">
        <v>42725</v>
      </c>
      <c r="G4150" s="33" t="s">
        <v>24575</v>
      </c>
      <c r="H4150" s="33" t="s">
        <v>24576</v>
      </c>
      <c r="I4150" s="33" t="s">
        <v>366</v>
      </c>
      <c r="J4150" s="62">
        <v>74601</v>
      </c>
      <c r="K4150" s="33" t="s">
        <v>24577</v>
      </c>
      <c r="L4150" s="33" t="s">
        <v>24578</v>
      </c>
      <c r="M4150" s="1" t="s">
        <v>47734</v>
      </c>
      <c r="N4150" s="33" t="s">
        <v>20</v>
      </c>
      <c r="O4150" s="33" t="s">
        <v>24579</v>
      </c>
      <c r="P4150" s="33" t="s">
        <v>45771</v>
      </c>
      <c r="Q4150" s="33" t="s">
        <v>29986</v>
      </c>
      <c r="R4150" s="39" t="s">
        <v>24580</v>
      </c>
      <c r="S4150" s="33" t="s">
        <v>93</v>
      </c>
      <c r="T4150" s="33" t="s">
        <v>21</v>
      </c>
      <c r="U4150" s="33" t="s">
        <v>29323</v>
      </c>
      <c r="V4150" s="33" t="s">
        <v>26482</v>
      </c>
      <c r="W4150" s="33" t="s">
        <v>26485</v>
      </c>
      <c r="X4150" s="33" t="s">
        <v>93</v>
      </c>
      <c r="Y4150" s="33">
        <v>2146</v>
      </c>
      <c r="AA4150" s="33" t="s">
        <v>42844</v>
      </c>
      <c r="AB4150" s="33">
        <v>4301</v>
      </c>
      <c r="AC4150" s="103">
        <v>18592</v>
      </c>
    </row>
    <row r="4151" spans="1:29" ht="13" customHeight="1" x14ac:dyDescent="0.2">
      <c r="A4151" s="33" t="s">
        <v>24535</v>
      </c>
      <c r="B4151" s="33">
        <v>38</v>
      </c>
      <c r="C4151" s="33" t="s">
        <v>13</v>
      </c>
      <c r="D4151" s="33" t="s">
        <v>41</v>
      </c>
      <c r="E4151" s="33" t="s">
        <v>24536</v>
      </c>
      <c r="F4151" s="94">
        <v>42725</v>
      </c>
      <c r="G4151" s="33" t="s">
        <v>24983</v>
      </c>
      <c r="H4151" s="33" t="s">
        <v>1502</v>
      </c>
      <c r="I4151" s="33" t="s">
        <v>249</v>
      </c>
      <c r="J4151" s="62">
        <v>89503</v>
      </c>
      <c r="K4151" s="33" t="s">
        <v>5718</v>
      </c>
      <c r="L4151" s="33" t="s">
        <v>6803</v>
      </c>
      <c r="M4151" s="1" t="s">
        <v>46259</v>
      </c>
      <c r="N4151" s="33" t="s">
        <v>20</v>
      </c>
      <c r="O4151" s="33" t="s">
        <v>24537</v>
      </c>
      <c r="P4151" s="33" t="s">
        <v>45771</v>
      </c>
      <c r="Q4151" s="33" t="s">
        <v>29986</v>
      </c>
      <c r="R4151" s="39" t="s">
        <v>24538</v>
      </c>
      <c r="S4151" s="33" t="s">
        <v>93</v>
      </c>
      <c r="T4151" s="33" t="s">
        <v>350</v>
      </c>
      <c r="U4151" s="33" t="s">
        <v>26775</v>
      </c>
      <c r="V4151" s="33" t="s">
        <v>26484</v>
      </c>
      <c r="W4151" s="33" t="s">
        <v>26483</v>
      </c>
      <c r="X4151" s="33" t="s">
        <v>93</v>
      </c>
      <c r="Y4151" s="33">
        <v>2152</v>
      </c>
      <c r="AA4151" s="33" t="s">
        <v>42844</v>
      </c>
      <c r="AB4151" s="33">
        <v>4303</v>
      </c>
      <c r="AC4151" s="103">
        <v>18594</v>
      </c>
    </row>
    <row r="4152" spans="1:29" ht="13" customHeight="1" x14ac:dyDescent="0.2">
      <c r="A4152" s="33" t="s">
        <v>24581</v>
      </c>
      <c r="B4152" s="33">
        <v>46</v>
      </c>
      <c r="C4152" s="33" t="s">
        <v>13</v>
      </c>
      <c r="D4152" s="33" t="s">
        <v>30</v>
      </c>
      <c r="F4152" s="94">
        <v>42725</v>
      </c>
      <c r="G4152" s="33" t="s">
        <v>24984</v>
      </c>
      <c r="H4152" s="33" t="s">
        <v>2464</v>
      </c>
      <c r="I4152" s="33" t="s">
        <v>197</v>
      </c>
      <c r="J4152" s="62">
        <v>46534</v>
      </c>
      <c r="K4152" s="33" t="s">
        <v>24582</v>
      </c>
      <c r="L4152" s="33" t="s">
        <v>24583</v>
      </c>
      <c r="M4152" s="1" t="s">
        <v>47737</v>
      </c>
      <c r="N4152" s="33" t="s">
        <v>20</v>
      </c>
      <c r="O4152" s="33" t="s">
        <v>24584</v>
      </c>
      <c r="P4152" s="33" t="s">
        <v>45771</v>
      </c>
      <c r="Q4152" s="33" t="s">
        <v>29986</v>
      </c>
      <c r="R4152" s="39" t="s">
        <v>24585</v>
      </c>
      <c r="S4152" s="33" t="s">
        <v>93</v>
      </c>
      <c r="T4152" s="33" t="s">
        <v>350</v>
      </c>
      <c r="U4152" s="33" t="s">
        <v>26775</v>
      </c>
      <c r="V4152" s="33" t="s">
        <v>26482</v>
      </c>
      <c r="W4152" s="33" t="s">
        <v>26483</v>
      </c>
      <c r="X4152" s="33" t="s">
        <v>93</v>
      </c>
      <c r="Y4152" s="33">
        <v>2151</v>
      </c>
      <c r="AA4152" s="33" t="s">
        <v>42843</v>
      </c>
      <c r="AB4152" s="33">
        <v>4302</v>
      </c>
      <c r="AC4152" s="103">
        <v>18587</v>
      </c>
    </row>
    <row r="4153" spans="1:29" ht="13" customHeight="1" x14ac:dyDescent="0.2">
      <c r="A4153" s="33" t="s">
        <v>24594</v>
      </c>
      <c r="B4153" s="33">
        <v>31</v>
      </c>
      <c r="C4153" s="33" t="s">
        <v>13</v>
      </c>
      <c r="D4153" s="33" t="s">
        <v>127</v>
      </c>
      <c r="E4153" s="33" t="s">
        <v>24595</v>
      </c>
      <c r="F4153" s="94">
        <v>42724</v>
      </c>
      <c r="G4153" s="33" t="s">
        <v>24596</v>
      </c>
      <c r="H4153" s="33" t="s">
        <v>724</v>
      </c>
      <c r="I4153" s="33" t="s">
        <v>38</v>
      </c>
      <c r="J4153" s="62">
        <v>92544</v>
      </c>
      <c r="K4153" s="33" t="s">
        <v>725</v>
      </c>
      <c r="L4153" s="33" t="s">
        <v>18522</v>
      </c>
      <c r="M4153" s="1" t="s">
        <v>46939</v>
      </c>
      <c r="N4153" s="33" t="s">
        <v>20</v>
      </c>
      <c r="O4153" s="33" t="s">
        <v>24597</v>
      </c>
      <c r="P4153" s="33" t="s">
        <v>45771</v>
      </c>
      <c r="Q4153" s="33" t="s">
        <v>29986</v>
      </c>
      <c r="R4153" s="39" t="s">
        <v>24598</v>
      </c>
      <c r="S4153" s="33" t="s">
        <v>22</v>
      </c>
      <c r="T4153" s="33" t="s">
        <v>21</v>
      </c>
      <c r="U4153" s="33" t="s">
        <v>26689</v>
      </c>
      <c r="V4153" s="33" t="s">
        <v>26482</v>
      </c>
      <c r="W4153" s="33" t="s">
        <v>19153</v>
      </c>
      <c r="X4153" s="33" t="s">
        <v>93</v>
      </c>
      <c r="Y4153" s="33">
        <v>2139</v>
      </c>
      <c r="AA4153" s="33" t="s">
        <v>42844</v>
      </c>
      <c r="AB4153" s="33">
        <v>4293</v>
      </c>
      <c r="AC4153" s="103">
        <v>18582</v>
      </c>
    </row>
    <row r="4154" spans="1:29" ht="13" customHeight="1" x14ac:dyDescent="0.2">
      <c r="A4154" s="33" t="s">
        <v>24589</v>
      </c>
      <c r="B4154" s="33">
        <v>46</v>
      </c>
      <c r="C4154" s="33" t="s">
        <v>13</v>
      </c>
      <c r="D4154" s="33" t="s">
        <v>41</v>
      </c>
      <c r="F4154" s="94">
        <v>42724</v>
      </c>
      <c r="G4154" s="33" t="s">
        <v>24986</v>
      </c>
      <c r="H4154" s="33" t="s">
        <v>24590</v>
      </c>
      <c r="I4154" s="33" t="s">
        <v>66</v>
      </c>
      <c r="J4154" s="62">
        <v>78577</v>
      </c>
      <c r="K4154" s="33" t="s">
        <v>1300</v>
      </c>
      <c r="L4154" s="33" t="s">
        <v>24591</v>
      </c>
      <c r="M4154" s="1" t="s">
        <v>47738</v>
      </c>
      <c r="N4154" s="33" t="s">
        <v>20</v>
      </c>
      <c r="O4154" s="33" t="s">
        <v>24592</v>
      </c>
      <c r="P4154" s="33" t="s">
        <v>45771</v>
      </c>
      <c r="Q4154" s="33" t="s">
        <v>29986</v>
      </c>
      <c r="R4154" s="39" t="s">
        <v>24593</v>
      </c>
      <c r="S4154" s="33" t="s">
        <v>93</v>
      </c>
      <c r="T4154" s="33" t="s">
        <v>21</v>
      </c>
      <c r="U4154" s="33" t="s">
        <v>26682</v>
      </c>
      <c r="V4154" s="33" t="s">
        <v>26482</v>
      </c>
      <c r="W4154" s="33" t="s">
        <v>26485</v>
      </c>
      <c r="X4154" s="33" t="s">
        <v>93</v>
      </c>
      <c r="Y4154" s="33">
        <v>2140</v>
      </c>
      <c r="AA4154" s="33" t="s">
        <v>42844</v>
      </c>
      <c r="AB4154" s="33">
        <v>4294</v>
      </c>
      <c r="AC4154" s="103">
        <v>18583</v>
      </c>
    </row>
    <row r="4155" spans="1:29" ht="13" customHeight="1" x14ac:dyDescent="0.2">
      <c r="A4155" s="1" t="s">
        <v>2989</v>
      </c>
      <c r="B4155" s="33" t="s">
        <v>22</v>
      </c>
      <c r="C4155" s="33" t="s">
        <v>13</v>
      </c>
      <c r="D4155" s="1" t="s">
        <v>23</v>
      </c>
      <c r="F4155" s="94">
        <v>42724</v>
      </c>
      <c r="G4155" s="33" t="s">
        <v>24987</v>
      </c>
      <c r="H4155" s="33" t="s">
        <v>24599</v>
      </c>
      <c r="I4155" s="33" t="s">
        <v>38</v>
      </c>
      <c r="J4155" s="62">
        <v>92227</v>
      </c>
      <c r="K4155" s="33" t="s">
        <v>8981</v>
      </c>
      <c r="L4155" s="33" t="s">
        <v>24600</v>
      </c>
      <c r="M4155" s="1" t="s">
        <v>47739</v>
      </c>
      <c r="N4155" s="33" t="s">
        <v>20</v>
      </c>
      <c r="O4155" s="33" t="s">
        <v>24601</v>
      </c>
      <c r="P4155" s="33" t="s">
        <v>45771</v>
      </c>
      <c r="Q4155" s="33" t="s">
        <v>29986</v>
      </c>
      <c r="R4155" s="39" t="s">
        <v>24602</v>
      </c>
      <c r="S4155" s="33" t="s">
        <v>509</v>
      </c>
      <c r="T4155" s="33" t="s">
        <v>21</v>
      </c>
      <c r="U4155" s="33" t="s">
        <v>26682</v>
      </c>
      <c r="V4155" s="33" t="s">
        <v>26482</v>
      </c>
      <c r="W4155" s="33" t="s">
        <v>26485</v>
      </c>
      <c r="X4155" s="33" t="s">
        <v>93</v>
      </c>
      <c r="Y4155" s="33">
        <v>2141</v>
      </c>
      <c r="AA4155" s="33" t="s">
        <v>42844</v>
      </c>
      <c r="AB4155" s="33">
        <v>4295</v>
      </c>
      <c r="AC4155" s="103">
        <v>18580</v>
      </c>
    </row>
    <row r="4156" spans="1:29" ht="13" customHeight="1" x14ac:dyDescent="0.2">
      <c r="A4156" s="33" t="s">
        <v>24603</v>
      </c>
      <c r="B4156" s="33">
        <v>52</v>
      </c>
      <c r="C4156" s="33" t="s">
        <v>13</v>
      </c>
      <c r="D4156" s="33" t="s">
        <v>30</v>
      </c>
      <c r="E4156" s="33" t="s">
        <v>24604</v>
      </c>
      <c r="F4156" s="94">
        <v>42723</v>
      </c>
      <c r="G4156" s="33" t="s">
        <v>24605</v>
      </c>
      <c r="H4156" s="33" t="s">
        <v>24606</v>
      </c>
      <c r="I4156" s="33" t="s">
        <v>337</v>
      </c>
      <c r="J4156" s="62">
        <v>28630</v>
      </c>
      <c r="K4156" s="33" t="s">
        <v>7846</v>
      </c>
      <c r="L4156" s="33" t="s">
        <v>24607</v>
      </c>
      <c r="M4156" s="1" t="s">
        <v>46050</v>
      </c>
      <c r="N4156" s="33" t="s">
        <v>20</v>
      </c>
      <c r="O4156" s="33" t="s">
        <v>24608</v>
      </c>
      <c r="P4156" s="33" t="s">
        <v>45771</v>
      </c>
      <c r="Q4156" s="33" t="s">
        <v>29986</v>
      </c>
      <c r="R4156" s="39" t="s">
        <v>24609</v>
      </c>
      <c r="S4156" s="33" t="s">
        <v>93</v>
      </c>
      <c r="T4156" s="33" t="s">
        <v>28</v>
      </c>
      <c r="U4156" s="33" t="s">
        <v>26487</v>
      </c>
      <c r="V4156" s="33" t="s">
        <v>26487</v>
      </c>
      <c r="W4156" s="33" t="s">
        <v>26485</v>
      </c>
      <c r="X4156" s="33" t="s">
        <v>93</v>
      </c>
      <c r="Y4156" s="33">
        <v>2131</v>
      </c>
      <c r="AA4156" s="33" t="s">
        <v>42844</v>
      </c>
      <c r="AB4156" s="33">
        <v>4292</v>
      </c>
      <c r="AC4156" s="103">
        <v>18581</v>
      </c>
    </row>
    <row r="4157" spans="1:29" ht="13" customHeight="1" x14ac:dyDescent="0.2">
      <c r="A4157" s="33" t="s">
        <v>24615</v>
      </c>
      <c r="B4157" s="33">
        <v>37</v>
      </c>
      <c r="C4157" s="33" t="s">
        <v>13</v>
      </c>
      <c r="D4157" s="33" t="s">
        <v>30</v>
      </c>
      <c r="F4157" s="94">
        <v>42722</v>
      </c>
      <c r="G4157" s="33" t="s">
        <v>24616</v>
      </c>
      <c r="H4157" s="33" t="s">
        <v>10049</v>
      </c>
      <c r="I4157" s="33" t="s">
        <v>281</v>
      </c>
      <c r="J4157" s="62">
        <v>98642</v>
      </c>
      <c r="K4157" s="33" t="s">
        <v>524</v>
      </c>
      <c r="L4157" s="33" t="s">
        <v>3074</v>
      </c>
      <c r="M4157" s="1" t="s">
        <v>46917</v>
      </c>
      <c r="N4157" s="33" t="s">
        <v>20</v>
      </c>
      <c r="O4157" s="33" t="s">
        <v>36535</v>
      </c>
      <c r="P4157" s="33" t="s">
        <v>45771</v>
      </c>
      <c r="Q4157" s="33" t="s">
        <v>29986</v>
      </c>
      <c r="R4157" s="39" t="s">
        <v>24617</v>
      </c>
      <c r="S4157" s="33" t="s">
        <v>93</v>
      </c>
      <c r="T4157" s="33" t="s">
        <v>21</v>
      </c>
      <c r="U4157" s="33" t="s">
        <v>26689</v>
      </c>
      <c r="V4157" s="33" t="s">
        <v>26482</v>
      </c>
      <c r="W4157" s="33" t="s">
        <v>26485</v>
      </c>
      <c r="X4157" s="33" t="s">
        <v>93</v>
      </c>
      <c r="Y4157" s="33">
        <v>2135</v>
      </c>
      <c r="AA4157" s="33" t="s">
        <v>42843</v>
      </c>
      <c r="AB4157" s="33">
        <v>4289</v>
      </c>
      <c r="AC4157" s="103">
        <v>18577</v>
      </c>
    </row>
    <row r="4158" spans="1:29" ht="13" customHeight="1" x14ac:dyDescent="0.2">
      <c r="A4158" s="33" t="s">
        <v>24618</v>
      </c>
      <c r="B4158" s="33">
        <v>72</v>
      </c>
      <c r="C4158" s="33" t="s">
        <v>13</v>
      </c>
      <c r="D4158" s="33" t="s">
        <v>30</v>
      </c>
      <c r="F4158" s="94">
        <v>42722</v>
      </c>
      <c r="G4158" s="33" t="s">
        <v>24619</v>
      </c>
      <c r="H4158" s="33" t="s">
        <v>2297</v>
      </c>
      <c r="I4158" s="33" t="s">
        <v>366</v>
      </c>
      <c r="J4158" s="62">
        <v>74127</v>
      </c>
      <c r="K4158" s="33" t="s">
        <v>2297</v>
      </c>
      <c r="L4158" s="33" t="s">
        <v>3095</v>
      </c>
      <c r="M4158" s="1" t="s">
        <v>46198</v>
      </c>
      <c r="N4158" s="33" t="s">
        <v>20</v>
      </c>
      <c r="O4158" s="33" t="s">
        <v>24620</v>
      </c>
      <c r="P4158" s="33" t="s">
        <v>45771</v>
      </c>
      <c r="Q4158" s="33" t="s">
        <v>29986</v>
      </c>
      <c r="R4158" s="39" t="s">
        <v>24621</v>
      </c>
      <c r="S4158" s="33" t="s">
        <v>509</v>
      </c>
      <c r="T4158" s="33" t="s">
        <v>21</v>
      </c>
      <c r="U4158" s="33" t="s">
        <v>26689</v>
      </c>
      <c r="V4158" s="33" t="s">
        <v>26484</v>
      </c>
      <c r="W4158" s="33" t="s">
        <v>26485</v>
      </c>
      <c r="X4158" s="33" t="s">
        <v>93</v>
      </c>
      <c r="Y4158" s="33">
        <v>2136</v>
      </c>
      <c r="AA4158" s="33" t="s">
        <v>42842</v>
      </c>
      <c r="AB4158" s="33">
        <v>4290</v>
      </c>
      <c r="AC4158" s="103">
        <v>18579</v>
      </c>
    </row>
    <row r="4159" spans="1:29" ht="13" customHeight="1" x14ac:dyDescent="0.2">
      <c r="A4159" s="33" t="s">
        <v>24610</v>
      </c>
      <c r="B4159" s="33">
        <v>20</v>
      </c>
      <c r="C4159" s="33" t="s">
        <v>13</v>
      </c>
      <c r="D4159" s="33" t="s">
        <v>78</v>
      </c>
      <c r="E4159" s="33" t="s">
        <v>24611</v>
      </c>
      <c r="F4159" s="94">
        <v>42722</v>
      </c>
      <c r="G4159" s="33" t="s">
        <v>24612</v>
      </c>
      <c r="H4159" s="33" t="s">
        <v>91</v>
      </c>
      <c r="I4159" s="33" t="s">
        <v>38</v>
      </c>
      <c r="J4159" s="62">
        <v>90047</v>
      </c>
      <c r="K4159" s="33" t="s">
        <v>91</v>
      </c>
      <c r="L4159" s="33" t="s">
        <v>92</v>
      </c>
      <c r="M4159" s="1" t="s">
        <v>45984</v>
      </c>
      <c r="N4159" s="33" t="s">
        <v>20</v>
      </c>
      <c r="O4159" s="33" t="s">
        <v>24613</v>
      </c>
      <c r="P4159" s="33" t="s">
        <v>45771</v>
      </c>
      <c r="Q4159" s="33" t="s">
        <v>29986</v>
      </c>
      <c r="R4159" s="39" t="s">
        <v>24614</v>
      </c>
      <c r="S4159" s="33" t="s">
        <v>93</v>
      </c>
      <c r="T4159" s="33" t="s">
        <v>28</v>
      </c>
      <c r="U4159" s="33" t="s">
        <v>26487</v>
      </c>
      <c r="V4159" s="33" t="s">
        <v>26487</v>
      </c>
      <c r="W4159" s="33" t="s">
        <v>26486</v>
      </c>
      <c r="X4159" s="33" t="s">
        <v>93</v>
      </c>
      <c r="Y4159" s="33">
        <v>2133</v>
      </c>
      <c r="AA4159" s="33" t="s">
        <v>42842</v>
      </c>
      <c r="AB4159" s="33">
        <v>4291</v>
      </c>
      <c r="AC4159" s="103">
        <v>18578</v>
      </c>
    </row>
    <row r="4160" spans="1:29" ht="13" customHeight="1" x14ac:dyDescent="0.2">
      <c r="A4160" s="33" t="s">
        <v>25075</v>
      </c>
      <c r="B4160" s="33">
        <v>33</v>
      </c>
      <c r="C4160" s="33" t="s">
        <v>13</v>
      </c>
      <c r="D4160" s="33" t="s">
        <v>41</v>
      </c>
      <c r="F4160" s="94">
        <v>42721</v>
      </c>
      <c r="G4160" s="33" t="s">
        <v>24988</v>
      </c>
      <c r="H4160" s="33" t="s">
        <v>5480</v>
      </c>
      <c r="I4160" s="33" t="s">
        <v>38</v>
      </c>
      <c r="J4160" s="62">
        <v>90022</v>
      </c>
      <c r="K4160" s="33" t="s">
        <v>91</v>
      </c>
      <c r="L4160" s="33" t="s">
        <v>383</v>
      </c>
      <c r="M4160" s="1" t="s">
        <v>45973</v>
      </c>
      <c r="N4160" s="33" t="s">
        <v>20</v>
      </c>
      <c r="O4160" s="33" t="s">
        <v>36536</v>
      </c>
      <c r="P4160" s="33" t="s">
        <v>45771</v>
      </c>
      <c r="Q4160" s="33" t="s">
        <v>29986</v>
      </c>
      <c r="R4160" s="39" t="s">
        <v>24627</v>
      </c>
      <c r="S4160" s="33" t="s">
        <v>93</v>
      </c>
      <c r="T4160" s="33" t="s">
        <v>21</v>
      </c>
      <c r="U4160" s="33" t="s">
        <v>26689</v>
      </c>
      <c r="V4160" s="33" t="s">
        <v>26482</v>
      </c>
      <c r="W4160" s="33" t="s">
        <v>26485</v>
      </c>
      <c r="X4160" s="33" t="s">
        <v>93</v>
      </c>
      <c r="Y4160" s="33">
        <v>2134</v>
      </c>
      <c r="AA4160" s="33" t="s">
        <v>42842</v>
      </c>
      <c r="AB4160" s="33">
        <v>4286</v>
      </c>
      <c r="AC4160" s="103">
        <v>18572</v>
      </c>
    </row>
    <row r="4161" spans="1:29" ht="13" customHeight="1" x14ac:dyDescent="0.2">
      <c r="A4161" s="33" t="s">
        <v>24622</v>
      </c>
      <c r="B4161" s="33">
        <v>48</v>
      </c>
      <c r="C4161" s="33" t="s">
        <v>13</v>
      </c>
      <c r="D4161" s="33" t="s">
        <v>30</v>
      </c>
      <c r="E4161" s="33" t="s">
        <v>24623</v>
      </c>
      <c r="F4161" s="94">
        <v>42721</v>
      </c>
      <c r="G4161" s="33" t="s">
        <v>24624</v>
      </c>
      <c r="H4161" s="33" t="s">
        <v>784</v>
      </c>
      <c r="I4161" s="33" t="s">
        <v>297</v>
      </c>
      <c r="J4161" s="62">
        <v>38002</v>
      </c>
      <c r="K4161" s="33" t="s">
        <v>1114</v>
      </c>
      <c r="L4161" s="33" t="s">
        <v>22388</v>
      </c>
      <c r="M4161" s="1" t="s">
        <v>46570</v>
      </c>
      <c r="N4161" s="33" t="s">
        <v>20</v>
      </c>
      <c r="O4161" s="33" t="s">
        <v>24625</v>
      </c>
      <c r="P4161" s="33" t="s">
        <v>45771</v>
      </c>
      <c r="Q4161" s="33" t="s">
        <v>29986</v>
      </c>
      <c r="R4161" s="39" t="s">
        <v>24626</v>
      </c>
      <c r="S4161" s="33" t="s">
        <v>93</v>
      </c>
      <c r="T4161" s="33" t="s">
        <v>21</v>
      </c>
      <c r="U4161" s="33" t="s">
        <v>26682</v>
      </c>
      <c r="V4161" s="33" t="s">
        <v>26487</v>
      </c>
      <c r="W4161" s="33" t="s">
        <v>26485</v>
      </c>
      <c r="X4161" s="33" t="s">
        <v>93</v>
      </c>
      <c r="Y4161" s="33">
        <v>2132</v>
      </c>
      <c r="AA4161" s="33" t="s">
        <v>42844</v>
      </c>
      <c r="AB4161" s="33">
        <v>4287</v>
      </c>
      <c r="AC4161" s="103">
        <v>18574</v>
      </c>
    </row>
    <row r="4162" spans="1:29" ht="13" customHeight="1" x14ac:dyDescent="0.2">
      <c r="A4162" s="33" t="s">
        <v>25074</v>
      </c>
      <c r="B4162" s="33">
        <v>44</v>
      </c>
      <c r="C4162" s="33" t="s">
        <v>13</v>
      </c>
      <c r="D4162" s="33" t="s">
        <v>127</v>
      </c>
      <c r="F4162" s="94">
        <v>42721</v>
      </c>
      <c r="G4162" s="33" t="s">
        <v>24989</v>
      </c>
      <c r="H4162" s="33" t="s">
        <v>15077</v>
      </c>
      <c r="I4162" s="33" t="s">
        <v>281</v>
      </c>
      <c r="J4162" s="62">
        <v>98201</v>
      </c>
      <c r="K4162" s="33" t="s">
        <v>1996</v>
      </c>
      <c r="L4162" s="33" t="s">
        <v>14867</v>
      </c>
      <c r="M4162" s="1" t="s">
        <v>47685</v>
      </c>
      <c r="N4162" s="33" t="s">
        <v>20</v>
      </c>
      <c r="O4162" s="33" t="s">
        <v>36537</v>
      </c>
      <c r="P4162" s="33" t="s">
        <v>31754</v>
      </c>
      <c r="Q4162" s="33" t="s">
        <v>29986</v>
      </c>
      <c r="R4162" s="39" t="s">
        <v>24628</v>
      </c>
      <c r="S4162" s="33" t="s">
        <v>93</v>
      </c>
      <c r="T4162" s="33" t="s">
        <v>45897</v>
      </c>
      <c r="U4162" s="33" t="s">
        <v>49804</v>
      </c>
      <c r="V4162" s="33" t="s">
        <v>26482</v>
      </c>
      <c r="W4162" s="33" t="s">
        <v>26485</v>
      </c>
      <c r="X4162" s="33" t="s">
        <v>93</v>
      </c>
      <c r="Y4162" s="33">
        <v>2137</v>
      </c>
      <c r="AA4162" s="33" t="s">
        <v>42842</v>
      </c>
      <c r="AB4162" s="33">
        <v>4288</v>
      </c>
      <c r="AC4162" s="103">
        <v>18573</v>
      </c>
    </row>
    <row r="4163" spans="1:29" ht="13" customHeight="1" x14ac:dyDescent="0.2">
      <c r="A4163" s="33" t="s">
        <v>24629</v>
      </c>
      <c r="B4163" s="33">
        <v>36</v>
      </c>
      <c r="C4163" s="33" t="s">
        <v>13</v>
      </c>
      <c r="D4163" s="33" t="s">
        <v>30</v>
      </c>
      <c r="E4163" s="33" t="s">
        <v>24630</v>
      </c>
      <c r="F4163" s="94">
        <v>42720</v>
      </c>
      <c r="G4163" s="33" t="s">
        <v>24631</v>
      </c>
      <c r="H4163" s="33" t="s">
        <v>265</v>
      </c>
      <c r="I4163" s="33" t="s">
        <v>105</v>
      </c>
      <c r="J4163" s="62">
        <v>97338</v>
      </c>
      <c r="K4163" s="33" t="s">
        <v>1730</v>
      </c>
      <c r="L4163" s="33" t="s">
        <v>28028</v>
      </c>
      <c r="M4163" s="1" t="s">
        <v>47740</v>
      </c>
      <c r="N4163" s="33" t="s">
        <v>20</v>
      </c>
      <c r="O4163" s="33" t="s">
        <v>24632</v>
      </c>
      <c r="P4163" s="33" t="s">
        <v>42395</v>
      </c>
      <c r="Q4163" s="33" t="s">
        <v>29986</v>
      </c>
      <c r="R4163" s="39" t="s">
        <v>24633</v>
      </c>
      <c r="S4163" s="33" t="s">
        <v>901</v>
      </c>
      <c r="T4163" s="33" t="s">
        <v>21</v>
      </c>
      <c r="U4163" s="33" t="s">
        <v>26689</v>
      </c>
      <c r="V4163" s="33" t="s">
        <v>26484</v>
      </c>
      <c r="W4163" s="33" t="s">
        <v>26485</v>
      </c>
      <c r="X4163" s="33" t="s">
        <v>93</v>
      </c>
      <c r="Y4163" s="33">
        <v>2138</v>
      </c>
      <c r="AA4163" s="33" t="s">
        <v>42843</v>
      </c>
      <c r="AB4163" s="33">
        <v>4285</v>
      </c>
      <c r="AC4163" s="103">
        <v>18568</v>
      </c>
    </row>
    <row r="4164" spans="1:29" ht="13" customHeight="1" x14ac:dyDescent="0.2">
      <c r="A4164" s="33" t="s">
        <v>24642</v>
      </c>
      <c r="B4164" s="33">
        <v>60</v>
      </c>
      <c r="C4164" s="33" t="s">
        <v>13</v>
      </c>
      <c r="D4164" s="33" t="s">
        <v>30</v>
      </c>
      <c r="F4164" s="94">
        <v>42719</v>
      </c>
      <c r="G4164" s="33" t="s">
        <v>24990</v>
      </c>
      <c r="H4164" s="33" t="s">
        <v>24643</v>
      </c>
      <c r="I4164" s="33" t="s">
        <v>38</v>
      </c>
      <c r="J4164" s="62">
        <v>91745</v>
      </c>
      <c r="K4164" s="33" t="s">
        <v>91</v>
      </c>
      <c r="L4164" s="33" t="s">
        <v>383</v>
      </c>
      <c r="M4164" s="1" t="s">
        <v>45973</v>
      </c>
      <c r="N4164" s="33" t="s">
        <v>4952</v>
      </c>
      <c r="O4164" s="33" t="s">
        <v>24644</v>
      </c>
      <c r="P4164" s="33" t="s">
        <v>45771</v>
      </c>
      <c r="Q4164" s="33" t="s">
        <v>29986</v>
      </c>
      <c r="R4164" s="39" t="s">
        <v>24645</v>
      </c>
      <c r="S4164" s="33" t="s">
        <v>93</v>
      </c>
      <c r="T4164" s="33" t="s">
        <v>21</v>
      </c>
      <c r="U4164" s="33" t="s">
        <v>26689</v>
      </c>
      <c r="V4164" s="33" t="s">
        <v>26484</v>
      </c>
      <c r="W4164" s="33" t="s">
        <v>26485</v>
      </c>
      <c r="X4164" s="33" t="s">
        <v>93</v>
      </c>
      <c r="Y4164" s="33">
        <v>2130</v>
      </c>
      <c r="AA4164" s="33" t="s">
        <v>42844</v>
      </c>
      <c r="AB4164" s="33">
        <v>4283</v>
      </c>
      <c r="AC4164" s="103">
        <v>18563</v>
      </c>
    </row>
    <row r="4165" spans="1:29" ht="13" customHeight="1" x14ac:dyDescent="0.2">
      <c r="A4165" s="33" t="s">
        <v>24634</v>
      </c>
      <c r="B4165" s="33">
        <v>37</v>
      </c>
      <c r="C4165" s="33" t="s">
        <v>13</v>
      </c>
      <c r="D4165" s="33" t="s">
        <v>78</v>
      </c>
      <c r="E4165" s="33" t="s">
        <v>24635</v>
      </c>
      <c r="F4165" s="94">
        <v>42719</v>
      </c>
      <c r="G4165" s="33" t="s">
        <v>24636</v>
      </c>
      <c r="H4165" s="33" t="s">
        <v>24637</v>
      </c>
      <c r="I4165" s="33" t="s">
        <v>337</v>
      </c>
      <c r="J4165" s="62">
        <v>28001</v>
      </c>
      <c r="K4165" s="33" t="s">
        <v>24638</v>
      </c>
      <c r="L4165" s="33" t="s">
        <v>24639</v>
      </c>
      <c r="M4165" s="1" t="s">
        <v>47741</v>
      </c>
      <c r="N4165" s="33" t="s">
        <v>362</v>
      </c>
      <c r="O4165" s="33" t="s">
        <v>24640</v>
      </c>
      <c r="P4165" s="33" t="s">
        <v>45771</v>
      </c>
      <c r="Q4165" s="33" t="s">
        <v>29986</v>
      </c>
      <c r="R4165" s="39" t="s">
        <v>24641</v>
      </c>
      <c r="S4165" s="33" t="s">
        <v>22</v>
      </c>
      <c r="T4165" s="33" t="s">
        <v>45897</v>
      </c>
      <c r="U4165" s="33" t="s">
        <v>49804</v>
      </c>
      <c r="V4165" s="33" t="s">
        <v>26484</v>
      </c>
      <c r="W4165" s="33" t="s">
        <v>26485</v>
      </c>
      <c r="AA4165" s="33" t="s">
        <v>42843</v>
      </c>
      <c r="AB4165" s="33">
        <v>4284</v>
      </c>
      <c r="AC4165" s="103">
        <v>18562</v>
      </c>
    </row>
    <row r="4166" spans="1:29" ht="13" customHeight="1" x14ac:dyDescent="0.2">
      <c r="A4166" s="33" t="s">
        <v>24646</v>
      </c>
      <c r="B4166" s="33">
        <v>18</v>
      </c>
      <c r="C4166" s="33" t="s">
        <v>13</v>
      </c>
      <c r="D4166" s="33" t="s">
        <v>78</v>
      </c>
      <c r="E4166" s="33" t="s">
        <v>24647</v>
      </c>
      <c r="F4166" s="94">
        <v>42717</v>
      </c>
      <c r="G4166" s="33" t="s">
        <v>24648</v>
      </c>
      <c r="H4166" s="33" t="s">
        <v>1483</v>
      </c>
      <c r="I4166" s="33" t="s">
        <v>45</v>
      </c>
      <c r="J4166" s="62">
        <v>21216</v>
      </c>
      <c r="K4166" s="33" t="s">
        <v>4310</v>
      </c>
      <c r="L4166" s="33" t="s">
        <v>24649</v>
      </c>
      <c r="M4166" s="1" t="s">
        <v>47742</v>
      </c>
      <c r="N4166" s="33" t="s">
        <v>20</v>
      </c>
      <c r="O4166" s="33" t="s">
        <v>24650</v>
      </c>
      <c r="P4166" s="33" t="s">
        <v>45771</v>
      </c>
      <c r="Q4166" s="33" t="s">
        <v>29986</v>
      </c>
      <c r="R4166" s="39" t="s">
        <v>24651</v>
      </c>
      <c r="S4166" s="33" t="s">
        <v>93</v>
      </c>
      <c r="T4166" s="33" t="s">
        <v>21</v>
      </c>
      <c r="U4166" s="33" t="s">
        <v>26689</v>
      </c>
      <c r="V4166" s="33" t="s">
        <v>26484</v>
      </c>
      <c r="W4166" s="33" t="s">
        <v>26485</v>
      </c>
      <c r="X4166" s="33" t="s">
        <v>93</v>
      </c>
      <c r="Y4166" s="33">
        <v>2126</v>
      </c>
      <c r="AA4166" s="33" t="s">
        <v>42842</v>
      </c>
      <c r="AB4166" s="33">
        <v>4281</v>
      </c>
      <c r="AC4166" s="103">
        <v>18556</v>
      </c>
    </row>
    <row r="4167" spans="1:29" ht="13" customHeight="1" x14ac:dyDescent="0.2">
      <c r="A4167" s="33" t="s">
        <v>24652</v>
      </c>
      <c r="B4167" s="33">
        <v>32</v>
      </c>
      <c r="C4167" s="33" t="s">
        <v>13</v>
      </c>
      <c r="D4167" s="33" t="s">
        <v>78</v>
      </c>
      <c r="E4167" s="33" t="s">
        <v>24653</v>
      </c>
      <c r="F4167" s="94">
        <v>42717</v>
      </c>
      <c r="G4167" s="33" t="s">
        <v>24654</v>
      </c>
      <c r="H4167" s="33" t="s">
        <v>7607</v>
      </c>
      <c r="I4167" s="33" t="s">
        <v>159</v>
      </c>
      <c r="J4167" s="62">
        <v>30228</v>
      </c>
      <c r="K4167" s="33" t="s">
        <v>7609</v>
      </c>
      <c r="L4167" s="33" t="s">
        <v>7610</v>
      </c>
      <c r="M4167" s="1" t="s">
        <v>46905</v>
      </c>
      <c r="N4167" s="33" t="s">
        <v>4952</v>
      </c>
      <c r="O4167" s="33" t="s">
        <v>24655</v>
      </c>
      <c r="P4167" s="33" t="s">
        <v>31864</v>
      </c>
      <c r="Q4167" s="33" t="s">
        <v>29986</v>
      </c>
      <c r="R4167" s="39" t="s">
        <v>24656</v>
      </c>
      <c r="S4167" s="33" t="s">
        <v>509</v>
      </c>
      <c r="T4167" s="33" t="s">
        <v>21</v>
      </c>
      <c r="U4167" s="33" t="s">
        <v>26689</v>
      </c>
      <c r="V4167" s="33" t="s">
        <v>26482</v>
      </c>
      <c r="W4167" s="33" t="s">
        <v>26485</v>
      </c>
      <c r="X4167" s="33" t="s">
        <v>93</v>
      </c>
      <c r="Y4167" s="33">
        <v>2128</v>
      </c>
      <c r="AA4167" s="33" t="s">
        <v>42844</v>
      </c>
      <c r="AB4167" s="33">
        <v>4282</v>
      </c>
      <c r="AC4167" s="103">
        <v>18555</v>
      </c>
    </row>
    <row r="4168" spans="1:29" ht="13" customHeight="1" x14ac:dyDescent="0.2">
      <c r="A4168" s="33" t="s">
        <v>24657</v>
      </c>
      <c r="B4168" s="33">
        <v>28</v>
      </c>
      <c r="C4168" s="33" t="s">
        <v>13</v>
      </c>
      <c r="D4168" s="33" t="s">
        <v>78</v>
      </c>
      <c r="E4168" s="33" t="s">
        <v>24658</v>
      </c>
      <c r="F4168" s="94">
        <v>42716</v>
      </c>
      <c r="G4168" s="33" t="s">
        <v>24659</v>
      </c>
      <c r="H4168" s="33" t="s">
        <v>1030</v>
      </c>
      <c r="I4168" s="33" t="s">
        <v>373</v>
      </c>
      <c r="J4168" s="62">
        <v>19111</v>
      </c>
      <c r="K4168" s="33" t="s">
        <v>1030</v>
      </c>
      <c r="L4168" s="33" t="s">
        <v>5147</v>
      </c>
      <c r="M4168" s="1" t="s">
        <v>48899</v>
      </c>
      <c r="N4168" s="33" t="s">
        <v>20</v>
      </c>
      <c r="O4168" s="33" t="s">
        <v>24660</v>
      </c>
      <c r="P4168" s="33" t="s">
        <v>45771</v>
      </c>
      <c r="Q4168" s="33" t="s">
        <v>29986</v>
      </c>
      <c r="R4168" s="39" t="s">
        <v>24661</v>
      </c>
      <c r="S4168" s="33" t="s">
        <v>93</v>
      </c>
      <c r="T4168" s="33" t="s">
        <v>21</v>
      </c>
      <c r="U4168" s="33" t="s">
        <v>26689</v>
      </c>
      <c r="V4168" s="33" t="s">
        <v>26484</v>
      </c>
      <c r="W4168" s="33" t="s">
        <v>26485</v>
      </c>
      <c r="X4168" s="33" t="s">
        <v>93</v>
      </c>
      <c r="Y4168" s="33">
        <v>2125</v>
      </c>
      <c r="AA4168" s="33" t="s">
        <v>42842</v>
      </c>
      <c r="AB4168" s="33">
        <v>4279</v>
      </c>
      <c r="AC4168" s="103">
        <v>18551</v>
      </c>
    </row>
    <row r="4169" spans="1:29" ht="13" customHeight="1" x14ac:dyDescent="0.2">
      <c r="A4169" s="33" t="s">
        <v>24662</v>
      </c>
      <c r="B4169" s="33">
        <v>31</v>
      </c>
      <c r="C4169" s="33" t="s">
        <v>13</v>
      </c>
      <c r="D4169" s="33" t="s">
        <v>30</v>
      </c>
      <c r="F4169" s="94">
        <v>42716</v>
      </c>
      <c r="G4169" s="33" t="s">
        <v>24663</v>
      </c>
      <c r="H4169" s="33" t="s">
        <v>24664</v>
      </c>
      <c r="I4169" s="33" t="s">
        <v>159</v>
      </c>
      <c r="J4169" s="62">
        <v>31016</v>
      </c>
      <c r="K4169" s="33" t="s">
        <v>1034</v>
      </c>
      <c r="L4169" s="33" t="s">
        <v>24665</v>
      </c>
      <c r="M4169" s="1" t="s">
        <v>48944</v>
      </c>
      <c r="N4169" s="33" t="s">
        <v>20</v>
      </c>
      <c r="O4169" s="33" t="s">
        <v>24666</v>
      </c>
      <c r="P4169" s="33" t="s">
        <v>45771</v>
      </c>
      <c r="Q4169" s="33" t="s">
        <v>29986</v>
      </c>
      <c r="R4169" s="39" t="s">
        <v>24667</v>
      </c>
      <c r="S4169" s="33" t="s">
        <v>93</v>
      </c>
      <c r="T4169" s="33" t="s">
        <v>21</v>
      </c>
      <c r="U4169" s="33" t="s">
        <v>26689</v>
      </c>
      <c r="V4169" s="33" t="s">
        <v>26484</v>
      </c>
      <c r="W4169" s="33" t="s">
        <v>26485</v>
      </c>
      <c r="X4169" s="33" t="s">
        <v>93</v>
      </c>
      <c r="Y4169" s="33">
        <v>2120</v>
      </c>
      <c r="AA4169" s="33" t="s">
        <v>42843</v>
      </c>
      <c r="AB4169" s="33">
        <v>4278</v>
      </c>
      <c r="AC4169" s="103">
        <v>18553</v>
      </c>
    </row>
    <row r="4170" spans="1:29" ht="13" customHeight="1" x14ac:dyDescent="0.2">
      <c r="A4170" s="33" t="s">
        <v>24668</v>
      </c>
      <c r="B4170" s="33">
        <v>73</v>
      </c>
      <c r="C4170" s="33" t="s">
        <v>13</v>
      </c>
      <c r="D4170" s="33" t="s">
        <v>41</v>
      </c>
      <c r="E4170" s="33" t="s">
        <v>24669</v>
      </c>
      <c r="F4170" s="94">
        <v>42716</v>
      </c>
      <c r="G4170" s="33" t="s">
        <v>24991</v>
      </c>
      <c r="H4170" s="33" t="s">
        <v>628</v>
      </c>
      <c r="I4170" s="33" t="s">
        <v>38</v>
      </c>
      <c r="J4170" s="62">
        <v>93313</v>
      </c>
      <c r="K4170" s="33" t="s">
        <v>629</v>
      </c>
      <c r="L4170" s="33" t="s">
        <v>630</v>
      </c>
      <c r="M4170" s="1" t="s">
        <v>46534</v>
      </c>
      <c r="N4170" s="33" t="s">
        <v>20</v>
      </c>
      <c r="O4170" s="33" t="s">
        <v>24670</v>
      </c>
      <c r="P4170" s="33" t="s">
        <v>49741</v>
      </c>
      <c r="Q4170" s="33" t="s">
        <v>29986</v>
      </c>
      <c r="R4170" s="39" t="s">
        <v>24671</v>
      </c>
      <c r="S4170" s="33" t="s">
        <v>509</v>
      </c>
      <c r="T4170" s="33" t="s">
        <v>45897</v>
      </c>
      <c r="U4170" s="33" t="s">
        <v>49804</v>
      </c>
      <c r="V4170" s="33" t="s">
        <v>26487</v>
      </c>
      <c r="W4170" s="33" t="s">
        <v>26485</v>
      </c>
      <c r="X4170" s="33" t="s">
        <v>93</v>
      </c>
      <c r="Y4170" s="33">
        <v>2114</v>
      </c>
      <c r="AA4170" s="33" t="s">
        <v>42844</v>
      </c>
      <c r="AB4170" s="33">
        <v>4280</v>
      </c>
      <c r="AC4170" s="103">
        <v>18550</v>
      </c>
    </row>
    <row r="4171" spans="1:29" ht="13" customHeight="1" x14ac:dyDescent="0.2">
      <c r="A4171" s="33" t="s">
        <v>24678</v>
      </c>
      <c r="B4171" s="33">
        <v>24</v>
      </c>
      <c r="C4171" s="33" t="s">
        <v>13</v>
      </c>
      <c r="D4171" s="33" t="s">
        <v>30</v>
      </c>
      <c r="F4171" s="94">
        <v>42715</v>
      </c>
      <c r="G4171" s="33" t="s">
        <v>24994</v>
      </c>
      <c r="H4171" s="33" t="s">
        <v>24679</v>
      </c>
      <c r="I4171" s="33" t="s">
        <v>336</v>
      </c>
      <c r="J4171" s="62">
        <v>67104</v>
      </c>
      <c r="K4171" s="33" t="s">
        <v>24680</v>
      </c>
      <c r="L4171" s="33" t="s">
        <v>24681</v>
      </c>
      <c r="M4171" s="1" t="s">
        <v>47743</v>
      </c>
      <c r="N4171" s="33" t="s">
        <v>20</v>
      </c>
      <c r="O4171" s="33" t="s">
        <v>24682</v>
      </c>
      <c r="P4171" s="33" t="s">
        <v>45771</v>
      </c>
      <c r="Q4171" s="33" t="s">
        <v>29986</v>
      </c>
      <c r="R4171" s="39" t="s">
        <v>24683</v>
      </c>
      <c r="S4171" s="33" t="s">
        <v>93</v>
      </c>
      <c r="T4171" s="33" t="s">
        <v>21</v>
      </c>
      <c r="U4171" s="33" t="s">
        <v>26689</v>
      </c>
      <c r="V4171" s="33" t="s">
        <v>26484</v>
      </c>
      <c r="W4171" s="33" t="s">
        <v>26485</v>
      </c>
      <c r="X4171" s="33" t="s">
        <v>93</v>
      </c>
      <c r="Y4171" s="33">
        <v>2127</v>
      </c>
      <c r="AA4171" s="33" t="s">
        <v>42843</v>
      </c>
      <c r="AB4171" s="33">
        <v>4273</v>
      </c>
      <c r="AC4171" s="103">
        <v>18545</v>
      </c>
    </row>
    <row r="4172" spans="1:29" ht="13" customHeight="1" x14ac:dyDescent="0.2">
      <c r="A4172" s="33" t="s">
        <v>24684</v>
      </c>
      <c r="B4172" s="33">
        <v>30</v>
      </c>
      <c r="C4172" s="33" t="s">
        <v>13</v>
      </c>
      <c r="D4172" s="33" t="s">
        <v>41</v>
      </c>
      <c r="F4172" s="94">
        <v>42715</v>
      </c>
      <c r="G4172" s="33" t="s">
        <v>24993</v>
      </c>
      <c r="H4172" s="33" t="s">
        <v>3929</v>
      </c>
      <c r="I4172" s="33" t="s">
        <v>66</v>
      </c>
      <c r="J4172" s="62">
        <v>78046</v>
      </c>
      <c r="K4172" s="33" t="s">
        <v>3931</v>
      </c>
      <c r="L4172" s="33" t="s">
        <v>3932</v>
      </c>
      <c r="M4172" s="1" t="s">
        <v>46097</v>
      </c>
      <c r="N4172" s="33" t="s">
        <v>20</v>
      </c>
      <c r="O4172" s="33" t="s">
        <v>24685</v>
      </c>
      <c r="P4172" s="33" t="s">
        <v>45771</v>
      </c>
      <c r="Q4172" s="33" t="s">
        <v>29986</v>
      </c>
      <c r="R4172" s="39" t="s">
        <v>24686</v>
      </c>
      <c r="S4172" s="33" t="s">
        <v>509</v>
      </c>
      <c r="T4172" s="33" t="s">
        <v>21</v>
      </c>
      <c r="U4172" s="33" t="s">
        <v>26682</v>
      </c>
      <c r="V4172" s="33" t="s">
        <v>26484</v>
      </c>
      <c r="W4172" s="33" t="s">
        <v>26485</v>
      </c>
      <c r="X4172" s="33" t="s">
        <v>93</v>
      </c>
      <c r="Y4172" s="33">
        <v>2121</v>
      </c>
      <c r="AA4172" s="33" t="s">
        <v>42844</v>
      </c>
      <c r="AB4172" s="33">
        <v>4274</v>
      </c>
      <c r="AC4172" s="103">
        <v>18546</v>
      </c>
    </row>
    <row r="4173" spans="1:29" ht="13" customHeight="1" x14ac:dyDescent="0.2">
      <c r="A4173" s="33" t="s">
        <v>24692</v>
      </c>
      <c r="B4173" s="33">
        <v>53</v>
      </c>
      <c r="C4173" s="33" t="s">
        <v>13</v>
      </c>
      <c r="D4173" s="33" t="s">
        <v>30</v>
      </c>
      <c r="F4173" s="94">
        <v>42715</v>
      </c>
      <c r="G4173" s="33" t="s">
        <v>24693</v>
      </c>
      <c r="H4173" s="33" t="s">
        <v>1495</v>
      </c>
      <c r="I4173" s="33" t="s">
        <v>429</v>
      </c>
      <c r="J4173" s="62">
        <v>68467</v>
      </c>
      <c r="K4173" s="33" t="s">
        <v>1495</v>
      </c>
      <c r="L4173" s="33" t="s">
        <v>16917</v>
      </c>
      <c r="M4173" s="1" t="s">
        <v>47744</v>
      </c>
      <c r="N4173" s="33" t="s">
        <v>4952</v>
      </c>
      <c r="O4173" s="33" t="s">
        <v>24694</v>
      </c>
      <c r="P4173" s="33" t="s">
        <v>45771</v>
      </c>
      <c r="Q4173" s="33" t="s">
        <v>29986</v>
      </c>
      <c r="R4173" s="39" t="s">
        <v>24695</v>
      </c>
      <c r="S4173" s="33" t="s">
        <v>509</v>
      </c>
      <c r="T4173" s="33" t="s">
        <v>21</v>
      </c>
      <c r="U4173" s="33" t="s">
        <v>26682</v>
      </c>
      <c r="V4173" s="33" t="s">
        <v>26482</v>
      </c>
      <c r="W4173" s="33" t="s">
        <v>26485</v>
      </c>
      <c r="X4173" s="33" t="s">
        <v>93</v>
      </c>
      <c r="Y4173" s="33">
        <v>2112</v>
      </c>
      <c r="AA4173" s="33" t="s">
        <v>42843</v>
      </c>
      <c r="AB4173" s="33">
        <v>4275</v>
      </c>
      <c r="AC4173" s="103">
        <v>18549</v>
      </c>
    </row>
    <row r="4174" spans="1:29" ht="13" customHeight="1" x14ac:dyDescent="0.2">
      <c r="A4174" s="33" t="s">
        <v>24687</v>
      </c>
      <c r="B4174" s="33">
        <v>44</v>
      </c>
      <c r="C4174" s="33" t="s">
        <v>102</v>
      </c>
      <c r="D4174" s="33" t="s">
        <v>30</v>
      </c>
      <c r="F4174" s="94">
        <v>42715</v>
      </c>
      <c r="G4174" s="33" t="s">
        <v>24992</v>
      </c>
      <c r="H4174" s="33" t="s">
        <v>24688</v>
      </c>
      <c r="I4174" s="33" t="s">
        <v>111</v>
      </c>
      <c r="J4174" s="62">
        <v>86442</v>
      </c>
      <c r="K4174" s="33" t="s">
        <v>5349</v>
      </c>
      <c r="L4174" s="33" t="s">
        <v>24689</v>
      </c>
      <c r="M4174" s="1" t="s">
        <v>47745</v>
      </c>
      <c r="N4174" s="33" t="s">
        <v>20</v>
      </c>
      <c r="O4174" s="33" t="s">
        <v>24690</v>
      </c>
      <c r="P4174" s="33" t="s">
        <v>45771</v>
      </c>
      <c r="Q4174" s="33" t="s">
        <v>29986</v>
      </c>
      <c r="R4174" s="39" t="s">
        <v>24691</v>
      </c>
      <c r="S4174" s="33" t="s">
        <v>509</v>
      </c>
      <c r="T4174" s="33" t="s">
        <v>45897</v>
      </c>
      <c r="U4174" s="33" t="s">
        <v>39851</v>
      </c>
      <c r="V4174" s="33" t="s">
        <v>26484</v>
      </c>
      <c r="W4174" s="33" t="s">
        <v>26485</v>
      </c>
      <c r="X4174" s="33" t="s">
        <v>93</v>
      </c>
      <c r="Y4174" s="33">
        <v>2123</v>
      </c>
      <c r="AA4174" s="33" t="s">
        <v>42844</v>
      </c>
      <c r="AB4174" s="33">
        <v>4276</v>
      </c>
      <c r="AC4174" s="103">
        <v>18547</v>
      </c>
    </row>
    <row r="4175" spans="1:29" ht="13" customHeight="1" x14ac:dyDescent="0.2">
      <c r="A4175" s="33" t="s">
        <v>24672</v>
      </c>
      <c r="B4175" s="33">
        <v>39</v>
      </c>
      <c r="C4175" s="33" t="s">
        <v>13</v>
      </c>
      <c r="D4175" s="33" t="s">
        <v>30</v>
      </c>
      <c r="F4175" s="94">
        <v>42715</v>
      </c>
      <c r="G4175" s="33" t="s">
        <v>24673</v>
      </c>
      <c r="H4175" s="33" t="s">
        <v>24674</v>
      </c>
      <c r="I4175" s="33" t="s">
        <v>138</v>
      </c>
      <c r="J4175" s="62">
        <v>26554</v>
      </c>
      <c r="K4175" s="33" t="s">
        <v>389</v>
      </c>
      <c r="L4175" s="33" t="s">
        <v>24675</v>
      </c>
      <c r="M4175" s="1" t="s">
        <v>47746</v>
      </c>
      <c r="N4175" s="33" t="s">
        <v>20</v>
      </c>
      <c r="O4175" s="33" t="s">
        <v>24676</v>
      </c>
      <c r="P4175" s="33" t="s">
        <v>45771</v>
      </c>
      <c r="Q4175" s="33" t="s">
        <v>29986</v>
      </c>
      <c r="R4175" s="39" t="s">
        <v>24677</v>
      </c>
      <c r="S4175" s="33" t="s">
        <v>93</v>
      </c>
      <c r="T4175" s="33" t="s">
        <v>350</v>
      </c>
      <c r="U4175" s="33" t="s">
        <v>26775</v>
      </c>
      <c r="V4175" s="33" t="s">
        <v>26482</v>
      </c>
      <c r="W4175" s="33" t="s">
        <v>26485</v>
      </c>
      <c r="X4175" s="33" t="s">
        <v>93</v>
      </c>
      <c r="Y4175" s="33">
        <v>2118</v>
      </c>
      <c r="AA4175" s="33" t="s">
        <v>42844</v>
      </c>
      <c r="AB4175" s="33">
        <v>4277</v>
      </c>
      <c r="AC4175" s="103">
        <v>18548</v>
      </c>
    </row>
    <row r="4176" spans="1:29" ht="13" customHeight="1" x14ac:dyDescent="0.2">
      <c r="A4176" s="33" t="s">
        <v>24696</v>
      </c>
      <c r="B4176" s="33">
        <v>35</v>
      </c>
      <c r="C4176" s="33" t="s">
        <v>13</v>
      </c>
      <c r="D4176" s="33" t="s">
        <v>78</v>
      </c>
      <c r="E4176" s="33" t="s">
        <v>24697</v>
      </c>
      <c r="F4176" s="94">
        <v>42714</v>
      </c>
      <c r="G4176" s="33" t="s">
        <v>24698</v>
      </c>
      <c r="H4176" s="33" t="s">
        <v>24699</v>
      </c>
      <c r="I4176" s="33" t="s">
        <v>25</v>
      </c>
      <c r="J4176" s="62">
        <v>29150</v>
      </c>
      <c r="K4176" s="33" t="s">
        <v>24699</v>
      </c>
      <c r="L4176" s="33" t="s">
        <v>24700</v>
      </c>
      <c r="M4176" s="1" t="s">
        <v>47747</v>
      </c>
      <c r="N4176" s="33" t="s">
        <v>20</v>
      </c>
      <c r="O4176" s="33" t="s">
        <v>24701</v>
      </c>
      <c r="P4176" s="33" t="s">
        <v>49750</v>
      </c>
      <c r="Q4176" s="33" t="s">
        <v>29986</v>
      </c>
      <c r="R4176" s="39" t="s">
        <v>24702</v>
      </c>
      <c r="S4176" s="33" t="s">
        <v>93</v>
      </c>
      <c r="T4176" s="33" t="s">
        <v>21</v>
      </c>
      <c r="U4176" s="33" t="s">
        <v>26689</v>
      </c>
      <c r="V4176" s="33" t="s">
        <v>26484</v>
      </c>
      <c r="W4176" s="33" t="s">
        <v>26486</v>
      </c>
      <c r="X4176" s="33" t="s">
        <v>93</v>
      </c>
      <c r="Y4176" s="33">
        <v>2113</v>
      </c>
      <c r="AA4176" s="33" t="s">
        <v>42844</v>
      </c>
      <c r="AB4176" s="33">
        <v>4271</v>
      </c>
      <c r="AC4176" s="103">
        <v>18544</v>
      </c>
    </row>
    <row r="4177" spans="1:29" ht="13" customHeight="1" x14ac:dyDescent="0.2">
      <c r="A4177" s="33" t="s">
        <v>24703</v>
      </c>
      <c r="B4177" s="33">
        <v>36</v>
      </c>
      <c r="C4177" s="33" t="s">
        <v>13</v>
      </c>
      <c r="D4177" s="33" t="s">
        <v>30</v>
      </c>
      <c r="E4177" s="33" t="s">
        <v>24704</v>
      </c>
      <c r="F4177" s="94">
        <v>42714</v>
      </c>
      <c r="G4177" s="33" t="s">
        <v>24705</v>
      </c>
      <c r="H4177" s="33" t="s">
        <v>12386</v>
      </c>
      <c r="I4177" s="33" t="s">
        <v>197</v>
      </c>
      <c r="J4177" s="62">
        <v>46143</v>
      </c>
      <c r="K4177" s="33" t="s">
        <v>3019</v>
      </c>
      <c r="L4177" s="33" t="s">
        <v>21997</v>
      </c>
      <c r="M4177" s="1" t="s">
        <v>47748</v>
      </c>
      <c r="N4177" s="33" t="s">
        <v>20</v>
      </c>
      <c r="O4177" s="33" t="s">
        <v>24706</v>
      </c>
      <c r="P4177" s="33" t="s">
        <v>31864</v>
      </c>
      <c r="Q4177" s="33" t="s">
        <v>29986</v>
      </c>
      <c r="R4177" s="39" t="s">
        <v>24707</v>
      </c>
      <c r="S4177" s="33" t="s">
        <v>93</v>
      </c>
      <c r="T4177" s="33" t="s">
        <v>21</v>
      </c>
      <c r="U4177" s="33" t="s">
        <v>26682</v>
      </c>
      <c r="V4177" s="33" t="s">
        <v>26482</v>
      </c>
      <c r="W4177" s="33" t="s">
        <v>26485</v>
      </c>
      <c r="X4177" s="33" t="s">
        <v>509</v>
      </c>
      <c r="Y4177" s="33">
        <v>2116</v>
      </c>
      <c r="AA4177" s="33" t="s">
        <v>42844</v>
      </c>
      <c r="AB4177" s="33">
        <v>4272</v>
      </c>
      <c r="AC4177" s="103">
        <v>18543</v>
      </c>
    </row>
    <row r="4178" spans="1:29" ht="13" customHeight="1" x14ac:dyDescent="0.2">
      <c r="A4178" s="33" t="s">
        <v>24713</v>
      </c>
      <c r="B4178" s="33">
        <v>35</v>
      </c>
      <c r="C4178" s="33" t="s">
        <v>13</v>
      </c>
      <c r="D4178" s="33" t="s">
        <v>30</v>
      </c>
      <c r="E4178" s="33" t="s">
        <v>24714</v>
      </c>
      <c r="F4178" s="94">
        <v>42713</v>
      </c>
      <c r="G4178" s="33" t="s">
        <v>24715</v>
      </c>
      <c r="H4178" s="33" t="s">
        <v>5951</v>
      </c>
      <c r="I4178" s="33" t="s">
        <v>373</v>
      </c>
      <c r="J4178" s="62">
        <v>18040</v>
      </c>
      <c r="K4178" s="33" t="s">
        <v>5953</v>
      </c>
      <c r="L4178" s="33" t="s">
        <v>24716</v>
      </c>
      <c r="M4178" s="1" t="s">
        <v>47750</v>
      </c>
      <c r="N4178" s="33" t="s">
        <v>20</v>
      </c>
      <c r="O4178" s="33" t="s">
        <v>24717</v>
      </c>
      <c r="P4178" s="33" t="s">
        <v>45771</v>
      </c>
      <c r="Q4178" s="33" t="s">
        <v>29986</v>
      </c>
      <c r="R4178" s="39" t="s">
        <v>24718</v>
      </c>
      <c r="S4178" s="33" t="s">
        <v>509</v>
      </c>
      <c r="T4178" s="33" t="s">
        <v>21</v>
      </c>
      <c r="U4178" s="33" t="s">
        <v>29321</v>
      </c>
      <c r="V4178" s="33" t="s">
        <v>26482</v>
      </c>
      <c r="W4178" s="33" t="s">
        <v>26485</v>
      </c>
      <c r="X4178" s="33" t="s">
        <v>93</v>
      </c>
      <c r="Y4178" s="33">
        <v>2122</v>
      </c>
      <c r="AA4178" s="33" t="s">
        <v>42844</v>
      </c>
      <c r="AB4178" s="33">
        <v>4268</v>
      </c>
      <c r="AC4178" s="103">
        <v>18540</v>
      </c>
    </row>
    <row r="4179" spans="1:29" ht="13" customHeight="1" x14ac:dyDescent="0.2">
      <c r="A4179" s="33" t="s">
        <v>24724</v>
      </c>
      <c r="B4179" s="33">
        <v>43</v>
      </c>
      <c r="C4179" s="33" t="s">
        <v>13</v>
      </c>
      <c r="D4179" s="33" t="s">
        <v>30</v>
      </c>
      <c r="F4179" s="94">
        <v>42713</v>
      </c>
      <c r="G4179" s="33" t="s">
        <v>24725</v>
      </c>
      <c r="H4179" s="33" t="s">
        <v>24726</v>
      </c>
      <c r="I4179" s="33" t="s">
        <v>337</v>
      </c>
      <c r="J4179" s="62">
        <v>28451</v>
      </c>
      <c r="K4179" s="33" t="s">
        <v>11068</v>
      </c>
      <c r="L4179" s="33" t="s">
        <v>24727</v>
      </c>
      <c r="M4179" s="1" t="s">
        <v>47749</v>
      </c>
      <c r="N4179" s="33" t="s">
        <v>20</v>
      </c>
      <c r="O4179" s="33" t="s">
        <v>24728</v>
      </c>
      <c r="P4179" s="33" t="s">
        <v>31864</v>
      </c>
      <c r="Q4179" s="33" t="s">
        <v>29986</v>
      </c>
      <c r="R4179" s="39" t="s">
        <v>24729</v>
      </c>
      <c r="S4179" s="33" t="s">
        <v>901</v>
      </c>
      <c r="T4179" s="33" t="s">
        <v>21</v>
      </c>
      <c r="U4179" s="33" t="s">
        <v>26689</v>
      </c>
      <c r="V4179" s="33" t="s">
        <v>26484</v>
      </c>
      <c r="W4179" s="33" t="s">
        <v>26485</v>
      </c>
      <c r="X4179" s="33" t="s">
        <v>93</v>
      </c>
      <c r="Y4179" s="33">
        <v>2119</v>
      </c>
      <c r="AA4179" s="33" t="s">
        <v>42843</v>
      </c>
      <c r="AB4179" s="33">
        <v>4267</v>
      </c>
      <c r="AC4179" s="103">
        <v>18538</v>
      </c>
    </row>
    <row r="4180" spans="1:29" ht="13" customHeight="1" x14ac:dyDescent="0.2">
      <c r="A4180" s="33" t="s">
        <v>24708</v>
      </c>
      <c r="B4180" s="33">
        <v>30</v>
      </c>
      <c r="C4180" s="33" t="s">
        <v>13</v>
      </c>
      <c r="D4180" s="33" t="s">
        <v>882</v>
      </c>
      <c r="E4180" s="33" t="s">
        <v>24709</v>
      </c>
      <c r="F4180" s="94">
        <v>42713</v>
      </c>
      <c r="G4180" s="33" t="s">
        <v>24710</v>
      </c>
      <c r="H4180" s="33" t="s">
        <v>23359</v>
      </c>
      <c r="I4180" s="33" t="s">
        <v>811</v>
      </c>
      <c r="J4180" s="62">
        <v>96749</v>
      </c>
      <c r="K4180" s="33" t="s">
        <v>3606</v>
      </c>
      <c r="L4180" s="33" t="s">
        <v>3607</v>
      </c>
      <c r="M4180" s="1" t="s">
        <v>46793</v>
      </c>
      <c r="N4180" s="33" t="s">
        <v>20</v>
      </c>
      <c r="O4180" s="33" t="s">
        <v>24711</v>
      </c>
      <c r="P4180" s="33" t="s">
        <v>45771</v>
      </c>
      <c r="Q4180" s="33" t="s">
        <v>29986</v>
      </c>
      <c r="R4180" s="39" t="s">
        <v>24712</v>
      </c>
      <c r="S4180" s="33" t="s">
        <v>93</v>
      </c>
      <c r="T4180" s="33" t="s">
        <v>350</v>
      </c>
      <c r="U4180" s="33" t="s">
        <v>26775</v>
      </c>
      <c r="V4180" s="33" t="s">
        <v>26482</v>
      </c>
      <c r="W4180" s="33" t="s">
        <v>26485</v>
      </c>
      <c r="X4180" s="33" t="s">
        <v>93</v>
      </c>
      <c r="Y4180" s="33">
        <v>2115</v>
      </c>
      <c r="AA4180" s="33" t="s">
        <v>42843</v>
      </c>
      <c r="AB4180" s="33">
        <v>4269</v>
      </c>
      <c r="AC4180" s="103">
        <v>18541</v>
      </c>
    </row>
    <row r="4181" spans="1:29" ht="13" customHeight="1" x14ac:dyDescent="0.2">
      <c r="A4181" s="33" t="s">
        <v>24719</v>
      </c>
      <c r="B4181" s="33">
        <v>44</v>
      </c>
      <c r="C4181" s="33" t="s">
        <v>13</v>
      </c>
      <c r="D4181" s="33" t="s">
        <v>30</v>
      </c>
      <c r="E4181" s="33" t="s">
        <v>24720</v>
      </c>
      <c r="F4181" s="94">
        <v>42713</v>
      </c>
      <c r="G4181" s="33" t="s">
        <v>24721</v>
      </c>
      <c r="H4181" s="33" t="s">
        <v>8160</v>
      </c>
      <c r="I4181" s="33" t="s">
        <v>297</v>
      </c>
      <c r="J4181" s="62">
        <v>37354</v>
      </c>
      <c r="K4181" s="33" t="s">
        <v>1034</v>
      </c>
      <c r="L4181" s="33" t="s">
        <v>4738</v>
      </c>
      <c r="M4181" s="1" t="s">
        <v>47751</v>
      </c>
      <c r="N4181" s="33" t="s">
        <v>20</v>
      </c>
      <c r="O4181" s="33" t="s">
        <v>24722</v>
      </c>
      <c r="P4181" s="33" t="s">
        <v>45771</v>
      </c>
      <c r="Q4181" s="33" t="s">
        <v>29986</v>
      </c>
      <c r="R4181" s="39" t="s">
        <v>24723</v>
      </c>
      <c r="S4181" s="33" t="s">
        <v>93</v>
      </c>
      <c r="T4181" s="33" t="s">
        <v>350</v>
      </c>
      <c r="U4181" s="33" t="s">
        <v>26775</v>
      </c>
      <c r="V4181" s="33" t="s">
        <v>26484</v>
      </c>
      <c r="W4181" s="33" t="s">
        <v>26485</v>
      </c>
      <c r="AA4181" s="33" t="s">
        <v>42843</v>
      </c>
      <c r="AB4181" s="33">
        <v>4270</v>
      </c>
      <c r="AC4181" s="103">
        <v>18539</v>
      </c>
    </row>
    <row r="4182" spans="1:29" ht="13" customHeight="1" x14ac:dyDescent="0.2">
      <c r="A4182" s="33" t="s">
        <v>2989</v>
      </c>
      <c r="B4182" s="33" t="s">
        <v>22</v>
      </c>
      <c r="C4182" s="33" t="s">
        <v>13</v>
      </c>
      <c r="D4182" s="33" t="s">
        <v>30</v>
      </c>
      <c r="F4182" s="94">
        <v>42712</v>
      </c>
      <c r="G4182" s="33" t="s">
        <v>24995</v>
      </c>
      <c r="H4182" s="33" t="s">
        <v>1675</v>
      </c>
      <c r="I4182" s="33" t="s">
        <v>66</v>
      </c>
      <c r="J4182" s="62">
        <v>75002</v>
      </c>
      <c r="K4182" s="33" t="s">
        <v>17935</v>
      </c>
      <c r="L4182" s="33" t="s">
        <v>24730</v>
      </c>
      <c r="M4182" s="1" t="s">
        <v>47725</v>
      </c>
      <c r="N4182" s="33" t="s">
        <v>20</v>
      </c>
      <c r="O4182" s="33" t="s">
        <v>24731</v>
      </c>
      <c r="P4182" s="33" t="s">
        <v>45771</v>
      </c>
      <c r="Q4182" s="33" t="s">
        <v>29986</v>
      </c>
      <c r="R4182" s="39" t="s">
        <v>24732</v>
      </c>
      <c r="S4182" s="33" t="s">
        <v>93</v>
      </c>
      <c r="T4182" s="33" t="s">
        <v>21</v>
      </c>
      <c r="U4182" s="33" t="s">
        <v>26689</v>
      </c>
      <c r="V4182" s="33" t="s">
        <v>26484</v>
      </c>
      <c r="W4182" s="33" t="s">
        <v>26485</v>
      </c>
      <c r="X4182" s="33" t="s">
        <v>93</v>
      </c>
      <c r="Y4182" s="33">
        <v>2110</v>
      </c>
      <c r="AA4182" s="33" t="s">
        <v>42844</v>
      </c>
      <c r="AB4182" s="33">
        <v>4266</v>
      </c>
      <c r="AC4182" s="103">
        <v>18536</v>
      </c>
    </row>
    <row r="4183" spans="1:29" ht="13" customHeight="1" x14ac:dyDescent="0.2">
      <c r="A4183" s="33" t="s">
        <v>24741</v>
      </c>
      <c r="B4183" s="33">
        <v>20</v>
      </c>
      <c r="C4183" s="33" t="s">
        <v>13</v>
      </c>
      <c r="D4183" s="33" t="s">
        <v>30</v>
      </c>
      <c r="E4183" s="33" t="s">
        <v>24742</v>
      </c>
      <c r="F4183" s="94">
        <v>42711</v>
      </c>
      <c r="G4183" s="33" t="s">
        <v>24743</v>
      </c>
      <c r="H4183" s="33" t="s">
        <v>24744</v>
      </c>
      <c r="I4183" s="33" t="s">
        <v>373</v>
      </c>
      <c r="J4183" s="62">
        <v>15312</v>
      </c>
      <c r="K4183" s="33" t="s">
        <v>106</v>
      </c>
      <c r="L4183" s="33" t="s">
        <v>470</v>
      </c>
      <c r="M4183" s="1" t="s">
        <v>46170</v>
      </c>
      <c r="N4183" s="33" t="s">
        <v>20</v>
      </c>
      <c r="O4183" s="33" t="s">
        <v>24745</v>
      </c>
      <c r="P4183" s="33" t="s">
        <v>45771</v>
      </c>
      <c r="Q4183" s="33" t="s">
        <v>29986</v>
      </c>
      <c r="R4183" s="39" t="s">
        <v>24746</v>
      </c>
      <c r="S4183" s="33" t="s">
        <v>509</v>
      </c>
      <c r="T4183" s="33" t="s">
        <v>21</v>
      </c>
      <c r="U4183" s="33" t="s">
        <v>26682</v>
      </c>
      <c r="V4183" s="33" t="s">
        <v>26484</v>
      </c>
      <c r="W4183" s="33" t="s">
        <v>26485</v>
      </c>
      <c r="X4183" s="33" t="s">
        <v>93</v>
      </c>
      <c r="Y4183" s="33">
        <v>2129</v>
      </c>
      <c r="AA4183" s="33" t="s">
        <v>42843</v>
      </c>
      <c r="AB4183" s="33">
        <v>4262</v>
      </c>
      <c r="AC4183" s="103">
        <v>18534</v>
      </c>
    </row>
    <row r="4184" spans="1:29" ht="13" customHeight="1" x14ac:dyDescent="0.2">
      <c r="A4184" s="33" t="s">
        <v>24733</v>
      </c>
      <c r="B4184" s="33">
        <v>31</v>
      </c>
      <c r="C4184" s="33" t="s">
        <v>13</v>
      </c>
      <c r="D4184" s="33" t="s">
        <v>78</v>
      </c>
      <c r="E4184" s="33" t="s">
        <v>24734</v>
      </c>
      <c r="F4184" s="94">
        <v>42711</v>
      </c>
      <c r="G4184" s="33" t="s">
        <v>24997</v>
      </c>
      <c r="H4184" s="33" t="s">
        <v>5458</v>
      </c>
      <c r="I4184" s="33" t="s">
        <v>337</v>
      </c>
      <c r="J4184" s="62">
        <v>28303</v>
      </c>
      <c r="K4184" s="33" t="s">
        <v>2894</v>
      </c>
      <c r="L4184" s="33" t="s">
        <v>5460</v>
      </c>
      <c r="M4184" s="1" t="s">
        <v>46204</v>
      </c>
      <c r="N4184" s="33" t="s">
        <v>4952</v>
      </c>
      <c r="O4184" s="33" t="s">
        <v>24735</v>
      </c>
      <c r="P4184" s="33" t="s">
        <v>45771</v>
      </c>
      <c r="Q4184" s="33" t="s">
        <v>29986</v>
      </c>
      <c r="R4184" s="39" t="s">
        <v>24736</v>
      </c>
      <c r="S4184" s="33" t="s">
        <v>22</v>
      </c>
      <c r="T4184" s="33" t="s">
        <v>21</v>
      </c>
      <c r="U4184" s="33" t="s">
        <v>26682</v>
      </c>
      <c r="V4184" s="33" t="s">
        <v>26482</v>
      </c>
      <c r="W4184" s="33" t="s">
        <v>26485</v>
      </c>
      <c r="X4184" s="33" t="s">
        <v>509</v>
      </c>
      <c r="Y4184" s="33">
        <v>2107</v>
      </c>
      <c r="AA4184" s="33" t="s">
        <v>42844</v>
      </c>
      <c r="AB4184" s="33">
        <v>4263</v>
      </c>
      <c r="AC4184" s="103">
        <v>18531</v>
      </c>
    </row>
    <row r="4185" spans="1:29" ht="13" customHeight="1" x14ac:dyDescent="0.2">
      <c r="A4185" s="33" t="s">
        <v>24737</v>
      </c>
      <c r="B4185" s="33">
        <v>37</v>
      </c>
      <c r="C4185" s="33" t="s">
        <v>13</v>
      </c>
      <c r="D4185" s="33" t="s">
        <v>78</v>
      </c>
      <c r="F4185" s="94">
        <v>42711</v>
      </c>
      <c r="G4185" s="33" t="s">
        <v>24738</v>
      </c>
      <c r="H4185" s="33" t="s">
        <v>671</v>
      </c>
      <c r="I4185" s="33" t="s">
        <v>66</v>
      </c>
      <c r="J4185" s="62">
        <v>77060</v>
      </c>
      <c r="K4185" s="33" t="s">
        <v>512</v>
      </c>
      <c r="L4185" s="33" t="s">
        <v>672</v>
      </c>
      <c r="M4185" s="1" t="s">
        <v>45992</v>
      </c>
      <c r="N4185" s="33" t="s">
        <v>20</v>
      </c>
      <c r="O4185" s="33" t="s">
        <v>24739</v>
      </c>
      <c r="P4185" s="33" t="s">
        <v>45771</v>
      </c>
      <c r="Q4185" s="33" t="s">
        <v>29986</v>
      </c>
      <c r="R4185" s="39" t="s">
        <v>24740</v>
      </c>
      <c r="S4185" s="33" t="s">
        <v>93</v>
      </c>
      <c r="T4185" s="33" t="s">
        <v>21</v>
      </c>
      <c r="U4185" s="33" t="s">
        <v>26689</v>
      </c>
      <c r="V4185" s="33" t="s">
        <v>26484</v>
      </c>
      <c r="W4185" s="33" t="s">
        <v>26485</v>
      </c>
      <c r="X4185" s="33" t="s">
        <v>93</v>
      </c>
      <c r="Y4185" s="33">
        <v>2109</v>
      </c>
      <c r="AA4185" s="33" t="s">
        <v>42842</v>
      </c>
      <c r="AB4185" s="33">
        <v>4261</v>
      </c>
      <c r="AC4185" s="103">
        <v>18533</v>
      </c>
    </row>
    <row r="4186" spans="1:29" ht="13" customHeight="1" x14ac:dyDescent="0.2">
      <c r="A4186" s="33" t="s">
        <v>24752</v>
      </c>
      <c r="B4186" s="33">
        <v>36</v>
      </c>
      <c r="C4186" s="33" t="s">
        <v>13</v>
      </c>
      <c r="D4186" s="33" t="s">
        <v>30</v>
      </c>
      <c r="F4186" s="94">
        <v>42711</v>
      </c>
      <c r="G4186" s="33" t="s">
        <v>24753</v>
      </c>
      <c r="H4186" s="33" t="s">
        <v>10760</v>
      </c>
      <c r="I4186" s="33" t="s">
        <v>341</v>
      </c>
      <c r="J4186" s="62">
        <v>51103</v>
      </c>
      <c r="K4186" s="33" t="s">
        <v>10762</v>
      </c>
      <c r="L4186" s="33" t="s">
        <v>10763</v>
      </c>
      <c r="M4186" s="1" t="s">
        <v>47752</v>
      </c>
      <c r="N4186" s="33" t="s">
        <v>20</v>
      </c>
      <c r="O4186" s="33" t="s">
        <v>24754</v>
      </c>
      <c r="P4186" s="33" t="s">
        <v>37002</v>
      </c>
      <c r="Q4186" s="33" t="s">
        <v>29986</v>
      </c>
      <c r="R4186" s="39" t="s">
        <v>24755</v>
      </c>
      <c r="S4186" s="33" t="s">
        <v>93</v>
      </c>
      <c r="T4186" s="33" t="s">
        <v>28</v>
      </c>
      <c r="U4186" s="33" t="s">
        <v>26487</v>
      </c>
      <c r="V4186" s="33" t="s">
        <v>26482</v>
      </c>
      <c r="W4186" s="33" t="s">
        <v>26485</v>
      </c>
      <c r="X4186" s="33" t="s">
        <v>93</v>
      </c>
      <c r="Y4186" s="33">
        <v>2111</v>
      </c>
      <c r="AA4186" s="33" t="s">
        <v>42844</v>
      </c>
      <c r="AB4186" s="33">
        <v>4265</v>
      </c>
      <c r="AC4186" s="103">
        <v>18529</v>
      </c>
    </row>
    <row r="4187" spans="1:29" ht="13" customHeight="1" x14ac:dyDescent="0.2">
      <c r="A4187" s="33" t="s">
        <v>24747</v>
      </c>
      <c r="B4187" s="33">
        <v>37</v>
      </c>
      <c r="C4187" s="33" t="s">
        <v>13</v>
      </c>
      <c r="D4187" s="33" t="s">
        <v>30</v>
      </c>
      <c r="E4187" s="33" t="s">
        <v>24748</v>
      </c>
      <c r="F4187" s="94">
        <v>42711</v>
      </c>
      <c r="G4187" s="33" t="s">
        <v>24996</v>
      </c>
      <c r="H4187" s="33" t="s">
        <v>265</v>
      </c>
      <c r="I4187" s="33" t="s">
        <v>66</v>
      </c>
      <c r="J4187" s="62">
        <v>75201</v>
      </c>
      <c r="K4187" s="33" t="s">
        <v>265</v>
      </c>
      <c r="L4187" s="33" t="s">
        <v>24749</v>
      </c>
      <c r="M4187" s="1" t="s">
        <v>47753</v>
      </c>
      <c r="N4187" s="33" t="s">
        <v>20</v>
      </c>
      <c r="O4187" s="33" t="s">
        <v>24750</v>
      </c>
      <c r="P4187" s="33" t="s">
        <v>45771</v>
      </c>
      <c r="Q4187" s="33" t="s">
        <v>29986</v>
      </c>
      <c r="R4187" s="39" t="s">
        <v>24751</v>
      </c>
      <c r="S4187" s="33" t="s">
        <v>93</v>
      </c>
      <c r="T4187" s="33" t="s">
        <v>28</v>
      </c>
      <c r="U4187" s="33" t="s">
        <v>26487</v>
      </c>
      <c r="V4187" s="33" t="s">
        <v>26487</v>
      </c>
      <c r="W4187" s="33" t="s">
        <v>19153</v>
      </c>
      <c r="X4187" s="33" t="s">
        <v>93</v>
      </c>
      <c r="Y4187" s="33">
        <v>2108</v>
      </c>
      <c r="AA4187" s="33" t="s">
        <v>42842</v>
      </c>
      <c r="AB4187" s="33">
        <v>4264</v>
      </c>
      <c r="AC4187" s="103">
        <v>18530</v>
      </c>
    </row>
    <row r="4188" spans="1:29" ht="13" customHeight="1" x14ac:dyDescent="0.2">
      <c r="A4188" s="33" t="s">
        <v>24761</v>
      </c>
      <c r="B4188" s="33">
        <v>47</v>
      </c>
      <c r="C4188" s="33" t="s">
        <v>13</v>
      </c>
      <c r="D4188" s="33" t="s">
        <v>30</v>
      </c>
      <c r="F4188" s="94">
        <v>42710</v>
      </c>
      <c r="G4188" s="33" t="s">
        <v>24999</v>
      </c>
      <c r="H4188" s="33" t="s">
        <v>24762</v>
      </c>
      <c r="I4188" s="33" t="s">
        <v>55</v>
      </c>
      <c r="J4188" s="62">
        <v>32763</v>
      </c>
      <c r="K4188" s="33" t="s">
        <v>3558</v>
      </c>
      <c r="L4188" s="33" t="s">
        <v>24763</v>
      </c>
      <c r="M4188" s="1" t="s">
        <v>47755</v>
      </c>
      <c r="N4188" s="33" t="s">
        <v>20</v>
      </c>
      <c r="O4188" s="33" t="s">
        <v>24764</v>
      </c>
      <c r="P4188" s="33" t="s">
        <v>45392</v>
      </c>
      <c r="Q4188" s="33" t="s">
        <v>29986</v>
      </c>
      <c r="R4188" s="39" t="s">
        <v>24765</v>
      </c>
      <c r="S4188" s="33" t="s">
        <v>22</v>
      </c>
      <c r="T4188" s="33" t="s">
        <v>21</v>
      </c>
      <c r="U4188" s="33" t="s">
        <v>26689</v>
      </c>
      <c r="V4188" s="33" t="s">
        <v>26484</v>
      </c>
      <c r="W4188" s="33" t="s">
        <v>26485</v>
      </c>
      <c r="X4188" s="33" t="s">
        <v>93</v>
      </c>
      <c r="Y4188" s="33">
        <v>2104</v>
      </c>
      <c r="AA4188" s="33" t="s">
        <v>42844</v>
      </c>
      <c r="AB4188" s="33">
        <v>4258</v>
      </c>
      <c r="AC4188" s="103">
        <v>18528</v>
      </c>
    </row>
    <row r="4189" spans="1:29" ht="13" customHeight="1" x14ac:dyDescent="0.2">
      <c r="A4189" s="33" t="s">
        <v>24766</v>
      </c>
      <c r="B4189" s="33">
        <v>52</v>
      </c>
      <c r="C4189" s="33" t="s">
        <v>13</v>
      </c>
      <c r="D4189" s="33" t="s">
        <v>30</v>
      </c>
      <c r="E4189" s="33" t="s">
        <v>24767</v>
      </c>
      <c r="F4189" s="94">
        <v>42710</v>
      </c>
      <c r="G4189" s="33" t="s">
        <v>24768</v>
      </c>
      <c r="H4189" s="33" t="s">
        <v>1455</v>
      </c>
      <c r="I4189" s="33" t="s">
        <v>105</v>
      </c>
      <c r="J4189" s="62">
        <v>97230</v>
      </c>
      <c r="K4189" s="33" t="s">
        <v>1457</v>
      </c>
      <c r="L4189" s="33" t="s">
        <v>15980</v>
      </c>
      <c r="M4189" s="1" t="s">
        <v>46371</v>
      </c>
      <c r="N4189" s="33" t="s">
        <v>20</v>
      </c>
      <c r="O4189" s="33" t="s">
        <v>24769</v>
      </c>
      <c r="P4189" s="33" t="s">
        <v>42395</v>
      </c>
      <c r="Q4189" s="33" t="s">
        <v>29986</v>
      </c>
      <c r="R4189" s="39" t="s">
        <v>24770</v>
      </c>
      <c r="S4189" s="33" t="s">
        <v>93</v>
      </c>
      <c r="T4189" s="33" t="s">
        <v>21</v>
      </c>
      <c r="U4189" s="33" t="s">
        <v>26689</v>
      </c>
      <c r="V4189" s="33" t="s">
        <v>26484</v>
      </c>
      <c r="W4189" s="33" t="s">
        <v>26485</v>
      </c>
      <c r="X4189" s="33" t="s">
        <v>93</v>
      </c>
      <c r="Y4189" s="33">
        <v>2105</v>
      </c>
      <c r="AA4189" s="33" t="s">
        <v>42844</v>
      </c>
      <c r="AB4189" s="33">
        <v>4259</v>
      </c>
      <c r="AC4189" s="103">
        <v>18526</v>
      </c>
    </row>
    <row r="4190" spans="1:29" ht="13" customHeight="1" x14ac:dyDescent="0.2">
      <c r="A4190" s="33" t="s">
        <v>24771</v>
      </c>
      <c r="B4190" s="33">
        <v>55</v>
      </c>
      <c r="C4190" s="33" t="s">
        <v>13</v>
      </c>
      <c r="D4190" s="33" t="s">
        <v>30</v>
      </c>
      <c r="F4190" s="94">
        <v>42710</v>
      </c>
      <c r="G4190" s="33" t="s">
        <v>24772</v>
      </c>
      <c r="H4190" s="33" t="s">
        <v>1500</v>
      </c>
      <c r="I4190" s="33" t="s">
        <v>336</v>
      </c>
      <c r="J4190" s="62">
        <v>67502</v>
      </c>
      <c r="K4190" s="33" t="s">
        <v>1502</v>
      </c>
      <c r="L4190" s="33" t="s">
        <v>1503</v>
      </c>
      <c r="M4190" s="1" t="s">
        <v>47754</v>
      </c>
      <c r="N4190" s="33" t="s">
        <v>20</v>
      </c>
      <c r="O4190" s="33" t="s">
        <v>24773</v>
      </c>
      <c r="P4190" s="33" t="s">
        <v>45771</v>
      </c>
      <c r="Q4190" s="33" t="s">
        <v>29986</v>
      </c>
      <c r="R4190" s="39" t="s">
        <v>24774</v>
      </c>
      <c r="S4190" s="33" t="s">
        <v>22</v>
      </c>
      <c r="T4190" s="33" t="s">
        <v>21</v>
      </c>
      <c r="U4190" s="33" t="s">
        <v>26689</v>
      </c>
      <c r="V4190" s="33" t="s">
        <v>26484</v>
      </c>
      <c r="W4190" s="33" t="s">
        <v>26485</v>
      </c>
      <c r="X4190" s="33" t="s">
        <v>93</v>
      </c>
      <c r="Y4190" s="33">
        <v>2103</v>
      </c>
      <c r="AA4190" s="33" t="s">
        <v>42844</v>
      </c>
      <c r="AB4190" s="33">
        <v>4257</v>
      </c>
      <c r="AC4190" s="103">
        <v>18525</v>
      </c>
    </row>
    <row r="4191" spans="1:29" ht="13" customHeight="1" x14ac:dyDescent="0.2">
      <c r="A4191" s="33" t="s">
        <v>24756</v>
      </c>
      <c r="B4191" s="33">
        <v>49</v>
      </c>
      <c r="C4191" s="33" t="s">
        <v>13</v>
      </c>
      <c r="D4191" s="33" t="s">
        <v>30</v>
      </c>
      <c r="E4191" s="33" t="s">
        <v>24757</v>
      </c>
      <c r="F4191" s="94">
        <v>42710</v>
      </c>
      <c r="G4191" s="33" t="s">
        <v>24998</v>
      </c>
      <c r="H4191" s="33" t="s">
        <v>24758</v>
      </c>
      <c r="I4191" s="33" t="s">
        <v>55</v>
      </c>
      <c r="J4191" s="62">
        <v>34731</v>
      </c>
      <c r="K4191" s="33" t="s">
        <v>1176</v>
      </c>
      <c r="L4191" s="33" t="s">
        <v>1177</v>
      </c>
      <c r="M4191" s="1" t="s">
        <v>46355</v>
      </c>
      <c r="N4191" s="33" t="s">
        <v>4952</v>
      </c>
      <c r="O4191" s="33" t="s">
        <v>24759</v>
      </c>
      <c r="P4191" s="33" t="s">
        <v>45771</v>
      </c>
      <c r="Q4191" s="33" t="s">
        <v>29986</v>
      </c>
      <c r="R4191" s="39" t="s">
        <v>24760</v>
      </c>
      <c r="S4191" s="33" t="s">
        <v>22</v>
      </c>
      <c r="T4191" s="33" t="s">
        <v>28</v>
      </c>
      <c r="U4191" s="33" t="s">
        <v>26500</v>
      </c>
      <c r="V4191" s="33" t="s">
        <v>26484</v>
      </c>
      <c r="W4191" s="33" t="s">
        <v>19153</v>
      </c>
      <c r="X4191" s="33" t="s">
        <v>93</v>
      </c>
      <c r="Y4191" s="33">
        <v>2106</v>
      </c>
      <c r="AA4191" s="33" t="s">
        <v>42844</v>
      </c>
      <c r="AB4191" s="33">
        <v>4260</v>
      </c>
      <c r="AC4191" s="103">
        <v>18527</v>
      </c>
    </row>
    <row r="4192" spans="1:29" ht="13" customHeight="1" x14ac:dyDescent="0.2">
      <c r="A4192" s="33" t="s">
        <v>24775</v>
      </c>
      <c r="B4192" s="33">
        <v>29</v>
      </c>
      <c r="C4192" s="33" t="s">
        <v>13</v>
      </c>
      <c r="D4192" s="33" t="s">
        <v>78</v>
      </c>
      <c r="F4192" s="94">
        <v>42708</v>
      </c>
      <c r="G4192" s="33" t="s">
        <v>25000</v>
      </c>
      <c r="H4192" s="33" t="s">
        <v>6447</v>
      </c>
      <c r="I4192" s="33" t="s">
        <v>197</v>
      </c>
      <c r="J4192" s="62">
        <v>46516</v>
      </c>
      <c r="K4192" s="33" t="s">
        <v>6447</v>
      </c>
      <c r="L4192" s="33" t="s">
        <v>6449</v>
      </c>
      <c r="M4192" s="1" t="s">
        <v>47326</v>
      </c>
      <c r="N4192" s="33" t="s">
        <v>20</v>
      </c>
      <c r="O4192" s="33" t="s">
        <v>24776</v>
      </c>
      <c r="P4192" s="33" t="s">
        <v>45771</v>
      </c>
      <c r="Q4192" s="33" t="s">
        <v>29986</v>
      </c>
      <c r="R4192" s="39" t="s">
        <v>24777</v>
      </c>
      <c r="S4192" s="33" t="s">
        <v>93</v>
      </c>
      <c r="T4192" s="33" t="s">
        <v>21</v>
      </c>
      <c r="U4192" s="33" t="s">
        <v>26689</v>
      </c>
      <c r="V4192" s="33" t="s">
        <v>26484</v>
      </c>
      <c r="W4192" s="33" t="s">
        <v>26483</v>
      </c>
      <c r="X4192" s="33" t="s">
        <v>93</v>
      </c>
      <c r="Y4192" s="33">
        <v>2101</v>
      </c>
      <c r="AA4192" s="33" t="s">
        <v>42842</v>
      </c>
      <c r="AB4192" s="33">
        <v>4254</v>
      </c>
      <c r="AC4192" s="103">
        <v>18523</v>
      </c>
    </row>
    <row r="4193" spans="1:29" ht="13" customHeight="1" x14ac:dyDescent="0.2">
      <c r="A4193" s="33" t="s">
        <v>24778</v>
      </c>
      <c r="B4193" s="33">
        <v>33</v>
      </c>
      <c r="C4193" s="33" t="s">
        <v>13</v>
      </c>
      <c r="D4193" s="33" t="s">
        <v>30</v>
      </c>
      <c r="E4193" s="33" t="s">
        <v>24779</v>
      </c>
      <c r="F4193" s="94">
        <v>42708</v>
      </c>
      <c r="G4193" s="33" t="s">
        <v>24780</v>
      </c>
      <c r="H4193" s="33" t="s">
        <v>24781</v>
      </c>
      <c r="I4193" s="33" t="s">
        <v>220</v>
      </c>
      <c r="J4193" s="62">
        <v>84003</v>
      </c>
      <c r="K4193" s="33" t="s">
        <v>544</v>
      </c>
      <c r="L4193" s="33" t="s">
        <v>24782</v>
      </c>
      <c r="M4193" s="1" t="s">
        <v>47756</v>
      </c>
      <c r="N4193" s="33" t="s">
        <v>20</v>
      </c>
      <c r="O4193" s="33" t="s">
        <v>24783</v>
      </c>
      <c r="P4193" s="33" t="s">
        <v>45771</v>
      </c>
      <c r="Q4193" s="33" t="s">
        <v>29986</v>
      </c>
      <c r="R4193" s="39" t="s">
        <v>24784</v>
      </c>
      <c r="S4193" s="33" t="s">
        <v>93</v>
      </c>
      <c r="T4193" s="33" t="s">
        <v>21</v>
      </c>
      <c r="U4193" s="33" t="s">
        <v>26689</v>
      </c>
      <c r="V4193" s="33" t="s">
        <v>26484</v>
      </c>
      <c r="W4193" s="33" t="s">
        <v>26486</v>
      </c>
      <c r="AA4193" s="33" t="s">
        <v>42844</v>
      </c>
      <c r="AB4193" s="33">
        <v>4255</v>
      </c>
      <c r="AC4193" s="103">
        <v>18521</v>
      </c>
    </row>
    <row r="4194" spans="1:29" ht="13" customHeight="1" x14ac:dyDescent="0.2">
      <c r="A4194" s="33" t="s">
        <v>24785</v>
      </c>
      <c r="B4194" s="33">
        <v>26</v>
      </c>
      <c r="C4194" s="33" t="s">
        <v>13</v>
      </c>
      <c r="D4194" s="33" t="s">
        <v>14</v>
      </c>
      <c r="F4194" s="94">
        <v>42708</v>
      </c>
      <c r="G4194" s="33" t="s">
        <v>25001</v>
      </c>
      <c r="H4194" s="33" t="s">
        <v>2290</v>
      </c>
      <c r="I4194" s="33" t="s">
        <v>62</v>
      </c>
      <c r="J4194" s="62">
        <v>44236</v>
      </c>
      <c r="K4194" s="33" t="s">
        <v>3167</v>
      </c>
      <c r="L4194" s="33" t="s">
        <v>24786</v>
      </c>
      <c r="M4194" s="1" t="s">
        <v>47757</v>
      </c>
      <c r="N4194" s="33" t="s">
        <v>20</v>
      </c>
      <c r="O4194" s="33" t="s">
        <v>24787</v>
      </c>
      <c r="P4194" s="33" t="s">
        <v>42395</v>
      </c>
      <c r="Q4194" s="33" t="s">
        <v>29986</v>
      </c>
      <c r="R4194" s="39" t="s">
        <v>24788</v>
      </c>
      <c r="S4194" s="33" t="s">
        <v>22</v>
      </c>
      <c r="T4194" s="33" t="s">
        <v>28</v>
      </c>
      <c r="U4194" s="33" t="s">
        <v>26487</v>
      </c>
      <c r="V4194" s="33" t="s">
        <v>26482</v>
      </c>
      <c r="W4194" s="33" t="s">
        <v>26486</v>
      </c>
      <c r="X4194" s="33" t="s">
        <v>93</v>
      </c>
      <c r="Y4194" s="33">
        <v>2098</v>
      </c>
      <c r="AA4194" s="33" t="s">
        <v>42844</v>
      </c>
      <c r="AB4194" s="33">
        <v>4256</v>
      </c>
      <c r="AC4194" s="103">
        <v>18522</v>
      </c>
    </row>
    <row r="4195" spans="1:29" ht="13" customHeight="1" x14ac:dyDescent="0.2">
      <c r="A4195" s="33" t="s">
        <v>24789</v>
      </c>
      <c r="B4195" s="33">
        <v>38</v>
      </c>
      <c r="C4195" s="33" t="s">
        <v>13</v>
      </c>
      <c r="D4195" s="33" t="s">
        <v>41</v>
      </c>
      <c r="F4195" s="94">
        <v>42707</v>
      </c>
      <c r="G4195" s="33" t="s">
        <v>24790</v>
      </c>
      <c r="H4195" s="33" t="s">
        <v>8900</v>
      </c>
      <c r="I4195" s="33" t="s">
        <v>18</v>
      </c>
      <c r="J4195" s="62">
        <v>70001</v>
      </c>
      <c r="K4195" s="33" t="s">
        <v>1655</v>
      </c>
      <c r="L4195" s="33" t="s">
        <v>2248</v>
      </c>
      <c r="M4195" s="1" t="s">
        <v>45981</v>
      </c>
      <c r="N4195" s="33" t="s">
        <v>20</v>
      </c>
      <c r="O4195" s="33" t="s">
        <v>24791</v>
      </c>
      <c r="P4195" s="33" t="s">
        <v>45771</v>
      </c>
      <c r="Q4195" s="33" t="s">
        <v>29986</v>
      </c>
      <c r="R4195" s="39" t="s">
        <v>24792</v>
      </c>
      <c r="S4195" s="33" t="s">
        <v>93</v>
      </c>
      <c r="T4195" s="33" t="s">
        <v>21</v>
      </c>
      <c r="U4195" s="33" t="s">
        <v>26689</v>
      </c>
      <c r="V4195" s="33" t="s">
        <v>26484</v>
      </c>
      <c r="W4195" s="33" t="s">
        <v>26486</v>
      </c>
      <c r="X4195" s="33" t="s">
        <v>93</v>
      </c>
      <c r="Y4195" s="33">
        <v>2100</v>
      </c>
      <c r="AA4195" s="33" t="s">
        <v>42842</v>
      </c>
      <c r="AB4195" s="33">
        <v>4253</v>
      </c>
      <c r="AC4195" s="103">
        <v>18519</v>
      </c>
    </row>
    <row r="4196" spans="1:29" ht="13" customHeight="1" x14ac:dyDescent="0.2">
      <c r="A4196" s="33" t="s">
        <v>24802</v>
      </c>
      <c r="B4196" s="33">
        <v>22</v>
      </c>
      <c r="C4196" s="33" t="s">
        <v>13</v>
      </c>
      <c r="D4196" s="33" t="s">
        <v>30</v>
      </c>
      <c r="E4196" s="33" t="s">
        <v>24803</v>
      </c>
      <c r="F4196" s="94">
        <v>42706</v>
      </c>
      <c r="G4196" s="33" t="s">
        <v>24804</v>
      </c>
      <c r="H4196" s="33" t="s">
        <v>24805</v>
      </c>
      <c r="I4196" s="33" t="s">
        <v>293</v>
      </c>
      <c r="J4196" s="62">
        <v>40067</v>
      </c>
      <c r="K4196" s="33" t="s">
        <v>1114</v>
      </c>
      <c r="L4196" s="33" t="s">
        <v>22388</v>
      </c>
      <c r="M4196" s="1" t="s">
        <v>47758</v>
      </c>
      <c r="N4196" s="33" t="s">
        <v>20</v>
      </c>
      <c r="O4196" s="33" t="s">
        <v>24806</v>
      </c>
      <c r="P4196" s="33" t="s">
        <v>45771</v>
      </c>
      <c r="Q4196" s="33" t="s">
        <v>29986</v>
      </c>
      <c r="R4196" s="39" t="s">
        <v>24807</v>
      </c>
      <c r="S4196" s="33" t="s">
        <v>93</v>
      </c>
      <c r="T4196" s="33" t="s">
        <v>21</v>
      </c>
      <c r="U4196" s="33" t="s">
        <v>26501</v>
      </c>
      <c r="V4196" s="33" t="s">
        <v>26482</v>
      </c>
      <c r="W4196" s="33" t="s">
        <v>26485</v>
      </c>
      <c r="X4196" s="33" t="s">
        <v>93</v>
      </c>
      <c r="Y4196" s="33">
        <v>2096</v>
      </c>
      <c r="AA4196" s="33" t="s">
        <v>42843</v>
      </c>
      <c r="AB4196" s="33">
        <v>4248</v>
      </c>
      <c r="AC4196" s="103">
        <v>18516</v>
      </c>
    </row>
    <row r="4197" spans="1:29" ht="13" customHeight="1" x14ac:dyDescent="0.2">
      <c r="A4197" s="33" t="s">
        <v>24815</v>
      </c>
      <c r="B4197" s="33">
        <v>28</v>
      </c>
      <c r="C4197" s="33" t="s">
        <v>13</v>
      </c>
      <c r="D4197" s="33" t="s">
        <v>78</v>
      </c>
      <c r="E4197" s="33" t="s">
        <v>25080</v>
      </c>
      <c r="F4197" s="94">
        <v>42706</v>
      </c>
      <c r="G4197" s="33" t="s">
        <v>24816</v>
      </c>
      <c r="H4197" s="33" t="s">
        <v>9225</v>
      </c>
      <c r="I4197" s="33" t="s">
        <v>55</v>
      </c>
      <c r="J4197" s="62">
        <v>33511</v>
      </c>
      <c r="K4197" s="33" t="s">
        <v>587</v>
      </c>
      <c r="L4197" s="33" t="s">
        <v>588</v>
      </c>
      <c r="M4197" s="1" t="s">
        <v>46362</v>
      </c>
      <c r="N4197" s="33" t="s">
        <v>20</v>
      </c>
      <c r="O4197" s="33" t="s">
        <v>24817</v>
      </c>
      <c r="P4197" s="33" t="s">
        <v>45771</v>
      </c>
      <c r="Q4197" s="33" t="s">
        <v>29986</v>
      </c>
      <c r="R4197" s="39" t="s">
        <v>24818</v>
      </c>
      <c r="S4197" s="33" t="s">
        <v>509</v>
      </c>
      <c r="T4197" s="33" t="s">
        <v>21</v>
      </c>
      <c r="U4197" s="33" t="s">
        <v>26689</v>
      </c>
      <c r="V4197" s="33" t="s">
        <v>26484</v>
      </c>
      <c r="W4197" s="33" t="s">
        <v>26485</v>
      </c>
      <c r="AA4197" s="33" t="s">
        <v>42844</v>
      </c>
      <c r="AB4197" s="33">
        <v>4250</v>
      </c>
      <c r="AC4197" s="103">
        <v>18514</v>
      </c>
    </row>
    <row r="4198" spans="1:29" ht="13" customHeight="1" x14ac:dyDescent="0.2">
      <c r="A4198" s="33" t="s">
        <v>24808</v>
      </c>
      <c r="B4198" s="33">
        <v>33</v>
      </c>
      <c r="C4198" s="33" t="s">
        <v>13</v>
      </c>
      <c r="D4198" s="33" t="s">
        <v>30</v>
      </c>
      <c r="E4198" s="33" t="s">
        <v>24809</v>
      </c>
      <c r="F4198" s="94">
        <v>42706</v>
      </c>
      <c r="G4198" s="33" t="s">
        <v>24810</v>
      </c>
      <c r="H4198" s="33" t="s">
        <v>24811</v>
      </c>
      <c r="I4198" s="33" t="s">
        <v>87</v>
      </c>
      <c r="J4198" s="62">
        <v>35616</v>
      </c>
      <c r="K4198" s="33" t="s">
        <v>88</v>
      </c>
      <c r="L4198" s="33" t="s">
        <v>24812</v>
      </c>
      <c r="M4198" s="1" t="s">
        <v>46219</v>
      </c>
      <c r="N4198" s="33" t="s">
        <v>20</v>
      </c>
      <c r="O4198" s="33" t="s">
        <v>24813</v>
      </c>
      <c r="P4198" s="33" t="s">
        <v>45771</v>
      </c>
      <c r="Q4198" s="33" t="s">
        <v>29986</v>
      </c>
      <c r="R4198" s="39" t="s">
        <v>24814</v>
      </c>
      <c r="S4198" s="33" t="s">
        <v>901</v>
      </c>
      <c r="T4198" s="33" t="s">
        <v>21</v>
      </c>
      <c r="U4198" s="33" t="s">
        <v>26689</v>
      </c>
      <c r="V4198" s="33" t="s">
        <v>26484</v>
      </c>
      <c r="W4198" s="33" t="s">
        <v>26485</v>
      </c>
      <c r="X4198" s="33" t="s">
        <v>93</v>
      </c>
      <c r="Y4198" s="33">
        <v>2097</v>
      </c>
      <c r="AA4198" s="33" t="s">
        <v>42843</v>
      </c>
      <c r="AB4198" s="33">
        <v>4249</v>
      </c>
      <c r="AC4198" s="103">
        <v>18512</v>
      </c>
    </row>
    <row r="4199" spans="1:29" ht="13" customHeight="1" x14ac:dyDescent="0.2">
      <c r="A4199" s="33" t="s">
        <v>24793</v>
      </c>
      <c r="B4199" s="33">
        <v>58</v>
      </c>
      <c r="C4199" s="33" t="s">
        <v>13</v>
      </c>
      <c r="D4199" s="33" t="s">
        <v>30</v>
      </c>
      <c r="E4199" s="33" t="s">
        <v>24794</v>
      </c>
      <c r="F4199" s="94">
        <v>42706</v>
      </c>
      <c r="G4199" s="33" t="s">
        <v>24795</v>
      </c>
      <c r="H4199" s="33" t="s">
        <v>2315</v>
      </c>
      <c r="I4199" s="33" t="s">
        <v>915</v>
      </c>
      <c r="J4199" s="62">
        <v>72015</v>
      </c>
      <c r="K4199" s="33" t="s">
        <v>4672</v>
      </c>
      <c r="L4199" s="33" t="s">
        <v>13570</v>
      </c>
      <c r="M4199" s="1" t="s">
        <v>47759</v>
      </c>
      <c r="N4199" s="33" t="s">
        <v>20</v>
      </c>
      <c r="O4199" s="33" t="s">
        <v>24796</v>
      </c>
      <c r="P4199" s="33" t="s">
        <v>45771</v>
      </c>
      <c r="Q4199" s="33" t="s">
        <v>29986</v>
      </c>
      <c r="R4199" s="39" t="s">
        <v>24797</v>
      </c>
      <c r="S4199" s="33" t="s">
        <v>93</v>
      </c>
      <c r="T4199" s="33" t="s">
        <v>21</v>
      </c>
      <c r="U4199" s="33" t="s">
        <v>26689</v>
      </c>
      <c r="V4199" s="33" t="s">
        <v>26484</v>
      </c>
      <c r="W4199" s="33" t="s">
        <v>26485</v>
      </c>
      <c r="Z4199" s="33" t="s">
        <v>42353</v>
      </c>
      <c r="AA4199" s="33" t="s">
        <v>42844</v>
      </c>
      <c r="AB4199" s="33">
        <v>4251</v>
      </c>
      <c r="AC4199" s="103">
        <v>18517</v>
      </c>
    </row>
    <row r="4200" spans="1:29" ht="13" customHeight="1" x14ac:dyDescent="0.2">
      <c r="A4200" s="33" t="s">
        <v>24798</v>
      </c>
      <c r="B4200" s="33">
        <v>36</v>
      </c>
      <c r="C4200" s="33" t="s">
        <v>13</v>
      </c>
      <c r="D4200" s="33" t="s">
        <v>30</v>
      </c>
      <c r="E4200" s="33" t="s">
        <v>24799</v>
      </c>
      <c r="F4200" s="94">
        <v>42706</v>
      </c>
      <c r="G4200" s="33" t="s">
        <v>24800</v>
      </c>
      <c r="H4200" s="33" t="s">
        <v>908</v>
      </c>
      <c r="I4200" s="33" t="s">
        <v>177</v>
      </c>
      <c r="J4200" s="62">
        <v>88001</v>
      </c>
      <c r="K4200" s="33" t="s">
        <v>909</v>
      </c>
      <c r="L4200" s="33" t="s">
        <v>6498</v>
      </c>
      <c r="M4200" s="1" t="s">
        <v>45949</v>
      </c>
      <c r="N4200" s="33" t="s">
        <v>20</v>
      </c>
      <c r="O4200" s="33" t="s">
        <v>36538</v>
      </c>
      <c r="P4200" s="33" t="s">
        <v>31864</v>
      </c>
      <c r="Q4200" s="33" t="s">
        <v>29986</v>
      </c>
      <c r="R4200" s="39" t="s">
        <v>24801</v>
      </c>
      <c r="S4200" s="33" t="s">
        <v>509</v>
      </c>
      <c r="T4200" s="33" t="s">
        <v>28</v>
      </c>
      <c r="U4200" s="33" t="s">
        <v>26487</v>
      </c>
      <c r="V4200" s="33" t="s">
        <v>26487</v>
      </c>
      <c r="W4200" s="33" t="s">
        <v>26485</v>
      </c>
      <c r="X4200" s="33" t="s">
        <v>93</v>
      </c>
      <c r="Y4200" s="33">
        <v>2099</v>
      </c>
      <c r="AA4200" s="33" t="s">
        <v>42844</v>
      </c>
      <c r="AB4200" s="33">
        <v>4252</v>
      </c>
      <c r="AC4200" s="103">
        <v>18513</v>
      </c>
    </row>
    <row r="4201" spans="1:29" ht="13" customHeight="1" x14ac:dyDescent="0.2">
      <c r="A4201" s="33" t="s">
        <v>24829</v>
      </c>
      <c r="B4201" s="33">
        <v>27</v>
      </c>
      <c r="C4201" s="33" t="s">
        <v>13</v>
      </c>
      <c r="D4201" s="33" t="s">
        <v>41</v>
      </c>
      <c r="E4201" s="33" t="s">
        <v>24830</v>
      </c>
      <c r="F4201" s="94">
        <v>42705</v>
      </c>
      <c r="G4201" s="33" t="s">
        <v>24831</v>
      </c>
      <c r="H4201" s="33" t="s">
        <v>515</v>
      </c>
      <c r="I4201" s="33" t="s">
        <v>111</v>
      </c>
      <c r="J4201" s="62">
        <v>85714</v>
      </c>
      <c r="K4201" s="33" t="s">
        <v>516</v>
      </c>
      <c r="L4201" s="33" t="s">
        <v>517</v>
      </c>
      <c r="M4201" s="1" t="s">
        <v>46078</v>
      </c>
      <c r="N4201" s="33" t="s">
        <v>20</v>
      </c>
      <c r="O4201" s="33" t="s">
        <v>24832</v>
      </c>
      <c r="P4201" s="33" t="s">
        <v>45771</v>
      </c>
      <c r="Q4201" s="33" t="s">
        <v>29986</v>
      </c>
      <c r="R4201" s="39" t="s">
        <v>24833</v>
      </c>
      <c r="S4201" s="33" t="s">
        <v>93</v>
      </c>
      <c r="T4201" s="33" t="s">
        <v>21</v>
      </c>
      <c r="U4201" s="33" t="s">
        <v>26689</v>
      </c>
      <c r="V4201" s="33" t="s">
        <v>26484</v>
      </c>
      <c r="W4201" s="33" t="s">
        <v>26485</v>
      </c>
      <c r="X4201" s="33" t="s">
        <v>93</v>
      </c>
      <c r="Y4201" s="33">
        <v>2093</v>
      </c>
      <c r="AA4201" s="33" t="s">
        <v>42844</v>
      </c>
      <c r="AB4201" s="33">
        <v>4246</v>
      </c>
      <c r="AC4201" s="103">
        <v>18510</v>
      </c>
    </row>
    <row r="4202" spans="1:29" ht="13" customHeight="1" x14ac:dyDescent="0.2">
      <c r="A4202" s="33" t="s">
        <v>24819</v>
      </c>
      <c r="B4202" s="33">
        <v>38</v>
      </c>
      <c r="C4202" s="33" t="s">
        <v>13</v>
      </c>
      <c r="D4202" s="33" t="s">
        <v>78</v>
      </c>
      <c r="E4202" s="33" t="s">
        <v>24820</v>
      </c>
      <c r="F4202" s="94">
        <v>42705</v>
      </c>
      <c r="G4202" s="33" t="s">
        <v>24821</v>
      </c>
      <c r="H4202" s="33" t="s">
        <v>823</v>
      </c>
      <c r="I4202" s="33" t="s">
        <v>281</v>
      </c>
      <c r="J4202" s="62">
        <v>98404</v>
      </c>
      <c r="K4202" s="33" t="s">
        <v>824</v>
      </c>
      <c r="L4202" s="33" t="s">
        <v>9911</v>
      </c>
      <c r="M4202" s="1" t="s">
        <v>46115</v>
      </c>
      <c r="N4202" s="33" t="s">
        <v>20</v>
      </c>
      <c r="O4202" s="33" t="s">
        <v>24822</v>
      </c>
      <c r="P4202" s="33" t="s">
        <v>45771</v>
      </c>
      <c r="Q4202" s="33" t="s">
        <v>29986</v>
      </c>
      <c r="R4202" s="39" t="s">
        <v>24823</v>
      </c>
      <c r="S4202" s="33" t="s">
        <v>93</v>
      </c>
      <c r="T4202" s="33" t="s">
        <v>21</v>
      </c>
      <c r="U4202" s="33" t="s">
        <v>26689</v>
      </c>
      <c r="V4202" s="33" t="s">
        <v>26484</v>
      </c>
      <c r="W4202" s="33" t="s">
        <v>26485</v>
      </c>
      <c r="X4202" s="33" t="s">
        <v>93</v>
      </c>
      <c r="Y4202" s="33">
        <v>2091</v>
      </c>
      <c r="AA4202" s="33" t="s">
        <v>42844</v>
      </c>
      <c r="AB4202" s="33">
        <v>4245</v>
      </c>
      <c r="AC4202" s="103">
        <v>18509</v>
      </c>
    </row>
    <row r="4203" spans="1:29" ht="13" customHeight="1" x14ac:dyDescent="0.2">
      <c r="A4203" s="33" t="s">
        <v>24824</v>
      </c>
      <c r="B4203" s="33">
        <v>83</v>
      </c>
      <c r="C4203" s="33" t="s">
        <v>13</v>
      </c>
      <c r="D4203" s="33" t="s">
        <v>30</v>
      </c>
      <c r="E4203" s="33" t="s">
        <v>24825</v>
      </c>
      <c r="F4203" s="94">
        <v>42705</v>
      </c>
      <c r="G4203" s="33" t="s">
        <v>25002</v>
      </c>
      <c r="H4203" s="33" t="s">
        <v>4913</v>
      </c>
      <c r="I4203" s="33" t="s">
        <v>915</v>
      </c>
      <c r="J4203" s="62">
        <v>72837</v>
      </c>
      <c r="K4203" s="33" t="s">
        <v>5922</v>
      </c>
      <c r="L4203" s="33" t="s">
        <v>24826</v>
      </c>
      <c r="M4203" s="1" t="s">
        <v>46149</v>
      </c>
      <c r="N4203" s="33" t="s">
        <v>20</v>
      </c>
      <c r="O4203" s="33" t="s">
        <v>24827</v>
      </c>
      <c r="P4203" s="33" t="s">
        <v>45771</v>
      </c>
      <c r="Q4203" s="33" t="s">
        <v>29986</v>
      </c>
      <c r="R4203" s="39" t="s">
        <v>24828</v>
      </c>
      <c r="S4203" s="33" t="s">
        <v>93</v>
      </c>
      <c r="T4203" s="33" t="s">
        <v>21</v>
      </c>
      <c r="U4203" s="33" t="s">
        <v>26689</v>
      </c>
      <c r="V4203" s="33" t="s">
        <v>26484</v>
      </c>
      <c r="W4203" s="33" t="s">
        <v>26485</v>
      </c>
      <c r="X4203" s="33" t="s">
        <v>93</v>
      </c>
      <c r="Y4203" s="33">
        <v>2095</v>
      </c>
      <c r="AA4203" s="33" t="s">
        <v>42843</v>
      </c>
      <c r="AB4203" s="33">
        <v>4247</v>
      </c>
      <c r="AC4203" s="103">
        <v>18511</v>
      </c>
    </row>
    <row r="4204" spans="1:29" ht="13" customHeight="1" x14ac:dyDescent="0.2">
      <c r="A4204" s="33" t="s">
        <v>24834</v>
      </c>
      <c r="B4204" s="33">
        <v>25</v>
      </c>
      <c r="C4204" s="33" t="s">
        <v>13</v>
      </c>
      <c r="D4204" s="33" t="s">
        <v>78</v>
      </c>
      <c r="E4204" s="33" t="s">
        <v>24835</v>
      </c>
      <c r="F4204" s="94">
        <v>42704</v>
      </c>
      <c r="G4204" s="33" t="s">
        <v>24836</v>
      </c>
      <c r="H4204" s="33" t="s">
        <v>398</v>
      </c>
      <c r="I4204" s="33" t="s">
        <v>399</v>
      </c>
      <c r="J4204" s="62">
        <v>64124</v>
      </c>
      <c r="K4204" s="33" t="s">
        <v>401</v>
      </c>
      <c r="L4204" s="33" t="s">
        <v>402</v>
      </c>
      <c r="M4204" s="1" t="s">
        <v>45936</v>
      </c>
      <c r="N4204" s="33" t="s">
        <v>20</v>
      </c>
      <c r="O4204" s="33" t="s">
        <v>24837</v>
      </c>
      <c r="P4204" s="33" t="s">
        <v>31754</v>
      </c>
      <c r="Q4204" s="33" t="s">
        <v>29986</v>
      </c>
      <c r="R4204" s="39" t="s">
        <v>24838</v>
      </c>
      <c r="S4204" s="33" t="s">
        <v>93</v>
      </c>
      <c r="T4204" s="33" t="s">
        <v>21</v>
      </c>
      <c r="U4204" s="33" t="s">
        <v>26689</v>
      </c>
      <c r="V4204" s="33" t="s">
        <v>26482</v>
      </c>
      <c r="W4204" s="33" t="s">
        <v>26485</v>
      </c>
      <c r="X4204" s="33" t="s">
        <v>93</v>
      </c>
      <c r="Y4204" s="33">
        <v>2092</v>
      </c>
      <c r="AA4204" s="33" t="s">
        <v>42842</v>
      </c>
      <c r="AB4204" s="33">
        <v>4243</v>
      </c>
      <c r="AC4204" s="103">
        <v>18506</v>
      </c>
    </row>
    <row r="4205" spans="1:29" ht="13" customHeight="1" x14ac:dyDescent="0.2">
      <c r="A4205" s="33" t="s">
        <v>24839</v>
      </c>
      <c r="B4205" s="33">
        <v>41</v>
      </c>
      <c r="C4205" s="33" t="s">
        <v>13</v>
      </c>
      <c r="D4205" s="33" t="s">
        <v>41</v>
      </c>
      <c r="E4205" s="33" t="s">
        <v>24840</v>
      </c>
      <c r="F4205" s="94">
        <v>42704</v>
      </c>
      <c r="G4205" s="33" t="s">
        <v>24841</v>
      </c>
      <c r="H4205" s="33" t="s">
        <v>2375</v>
      </c>
      <c r="I4205" s="33" t="s">
        <v>38</v>
      </c>
      <c r="J4205" s="62">
        <v>95758</v>
      </c>
      <c r="K4205" s="33" t="s">
        <v>1533</v>
      </c>
      <c r="L4205" s="33" t="s">
        <v>24842</v>
      </c>
      <c r="M4205" s="1" t="s">
        <v>47172</v>
      </c>
      <c r="N4205" s="33" t="s">
        <v>362</v>
      </c>
      <c r="O4205" s="33" t="s">
        <v>24843</v>
      </c>
      <c r="P4205" s="33" t="s">
        <v>45771</v>
      </c>
      <c r="Q4205" s="33" t="s">
        <v>29986</v>
      </c>
      <c r="R4205" s="39" t="s">
        <v>24844</v>
      </c>
      <c r="S4205" s="33" t="s">
        <v>22</v>
      </c>
      <c r="T4205" s="33" t="s">
        <v>45897</v>
      </c>
      <c r="U4205" s="33" t="s">
        <v>49804</v>
      </c>
      <c r="V4205" s="33" t="s">
        <v>26482</v>
      </c>
      <c r="W4205" s="33" t="s">
        <v>26486</v>
      </c>
      <c r="AA4205" s="33" t="s">
        <v>42844</v>
      </c>
      <c r="AB4205" s="33">
        <v>4244</v>
      </c>
      <c r="AC4205" s="103">
        <v>18505</v>
      </c>
    </row>
    <row r="4206" spans="1:29" ht="13" customHeight="1" x14ac:dyDescent="0.2">
      <c r="A4206" s="33" t="s">
        <v>24845</v>
      </c>
      <c r="B4206" s="33">
        <v>29</v>
      </c>
      <c r="C4206" s="33" t="s">
        <v>13</v>
      </c>
      <c r="D4206" s="33" t="s">
        <v>30</v>
      </c>
      <c r="E4206" s="33" t="s">
        <v>24846</v>
      </c>
      <c r="F4206" s="94">
        <v>42703</v>
      </c>
      <c r="G4206" s="33" t="s">
        <v>25004</v>
      </c>
      <c r="H4206" s="33" t="s">
        <v>24847</v>
      </c>
      <c r="I4206" s="33" t="s">
        <v>197</v>
      </c>
      <c r="J4206" s="62">
        <v>46123</v>
      </c>
      <c r="K4206" s="33" t="s">
        <v>12693</v>
      </c>
      <c r="L4206" s="33" t="s">
        <v>24848</v>
      </c>
      <c r="M4206" s="1" t="s">
        <v>47760</v>
      </c>
      <c r="N4206" s="33" t="s">
        <v>20</v>
      </c>
      <c r="O4206" s="33" t="s">
        <v>24849</v>
      </c>
      <c r="P4206" s="33" t="s">
        <v>31754</v>
      </c>
      <c r="Q4206" s="33" t="s">
        <v>29986</v>
      </c>
      <c r="R4206" s="39" t="s">
        <v>24850</v>
      </c>
      <c r="S4206" s="33" t="s">
        <v>509</v>
      </c>
      <c r="T4206" s="33" t="s">
        <v>21</v>
      </c>
      <c r="U4206" s="33" t="s">
        <v>26682</v>
      </c>
      <c r="V4206" s="33" t="s">
        <v>26482</v>
      </c>
      <c r="W4206" s="33" t="s">
        <v>26485</v>
      </c>
      <c r="X4206" s="33" t="s">
        <v>93</v>
      </c>
      <c r="Y4206" s="33">
        <v>2089</v>
      </c>
      <c r="AA4206" s="33" t="s">
        <v>42844</v>
      </c>
      <c r="AB4206" s="33">
        <v>4240</v>
      </c>
      <c r="AC4206" s="103">
        <v>18503</v>
      </c>
    </row>
    <row r="4207" spans="1:29" ht="13" customHeight="1" x14ac:dyDescent="0.2">
      <c r="A4207" s="33" t="s">
        <v>24856</v>
      </c>
      <c r="B4207" s="33">
        <v>31</v>
      </c>
      <c r="C4207" s="33" t="s">
        <v>13</v>
      </c>
      <c r="D4207" s="33" t="s">
        <v>30</v>
      </c>
      <c r="E4207" s="33" t="s">
        <v>24857</v>
      </c>
      <c r="F4207" s="94">
        <v>42703</v>
      </c>
      <c r="G4207" s="33" t="s">
        <v>24858</v>
      </c>
      <c r="H4207" s="33" t="s">
        <v>24859</v>
      </c>
      <c r="I4207" s="33" t="s">
        <v>25</v>
      </c>
      <c r="J4207" s="62">
        <v>29655</v>
      </c>
      <c r="K4207" s="33" t="s">
        <v>232</v>
      </c>
      <c r="L4207" s="33" t="s">
        <v>5213</v>
      </c>
      <c r="M4207" s="1" t="s">
        <v>46086</v>
      </c>
      <c r="N4207" s="33" t="s">
        <v>20</v>
      </c>
      <c r="O4207" s="33" t="s">
        <v>24860</v>
      </c>
      <c r="P4207" s="33" t="s">
        <v>45771</v>
      </c>
      <c r="Q4207" s="33" t="s">
        <v>29986</v>
      </c>
      <c r="R4207" s="39" t="s">
        <v>24861</v>
      </c>
      <c r="S4207" s="33" t="s">
        <v>93</v>
      </c>
      <c r="T4207" s="33" t="s">
        <v>28</v>
      </c>
      <c r="U4207" s="33" t="s">
        <v>26487</v>
      </c>
      <c r="V4207" s="33" t="s">
        <v>26482</v>
      </c>
      <c r="W4207" s="33" t="s">
        <v>26486</v>
      </c>
      <c r="X4207" s="33" t="s">
        <v>93</v>
      </c>
      <c r="Y4207" s="33">
        <v>2090</v>
      </c>
      <c r="AA4207" s="33" t="s">
        <v>42843</v>
      </c>
      <c r="AB4207" s="33">
        <v>4242</v>
      </c>
      <c r="AC4207" s="103">
        <v>18502</v>
      </c>
    </row>
    <row r="4208" spans="1:29" ht="13" customHeight="1" x14ac:dyDescent="0.2">
      <c r="A4208" s="33" t="s">
        <v>24862</v>
      </c>
      <c r="B4208" s="33">
        <v>41</v>
      </c>
      <c r="C4208" s="33" t="s">
        <v>13</v>
      </c>
      <c r="D4208" s="33" t="s">
        <v>30</v>
      </c>
      <c r="F4208" s="94">
        <v>42703</v>
      </c>
      <c r="G4208" s="33" t="s">
        <v>24863</v>
      </c>
      <c r="H4208" s="33" t="s">
        <v>1188</v>
      </c>
      <c r="I4208" s="33" t="s">
        <v>39</v>
      </c>
      <c r="J4208" s="62">
        <v>1905</v>
      </c>
      <c r="K4208" s="33" t="s">
        <v>483</v>
      </c>
      <c r="L4208" s="33" t="s">
        <v>1189</v>
      </c>
      <c r="M4208" s="1" t="s">
        <v>47761</v>
      </c>
      <c r="N4208" s="33" t="s">
        <v>20</v>
      </c>
      <c r="O4208" s="33" t="s">
        <v>26639</v>
      </c>
      <c r="P4208" s="33" t="s">
        <v>31864</v>
      </c>
      <c r="Q4208" s="33" t="s">
        <v>29986</v>
      </c>
      <c r="R4208" s="39" t="s">
        <v>24864</v>
      </c>
      <c r="S4208" s="33" t="s">
        <v>93</v>
      </c>
      <c r="T4208" s="33" t="s">
        <v>28</v>
      </c>
      <c r="U4208" s="33" t="s">
        <v>26689</v>
      </c>
      <c r="V4208" s="33" t="s">
        <v>26482</v>
      </c>
      <c r="W4208" s="33" t="s">
        <v>26485</v>
      </c>
      <c r="X4208" s="33" t="s">
        <v>93</v>
      </c>
      <c r="Y4208" s="33">
        <v>2084</v>
      </c>
      <c r="AA4208" s="33" t="s">
        <v>42842</v>
      </c>
      <c r="AB4208" s="33">
        <v>4239</v>
      </c>
      <c r="AC4208" s="103">
        <v>18501</v>
      </c>
    </row>
    <row r="4209" spans="1:29" ht="13" customHeight="1" x14ac:dyDescent="0.2">
      <c r="A4209" s="33" t="s">
        <v>24851</v>
      </c>
      <c r="B4209" s="33">
        <v>55</v>
      </c>
      <c r="C4209" s="33" t="s">
        <v>13</v>
      </c>
      <c r="D4209" s="33" t="s">
        <v>30</v>
      </c>
      <c r="E4209" s="33" t="s">
        <v>24852</v>
      </c>
      <c r="F4209" s="94">
        <v>42703</v>
      </c>
      <c r="G4209" s="33" t="s">
        <v>25003</v>
      </c>
      <c r="H4209" s="33" t="s">
        <v>6310</v>
      </c>
      <c r="I4209" s="33" t="s">
        <v>66</v>
      </c>
      <c r="J4209" s="62">
        <v>77546</v>
      </c>
      <c r="K4209" s="33" t="s">
        <v>4829</v>
      </c>
      <c r="L4209" s="33" t="s">
        <v>24853</v>
      </c>
      <c r="M4209" s="1" t="s">
        <v>47762</v>
      </c>
      <c r="N4209" s="33" t="s">
        <v>20</v>
      </c>
      <c r="O4209" s="33" t="s">
        <v>24854</v>
      </c>
      <c r="P4209" s="33" t="s">
        <v>45771</v>
      </c>
      <c r="Q4209" s="33" t="s">
        <v>29986</v>
      </c>
      <c r="R4209" s="39" t="s">
        <v>24855</v>
      </c>
      <c r="S4209" s="33" t="s">
        <v>93</v>
      </c>
      <c r="T4209" s="33" t="s">
        <v>28</v>
      </c>
      <c r="U4209" s="33" t="s">
        <v>26502</v>
      </c>
      <c r="V4209" s="33" t="s">
        <v>26482</v>
      </c>
      <c r="W4209" s="33" t="s">
        <v>26483</v>
      </c>
      <c r="X4209" s="33" t="s">
        <v>509</v>
      </c>
      <c r="Y4209" s="33">
        <v>2088</v>
      </c>
      <c r="AA4209" s="33" t="s">
        <v>42844</v>
      </c>
      <c r="AB4209" s="33">
        <v>4241</v>
      </c>
      <c r="AC4209" s="103">
        <v>18504</v>
      </c>
    </row>
    <row r="4210" spans="1:29" ht="13" customHeight="1" x14ac:dyDescent="0.2">
      <c r="A4210" s="33" t="s">
        <v>24875</v>
      </c>
      <c r="B4210" s="33">
        <v>18</v>
      </c>
      <c r="C4210" s="33" t="s">
        <v>13</v>
      </c>
      <c r="D4210" s="33" t="s">
        <v>78</v>
      </c>
      <c r="E4210" s="33" t="s">
        <v>24876</v>
      </c>
      <c r="F4210" s="94">
        <v>42702</v>
      </c>
      <c r="G4210" s="33" t="s">
        <v>24877</v>
      </c>
      <c r="H4210" s="33" t="s">
        <v>1199</v>
      </c>
      <c r="I4210" s="33" t="s">
        <v>62</v>
      </c>
      <c r="J4210" s="62">
        <v>43210</v>
      </c>
      <c r="K4210" s="33" t="s">
        <v>1200</v>
      </c>
      <c r="L4210" s="33" t="s">
        <v>24878</v>
      </c>
      <c r="M4210" s="1" t="s">
        <v>47763</v>
      </c>
      <c r="N4210" s="33" t="s">
        <v>20</v>
      </c>
      <c r="O4210" s="33" t="s">
        <v>24879</v>
      </c>
      <c r="P4210" s="33" t="s">
        <v>45771</v>
      </c>
      <c r="Q4210" s="33" t="s">
        <v>29986</v>
      </c>
      <c r="R4210" s="39" t="s">
        <v>24880</v>
      </c>
      <c r="S4210" s="33" t="s">
        <v>93</v>
      </c>
      <c r="T4210" s="33" t="s">
        <v>21</v>
      </c>
      <c r="U4210" s="33" t="s">
        <v>26682</v>
      </c>
      <c r="V4210" s="33" t="s">
        <v>26484</v>
      </c>
      <c r="W4210" s="33" t="s">
        <v>26485</v>
      </c>
      <c r="X4210" s="33" t="s">
        <v>93</v>
      </c>
      <c r="Y4210" s="33">
        <v>2083</v>
      </c>
      <c r="AA4210" s="33" t="s">
        <v>42844</v>
      </c>
      <c r="AB4210" s="33">
        <v>4236</v>
      </c>
      <c r="AC4210" s="103">
        <v>18498</v>
      </c>
    </row>
    <row r="4211" spans="1:29" ht="13" customHeight="1" x14ac:dyDescent="0.2">
      <c r="A4211" s="33" t="s">
        <v>24883</v>
      </c>
      <c r="B4211" s="33">
        <v>23</v>
      </c>
      <c r="C4211" s="33" t="s">
        <v>13</v>
      </c>
      <c r="D4211" s="33" t="s">
        <v>41</v>
      </c>
      <c r="E4211" s="33" t="s">
        <v>24884</v>
      </c>
      <c r="F4211" s="94">
        <v>42702</v>
      </c>
      <c r="G4211" s="33" t="s">
        <v>24885</v>
      </c>
      <c r="H4211" s="33" t="s">
        <v>91</v>
      </c>
      <c r="I4211" s="33" t="s">
        <v>38</v>
      </c>
      <c r="J4211" s="62">
        <v>90011</v>
      </c>
      <c r="K4211" s="33" t="s">
        <v>91</v>
      </c>
      <c r="L4211" s="33" t="s">
        <v>92</v>
      </c>
      <c r="M4211" s="1" t="s">
        <v>45984</v>
      </c>
      <c r="N4211" s="33" t="s">
        <v>20</v>
      </c>
      <c r="O4211" s="33" t="s">
        <v>24886</v>
      </c>
      <c r="P4211" s="33" t="s">
        <v>45771</v>
      </c>
      <c r="Q4211" s="33" t="s">
        <v>29986</v>
      </c>
      <c r="R4211" s="39" t="s">
        <v>24887</v>
      </c>
      <c r="S4211" s="33" t="s">
        <v>93</v>
      </c>
      <c r="T4211" s="33" t="s">
        <v>21</v>
      </c>
      <c r="U4211" s="33" t="s">
        <v>26689</v>
      </c>
      <c r="V4211" s="33" t="s">
        <v>26487</v>
      </c>
      <c r="W4211" s="33" t="s">
        <v>26486</v>
      </c>
      <c r="X4211" s="33" t="s">
        <v>93</v>
      </c>
      <c r="Y4211" s="33">
        <v>2085</v>
      </c>
      <c r="AA4211" s="33" t="s">
        <v>42842</v>
      </c>
      <c r="AB4211" s="33">
        <v>4235</v>
      </c>
      <c r="AC4211" s="103">
        <v>18495</v>
      </c>
    </row>
    <row r="4212" spans="1:29" ht="13" customHeight="1" x14ac:dyDescent="0.2">
      <c r="A4212" s="33" t="s">
        <v>24865</v>
      </c>
      <c r="B4212" s="33">
        <v>35</v>
      </c>
      <c r="C4212" s="33" t="s">
        <v>13</v>
      </c>
      <c r="D4212" s="33" t="s">
        <v>78</v>
      </c>
      <c r="E4212" s="33" t="s">
        <v>24866</v>
      </c>
      <c r="F4212" s="94">
        <v>42702</v>
      </c>
      <c r="G4212" s="33" t="s">
        <v>24867</v>
      </c>
      <c r="H4212" s="33" t="s">
        <v>24868</v>
      </c>
      <c r="I4212" s="33" t="s">
        <v>37</v>
      </c>
      <c r="J4212" s="62">
        <v>62206</v>
      </c>
      <c r="K4212" s="33" t="s">
        <v>20141</v>
      </c>
      <c r="L4212" s="33" t="s">
        <v>23462</v>
      </c>
      <c r="M4212" s="1" t="s">
        <v>47764</v>
      </c>
      <c r="N4212" s="33" t="s">
        <v>20</v>
      </c>
      <c r="O4212" s="33" t="s">
        <v>24869</v>
      </c>
      <c r="P4212" s="33" t="s">
        <v>31754</v>
      </c>
      <c r="Q4212" s="33" t="s">
        <v>29986</v>
      </c>
      <c r="R4212" s="39" t="s">
        <v>24870</v>
      </c>
      <c r="S4212" s="33" t="s">
        <v>93</v>
      </c>
      <c r="T4212" s="33" t="s">
        <v>350</v>
      </c>
      <c r="U4212" s="33" t="s">
        <v>26775</v>
      </c>
      <c r="V4212" s="33" t="s">
        <v>26484</v>
      </c>
      <c r="W4212" s="33" t="s">
        <v>26483</v>
      </c>
      <c r="Z4212" s="33" t="s">
        <v>42353</v>
      </c>
      <c r="AA4212" s="33" t="s">
        <v>42844</v>
      </c>
      <c r="AB4212" s="33">
        <v>4238</v>
      </c>
      <c r="AC4212" s="103">
        <v>18500</v>
      </c>
    </row>
    <row r="4213" spans="1:29" ht="13" customHeight="1" x14ac:dyDescent="0.2">
      <c r="A4213" s="33" t="s">
        <v>24881</v>
      </c>
      <c r="B4213" s="33">
        <v>41</v>
      </c>
      <c r="C4213" s="33" t="s">
        <v>13</v>
      </c>
      <c r="D4213" s="33" t="s">
        <v>78</v>
      </c>
      <c r="F4213" s="94">
        <v>42702</v>
      </c>
      <c r="G4213" s="33" t="s">
        <v>25005</v>
      </c>
      <c r="H4213" s="33" t="s">
        <v>8553</v>
      </c>
      <c r="I4213" s="33" t="s">
        <v>337</v>
      </c>
      <c r="J4213" s="62">
        <v>28601</v>
      </c>
      <c r="K4213" s="33" t="s">
        <v>8555</v>
      </c>
      <c r="L4213" s="33" t="s">
        <v>16330</v>
      </c>
      <c r="M4213" s="1" t="s">
        <v>47765</v>
      </c>
      <c r="N4213" s="33" t="s">
        <v>20</v>
      </c>
      <c r="O4213" s="33" t="s">
        <v>36539</v>
      </c>
      <c r="P4213" s="33" t="s">
        <v>45771</v>
      </c>
      <c r="Q4213" s="33" t="s">
        <v>29986</v>
      </c>
      <c r="R4213" s="39" t="s">
        <v>24882</v>
      </c>
      <c r="S4213" s="33" t="s">
        <v>93</v>
      </c>
      <c r="T4213" s="33" t="s">
        <v>350</v>
      </c>
      <c r="U4213" s="33" t="s">
        <v>26775</v>
      </c>
      <c r="V4213" s="33" t="s">
        <v>26482</v>
      </c>
      <c r="W4213" s="33" t="s">
        <v>26483</v>
      </c>
      <c r="X4213" s="33" t="s">
        <v>93</v>
      </c>
      <c r="Y4213" s="33">
        <v>2086</v>
      </c>
      <c r="AA4213" s="33" t="s">
        <v>42842</v>
      </c>
      <c r="AB4213" s="33">
        <v>4237</v>
      </c>
      <c r="AC4213" s="103">
        <v>18496</v>
      </c>
    </row>
    <row r="4214" spans="1:29" ht="13" customHeight="1" x14ac:dyDescent="0.2">
      <c r="A4214" s="33" t="s">
        <v>24871</v>
      </c>
      <c r="B4214" s="33">
        <v>33</v>
      </c>
      <c r="C4214" s="33" t="s">
        <v>13</v>
      </c>
      <c r="D4214" s="33" t="s">
        <v>78</v>
      </c>
      <c r="E4214" s="33" t="s">
        <v>24872</v>
      </c>
      <c r="F4214" s="94">
        <v>42701</v>
      </c>
      <c r="G4214" s="33" t="s">
        <v>25006</v>
      </c>
      <c r="H4214" s="33" t="s">
        <v>80</v>
      </c>
      <c r="I4214" s="33" t="s">
        <v>37</v>
      </c>
      <c r="J4214" s="62">
        <v>60624</v>
      </c>
      <c r="K4214" s="33" t="s">
        <v>81</v>
      </c>
      <c r="L4214" s="33" t="s">
        <v>82</v>
      </c>
      <c r="M4214" s="1" t="s">
        <v>46250</v>
      </c>
      <c r="N4214" s="33" t="s">
        <v>20</v>
      </c>
      <c r="O4214" s="33" t="s">
        <v>24873</v>
      </c>
      <c r="P4214" s="33" t="s">
        <v>45771</v>
      </c>
      <c r="Q4214" s="33" t="s">
        <v>29986</v>
      </c>
      <c r="R4214" s="39" t="s">
        <v>24874</v>
      </c>
      <c r="S4214" s="33" t="s">
        <v>93</v>
      </c>
      <c r="T4214" s="33" t="s">
        <v>21</v>
      </c>
      <c r="U4214" s="33" t="s">
        <v>26689</v>
      </c>
      <c r="V4214" s="33" t="s">
        <v>26484</v>
      </c>
      <c r="W4214" s="33" t="s">
        <v>26486</v>
      </c>
      <c r="X4214" s="33" t="s">
        <v>93</v>
      </c>
      <c r="Y4214" s="33">
        <v>2081</v>
      </c>
      <c r="AA4214" s="33" t="s">
        <v>42842</v>
      </c>
      <c r="AB4214" s="33">
        <v>4233</v>
      </c>
      <c r="AC4214" s="103">
        <v>18497</v>
      </c>
    </row>
    <row r="4215" spans="1:29" ht="13" customHeight="1" x14ac:dyDescent="0.2">
      <c r="A4215" s="33" t="s">
        <v>24893</v>
      </c>
      <c r="B4215" s="33">
        <v>48</v>
      </c>
      <c r="C4215" s="33" t="s">
        <v>13</v>
      </c>
      <c r="D4215" s="33" t="s">
        <v>78</v>
      </c>
      <c r="F4215" s="94">
        <v>42701</v>
      </c>
      <c r="G4215" s="33" t="s">
        <v>24894</v>
      </c>
      <c r="H4215" s="33" t="s">
        <v>171</v>
      </c>
      <c r="I4215" s="33" t="s">
        <v>18</v>
      </c>
      <c r="J4215" s="62">
        <v>70809</v>
      </c>
      <c r="K4215" s="33" t="s">
        <v>3422</v>
      </c>
      <c r="L4215" s="33" t="s">
        <v>172</v>
      </c>
      <c r="M4215" s="1" t="s">
        <v>46016</v>
      </c>
      <c r="N4215" s="33" t="s">
        <v>20</v>
      </c>
      <c r="O4215" s="33" t="s">
        <v>24895</v>
      </c>
      <c r="P4215" s="33" t="s">
        <v>45771</v>
      </c>
      <c r="Q4215" s="33" t="s">
        <v>29986</v>
      </c>
      <c r="R4215" s="39" t="s">
        <v>24896</v>
      </c>
      <c r="S4215" s="33" t="s">
        <v>93</v>
      </c>
      <c r="T4215" s="33" t="s">
        <v>21</v>
      </c>
      <c r="U4215" s="33" t="s">
        <v>26689</v>
      </c>
      <c r="V4215" s="33" t="s">
        <v>26484</v>
      </c>
      <c r="W4215" s="33" t="s">
        <v>26485</v>
      </c>
      <c r="X4215" s="33" t="s">
        <v>93</v>
      </c>
      <c r="Y4215" s="33">
        <v>2082</v>
      </c>
      <c r="AA4215" s="33" t="s">
        <v>42844</v>
      </c>
      <c r="AB4215" s="33">
        <v>4234</v>
      </c>
      <c r="AC4215" s="103">
        <v>18489</v>
      </c>
    </row>
    <row r="4216" spans="1:29" ht="13" customHeight="1" x14ac:dyDescent="0.2">
      <c r="A4216" s="33" t="s">
        <v>24888</v>
      </c>
      <c r="B4216" s="33">
        <v>59</v>
      </c>
      <c r="C4216" s="33" t="s">
        <v>13</v>
      </c>
      <c r="D4216" s="33" t="s">
        <v>30</v>
      </c>
      <c r="E4216" s="33" t="s">
        <v>24889</v>
      </c>
      <c r="F4216" s="94">
        <v>42701</v>
      </c>
      <c r="G4216" s="33" t="s">
        <v>24890</v>
      </c>
      <c r="H4216" s="33" t="s">
        <v>17049</v>
      </c>
      <c r="I4216" s="33" t="s">
        <v>4021</v>
      </c>
      <c r="J4216" s="62">
        <v>4055</v>
      </c>
      <c r="K4216" s="33" t="s">
        <v>2894</v>
      </c>
      <c r="L4216" s="33" t="s">
        <v>5935</v>
      </c>
      <c r="M4216" s="1" t="s">
        <v>47766</v>
      </c>
      <c r="N4216" s="33" t="s">
        <v>20</v>
      </c>
      <c r="O4216" s="33" t="s">
        <v>24891</v>
      </c>
      <c r="P4216" s="33" t="s">
        <v>45771</v>
      </c>
      <c r="Q4216" s="33" t="s">
        <v>29986</v>
      </c>
      <c r="R4216" s="39" t="s">
        <v>24892</v>
      </c>
      <c r="S4216" s="33" t="s">
        <v>93</v>
      </c>
      <c r="T4216" s="33" t="s">
        <v>21</v>
      </c>
      <c r="U4216" s="33" t="s">
        <v>26689</v>
      </c>
      <c r="V4216" s="33" t="s">
        <v>26484</v>
      </c>
      <c r="W4216" s="33" t="s">
        <v>26485</v>
      </c>
      <c r="X4216" s="33" t="s">
        <v>93</v>
      </c>
      <c r="Y4216" s="33">
        <v>2080</v>
      </c>
      <c r="AA4216" s="33" t="s">
        <v>42843</v>
      </c>
      <c r="AB4216" s="33">
        <v>4232</v>
      </c>
      <c r="AC4216" s="103">
        <v>18490</v>
      </c>
    </row>
    <row r="4217" spans="1:29" ht="13" customHeight="1" x14ac:dyDescent="0.2">
      <c r="A4217" s="33" t="s">
        <v>24897</v>
      </c>
      <c r="B4217" s="33">
        <v>50</v>
      </c>
      <c r="C4217" s="33" t="s">
        <v>13</v>
      </c>
      <c r="D4217" s="33" t="s">
        <v>30</v>
      </c>
      <c r="F4217" s="94">
        <v>42701</v>
      </c>
      <c r="G4217" s="33" t="s">
        <v>24898</v>
      </c>
      <c r="H4217" s="33" t="s">
        <v>16496</v>
      </c>
      <c r="I4217" s="33" t="s">
        <v>336</v>
      </c>
      <c r="J4217" s="62">
        <v>66061</v>
      </c>
      <c r="K4217" s="33" t="s">
        <v>3019</v>
      </c>
      <c r="L4217" s="33" t="s">
        <v>16498</v>
      </c>
      <c r="M4217" s="1" t="s">
        <v>47767</v>
      </c>
      <c r="N4217" s="33" t="s">
        <v>4952</v>
      </c>
      <c r="O4217" s="33" t="s">
        <v>24899</v>
      </c>
      <c r="P4217" s="33" t="s">
        <v>45771</v>
      </c>
      <c r="Q4217" s="33" t="s">
        <v>29986</v>
      </c>
      <c r="R4217" s="39" t="s">
        <v>24900</v>
      </c>
      <c r="S4217" s="33" t="s">
        <v>22</v>
      </c>
      <c r="T4217" s="33" t="s">
        <v>28</v>
      </c>
      <c r="U4217" s="33" t="s">
        <v>26503</v>
      </c>
      <c r="V4217" s="33" t="s">
        <v>26484</v>
      </c>
      <c r="W4217" s="33" t="s">
        <v>26485</v>
      </c>
      <c r="X4217" s="33" t="s">
        <v>93</v>
      </c>
      <c r="Y4217" s="33">
        <v>2075</v>
      </c>
      <c r="AA4217" s="33" t="s">
        <v>42844</v>
      </c>
      <c r="AB4217" s="33">
        <v>4231</v>
      </c>
      <c r="AC4217" s="103">
        <v>18488</v>
      </c>
    </row>
    <row r="4218" spans="1:29" ht="13" customHeight="1" x14ac:dyDescent="0.2">
      <c r="A4218" s="33" t="s">
        <v>24901</v>
      </c>
      <c r="B4218" s="33">
        <v>20</v>
      </c>
      <c r="C4218" s="33" t="s">
        <v>13</v>
      </c>
      <c r="D4218" s="33" t="s">
        <v>41</v>
      </c>
      <c r="E4218" s="33" t="s">
        <v>24902</v>
      </c>
      <c r="F4218" s="94">
        <v>42700</v>
      </c>
      <c r="G4218" s="33" t="s">
        <v>24903</v>
      </c>
      <c r="H4218" s="33" t="s">
        <v>16797</v>
      </c>
      <c r="I4218" s="33" t="s">
        <v>111</v>
      </c>
      <c r="J4218" s="62">
        <v>85388</v>
      </c>
      <c r="K4218" s="33" t="s">
        <v>582</v>
      </c>
      <c r="L4218" s="33" t="s">
        <v>16799</v>
      </c>
      <c r="M4218" s="1" t="s">
        <v>47212</v>
      </c>
      <c r="N4218" s="33" t="s">
        <v>20</v>
      </c>
      <c r="O4218" s="33" t="s">
        <v>24904</v>
      </c>
      <c r="P4218" s="33" t="s">
        <v>45771</v>
      </c>
      <c r="Q4218" s="33" t="s">
        <v>29986</v>
      </c>
      <c r="R4218" s="39" t="s">
        <v>24905</v>
      </c>
      <c r="S4218" s="33" t="s">
        <v>93</v>
      </c>
      <c r="T4218" s="33" t="s">
        <v>28</v>
      </c>
      <c r="U4218" s="33" t="s">
        <v>26487</v>
      </c>
      <c r="V4218" s="33" t="s">
        <v>26484</v>
      </c>
      <c r="W4218" s="33" t="s">
        <v>26483</v>
      </c>
      <c r="X4218" s="33" t="s">
        <v>93</v>
      </c>
      <c r="Y4218" s="33">
        <v>2077</v>
      </c>
      <c r="AA4218" s="33" t="s">
        <v>42844</v>
      </c>
      <c r="AB4218" s="33">
        <v>4230</v>
      </c>
      <c r="AC4218" s="103">
        <v>18485</v>
      </c>
    </row>
    <row r="4219" spans="1:29" ht="13" customHeight="1" x14ac:dyDescent="0.2">
      <c r="A4219" s="33" t="s">
        <v>24911</v>
      </c>
      <c r="B4219" s="33">
        <v>23</v>
      </c>
      <c r="C4219" s="33" t="s">
        <v>13</v>
      </c>
      <c r="D4219" s="33" t="s">
        <v>78</v>
      </c>
      <c r="F4219" s="94">
        <v>42699</v>
      </c>
      <c r="G4219" s="33" t="s">
        <v>24912</v>
      </c>
      <c r="H4219" s="33" t="s">
        <v>6820</v>
      </c>
      <c r="I4219" s="33" t="s">
        <v>618</v>
      </c>
      <c r="J4219" s="62">
        <v>39401</v>
      </c>
      <c r="K4219" s="33" t="s">
        <v>24913</v>
      </c>
      <c r="L4219" s="33" t="s">
        <v>24914</v>
      </c>
      <c r="M4219" s="1" t="s">
        <v>46346</v>
      </c>
      <c r="N4219" s="33" t="s">
        <v>20</v>
      </c>
      <c r="O4219" s="33" t="s">
        <v>24915</v>
      </c>
      <c r="P4219" s="33" t="s">
        <v>45771</v>
      </c>
      <c r="Q4219" s="33" t="s">
        <v>29986</v>
      </c>
      <c r="R4219" s="39" t="s">
        <v>24916</v>
      </c>
      <c r="S4219" s="33" t="s">
        <v>93</v>
      </c>
      <c r="T4219" s="33" t="s">
        <v>21</v>
      </c>
      <c r="U4219" s="33" t="s">
        <v>26689</v>
      </c>
      <c r="V4219" s="33" t="s">
        <v>26484</v>
      </c>
      <c r="W4219" s="33" t="s">
        <v>19153</v>
      </c>
      <c r="X4219" s="33" t="s">
        <v>93</v>
      </c>
      <c r="Y4219" s="33">
        <v>2078</v>
      </c>
      <c r="AA4219" s="33" t="s">
        <v>42844</v>
      </c>
      <c r="AB4219" s="33">
        <v>4228</v>
      </c>
      <c r="AC4219" s="103">
        <v>18482</v>
      </c>
    </row>
    <row r="4220" spans="1:29" ht="13" customHeight="1" x14ac:dyDescent="0.2">
      <c r="A4220" s="33" t="s">
        <v>24906</v>
      </c>
      <c r="B4220" s="33">
        <v>37</v>
      </c>
      <c r="C4220" s="33" t="s">
        <v>13</v>
      </c>
      <c r="D4220" s="33" t="s">
        <v>78</v>
      </c>
      <c r="E4220" s="33" t="s">
        <v>24907</v>
      </c>
      <c r="F4220" s="94">
        <v>42699</v>
      </c>
      <c r="G4220" s="33" t="s">
        <v>24908</v>
      </c>
      <c r="H4220" s="33" t="s">
        <v>80</v>
      </c>
      <c r="I4220" s="33" t="s">
        <v>37</v>
      </c>
      <c r="J4220" s="62">
        <v>60624</v>
      </c>
      <c r="K4220" s="33" t="s">
        <v>81</v>
      </c>
      <c r="L4220" s="33" t="s">
        <v>82</v>
      </c>
      <c r="M4220" s="1" t="s">
        <v>46250</v>
      </c>
      <c r="N4220" s="33" t="s">
        <v>20</v>
      </c>
      <c r="O4220" s="33" t="s">
        <v>24909</v>
      </c>
      <c r="P4220" s="33" t="s">
        <v>45771</v>
      </c>
      <c r="Q4220" s="33" t="s">
        <v>29986</v>
      </c>
      <c r="R4220" s="39" t="s">
        <v>24910</v>
      </c>
      <c r="S4220" s="33" t="s">
        <v>93</v>
      </c>
      <c r="T4220" s="33" t="s">
        <v>21</v>
      </c>
      <c r="U4220" s="33" t="s">
        <v>26689</v>
      </c>
      <c r="V4220" s="33" t="s">
        <v>26484</v>
      </c>
      <c r="W4220" s="33" t="s">
        <v>26485</v>
      </c>
      <c r="X4220" s="33" t="s">
        <v>93</v>
      </c>
      <c r="Y4220" s="33">
        <v>2071</v>
      </c>
      <c r="AA4220" s="33" t="s">
        <v>42842</v>
      </c>
      <c r="AB4220" s="33">
        <v>4227</v>
      </c>
      <c r="AC4220" s="103">
        <v>18483</v>
      </c>
    </row>
    <row r="4221" spans="1:29" ht="13" customHeight="1" x14ac:dyDescent="0.2">
      <c r="A4221" s="33" t="s">
        <v>24917</v>
      </c>
      <c r="B4221" s="33">
        <v>26</v>
      </c>
      <c r="C4221" s="33" t="s">
        <v>13</v>
      </c>
      <c r="D4221" s="33" t="s">
        <v>41</v>
      </c>
      <c r="E4221" s="33" t="s">
        <v>24918</v>
      </c>
      <c r="F4221" s="94">
        <v>42699</v>
      </c>
      <c r="G4221" s="33" t="s">
        <v>24919</v>
      </c>
      <c r="H4221" s="33" t="s">
        <v>515</v>
      </c>
      <c r="I4221" s="33" t="s">
        <v>111</v>
      </c>
      <c r="J4221" s="62">
        <v>85713</v>
      </c>
      <c r="K4221" s="33" t="s">
        <v>516</v>
      </c>
      <c r="L4221" s="33" t="s">
        <v>6166</v>
      </c>
      <c r="M4221" s="1" t="s">
        <v>47768</v>
      </c>
      <c r="N4221" s="33" t="s">
        <v>20</v>
      </c>
      <c r="O4221" s="33" t="s">
        <v>24920</v>
      </c>
      <c r="P4221" s="33" t="s">
        <v>45771</v>
      </c>
      <c r="Q4221" s="33" t="s">
        <v>29986</v>
      </c>
      <c r="R4221" s="39" t="s">
        <v>24921</v>
      </c>
      <c r="S4221" s="33" t="s">
        <v>509</v>
      </c>
      <c r="T4221" s="33" t="s">
        <v>45897</v>
      </c>
      <c r="U4221" s="33" t="s">
        <v>49804</v>
      </c>
      <c r="V4221" s="33" t="s">
        <v>26482</v>
      </c>
      <c r="W4221" s="33" t="s">
        <v>26485</v>
      </c>
      <c r="X4221" s="33" t="s">
        <v>509</v>
      </c>
      <c r="Y4221" s="33">
        <v>2142</v>
      </c>
      <c r="AA4221" s="33" t="s">
        <v>42844</v>
      </c>
      <c r="AB4221" s="33">
        <v>4229</v>
      </c>
      <c r="AC4221" s="103">
        <v>18481</v>
      </c>
    </row>
    <row r="4222" spans="1:29" ht="13" customHeight="1" x14ac:dyDescent="0.2">
      <c r="A4222" s="1" t="s">
        <v>24922</v>
      </c>
      <c r="B4222" s="33">
        <v>17</v>
      </c>
      <c r="C4222" s="33" t="s">
        <v>13</v>
      </c>
      <c r="D4222" s="1" t="s">
        <v>23</v>
      </c>
      <c r="F4222" s="94">
        <v>42698</v>
      </c>
      <c r="G4222" s="33" t="s">
        <v>24923</v>
      </c>
      <c r="H4222" s="33" t="s">
        <v>16910</v>
      </c>
      <c r="I4222" s="33" t="s">
        <v>38</v>
      </c>
      <c r="J4222" s="62">
        <v>95608</v>
      </c>
      <c r="K4222" s="33" t="s">
        <v>1533</v>
      </c>
      <c r="L4222" s="33" t="s">
        <v>21954</v>
      </c>
      <c r="M4222" s="1" t="s">
        <v>46436</v>
      </c>
      <c r="N4222" s="33" t="s">
        <v>20</v>
      </c>
      <c r="O4222" s="33" t="s">
        <v>24924</v>
      </c>
      <c r="P4222" s="33" t="s">
        <v>49769</v>
      </c>
      <c r="Q4222" s="33" t="s">
        <v>29986</v>
      </c>
      <c r="R4222" s="39" t="s">
        <v>24925</v>
      </c>
      <c r="S4222" s="33" t="s">
        <v>22</v>
      </c>
      <c r="T4222" s="33" t="s">
        <v>21</v>
      </c>
      <c r="U4222" s="33" t="s">
        <v>26682</v>
      </c>
      <c r="V4222" s="33" t="s">
        <v>26482</v>
      </c>
      <c r="W4222" s="33" t="s">
        <v>26485</v>
      </c>
      <c r="AA4222" s="33" t="s">
        <v>42844</v>
      </c>
      <c r="AB4222" s="33">
        <v>4226</v>
      </c>
      <c r="AC4222" s="103">
        <v>18474</v>
      </c>
    </row>
    <row r="4223" spans="1:29" ht="13" customHeight="1" x14ac:dyDescent="0.2">
      <c r="A4223" s="1" t="s">
        <v>24926</v>
      </c>
      <c r="B4223" s="33">
        <v>45</v>
      </c>
      <c r="C4223" s="33" t="s">
        <v>13</v>
      </c>
      <c r="D4223" s="1" t="s">
        <v>23</v>
      </c>
      <c r="F4223" s="94">
        <v>42698</v>
      </c>
      <c r="G4223" s="33" t="s">
        <v>24927</v>
      </c>
      <c r="H4223" s="33" t="s">
        <v>401</v>
      </c>
      <c r="I4223" s="33" t="s">
        <v>297</v>
      </c>
      <c r="J4223" s="62">
        <v>38301</v>
      </c>
      <c r="K4223" s="33" t="s">
        <v>2005</v>
      </c>
      <c r="L4223" s="33" t="s">
        <v>5703</v>
      </c>
      <c r="M4223" s="1" t="s">
        <v>47769</v>
      </c>
      <c r="N4223" s="33" t="s">
        <v>20</v>
      </c>
      <c r="O4223" s="33" t="s">
        <v>24928</v>
      </c>
      <c r="P4223" s="33" t="s">
        <v>45771</v>
      </c>
      <c r="Q4223" s="33" t="s">
        <v>29986</v>
      </c>
      <c r="R4223" s="39" t="s">
        <v>24929</v>
      </c>
      <c r="S4223" s="33" t="s">
        <v>509</v>
      </c>
      <c r="T4223" s="33" t="s">
        <v>21</v>
      </c>
      <c r="U4223" s="33" t="s">
        <v>26682</v>
      </c>
      <c r="V4223" s="33" t="s">
        <v>26484</v>
      </c>
      <c r="W4223" s="33" t="s">
        <v>26485</v>
      </c>
      <c r="X4223" s="33" t="s">
        <v>93</v>
      </c>
      <c r="Y4223" s="33">
        <v>2074</v>
      </c>
      <c r="AA4223" s="33" t="s">
        <v>42844</v>
      </c>
      <c r="AB4223" s="33">
        <v>4225</v>
      </c>
      <c r="AC4223" s="103">
        <v>18475</v>
      </c>
    </row>
    <row r="4224" spans="1:29" ht="13" customHeight="1" x14ac:dyDescent="0.2">
      <c r="A4224" s="33" t="s">
        <v>24935</v>
      </c>
      <c r="B4224" s="33">
        <v>43</v>
      </c>
      <c r="C4224" s="33" t="s">
        <v>13</v>
      </c>
      <c r="D4224" s="33" t="s">
        <v>30</v>
      </c>
      <c r="F4224" s="94">
        <v>42697</v>
      </c>
      <c r="G4224" s="33" t="s">
        <v>24936</v>
      </c>
      <c r="H4224" s="33" t="s">
        <v>12203</v>
      </c>
      <c r="I4224" s="33" t="s">
        <v>55</v>
      </c>
      <c r="J4224" s="62">
        <v>33714</v>
      </c>
      <c r="K4224" s="33" t="s">
        <v>2143</v>
      </c>
      <c r="L4224" s="33" t="s">
        <v>8916</v>
      </c>
      <c r="M4224" s="1" t="s">
        <v>46278</v>
      </c>
      <c r="N4224" s="33" t="s">
        <v>20</v>
      </c>
      <c r="O4224" s="33" t="s">
        <v>24937</v>
      </c>
      <c r="P4224" s="33" t="s">
        <v>45771</v>
      </c>
      <c r="Q4224" s="33" t="s">
        <v>29986</v>
      </c>
      <c r="R4224" s="39" t="s">
        <v>24938</v>
      </c>
      <c r="S4224" s="33" t="s">
        <v>901</v>
      </c>
      <c r="T4224" s="33" t="s">
        <v>21</v>
      </c>
      <c r="U4224" s="33" t="s">
        <v>26682</v>
      </c>
      <c r="V4224" s="33" t="s">
        <v>26482</v>
      </c>
      <c r="W4224" s="33" t="s">
        <v>26485</v>
      </c>
      <c r="X4224" s="33" t="s">
        <v>93</v>
      </c>
      <c r="Y4224" s="33">
        <v>2069</v>
      </c>
      <c r="AA4224" s="33" t="s">
        <v>42844</v>
      </c>
      <c r="AB4224" s="33">
        <v>4222</v>
      </c>
      <c r="AC4224" s="103">
        <v>18470</v>
      </c>
    </row>
    <row r="4225" spans="1:29" ht="13" customHeight="1" x14ac:dyDescent="0.2">
      <c r="A4225" s="33" t="s">
        <v>24939</v>
      </c>
      <c r="B4225" s="33">
        <v>43</v>
      </c>
      <c r="C4225" s="33" t="s">
        <v>13</v>
      </c>
      <c r="D4225" s="33" t="s">
        <v>30</v>
      </c>
      <c r="F4225" s="94">
        <v>42697</v>
      </c>
      <c r="G4225" s="33" t="s">
        <v>24940</v>
      </c>
      <c r="H4225" s="33" t="s">
        <v>15519</v>
      </c>
      <c r="I4225" s="33" t="s">
        <v>50</v>
      </c>
      <c r="J4225" s="62">
        <v>49424</v>
      </c>
      <c r="K4225" s="33" t="s">
        <v>7012</v>
      </c>
      <c r="L4225" s="33" t="s">
        <v>24941</v>
      </c>
      <c r="M4225" s="1" t="s">
        <v>47770</v>
      </c>
      <c r="N4225" s="33" t="s">
        <v>20</v>
      </c>
      <c r="O4225" s="33" t="s">
        <v>24942</v>
      </c>
      <c r="P4225" s="33" t="s">
        <v>45771</v>
      </c>
      <c r="Q4225" s="33" t="s">
        <v>29986</v>
      </c>
      <c r="R4225" s="39" t="s">
        <v>24943</v>
      </c>
      <c r="S4225" s="33" t="s">
        <v>93</v>
      </c>
      <c r="T4225" s="33" t="s">
        <v>21</v>
      </c>
      <c r="U4225" s="33" t="s">
        <v>26682</v>
      </c>
      <c r="V4225" s="33" t="s">
        <v>26482</v>
      </c>
      <c r="W4225" s="33" t="s">
        <v>26485</v>
      </c>
      <c r="X4225" s="33" t="s">
        <v>93</v>
      </c>
      <c r="Y4225" s="33">
        <v>3210</v>
      </c>
      <c r="AA4225" s="33" t="s">
        <v>42844</v>
      </c>
      <c r="AB4225" s="33">
        <v>4223</v>
      </c>
      <c r="AC4225" s="103">
        <v>18472</v>
      </c>
    </row>
    <row r="4226" spans="1:29" ht="13" customHeight="1" x14ac:dyDescent="0.2">
      <c r="A4226" s="33" t="s">
        <v>24930</v>
      </c>
      <c r="B4226" s="33">
        <v>19</v>
      </c>
      <c r="C4226" s="33" t="s">
        <v>13</v>
      </c>
      <c r="D4226" s="33" t="s">
        <v>78</v>
      </c>
      <c r="E4226" s="33" t="s">
        <v>24931</v>
      </c>
      <c r="F4226" s="94">
        <v>42697</v>
      </c>
      <c r="G4226" s="33" t="s">
        <v>24932</v>
      </c>
      <c r="H4226" s="33" t="s">
        <v>80</v>
      </c>
      <c r="I4226" s="33" t="s">
        <v>37</v>
      </c>
      <c r="J4226" s="62">
        <v>60636</v>
      </c>
      <c r="K4226" s="33" t="s">
        <v>81</v>
      </c>
      <c r="L4226" s="33" t="s">
        <v>82</v>
      </c>
      <c r="M4226" s="1" t="s">
        <v>46250</v>
      </c>
      <c r="N4226" s="33" t="s">
        <v>20</v>
      </c>
      <c r="O4226" s="33" t="s">
        <v>24933</v>
      </c>
      <c r="P4226" s="33" t="s">
        <v>49738</v>
      </c>
      <c r="Q4226" s="33" t="s">
        <v>29986</v>
      </c>
      <c r="R4226" s="39" t="s">
        <v>24934</v>
      </c>
      <c r="S4226" s="33" t="s">
        <v>93</v>
      </c>
      <c r="T4226" s="33" t="s">
        <v>28</v>
      </c>
      <c r="U4226" s="33" t="s">
        <v>26487</v>
      </c>
      <c r="V4226" s="33" t="s">
        <v>26487</v>
      </c>
      <c r="W4226" s="33" t="s">
        <v>26486</v>
      </c>
      <c r="X4226" s="33" t="s">
        <v>93</v>
      </c>
      <c r="Y4226" s="33">
        <v>2073</v>
      </c>
      <c r="AA4226" s="33" t="s">
        <v>42842</v>
      </c>
      <c r="AB4226" s="33">
        <v>4224</v>
      </c>
      <c r="AC4226" s="103">
        <v>18471</v>
      </c>
    </row>
    <row r="4227" spans="1:29" ht="13" customHeight="1" x14ac:dyDescent="0.2">
      <c r="A4227" s="33" t="s">
        <v>24967</v>
      </c>
      <c r="B4227" s="33">
        <v>17</v>
      </c>
      <c r="C4227" s="33" t="s">
        <v>13</v>
      </c>
      <c r="D4227" s="33" t="s">
        <v>78</v>
      </c>
      <c r="F4227" s="94">
        <v>42696</v>
      </c>
      <c r="G4227" s="33" t="s">
        <v>24968</v>
      </c>
      <c r="H4227" s="33" t="s">
        <v>24969</v>
      </c>
      <c r="I4227" s="33" t="s">
        <v>66</v>
      </c>
      <c r="J4227" s="62">
        <v>77380</v>
      </c>
      <c r="K4227" s="33" t="s">
        <v>992</v>
      </c>
      <c r="L4227" s="33" t="s">
        <v>18472</v>
      </c>
      <c r="M4227" s="1" t="s">
        <v>46424</v>
      </c>
      <c r="N4227" s="33" t="s">
        <v>20</v>
      </c>
      <c r="O4227" s="33" t="s">
        <v>24970</v>
      </c>
      <c r="P4227" s="33" t="s">
        <v>45771</v>
      </c>
      <c r="Q4227" s="33" t="s">
        <v>29986</v>
      </c>
      <c r="R4227" s="39" t="s">
        <v>24971</v>
      </c>
      <c r="S4227" s="33" t="s">
        <v>93</v>
      </c>
      <c r="T4227" s="33" t="s">
        <v>21</v>
      </c>
      <c r="U4227" s="33" t="s">
        <v>26689</v>
      </c>
      <c r="V4227" s="33" t="s">
        <v>26484</v>
      </c>
      <c r="W4227" s="33" t="s">
        <v>26485</v>
      </c>
      <c r="Z4227" s="33" t="s">
        <v>42353</v>
      </c>
      <c r="AA4227" s="33" t="s">
        <v>42842</v>
      </c>
      <c r="AB4227" s="33">
        <v>4219</v>
      </c>
      <c r="AC4227" s="103">
        <v>18465</v>
      </c>
    </row>
    <row r="4228" spans="1:29" ht="13" customHeight="1" x14ac:dyDescent="0.2">
      <c r="A4228" s="33" t="s">
        <v>24949</v>
      </c>
      <c r="B4228" s="33">
        <v>23</v>
      </c>
      <c r="C4228" s="33" t="s">
        <v>13</v>
      </c>
      <c r="D4228" s="33" t="s">
        <v>78</v>
      </c>
      <c r="F4228" s="94">
        <v>42696</v>
      </c>
      <c r="G4228" s="33" t="s">
        <v>24950</v>
      </c>
      <c r="H4228" s="33" t="s">
        <v>482</v>
      </c>
      <c r="I4228" s="33" t="s">
        <v>74</v>
      </c>
      <c r="J4228" s="62">
        <v>7106</v>
      </c>
      <c r="K4228" s="33" t="s">
        <v>483</v>
      </c>
      <c r="L4228" s="33" t="s">
        <v>484</v>
      </c>
      <c r="M4228" s="1" t="s">
        <v>49721</v>
      </c>
      <c r="N4228" s="33" t="s">
        <v>20</v>
      </c>
      <c r="O4228" s="33" t="s">
        <v>24951</v>
      </c>
      <c r="P4228" s="33" t="s">
        <v>45771</v>
      </c>
      <c r="Q4228" s="33" t="s">
        <v>29986</v>
      </c>
      <c r="R4228" s="39" t="s">
        <v>24952</v>
      </c>
      <c r="S4228" s="33" t="s">
        <v>93</v>
      </c>
      <c r="T4228" s="33" t="s">
        <v>21</v>
      </c>
      <c r="U4228" s="33" t="s">
        <v>26689</v>
      </c>
      <c r="V4228" s="33" t="s">
        <v>26484</v>
      </c>
      <c r="W4228" s="33" t="s">
        <v>26485</v>
      </c>
      <c r="X4228" s="33" t="s">
        <v>93</v>
      </c>
      <c r="Y4228" s="33">
        <v>2068</v>
      </c>
      <c r="AA4228" s="33" t="s">
        <v>42842</v>
      </c>
      <c r="AB4228" s="33">
        <v>4218</v>
      </c>
      <c r="AC4228" s="103">
        <v>18463</v>
      </c>
    </row>
    <row r="4229" spans="1:29" ht="13" customHeight="1" x14ac:dyDescent="0.2">
      <c r="A4229" s="33" t="s">
        <v>24944</v>
      </c>
      <c r="B4229" s="33">
        <v>36</v>
      </c>
      <c r="C4229" s="33" t="s">
        <v>13</v>
      </c>
      <c r="D4229" s="33" t="s">
        <v>78</v>
      </c>
      <c r="E4229" s="33" t="s">
        <v>24945</v>
      </c>
      <c r="F4229" s="94">
        <v>42696</v>
      </c>
      <c r="G4229" s="33" t="s">
        <v>24946</v>
      </c>
      <c r="H4229" s="33" t="s">
        <v>2902</v>
      </c>
      <c r="I4229" s="33" t="s">
        <v>66</v>
      </c>
      <c r="J4229" s="62">
        <v>77521</v>
      </c>
      <c r="K4229" s="33" t="s">
        <v>512</v>
      </c>
      <c r="L4229" s="33" t="s">
        <v>1575</v>
      </c>
      <c r="M4229" s="1" t="s">
        <v>47771</v>
      </c>
      <c r="N4229" s="33" t="s">
        <v>20</v>
      </c>
      <c r="O4229" s="33" t="s">
        <v>24947</v>
      </c>
      <c r="P4229" s="33" t="s">
        <v>45771</v>
      </c>
      <c r="Q4229" s="33" t="s">
        <v>29986</v>
      </c>
      <c r="R4229" s="39" t="s">
        <v>24948</v>
      </c>
      <c r="S4229" s="33" t="s">
        <v>93</v>
      </c>
      <c r="T4229" s="33" t="s">
        <v>21</v>
      </c>
      <c r="U4229" s="33" t="s">
        <v>26689</v>
      </c>
      <c r="V4229" s="33" t="s">
        <v>26482</v>
      </c>
      <c r="W4229" s="33" t="s">
        <v>26483</v>
      </c>
      <c r="X4229" s="33" t="s">
        <v>93</v>
      </c>
      <c r="Y4229" s="33">
        <v>2066</v>
      </c>
      <c r="AA4229" s="33" t="s">
        <v>42844</v>
      </c>
      <c r="AB4229" s="33">
        <v>4217</v>
      </c>
      <c r="AC4229" s="103">
        <v>18464</v>
      </c>
    </row>
    <row r="4230" spans="1:29" ht="13" customHeight="1" x14ac:dyDescent="0.2">
      <c r="A4230" s="33" t="s">
        <v>24956</v>
      </c>
      <c r="B4230" s="33">
        <v>45</v>
      </c>
      <c r="C4230" s="33" t="s">
        <v>13</v>
      </c>
      <c r="D4230" s="33" t="s">
        <v>41</v>
      </c>
      <c r="F4230" s="94">
        <v>42696</v>
      </c>
      <c r="G4230" s="33" t="s">
        <v>24957</v>
      </c>
      <c r="H4230" s="33" t="s">
        <v>24958</v>
      </c>
      <c r="I4230" s="33" t="s">
        <v>38</v>
      </c>
      <c r="J4230" s="62">
        <v>90638</v>
      </c>
      <c r="K4230" s="33" t="s">
        <v>91</v>
      </c>
      <c r="L4230" s="33" t="s">
        <v>383</v>
      </c>
      <c r="M4230" s="1" t="s">
        <v>45973</v>
      </c>
      <c r="N4230" s="33" t="s">
        <v>20</v>
      </c>
      <c r="O4230" s="33" t="s">
        <v>24959</v>
      </c>
      <c r="P4230" s="33" t="s">
        <v>45771</v>
      </c>
      <c r="Q4230" s="33" t="s">
        <v>29986</v>
      </c>
      <c r="R4230" s="39" t="s">
        <v>24960</v>
      </c>
      <c r="S4230" s="33" t="s">
        <v>93</v>
      </c>
      <c r="T4230" s="33" t="s">
        <v>21</v>
      </c>
      <c r="U4230" s="33" t="s">
        <v>26689</v>
      </c>
      <c r="V4230" s="33" t="s">
        <v>26484</v>
      </c>
      <c r="W4230" s="33" t="s">
        <v>26485</v>
      </c>
      <c r="X4230" s="33" t="s">
        <v>93</v>
      </c>
      <c r="Y4230" s="33">
        <v>2065</v>
      </c>
      <c r="AA4230" s="33" t="s">
        <v>42844</v>
      </c>
      <c r="AB4230" s="33">
        <v>4216</v>
      </c>
      <c r="AC4230" s="103">
        <v>18461</v>
      </c>
    </row>
    <row r="4231" spans="1:29" ht="13" customHeight="1" x14ac:dyDescent="0.2">
      <c r="A4231" s="33" t="s">
        <v>24953</v>
      </c>
      <c r="B4231" s="33">
        <v>22</v>
      </c>
      <c r="C4231" s="33" t="s">
        <v>102</v>
      </c>
      <c r="D4231" s="33" t="s">
        <v>30</v>
      </c>
      <c r="E4231" s="33" t="s">
        <v>24954</v>
      </c>
      <c r="F4231" s="94">
        <v>42696</v>
      </c>
      <c r="G4231" s="33" t="s">
        <v>25007</v>
      </c>
      <c r="H4231" s="33" t="s">
        <v>448</v>
      </c>
      <c r="I4231" s="33" t="s">
        <v>38</v>
      </c>
      <c r="J4231" s="62">
        <v>90804</v>
      </c>
      <c r="K4231" s="33" t="s">
        <v>91</v>
      </c>
      <c r="L4231" s="33" t="s">
        <v>3379</v>
      </c>
      <c r="M4231" s="1" t="s">
        <v>47327</v>
      </c>
      <c r="N4231" s="33" t="s">
        <v>20</v>
      </c>
      <c r="O4231" s="33" t="s">
        <v>36540</v>
      </c>
      <c r="P4231" s="33" t="s">
        <v>45771</v>
      </c>
      <c r="Q4231" s="33" t="s">
        <v>29986</v>
      </c>
      <c r="R4231" s="39" t="s">
        <v>24955</v>
      </c>
      <c r="S4231" s="33" t="s">
        <v>93</v>
      </c>
      <c r="T4231" s="33" t="s">
        <v>45897</v>
      </c>
      <c r="U4231" s="33" t="s">
        <v>49804</v>
      </c>
      <c r="V4231" s="33" t="s">
        <v>26482</v>
      </c>
      <c r="W4231" s="33" t="s">
        <v>26485</v>
      </c>
      <c r="AA4231" s="33" t="s">
        <v>42842</v>
      </c>
      <c r="AB4231" s="33">
        <v>4220</v>
      </c>
      <c r="AC4231" s="103">
        <v>18460</v>
      </c>
    </row>
    <row r="4232" spans="1:29" ht="13" customHeight="1" x14ac:dyDescent="0.2">
      <c r="A4232" s="33" t="s">
        <v>24474</v>
      </c>
      <c r="B4232" s="33">
        <v>34</v>
      </c>
      <c r="C4232" s="33" t="s">
        <v>13</v>
      </c>
      <c r="D4232" s="33" t="s">
        <v>78</v>
      </c>
      <c r="F4232" s="94">
        <v>42696</v>
      </c>
      <c r="G4232" s="33" t="s">
        <v>24475</v>
      </c>
      <c r="H4232" s="33" t="s">
        <v>452</v>
      </c>
      <c r="I4232" s="33" t="s">
        <v>337</v>
      </c>
      <c r="J4232" s="62">
        <v>27701</v>
      </c>
      <c r="K4232" s="33" t="s">
        <v>452</v>
      </c>
      <c r="L4232" s="33" t="s">
        <v>454</v>
      </c>
      <c r="M4232" s="1" t="s">
        <v>46752</v>
      </c>
      <c r="N4232" s="33" t="s">
        <v>20</v>
      </c>
      <c r="O4232" s="33" t="s">
        <v>24476</v>
      </c>
      <c r="P4232" s="33" t="s">
        <v>45771</v>
      </c>
      <c r="Q4232" s="33" t="s">
        <v>29986</v>
      </c>
      <c r="R4232" s="39" t="s">
        <v>24477</v>
      </c>
      <c r="S4232" s="33" t="s">
        <v>93</v>
      </c>
      <c r="T4232" s="33" t="s">
        <v>28</v>
      </c>
      <c r="U4232" s="33" t="s">
        <v>26487</v>
      </c>
      <c r="V4232" s="33" t="s">
        <v>26487</v>
      </c>
      <c r="W4232" s="33" t="s">
        <v>26485</v>
      </c>
      <c r="X4232" s="33" t="s">
        <v>93</v>
      </c>
      <c r="Y4232" s="33">
        <v>2067</v>
      </c>
      <c r="AA4232" s="33" t="s">
        <v>42842</v>
      </c>
      <c r="AB4232" s="33">
        <v>4221</v>
      </c>
      <c r="AC4232" s="103">
        <v>18462</v>
      </c>
    </row>
    <row r="4233" spans="1:29" ht="13" customHeight="1" x14ac:dyDescent="0.2">
      <c r="A4233" s="33" t="s">
        <v>24438</v>
      </c>
      <c r="B4233" s="33">
        <v>19</v>
      </c>
      <c r="C4233" s="33" t="s">
        <v>13</v>
      </c>
      <c r="D4233" s="33" t="s">
        <v>78</v>
      </c>
      <c r="F4233" s="94">
        <v>42695</v>
      </c>
      <c r="G4233" s="33" t="s">
        <v>24439</v>
      </c>
      <c r="H4233" s="33" t="s">
        <v>658</v>
      </c>
      <c r="I4233" s="33" t="s">
        <v>399</v>
      </c>
      <c r="J4233" s="62">
        <v>63139</v>
      </c>
      <c r="K4233" s="33" t="s">
        <v>658</v>
      </c>
      <c r="L4233" s="33" t="s">
        <v>4149</v>
      </c>
      <c r="M4233" s="1" t="s">
        <v>46104</v>
      </c>
      <c r="N4233" s="33" t="s">
        <v>20</v>
      </c>
      <c r="O4233" s="33" t="s">
        <v>24440</v>
      </c>
      <c r="P4233" s="33" t="s">
        <v>45771</v>
      </c>
      <c r="Q4233" s="33" t="s">
        <v>29986</v>
      </c>
      <c r="R4233" s="39" t="s">
        <v>24441</v>
      </c>
      <c r="S4233" s="33" t="s">
        <v>93</v>
      </c>
      <c r="T4233" s="33" t="s">
        <v>21</v>
      </c>
      <c r="U4233" s="33" t="s">
        <v>26689</v>
      </c>
      <c r="V4233" s="33" t="s">
        <v>26484</v>
      </c>
      <c r="W4233" s="33" t="s">
        <v>26486</v>
      </c>
      <c r="X4233" s="33" t="s">
        <v>93</v>
      </c>
      <c r="Y4233" s="33">
        <v>2060</v>
      </c>
      <c r="AA4233" s="33" t="s">
        <v>42842</v>
      </c>
      <c r="AB4233" s="33">
        <v>4213</v>
      </c>
      <c r="AC4233" s="103">
        <v>18457</v>
      </c>
    </row>
    <row r="4234" spans="1:29" ht="13" customHeight="1" x14ac:dyDescent="0.2">
      <c r="A4234" s="33" t="s">
        <v>24433</v>
      </c>
      <c r="B4234" s="33">
        <v>27</v>
      </c>
      <c r="C4234" s="33" t="s">
        <v>13</v>
      </c>
      <c r="D4234" s="33" t="s">
        <v>30</v>
      </c>
      <c r="F4234" s="94">
        <v>42695</v>
      </c>
      <c r="G4234" s="33" t="s">
        <v>24473</v>
      </c>
      <c r="H4234" s="33" t="s">
        <v>24434</v>
      </c>
      <c r="I4234" s="33" t="s">
        <v>38</v>
      </c>
      <c r="J4234" s="62">
        <v>93436</v>
      </c>
      <c r="K4234" s="33" t="s">
        <v>1813</v>
      </c>
      <c r="L4234" s="33" t="s">
        <v>24435</v>
      </c>
      <c r="M4234" s="1" t="s">
        <v>47370</v>
      </c>
      <c r="N4234" s="33" t="s">
        <v>20</v>
      </c>
      <c r="O4234" s="33" t="s">
        <v>24436</v>
      </c>
      <c r="P4234" s="33" t="s">
        <v>45771</v>
      </c>
      <c r="Q4234" s="33" t="s">
        <v>29986</v>
      </c>
      <c r="R4234" s="39" t="s">
        <v>24437</v>
      </c>
      <c r="S4234" s="33" t="s">
        <v>509</v>
      </c>
      <c r="T4234" s="33" t="s">
        <v>21</v>
      </c>
      <c r="U4234" s="33" t="s">
        <v>26682</v>
      </c>
      <c r="V4234" s="33" t="s">
        <v>26482</v>
      </c>
      <c r="W4234" s="33" t="s">
        <v>26486</v>
      </c>
      <c r="X4234" s="33" t="s">
        <v>93</v>
      </c>
      <c r="Y4234" s="33">
        <v>2064</v>
      </c>
      <c r="AA4234" s="33" t="s">
        <v>42844</v>
      </c>
      <c r="AB4234" s="33">
        <v>4214</v>
      </c>
      <c r="AC4234" s="103">
        <v>18456</v>
      </c>
    </row>
    <row r="4235" spans="1:29" ht="13" customHeight="1" x14ac:dyDescent="0.2">
      <c r="A4235" s="33" t="s">
        <v>24961</v>
      </c>
      <c r="B4235" s="33">
        <v>35</v>
      </c>
      <c r="C4235" s="33" t="s">
        <v>102</v>
      </c>
      <c r="D4235" s="33" t="s">
        <v>30</v>
      </c>
      <c r="F4235" s="94">
        <v>42695</v>
      </c>
      <c r="G4235" s="33" t="s">
        <v>25008</v>
      </c>
      <c r="H4235" s="33" t="s">
        <v>24962</v>
      </c>
      <c r="I4235" s="33" t="s">
        <v>281</v>
      </c>
      <c r="J4235" s="62">
        <v>98550</v>
      </c>
      <c r="K4235" s="33" t="s">
        <v>24963</v>
      </c>
      <c r="L4235" s="33" t="s">
        <v>24964</v>
      </c>
      <c r="M4235" s="1" t="s">
        <v>47772</v>
      </c>
      <c r="N4235" s="33" t="s">
        <v>362</v>
      </c>
      <c r="O4235" s="33" t="s">
        <v>24965</v>
      </c>
      <c r="P4235" s="33" t="s">
        <v>45771</v>
      </c>
      <c r="Q4235" s="33" t="s">
        <v>29986</v>
      </c>
      <c r="R4235" s="39" t="s">
        <v>24966</v>
      </c>
      <c r="S4235" s="33" t="s">
        <v>509</v>
      </c>
      <c r="T4235" s="33" t="s">
        <v>45897</v>
      </c>
      <c r="U4235" s="33" t="s">
        <v>49804</v>
      </c>
      <c r="V4235" s="33" t="s">
        <v>26482</v>
      </c>
      <c r="W4235" s="33" t="s">
        <v>26485</v>
      </c>
      <c r="AA4235" s="33" t="s">
        <v>42843</v>
      </c>
      <c r="AB4235" s="33">
        <v>4215</v>
      </c>
      <c r="AC4235" s="103">
        <v>18458</v>
      </c>
    </row>
    <row r="4236" spans="1:29" ht="13" customHeight="1" x14ac:dyDescent="0.2">
      <c r="A4236" s="33" t="s">
        <v>24426</v>
      </c>
      <c r="B4236" s="33">
        <v>18</v>
      </c>
      <c r="C4236" s="33" t="s">
        <v>13</v>
      </c>
      <c r="D4236" s="33" t="s">
        <v>30</v>
      </c>
      <c r="F4236" s="94">
        <v>42694</v>
      </c>
      <c r="G4236" s="33" t="s">
        <v>24427</v>
      </c>
      <c r="H4236" s="33" t="s">
        <v>398</v>
      </c>
      <c r="I4236" s="33" t="s">
        <v>399</v>
      </c>
      <c r="J4236" s="62">
        <v>64116</v>
      </c>
      <c r="K4236" s="33" t="s">
        <v>3104</v>
      </c>
      <c r="L4236" s="33" t="s">
        <v>24428</v>
      </c>
      <c r="M4236" s="1" t="s">
        <v>47773</v>
      </c>
      <c r="N4236" s="33" t="s">
        <v>20</v>
      </c>
      <c r="O4236" s="33" t="s">
        <v>24429</v>
      </c>
      <c r="P4236" s="33" t="s">
        <v>45771</v>
      </c>
      <c r="Q4236" s="33" t="s">
        <v>29986</v>
      </c>
      <c r="R4236" s="39" t="s">
        <v>24430</v>
      </c>
      <c r="S4236" s="33" t="s">
        <v>93</v>
      </c>
      <c r="T4236" s="33" t="s">
        <v>21</v>
      </c>
      <c r="U4236" s="33" t="s">
        <v>26689</v>
      </c>
      <c r="V4236" s="33" t="s">
        <v>26482</v>
      </c>
      <c r="W4236" s="33" t="s">
        <v>26486</v>
      </c>
      <c r="X4236" s="33" t="s">
        <v>93</v>
      </c>
      <c r="Y4236" s="33">
        <v>2063</v>
      </c>
      <c r="AA4236" s="33" t="s">
        <v>42842</v>
      </c>
      <c r="AB4236" s="33">
        <v>4212</v>
      </c>
      <c r="AC4236" s="103">
        <v>18453</v>
      </c>
    </row>
    <row r="4237" spans="1:29" ht="13" customHeight="1" x14ac:dyDescent="0.2">
      <c r="A4237" s="33" t="s">
        <v>24489</v>
      </c>
      <c r="B4237" s="33">
        <v>24</v>
      </c>
      <c r="C4237" s="33" t="s">
        <v>13</v>
      </c>
      <c r="D4237" s="33" t="s">
        <v>41</v>
      </c>
      <c r="F4237" s="94">
        <v>42694</v>
      </c>
      <c r="G4237" s="33" t="s">
        <v>24472</v>
      </c>
      <c r="H4237" s="33" t="s">
        <v>529</v>
      </c>
      <c r="I4237" s="33" t="s">
        <v>66</v>
      </c>
      <c r="J4237" s="62">
        <v>78240</v>
      </c>
      <c r="K4237" s="33" t="s">
        <v>530</v>
      </c>
      <c r="L4237" s="33" t="s">
        <v>531</v>
      </c>
      <c r="M4237" s="1" t="s">
        <v>46041</v>
      </c>
      <c r="N4237" s="33" t="s">
        <v>20</v>
      </c>
      <c r="O4237" s="33" t="s">
        <v>24431</v>
      </c>
      <c r="P4237" s="33" t="s">
        <v>45771</v>
      </c>
      <c r="Q4237" s="33" t="s">
        <v>29986</v>
      </c>
      <c r="R4237" s="39" t="s">
        <v>24432</v>
      </c>
      <c r="S4237" s="33" t="s">
        <v>93</v>
      </c>
      <c r="T4237" s="33" t="s">
        <v>21</v>
      </c>
      <c r="U4237" s="33" t="s">
        <v>26689</v>
      </c>
      <c r="V4237" s="33" t="s">
        <v>26484</v>
      </c>
      <c r="W4237" s="33" t="s">
        <v>26485</v>
      </c>
      <c r="X4237" s="33" t="s">
        <v>93</v>
      </c>
      <c r="Y4237" s="33">
        <v>2061</v>
      </c>
      <c r="AA4237" s="33" t="s">
        <v>42844</v>
      </c>
      <c r="AB4237" s="33">
        <v>4211</v>
      </c>
      <c r="AC4237" s="103">
        <v>18454</v>
      </c>
    </row>
    <row r="4238" spans="1:29" ht="13" customHeight="1" x14ac:dyDescent="0.2">
      <c r="A4238" s="33" t="s">
        <v>24420</v>
      </c>
      <c r="B4238" s="33">
        <v>15</v>
      </c>
      <c r="C4238" s="33" t="s">
        <v>13</v>
      </c>
      <c r="D4238" s="33" t="s">
        <v>882</v>
      </c>
      <c r="E4238" s="33" t="s">
        <v>24421</v>
      </c>
      <c r="F4238" s="94">
        <v>42693</v>
      </c>
      <c r="G4238" s="33" t="s">
        <v>24422</v>
      </c>
      <c r="H4238" s="33" t="s">
        <v>24423</v>
      </c>
      <c r="I4238" s="33" t="s">
        <v>38</v>
      </c>
      <c r="J4238" s="62">
        <v>95076</v>
      </c>
      <c r="K4238" s="33" t="s">
        <v>1266</v>
      </c>
      <c r="L4238" s="33" t="s">
        <v>1267</v>
      </c>
      <c r="M4238" s="1" t="s">
        <v>47774</v>
      </c>
      <c r="N4238" s="33" t="s">
        <v>4952</v>
      </c>
      <c r="O4238" s="33" t="s">
        <v>24424</v>
      </c>
      <c r="P4238" s="33" t="s">
        <v>45771</v>
      </c>
      <c r="Q4238" s="33" t="s">
        <v>29986</v>
      </c>
      <c r="R4238" s="39" t="s">
        <v>24425</v>
      </c>
      <c r="S4238" s="33" t="s">
        <v>22</v>
      </c>
      <c r="T4238" s="33" t="s">
        <v>21</v>
      </c>
      <c r="U4238" s="33" t="s">
        <v>26682</v>
      </c>
      <c r="V4238" s="33" t="s">
        <v>26482</v>
      </c>
      <c r="W4238" s="33" t="s">
        <v>26486</v>
      </c>
      <c r="X4238" s="33" t="s">
        <v>509</v>
      </c>
      <c r="Y4238" s="33">
        <v>2054</v>
      </c>
      <c r="AA4238" s="33" t="s">
        <v>42844</v>
      </c>
      <c r="AB4238" s="33">
        <v>4209</v>
      </c>
      <c r="AC4238" s="103">
        <v>18448</v>
      </c>
    </row>
    <row r="4239" spans="1:29" ht="13" customHeight="1" x14ac:dyDescent="0.2">
      <c r="A4239" s="33" t="s">
        <v>24406</v>
      </c>
      <c r="B4239" s="33">
        <v>21</v>
      </c>
      <c r="C4239" s="33" t="s">
        <v>13</v>
      </c>
      <c r="D4239" s="33" t="s">
        <v>78</v>
      </c>
      <c r="E4239" s="33" t="s">
        <v>24407</v>
      </c>
      <c r="F4239" s="94">
        <v>42693</v>
      </c>
      <c r="G4239" s="33" t="s">
        <v>24408</v>
      </c>
      <c r="H4239" s="33" t="s">
        <v>1595</v>
      </c>
      <c r="I4239" s="33" t="s">
        <v>392</v>
      </c>
      <c r="J4239" s="62">
        <v>11212</v>
      </c>
      <c r="K4239" s="33" t="s">
        <v>1597</v>
      </c>
      <c r="L4239" s="33" t="s">
        <v>536</v>
      </c>
      <c r="M4239" s="1" t="s">
        <v>45963</v>
      </c>
      <c r="N4239" s="33" t="s">
        <v>20</v>
      </c>
      <c r="O4239" s="33" t="s">
        <v>24409</v>
      </c>
      <c r="P4239" s="33" t="s">
        <v>45771</v>
      </c>
      <c r="Q4239" s="33" t="s">
        <v>29986</v>
      </c>
      <c r="R4239" s="39" t="s">
        <v>24410</v>
      </c>
      <c r="S4239" s="33" t="s">
        <v>509</v>
      </c>
      <c r="T4239" s="33" t="s">
        <v>21</v>
      </c>
      <c r="U4239" s="33" t="s">
        <v>26504</v>
      </c>
      <c r="V4239" s="33" t="s">
        <v>26484</v>
      </c>
      <c r="W4239" s="33" t="s">
        <v>26485</v>
      </c>
      <c r="X4239" s="33" t="s">
        <v>93</v>
      </c>
      <c r="Y4239" s="33">
        <v>2062</v>
      </c>
      <c r="AA4239" s="33" t="s">
        <v>42842</v>
      </c>
      <c r="AB4239" s="33">
        <v>4207</v>
      </c>
      <c r="AC4239" s="103">
        <v>18450</v>
      </c>
    </row>
    <row r="4240" spans="1:29" ht="13" customHeight="1" x14ac:dyDescent="0.2">
      <c r="A4240" s="1" t="s">
        <v>24415</v>
      </c>
      <c r="B4240" s="33">
        <v>55</v>
      </c>
      <c r="C4240" s="33" t="s">
        <v>13</v>
      </c>
      <c r="D4240" s="1" t="s">
        <v>23</v>
      </c>
      <c r="F4240" s="94">
        <v>42693</v>
      </c>
      <c r="G4240" s="33" t="s">
        <v>24416</v>
      </c>
      <c r="H4240" s="33" t="s">
        <v>2370</v>
      </c>
      <c r="I4240" s="33" t="s">
        <v>366</v>
      </c>
      <c r="J4240" s="62">
        <v>73018</v>
      </c>
      <c r="K4240" s="33" t="s">
        <v>2371</v>
      </c>
      <c r="L4240" s="33" t="s">
        <v>24417</v>
      </c>
      <c r="M4240" s="1" t="s">
        <v>46756</v>
      </c>
      <c r="N4240" s="33" t="s">
        <v>20</v>
      </c>
      <c r="O4240" s="33" t="s">
        <v>24418</v>
      </c>
      <c r="P4240" s="33" t="s">
        <v>31864</v>
      </c>
      <c r="Q4240" s="33" t="s">
        <v>29986</v>
      </c>
      <c r="R4240" s="39" t="s">
        <v>24419</v>
      </c>
      <c r="S4240" s="33" t="s">
        <v>93</v>
      </c>
      <c r="T4240" s="33" t="s">
        <v>21</v>
      </c>
      <c r="U4240" s="33" t="s">
        <v>26689</v>
      </c>
      <c r="V4240" s="33" t="s">
        <v>26484</v>
      </c>
      <c r="W4240" s="33" t="s">
        <v>26485</v>
      </c>
      <c r="X4240" s="33" t="s">
        <v>93</v>
      </c>
      <c r="Y4240" s="33">
        <v>2055</v>
      </c>
      <c r="AA4240" s="33" t="s">
        <v>42843</v>
      </c>
      <c r="AB4240" s="33">
        <v>4208</v>
      </c>
      <c r="AC4240" s="103">
        <v>18451</v>
      </c>
    </row>
    <row r="4241" spans="1:29" ht="13" customHeight="1" x14ac:dyDescent="0.2">
      <c r="A4241" s="33" t="s">
        <v>24402</v>
      </c>
      <c r="B4241" s="33">
        <v>29</v>
      </c>
      <c r="C4241" s="33" t="s">
        <v>13</v>
      </c>
      <c r="D4241" s="33" t="s">
        <v>41</v>
      </c>
      <c r="E4241" s="33" t="s">
        <v>24403</v>
      </c>
      <c r="F4241" s="94">
        <v>42693</v>
      </c>
      <c r="G4241" s="33" t="s">
        <v>24470</v>
      </c>
      <c r="H4241" s="33" t="s">
        <v>1745</v>
      </c>
      <c r="I4241" s="33" t="s">
        <v>38</v>
      </c>
      <c r="J4241" s="62">
        <v>92805</v>
      </c>
      <c r="K4241" s="33" t="s">
        <v>995</v>
      </c>
      <c r="L4241" s="33" t="s">
        <v>1747</v>
      </c>
      <c r="M4241" s="1" t="s">
        <v>46366</v>
      </c>
      <c r="N4241" s="33" t="s">
        <v>20</v>
      </c>
      <c r="O4241" s="33" t="s">
        <v>24404</v>
      </c>
      <c r="P4241" s="33" t="s">
        <v>31864</v>
      </c>
      <c r="Q4241" s="33" t="s">
        <v>29986</v>
      </c>
      <c r="R4241" s="39" t="s">
        <v>24405</v>
      </c>
      <c r="S4241" s="33" t="s">
        <v>93</v>
      </c>
      <c r="T4241" s="33" t="s">
        <v>350</v>
      </c>
      <c r="U4241" s="33" t="s">
        <v>26775</v>
      </c>
      <c r="V4241" s="33" t="s">
        <v>26484</v>
      </c>
      <c r="W4241" s="33" t="s">
        <v>26486</v>
      </c>
      <c r="X4241" s="33" t="s">
        <v>509</v>
      </c>
      <c r="Y4241" s="33">
        <v>2053</v>
      </c>
      <c r="AA4241" s="33" t="s">
        <v>42842</v>
      </c>
      <c r="AB4241" s="33">
        <v>4210</v>
      </c>
      <c r="AC4241" s="103">
        <v>18447</v>
      </c>
    </row>
    <row r="4242" spans="1:29" ht="13" customHeight="1" x14ac:dyDescent="0.2">
      <c r="A4242" s="33" t="s">
        <v>24398</v>
      </c>
      <c r="B4242" s="33">
        <v>25</v>
      </c>
      <c r="C4242" s="33" t="s">
        <v>13</v>
      </c>
      <c r="D4242" s="33" t="s">
        <v>78</v>
      </c>
      <c r="E4242" s="33" t="s">
        <v>24399</v>
      </c>
      <c r="F4242" s="94">
        <v>42692</v>
      </c>
      <c r="G4242" s="33" t="s">
        <v>24469</v>
      </c>
      <c r="H4242" s="33" t="s">
        <v>21430</v>
      </c>
      <c r="I4242" s="33" t="s">
        <v>55</v>
      </c>
      <c r="J4242" s="62">
        <v>34983</v>
      </c>
      <c r="K4242" s="33" t="s">
        <v>2980</v>
      </c>
      <c r="L4242" s="33" t="s">
        <v>21431</v>
      </c>
      <c r="M4242" s="1" t="s">
        <v>46624</v>
      </c>
      <c r="N4242" s="33" t="s">
        <v>4952</v>
      </c>
      <c r="O4242" s="33" t="s">
        <v>24400</v>
      </c>
      <c r="P4242" s="33" t="s">
        <v>42395</v>
      </c>
      <c r="Q4242" s="33" t="s">
        <v>29986</v>
      </c>
      <c r="R4242" s="39" t="s">
        <v>24401</v>
      </c>
      <c r="S4242" s="33" t="s">
        <v>509</v>
      </c>
      <c r="T4242" s="33" t="s">
        <v>21</v>
      </c>
      <c r="U4242" s="33" t="s">
        <v>26505</v>
      </c>
      <c r="V4242" s="33" t="s">
        <v>26482</v>
      </c>
      <c r="W4242" s="33" t="s">
        <v>26485</v>
      </c>
      <c r="X4242" s="33" t="s">
        <v>93</v>
      </c>
      <c r="Y4242" s="33">
        <v>2056</v>
      </c>
      <c r="AA4242" s="33" t="s">
        <v>42844</v>
      </c>
      <c r="AB4242" s="33">
        <v>4205</v>
      </c>
      <c r="AC4242" s="103">
        <v>18444</v>
      </c>
    </row>
    <row r="4243" spans="1:29" ht="13" customHeight="1" x14ac:dyDescent="0.2">
      <c r="A4243" s="33" t="s">
        <v>24392</v>
      </c>
      <c r="B4243" s="33">
        <v>25</v>
      </c>
      <c r="C4243" s="33" t="s">
        <v>13</v>
      </c>
      <c r="D4243" s="33" t="s">
        <v>78</v>
      </c>
      <c r="E4243" s="33" t="s">
        <v>24393</v>
      </c>
      <c r="F4243" s="94">
        <v>42692</v>
      </c>
      <c r="G4243" s="33" t="s">
        <v>24468</v>
      </c>
      <c r="H4243" s="33" t="s">
        <v>24394</v>
      </c>
      <c r="I4243" s="33" t="s">
        <v>159</v>
      </c>
      <c r="J4243" s="62">
        <v>31316</v>
      </c>
      <c r="K4243" s="33" t="s">
        <v>24395</v>
      </c>
      <c r="L4243" s="33" t="s">
        <v>5147</v>
      </c>
      <c r="M4243" s="1" t="s">
        <v>48899</v>
      </c>
      <c r="N4243" s="33" t="s">
        <v>20</v>
      </c>
      <c r="O4243" s="33" t="s">
        <v>24396</v>
      </c>
      <c r="P4243" s="33" t="s">
        <v>45771</v>
      </c>
      <c r="Q4243" s="33" t="s">
        <v>29986</v>
      </c>
      <c r="R4243" s="39" t="s">
        <v>24397</v>
      </c>
      <c r="S4243" s="33" t="s">
        <v>93</v>
      </c>
      <c r="T4243" s="33" t="s">
        <v>21</v>
      </c>
      <c r="U4243" s="33" t="s">
        <v>26689</v>
      </c>
      <c r="V4243" s="33" t="s">
        <v>26484</v>
      </c>
      <c r="W4243" s="33" t="s">
        <v>26485</v>
      </c>
      <c r="X4243" s="33" t="s">
        <v>93</v>
      </c>
      <c r="Y4243" s="33">
        <v>2057</v>
      </c>
      <c r="AA4243" s="33" t="s">
        <v>42843</v>
      </c>
      <c r="AB4243" s="33">
        <v>4202</v>
      </c>
      <c r="AC4243" s="103">
        <v>18445</v>
      </c>
    </row>
    <row r="4244" spans="1:29" ht="13" customHeight="1" x14ac:dyDescent="0.2">
      <c r="A4244" s="33" t="s">
        <v>24411</v>
      </c>
      <c r="B4244" s="33">
        <v>26</v>
      </c>
      <c r="C4244" s="33" t="s">
        <v>13</v>
      </c>
      <c r="D4244" s="33" t="s">
        <v>78</v>
      </c>
      <c r="E4244" s="33" t="s">
        <v>24412</v>
      </c>
      <c r="F4244" s="94">
        <v>42692</v>
      </c>
      <c r="G4244" s="33" t="s">
        <v>24471</v>
      </c>
      <c r="H4244" s="33" t="s">
        <v>80</v>
      </c>
      <c r="I4244" s="33" t="s">
        <v>37</v>
      </c>
      <c r="J4244" s="62">
        <v>60636</v>
      </c>
      <c r="K4244" s="33" t="s">
        <v>81</v>
      </c>
      <c r="L4244" s="33" t="s">
        <v>82</v>
      </c>
      <c r="M4244" s="1" t="s">
        <v>46250</v>
      </c>
      <c r="N4244" s="33" t="s">
        <v>20</v>
      </c>
      <c r="O4244" s="33" t="s">
        <v>24413</v>
      </c>
      <c r="P4244" s="33" t="s">
        <v>45771</v>
      </c>
      <c r="Q4244" s="33" t="s">
        <v>29986</v>
      </c>
      <c r="R4244" s="39" t="s">
        <v>24414</v>
      </c>
      <c r="S4244" s="33" t="s">
        <v>93</v>
      </c>
      <c r="T4244" s="33" t="s">
        <v>21</v>
      </c>
      <c r="U4244" s="33" t="s">
        <v>26689</v>
      </c>
      <c r="V4244" s="33" t="s">
        <v>26484</v>
      </c>
      <c r="W4244" s="33" t="s">
        <v>26485</v>
      </c>
      <c r="X4244" s="33" t="s">
        <v>93</v>
      </c>
      <c r="Y4244" s="33">
        <v>2059</v>
      </c>
      <c r="AA4244" s="33" t="s">
        <v>42842</v>
      </c>
      <c r="AB4244" s="33">
        <v>4203</v>
      </c>
      <c r="AC4244" s="103">
        <v>18449</v>
      </c>
    </row>
    <row r="4245" spans="1:29" ht="13" customHeight="1" x14ac:dyDescent="0.2">
      <c r="A4245" s="33" t="s">
        <v>24387</v>
      </c>
      <c r="B4245" s="33">
        <v>35</v>
      </c>
      <c r="C4245" s="33" t="s">
        <v>13</v>
      </c>
      <c r="D4245" s="33" t="s">
        <v>30</v>
      </c>
      <c r="E4245" s="33" t="s">
        <v>24388</v>
      </c>
      <c r="F4245" s="94">
        <v>42692</v>
      </c>
      <c r="G4245" s="33" t="s">
        <v>24389</v>
      </c>
      <c r="H4245" s="33" t="s">
        <v>21964</v>
      </c>
      <c r="I4245" s="33" t="s">
        <v>55</v>
      </c>
      <c r="J4245" s="62">
        <v>32548</v>
      </c>
      <c r="K4245" s="33" t="s">
        <v>11150</v>
      </c>
      <c r="L4245" s="33" t="s">
        <v>246</v>
      </c>
      <c r="M4245" s="1" t="s">
        <v>46357</v>
      </c>
      <c r="N4245" s="33" t="s">
        <v>4952</v>
      </c>
      <c r="O4245" s="33" t="s">
        <v>24390</v>
      </c>
      <c r="P4245" s="33" t="s">
        <v>45771</v>
      </c>
      <c r="Q4245" s="33" t="s">
        <v>29986</v>
      </c>
      <c r="R4245" s="39" t="s">
        <v>24391</v>
      </c>
      <c r="S4245" s="33" t="s">
        <v>509</v>
      </c>
      <c r="T4245" s="33" t="s">
        <v>21</v>
      </c>
      <c r="U4245" s="33" t="s">
        <v>26689</v>
      </c>
      <c r="V4245" s="33" t="s">
        <v>26482</v>
      </c>
      <c r="W4245" s="33" t="s">
        <v>26485</v>
      </c>
      <c r="X4245" s="33" t="s">
        <v>93</v>
      </c>
      <c r="Y4245" s="33">
        <v>2052</v>
      </c>
      <c r="AA4245" s="33" t="s">
        <v>42844</v>
      </c>
      <c r="AB4245" s="33">
        <v>4204</v>
      </c>
      <c r="AC4245" s="103">
        <v>18443</v>
      </c>
    </row>
    <row r="4246" spans="1:29" ht="13" customHeight="1" x14ac:dyDescent="0.2">
      <c r="A4246" s="33" t="s">
        <v>24380</v>
      </c>
      <c r="B4246" s="33">
        <v>48</v>
      </c>
      <c r="C4246" s="33" t="s">
        <v>13</v>
      </c>
      <c r="D4246" s="33" t="s">
        <v>78</v>
      </c>
      <c r="E4246" s="33" t="s">
        <v>24381</v>
      </c>
      <c r="F4246" s="94">
        <v>42692</v>
      </c>
      <c r="G4246" s="33" t="s">
        <v>24382</v>
      </c>
      <c r="H4246" s="33" t="s">
        <v>24383</v>
      </c>
      <c r="I4246" s="33" t="s">
        <v>111</v>
      </c>
      <c r="J4246" s="62">
        <v>85122</v>
      </c>
      <c r="K4246" s="33" t="s">
        <v>2214</v>
      </c>
      <c r="L4246" s="33" t="s">
        <v>24384</v>
      </c>
      <c r="M4246" s="1" t="s">
        <v>47234</v>
      </c>
      <c r="N4246" s="33" t="s">
        <v>4952</v>
      </c>
      <c r="O4246" s="33" t="s">
        <v>24385</v>
      </c>
      <c r="P4246" s="33" t="s">
        <v>45771</v>
      </c>
      <c r="Q4246" s="33" t="s">
        <v>29986</v>
      </c>
      <c r="R4246" s="39" t="s">
        <v>24386</v>
      </c>
      <c r="S4246" s="33" t="s">
        <v>509</v>
      </c>
      <c r="T4246" s="33" t="s">
        <v>21</v>
      </c>
      <c r="U4246" s="33" t="s">
        <v>26505</v>
      </c>
      <c r="V4246" s="33" t="s">
        <v>26482</v>
      </c>
      <c r="W4246" s="33" t="s">
        <v>26485</v>
      </c>
      <c r="X4246" s="33" t="s">
        <v>93</v>
      </c>
      <c r="Y4246" s="33">
        <v>2058</v>
      </c>
      <c r="AA4246" s="33" t="s">
        <v>42844</v>
      </c>
      <c r="AB4246" s="33">
        <v>4206</v>
      </c>
      <c r="AC4246" s="103">
        <v>18442</v>
      </c>
    </row>
    <row r="4247" spans="1:29" ht="13" customHeight="1" x14ac:dyDescent="0.2">
      <c r="A4247" s="33" t="s">
        <v>24374</v>
      </c>
      <c r="B4247" s="33">
        <v>37</v>
      </c>
      <c r="C4247" s="33" t="s">
        <v>13</v>
      </c>
      <c r="D4247" s="33" t="s">
        <v>41</v>
      </c>
      <c r="F4247" s="94">
        <v>42690</v>
      </c>
      <c r="G4247" s="33" t="s">
        <v>24375</v>
      </c>
      <c r="H4247" s="33" t="s">
        <v>904</v>
      </c>
      <c r="I4247" s="33" t="s">
        <v>38</v>
      </c>
      <c r="J4247" s="62">
        <v>90602</v>
      </c>
      <c r="K4247" s="33" t="s">
        <v>91</v>
      </c>
      <c r="L4247" s="33" t="s">
        <v>24376</v>
      </c>
      <c r="M4247" s="1" t="s">
        <v>47119</v>
      </c>
      <c r="N4247" s="33" t="s">
        <v>20</v>
      </c>
      <c r="O4247" s="33" t="s">
        <v>24377</v>
      </c>
      <c r="P4247" s="33" t="s">
        <v>45771</v>
      </c>
      <c r="Q4247" s="33" t="s">
        <v>29986</v>
      </c>
      <c r="R4247" s="39" t="s">
        <v>24378</v>
      </c>
      <c r="S4247" s="33" t="s">
        <v>22</v>
      </c>
      <c r="T4247" s="33" t="s">
        <v>21</v>
      </c>
      <c r="U4247" s="33" t="s">
        <v>26505</v>
      </c>
      <c r="V4247" s="33" t="s">
        <v>26482</v>
      </c>
      <c r="W4247" s="33" t="s">
        <v>26485</v>
      </c>
      <c r="X4247" s="33" t="s">
        <v>93</v>
      </c>
      <c r="Y4247" s="33">
        <v>2050</v>
      </c>
      <c r="AA4247" s="33" t="s">
        <v>42844</v>
      </c>
      <c r="AB4247" s="33">
        <v>4201</v>
      </c>
      <c r="AC4247" s="103">
        <v>18437</v>
      </c>
    </row>
    <row r="4248" spans="1:29" ht="13" customHeight="1" x14ac:dyDescent="0.2">
      <c r="A4248" s="33" t="s">
        <v>24368</v>
      </c>
      <c r="B4248" s="33">
        <v>39</v>
      </c>
      <c r="C4248" s="33" t="s">
        <v>13</v>
      </c>
      <c r="D4248" s="33" t="s">
        <v>30</v>
      </c>
      <c r="E4248" s="33" t="s">
        <v>24369</v>
      </c>
      <c r="F4248" s="94">
        <v>42690</v>
      </c>
      <c r="G4248" s="33" t="s">
        <v>24370</v>
      </c>
      <c r="H4248" s="33" t="s">
        <v>10117</v>
      </c>
      <c r="I4248" s="33" t="s">
        <v>399</v>
      </c>
      <c r="J4248" s="62">
        <v>64503</v>
      </c>
      <c r="K4248" s="33" t="s">
        <v>10119</v>
      </c>
      <c r="L4248" s="33" t="s">
        <v>24371</v>
      </c>
      <c r="M4248" s="1" t="s">
        <v>47775</v>
      </c>
      <c r="N4248" s="33" t="s">
        <v>362</v>
      </c>
      <c r="O4248" s="33" t="s">
        <v>24372</v>
      </c>
      <c r="P4248" s="33" t="s">
        <v>45771</v>
      </c>
      <c r="Q4248" s="33" t="s">
        <v>29986</v>
      </c>
      <c r="R4248" s="39" t="s">
        <v>24373</v>
      </c>
      <c r="S4248" s="33" t="s">
        <v>22</v>
      </c>
      <c r="T4248" s="33" t="s">
        <v>21</v>
      </c>
      <c r="U4248" s="33" t="s">
        <v>29762</v>
      </c>
      <c r="V4248" s="33" t="s">
        <v>26484</v>
      </c>
      <c r="W4248" s="33" t="s">
        <v>26485</v>
      </c>
      <c r="AA4248" s="33" t="s">
        <v>42844</v>
      </c>
      <c r="AB4248" s="33">
        <v>4199</v>
      </c>
      <c r="AC4248" s="103">
        <v>18438</v>
      </c>
    </row>
    <row r="4249" spans="1:29" ht="13" customHeight="1" x14ac:dyDescent="0.2">
      <c r="A4249" s="33" t="s">
        <v>24365</v>
      </c>
      <c r="B4249" s="33">
        <v>56</v>
      </c>
      <c r="C4249" s="33" t="s">
        <v>13</v>
      </c>
      <c r="D4249" s="33" t="s">
        <v>30</v>
      </c>
      <c r="F4249" s="94">
        <v>42690</v>
      </c>
      <c r="G4249" s="33" t="s">
        <v>24366</v>
      </c>
      <c r="H4249" s="33" t="s">
        <v>6871</v>
      </c>
      <c r="I4249" s="33" t="s">
        <v>38</v>
      </c>
      <c r="J4249" s="62">
        <v>96002</v>
      </c>
      <c r="K4249" s="33" t="s">
        <v>6873</v>
      </c>
      <c r="L4249" s="33" t="s">
        <v>6874</v>
      </c>
      <c r="M4249" s="1" t="s">
        <v>45948</v>
      </c>
      <c r="N4249" s="33" t="s">
        <v>20</v>
      </c>
      <c r="O4249" s="33" t="s">
        <v>36541</v>
      </c>
      <c r="P4249" s="33" t="s">
        <v>45771</v>
      </c>
      <c r="Q4249" s="33" t="s">
        <v>29986</v>
      </c>
      <c r="R4249" s="39" t="s">
        <v>24367</v>
      </c>
      <c r="S4249" s="33" t="s">
        <v>22</v>
      </c>
      <c r="T4249" s="33" t="s">
        <v>21</v>
      </c>
      <c r="U4249" s="33" t="s">
        <v>26689</v>
      </c>
      <c r="V4249" s="33" t="s">
        <v>26482</v>
      </c>
      <c r="W4249" s="33" t="s">
        <v>26485</v>
      </c>
      <c r="X4249" s="33" t="s">
        <v>93</v>
      </c>
      <c r="Y4249" s="33">
        <v>2051</v>
      </c>
      <c r="AA4249" s="33" t="s">
        <v>42842</v>
      </c>
      <c r="AB4249" s="33">
        <v>4200</v>
      </c>
      <c r="AC4249" s="103">
        <v>18436</v>
      </c>
    </row>
    <row r="4250" spans="1:29" ht="13" customHeight="1" x14ac:dyDescent="0.2">
      <c r="A4250" s="33" t="s">
        <v>24357</v>
      </c>
      <c r="B4250" s="33">
        <v>37</v>
      </c>
      <c r="C4250" s="33" t="s">
        <v>13</v>
      </c>
      <c r="D4250" s="33" t="s">
        <v>30</v>
      </c>
      <c r="F4250" s="94">
        <v>42689</v>
      </c>
      <c r="G4250" s="33" t="s">
        <v>24358</v>
      </c>
      <c r="H4250" s="33" t="s">
        <v>2998</v>
      </c>
      <c r="I4250" s="33" t="s">
        <v>66</v>
      </c>
      <c r="J4250" s="62">
        <v>77598</v>
      </c>
      <c r="K4250" s="33" t="s">
        <v>512</v>
      </c>
      <c r="L4250" s="33" t="s">
        <v>3000</v>
      </c>
      <c r="M4250" s="1" t="s">
        <v>47776</v>
      </c>
      <c r="N4250" s="33" t="s">
        <v>20</v>
      </c>
      <c r="O4250" s="33" t="s">
        <v>24359</v>
      </c>
      <c r="P4250" s="33" t="s">
        <v>45771</v>
      </c>
      <c r="Q4250" s="33" t="s">
        <v>29986</v>
      </c>
      <c r="R4250" s="39" t="s">
        <v>24360</v>
      </c>
      <c r="S4250" s="33" t="s">
        <v>93</v>
      </c>
      <c r="T4250" s="33" t="s">
        <v>21</v>
      </c>
      <c r="U4250" s="33" t="s">
        <v>26689</v>
      </c>
      <c r="V4250" s="33" t="s">
        <v>26484</v>
      </c>
      <c r="W4250" s="33" t="s">
        <v>26485</v>
      </c>
      <c r="X4250" s="33" t="s">
        <v>93</v>
      </c>
      <c r="Y4250" s="33">
        <v>2049</v>
      </c>
      <c r="AA4250" s="33" t="s">
        <v>42844</v>
      </c>
      <c r="AB4250" s="33">
        <v>4196</v>
      </c>
      <c r="AC4250" s="103">
        <v>18435</v>
      </c>
    </row>
    <row r="4251" spans="1:29" ht="13" customHeight="1" x14ac:dyDescent="0.2">
      <c r="A4251" s="1" t="s">
        <v>24353</v>
      </c>
      <c r="B4251" s="33">
        <v>48</v>
      </c>
      <c r="C4251" s="33" t="s">
        <v>13</v>
      </c>
      <c r="D4251" s="1" t="s">
        <v>23</v>
      </c>
      <c r="F4251" s="94">
        <v>42689</v>
      </c>
      <c r="G4251" s="33" t="s">
        <v>24354</v>
      </c>
      <c r="H4251" s="33" t="s">
        <v>16223</v>
      </c>
      <c r="I4251" s="33" t="s">
        <v>38</v>
      </c>
      <c r="J4251" s="62">
        <v>92591</v>
      </c>
      <c r="K4251" s="33" t="s">
        <v>725</v>
      </c>
      <c r="L4251" s="33" t="s">
        <v>726</v>
      </c>
      <c r="M4251" s="1" t="s">
        <v>45926</v>
      </c>
      <c r="N4251" s="33" t="s">
        <v>20</v>
      </c>
      <c r="O4251" s="33" t="s">
        <v>24355</v>
      </c>
      <c r="P4251" s="33" t="s">
        <v>45771</v>
      </c>
      <c r="Q4251" s="33" t="s">
        <v>29986</v>
      </c>
      <c r="R4251" s="39" t="s">
        <v>24356</v>
      </c>
      <c r="S4251" s="33" t="s">
        <v>93</v>
      </c>
      <c r="T4251" s="33" t="s">
        <v>21</v>
      </c>
      <c r="U4251" s="33" t="s">
        <v>26682</v>
      </c>
      <c r="V4251" s="33" t="s">
        <v>26482</v>
      </c>
      <c r="W4251" s="33" t="s">
        <v>26485</v>
      </c>
      <c r="X4251" s="33" t="s">
        <v>93</v>
      </c>
      <c r="Y4251" s="33">
        <v>2047</v>
      </c>
      <c r="AA4251" s="33" t="s">
        <v>42844</v>
      </c>
      <c r="AB4251" s="33">
        <v>4197</v>
      </c>
      <c r="AC4251" s="103">
        <v>18433</v>
      </c>
    </row>
    <row r="4252" spans="1:29" ht="13" customHeight="1" x14ac:dyDescent="0.2">
      <c r="A4252" s="33" t="s">
        <v>24361</v>
      </c>
      <c r="B4252" s="33">
        <v>25</v>
      </c>
      <c r="C4252" s="33" t="s">
        <v>13</v>
      </c>
      <c r="D4252" s="33" t="s">
        <v>78</v>
      </c>
      <c r="F4252" s="94">
        <v>42689</v>
      </c>
      <c r="G4252" s="33" t="s">
        <v>24362</v>
      </c>
      <c r="H4252" s="33" t="s">
        <v>1495</v>
      </c>
      <c r="I4252" s="33" t="s">
        <v>373</v>
      </c>
      <c r="J4252" s="62">
        <v>17406</v>
      </c>
      <c r="K4252" s="33" t="s">
        <v>1495</v>
      </c>
      <c r="L4252" s="33" t="s">
        <v>470</v>
      </c>
      <c r="M4252" s="1" t="s">
        <v>46170</v>
      </c>
      <c r="N4252" s="33" t="s">
        <v>20</v>
      </c>
      <c r="O4252" s="33" t="s">
        <v>24363</v>
      </c>
      <c r="P4252" s="33" t="s">
        <v>45771</v>
      </c>
      <c r="Q4252" s="33" t="s">
        <v>29986</v>
      </c>
      <c r="R4252" s="39" t="s">
        <v>24364</v>
      </c>
      <c r="S4252" s="33" t="s">
        <v>93</v>
      </c>
      <c r="T4252" s="33" t="s">
        <v>350</v>
      </c>
      <c r="U4252" s="33" t="s">
        <v>26775</v>
      </c>
      <c r="V4252" s="33" t="s">
        <v>26482</v>
      </c>
      <c r="W4252" s="33" t="s">
        <v>26483</v>
      </c>
      <c r="X4252" s="33" t="s">
        <v>93</v>
      </c>
      <c r="Y4252" s="33">
        <v>2048</v>
      </c>
      <c r="AA4252" s="33" t="s">
        <v>42844</v>
      </c>
      <c r="AB4252" s="33">
        <v>4198</v>
      </c>
      <c r="AC4252" s="103">
        <v>18434</v>
      </c>
    </row>
    <row r="4253" spans="1:29" ht="13" customHeight="1" x14ac:dyDescent="0.2">
      <c r="A4253" s="33" t="s">
        <v>24344</v>
      </c>
      <c r="B4253" s="33">
        <v>21</v>
      </c>
      <c r="C4253" s="33" t="s">
        <v>13</v>
      </c>
      <c r="D4253" s="33" t="s">
        <v>41</v>
      </c>
      <c r="E4253" s="33" t="s">
        <v>24345</v>
      </c>
      <c r="F4253" s="94">
        <v>42687</v>
      </c>
      <c r="G4253" s="33" t="s">
        <v>24346</v>
      </c>
      <c r="H4253" s="33" t="s">
        <v>1024</v>
      </c>
      <c r="I4253" s="33" t="s">
        <v>366</v>
      </c>
      <c r="J4253" s="62">
        <v>73139</v>
      </c>
      <c r="K4253" s="33" t="s">
        <v>1025</v>
      </c>
      <c r="L4253" s="33" t="s">
        <v>1026</v>
      </c>
      <c r="M4253" s="1" t="s">
        <v>46313</v>
      </c>
      <c r="N4253" s="33" t="s">
        <v>20</v>
      </c>
      <c r="O4253" s="33" t="s">
        <v>24347</v>
      </c>
      <c r="P4253" s="33" t="s">
        <v>45771</v>
      </c>
      <c r="Q4253" s="33" t="s">
        <v>29986</v>
      </c>
      <c r="R4253" s="39" t="s">
        <v>24348</v>
      </c>
      <c r="S4253" s="33" t="s">
        <v>93</v>
      </c>
      <c r="T4253" s="33" t="s">
        <v>21</v>
      </c>
      <c r="U4253" s="33" t="s">
        <v>26689</v>
      </c>
      <c r="V4253" s="33" t="s">
        <v>26484</v>
      </c>
      <c r="W4253" s="33" t="s">
        <v>26485</v>
      </c>
      <c r="X4253" s="33" t="s">
        <v>93</v>
      </c>
      <c r="Y4253" s="33">
        <v>2041</v>
      </c>
      <c r="AA4253" s="33" t="s">
        <v>42844</v>
      </c>
      <c r="AB4253" s="33">
        <v>4195</v>
      </c>
      <c r="AC4253" s="103">
        <v>18426</v>
      </c>
    </row>
    <row r="4254" spans="1:29" ht="13" customHeight="1" x14ac:dyDescent="0.2">
      <c r="A4254" s="33" t="s">
        <v>24349</v>
      </c>
      <c r="B4254" s="33">
        <v>22</v>
      </c>
      <c r="C4254" s="33" t="s">
        <v>13</v>
      </c>
      <c r="D4254" s="33" t="s">
        <v>41</v>
      </c>
      <c r="F4254" s="94">
        <v>42687</v>
      </c>
      <c r="G4254" s="33" t="s">
        <v>24467</v>
      </c>
      <c r="H4254" s="33" t="s">
        <v>142</v>
      </c>
      <c r="I4254" s="33" t="s">
        <v>38</v>
      </c>
      <c r="J4254" s="62">
        <v>92105</v>
      </c>
      <c r="K4254" s="33" t="s">
        <v>142</v>
      </c>
      <c r="L4254" s="33" t="s">
        <v>143</v>
      </c>
      <c r="M4254" s="1" t="s">
        <v>45908</v>
      </c>
      <c r="N4254" s="33" t="s">
        <v>20</v>
      </c>
      <c r="O4254" s="33" t="s">
        <v>24350</v>
      </c>
      <c r="P4254" s="33" t="s">
        <v>31864</v>
      </c>
      <c r="Q4254" s="33" t="s">
        <v>29986</v>
      </c>
      <c r="R4254" s="39" t="s">
        <v>24351</v>
      </c>
      <c r="S4254" s="33" t="s">
        <v>93</v>
      </c>
      <c r="T4254" s="33" t="s">
        <v>21</v>
      </c>
      <c r="U4254" s="33" t="s">
        <v>26689</v>
      </c>
      <c r="V4254" s="33" t="s">
        <v>26484</v>
      </c>
      <c r="W4254" s="33" t="s">
        <v>26485</v>
      </c>
      <c r="X4254" s="33" t="s">
        <v>509</v>
      </c>
      <c r="Y4254" s="33">
        <v>2040</v>
      </c>
      <c r="AA4254" s="33" t="s">
        <v>42842</v>
      </c>
      <c r="AB4254" s="33">
        <v>4194</v>
      </c>
      <c r="AC4254" s="103">
        <v>18425</v>
      </c>
    </row>
    <row r="4255" spans="1:29" ht="13" customHeight="1" x14ac:dyDescent="0.2">
      <c r="A4255" s="1" t="s">
        <v>26633</v>
      </c>
      <c r="B4255" s="33">
        <v>38</v>
      </c>
      <c r="C4255" s="33" t="s">
        <v>13</v>
      </c>
      <c r="D4255" s="1" t="s">
        <v>23</v>
      </c>
      <c r="F4255" s="94">
        <v>42687</v>
      </c>
      <c r="G4255" s="33" t="s">
        <v>29794</v>
      </c>
      <c r="H4255" s="33" t="s">
        <v>26632</v>
      </c>
      <c r="I4255" s="33" t="s">
        <v>373</v>
      </c>
      <c r="J4255" s="62">
        <v>17815</v>
      </c>
      <c r="K4255" s="33" t="s">
        <v>44</v>
      </c>
      <c r="L4255" s="33" t="s">
        <v>29793</v>
      </c>
      <c r="M4255" s="1" t="s">
        <v>47777</v>
      </c>
      <c r="N4255" s="33" t="s">
        <v>4952</v>
      </c>
      <c r="O4255" s="33" t="s">
        <v>29792</v>
      </c>
      <c r="P4255" s="33" t="s">
        <v>31864</v>
      </c>
      <c r="Q4255" s="33" t="s">
        <v>29986</v>
      </c>
      <c r="R4255" s="39" t="s">
        <v>29791</v>
      </c>
      <c r="S4255" s="33" t="s">
        <v>509</v>
      </c>
      <c r="T4255" s="33" t="s">
        <v>21</v>
      </c>
      <c r="U4255" s="33" t="s">
        <v>26492</v>
      </c>
      <c r="V4255" s="33" t="s">
        <v>26484</v>
      </c>
      <c r="W4255" s="33" t="s">
        <v>26485</v>
      </c>
      <c r="X4255" s="33" t="s">
        <v>93</v>
      </c>
      <c r="Y4255" s="33">
        <v>2124</v>
      </c>
      <c r="AA4255" s="33" t="s">
        <v>42843</v>
      </c>
      <c r="AB4255" s="33">
        <v>4193</v>
      </c>
      <c r="AC4255" s="103">
        <v>25089</v>
      </c>
    </row>
    <row r="4256" spans="1:29" ht="13" customHeight="1" x14ac:dyDescent="0.2">
      <c r="A4256" s="33" t="s">
        <v>24338</v>
      </c>
      <c r="B4256" s="33">
        <v>29</v>
      </c>
      <c r="C4256" s="33" t="s">
        <v>13</v>
      </c>
      <c r="D4256" s="33" t="s">
        <v>41</v>
      </c>
      <c r="E4256" s="33" t="s">
        <v>24339</v>
      </c>
      <c r="F4256" s="94">
        <v>42686</v>
      </c>
      <c r="G4256" s="33" t="s">
        <v>24466</v>
      </c>
      <c r="H4256" s="33" t="s">
        <v>24340</v>
      </c>
      <c r="I4256" s="33" t="s">
        <v>111</v>
      </c>
      <c r="J4256" s="62">
        <v>85629</v>
      </c>
      <c r="K4256" s="33" t="s">
        <v>516</v>
      </c>
      <c r="L4256" s="33" t="s">
        <v>24341</v>
      </c>
      <c r="M4256" s="1" t="s">
        <v>47778</v>
      </c>
      <c r="N4256" s="33" t="s">
        <v>20</v>
      </c>
      <c r="O4256" s="33" t="s">
        <v>24342</v>
      </c>
      <c r="P4256" s="33" t="s">
        <v>45771</v>
      </c>
      <c r="Q4256" s="33" t="s">
        <v>29986</v>
      </c>
      <c r="R4256" s="39" t="s">
        <v>24343</v>
      </c>
      <c r="S4256" s="33" t="s">
        <v>93</v>
      </c>
      <c r="T4256" s="33" t="s">
        <v>21</v>
      </c>
      <c r="U4256" s="33" t="s">
        <v>26689</v>
      </c>
      <c r="V4256" s="33" t="s">
        <v>26484</v>
      </c>
      <c r="W4256" s="33" t="s">
        <v>26483</v>
      </c>
      <c r="X4256" s="33" t="s">
        <v>93</v>
      </c>
      <c r="Y4256" s="33">
        <v>2045</v>
      </c>
      <c r="AA4256" s="33" t="s">
        <v>42844</v>
      </c>
      <c r="AB4256" s="33">
        <v>4192</v>
      </c>
      <c r="AC4256" s="103">
        <v>18423</v>
      </c>
    </row>
    <row r="4257" spans="1:29" ht="13" customHeight="1" x14ac:dyDescent="0.2">
      <c r="A4257" s="33" t="s">
        <v>24334</v>
      </c>
      <c r="B4257" s="33">
        <v>40</v>
      </c>
      <c r="C4257" s="33" t="s">
        <v>13</v>
      </c>
      <c r="D4257" s="33" t="s">
        <v>30</v>
      </c>
      <c r="F4257" s="94">
        <v>42686</v>
      </c>
      <c r="G4257" s="33" t="s">
        <v>24335</v>
      </c>
      <c r="H4257" s="33" t="s">
        <v>4057</v>
      </c>
      <c r="I4257" s="33" t="s">
        <v>308</v>
      </c>
      <c r="J4257" s="62">
        <v>99501</v>
      </c>
      <c r="K4257" s="33" t="s">
        <v>4057</v>
      </c>
      <c r="L4257" s="33" t="s">
        <v>4059</v>
      </c>
      <c r="M4257" s="1" t="s">
        <v>46236</v>
      </c>
      <c r="N4257" s="33" t="s">
        <v>20</v>
      </c>
      <c r="O4257" s="33" t="s">
        <v>24336</v>
      </c>
      <c r="P4257" s="33" t="s">
        <v>45771</v>
      </c>
      <c r="Q4257" s="33" t="s">
        <v>29986</v>
      </c>
      <c r="R4257" s="39" t="s">
        <v>24337</v>
      </c>
      <c r="S4257" s="33" t="s">
        <v>93</v>
      </c>
      <c r="T4257" s="33" t="s">
        <v>21</v>
      </c>
      <c r="U4257" s="33" t="s">
        <v>26689</v>
      </c>
      <c r="V4257" s="33" t="s">
        <v>26484</v>
      </c>
      <c r="W4257" s="33" t="s">
        <v>26485</v>
      </c>
      <c r="X4257" s="33" t="s">
        <v>93</v>
      </c>
      <c r="Y4257" s="33">
        <v>2042</v>
      </c>
      <c r="AA4257" s="33" t="s">
        <v>42842</v>
      </c>
      <c r="AB4257" s="33">
        <v>4191</v>
      </c>
      <c r="AC4257" s="103">
        <v>18422</v>
      </c>
    </row>
    <row r="4258" spans="1:29" ht="13" customHeight="1" x14ac:dyDescent="0.2">
      <c r="A4258" s="33" t="s">
        <v>24310</v>
      </c>
      <c r="B4258" s="33">
        <v>33</v>
      </c>
      <c r="C4258" s="33" t="s">
        <v>13</v>
      </c>
      <c r="D4258" s="33" t="s">
        <v>41</v>
      </c>
      <c r="E4258" s="33" t="s">
        <v>24311</v>
      </c>
      <c r="F4258" s="94">
        <v>42685</v>
      </c>
      <c r="G4258" s="33" t="s">
        <v>24312</v>
      </c>
      <c r="H4258" s="33" t="s">
        <v>3888</v>
      </c>
      <c r="I4258" s="33" t="s">
        <v>732</v>
      </c>
      <c r="J4258" s="62">
        <v>83706</v>
      </c>
      <c r="K4258" s="33" t="s">
        <v>3890</v>
      </c>
      <c r="L4258" s="33" t="s">
        <v>3891</v>
      </c>
      <c r="M4258" s="1" t="s">
        <v>46453</v>
      </c>
      <c r="N4258" s="33" t="s">
        <v>20</v>
      </c>
      <c r="O4258" s="33" t="s">
        <v>24313</v>
      </c>
      <c r="P4258" s="33" t="s">
        <v>31754</v>
      </c>
      <c r="Q4258" s="33" t="s">
        <v>29986</v>
      </c>
      <c r="R4258" s="39" t="s">
        <v>24314</v>
      </c>
      <c r="S4258" s="33" t="s">
        <v>93</v>
      </c>
      <c r="T4258" s="33" t="s">
        <v>21</v>
      </c>
      <c r="U4258" s="33" t="s">
        <v>26689</v>
      </c>
      <c r="V4258" s="33" t="s">
        <v>26484</v>
      </c>
      <c r="W4258" s="33" t="s">
        <v>19153</v>
      </c>
      <c r="X4258" s="33" t="s">
        <v>93</v>
      </c>
      <c r="Y4258" s="33">
        <v>2043</v>
      </c>
      <c r="AA4258" s="33" t="s">
        <v>42842</v>
      </c>
      <c r="AB4258" s="33">
        <v>4186</v>
      </c>
      <c r="AC4258" s="103">
        <v>18418</v>
      </c>
    </row>
    <row r="4259" spans="1:29" ht="13" customHeight="1" x14ac:dyDescent="0.2">
      <c r="A4259" s="33" t="s">
        <v>24329</v>
      </c>
      <c r="B4259" s="33">
        <v>47</v>
      </c>
      <c r="C4259" s="33" t="s">
        <v>13</v>
      </c>
      <c r="D4259" s="33" t="s">
        <v>30</v>
      </c>
      <c r="E4259" s="33" t="s">
        <v>24330</v>
      </c>
      <c r="F4259" s="94">
        <v>42685</v>
      </c>
      <c r="I4259" s="33" t="s">
        <v>191</v>
      </c>
      <c r="K4259" s="33" t="s">
        <v>24478</v>
      </c>
      <c r="L4259" s="33" t="s">
        <v>24331</v>
      </c>
      <c r="M4259" s="1" t="s">
        <v>47779</v>
      </c>
      <c r="N4259" s="33" t="s">
        <v>20</v>
      </c>
      <c r="O4259" s="33" t="s">
        <v>24332</v>
      </c>
      <c r="P4259" s="33" t="s">
        <v>45771</v>
      </c>
      <c r="Q4259" s="33" t="s">
        <v>29986</v>
      </c>
      <c r="R4259" s="39" t="s">
        <v>24333</v>
      </c>
      <c r="S4259" s="33" t="s">
        <v>22</v>
      </c>
      <c r="T4259" s="33" t="s">
        <v>21</v>
      </c>
      <c r="U4259" s="33" t="s">
        <v>26689</v>
      </c>
      <c r="V4259" s="33" t="s">
        <v>26484</v>
      </c>
      <c r="W4259" s="33" t="s">
        <v>26485</v>
      </c>
      <c r="X4259" s="33" t="s">
        <v>93</v>
      </c>
      <c r="Y4259" s="33">
        <v>2046</v>
      </c>
      <c r="AA4259" s="33" t="s">
        <v>49699</v>
      </c>
      <c r="AB4259" s="33">
        <v>4187</v>
      </c>
      <c r="AC4259" s="103">
        <v>18420</v>
      </c>
    </row>
    <row r="4260" spans="1:29" ht="13" customHeight="1" x14ac:dyDescent="0.2">
      <c r="A4260" s="33" t="s">
        <v>24318</v>
      </c>
      <c r="B4260" s="33">
        <v>30</v>
      </c>
      <c r="C4260" s="33" t="s">
        <v>102</v>
      </c>
      <c r="D4260" s="33" t="s">
        <v>30</v>
      </c>
      <c r="E4260" s="33" t="s">
        <v>24319</v>
      </c>
      <c r="F4260" s="94">
        <v>42685</v>
      </c>
      <c r="G4260" s="33" t="s">
        <v>24465</v>
      </c>
      <c r="H4260" s="33" t="s">
        <v>24320</v>
      </c>
      <c r="I4260" s="33" t="s">
        <v>337</v>
      </c>
      <c r="J4260" s="62">
        <v>27526</v>
      </c>
      <c r="K4260" s="33" t="s">
        <v>639</v>
      </c>
      <c r="L4260" s="33" t="s">
        <v>24321</v>
      </c>
      <c r="M4260" s="1" t="s">
        <v>47780</v>
      </c>
      <c r="N4260" s="33" t="s">
        <v>20</v>
      </c>
      <c r="O4260" s="33" t="s">
        <v>24322</v>
      </c>
      <c r="P4260" s="33" t="s">
        <v>23029</v>
      </c>
      <c r="Q4260" s="33" t="s">
        <v>29986</v>
      </c>
      <c r="R4260" s="39" t="s">
        <v>24323</v>
      </c>
      <c r="S4260" s="33" t="s">
        <v>93</v>
      </c>
      <c r="T4260" s="33" t="s">
        <v>45897</v>
      </c>
      <c r="U4260" s="33" t="s">
        <v>49804</v>
      </c>
      <c r="V4260" s="33" t="s">
        <v>26482</v>
      </c>
      <c r="W4260" s="33" t="s">
        <v>26485</v>
      </c>
      <c r="Z4260" s="33" t="s">
        <v>42353</v>
      </c>
      <c r="AA4260" s="33" t="s">
        <v>42844</v>
      </c>
      <c r="AB4260" s="33">
        <v>4188</v>
      </c>
      <c r="AC4260" s="103">
        <v>18419</v>
      </c>
    </row>
    <row r="4261" spans="1:29" ht="13" customHeight="1" x14ac:dyDescent="0.2">
      <c r="A4261" s="33" t="s">
        <v>25076</v>
      </c>
      <c r="B4261" s="33" t="s">
        <v>22</v>
      </c>
      <c r="C4261" s="33" t="s">
        <v>13</v>
      </c>
      <c r="D4261" s="33" t="s">
        <v>78</v>
      </c>
      <c r="F4261" s="94">
        <v>42685</v>
      </c>
      <c r="G4261" s="33" t="s">
        <v>24315</v>
      </c>
      <c r="H4261" s="33" t="s">
        <v>7466</v>
      </c>
      <c r="I4261" s="33" t="s">
        <v>159</v>
      </c>
      <c r="J4261" s="62">
        <v>30337</v>
      </c>
      <c r="K4261" s="33" t="s">
        <v>1450</v>
      </c>
      <c r="L4261" s="33" t="s">
        <v>9573</v>
      </c>
      <c r="M4261" s="1" t="s">
        <v>47781</v>
      </c>
      <c r="N4261" s="33" t="s">
        <v>4952</v>
      </c>
      <c r="O4261" s="33" t="s">
        <v>24316</v>
      </c>
      <c r="P4261" s="33" t="s">
        <v>45771</v>
      </c>
      <c r="Q4261" s="33" t="s">
        <v>29986</v>
      </c>
      <c r="R4261" s="39" t="s">
        <v>24317</v>
      </c>
      <c r="S4261" s="33" t="s">
        <v>93</v>
      </c>
      <c r="T4261" s="33" t="s">
        <v>28</v>
      </c>
      <c r="U4261" s="33" t="s">
        <v>26487</v>
      </c>
      <c r="V4261" s="33" t="s">
        <v>26487</v>
      </c>
      <c r="W4261" s="33" t="s">
        <v>26485</v>
      </c>
      <c r="X4261" s="33" t="s">
        <v>93</v>
      </c>
      <c r="Y4261" s="33">
        <v>2037</v>
      </c>
      <c r="AA4261" s="33" t="s">
        <v>42844</v>
      </c>
      <c r="AB4261" s="33">
        <v>4189</v>
      </c>
      <c r="AC4261" s="103">
        <v>18417</v>
      </c>
    </row>
    <row r="4262" spans="1:29" ht="13" customHeight="1" x14ac:dyDescent="0.2">
      <c r="A4262" s="33" t="s">
        <v>24324</v>
      </c>
      <c r="B4262" s="33">
        <v>24</v>
      </c>
      <c r="C4262" s="33" t="s">
        <v>13</v>
      </c>
      <c r="D4262" s="33" t="s">
        <v>30</v>
      </c>
      <c r="E4262" s="33" t="s">
        <v>24325</v>
      </c>
      <c r="F4262" s="94">
        <v>42685</v>
      </c>
      <c r="G4262" s="33" t="s">
        <v>24326</v>
      </c>
      <c r="H4262" s="33" t="s">
        <v>2120</v>
      </c>
      <c r="I4262" s="33" t="s">
        <v>191</v>
      </c>
      <c r="J4262" s="62">
        <v>81501</v>
      </c>
      <c r="K4262" s="33" t="s">
        <v>1333</v>
      </c>
      <c r="L4262" s="33" t="s">
        <v>2122</v>
      </c>
      <c r="M4262" s="1" t="s">
        <v>47782</v>
      </c>
      <c r="N4262" s="33" t="s">
        <v>20</v>
      </c>
      <c r="O4262" s="33" t="s">
        <v>24327</v>
      </c>
      <c r="P4262" s="33" t="s">
        <v>31864</v>
      </c>
      <c r="Q4262" s="33" t="s">
        <v>29986</v>
      </c>
      <c r="R4262" s="39" t="s">
        <v>24328</v>
      </c>
      <c r="S4262" s="33" t="s">
        <v>93</v>
      </c>
      <c r="T4262" s="33" t="s">
        <v>350</v>
      </c>
      <c r="U4262" s="33" t="s">
        <v>26775</v>
      </c>
      <c r="V4262" s="33" t="s">
        <v>26484</v>
      </c>
      <c r="W4262" s="33" t="s">
        <v>26483</v>
      </c>
      <c r="X4262" s="33" t="s">
        <v>93</v>
      </c>
      <c r="Y4262" s="33">
        <v>2039</v>
      </c>
      <c r="AA4262" s="33" t="s">
        <v>42842</v>
      </c>
      <c r="AB4262" s="33">
        <v>4190</v>
      </c>
      <c r="AC4262" s="103">
        <v>18416</v>
      </c>
    </row>
    <row r="4263" spans="1:29" ht="13" customHeight="1" x14ac:dyDescent="0.2">
      <c r="A4263" s="33" t="s">
        <v>24305</v>
      </c>
      <c r="B4263" s="33">
        <v>41</v>
      </c>
      <c r="C4263" s="33" t="s">
        <v>13</v>
      </c>
      <c r="D4263" s="33" t="s">
        <v>41</v>
      </c>
      <c r="E4263" s="33" t="s">
        <v>24306</v>
      </c>
      <c r="F4263" s="94">
        <v>42684</v>
      </c>
      <c r="G4263" s="33" t="s">
        <v>24307</v>
      </c>
      <c r="H4263" s="33" t="s">
        <v>6646</v>
      </c>
      <c r="I4263" s="33" t="s">
        <v>66</v>
      </c>
      <c r="J4263" s="62">
        <v>76903</v>
      </c>
      <c r="K4263" s="33" t="s">
        <v>6648</v>
      </c>
      <c r="L4263" s="33" t="s">
        <v>6649</v>
      </c>
      <c r="M4263" s="1" t="s">
        <v>47783</v>
      </c>
      <c r="N4263" s="33" t="s">
        <v>20</v>
      </c>
      <c r="O4263" s="33" t="s">
        <v>24308</v>
      </c>
      <c r="P4263" s="33" t="s">
        <v>45771</v>
      </c>
      <c r="Q4263" s="33" t="s">
        <v>29986</v>
      </c>
      <c r="R4263" s="39" t="s">
        <v>24309</v>
      </c>
      <c r="S4263" s="33" t="s">
        <v>93</v>
      </c>
      <c r="T4263" s="33" t="s">
        <v>21</v>
      </c>
      <c r="U4263" s="33" t="s">
        <v>26689</v>
      </c>
      <c r="V4263" s="33" t="s">
        <v>26487</v>
      </c>
      <c r="X4263" s="33" t="s">
        <v>93</v>
      </c>
      <c r="Y4263" s="33">
        <v>2036</v>
      </c>
      <c r="AA4263" s="33" t="s">
        <v>42842</v>
      </c>
      <c r="AB4263" s="33">
        <v>4184</v>
      </c>
      <c r="AC4263" s="103">
        <v>18415</v>
      </c>
    </row>
    <row r="4264" spans="1:29" ht="13" customHeight="1" x14ac:dyDescent="0.2">
      <c r="A4264" s="33" t="s">
        <v>24301</v>
      </c>
      <c r="B4264" s="33">
        <v>53</v>
      </c>
      <c r="C4264" s="33" t="s">
        <v>13</v>
      </c>
      <c r="D4264" s="33" t="s">
        <v>30</v>
      </c>
      <c r="F4264" s="94">
        <v>42684</v>
      </c>
      <c r="G4264" s="33" t="s">
        <v>24302</v>
      </c>
      <c r="H4264" s="33" t="s">
        <v>3679</v>
      </c>
      <c r="I4264" s="33" t="s">
        <v>55</v>
      </c>
      <c r="J4264" s="62">
        <v>33805</v>
      </c>
      <c r="K4264" s="33" t="s">
        <v>1730</v>
      </c>
      <c r="L4264" s="33" t="s">
        <v>237</v>
      </c>
      <c r="M4264" s="1" t="s">
        <v>45943</v>
      </c>
      <c r="N4264" s="33" t="s">
        <v>20</v>
      </c>
      <c r="O4264" s="33" t="s">
        <v>24303</v>
      </c>
      <c r="P4264" s="33" t="s">
        <v>45771</v>
      </c>
      <c r="Q4264" s="33" t="s">
        <v>29986</v>
      </c>
      <c r="R4264" s="39" t="s">
        <v>24304</v>
      </c>
      <c r="S4264" s="33" t="s">
        <v>93</v>
      </c>
      <c r="T4264" s="33" t="s">
        <v>21</v>
      </c>
      <c r="U4264" s="33" t="s">
        <v>26689</v>
      </c>
      <c r="V4264" s="33" t="s">
        <v>26484</v>
      </c>
      <c r="W4264" s="33" t="s">
        <v>26485</v>
      </c>
      <c r="X4264" s="33" t="s">
        <v>93</v>
      </c>
      <c r="Y4264" s="33">
        <v>2038</v>
      </c>
      <c r="AA4264" s="33" t="s">
        <v>42844</v>
      </c>
      <c r="AB4264" s="33">
        <v>4185</v>
      </c>
      <c r="AC4264" s="103">
        <v>18414</v>
      </c>
    </row>
    <row r="4265" spans="1:29" ht="13" customHeight="1" x14ac:dyDescent="0.2">
      <c r="A4265" s="33" t="s">
        <v>24295</v>
      </c>
      <c r="B4265" s="33">
        <v>36</v>
      </c>
      <c r="C4265" s="33" t="s">
        <v>13</v>
      </c>
      <c r="D4265" s="33" t="s">
        <v>30</v>
      </c>
      <c r="E4265" s="33" t="s">
        <v>24296</v>
      </c>
      <c r="F4265" s="94">
        <v>42683</v>
      </c>
      <c r="G4265" s="33" t="s">
        <v>24297</v>
      </c>
      <c r="H4265" s="33" t="s">
        <v>24298</v>
      </c>
      <c r="I4265" s="33" t="s">
        <v>111</v>
      </c>
      <c r="J4265" s="62">
        <v>85929</v>
      </c>
      <c r="K4265" s="33" t="s">
        <v>7455</v>
      </c>
      <c r="L4265" s="33" t="s">
        <v>10107</v>
      </c>
      <c r="M4265" s="1" t="s">
        <v>45998</v>
      </c>
      <c r="N4265" s="33" t="s">
        <v>20</v>
      </c>
      <c r="O4265" s="33" t="s">
        <v>24299</v>
      </c>
      <c r="P4265" s="33" t="s">
        <v>45771</v>
      </c>
      <c r="Q4265" s="33" t="s">
        <v>29986</v>
      </c>
      <c r="R4265" s="39" t="s">
        <v>24300</v>
      </c>
      <c r="S4265" s="33" t="s">
        <v>93</v>
      </c>
      <c r="T4265" s="33" t="s">
        <v>21</v>
      </c>
      <c r="U4265" s="33" t="s">
        <v>26689</v>
      </c>
      <c r="V4265" s="33" t="s">
        <v>26484</v>
      </c>
      <c r="W4265" s="33" t="s">
        <v>26485</v>
      </c>
      <c r="X4265" s="33" t="s">
        <v>93</v>
      </c>
      <c r="Y4265" s="33">
        <v>2034</v>
      </c>
      <c r="AA4265" s="33" t="s">
        <v>42843</v>
      </c>
      <c r="AB4265" s="33">
        <v>4183</v>
      </c>
      <c r="AC4265" s="103">
        <v>18413</v>
      </c>
    </row>
    <row r="4266" spans="1:29" ht="13" customHeight="1" x14ac:dyDescent="0.2">
      <c r="A4266" s="33" t="s">
        <v>24484</v>
      </c>
      <c r="B4266" s="33">
        <v>23</v>
      </c>
      <c r="C4266" s="33" t="s">
        <v>13</v>
      </c>
      <c r="D4266" s="33" t="s">
        <v>41</v>
      </c>
      <c r="F4266" s="94">
        <v>42682</v>
      </c>
      <c r="G4266" s="33" t="s">
        <v>24464</v>
      </c>
      <c r="H4266" s="33" t="s">
        <v>1209</v>
      </c>
      <c r="I4266" s="33" t="s">
        <v>191</v>
      </c>
      <c r="J4266" s="62">
        <v>80249</v>
      </c>
      <c r="K4266" s="33" t="s">
        <v>1209</v>
      </c>
      <c r="L4266" s="33" t="s">
        <v>3498</v>
      </c>
      <c r="M4266" s="1" t="s">
        <v>46491</v>
      </c>
      <c r="N4266" s="33" t="s">
        <v>20</v>
      </c>
      <c r="O4266" s="33" t="s">
        <v>24282</v>
      </c>
      <c r="P4266" s="33" t="s">
        <v>45771</v>
      </c>
      <c r="Q4266" s="33" t="s">
        <v>29986</v>
      </c>
      <c r="R4266" s="39" t="s">
        <v>24283</v>
      </c>
      <c r="S4266" s="33" t="s">
        <v>93</v>
      </c>
      <c r="T4266" s="33" t="s">
        <v>21</v>
      </c>
      <c r="U4266" s="33" t="s">
        <v>26689</v>
      </c>
      <c r="V4266" s="33" t="s">
        <v>26484</v>
      </c>
      <c r="W4266" s="33" t="s">
        <v>19153</v>
      </c>
      <c r="X4266" s="33" t="s">
        <v>93</v>
      </c>
      <c r="Y4266" s="33">
        <v>2031</v>
      </c>
      <c r="AA4266" s="33" t="s">
        <v>42844</v>
      </c>
      <c r="AB4266" s="33">
        <v>4178</v>
      </c>
      <c r="AC4266" s="103">
        <v>18409</v>
      </c>
    </row>
    <row r="4267" spans="1:29" ht="13" customHeight="1" x14ac:dyDescent="0.2">
      <c r="A4267" s="33" t="s">
        <v>24277</v>
      </c>
      <c r="B4267" s="33">
        <v>45</v>
      </c>
      <c r="C4267" s="33" t="s">
        <v>13</v>
      </c>
      <c r="D4267" s="33" t="s">
        <v>41</v>
      </c>
      <c r="E4267" s="33" t="s">
        <v>24278</v>
      </c>
      <c r="F4267" s="94">
        <v>42682</v>
      </c>
      <c r="G4267" s="33" t="s">
        <v>24463</v>
      </c>
      <c r="H4267" s="33" t="s">
        <v>1554</v>
      </c>
      <c r="I4267" s="33" t="s">
        <v>38</v>
      </c>
      <c r="J4267" s="62">
        <v>91702</v>
      </c>
      <c r="K4267" s="33" t="s">
        <v>91</v>
      </c>
      <c r="L4267" s="33" t="s">
        <v>24279</v>
      </c>
      <c r="M4267" s="1" t="s">
        <v>47784</v>
      </c>
      <c r="N4267" s="33" t="s">
        <v>20</v>
      </c>
      <c r="O4267" s="33" t="s">
        <v>24280</v>
      </c>
      <c r="P4267" s="33" t="s">
        <v>45771</v>
      </c>
      <c r="Q4267" s="33" t="s">
        <v>29986</v>
      </c>
      <c r="R4267" s="39" t="s">
        <v>24281</v>
      </c>
      <c r="S4267" s="33" t="s">
        <v>901</v>
      </c>
      <c r="T4267" s="33" t="s">
        <v>21</v>
      </c>
      <c r="U4267" s="33" t="s">
        <v>26689</v>
      </c>
      <c r="V4267" s="33" t="s">
        <v>26484</v>
      </c>
      <c r="W4267" s="33" t="s">
        <v>26485</v>
      </c>
      <c r="X4267" s="33" t="s">
        <v>93</v>
      </c>
      <c r="Y4267" s="33">
        <v>2033</v>
      </c>
      <c r="AA4267" s="33" t="s">
        <v>42844</v>
      </c>
      <c r="AB4267" s="33">
        <v>4179</v>
      </c>
      <c r="AC4267" s="103">
        <v>18408</v>
      </c>
    </row>
    <row r="4268" spans="1:29" ht="13" customHeight="1" x14ac:dyDescent="0.2">
      <c r="A4268" s="33" t="s">
        <v>24288</v>
      </c>
      <c r="B4268" s="33">
        <v>19</v>
      </c>
      <c r="C4268" s="33" t="s">
        <v>13</v>
      </c>
      <c r="D4268" s="33" t="s">
        <v>30</v>
      </c>
      <c r="E4268" s="33" t="s">
        <v>24289</v>
      </c>
      <c r="F4268" s="94">
        <v>42682</v>
      </c>
      <c r="G4268" s="33" t="s">
        <v>24290</v>
      </c>
      <c r="H4268" s="33" t="s">
        <v>24291</v>
      </c>
      <c r="I4268" s="33" t="s">
        <v>336</v>
      </c>
      <c r="J4268" s="62">
        <v>67601</v>
      </c>
      <c r="K4268" s="33" t="s">
        <v>1834</v>
      </c>
      <c r="L4268" s="33" t="s">
        <v>24292</v>
      </c>
      <c r="M4268" s="1" t="s">
        <v>47786</v>
      </c>
      <c r="N4268" s="33" t="s">
        <v>4952</v>
      </c>
      <c r="O4268" s="33" t="s">
        <v>24293</v>
      </c>
      <c r="P4268" s="33" t="s">
        <v>45771</v>
      </c>
      <c r="Q4268" s="33" t="s">
        <v>29986</v>
      </c>
      <c r="R4268" s="39" t="s">
        <v>24294</v>
      </c>
      <c r="S4268" s="33" t="s">
        <v>93</v>
      </c>
      <c r="T4268" s="33" t="s">
        <v>45897</v>
      </c>
      <c r="U4268" s="33" t="s">
        <v>49804</v>
      </c>
      <c r="V4268" s="33" t="s">
        <v>26484</v>
      </c>
      <c r="W4268" s="33" t="s">
        <v>26483</v>
      </c>
      <c r="X4268" s="33" t="s">
        <v>93</v>
      </c>
      <c r="Y4268" s="33">
        <v>2028</v>
      </c>
      <c r="AA4268" s="33" t="s">
        <v>42844</v>
      </c>
      <c r="AB4268" s="33">
        <v>4180</v>
      </c>
      <c r="AC4268" s="103">
        <v>18410</v>
      </c>
    </row>
    <row r="4269" spans="1:29" ht="13" customHeight="1" x14ac:dyDescent="0.2">
      <c r="A4269" s="33" t="s">
        <v>24284</v>
      </c>
      <c r="B4269" s="33">
        <v>62</v>
      </c>
      <c r="C4269" s="33" t="s">
        <v>13</v>
      </c>
      <c r="D4269" s="33" t="s">
        <v>78</v>
      </c>
      <c r="F4269" s="94">
        <v>42682</v>
      </c>
      <c r="G4269" s="33" t="s">
        <v>24285</v>
      </c>
      <c r="H4269" s="33" t="s">
        <v>568</v>
      </c>
      <c r="I4269" s="33" t="s">
        <v>337</v>
      </c>
      <c r="J4269" s="62">
        <v>28792</v>
      </c>
      <c r="K4269" s="33" t="s">
        <v>1191</v>
      </c>
      <c r="L4269" s="33" t="s">
        <v>1192</v>
      </c>
      <c r="M4269" s="1" t="s">
        <v>47785</v>
      </c>
      <c r="N4269" s="33" t="s">
        <v>362</v>
      </c>
      <c r="O4269" s="33" t="s">
        <v>24286</v>
      </c>
      <c r="P4269" s="33" t="s">
        <v>45771</v>
      </c>
      <c r="Q4269" s="33" t="s">
        <v>29986</v>
      </c>
      <c r="R4269" s="39" t="s">
        <v>24287</v>
      </c>
      <c r="S4269" s="33" t="s">
        <v>509</v>
      </c>
      <c r="T4269" s="33" t="s">
        <v>45897</v>
      </c>
      <c r="U4269" s="33" t="s">
        <v>49804</v>
      </c>
      <c r="V4269" s="33" t="s">
        <v>26482</v>
      </c>
      <c r="W4269" s="33" t="s">
        <v>26485</v>
      </c>
      <c r="AA4269" s="33" t="s">
        <v>42844</v>
      </c>
      <c r="AB4269" s="33">
        <v>4181</v>
      </c>
      <c r="AC4269" s="103">
        <v>18411</v>
      </c>
    </row>
    <row r="4270" spans="1:29" ht="13" customHeight="1" x14ac:dyDescent="0.2">
      <c r="A4270" s="33" t="s">
        <v>24272</v>
      </c>
      <c r="B4270" s="33">
        <v>26</v>
      </c>
      <c r="C4270" s="33" t="s">
        <v>13</v>
      </c>
      <c r="D4270" s="33" t="s">
        <v>30</v>
      </c>
      <c r="F4270" s="94">
        <v>42682</v>
      </c>
      <c r="G4270" s="33" t="s">
        <v>24273</v>
      </c>
      <c r="H4270" s="33" t="s">
        <v>22970</v>
      </c>
      <c r="I4270" s="33" t="s">
        <v>62</v>
      </c>
      <c r="J4270" s="62">
        <v>44004</v>
      </c>
      <c r="K4270" s="33" t="s">
        <v>22970</v>
      </c>
      <c r="L4270" s="33" t="s">
        <v>24274</v>
      </c>
      <c r="M4270" s="1" t="s">
        <v>47787</v>
      </c>
      <c r="N4270" s="33" t="s">
        <v>20</v>
      </c>
      <c r="O4270" s="33" t="s">
        <v>24275</v>
      </c>
      <c r="P4270" s="33" t="s">
        <v>45771</v>
      </c>
      <c r="Q4270" s="33" t="s">
        <v>29986</v>
      </c>
      <c r="R4270" s="39" t="s">
        <v>24276</v>
      </c>
      <c r="S4270" s="33" t="s">
        <v>93</v>
      </c>
      <c r="T4270" s="33" t="s">
        <v>350</v>
      </c>
      <c r="U4270" s="33" t="s">
        <v>26775</v>
      </c>
      <c r="V4270" s="33" t="s">
        <v>26484</v>
      </c>
      <c r="W4270" s="33" t="s">
        <v>26483</v>
      </c>
      <c r="X4270" s="33" t="s">
        <v>93</v>
      </c>
      <c r="Y4270" s="33">
        <v>2032</v>
      </c>
      <c r="AA4270" s="33" t="s">
        <v>42842</v>
      </c>
      <c r="AB4270" s="33">
        <v>4182</v>
      </c>
      <c r="AC4270" s="103">
        <v>18412</v>
      </c>
    </row>
    <row r="4271" spans="1:29" ht="13" customHeight="1" x14ac:dyDescent="0.2">
      <c r="A4271" s="33" t="s">
        <v>24268</v>
      </c>
      <c r="B4271" s="33">
        <v>31</v>
      </c>
      <c r="C4271" s="33" t="s">
        <v>13</v>
      </c>
      <c r="D4271" s="33" t="s">
        <v>78</v>
      </c>
      <c r="E4271" s="33" t="s">
        <v>24269</v>
      </c>
      <c r="F4271" s="94">
        <v>42681</v>
      </c>
      <c r="G4271" s="33" t="s">
        <v>24462</v>
      </c>
      <c r="H4271" s="33" t="s">
        <v>1030</v>
      </c>
      <c r="I4271" s="33" t="s">
        <v>373</v>
      </c>
      <c r="J4271" s="62">
        <v>19133</v>
      </c>
      <c r="K4271" s="33" t="s">
        <v>1030</v>
      </c>
      <c r="L4271" s="33" t="s">
        <v>1031</v>
      </c>
      <c r="M4271" s="1" t="s">
        <v>45971</v>
      </c>
      <c r="N4271" s="33" t="s">
        <v>20</v>
      </c>
      <c r="O4271" s="33" t="s">
        <v>24270</v>
      </c>
      <c r="P4271" s="33" t="s">
        <v>45771</v>
      </c>
      <c r="Q4271" s="33" t="s">
        <v>29986</v>
      </c>
      <c r="R4271" s="39" t="s">
        <v>24271</v>
      </c>
      <c r="S4271" s="33" t="s">
        <v>93</v>
      </c>
      <c r="T4271" s="33" t="s">
        <v>21</v>
      </c>
      <c r="U4271" s="33" t="s">
        <v>26689</v>
      </c>
      <c r="V4271" s="33" t="s">
        <v>26484</v>
      </c>
      <c r="W4271" s="33" t="s">
        <v>19153</v>
      </c>
      <c r="X4271" s="33" t="s">
        <v>93</v>
      </c>
      <c r="Y4271" s="33">
        <v>2026</v>
      </c>
      <c r="AA4271" s="33" t="s">
        <v>42842</v>
      </c>
      <c r="AB4271" s="33">
        <v>4177</v>
      </c>
      <c r="AC4271" s="103">
        <v>18405</v>
      </c>
    </row>
    <row r="4272" spans="1:29" ht="13" customHeight="1" x14ac:dyDescent="0.2">
      <c r="A4272" s="33" t="s">
        <v>24253</v>
      </c>
      <c r="B4272" s="33">
        <v>31</v>
      </c>
      <c r="C4272" s="33" t="s">
        <v>13</v>
      </c>
      <c r="D4272" s="33" t="s">
        <v>30</v>
      </c>
      <c r="E4272" s="33" t="s">
        <v>24254</v>
      </c>
      <c r="F4272" s="94">
        <v>42680</v>
      </c>
      <c r="G4272" s="33" t="s">
        <v>24461</v>
      </c>
      <c r="H4272" s="33" t="s">
        <v>11050</v>
      </c>
      <c r="I4272" s="33" t="s">
        <v>74</v>
      </c>
      <c r="J4272" s="62">
        <v>8327</v>
      </c>
      <c r="K4272" s="33" t="s">
        <v>2894</v>
      </c>
      <c r="L4272" s="33" t="s">
        <v>2291</v>
      </c>
      <c r="M4272" s="1" t="s">
        <v>46004</v>
      </c>
      <c r="N4272" s="33" t="s">
        <v>20</v>
      </c>
      <c r="O4272" s="33" t="s">
        <v>24255</v>
      </c>
      <c r="P4272" s="33" t="s">
        <v>45771</v>
      </c>
      <c r="Q4272" s="33" t="s">
        <v>29986</v>
      </c>
      <c r="R4272" s="39" t="s">
        <v>24256</v>
      </c>
      <c r="S4272" s="33" t="s">
        <v>93</v>
      </c>
      <c r="T4272" s="33" t="s">
        <v>21</v>
      </c>
      <c r="U4272" s="33" t="s">
        <v>26496</v>
      </c>
      <c r="V4272" s="33" t="s">
        <v>26482</v>
      </c>
      <c r="W4272" s="33" t="s">
        <v>26486</v>
      </c>
      <c r="X4272" s="33" t="s">
        <v>93</v>
      </c>
      <c r="Y4272" s="33">
        <v>2024</v>
      </c>
      <c r="AA4272" s="33" t="s">
        <v>42843</v>
      </c>
      <c r="AB4272" s="33">
        <v>4173</v>
      </c>
      <c r="AC4272" s="103">
        <v>18400</v>
      </c>
    </row>
    <row r="4273" spans="1:29" ht="13" customHeight="1" x14ac:dyDescent="0.2">
      <c r="A4273" s="33" t="s">
        <v>24249</v>
      </c>
      <c r="B4273" s="33">
        <v>32</v>
      </c>
      <c r="C4273" s="33" t="s">
        <v>13</v>
      </c>
      <c r="D4273" s="33" t="s">
        <v>30</v>
      </c>
      <c r="F4273" s="94">
        <v>42680</v>
      </c>
      <c r="H4273" s="33" t="s">
        <v>24250</v>
      </c>
      <c r="I4273" s="33" t="s">
        <v>138</v>
      </c>
      <c r="J4273" s="62">
        <v>24828</v>
      </c>
      <c r="K4273" s="33" t="s">
        <v>24251</v>
      </c>
      <c r="L4273" s="33" t="s">
        <v>140</v>
      </c>
      <c r="M4273" s="1" t="s">
        <v>46476</v>
      </c>
      <c r="N4273" s="33" t="s">
        <v>20</v>
      </c>
      <c r="O4273" s="33" t="s">
        <v>36542</v>
      </c>
      <c r="P4273" s="33" t="s">
        <v>45771</v>
      </c>
      <c r="Q4273" s="33" t="s">
        <v>29986</v>
      </c>
      <c r="R4273" s="39" t="s">
        <v>24252</v>
      </c>
      <c r="S4273" s="33" t="s">
        <v>509</v>
      </c>
      <c r="T4273" s="33" t="s">
        <v>21</v>
      </c>
      <c r="U4273" s="33" t="s">
        <v>26506</v>
      </c>
      <c r="V4273" s="33" t="s">
        <v>26482</v>
      </c>
      <c r="W4273" s="33" t="s">
        <v>26485</v>
      </c>
      <c r="X4273" s="33" t="s">
        <v>93</v>
      </c>
      <c r="Y4273" s="33">
        <v>2027</v>
      </c>
      <c r="AA4273" s="33" t="s">
        <v>42843</v>
      </c>
      <c r="AB4273" s="33">
        <v>4172</v>
      </c>
      <c r="AC4273" s="103">
        <v>18402</v>
      </c>
    </row>
    <row r="4274" spans="1:29" ht="13" customHeight="1" x14ac:dyDescent="0.2">
      <c r="A4274" s="33" t="s">
        <v>24243</v>
      </c>
      <c r="B4274" s="33">
        <v>43</v>
      </c>
      <c r="C4274" s="33" t="s">
        <v>13</v>
      </c>
      <c r="D4274" s="33" t="s">
        <v>30</v>
      </c>
      <c r="E4274" s="33" t="s">
        <v>24244</v>
      </c>
      <c r="F4274" s="94">
        <v>42680</v>
      </c>
      <c r="G4274" s="33" t="s">
        <v>24245</v>
      </c>
      <c r="H4274" s="33" t="s">
        <v>24246</v>
      </c>
      <c r="I4274" s="33" t="s">
        <v>25</v>
      </c>
      <c r="J4274" s="62">
        <v>29842</v>
      </c>
      <c r="K4274" s="33" t="s">
        <v>1661</v>
      </c>
      <c r="L4274" s="33" t="s">
        <v>1662</v>
      </c>
      <c r="M4274" s="1" t="s">
        <v>45960</v>
      </c>
      <c r="N4274" s="33" t="s">
        <v>20</v>
      </c>
      <c r="O4274" s="33" t="s">
        <v>24247</v>
      </c>
      <c r="P4274" s="33" t="s">
        <v>45771</v>
      </c>
      <c r="Q4274" s="33" t="s">
        <v>29986</v>
      </c>
      <c r="R4274" s="39" t="s">
        <v>24248</v>
      </c>
      <c r="S4274" s="33" t="s">
        <v>509</v>
      </c>
      <c r="T4274" s="33" t="s">
        <v>21</v>
      </c>
      <c r="U4274" s="33" t="s">
        <v>26689</v>
      </c>
      <c r="V4274" s="33" t="s">
        <v>26484</v>
      </c>
      <c r="W4274" s="33" t="s">
        <v>26485</v>
      </c>
      <c r="X4274" s="33" t="s">
        <v>93</v>
      </c>
      <c r="Y4274" s="33">
        <v>2018</v>
      </c>
      <c r="AA4274" s="33" t="s">
        <v>42843</v>
      </c>
      <c r="AB4274" s="33">
        <v>4171</v>
      </c>
      <c r="AC4274" s="103">
        <v>18401</v>
      </c>
    </row>
    <row r="4275" spans="1:29" ht="13" customHeight="1" x14ac:dyDescent="0.2">
      <c r="A4275" s="33" t="s">
        <v>24264</v>
      </c>
      <c r="B4275" s="33">
        <v>33</v>
      </c>
      <c r="C4275" s="33" t="s">
        <v>13</v>
      </c>
      <c r="D4275" s="33" t="s">
        <v>41</v>
      </c>
      <c r="F4275" s="94">
        <v>42680</v>
      </c>
      <c r="G4275" s="33" t="s">
        <v>24265</v>
      </c>
      <c r="H4275" s="33" t="s">
        <v>3370</v>
      </c>
      <c r="I4275" s="33" t="s">
        <v>38</v>
      </c>
      <c r="J4275" s="62">
        <v>92704</v>
      </c>
      <c r="K4275" s="33" t="s">
        <v>995</v>
      </c>
      <c r="L4275" s="33" t="s">
        <v>3372</v>
      </c>
      <c r="M4275" s="1" t="s">
        <v>46210</v>
      </c>
      <c r="N4275" s="33" t="s">
        <v>4952</v>
      </c>
      <c r="O4275" s="33" t="s">
        <v>24266</v>
      </c>
      <c r="P4275" s="33" t="s">
        <v>45771</v>
      </c>
      <c r="Q4275" s="33" t="s">
        <v>29986</v>
      </c>
      <c r="R4275" s="39" t="s">
        <v>24267</v>
      </c>
      <c r="S4275" s="33" t="s">
        <v>93</v>
      </c>
      <c r="T4275" s="33" t="s">
        <v>28</v>
      </c>
      <c r="U4275" s="33" t="s">
        <v>26487</v>
      </c>
      <c r="V4275" s="33" t="s">
        <v>26487</v>
      </c>
      <c r="W4275" s="33" t="s">
        <v>26485</v>
      </c>
      <c r="X4275" s="33" t="s">
        <v>93</v>
      </c>
      <c r="Y4275" s="33">
        <v>2014</v>
      </c>
      <c r="AA4275" s="33" t="s">
        <v>42842</v>
      </c>
      <c r="AB4275" s="33">
        <v>4174</v>
      </c>
      <c r="AC4275" s="103">
        <v>18403</v>
      </c>
    </row>
    <row r="4276" spans="1:29" ht="13" customHeight="1" x14ac:dyDescent="0.2">
      <c r="A4276" s="33" t="s">
        <v>24260</v>
      </c>
      <c r="B4276" s="33">
        <v>17</v>
      </c>
      <c r="C4276" s="33" t="s">
        <v>13</v>
      </c>
      <c r="D4276" s="33" t="s">
        <v>30</v>
      </c>
      <c r="F4276" s="94">
        <v>42680</v>
      </c>
      <c r="G4276" s="33" t="s">
        <v>24261</v>
      </c>
      <c r="H4276" s="33" t="s">
        <v>11347</v>
      </c>
      <c r="I4276" s="33" t="s">
        <v>87</v>
      </c>
      <c r="J4276" s="62">
        <v>36867</v>
      </c>
      <c r="K4276" s="33" t="s">
        <v>11349</v>
      </c>
      <c r="L4276" s="33" t="s">
        <v>3111</v>
      </c>
      <c r="M4276" s="1" t="s">
        <v>48929</v>
      </c>
      <c r="N4276" s="33" t="s">
        <v>20</v>
      </c>
      <c r="O4276" s="33" t="s">
        <v>24262</v>
      </c>
      <c r="P4276" s="33" t="s">
        <v>45771</v>
      </c>
      <c r="Q4276" s="33" t="s">
        <v>29986</v>
      </c>
      <c r="R4276" s="39" t="s">
        <v>24263</v>
      </c>
      <c r="S4276" s="33" t="s">
        <v>93</v>
      </c>
      <c r="T4276" s="33" t="s">
        <v>350</v>
      </c>
      <c r="U4276" s="33" t="s">
        <v>26775</v>
      </c>
      <c r="V4276" s="33" t="s">
        <v>26482</v>
      </c>
      <c r="W4276" s="33" t="s">
        <v>26483</v>
      </c>
      <c r="X4276" s="33" t="s">
        <v>93</v>
      </c>
      <c r="Y4276" s="33">
        <v>2025</v>
      </c>
      <c r="AA4276" s="33" t="s">
        <v>42844</v>
      </c>
      <c r="AB4276" s="33">
        <v>4175</v>
      </c>
      <c r="AC4276" s="103">
        <v>18399</v>
      </c>
    </row>
    <row r="4277" spans="1:29" ht="13" customHeight="1" x14ac:dyDescent="0.2">
      <c r="A4277" s="33" t="s">
        <v>24257</v>
      </c>
      <c r="B4277" s="33">
        <v>43</v>
      </c>
      <c r="C4277" s="33" t="s">
        <v>13</v>
      </c>
      <c r="D4277" s="33" t="s">
        <v>30</v>
      </c>
      <c r="F4277" s="94">
        <v>42680</v>
      </c>
      <c r="G4277" s="33" t="s">
        <v>24258</v>
      </c>
      <c r="H4277" s="33" t="s">
        <v>1794</v>
      </c>
      <c r="I4277" s="33" t="s">
        <v>293</v>
      </c>
      <c r="J4277" s="62">
        <v>42261</v>
      </c>
      <c r="K4277" s="33" t="s">
        <v>5049</v>
      </c>
      <c r="L4277" s="33" t="s">
        <v>8755</v>
      </c>
      <c r="M4277" s="1" t="s">
        <v>47788</v>
      </c>
      <c r="N4277" s="33" t="s">
        <v>4952</v>
      </c>
      <c r="O4277" s="33" t="s">
        <v>36543</v>
      </c>
      <c r="P4277" s="33" t="s">
        <v>45771</v>
      </c>
      <c r="Q4277" s="33" t="s">
        <v>29986</v>
      </c>
      <c r="R4277" s="39" t="s">
        <v>24259</v>
      </c>
      <c r="S4277" s="33" t="s">
        <v>93</v>
      </c>
      <c r="T4277" s="33" t="s">
        <v>350</v>
      </c>
      <c r="U4277" s="33" t="s">
        <v>26775</v>
      </c>
      <c r="V4277" s="33" t="s">
        <v>26487</v>
      </c>
      <c r="W4277" s="33" t="s">
        <v>26483</v>
      </c>
      <c r="X4277" s="33" t="s">
        <v>93</v>
      </c>
      <c r="Y4277" s="33">
        <v>2019</v>
      </c>
      <c r="AA4277" s="33" t="s">
        <v>42843</v>
      </c>
      <c r="AB4277" s="33">
        <v>4176</v>
      </c>
      <c r="AC4277" s="103">
        <v>18404</v>
      </c>
    </row>
    <row r="4278" spans="1:29" ht="13" customHeight="1" x14ac:dyDescent="0.2">
      <c r="A4278" s="33" t="s">
        <v>24230</v>
      </c>
      <c r="B4278" s="33">
        <v>34</v>
      </c>
      <c r="C4278" s="33" t="s">
        <v>13</v>
      </c>
      <c r="D4278" s="33" t="s">
        <v>30</v>
      </c>
      <c r="F4278" s="94">
        <v>42679</v>
      </c>
      <c r="G4278" s="33" t="s">
        <v>24460</v>
      </c>
      <c r="H4278" s="33" t="s">
        <v>24231</v>
      </c>
      <c r="I4278" s="33" t="s">
        <v>66</v>
      </c>
      <c r="J4278" s="62">
        <v>75647</v>
      </c>
      <c r="K4278" s="33" t="s">
        <v>548</v>
      </c>
      <c r="L4278" s="33" t="s">
        <v>24232</v>
      </c>
      <c r="M4278" s="1" t="s">
        <v>47790</v>
      </c>
      <c r="N4278" s="33" t="s">
        <v>20</v>
      </c>
      <c r="O4278" s="33" t="s">
        <v>36545</v>
      </c>
      <c r="P4278" s="33" t="s">
        <v>45771</v>
      </c>
      <c r="Q4278" s="33" t="s">
        <v>29986</v>
      </c>
      <c r="R4278" s="39" t="s">
        <v>24233</v>
      </c>
      <c r="S4278" s="33" t="s">
        <v>93</v>
      </c>
      <c r="T4278" s="33" t="s">
        <v>21</v>
      </c>
      <c r="U4278" s="33" t="s">
        <v>26689</v>
      </c>
      <c r="V4278" s="33" t="s">
        <v>26482</v>
      </c>
      <c r="W4278" s="33" t="s">
        <v>19153</v>
      </c>
      <c r="X4278" s="33" t="s">
        <v>509</v>
      </c>
      <c r="Y4278" s="33">
        <v>2023</v>
      </c>
      <c r="AA4278" s="33" t="s">
        <v>42843</v>
      </c>
      <c r="AB4278" s="33">
        <v>4167</v>
      </c>
      <c r="AC4278" s="103">
        <v>18394</v>
      </c>
    </row>
    <row r="4279" spans="1:29" ht="13" customHeight="1" x14ac:dyDescent="0.2">
      <c r="A4279" s="33" t="s">
        <v>24239</v>
      </c>
      <c r="B4279" s="33">
        <v>49</v>
      </c>
      <c r="C4279" s="33" t="s">
        <v>13</v>
      </c>
      <c r="D4279" s="33" t="s">
        <v>30</v>
      </c>
      <c r="F4279" s="94">
        <v>42679</v>
      </c>
      <c r="G4279" s="33" t="s">
        <v>24240</v>
      </c>
      <c r="H4279" s="33" t="s">
        <v>12203</v>
      </c>
      <c r="I4279" s="33" t="s">
        <v>55</v>
      </c>
      <c r="J4279" s="62">
        <v>33709</v>
      </c>
      <c r="K4279" s="33" t="s">
        <v>2143</v>
      </c>
      <c r="L4279" s="33" t="s">
        <v>8916</v>
      </c>
      <c r="M4279" s="1" t="s">
        <v>46278</v>
      </c>
      <c r="N4279" s="33" t="s">
        <v>20</v>
      </c>
      <c r="O4279" s="33" t="s">
        <v>24241</v>
      </c>
      <c r="P4279" s="33" t="s">
        <v>45771</v>
      </c>
      <c r="Q4279" s="33" t="s">
        <v>29986</v>
      </c>
      <c r="R4279" s="39" t="s">
        <v>24242</v>
      </c>
      <c r="S4279" s="33" t="s">
        <v>509</v>
      </c>
      <c r="T4279" s="33" t="s">
        <v>21</v>
      </c>
      <c r="U4279" s="33" t="s">
        <v>26682</v>
      </c>
      <c r="V4279" s="33" t="s">
        <v>26482</v>
      </c>
      <c r="W4279" s="33" t="s">
        <v>26485</v>
      </c>
      <c r="X4279" s="33" t="s">
        <v>93</v>
      </c>
      <c r="Y4279" s="33">
        <v>2017</v>
      </c>
      <c r="AA4279" s="33" t="s">
        <v>42844</v>
      </c>
      <c r="AB4279" s="33">
        <v>4168</v>
      </c>
      <c r="AC4279" s="103">
        <v>18392</v>
      </c>
    </row>
    <row r="4280" spans="1:29" ht="13" customHeight="1" x14ac:dyDescent="0.2">
      <c r="A4280" s="33" t="s">
        <v>24226</v>
      </c>
      <c r="B4280" s="33">
        <v>56</v>
      </c>
      <c r="C4280" s="33" t="s">
        <v>13</v>
      </c>
      <c r="D4280" s="33" t="s">
        <v>30</v>
      </c>
      <c r="E4280" s="33" t="s">
        <v>24227</v>
      </c>
      <c r="F4280" s="94">
        <v>42679</v>
      </c>
      <c r="G4280" s="33" t="s">
        <v>24459</v>
      </c>
      <c r="H4280" s="33" t="s">
        <v>24228</v>
      </c>
      <c r="I4280" s="33" t="s">
        <v>138</v>
      </c>
      <c r="J4280" s="62">
        <v>25045</v>
      </c>
      <c r="K4280" s="33" t="s">
        <v>856</v>
      </c>
      <c r="L4280" s="33" t="s">
        <v>16638</v>
      </c>
      <c r="M4280" s="1" t="s">
        <v>46322</v>
      </c>
      <c r="N4280" s="33" t="s">
        <v>20</v>
      </c>
      <c r="O4280" s="33" t="s">
        <v>36546</v>
      </c>
      <c r="P4280" s="33" t="s">
        <v>45771</v>
      </c>
      <c r="Q4280" s="33" t="s">
        <v>29986</v>
      </c>
      <c r="R4280" s="39" t="s">
        <v>24229</v>
      </c>
      <c r="S4280" s="33" t="s">
        <v>22</v>
      </c>
      <c r="T4280" s="33" t="s">
        <v>21</v>
      </c>
      <c r="U4280" s="33" t="s">
        <v>26689</v>
      </c>
      <c r="V4280" s="33" t="s">
        <v>26484</v>
      </c>
      <c r="W4280" s="33" t="s">
        <v>26485</v>
      </c>
      <c r="X4280" s="33" t="s">
        <v>93</v>
      </c>
      <c r="Y4280" s="33">
        <v>2021</v>
      </c>
      <c r="AA4280" s="33" t="s">
        <v>42843</v>
      </c>
      <c r="AB4280" s="33">
        <v>4165</v>
      </c>
      <c r="AC4280" s="103">
        <v>18395</v>
      </c>
    </row>
    <row r="4281" spans="1:29" ht="13" customHeight="1" x14ac:dyDescent="0.2">
      <c r="A4281" s="33" t="s">
        <v>24205</v>
      </c>
      <c r="B4281" s="33">
        <v>59</v>
      </c>
      <c r="C4281" s="33" t="s">
        <v>13</v>
      </c>
      <c r="D4281" s="33" t="s">
        <v>30</v>
      </c>
      <c r="F4281" s="94">
        <v>42679</v>
      </c>
      <c r="G4281" s="33" t="s">
        <v>24206</v>
      </c>
      <c r="H4281" s="33" t="s">
        <v>20654</v>
      </c>
      <c r="I4281" s="33" t="s">
        <v>281</v>
      </c>
      <c r="J4281" s="62">
        <v>98305</v>
      </c>
      <c r="K4281" s="33" t="s">
        <v>24207</v>
      </c>
      <c r="L4281" s="33" t="s">
        <v>24208</v>
      </c>
      <c r="M4281" s="1" t="s">
        <v>47789</v>
      </c>
      <c r="N4281" s="33" t="s">
        <v>20</v>
      </c>
      <c r="O4281" s="33" t="s">
        <v>36544</v>
      </c>
      <c r="P4281" s="33" t="s">
        <v>45771</v>
      </c>
      <c r="Q4281" s="33" t="s">
        <v>29986</v>
      </c>
      <c r="R4281" s="39" t="s">
        <v>24209</v>
      </c>
      <c r="S4281" s="33" t="s">
        <v>509</v>
      </c>
      <c r="T4281" s="33" t="s">
        <v>21</v>
      </c>
      <c r="U4281" s="33" t="s">
        <v>26689</v>
      </c>
      <c r="V4281" s="33" t="s">
        <v>26487</v>
      </c>
      <c r="X4281" s="33" t="s">
        <v>93</v>
      </c>
      <c r="Y4281" s="33">
        <v>2022</v>
      </c>
      <c r="AA4281" s="33" t="s">
        <v>42843</v>
      </c>
      <c r="AB4281" s="33">
        <v>4166</v>
      </c>
      <c r="AC4281" s="103">
        <v>18390</v>
      </c>
    </row>
    <row r="4282" spans="1:29" ht="13" customHeight="1" x14ac:dyDescent="0.2">
      <c r="A4282" s="33" t="s">
        <v>24221</v>
      </c>
      <c r="B4282" s="33">
        <v>25</v>
      </c>
      <c r="C4282" s="33" t="s">
        <v>13</v>
      </c>
      <c r="D4282" s="33" t="s">
        <v>78</v>
      </c>
      <c r="E4282" s="33" t="s">
        <v>24222</v>
      </c>
      <c r="F4282" s="94">
        <v>42679</v>
      </c>
      <c r="G4282" s="33" t="s">
        <v>24223</v>
      </c>
      <c r="H4282" s="33" t="s">
        <v>80</v>
      </c>
      <c r="I4282" s="33" t="s">
        <v>37</v>
      </c>
      <c r="J4282" s="62">
        <v>60655</v>
      </c>
      <c r="K4282" s="33" t="s">
        <v>81</v>
      </c>
      <c r="L4282" s="33" t="s">
        <v>82</v>
      </c>
      <c r="M4282" s="1" t="s">
        <v>46250</v>
      </c>
      <c r="N4282" s="33" t="s">
        <v>20</v>
      </c>
      <c r="O4282" s="33" t="s">
        <v>24224</v>
      </c>
      <c r="P4282" s="33" t="s">
        <v>45771</v>
      </c>
      <c r="Q4282" s="33" t="s">
        <v>29986</v>
      </c>
      <c r="R4282" s="39" t="s">
        <v>24225</v>
      </c>
      <c r="S4282" s="33" t="s">
        <v>93</v>
      </c>
      <c r="T4282" s="33" t="s">
        <v>28</v>
      </c>
      <c r="U4282" s="33" t="s">
        <v>26487</v>
      </c>
      <c r="V4282" s="33" t="s">
        <v>26487</v>
      </c>
      <c r="W4282" s="33" t="s">
        <v>26485</v>
      </c>
      <c r="AA4282" s="33" t="s">
        <v>42842</v>
      </c>
      <c r="AB4282" s="33">
        <v>4169</v>
      </c>
      <c r="AC4282" s="103">
        <v>18393</v>
      </c>
    </row>
    <row r="4283" spans="1:29" ht="13" customHeight="1" x14ac:dyDescent="0.2">
      <c r="A4283" s="33" t="s">
        <v>24234</v>
      </c>
      <c r="B4283" s="33">
        <v>36</v>
      </c>
      <c r="C4283" s="33" t="s">
        <v>13</v>
      </c>
      <c r="D4283" s="33" t="s">
        <v>30</v>
      </c>
      <c r="E4283" s="33" t="s">
        <v>24235</v>
      </c>
      <c r="F4283" s="94">
        <v>42679</v>
      </c>
      <c r="H4283" s="33" t="s">
        <v>24236</v>
      </c>
      <c r="I4283" s="33" t="s">
        <v>366</v>
      </c>
      <c r="J4283" s="62">
        <v>74859</v>
      </c>
      <c r="K4283" s="33" t="s">
        <v>14516</v>
      </c>
      <c r="L4283" s="33" t="s">
        <v>14517</v>
      </c>
      <c r="M4283" s="1" t="s">
        <v>47791</v>
      </c>
      <c r="N4283" s="33" t="s">
        <v>20</v>
      </c>
      <c r="O4283" s="33" t="s">
        <v>24237</v>
      </c>
      <c r="P4283" s="33" t="s">
        <v>45771</v>
      </c>
      <c r="Q4283" s="33" t="s">
        <v>29986</v>
      </c>
      <c r="R4283" s="39" t="s">
        <v>24238</v>
      </c>
      <c r="S4283" s="33" t="s">
        <v>93</v>
      </c>
      <c r="T4283" s="33" t="s">
        <v>350</v>
      </c>
      <c r="U4283" s="33" t="s">
        <v>26775</v>
      </c>
      <c r="V4283" s="33" t="s">
        <v>26482</v>
      </c>
      <c r="W4283" s="33" t="s">
        <v>26483</v>
      </c>
      <c r="X4283" s="33" t="s">
        <v>93</v>
      </c>
      <c r="Y4283" s="33">
        <v>2020</v>
      </c>
      <c r="AA4283" s="33" t="s">
        <v>42843</v>
      </c>
      <c r="AB4283" s="33">
        <v>4170</v>
      </c>
      <c r="AC4283" s="103">
        <v>18391</v>
      </c>
    </row>
    <row r="4284" spans="1:29" ht="13" customHeight="1" x14ac:dyDescent="0.2">
      <c r="A4284" s="33" t="s">
        <v>24210</v>
      </c>
      <c r="B4284" s="33">
        <v>35</v>
      </c>
      <c r="C4284" s="33" t="s">
        <v>13</v>
      </c>
      <c r="D4284" s="33" t="s">
        <v>41</v>
      </c>
      <c r="F4284" s="94">
        <v>42678</v>
      </c>
      <c r="G4284" s="33" t="s">
        <v>24211</v>
      </c>
      <c r="H4284" s="33" t="s">
        <v>1711</v>
      </c>
      <c r="I4284" s="33" t="s">
        <v>392</v>
      </c>
      <c r="J4284" s="62">
        <v>10460</v>
      </c>
      <c r="K4284" s="33" t="s">
        <v>1711</v>
      </c>
      <c r="L4284" s="33" t="s">
        <v>536</v>
      </c>
      <c r="M4284" s="1" t="s">
        <v>45963</v>
      </c>
      <c r="N4284" s="33" t="s">
        <v>20</v>
      </c>
      <c r="O4284" s="33" t="s">
        <v>24212</v>
      </c>
      <c r="P4284" s="33" t="s">
        <v>45771</v>
      </c>
      <c r="Q4284" s="33" t="s">
        <v>29986</v>
      </c>
      <c r="R4284" s="39" t="s">
        <v>24213</v>
      </c>
      <c r="S4284" s="33" t="s">
        <v>509</v>
      </c>
      <c r="T4284" s="33" t="s">
        <v>21</v>
      </c>
      <c r="U4284" s="33" t="s">
        <v>26689</v>
      </c>
      <c r="V4284" s="33" t="s">
        <v>26484</v>
      </c>
      <c r="W4284" s="33" t="s">
        <v>19153</v>
      </c>
      <c r="X4284" s="33" t="s">
        <v>93</v>
      </c>
      <c r="Y4284" s="33">
        <v>2016</v>
      </c>
      <c r="AA4284" s="33" t="s">
        <v>42842</v>
      </c>
      <c r="AB4284" s="33">
        <v>4163</v>
      </c>
      <c r="AC4284" s="103">
        <v>18389</v>
      </c>
    </row>
    <row r="4285" spans="1:29" ht="13" customHeight="1" x14ac:dyDescent="0.2">
      <c r="A4285" s="33" t="s">
        <v>24214</v>
      </c>
      <c r="B4285" s="33">
        <v>26</v>
      </c>
      <c r="C4285" s="33" t="s">
        <v>13</v>
      </c>
      <c r="D4285" s="33" t="s">
        <v>41</v>
      </c>
      <c r="E4285" s="33" t="s">
        <v>24215</v>
      </c>
      <c r="F4285" s="94">
        <v>42678</v>
      </c>
      <c r="G4285" s="33" t="s">
        <v>24216</v>
      </c>
      <c r="H4285" s="33" t="s">
        <v>24217</v>
      </c>
      <c r="I4285" s="33" t="s">
        <v>38</v>
      </c>
      <c r="J4285" s="62">
        <v>92262</v>
      </c>
      <c r="K4285" s="33" t="s">
        <v>725</v>
      </c>
      <c r="L4285" s="33" t="s">
        <v>24218</v>
      </c>
      <c r="M4285" s="1" t="s">
        <v>47792</v>
      </c>
      <c r="N4285" s="33" t="s">
        <v>20</v>
      </c>
      <c r="O4285" s="33" t="s">
        <v>24219</v>
      </c>
      <c r="P4285" s="33" t="s">
        <v>31864</v>
      </c>
      <c r="Q4285" s="33" t="s">
        <v>29986</v>
      </c>
      <c r="R4285" s="39" t="s">
        <v>24220</v>
      </c>
      <c r="S4285" s="33" t="s">
        <v>509</v>
      </c>
      <c r="T4285" s="33" t="s">
        <v>28</v>
      </c>
      <c r="U4285" s="33" t="s">
        <v>26487</v>
      </c>
      <c r="V4285" s="33" t="s">
        <v>26487</v>
      </c>
      <c r="W4285" s="33" t="s">
        <v>26485</v>
      </c>
      <c r="X4285" s="33" t="s">
        <v>93</v>
      </c>
      <c r="Y4285" s="33">
        <v>2015</v>
      </c>
      <c r="AA4285" s="33" t="s">
        <v>42844</v>
      </c>
      <c r="AB4285" s="33">
        <v>4164</v>
      </c>
      <c r="AC4285" s="103">
        <v>18388</v>
      </c>
    </row>
    <row r="4286" spans="1:29" ht="13" customHeight="1" x14ac:dyDescent="0.2">
      <c r="A4286" s="33" t="s">
        <v>24201</v>
      </c>
      <c r="B4286" s="33">
        <v>23</v>
      </c>
      <c r="C4286" s="33" t="s">
        <v>13</v>
      </c>
      <c r="D4286" s="33" t="s">
        <v>78</v>
      </c>
      <c r="E4286" s="33" t="s">
        <v>24202</v>
      </c>
      <c r="F4286" s="94">
        <v>42677</v>
      </c>
      <c r="G4286" s="33" t="s">
        <v>24458</v>
      </c>
      <c r="H4286" s="33" t="s">
        <v>3564</v>
      </c>
      <c r="I4286" s="33" t="s">
        <v>337</v>
      </c>
      <c r="J4286" s="62">
        <v>28144</v>
      </c>
      <c r="K4286" s="33" t="s">
        <v>9860</v>
      </c>
      <c r="L4286" s="33" t="s">
        <v>8927</v>
      </c>
      <c r="M4286" s="1" t="s">
        <v>47127</v>
      </c>
      <c r="N4286" s="33" t="s">
        <v>20</v>
      </c>
      <c r="O4286" s="33" t="s">
        <v>24203</v>
      </c>
      <c r="P4286" s="33" t="s">
        <v>31864</v>
      </c>
      <c r="Q4286" s="33" t="s">
        <v>29986</v>
      </c>
      <c r="R4286" s="39" t="s">
        <v>24204</v>
      </c>
      <c r="S4286" s="33" t="s">
        <v>93</v>
      </c>
      <c r="T4286" s="33" t="s">
        <v>21</v>
      </c>
      <c r="U4286" s="33" t="s">
        <v>26689</v>
      </c>
      <c r="V4286" s="33" t="s">
        <v>26484</v>
      </c>
      <c r="W4286" s="33" t="s">
        <v>26485</v>
      </c>
      <c r="X4286" s="33" t="s">
        <v>93</v>
      </c>
      <c r="Y4286" s="33">
        <v>2011</v>
      </c>
      <c r="AA4286" s="33" t="s">
        <v>42844</v>
      </c>
      <c r="AB4286" s="33">
        <v>4160</v>
      </c>
      <c r="AC4286" s="103">
        <v>18385</v>
      </c>
    </row>
    <row r="4287" spans="1:29" ht="13" customHeight="1" x14ac:dyDescent="0.2">
      <c r="A4287" s="33" t="s">
        <v>24195</v>
      </c>
      <c r="B4287" s="33">
        <v>56</v>
      </c>
      <c r="C4287" s="33" t="s">
        <v>102</v>
      </c>
      <c r="D4287" s="33" t="s">
        <v>30</v>
      </c>
      <c r="F4287" s="94">
        <v>42677</v>
      </c>
      <c r="G4287" s="33" t="s">
        <v>24457</v>
      </c>
      <c r="H4287" s="33" t="s">
        <v>24196</v>
      </c>
      <c r="I4287" s="33" t="s">
        <v>159</v>
      </c>
      <c r="J4287" s="62">
        <v>30052</v>
      </c>
      <c r="K4287" s="33" t="s">
        <v>24197</v>
      </c>
      <c r="L4287" s="33" t="s">
        <v>24198</v>
      </c>
      <c r="M4287" s="1" t="s">
        <v>47118</v>
      </c>
      <c r="N4287" s="33" t="s">
        <v>20</v>
      </c>
      <c r="O4287" s="33" t="s">
        <v>24199</v>
      </c>
      <c r="P4287" s="33" t="s">
        <v>45771</v>
      </c>
      <c r="Q4287" s="33" t="s">
        <v>29986</v>
      </c>
      <c r="R4287" s="39" t="s">
        <v>24200</v>
      </c>
      <c r="S4287" s="33" t="s">
        <v>93</v>
      </c>
      <c r="T4287" s="33" t="s">
        <v>21</v>
      </c>
      <c r="U4287" s="33" t="s">
        <v>26689</v>
      </c>
      <c r="V4287" s="33" t="s">
        <v>26484</v>
      </c>
      <c r="W4287" s="33" t="s">
        <v>26485</v>
      </c>
      <c r="X4287" s="33" t="s">
        <v>93</v>
      </c>
      <c r="Y4287" s="33">
        <v>2013</v>
      </c>
      <c r="AA4287" s="33" t="s">
        <v>42844</v>
      </c>
      <c r="AB4287" s="33">
        <v>4161</v>
      </c>
      <c r="AC4287" s="103">
        <v>18386</v>
      </c>
    </row>
    <row r="4288" spans="1:29" ht="13" customHeight="1" x14ac:dyDescent="0.2">
      <c r="A4288" s="1" t="s">
        <v>24190</v>
      </c>
      <c r="B4288" s="33">
        <v>64</v>
      </c>
      <c r="C4288" s="33" t="s">
        <v>13</v>
      </c>
      <c r="D4288" s="1" t="s">
        <v>23</v>
      </c>
      <c r="F4288" s="94">
        <v>42677</v>
      </c>
      <c r="G4288" s="33" t="s">
        <v>24191</v>
      </c>
      <c r="H4288" s="33" t="s">
        <v>3699</v>
      </c>
      <c r="I4288" s="33" t="s">
        <v>373</v>
      </c>
      <c r="J4288" s="62">
        <v>17201</v>
      </c>
      <c r="K4288" s="33" t="s">
        <v>1200</v>
      </c>
      <c r="L4288" s="33" t="s">
        <v>24192</v>
      </c>
      <c r="M4288" s="1" t="s">
        <v>47793</v>
      </c>
      <c r="N4288" s="33" t="s">
        <v>20</v>
      </c>
      <c r="O4288" s="33" t="s">
        <v>24193</v>
      </c>
      <c r="P4288" s="33" t="s">
        <v>45771</v>
      </c>
      <c r="Q4288" s="33" t="s">
        <v>29986</v>
      </c>
      <c r="R4288" s="39" t="s">
        <v>24194</v>
      </c>
      <c r="S4288" s="33" t="s">
        <v>509</v>
      </c>
      <c r="T4288" s="33" t="s">
        <v>21</v>
      </c>
      <c r="U4288" s="33" t="s">
        <v>26682</v>
      </c>
      <c r="V4288" s="33" t="s">
        <v>26484</v>
      </c>
      <c r="W4288" s="33" t="s">
        <v>26485</v>
      </c>
      <c r="X4288" s="33" t="s">
        <v>93</v>
      </c>
      <c r="Y4288" s="33">
        <v>2012</v>
      </c>
      <c r="AA4288" s="33" t="s">
        <v>42844</v>
      </c>
      <c r="AB4288" s="33">
        <v>4162</v>
      </c>
      <c r="AC4288" s="103">
        <v>18384</v>
      </c>
    </row>
    <row r="4289" spans="1:29" ht="13" customHeight="1" x14ac:dyDescent="0.2">
      <c r="A4289" s="33" t="s">
        <v>24175</v>
      </c>
      <c r="B4289" s="33">
        <v>49</v>
      </c>
      <c r="C4289" s="33" t="s">
        <v>13</v>
      </c>
      <c r="D4289" s="33" t="s">
        <v>41</v>
      </c>
      <c r="E4289" s="33" t="s">
        <v>24176</v>
      </c>
      <c r="F4289" s="94">
        <v>42676</v>
      </c>
      <c r="G4289" s="33" t="s">
        <v>24177</v>
      </c>
      <c r="H4289" s="33" t="s">
        <v>1711</v>
      </c>
      <c r="I4289" s="33" t="s">
        <v>392</v>
      </c>
      <c r="J4289" s="62">
        <v>10461</v>
      </c>
      <c r="K4289" s="33" t="s">
        <v>1711</v>
      </c>
      <c r="L4289" s="33" t="s">
        <v>536</v>
      </c>
      <c r="M4289" s="1" t="s">
        <v>45963</v>
      </c>
      <c r="N4289" s="33" t="s">
        <v>362</v>
      </c>
      <c r="O4289" s="33" t="s">
        <v>24178</v>
      </c>
      <c r="P4289" s="33" t="s">
        <v>45771</v>
      </c>
      <c r="Q4289" s="33" t="s">
        <v>29986</v>
      </c>
      <c r="R4289" s="39" t="s">
        <v>24179</v>
      </c>
      <c r="S4289" s="33" t="s">
        <v>509</v>
      </c>
      <c r="T4289" s="33" t="s">
        <v>21</v>
      </c>
      <c r="U4289" s="33" t="s">
        <v>29763</v>
      </c>
      <c r="V4289" s="33" t="s">
        <v>26484</v>
      </c>
      <c r="W4289" s="33" t="s">
        <v>26485</v>
      </c>
      <c r="AA4289" s="33" t="s">
        <v>42842</v>
      </c>
      <c r="AB4289" s="33">
        <v>4157</v>
      </c>
      <c r="AC4289" s="103">
        <v>18380</v>
      </c>
    </row>
    <row r="4290" spans="1:29" ht="13" customHeight="1" x14ac:dyDescent="0.2">
      <c r="A4290" s="33" t="s">
        <v>24180</v>
      </c>
      <c r="B4290" s="33">
        <v>59</v>
      </c>
      <c r="C4290" s="33" t="s">
        <v>13</v>
      </c>
      <c r="D4290" s="33" t="s">
        <v>30</v>
      </c>
      <c r="E4290" s="33" t="s">
        <v>24181</v>
      </c>
      <c r="F4290" s="94">
        <v>42676</v>
      </c>
      <c r="G4290" s="33" t="s">
        <v>24182</v>
      </c>
      <c r="H4290" s="33" t="s">
        <v>938</v>
      </c>
      <c r="I4290" s="33" t="s">
        <v>18</v>
      </c>
      <c r="J4290" s="62">
        <v>70364</v>
      </c>
      <c r="K4290" s="33" t="s">
        <v>939</v>
      </c>
      <c r="L4290" s="33" t="s">
        <v>24183</v>
      </c>
      <c r="M4290" s="1" t="s">
        <v>47379</v>
      </c>
      <c r="N4290" s="33" t="s">
        <v>20</v>
      </c>
      <c r="O4290" s="33" t="s">
        <v>24184</v>
      </c>
      <c r="P4290" s="33" t="s">
        <v>45771</v>
      </c>
      <c r="Q4290" s="33" t="s">
        <v>29986</v>
      </c>
      <c r="R4290" s="39" t="s">
        <v>24185</v>
      </c>
      <c r="S4290" s="33" t="s">
        <v>509</v>
      </c>
      <c r="T4290" s="33" t="s">
        <v>21</v>
      </c>
      <c r="U4290" s="33" t="s">
        <v>26689</v>
      </c>
      <c r="V4290" s="33" t="s">
        <v>26484</v>
      </c>
      <c r="W4290" s="33" t="s">
        <v>26485</v>
      </c>
      <c r="X4290" s="33" t="s">
        <v>509</v>
      </c>
      <c r="Y4290" s="33">
        <v>2009</v>
      </c>
      <c r="AA4290" s="33" t="s">
        <v>42844</v>
      </c>
      <c r="AB4290" s="33">
        <v>4158</v>
      </c>
      <c r="AC4290" s="103">
        <v>18382</v>
      </c>
    </row>
    <row r="4291" spans="1:29" ht="13" customHeight="1" x14ac:dyDescent="0.2">
      <c r="A4291" s="33" t="s">
        <v>24186</v>
      </c>
      <c r="B4291" s="33">
        <v>40</v>
      </c>
      <c r="C4291" s="33" t="s">
        <v>13</v>
      </c>
      <c r="D4291" s="33" t="s">
        <v>30</v>
      </c>
      <c r="F4291" s="94">
        <v>42676</v>
      </c>
      <c r="G4291" s="33" t="s">
        <v>24187</v>
      </c>
      <c r="H4291" s="33" t="s">
        <v>560</v>
      </c>
      <c r="I4291" s="33" t="s">
        <v>220</v>
      </c>
      <c r="J4291" s="62">
        <v>84088</v>
      </c>
      <c r="K4291" s="33" t="s">
        <v>561</v>
      </c>
      <c r="L4291" s="33" t="s">
        <v>562</v>
      </c>
      <c r="M4291" s="1" t="s">
        <v>46973</v>
      </c>
      <c r="N4291" s="33" t="s">
        <v>20</v>
      </c>
      <c r="O4291" s="33" t="s">
        <v>24188</v>
      </c>
      <c r="P4291" s="33" t="s">
        <v>45771</v>
      </c>
      <c r="Q4291" s="33" t="s">
        <v>29986</v>
      </c>
      <c r="R4291" s="39" t="s">
        <v>24189</v>
      </c>
      <c r="S4291" s="33" t="s">
        <v>93</v>
      </c>
      <c r="T4291" s="33" t="s">
        <v>28</v>
      </c>
      <c r="U4291" s="33" t="s">
        <v>26487</v>
      </c>
      <c r="V4291" s="33" t="s">
        <v>26487</v>
      </c>
      <c r="W4291" s="33" t="s">
        <v>19153</v>
      </c>
      <c r="X4291" s="33" t="s">
        <v>93</v>
      </c>
      <c r="Y4291" s="33">
        <v>2010</v>
      </c>
      <c r="AA4291" s="33" t="s">
        <v>42844</v>
      </c>
      <c r="AB4291" s="33">
        <v>4159</v>
      </c>
      <c r="AC4291" s="103">
        <v>18381</v>
      </c>
    </row>
    <row r="4292" spans="1:29" ht="13" customHeight="1" x14ac:dyDescent="0.2">
      <c r="A4292" s="33" t="s">
        <v>24171</v>
      </c>
      <c r="B4292" s="33">
        <v>21</v>
      </c>
      <c r="C4292" s="33" t="s">
        <v>13</v>
      </c>
      <c r="D4292" s="33" t="s">
        <v>78</v>
      </c>
      <c r="E4292" s="33" t="s">
        <v>24172</v>
      </c>
      <c r="F4292" s="94">
        <v>42675</v>
      </c>
      <c r="G4292" s="33" t="s">
        <v>24173</v>
      </c>
      <c r="H4292" s="33" t="s">
        <v>1641</v>
      </c>
      <c r="I4292" s="33" t="s">
        <v>38</v>
      </c>
      <c r="J4292" s="62">
        <v>95219</v>
      </c>
      <c r="K4292" s="33" t="s">
        <v>1643</v>
      </c>
      <c r="L4292" s="33" t="s">
        <v>24586</v>
      </c>
      <c r="M4292" s="1" t="s">
        <v>46176</v>
      </c>
      <c r="N4292" s="33" t="s">
        <v>20</v>
      </c>
      <c r="O4292" s="33" t="s">
        <v>36547</v>
      </c>
      <c r="P4292" s="33" t="s">
        <v>45771</v>
      </c>
      <c r="Q4292" s="33" t="s">
        <v>29986</v>
      </c>
      <c r="R4292" s="39" t="s">
        <v>24174</v>
      </c>
      <c r="S4292" s="33" t="s">
        <v>93</v>
      </c>
      <c r="T4292" s="33" t="s">
        <v>21</v>
      </c>
      <c r="U4292" s="33" t="s">
        <v>26689</v>
      </c>
      <c r="V4292" s="33" t="s">
        <v>26484</v>
      </c>
      <c r="W4292" s="33" t="s">
        <v>26485</v>
      </c>
      <c r="Z4292" s="33" t="s">
        <v>42353</v>
      </c>
      <c r="AA4292" s="33" t="s">
        <v>42844</v>
      </c>
      <c r="AB4292" s="33">
        <v>4155</v>
      </c>
      <c r="AC4292" s="103">
        <v>18377</v>
      </c>
    </row>
    <row r="4293" spans="1:29" ht="13" customHeight="1" x14ac:dyDescent="0.2">
      <c r="A4293" s="33" t="s">
        <v>24162</v>
      </c>
      <c r="B4293" s="33">
        <v>76</v>
      </c>
      <c r="C4293" s="33" t="s">
        <v>13</v>
      </c>
      <c r="D4293" s="33" t="s">
        <v>30</v>
      </c>
      <c r="F4293" s="94">
        <v>42675</v>
      </c>
      <c r="G4293" s="33" t="s">
        <v>24163</v>
      </c>
      <c r="H4293" s="33" t="s">
        <v>693</v>
      </c>
      <c r="I4293" s="33" t="s">
        <v>249</v>
      </c>
      <c r="J4293" s="62">
        <v>89701</v>
      </c>
      <c r="K4293" s="33" t="s">
        <v>693</v>
      </c>
      <c r="L4293" s="33" t="s">
        <v>5782</v>
      </c>
      <c r="M4293" s="1" t="s">
        <v>45912</v>
      </c>
      <c r="N4293" s="33" t="s">
        <v>20</v>
      </c>
      <c r="O4293" s="33" t="s">
        <v>24164</v>
      </c>
      <c r="P4293" s="33" t="s">
        <v>45771</v>
      </c>
      <c r="Q4293" s="33" t="s">
        <v>29986</v>
      </c>
      <c r="R4293" s="39" t="s">
        <v>24165</v>
      </c>
      <c r="S4293" s="33" t="s">
        <v>22</v>
      </c>
      <c r="T4293" s="33" t="s">
        <v>21</v>
      </c>
      <c r="U4293" s="33" t="s">
        <v>26689</v>
      </c>
      <c r="V4293" s="33" t="s">
        <v>26482</v>
      </c>
      <c r="W4293" s="33" t="s">
        <v>26485</v>
      </c>
      <c r="X4293" s="33" t="s">
        <v>93</v>
      </c>
      <c r="Y4293" s="33">
        <v>2008</v>
      </c>
      <c r="AA4293" s="33" t="s">
        <v>42842</v>
      </c>
      <c r="AB4293" s="33">
        <v>4154</v>
      </c>
      <c r="AC4293" s="103">
        <v>18376</v>
      </c>
    </row>
    <row r="4294" spans="1:29" ht="13" customHeight="1" x14ac:dyDescent="0.2">
      <c r="A4294" s="33" t="s">
        <v>24166</v>
      </c>
      <c r="B4294" s="33">
        <v>39</v>
      </c>
      <c r="C4294" s="33" t="s">
        <v>13</v>
      </c>
      <c r="D4294" s="33" t="s">
        <v>30</v>
      </c>
      <c r="F4294" s="94">
        <v>42675</v>
      </c>
      <c r="G4294" s="33" t="s">
        <v>24167</v>
      </c>
      <c r="H4294" s="33" t="s">
        <v>24168</v>
      </c>
      <c r="I4294" s="33" t="s">
        <v>366</v>
      </c>
      <c r="J4294" s="62">
        <v>73703</v>
      </c>
      <c r="K4294" s="33" t="s">
        <v>4013</v>
      </c>
      <c r="L4294" s="33" t="s">
        <v>24169</v>
      </c>
      <c r="M4294" s="1" t="s">
        <v>46992</v>
      </c>
      <c r="N4294" s="33" t="s">
        <v>5143</v>
      </c>
      <c r="O4294" s="33" t="s">
        <v>36946</v>
      </c>
      <c r="P4294" s="33" t="s">
        <v>45771</v>
      </c>
      <c r="Q4294" s="33" t="s">
        <v>29986</v>
      </c>
      <c r="R4294" s="39" t="s">
        <v>24170</v>
      </c>
      <c r="S4294" s="33" t="s">
        <v>93</v>
      </c>
      <c r="T4294" s="33" t="s">
        <v>45897</v>
      </c>
      <c r="U4294" s="33" t="s">
        <v>49804</v>
      </c>
      <c r="V4294" s="33" t="s">
        <v>26482</v>
      </c>
      <c r="W4294" s="33" t="s">
        <v>26485</v>
      </c>
      <c r="AA4294" s="33" t="s">
        <v>42844</v>
      </c>
      <c r="AB4294" s="33">
        <v>4156</v>
      </c>
      <c r="AC4294" s="103">
        <v>18378</v>
      </c>
    </row>
    <row r="4295" spans="1:29" ht="13" customHeight="1" x14ac:dyDescent="0.2">
      <c r="A4295" s="33" t="s">
        <v>26631</v>
      </c>
      <c r="B4295" s="33">
        <v>31</v>
      </c>
      <c r="C4295" s="33" t="s">
        <v>102</v>
      </c>
      <c r="D4295" s="33" t="s">
        <v>30</v>
      </c>
      <c r="F4295" s="94">
        <v>42674</v>
      </c>
      <c r="G4295" s="33" t="s">
        <v>29799</v>
      </c>
      <c r="H4295" s="33" t="s">
        <v>25221</v>
      </c>
      <c r="I4295" s="33" t="s">
        <v>62</v>
      </c>
      <c r="J4295" s="62" t="s">
        <v>29800</v>
      </c>
      <c r="K4295" s="33" t="s">
        <v>992</v>
      </c>
      <c r="L4295" s="33" t="s">
        <v>25222</v>
      </c>
      <c r="M4295" s="1" t="s">
        <v>47794</v>
      </c>
      <c r="N4295" s="33" t="s">
        <v>20</v>
      </c>
      <c r="O4295" s="33" t="s">
        <v>36548</v>
      </c>
      <c r="P4295" s="33" t="s">
        <v>45771</v>
      </c>
      <c r="Q4295" s="33" t="s">
        <v>29986</v>
      </c>
      <c r="R4295" s="39" t="s">
        <v>29801</v>
      </c>
      <c r="S4295" s="33" t="s">
        <v>93</v>
      </c>
      <c r="T4295" s="33" t="s">
        <v>21</v>
      </c>
      <c r="U4295" s="33" t="s">
        <v>26689</v>
      </c>
      <c r="V4295" s="33" t="s">
        <v>26484</v>
      </c>
      <c r="W4295" s="33" t="s">
        <v>19153</v>
      </c>
      <c r="X4295" s="33" t="s">
        <v>93</v>
      </c>
      <c r="Y4295" s="33">
        <v>2035</v>
      </c>
      <c r="AA4295" s="33" t="s">
        <v>42843</v>
      </c>
      <c r="AB4295" s="33">
        <v>4150</v>
      </c>
      <c r="AC4295" s="103">
        <v>18374</v>
      </c>
    </row>
    <row r="4296" spans="1:29" ht="13" customHeight="1" x14ac:dyDescent="0.2">
      <c r="A4296" s="33" t="s">
        <v>24152</v>
      </c>
      <c r="B4296" s="33">
        <v>55</v>
      </c>
      <c r="C4296" s="33" t="s">
        <v>13</v>
      </c>
      <c r="D4296" s="33" t="s">
        <v>41</v>
      </c>
      <c r="F4296" s="94">
        <v>42674</v>
      </c>
      <c r="G4296" s="33" t="s">
        <v>24153</v>
      </c>
      <c r="H4296" s="33" t="s">
        <v>24154</v>
      </c>
      <c r="I4296" s="33" t="s">
        <v>38</v>
      </c>
      <c r="J4296" s="62">
        <v>91311</v>
      </c>
      <c r="K4296" s="33" t="s">
        <v>91</v>
      </c>
      <c r="L4296" s="33" t="s">
        <v>383</v>
      </c>
      <c r="M4296" s="1" t="s">
        <v>45973</v>
      </c>
      <c r="N4296" s="33" t="s">
        <v>20</v>
      </c>
      <c r="O4296" s="33" t="s">
        <v>24155</v>
      </c>
      <c r="P4296" s="33" t="s">
        <v>45771</v>
      </c>
      <c r="Q4296" s="33" t="s">
        <v>29986</v>
      </c>
      <c r="R4296" s="39" t="s">
        <v>24156</v>
      </c>
      <c r="S4296" s="33" t="s">
        <v>93</v>
      </c>
      <c r="T4296" s="33" t="s">
        <v>21</v>
      </c>
      <c r="U4296" s="33" t="s">
        <v>26682</v>
      </c>
      <c r="V4296" s="33" t="s">
        <v>26484</v>
      </c>
      <c r="W4296" s="33" t="s">
        <v>26485</v>
      </c>
      <c r="X4296" s="33" t="s">
        <v>93</v>
      </c>
      <c r="Y4296" s="33">
        <v>2007</v>
      </c>
      <c r="AA4296" s="33" t="s">
        <v>42844</v>
      </c>
      <c r="AB4296" s="33">
        <v>4151</v>
      </c>
      <c r="AC4296" s="103">
        <v>18373</v>
      </c>
    </row>
    <row r="4297" spans="1:29" ht="13" customHeight="1" x14ac:dyDescent="0.2">
      <c r="A4297" s="33" t="s">
        <v>24479</v>
      </c>
      <c r="B4297" s="33">
        <v>46</v>
      </c>
      <c r="C4297" s="33" t="s">
        <v>13</v>
      </c>
      <c r="D4297" s="33" t="s">
        <v>30</v>
      </c>
      <c r="F4297" s="94">
        <v>42674</v>
      </c>
      <c r="G4297" s="33" t="s">
        <v>24483</v>
      </c>
      <c r="H4297" s="33" t="s">
        <v>182</v>
      </c>
      <c r="I4297" s="33" t="s">
        <v>38</v>
      </c>
      <c r="J4297" s="62">
        <v>93727</v>
      </c>
      <c r="K4297" s="33" t="s">
        <v>182</v>
      </c>
      <c r="L4297" s="33" t="s">
        <v>1489</v>
      </c>
      <c r="M4297" s="1" t="s">
        <v>46199</v>
      </c>
      <c r="N4297" s="33" t="s">
        <v>20</v>
      </c>
      <c r="O4297" s="33" t="s">
        <v>24480</v>
      </c>
      <c r="P4297" s="33" t="s">
        <v>49780</v>
      </c>
      <c r="Q4297" s="33" t="s">
        <v>18502</v>
      </c>
      <c r="R4297" s="39" t="s">
        <v>24482</v>
      </c>
      <c r="S4297" s="33" t="s">
        <v>93</v>
      </c>
      <c r="T4297" s="33" t="s">
        <v>45897</v>
      </c>
      <c r="U4297" s="33" t="s">
        <v>49804</v>
      </c>
      <c r="V4297" s="33" t="s">
        <v>26482</v>
      </c>
      <c r="W4297" s="33" t="s">
        <v>26485</v>
      </c>
      <c r="AA4297" s="33" t="s">
        <v>42844</v>
      </c>
      <c r="AB4297" s="33">
        <v>4152</v>
      </c>
      <c r="AC4297" s="103">
        <v>25456</v>
      </c>
    </row>
    <row r="4298" spans="1:29" ht="13" customHeight="1" x14ac:dyDescent="0.2">
      <c r="A4298" s="33" t="s">
        <v>24157</v>
      </c>
      <c r="B4298" s="33">
        <v>39</v>
      </c>
      <c r="C4298" s="33" t="s">
        <v>102</v>
      </c>
      <c r="D4298" s="33" t="s">
        <v>78</v>
      </c>
      <c r="F4298" s="94">
        <v>42674</v>
      </c>
      <c r="G4298" s="33" t="s">
        <v>24158</v>
      </c>
      <c r="H4298" s="33" t="s">
        <v>24159</v>
      </c>
      <c r="I4298" s="33" t="s">
        <v>38</v>
      </c>
      <c r="J4298" s="62">
        <v>90501</v>
      </c>
      <c r="K4298" s="33" t="s">
        <v>91</v>
      </c>
      <c r="L4298" s="33" t="s">
        <v>11282</v>
      </c>
      <c r="M4298" s="1" t="s">
        <v>46188</v>
      </c>
      <c r="N4298" s="33" t="s">
        <v>20</v>
      </c>
      <c r="O4298" s="33" t="s">
        <v>24160</v>
      </c>
      <c r="P4298" s="33" t="s">
        <v>45771</v>
      </c>
      <c r="Q4298" s="33" t="s">
        <v>29986</v>
      </c>
      <c r="R4298" s="39" t="s">
        <v>24161</v>
      </c>
      <c r="S4298" s="33" t="s">
        <v>509</v>
      </c>
      <c r="T4298" s="33" t="s">
        <v>350</v>
      </c>
      <c r="U4298" s="33" t="s">
        <v>26775</v>
      </c>
      <c r="V4298" s="33" t="s">
        <v>26484</v>
      </c>
      <c r="W4298" s="33" t="s">
        <v>26483</v>
      </c>
      <c r="X4298" s="33" t="s">
        <v>93</v>
      </c>
      <c r="Y4298" s="33">
        <v>2006</v>
      </c>
      <c r="AA4298" s="33" t="s">
        <v>42842</v>
      </c>
      <c r="AB4298" s="33">
        <v>4153</v>
      </c>
      <c r="AC4298" s="103">
        <v>18372</v>
      </c>
    </row>
    <row r="4299" spans="1:29" ht="13" customHeight="1" x14ac:dyDescent="0.2">
      <c r="A4299" s="33" t="s">
        <v>24149</v>
      </c>
      <c r="B4299" s="33">
        <v>23</v>
      </c>
      <c r="C4299" s="33" t="s">
        <v>13</v>
      </c>
      <c r="D4299" s="33" t="s">
        <v>41</v>
      </c>
      <c r="F4299" s="94">
        <v>42673</v>
      </c>
      <c r="G4299" s="33" t="s">
        <v>24456</v>
      </c>
      <c r="H4299" s="33" t="s">
        <v>11296</v>
      </c>
      <c r="I4299" s="33" t="s">
        <v>66</v>
      </c>
      <c r="J4299" s="62">
        <v>78401</v>
      </c>
      <c r="K4299" s="33" t="s">
        <v>11298</v>
      </c>
      <c r="L4299" s="33" t="s">
        <v>11299</v>
      </c>
      <c r="M4299" s="1" t="s">
        <v>45959</v>
      </c>
      <c r="N4299" s="33" t="s">
        <v>20</v>
      </c>
      <c r="O4299" s="33" t="s">
        <v>24150</v>
      </c>
      <c r="P4299" s="33" t="s">
        <v>45771</v>
      </c>
      <c r="Q4299" s="33" t="s">
        <v>29986</v>
      </c>
      <c r="R4299" s="39" t="s">
        <v>24151</v>
      </c>
      <c r="S4299" s="33" t="s">
        <v>93</v>
      </c>
      <c r="T4299" s="33" t="s">
        <v>21</v>
      </c>
      <c r="U4299" s="33" t="s">
        <v>26689</v>
      </c>
      <c r="V4299" s="33" t="s">
        <v>26484</v>
      </c>
      <c r="W4299" s="33" t="s">
        <v>26485</v>
      </c>
      <c r="X4299" s="33" t="s">
        <v>93</v>
      </c>
      <c r="Y4299" s="33">
        <v>2004</v>
      </c>
      <c r="AA4299" s="33" t="s">
        <v>42842</v>
      </c>
      <c r="AB4299" s="33">
        <v>4146</v>
      </c>
      <c r="AC4299" s="103">
        <v>18369</v>
      </c>
    </row>
    <row r="4300" spans="1:29" ht="13" customHeight="1" x14ac:dyDescent="0.2">
      <c r="A4300" s="33" t="s">
        <v>24140</v>
      </c>
      <c r="B4300" s="33">
        <v>31</v>
      </c>
      <c r="C4300" s="33" t="s">
        <v>13</v>
      </c>
      <c r="D4300" s="33" t="s">
        <v>78</v>
      </c>
      <c r="F4300" s="94">
        <v>42673</v>
      </c>
      <c r="G4300" s="33" t="s">
        <v>24141</v>
      </c>
      <c r="H4300" s="33" t="s">
        <v>1582</v>
      </c>
      <c r="I4300" s="33" t="s">
        <v>39</v>
      </c>
      <c r="J4300" s="62">
        <v>2118</v>
      </c>
      <c r="K4300" s="33" t="s">
        <v>1584</v>
      </c>
      <c r="L4300" s="33" t="s">
        <v>2967</v>
      </c>
      <c r="M4300" s="1" t="s">
        <v>46256</v>
      </c>
      <c r="N4300" s="33" t="s">
        <v>20</v>
      </c>
      <c r="O4300" s="33" t="s">
        <v>24142</v>
      </c>
      <c r="P4300" s="33" t="s">
        <v>45771</v>
      </c>
      <c r="Q4300" s="33" t="s">
        <v>29986</v>
      </c>
      <c r="R4300" s="39" t="s">
        <v>24143</v>
      </c>
      <c r="S4300" s="33" t="s">
        <v>509</v>
      </c>
      <c r="T4300" s="33" t="s">
        <v>21</v>
      </c>
      <c r="U4300" s="33" t="s">
        <v>26682</v>
      </c>
      <c r="V4300" s="33" t="s">
        <v>26482</v>
      </c>
      <c r="W4300" s="33" t="s">
        <v>26485</v>
      </c>
      <c r="X4300" s="33" t="s">
        <v>93</v>
      </c>
      <c r="Y4300" s="33">
        <v>1999</v>
      </c>
      <c r="AA4300" s="33" t="s">
        <v>42842</v>
      </c>
      <c r="AB4300" s="33">
        <v>4148</v>
      </c>
      <c r="AC4300" s="103">
        <v>18367</v>
      </c>
    </row>
    <row r="4301" spans="1:29" ht="13" customHeight="1" x14ac:dyDescent="0.2">
      <c r="A4301" s="33" t="s">
        <v>24144</v>
      </c>
      <c r="B4301" s="33">
        <v>38</v>
      </c>
      <c r="C4301" s="33" t="s">
        <v>13</v>
      </c>
      <c r="D4301" s="33" t="s">
        <v>127</v>
      </c>
      <c r="E4301" s="33" t="s">
        <v>24145</v>
      </c>
      <c r="F4301" s="94">
        <v>42673</v>
      </c>
      <c r="G4301" s="33" t="s">
        <v>24146</v>
      </c>
      <c r="H4301" s="33" t="s">
        <v>5049</v>
      </c>
      <c r="I4301" s="33" t="s">
        <v>366</v>
      </c>
      <c r="J4301" s="62">
        <v>73654</v>
      </c>
      <c r="K4301" s="33" t="s">
        <v>4804</v>
      </c>
      <c r="L4301" s="33" t="s">
        <v>1898</v>
      </c>
      <c r="M4301" s="1" t="s">
        <v>45918</v>
      </c>
      <c r="N4301" s="33" t="s">
        <v>20</v>
      </c>
      <c r="O4301" s="33" t="s">
        <v>24147</v>
      </c>
      <c r="P4301" s="33" t="s">
        <v>45771</v>
      </c>
      <c r="Q4301" s="33" t="s">
        <v>29986</v>
      </c>
      <c r="R4301" s="39" t="s">
        <v>24148</v>
      </c>
      <c r="S4301" s="33" t="s">
        <v>93</v>
      </c>
      <c r="T4301" s="33" t="s">
        <v>21</v>
      </c>
      <c r="U4301" s="33" t="s">
        <v>26689</v>
      </c>
      <c r="V4301" s="33" t="s">
        <v>26484</v>
      </c>
      <c r="W4301" s="33" t="s">
        <v>26483</v>
      </c>
      <c r="X4301" s="33" t="s">
        <v>93</v>
      </c>
      <c r="Y4301" s="33">
        <v>2005</v>
      </c>
      <c r="AA4301" s="33" t="s">
        <v>42843</v>
      </c>
      <c r="AB4301" s="33">
        <v>4147</v>
      </c>
      <c r="AC4301" s="103">
        <v>18368</v>
      </c>
    </row>
    <row r="4302" spans="1:29" ht="13" customHeight="1" x14ac:dyDescent="0.2">
      <c r="A4302" s="33" t="s">
        <v>24131</v>
      </c>
      <c r="B4302" s="33">
        <v>34</v>
      </c>
      <c r="C4302" s="33" t="s">
        <v>13</v>
      </c>
      <c r="D4302" s="33" t="s">
        <v>30</v>
      </c>
      <c r="F4302" s="94">
        <v>42673</v>
      </c>
      <c r="G4302" s="33" t="s">
        <v>24132</v>
      </c>
      <c r="H4302" s="33" t="s">
        <v>3400</v>
      </c>
      <c r="I4302" s="33" t="s">
        <v>111</v>
      </c>
      <c r="J4302" s="62">
        <v>86409</v>
      </c>
      <c r="K4302" s="33" t="s">
        <v>5349</v>
      </c>
      <c r="L4302" s="33" t="s">
        <v>13303</v>
      </c>
      <c r="M4302" s="1" t="s">
        <v>47521</v>
      </c>
      <c r="N4302" s="33" t="s">
        <v>20</v>
      </c>
      <c r="O4302" s="33" t="s">
        <v>24133</v>
      </c>
      <c r="P4302" s="33" t="s">
        <v>45771</v>
      </c>
      <c r="Q4302" s="33" t="s">
        <v>29986</v>
      </c>
      <c r="R4302" s="39" t="s">
        <v>24134</v>
      </c>
      <c r="S4302" s="33" t="s">
        <v>93</v>
      </c>
      <c r="T4302" s="33" t="s">
        <v>350</v>
      </c>
      <c r="U4302" s="33" t="s">
        <v>26775</v>
      </c>
      <c r="V4302" s="33" t="s">
        <v>26482</v>
      </c>
      <c r="W4302" s="33" t="s">
        <v>26483</v>
      </c>
      <c r="X4302" s="33" t="s">
        <v>93</v>
      </c>
      <c r="Y4302" s="33">
        <v>2003</v>
      </c>
      <c r="AA4302" s="33" t="s">
        <v>42843</v>
      </c>
      <c r="AB4302" s="33">
        <v>4149</v>
      </c>
      <c r="AC4302" s="103">
        <v>18364</v>
      </c>
    </row>
    <row r="4303" spans="1:29" ht="13" customHeight="1" x14ac:dyDescent="0.2">
      <c r="A4303" s="33" t="s">
        <v>24135</v>
      </c>
      <c r="B4303" s="33">
        <v>21</v>
      </c>
      <c r="C4303" s="33" t="s">
        <v>13</v>
      </c>
      <c r="D4303" s="33" t="s">
        <v>41</v>
      </c>
      <c r="F4303" s="94">
        <v>42672</v>
      </c>
      <c r="G4303" s="33" t="s">
        <v>24136</v>
      </c>
      <c r="H4303" s="33" t="s">
        <v>24137</v>
      </c>
      <c r="I4303" s="33" t="s">
        <v>66</v>
      </c>
      <c r="J4303" s="62">
        <v>79855</v>
      </c>
      <c r="K4303" s="33" t="s">
        <v>24138</v>
      </c>
      <c r="L4303" s="33" t="s">
        <v>36549</v>
      </c>
      <c r="M4303" s="1" t="s">
        <v>47795</v>
      </c>
      <c r="N4303" s="33" t="s">
        <v>20</v>
      </c>
      <c r="O4303" s="33" t="s">
        <v>36550</v>
      </c>
      <c r="P4303" s="33" t="s">
        <v>45771</v>
      </c>
      <c r="Q4303" s="33" t="s">
        <v>29986</v>
      </c>
      <c r="R4303" s="39" t="s">
        <v>24139</v>
      </c>
      <c r="S4303" s="33" t="s">
        <v>93</v>
      </c>
      <c r="T4303" s="33" t="s">
        <v>21</v>
      </c>
      <c r="U4303" s="33" t="s">
        <v>26682</v>
      </c>
      <c r="V4303" s="33" t="s">
        <v>26484</v>
      </c>
      <c r="W4303" s="33" t="s">
        <v>26485</v>
      </c>
      <c r="AA4303" s="33" t="s">
        <v>42843</v>
      </c>
      <c r="AB4303" s="33">
        <v>4145</v>
      </c>
      <c r="AC4303" s="103">
        <v>18366</v>
      </c>
    </row>
    <row r="4304" spans="1:29" ht="13" customHeight="1" x14ac:dyDescent="0.2">
      <c r="A4304" s="33" t="s">
        <v>24114</v>
      </c>
      <c r="B4304" s="33">
        <v>37</v>
      </c>
      <c r="C4304" s="33" t="s">
        <v>13</v>
      </c>
      <c r="D4304" s="33" t="s">
        <v>30</v>
      </c>
      <c r="F4304" s="94">
        <v>42671</v>
      </c>
      <c r="G4304" s="33" t="s">
        <v>24115</v>
      </c>
      <c r="H4304" s="33" t="s">
        <v>24116</v>
      </c>
      <c r="I4304" s="33" t="s">
        <v>121</v>
      </c>
      <c r="J4304" s="62">
        <v>56248</v>
      </c>
      <c r="K4304" s="33" t="s">
        <v>368</v>
      </c>
      <c r="L4304" s="33" t="s">
        <v>24117</v>
      </c>
      <c r="M4304" s="1" t="s">
        <v>47797</v>
      </c>
      <c r="N4304" s="33" t="s">
        <v>20</v>
      </c>
      <c r="O4304" s="33" t="s">
        <v>24118</v>
      </c>
      <c r="P4304" s="33" t="s">
        <v>45771</v>
      </c>
      <c r="Q4304" s="33" t="s">
        <v>29986</v>
      </c>
      <c r="R4304" s="39" t="s">
        <v>24119</v>
      </c>
      <c r="S4304" s="33" t="s">
        <v>901</v>
      </c>
      <c r="T4304" s="33" t="s">
        <v>21</v>
      </c>
      <c r="U4304" s="33" t="s">
        <v>26689</v>
      </c>
      <c r="V4304" s="33" t="s">
        <v>26484</v>
      </c>
      <c r="W4304" s="33" t="s">
        <v>19153</v>
      </c>
      <c r="X4304" s="33" t="s">
        <v>93</v>
      </c>
      <c r="Y4304" s="33">
        <v>2000</v>
      </c>
      <c r="AA4304" s="33" t="s">
        <v>42843</v>
      </c>
      <c r="AB4304" s="33">
        <v>4142</v>
      </c>
      <c r="AC4304" s="103">
        <v>18361</v>
      </c>
    </row>
    <row r="4305" spans="1:29" ht="13" customHeight="1" x14ac:dyDescent="0.2">
      <c r="A4305" s="33" t="s">
        <v>24127</v>
      </c>
      <c r="B4305" s="33">
        <v>38</v>
      </c>
      <c r="C4305" s="33" t="s">
        <v>13</v>
      </c>
      <c r="D4305" s="33" t="s">
        <v>78</v>
      </c>
      <c r="E4305" s="33" t="s">
        <v>24128</v>
      </c>
      <c r="F4305" s="94">
        <v>42671</v>
      </c>
      <c r="G4305" s="33" t="s">
        <v>24129</v>
      </c>
      <c r="H4305" s="33" t="s">
        <v>1533</v>
      </c>
      <c r="I4305" s="33" t="s">
        <v>38</v>
      </c>
      <c r="J4305" s="62">
        <v>95841</v>
      </c>
      <c r="K4305" s="33" t="s">
        <v>1533</v>
      </c>
      <c r="L4305" s="33" t="s">
        <v>894</v>
      </c>
      <c r="M4305" s="1" t="s">
        <v>45955</v>
      </c>
      <c r="N4305" s="33" t="s">
        <v>20</v>
      </c>
      <c r="O4305" s="33" t="s">
        <v>36551</v>
      </c>
      <c r="P4305" s="33" t="s">
        <v>45771</v>
      </c>
      <c r="Q4305" s="33" t="s">
        <v>29986</v>
      </c>
      <c r="R4305" s="39" t="s">
        <v>24130</v>
      </c>
      <c r="S4305" s="33" t="s">
        <v>509</v>
      </c>
      <c r="T4305" s="33" t="s">
        <v>21</v>
      </c>
      <c r="U4305" s="33" t="s">
        <v>26689</v>
      </c>
      <c r="V4305" s="33" t="s">
        <v>26484</v>
      </c>
      <c r="W4305" s="33" t="s">
        <v>26485</v>
      </c>
      <c r="X4305" s="33" t="s">
        <v>93</v>
      </c>
      <c r="Y4305" s="33">
        <v>2001</v>
      </c>
      <c r="AA4305" s="33" t="s">
        <v>42844</v>
      </c>
      <c r="AB4305" s="33">
        <v>4143</v>
      </c>
      <c r="AC4305" s="103">
        <v>18360</v>
      </c>
    </row>
    <row r="4306" spans="1:29" ht="13" customHeight="1" x14ac:dyDescent="0.2">
      <c r="A4306" s="33" t="s">
        <v>24120</v>
      </c>
      <c r="B4306" s="33">
        <v>45</v>
      </c>
      <c r="C4306" s="33" t="s">
        <v>13</v>
      </c>
      <c r="D4306" s="33" t="s">
        <v>14</v>
      </c>
      <c r="E4306" s="33" t="s">
        <v>24121</v>
      </c>
      <c r="F4306" s="94">
        <v>42671</v>
      </c>
      <c r="G4306" s="33" t="s">
        <v>24122</v>
      </c>
      <c r="H4306" s="33" t="s">
        <v>24123</v>
      </c>
      <c r="I4306" s="33" t="s">
        <v>62</v>
      </c>
      <c r="J4306" s="62">
        <v>44133</v>
      </c>
      <c r="K4306" s="33" t="s">
        <v>94</v>
      </c>
      <c r="L4306" s="33" t="s">
        <v>24124</v>
      </c>
      <c r="M4306" s="1" t="s">
        <v>47796</v>
      </c>
      <c r="N4306" s="33" t="s">
        <v>20</v>
      </c>
      <c r="O4306" s="33" t="s">
        <v>24125</v>
      </c>
      <c r="P4306" s="33" t="s">
        <v>45771</v>
      </c>
      <c r="Q4306" s="33" t="s">
        <v>29986</v>
      </c>
      <c r="R4306" s="39" t="s">
        <v>24126</v>
      </c>
      <c r="S4306" s="33" t="s">
        <v>509</v>
      </c>
      <c r="T4306" s="33" t="s">
        <v>21</v>
      </c>
      <c r="U4306" s="33" t="s">
        <v>26682</v>
      </c>
      <c r="V4306" s="33" t="s">
        <v>26484</v>
      </c>
      <c r="W4306" s="33" t="s">
        <v>26485</v>
      </c>
      <c r="X4306" s="33" t="s">
        <v>93</v>
      </c>
      <c r="Y4306" s="33">
        <v>2002</v>
      </c>
      <c r="AA4306" s="33" t="s">
        <v>42844</v>
      </c>
      <c r="AB4306" s="33">
        <v>4144</v>
      </c>
      <c r="AC4306" s="103">
        <v>18362</v>
      </c>
    </row>
    <row r="4307" spans="1:29" ht="13" customHeight="1" x14ac:dyDescent="0.2">
      <c r="A4307" s="33" t="s">
        <v>24094</v>
      </c>
      <c r="B4307" s="33">
        <v>32</v>
      </c>
      <c r="C4307" s="33" t="s">
        <v>13</v>
      </c>
      <c r="D4307" s="33" t="s">
        <v>30</v>
      </c>
      <c r="E4307" s="33" t="s">
        <v>24095</v>
      </c>
      <c r="F4307" s="94">
        <v>42670</v>
      </c>
      <c r="G4307" s="33" t="s">
        <v>24096</v>
      </c>
      <c r="H4307" s="33" t="s">
        <v>4206</v>
      </c>
      <c r="I4307" s="33" t="s">
        <v>795</v>
      </c>
      <c r="J4307" s="62">
        <v>59101</v>
      </c>
      <c r="K4307" s="33" t="s">
        <v>4208</v>
      </c>
      <c r="L4307" s="33" t="s">
        <v>9470</v>
      </c>
      <c r="M4307" s="1" t="s">
        <v>46842</v>
      </c>
      <c r="N4307" s="33" t="s">
        <v>20</v>
      </c>
      <c r="O4307" s="33" t="s">
        <v>24097</v>
      </c>
      <c r="P4307" s="33" t="s">
        <v>49741</v>
      </c>
      <c r="Q4307" s="33" t="s">
        <v>29986</v>
      </c>
      <c r="R4307" s="39" t="s">
        <v>24098</v>
      </c>
      <c r="S4307" s="33" t="s">
        <v>509</v>
      </c>
      <c r="T4307" s="33" t="s">
        <v>21</v>
      </c>
      <c r="U4307" s="33" t="s">
        <v>26689</v>
      </c>
      <c r="V4307" s="33" t="s">
        <v>26482</v>
      </c>
      <c r="W4307" s="33" t="s">
        <v>26485</v>
      </c>
      <c r="X4307" s="33" t="s">
        <v>93</v>
      </c>
      <c r="Y4307" s="33">
        <v>1995</v>
      </c>
      <c r="AA4307" s="33" t="s">
        <v>42844</v>
      </c>
      <c r="AB4307" s="33">
        <v>4138</v>
      </c>
      <c r="AC4307" s="103">
        <v>18356</v>
      </c>
    </row>
    <row r="4308" spans="1:29" ht="13" customHeight="1" x14ac:dyDescent="0.2">
      <c r="A4308" s="33" t="s">
        <v>24487</v>
      </c>
      <c r="B4308" s="33">
        <v>33</v>
      </c>
      <c r="C4308" s="33" t="s">
        <v>13</v>
      </c>
      <c r="D4308" s="33" t="s">
        <v>78</v>
      </c>
      <c r="F4308" s="94">
        <v>42670</v>
      </c>
      <c r="G4308" s="33" t="s">
        <v>24455</v>
      </c>
      <c r="H4308" s="33" t="s">
        <v>529</v>
      </c>
      <c r="I4308" s="33" t="s">
        <v>66</v>
      </c>
      <c r="J4308" s="62">
        <v>78209</v>
      </c>
      <c r="K4308" s="33" t="s">
        <v>530</v>
      </c>
      <c r="L4308" s="33" t="s">
        <v>531</v>
      </c>
      <c r="M4308" s="1" t="s">
        <v>46041</v>
      </c>
      <c r="N4308" s="33" t="s">
        <v>20</v>
      </c>
      <c r="O4308" s="33" t="s">
        <v>24106</v>
      </c>
      <c r="P4308" s="33" t="s">
        <v>45771</v>
      </c>
      <c r="Q4308" s="33" t="s">
        <v>29986</v>
      </c>
      <c r="R4308" s="39" t="s">
        <v>24107</v>
      </c>
      <c r="S4308" s="33" t="s">
        <v>93</v>
      </c>
      <c r="T4308" s="33" t="s">
        <v>21</v>
      </c>
      <c r="U4308" s="33" t="s">
        <v>29318</v>
      </c>
      <c r="V4308" s="33" t="s">
        <v>26482</v>
      </c>
      <c r="W4308" s="33" t="s">
        <v>26485</v>
      </c>
      <c r="X4308" s="33" t="s">
        <v>93</v>
      </c>
      <c r="Y4308" s="33">
        <v>1997</v>
      </c>
      <c r="AA4308" s="33" t="s">
        <v>42844</v>
      </c>
      <c r="AB4308" s="33">
        <v>4139</v>
      </c>
      <c r="AC4308" s="103">
        <v>18359</v>
      </c>
    </row>
    <row r="4309" spans="1:29" ht="13" customHeight="1" x14ac:dyDescent="0.2">
      <c r="A4309" s="33" t="s">
        <v>24108</v>
      </c>
      <c r="B4309" s="33">
        <v>32</v>
      </c>
      <c r="C4309" s="33" t="s">
        <v>13</v>
      </c>
      <c r="D4309" s="33" t="s">
        <v>78</v>
      </c>
      <c r="E4309" s="33" t="s">
        <v>24109</v>
      </c>
      <c r="F4309" s="94">
        <v>42670</v>
      </c>
      <c r="G4309" s="33" t="s">
        <v>24110</v>
      </c>
      <c r="H4309" s="33" t="s">
        <v>17410</v>
      </c>
      <c r="I4309" s="33" t="s">
        <v>337</v>
      </c>
      <c r="J4309" s="62">
        <v>28170</v>
      </c>
      <c r="K4309" s="33" t="s">
        <v>4074</v>
      </c>
      <c r="L4309" s="33" t="s">
        <v>24111</v>
      </c>
      <c r="M4309" s="1" t="s">
        <v>47798</v>
      </c>
      <c r="N4309" s="33" t="s">
        <v>2125</v>
      </c>
      <c r="O4309" s="33" t="s">
        <v>24112</v>
      </c>
      <c r="P4309" s="33" t="s">
        <v>45771</v>
      </c>
      <c r="Q4309" s="33" t="s">
        <v>29986</v>
      </c>
      <c r="R4309" s="39" t="s">
        <v>24113</v>
      </c>
      <c r="S4309" s="33" t="s">
        <v>93</v>
      </c>
      <c r="T4309" s="33" t="s">
        <v>45897</v>
      </c>
      <c r="U4309" s="33" t="s">
        <v>49804</v>
      </c>
      <c r="V4309" s="33" t="s">
        <v>26482</v>
      </c>
      <c r="W4309" s="33" t="s">
        <v>26485</v>
      </c>
      <c r="AA4309" s="33" t="s">
        <v>42843</v>
      </c>
      <c r="AB4309" s="33">
        <v>4140</v>
      </c>
      <c r="AC4309" s="103">
        <v>18357</v>
      </c>
    </row>
    <row r="4310" spans="1:29" ht="13" customHeight="1" x14ac:dyDescent="0.2">
      <c r="A4310" s="33" t="s">
        <v>24099</v>
      </c>
      <c r="B4310" s="33">
        <v>24</v>
      </c>
      <c r="C4310" s="33" t="s">
        <v>13</v>
      </c>
      <c r="D4310" s="33" t="s">
        <v>41</v>
      </c>
      <c r="E4310" s="33" t="s">
        <v>24100</v>
      </c>
      <c r="F4310" s="94">
        <v>42670</v>
      </c>
      <c r="G4310" s="33" t="s">
        <v>24101</v>
      </c>
      <c r="H4310" s="33" t="s">
        <v>24102</v>
      </c>
      <c r="I4310" s="33" t="s">
        <v>159</v>
      </c>
      <c r="J4310" s="62">
        <v>30634</v>
      </c>
      <c r="K4310" s="33" t="s">
        <v>24103</v>
      </c>
      <c r="L4310" s="33" t="s">
        <v>17911</v>
      </c>
      <c r="M4310" s="1" t="s">
        <v>45942</v>
      </c>
      <c r="N4310" s="33" t="s">
        <v>20</v>
      </c>
      <c r="O4310" s="33" t="s">
        <v>24104</v>
      </c>
      <c r="P4310" s="33" t="s">
        <v>45771</v>
      </c>
      <c r="Q4310" s="33" t="s">
        <v>29986</v>
      </c>
      <c r="R4310" s="39" t="s">
        <v>24105</v>
      </c>
      <c r="S4310" s="33" t="s">
        <v>901</v>
      </c>
      <c r="T4310" s="33" t="s">
        <v>28</v>
      </c>
      <c r="U4310" s="33" t="s">
        <v>26487</v>
      </c>
      <c r="V4310" s="33" t="s">
        <v>26484</v>
      </c>
      <c r="W4310" s="33" t="s">
        <v>26486</v>
      </c>
      <c r="X4310" s="33" t="s">
        <v>93</v>
      </c>
      <c r="Y4310" s="33">
        <v>1998</v>
      </c>
      <c r="AA4310" s="33" t="s">
        <v>42843</v>
      </c>
      <c r="AB4310" s="33">
        <v>4141</v>
      </c>
      <c r="AC4310" s="103">
        <v>18355</v>
      </c>
    </row>
    <row r="4311" spans="1:29" ht="13" customHeight="1" x14ac:dyDescent="0.2">
      <c r="A4311" s="33" t="s">
        <v>24089</v>
      </c>
      <c r="B4311" s="33">
        <v>25</v>
      </c>
      <c r="C4311" s="33" t="s">
        <v>13</v>
      </c>
      <c r="D4311" s="33" t="s">
        <v>78</v>
      </c>
      <c r="F4311" s="94">
        <v>42669</v>
      </c>
      <c r="G4311" s="33" t="s">
        <v>24090</v>
      </c>
      <c r="H4311" s="33" t="s">
        <v>1928</v>
      </c>
      <c r="I4311" s="33" t="s">
        <v>66</v>
      </c>
      <c r="J4311" s="62">
        <v>75006</v>
      </c>
      <c r="K4311" s="33" t="s">
        <v>265</v>
      </c>
      <c r="L4311" s="33" t="s">
        <v>24091</v>
      </c>
      <c r="M4311" s="1" t="s">
        <v>46474</v>
      </c>
      <c r="N4311" s="33" t="s">
        <v>20</v>
      </c>
      <c r="O4311" s="33" t="s">
        <v>24092</v>
      </c>
      <c r="P4311" s="33" t="s">
        <v>45771</v>
      </c>
      <c r="Q4311" s="33" t="s">
        <v>29986</v>
      </c>
      <c r="R4311" s="39" t="s">
        <v>24093</v>
      </c>
      <c r="S4311" s="33" t="s">
        <v>93</v>
      </c>
      <c r="T4311" s="33" t="s">
        <v>21</v>
      </c>
      <c r="U4311" s="33" t="s">
        <v>26689</v>
      </c>
      <c r="V4311" s="33" t="s">
        <v>26482</v>
      </c>
      <c r="W4311" s="33" t="s">
        <v>26485</v>
      </c>
      <c r="X4311" s="33" t="s">
        <v>93</v>
      </c>
      <c r="Y4311" s="33">
        <v>1994</v>
      </c>
      <c r="AA4311" s="33" t="s">
        <v>42844</v>
      </c>
      <c r="AB4311" s="33">
        <v>4136</v>
      </c>
      <c r="AC4311" s="103">
        <v>18354</v>
      </c>
    </row>
    <row r="4312" spans="1:29" ht="13" customHeight="1" x14ac:dyDescent="0.2">
      <c r="A4312" s="33" t="s">
        <v>24083</v>
      </c>
      <c r="B4312" s="33">
        <v>36</v>
      </c>
      <c r="C4312" s="33" t="s">
        <v>13</v>
      </c>
      <c r="D4312" s="33" t="s">
        <v>30</v>
      </c>
      <c r="F4312" s="94">
        <v>42669</v>
      </c>
      <c r="G4312" s="33" t="s">
        <v>24084</v>
      </c>
      <c r="H4312" s="33" t="s">
        <v>24085</v>
      </c>
      <c r="I4312" s="33" t="s">
        <v>366</v>
      </c>
      <c r="J4312" s="62">
        <v>74006</v>
      </c>
      <c r="K4312" s="33" t="s">
        <v>106</v>
      </c>
      <c r="L4312" s="33" t="s">
        <v>24086</v>
      </c>
      <c r="M4312" s="1" t="s">
        <v>46670</v>
      </c>
      <c r="N4312" s="33" t="s">
        <v>4952</v>
      </c>
      <c r="O4312" s="33" t="s">
        <v>24087</v>
      </c>
      <c r="P4312" s="33" t="s">
        <v>45771</v>
      </c>
      <c r="Q4312" s="33" t="s">
        <v>29986</v>
      </c>
      <c r="R4312" s="39" t="s">
        <v>24088</v>
      </c>
      <c r="S4312" s="33" t="s">
        <v>93</v>
      </c>
      <c r="T4312" s="33" t="s">
        <v>45897</v>
      </c>
      <c r="U4312" s="33" t="s">
        <v>49804</v>
      </c>
      <c r="V4312" s="33" t="s">
        <v>26484</v>
      </c>
      <c r="W4312" s="33" t="s">
        <v>26485</v>
      </c>
      <c r="X4312" s="33" t="s">
        <v>93</v>
      </c>
      <c r="Y4312" s="33">
        <v>1996</v>
      </c>
      <c r="AA4312" s="33" t="s">
        <v>42844</v>
      </c>
      <c r="AB4312" s="33">
        <v>4137</v>
      </c>
      <c r="AC4312" s="103">
        <v>18353</v>
      </c>
    </row>
    <row r="4313" spans="1:29" ht="13" customHeight="1" x14ac:dyDescent="0.2">
      <c r="A4313" s="33" t="s">
        <v>24076</v>
      </c>
      <c r="B4313" s="33">
        <v>37</v>
      </c>
      <c r="C4313" s="33" t="s">
        <v>13</v>
      </c>
      <c r="D4313" s="33" t="s">
        <v>30</v>
      </c>
      <c r="E4313" s="33" t="s">
        <v>24077</v>
      </c>
      <c r="F4313" s="94">
        <v>42668</v>
      </c>
      <c r="G4313" s="33" t="s">
        <v>24078</v>
      </c>
      <c r="H4313" s="33" t="s">
        <v>2150</v>
      </c>
      <c r="I4313" s="33" t="s">
        <v>38</v>
      </c>
      <c r="J4313" s="62">
        <v>95648</v>
      </c>
      <c r="K4313" s="33" t="s">
        <v>1000</v>
      </c>
      <c r="L4313" s="33" t="s">
        <v>28024</v>
      </c>
      <c r="M4313" s="1" t="s">
        <v>47799</v>
      </c>
      <c r="N4313" s="33" t="s">
        <v>20</v>
      </c>
      <c r="O4313" s="33" t="s">
        <v>36552</v>
      </c>
      <c r="P4313" s="33" t="s">
        <v>31864</v>
      </c>
      <c r="Q4313" s="33" t="s">
        <v>29986</v>
      </c>
      <c r="R4313" s="39" t="s">
        <v>24079</v>
      </c>
      <c r="S4313" s="33" t="s">
        <v>509</v>
      </c>
      <c r="T4313" s="33" t="s">
        <v>21</v>
      </c>
      <c r="U4313" s="33" t="s">
        <v>26682</v>
      </c>
      <c r="V4313" s="33" t="s">
        <v>26482</v>
      </c>
      <c r="W4313" s="33" t="s">
        <v>26485</v>
      </c>
      <c r="X4313" s="33" t="s">
        <v>93</v>
      </c>
      <c r="Y4313" s="33">
        <v>1993</v>
      </c>
      <c r="AA4313" s="33" t="s">
        <v>42844</v>
      </c>
      <c r="AB4313" s="33">
        <v>4132</v>
      </c>
      <c r="AC4313" s="103">
        <v>18346</v>
      </c>
    </row>
    <row r="4314" spans="1:29" ht="13" customHeight="1" x14ac:dyDescent="0.2">
      <c r="A4314" s="33" t="s">
        <v>3150</v>
      </c>
      <c r="B4314" s="33">
        <v>25</v>
      </c>
      <c r="C4314" s="33" t="s">
        <v>13</v>
      </c>
      <c r="D4314" s="33" t="s">
        <v>30</v>
      </c>
      <c r="F4314" s="94">
        <v>42668</v>
      </c>
      <c r="G4314" s="33" t="s">
        <v>24073</v>
      </c>
      <c r="H4314" s="33" t="s">
        <v>3358</v>
      </c>
      <c r="I4314" s="33" t="s">
        <v>45</v>
      </c>
      <c r="J4314" s="62">
        <v>21921</v>
      </c>
      <c r="K4314" s="33" t="s">
        <v>643</v>
      </c>
      <c r="L4314" s="33" t="s">
        <v>644</v>
      </c>
      <c r="M4314" s="1" t="s">
        <v>46111</v>
      </c>
      <c r="N4314" s="33" t="s">
        <v>20</v>
      </c>
      <c r="O4314" s="33" t="s">
        <v>24074</v>
      </c>
      <c r="P4314" s="33" t="s">
        <v>37679</v>
      </c>
      <c r="Q4314" s="33" t="s">
        <v>29986</v>
      </c>
      <c r="R4314" s="39" t="s">
        <v>24075</v>
      </c>
      <c r="S4314" s="33" t="s">
        <v>509</v>
      </c>
      <c r="T4314" s="33" t="s">
        <v>45897</v>
      </c>
      <c r="U4314" s="33" t="s">
        <v>39851</v>
      </c>
      <c r="V4314" s="33" t="s">
        <v>26484</v>
      </c>
      <c r="W4314" s="33" t="s">
        <v>26485</v>
      </c>
      <c r="X4314" s="33" t="s">
        <v>93</v>
      </c>
      <c r="Y4314" s="33">
        <v>1991</v>
      </c>
      <c r="AA4314" s="33" t="s">
        <v>42844</v>
      </c>
      <c r="AB4314" s="33">
        <v>4134</v>
      </c>
      <c r="AC4314" s="103">
        <v>18347</v>
      </c>
    </row>
    <row r="4315" spans="1:29" ht="13" customHeight="1" x14ac:dyDescent="0.2">
      <c r="A4315" s="33" t="s">
        <v>24071</v>
      </c>
      <c r="B4315" s="33">
        <v>25</v>
      </c>
      <c r="C4315" s="33" t="s">
        <v>102</v>
      </c>
      <c r="D4315" s="33" t="s">
        <v>30</v>
      </c>
      <c r="E4315" s="33" t="s">
        <v>24072</v>
      </c>
      <c r="F4315" s="94">
        <v>42668</v>
      </c>
      <c r="G4315" s="33" t="s">
        <v>24073</v>
      </c>
      <c r="H4315" s="33" t="s">
        <v>3358</v>
      </c>
      <c r="I4315" s="33" t="s">
        <v>45</v>
      </c>
      <c r="J4315" s="62">
        <v>21921</v>
      </c>
      <c r="K4315" s="33" t="s">
        <v>643</v>
      </c>
      <c r="L4315" s="33" t="s">
        <v>644</v>
      </c>
      <c r="M4315" s="1" t="s">
        <v>46111</v>
      </c>
      <c r="N4315" s="33" t="s">
        <v>20</v>
      </c>
      <c r="O4315" s="33" t="s">
        <v>24074</v>
      </c>
      <c r="P4315" s="33" t="s">
        <v>37679</v>
      </c>
      <c r="Q4315" s="33" t="s">
        <v>29986</v>
      </c>
      <c r="R4315" s="39" t="s">
        <v>24075</v>
      </c>
      <c r="S4315" s="33" t="s">
        <v>93</v>
      </c>
      <c r="T4315" s="33" t="s">
        <v>45897</v>
      </c>
      <c r="U4315" s="33" t="s">
        <v>39851</v>
      </c>
      <c r="V4315" s="33" t="s">
        <v>26484</v>
      </c>
      <c r="W4315" s="33" t="s">
        <v>26485</v>
      </c>
      <c r="X4315" s="33" t="s">
        <v>93</v>
      </c>
      <c r="Y4315" s="33">
        <v>1992</v>
      </c>
      <c r="AA4315" s="33" t="s">
        <v>42844</v>
      </c>
      <c r="AB4315" s="33">
        <v>4135</v>
      </c>
      <c r="AC4315" s="103">
        <v>18348</v>
      </c>
    </row>
    <row r="4316" spans="1:29" ht="13" customHeight="1" x14ac:dyDescent="0.2">
      <c r="A4316" s="33" t="s">
        <v>24080</v>
      </c>
      <c r="B4316" s="33">
        <v>46</v>
      </c>
      <c r="C4316" s="33" t="s">
        <v>13</v>
      </c>
      <c r="D4316" s="33" t="s">
        <v>78</v>
      </c>
      <c r="F4316" s="94">
        <v>42668</v>
      </c>
      <c r="G4316" s="33" t="s">
        <v>24454</v>
      </c>
      <c r="H4316" s="33" t="s">
        <v>8846</v>
      </c>
      <c r="I4316" s="33" t="s">
        <v>915</v>
      </c>
      <c r="J4316" s="62">
        <v>72202</v>
      </c>
      <c r="K4316" s="33" t="s">
        <v>2302</v>
      </c>
      <c r="L4316" s="33" t="s">
        <v>8848</v>
      </c>
      <c r="M4316" s="1" t="s">
        <v>46054</v>
      </c>
      <c r="N4316" s="33" t="s">
        <v>20</v>
      </c>
      <c r="O4316" s="33" t="s">
        <v>24081</v>
      </c>
      <c r="P4316" s="33" t="s">
        <v>45771</v>
      </c>
      <c r="Q4316" s="33" t="s">
        <v>29986</v>
      </c>
      <c r="R4316" s="39" t="s">
        <v>24082</v>
      </c>
      <c r="S4316" s="33" t="s">
        <v>93</v>
      </c>
      <c r="T4316" s="33" t="s">
        <v>45897</v>
      </c>
      <c r="U4316" s="33" t="s">
        <v>39851</v>
      </c>
      <c r="V4316" s="33" t="s">
        <v>26482</v>
      </c>
      <c r="W4316" s="33" t="s">
        <v>26485</v>
      </c>
      <c r="X4316" s="33" t="s">
        <v>93</v>
      </c>
      <c r="Y4316" s="33">
        <v>1990</v>
      </c>
      <c r="AA4316" s="33" t="s">
        <v>42842</v>
      </c>
      <c r="AB4316" s="33">
        <v>4133</v>
      </c>
      <c r="AC4316" s="103">
        <v>18345</v>
      </c>
    </row>
    <row r="4317" spans="1:29" ht="13" customHeight="1" x14ac:dyDescent="0.2">
      <c r="A4317" s="33" t="s">
        <v>24068</v>
      </c>
      <c r="B4317" s="33">
        <v>19</v>
      </c>
      <c r="C4317" s="33" t="s">
        <v>13</v>
      </c>
      <c r="D4317" s="33" t="s">
        <v>78</v>
      </c>
      <c r="F4317" s="94">
        <v>42667</v>
      </c>
      <c r="G4317" s="33" t="s">
        <v>24453</v>
      </c>
      <c r="H4317" s="33" t="s">
        <v>658</v>
      </c>
      <c r="I4317" s="33" t="s">
        <v>399</v>
      </c>
      <c r="J4317" s="62">
        <v>63115</v>
      </c>
      <c r="K4317" s="33" t="s">
        <v>658</v>
      </c>
      <c r="L4317" s="33" t="s">
        <v>4149</v>
      </c>
      <c r="M4317" s="1" t="s">
        <v>46104</v>
      </c>
      <c r="N4317" s="33" t="s">
        <v>20</v>
      </c>
      <c r="O4317" s="33" t="s">
        <v>24069</v>
      </c>
      <c r="P4317" s="33" t="s">
        <v>45771</v>
      </c>
      <c r="Q4317" s="33" t="s">
        <v>29986</v>
      </c>
      <c r="R4317" s="39" t="s">
        <v>24070</v>
      </c>
      <c r="S4317" s="33" t="s">
        <v>93</v>
      </c>
      <c r="T4317" s="33" t="s">
        <v>21</v>
      </c>
      <c r="U4317" s="33" t="s">
        <v>26689</v>
      </c>
      <c r="V4317" s="33" t="s">
        <v>26484</v>
      </c>
      <c r="W4317" s="33" t="s">
        <v>26483</v>
      </c>
      <c r="X4317" s="33" t="s">
        <v>93</v>
      </c>
      <c r="Y4317" s="33">
        <v>1989</v>
      </c>
      <c r="AA4317" s="33" t="s">
        <v>42842</v>
      </c>
      <c r="AB4317" s="33">
        <v>4130</v>
      </c>
      <c r="AC4317" s="103">
        <v>18342</v>
      </c>
    </row>
    <row r="4318" spans="1:29" ht="13" customHeight="1" x14ac:dyDescent="0.2">
      <c r="A4318" s="33" t="s">
        <v>24062</v>
      </c>
      <c r="B4318" s="33">
        <v>45</v>
      </c>
      <c r="C4318" s="33" t="s">
        <v>13</v>
      </c>
      <c r="D4318" s="33" t="s">
        <v>30</v>
      </c>
      <c r="F4318" s="94">
        <v>42667</v>
      </c>
      <c r="G4318" s="33" t="s">
        <v>24063</v>
      </c>
      <c r="H4318" s="33" t="s">
        <v>24064</v>
      </c>
      <c r="I4318" s="33" t="s">
        <v>121</v>
      </c>
      <c r="J4318" s="62">
        <v>55949</v>
      </c>
      <c r="K4318" s="33" t="s">
        <v>24065</v>
      </c>
      <c r="L4318" s="33" t="s">
        <v>24974</v>
      </c>
      <c r="M4318" s="1" t="s">
        <v>46757</v>
      </c>
      <c r="N4318" s="33" t="s">
        <v>20</v>
      </c>
      <c r="O4318" s="33" t="s">
        <v>24066</v>
      </c>
      <c r="P4318" s="33" t="s">
        <v>45771</v>
      </c>
      <c r="Q4318" s="33" t="s">
        <v>29986</v>
      </c>
      <c r="R4318" s="39" t="s">
        <v>24067</v>
      </c>
      <c r="S4318" s="33" t="s">
        <v>93</v>
      </c>
      <c r="T4318" s="33" t="s">
        <v>45897</v>
      </c>
      <c r="U4318" s="33" t="s">
        <v>39851</v>
      </c>
      <c r="V4318" s="33" t="s">
        <v>26484</v>
      </c>
      <c r="W4318" s="33" t="s">
        <v>26485</v>
      </c>
      <c r="X4318" s="33" t="s">
        <v>93</v>
      </c>
      <c r="Y4318" s="33">
        <v>1984</v>
      </c>
      <c r="AA4318" s="33" t="s">
        <v>42843</v>
      </c>
      <c r="AB4318" s="33">
        <v>4131</v>
      </c>
      <c r="AC4318" s="103">
        <v>18343</v>
      </c>
    </row>
    <row r="4319" spans="1:29" ht="13" customHeight="1" x14ac:dyDescent="0.2">
      <c r="A4319" s="33" t="s">
        <v>24056</v>
      </c>
      <c r="B4319" s="33">
        <v>38</v>
      </c>
      <c r="C4319" s="33" t="s">
        <v>13</v>
      </c>
      <c r="D4319" s="33" t="s">
        <v>30</v>
      </c>
      <c r="E4319" s="33" t="s">
        <v>24057</v>
      </c>
      <c r="F4319" s="94">
        <v>42666</v>
      </c>
      <c r="G4319" s="33" t="s">
        <v>24058</v>
      </c>
      <c r="H4319" s="33" t="s">
        <v>24059</v>
      </c>
      <c r="I4319" s="33" t="s">
        <v>293</v>
      </c>
      <c r="J4319" s="62">
        <v>42129</v>
      </c>
      <c r="K4319" s="33" t="s">
        <v>24060</v>
      </c>
      <c r="L4319" s="33" t="s">
        <v>18184</v>
      </c>
      <c r="M4319" s="1" t="s">
        <v>46058</v>
      </c>
      <c r="N4319" s="33" t="s">
        <v>20</v>
      </c>
      <c r="O4319" s="33" t="s">
        <v>36553</v>
      </c>
      <c r="P4319" s="33" t="s">
        <v>45771</v>
      </c>
      <c r="Q4319" s="33" t="s">
        <v>29986</v>
      </c>
      <c r="R4319" s="39" t="s">
        <v>24061</v>
      </c>
      <c r="S4319" s="33" t="s">
        <v>93</v>
      </c>
      <c r="T4319" s="33" t="s">
        <v>21</v>
      </c>
      <c r="U4319" s="33" t="s">
        <v>26689</v>
      </c>
      <c r="V4319" s="33" t="s">
        <v>26484</v>
      </c>
      <c r="W4319" s="33" t="s">
        <v>26485</v>
      </c>
      <c r="X4319" s="33" t="s">
        <v>93</v>
      </c>
      <c r="Y4319" s="33">
        <v>1985</v>
      </c>
      <c r="AA4319" s="33" t="s">
        <v>42843</v>
      </c>
      <c r="AB4319" s="33">
        <v>4128</v>
      </c>
      <c r="AC4319" s="103">
        <v>18339</v>
      </c>
    </row>
    <row r="4320" spans="1:29" ht="13" customHeight="1" x14ac:dyDescent="0.2">
      <c r="A4320" s="33" t="s">
        <v>24051</v>
      </c>
      <c r="B4320" s="33">
        <v>40</v>
      </c>
      <c r="C4320" s="33" t="s">
        <v>13</v>
      </c>
      <c r="D4320" s="33" t="s">
        <v>78</v>
      </c>
      <c r="E4320" s="33" t="s">
        <v>24052</v>
      </c>
      <c r="F4320" s="94">
        <v>42666</v>
      </c>
      <c r="G4320" s="33" t="s">
        <v>24053</v>
      </c>
      <c r="H4320" s="33" t="s">
        <v>18140</v>
      </c>
      <c r="I4320" s="33" t="s">
        <v>191</v>
      </c>
      <c r="J4320" s="62">
        <v>80909</v>
      </c>
      <c r="K4320" s="33" t="s">
        <v>798</v>
      </c>
      <c r="L4320" s="33" t="s">
        <v>18142</v>
      </c>
      <c r="M4320" s="1" t="s">
        <v>46000</v>
      </c>
      <c r="N4320" s="33" t="s">
        <v>20</v>
      </c>
      <c r="O4320" s="33" t="s">
        <v>24054</v>
      </c>
      <c r="P4320" s="33" t="s">
        <v>45771</v>
      </c>
      <c r="Q4320" s="33" t="s">
        <v>29986</v>
      </c>
      <c r="R4320" s="39" t="s">
        <v>24055</v>
      </c>
      <c r="S4320" s="33" t="s">
        <v>93</v>
      </c>
      <c r="T4320" s="33" t="s">
        <v>21</v>
      </c>
      <c r="U4320" s="33" t="s">
        <v>26689</v>
      </c>
      <c r="V4320" s="33" t="s">
        <v>26484</v>
      </c>
      <c r="W4320" s="33" t="s">
        <v>26485</v>
      </c>
      <c r="X4320" s="33" t="s">
        <v>93</v>
      </c>
      <c r="Y4320" s="33">
        <v>1987</v>
      </c>
      <c r="AA4320" s="33" t="s">
        <v>42842</v>
      </c>
      <c r="AB4320" s="33">
        <v>4129</v>
      </c>
      <c r="AC4320" s="103">
        <v>18338</v>
      </c>
    </row>
    <row r="4321" spans="1:29" ht="13" customHeight="1" x14ac:dyDescent="0.2">
      <c r="A4321" s="33" t="s">
        <v>24046</v>
      </c>
      <c r="B4321" s="33">
        <v>21</v>
      </c>
      <c r="C4321" s="33" t="s">
        <v>13</v>
      </c>
      <c r="D4321" s="33" t="s">
        <v>30</v>
      </c>
      <c r="E4321" s="33" t="s">
        <v>24047</v>
      </c>
      <c r="F4321" s="94">
        <v>42665</v>
      </c>
      <c r="G4321" s="33" t="s">
        <v>24452</v>
      </c>
      <c r="H4321" s="33" t="s">
        <v>24048</v>
      </c>
      <c r="I4321" s="33" t="s">
        <v>87</v>
      </c>
      <c r="J4321" s="62">
        <v>35147</v>
      </c>
      <c r="K4321" s="33" t="s">
        <v>1114</v>
      </c>
      <c r="L4321" s="33" t="s">
        <v>22388</v>
      </c>
      <c r="M4321" s="1" t="s">
        <v>47800</v>
      </c>
      <c r="N4321" s="33" t="s">
        <v>20</v>
      </c>
      <c r="O4321" s="33" t="s">
        <v>24049</v>
      </c>
      <c r="P4321" s="33" t="s">
        <v>45771</v>
      </c>
      <c r="Q4321" s="33" t="s">
        <v>29986</v>
      </c>
      <c r="R4321" s="39" t="s">
        <v>24050</v>
      </c>
      <c r="S4321" s="33" t="s">
        <v>509</v>
      </c>
      <c r="T4321" s="33" t="s">
        <v>28</v>
      </c>
      <c r="U4321" s="33" t="s">
        <v>26488</v>
      </c>
      <c r="V4321" s="33" t="s">
        <v>26482</v>
      </c>
      <c r="W4321" s="33" t="s">
        <v>26485</v>
      </c>
      <c r="X4321" s="33" t="s">
        <v>93</v>
      </c>
      <c r="Y4321" s="33">
        <v>1986</v>
      </c>
      <c r="AA4321" s="33" t="s">
        <v>42843</v>
      </c>
      <c r="AB4321" s="33">
        <v>4126</v>
      </c>
      <c r="AC4321" s="103">
        <v>18337</v>
      </c>
    </row>
    <row r="4322" spans="1:29" ht="13" customHeight="1" x14ac:dyDescent="0.2">
      <c r="A4322" s="33" t="s">
        <v>25077</v>
      </c>
      <c r="B4322" s="33">
        <v>31</v>
      </c>
      <c r="C4322" s="33" t="s">
        <v>13</v>
      </c>
      <c r="D4322" s="33" t="s">
        <v>882</v>
      </c>
      <c r="F4322" s="94">
        <v>42665</v>
      </c>
      <c r="G4322" s="33" t="s">
        <v>24451</v>
      </c>
      <c r="H4322" s="33" t="s">
        <v>10930</v>
      </c>
      <c r="I4322" s="33" t="s">
        <v>38</v>
      </c>
      <c r="J4322" s="62">
        <v>92530</v>
      </c>
      <c r="K4322" s="33" t="s">
        <v>725</v>
      </c>
      <c r="L4322" s="33" t="s">
        <v>24043</v>
      </c>
      <c r="M4322" s="1" t="s">
        <v>47801</v>
      </c>
      <c r="N4322" s="33" t="s">
        <v>20</v>
      </c>
      <c r="O4322" s="33" t="s">
        <v>24044</v>
      </c>
      <c r="P4322" s="33" t="s">
        <v>45771</v>
      </c>
      <c r="Q4322" s="33" t="s">
        <v>29986</v>
      </c>
      <c r="R4322" s="39" t="s">
        <v>24045</v>
      </c>
      <c r="S4322" s="33" t="s">
        <v>93</v>
      </c>
      <c r="T4322" s="33" t="s">
        <v>350</v>
      </c>
      <c r="U4322" s="33" t="s">
        <v>26775</v>
      </c>
      <c r="V4322" s="33" t="s">
        <v>26484</v>
      </c>
      <c r="W4322" s="33" t="s">
        <v>26483</v>
      </c>
      <c r="AA4322" s="33" t="s">
        <v>42844</v>
      </c>
      <c r="AB4322" s="33">
        <v>4127</v>
      </c>
      <c r="AC4322" s="103">
        <v>18336</v>
      </c>
    </row>
    <row r="4323" spans="1:29" ht="13" customHeight="1" x14ac:dyDescent="0.2">
      <c r="A4323" s="33" t="s">
        <v>24034</v>
      </c>
      <c r="B4323" s="33">
        <v>23</v>
      </c>
      <c r="C4323" s="33" t="s">
        <v>102</v>
      </c>
      <c r="D4323" s="33" t="s">
        <v>127</v>
      </c>
      <c r="E4323" s="33" t="s">
        <v>24035</v>
      </c>
      <c r="F4323" s="94">
        <v>42664</v>
      </c>
      <c r="G4323" s="33" t="s">
        <v>24036</v>
      </c>
      <c r="H4323" s="33" t="s">
        <v>4918</v>
      </c>
      <c r="I4323" s="33" t="s">
        <v>281</v>
      </c>
      <c r="J4323" s="62">
        <v>98092</v>
      </c>
      <c r="K4323" s="33" t="s">
        <v>1130</v>
      </c>
      <c r="L4323" s="33" t="s">
        <v>2407</v>
      </c>
      <c r="M4323" s="1" t="s">
        <v>46394</v>
      </c>
      <c r="N4323" s="33" t="s">
        <v>20</v>
      </c>
      <c r="O4323" s="33" t="s">
        <v>24037</v>
      </c>
      <c r="P4323" s="33" t="s">
        <v>45771</v>
      </c>
      <c r="Q4323" s="33" t="s">
        <v>29986</v>
      </c>
      <c r="R4323" s="39" t="s">
        <v>24038</v>
      </c>
      <c r="S4323" s="33" t="s">
        <v>509</v>
      </c>
      <c r="T4323" s="33" t="s">
        <v>21</v>
      </c>
      <c r="U4323" s="33" t="s">
        <v>26689</v>
      </c>
      <c r="V4323" s="33" t="s">
        <v>26482</v>
      </c>
      <c r="W4323" s="33" t="s">
        <v>26485</v>
      </c>
      <c r="X4323" s="33" t="s">
        <v>93</v>
      </c>
      <c r="Y4323" s="33">
        <v>1988</v>
      </c>
      <c r="AA4323" s="33" t="s">
        <v>42844</v>
      </c>
      <c r="AB4323" s="33">
        <v>4124</v>
      </c>
      <c r="AC4323" s="103">
        <v>18333</v>
      </c>
    </row>
    <row r="4324" spans="1:29" ht="13" customHeight="1" x14ac:dyDescent="0.2">
      <c r="A4324" s="33" t="s">
        <v>24039</v>
      </c>
      <c r="B4324" s="33">
        <v>58</v>
      </c>
      <c r="C4324" s="33" t="s">
        <v>13</v>
      </c>
      <c r="D4324" s="33" t="s">
        <v>30</v>
      </c>
      <c r="E4324" s="33" t="s">
        <v>24040</v>
      </c>
      <c r="F4324" s="94">
        <v>42664</v>
      </c>
      <c r="G4324" s="33" t="s">
        <v>24041</v>
      </c>
      <c r="H4324" s="33" t="s">
        <v>2297</v>
      </c>
      <c r="I4324" s="33" t="s">
        <v>366</v>
      </c>
      <c r="J4324" s="62">
        <v>74110</v>
      </c>
      <c r="K4324" s="33" t="s">
        <v>2297</v>
      </c>
      <c r="L4324" s="33" t="s">
        <v>3095</v>
      </c>
      <c r="M4324" s="1" t="s">
        <v>46198</v>
      </c>
      <c r="N4324" s="33" t="s">
        <v>4952</v>
      </c>
      <c r="O4324" s="33" t="s">
        <v>36554</v>
      </c>
      <c r="P4324" s="33" t="s">
        <v>45771</v>
      </c>
      <c r="Q4324" s="33" t="s">
        <v>29986</v>
      </c>
      <c r="R4324" s="39" t="s">
        <v>24042</v>
      </c>
      <c r="S4324" s="33" t="s">
        <v>22</v>
      </c>
      <c r="T4324" s="33" t="s">
        <v>21</v>
      </c>
      <c r="U4324" s="33" t="s">
        <v>26682</v>
      </c>
      <c r="V4324" s="33" t="s">
        <v>26482</v>
      </c>
      <c r="X4324" s="33" t="s">
        <v>93</v>
      </c>
      <c r="Y4324" s="33">
        <v>1983</v>
      </c>
      <c r="AA4324" s="33" t="s">
        <v>42842</v>
      </c>
      <c r="AB4324" s="33">
        <v>4125</v>
      </c>
      <c r="AC4324" s="103">
        <v>18334</v>
      </c>
    </row>
    <row r="4325" spans="1:29" ht="13" customHeight="1" x14ac:dyDescent="0.2">
      <c r="A4325" s="33" t="s">
        <v>24029</v>
      </c>
      <c r="B4325" s="33">
        <v>29</v>
      </c>
      <c r="C4325" s="33" t="s">
        <v>13</v>
      </c>
      <c r="D4325" s="33" t="s">
        <v>30</v>
      </c>
      <c r="E4325" s="33" t="s">
        <v>24030</v>
      </c>
      <c r="F4325" s="94">
        <v>42663</v>
      </c>
      <c r="G4325" s="33" t="s">
        <v>24031</v>
      </c>
      <c r="H4325" s="33" t="s">
        <v>600</v>
      </c>
      <c r="I4325" s="33" t="s">
        <v>55</v>
      </c>
      <c r="J4325" s="62">
        <v>32226</v>
      </c>
      <c r="K4325" s="33" t="s">
        <v>601</v>
      </c>
      <c r="L4325" s="33" t="s">
        <v>602</v>
      </c>
      <c r="M4325" s="1" t="s">
        <v>49877</v>
      </c>
      <c r="N4325" s="33" t="s">
        <v>20</v>
      </c>
      <c r="O4325" s="33" t="s">
        <v>24032</v>
      </c>
      <c r="P4325" s="33" t="s">
        <v>31864</v>
      </c>
      <c r="Q4325" s="33" t="s">
        <v>29986</v>
      </c>
      <c r="R4325" s="39" t="s">
        <v>24033</v>
      </c>
      <c r="S4325" s="33" t="s">
        <v>901</v>
      </c>
      <c r="T4325" s="33" t="s">
        <v>21</v>
      </c>
      <c r="U4325" s="33" t="s">
        <v>26689</v>
      </c>
      <c r="V4325" s="33" t="s">
        <v>26484</v>
      </c>
      <c r="W4325" s="33" t="s">
        <v>26485</v>
      </c>
      <c r="X4325" s="33" t="s">
        <v>93</v>
      </c>
      <c r="Y4325" s="33">
        <v>1980</v>
      </c>
      <c r="AA4325" s="33" t="s">
        <v>42844</v>
      </c>
      <c r="AB4325" s="33">
        <v>4123</v>
      </c>
      <c r="AC4325" s="103">
        <v>18332</v>
      </c>
    </row>
    <row r="4326" spans="1:29" ht="13" customHeight="1" x14ac:dyDescent="0.2">
      <c r="A4326" s="33" t="s">
        <v>24014</v>
      </c>
      <c r="B4326" s="33">
        <v>24</v>
      </c>
      <c r="C4326" s="33" t="s">
        <v>13</v>
      </c>
      <c r="D4326" s="33" t="s">
        <v>41</v>
      </c>
      <c r="E4326" s="33" t="s">
        <v>24015</v>
      </c>
      <c r="F4326" s="94">
        <v>42662</v>
      </c>
      <c r="G4326" s="33" t="s">
        <v>24016</v>
      </c>
      <c r="H4326" s="33" t="s">
        <v>265</v>
      </c>
      <c r="I4326" s="33" t="s">
        <v>66</v>
      </c>
      <c r="J4326" s="62">
        <v>75211</v>
      </c>
      <c r="K4326" s="33" t="s">
        <v>265</v>
      </c>
      <c r="L4326" s="33" t="s">
        <v>266</v>
      </c>
      <c r="M4326" s="1" t="s">
        <v>46483</v>
      </c>
      <c r="N4326" s="33" t="s">
        <v>20</v>
      </c>
      <c r="O4326" s="33" t="s">
        <v>24017</v>
      </c>
      <c r="P4326" s="33" t="s">
        <v>45771</v>
      </c>
      <c r="Q4326" s="33" t="s">
        <v>29986</v>
      </c>
      <c r="R4326" s="39" t="s">
        <v>24018</v>
      </c>
      <c r="S4326" s="33" t="s">
        <v>93</v>
      </c>
      <c r="T4326" s="33" t="s">
        <v>21</v>
      </c>
      <c r="U4326" s="33" t="s">
        <v>26689</v>
      </c>
      <c r="V4326" s="33" t="s">
        <v>26482</v>
      </c>
      <c r="W4326" s="33" t="s">
        <v>26485</v>
      </c>
      <c r="X4326" s="33" t="s">
        <v>93</v>
      </c>
      <c r="Y4326" s="33">
        <v>1978</v>
      </c>
      <c r="AA4326" s="33" t="s">
        <v>42842</v>
      </c>
      <c r="AB4326" s="33">
        <v>4120</v>
      </c>
      <c r="AC4326" s="103">
        <v>18329</v>
      </c>
    </row>
    <row r="4327" spans="1:29" ht="13" customHeight="1" x14ac:dyDescent="0.2">
      <c r="A4327" s="33" t="s">
        <v>24019</v>
      </c>
      <c r="B4327" s="33">
        <v>28</v>
      </c>
      <c r="C4327" s="33" t="s">
        <v>13</v>
      </c>
      <c r="D4327" s="33" t="s">
        <v>41</v>
      </c>
      <c r="F4327" s="94">
        <v>42662</v>
      </c>
      <c r="G4327" s="33" t="s">
        <v>24020</v>
      </c>
      <c r="H4327" s="33" t="s">
        <v>1191</v>
      </c>
      <c r="I4327" s="33" t="s">
        <v>249</v>
      </c>
      <c r="J4327" s="62">
        <v>89014</v>
      </c>
      <c r="K4327" s="33" t="s">
        <v>524</v>
      </c>
      <c r="L4327" s="33" t="s">
        <v>5782</v>
      </c>
      <c r="M4327" s="1" t="s">
        <v>45912</v>
      </c>
      <c r="N4327" s="33" t="s">
        <v>20</v>
      </c>
      <c r="O4327" s="33" t="s">
        <v>24021</v>
      </c>
      <c r="P4327" s="33" t="s">
        <v>45771</v>
      </c>
      <c r="Q4327" s="33" t="s">
        <v>29986</v>
      </c>
      <c r="R4327" s="39" t="s">
        <v>24022</v>
      </c>
      <c r="S4327" s="33" t="s">
        <v>93</v>
      </c>
      <c r="T4327" s="33" t="s">
        <v>28</v>
      </c>
      <c r="U4327" s="33" t="s">
        <v>26487</v>
      </c>
      <c r="V4327" s="33" t="s">
        <v>26484</v>
      </c>
      <c r="W4327" s="33" t="s">
        <v>26483</v>
      </c>
      <c r="X4327" s="33" t="s">
        <v>93</v>
      </c>
      <c r="Y4327" s="33">
        <v>1982</v>
      </c>
      <c r="AA4327" s="33" t="s">
        <v>42842</v>
      </c>
      <c r="AB4327" s="33">
        <v>4121</v>
      </c>
      <c r="AC4327" s="103">
        <v>18331</v>
      </c>
    </row>
    <row r="4328" spans="1:29" ht="13" customHeight="1" x14ac:dyDescent="0.2">
      <c r="A4328" s="33" t="s">
        <v>24023</v>
      </c>
      <c r="B4328" s="33">
        <v>38</v>
      </c>
      <c r="C4328" s="33" t="s">
        <v>13</v>
      </c>
      <c r="D4328" s="33" t="s">
        <v>30</v>
      </c>
      <c r="F4328" s="94">
        <v>42662</v>
      </c>
      <c r="G4328" s="33" t="s">
        <v>24024</v>
      </c>
      <c r="H4328" s="33" t="s">
        <v>24025</v>
      </c>
      <c r="I4328" s="33" t="s">
        <v>62</v>
      </c>
      <c r="J4328" s="62">
        <v>44094</v>
      </c>
      <c r="K4328" s="33" t="s">
        <v>1176</v>
      </c>
      <c r="L4328" s="33" t="s">
        <v>24026</v>
      </c>
      <c r="M4328" s="1" t="s">
        <v>47802</v>
      </c>
      <c r="N4328" s="33" t="s">
        <v>20</v>
      </c>
      <c r="O4328" s="33" t="s">
        <v>24027</v>
      </c>
      <c r="P4328" s="33" t="s">
        <v>31864</v>
      </c>
      <c r="Q4328" s="33" t="s">
        <v>29986</v>
      </c>
      <c r="R4328" s="39" t="s">
        <v>24028</v>
      </c>
      <c r="S4328" s="33" t="s">
        <v>93</v>
      </c>
      <c r="T4328" s="33" t="s">
        <v>350</v>
      </c>
      <c r="U4328" s="33" t="s">
        <v>26775</v>
      </c>
      <c r="V4328" s="33" t="s">
        <v>26487</v>
      </c>
      <c r="W4328" s="33" t="s">
        <v>26483</v>
      </c>
      <c r="X4328" s="33" t="s">
        <v>93</v>
      </c>
      <c r="Y4328" s="33">
        <v>1977</v>
      </c>
      <c r="AA4328" s="33" t="s">
        <v>42844</v>
      </c>
      <c r="AB4328" s="33">
        <v>4122</v>
      </c>
      <c r="AC4328" s="103">
        <v>18330</v>
      </c>
    </row>
    <row r="4329" spans="1:29" ht="13" customHeight="1" x14ac:dyDescent="0.2">
      <c r="A4329" s="33" t="s">
        <v>24002</v>
      </c>
      <c r="B4329" s="33">
        <v>28</v>
      </c>
      <c r="C4329" s="33" t="s">
        <v>13</v>
      </c>
      <c r="D4329" s="33" t="s">
        <v>78</v>
      </c>
      <c r="F4329" s="94">
        <v>42661</v>
      </c>
      <c r="G4329" s="33" t="s">
        <v>23786</v>
      </c>
      <c r="H4329" s="33" t="s">
        <v>270</v>
      </c>
      <c r="I4329" s="33" t="s">
        <v>50</v>
      </c>
      <c r="J4329" s="62">
        <v>49022</v>
      </c>
      <c r="K4329" s="33" t="s">
        <v>9170</v>
      </c>
      <c r="L4329" s="33" t="s">
        <v>23783</v>
      </c>
      <c r="M4329" s="1" t="s">
        <v>47803</v>
      </c>
      <c r="N4329" s="33" t="s">
        <v>20</v>
      </c>
      <c r="O4329" s="33" t="s">
        <v>23784</v>
      </c>
      <c r="P4329" s="33" t="s">
        <v>31754</v>
      </c>
      <c r="Q4329" s="33" t="s">
        <v>29986</v>
      </c>
      <c r="R4329" s="39" t="s">
        <v>23785</v>
      </c>
      <c r="S4329" s="33" t="s">
        <v>22</v>
      </c>
      <c r="T4329" s="33" t="s">
        <v>21</v>
      </c>
      <c r="U4329" s="33" t="s">
        <v>26689</v>
      </c>
      <c r="V4329" s="33" t="s">
        <v>26484</v>
      </c>
      <c r="W4329" s="33" t="s">
        <v>26485</v>
      </c>
      <c r="X4329" s="33" t="s">
        <v>509</v>
      </c>
      <c r="Y4329" s="33">
        <v>1972</v>
      </c>
      <c r="AA4329" s="33" t="s">
        <v>42844</v>
      </c>
      <c r="AB4329" s="33">
        <v>4117</v>
      </c>
      <c r="AC4329" s="103">
        <v>18326</v>
      </c>
    </row>
    <row r="4330" spans="1:29" ht="13" customHeight="1" x14ac:dyDescent="0.2">
      <c r="A4330" s="33" t="s">
        <v>24003</v>
      </c>
      <c r="B4330" s="33">
        <v>34</v>
      </c>
      <c r="C4330" s="33" t="s">
        <v>13</v>
      </c>
      <c r="D4330" s="33" t="s">
        <v>30</v>
      </c>
      <c r="E4330" s="33" t="s">
        <v>24004</v>
      </c>
      <c r="F4330" s="94">
        <v>42661</v>
      </c>
      <c r="G4330" s="33" t="s">
        <v>24005</v>
      </c>
      <c r="H4330" s="33" t="s">
        <v>260</v>
      </c>
      <c r="I4330" s="33" t="s">
        <v>293</v>
      </c>
      <c r="J4330" s="62">
        <v>40361</v>
      </c>
      <c r="K4330" s="33" t="s">
        <v>10254</v>
      </c>
      <c r="L4330" s="33" t="s">
        <v>24006</v>
      </c>
      <c r="M4330" s="1" t="s">
        <v>47804</v>
      </c>
      <c r="N4330" s="33" t="s">
        <v>20</v>
      </c>
      <c r="O4330" s="33" t="s">
        <v>24007</v>
      </c>
      <c r="P4330" s="33" t="s">
        <v>45771</v>
      </c>
      <c r="Q4330" s="33" t="s">
        <v>29986</v>
      </c>
      <c r="R4330" s="39" t="s">
        <v>24008</v>
      </c>
      <c r="S4330" s="33" t="s">
        <v>93</v>
      </c>
      <c r="T4330" s="33" t="s">
        <v>21</v>
      </c>
      <c r="U4330" s="33" t="s">
        <v>26689</v>
      </c>
      <c r="V4330" s="33" t="s">
        <v>26484</v>
      </c>
      <c r="W4330" s="33" t="s">
        <v>26485</v>
      </c>
      <c r="X4330" s="33" t="s">
        <v>93</v>
      </c>
      <c r="Y4330" s="33">
        <v>1979</v>
      </c>
      <c r="AA4330" s="33" t="s">
        <v>42843</v>
      </c>
      <c r="AB4330" s="33">
        <v>4119</v>
      </c>
      <c r="AC4330" s="103">
        <v>18325</v>
      </c>
    </row>
    <row r="4331" spans="1:29" ht="13" customHeight="1" x14ac:dyDescent="0.2">
      <c r="A4331" s="33" t="s">
        <v>24009</v>
      </c>
      <c r="B4331" s="33">
        <v>42</v>
      </c>
      <c r="C4331" s="33" t="s">
        <v>13</v>
      </c>
      <c r="D4331" s="33" t="s">
        <v>41</v>
      </c>
      <c r="E4331" s="33" t="s">
        <v>24010</v>
      </c>
      <c r="F4331" s="94">
        <v>42661</v>
      </c>
      <c r="G4331" s="33" t="s">
        <v>24011</v>
      </c>
      <c r="H4331" s="33" t="s">
        <v>2297</v>
      </c>
      <c r="I4331" s="33" t="s">
        <v>366</v>
      </c>
      <c r="J4331" s="62">
        <v>74134</v>
      </c>
      <c r="K4331" s="33" t="s">
        <v>2297</v>
      </c>
      <c r="L4331" s="33" t="s">
        <v>3095</v>
      </c>
      <c r="M4331" s="1" t="s">
        <v>46198</v>
      </c>
      <c r="N4331" s="33" t="s">
        <v>20</v>
      </c>
      <c r="O4331" s="33" t="s">
        <v>24012</v>
      </c>
      <c r="P4331" s="33" t="s">
        <v>45771</v>
      </c>
      <c r="Q4331" s="33" t="s">
        <v>29986</v>
      </c>
      <c r="R4331" s="39" t="s">
        <v>24013</v>
      </c>
      <c r="S4331" s="33" t="s">
        <v>93</v>
      </c>
      <c r="T4331" s="33" t="s">
        <v>21</v>
      </c>
      <c r="U4331" s="33" t="s">
        <v>26689</v>
      </c>
      <c r="V4331" s="33" t="s">
        <v>26484</v>
      </c>
      <c r="W4331" s="33" t="s">
        <v>26485</v>
      </c>
      <c r="X4331" s="33" t="s">
        <v>93</v>
      </c>
      <c r="Y4331" s="33">
        <v>1976</v>
      </c>
      <c r="AA4331" s="33" t="s">
        <v>42844</v>
      </c>
      <c r="AB4331" s="33">
        <v>4118</v>
      </c>
      <c r="AC4331" s="103">
        <v>18328</v>
      </c>
    </row>
    <row r="4332" spans="1:29" ht="13" customHeight="1" x14ac:dyDescent="0.2">
      <c r="A4332" s="33" t="s">
        <v>23787</v>
      </c>
      <c r="B4332" s="33">
        <v>66</v>
      </c>
      <c r="C4332" s="33" t="s">
        <v>102</v>
      </c>
      <c r="D4332" s="33" t="s">
        <v>78</v>
      </c>
      <c r="F4332" s="94">
        <v>42661</v>
      </c>
      <c r="G4332" s="33" t="s">
        <v>23788</v>
      </c>
      <c r="H4332" s="33" t="s">
        <v>697</v>
      </c>
      <c r="I4332" s="33" t="s">
        <v>392</v>
      </c>
      <c r="J4332" s="62">
        <v>49022</v>
      </c>
      <c r="K4332" s="33" t="s">
        <v>1711</v>
      </c>
      <c r="L4332" s="33" t="s">
        <v>536</v>
      </c>
      <c r="M4332" s="1" t="s">
        <v>45963</v>
      </c>
      <c r="N4332" s="33" t="s">
        <v>20</v>
      </c>
      <c r="O4332" s="33" t="s">
        <v>23789</v>
      </c>
      <c r="P4332" s="33" t="s">
        <v>32383</v>
      </c>
      <c r="Q4332" s="33" t="s">
        <v>18502</v>
      </c>
      <c r="R4332" s="39" t="s">
        <v>23790</v>
      </c>
      <c r="S4332" s="33" t="s">
        <v>509</v>
      </c>
      <c r="T4332" s="33" t="s">
        <v>21</v>
      </c>
      <c r="U4332" s="33" t="s">
        <v>26492</v>
      </c>
      <c r="V4332" s="33" t="s">
        <v>26484</v>
      </c>
      <c r="W4332" s="33" t="s">
        <v>26485</v>
      </c>
      <c r="X4332" s="33" t="s">
        <v>93</v>
      </c>
      <c r="Y4332" s="33">
        <v>1975</v>
      </c>
      <c r="AA4332" s="33" t="s">
        <v>42844</v>
      </c>
      <c r="AB4332" s="33">
        <v>4116</v>
      </c>
      <c r="AC4332" s="103">
        <v>18327</v>
      </c>
    </row>
    <row r="4333" spans="1:29" ht="13" customHeight="1" x14ac:dyDescent="0.2">
      <c r="A4333" s="33" t="s">
        <v>24485</v>
      </c>
      <c r="B4333" s="33">
        <v>17</v>
      </c>
      <c r="C4333" s="33" t="s">
        <v>13</v>
      </c>
      <c r="D4333" s="33" t="s">
        <v>30</v>
      </c>
      <c r="E4333" s="33" t="s">
        <v>23995</v>
      </c>
      <c r="F4333" s="94">
        <v>42660</v>
      </c>
      <c r="G4333" s="33" t="s">
        <v>24450</v>
      </c>
      <c r="H4333" s="33" t="s">
        <v>2315</v>
      </c>
      <c r="I4333" s="33" t="s">
        <v>915</v>
      </c>
      <c r="J4333" s="62">
        <v>72019</v>
      </c>
      <c r="K4333" s="33" t="s">
        <v>4672</v>
      </c>
      <c r="L4333" s="33" t="s">
        <v>13570</v>
      </c>
      <c r="M4333" s="1" t="s">
        <v>47759</v>
      </c>
      <c r="N4333" s="33" t="s">
        <v>20</v>
      </c>
      <c r="O4333" s="33" t="s">
        <v>23996</v>
      </c>
      <c r="P4333" s="33" t="s">
        <v>45771</v>
      </c>
      <c r="Q4333" s="33" t="s">
        <v>29986</v>
      </c>
      <c r="R4333" s="39" t="s">
        <v>23997</v>
      </c>
      <c r="S4333" s="33" t="s">
        <v>509</v>
      </c>
      <c r="T4333" s="33" t="s">
        <v>21</v>
      </c>
      <c r="U4333" s="33" t="s">
        <v>26689</v>
      </c>
      <c r="V4333" s="33" t="s">
        <v>26484</v>
      </c>
      <c r="W4333" s="33" t="s">
        <v>26486</v>
      </c>
      <c r="X4333" s="33" t="s">
        <v>93</v>
      </c>
      <c r="Y4333" s="33">
        <v>1973</v>
      </c>
      <c r="AA4333" s="33" t="s">
        <v>42844</v>
      </c>
      <c r="AB4333" s="33">
        <v>4113</v>
      </c>
      <c r="AC4333" s="103">
        <v>18320</v>
      </c>
    </row>
    <row r="4334" spans="1:29" ht="13" customHeight="1" x14ac:dyDescent="0.2">
      <c r="A4334" s="33" t="s">
        <v>23989</v>
      </c>
      <c r="B4334" s="33">
        <v>39</v>
      </c>
      <c r="C4334" s="33" t="s">
        <v>13</v>
      </c>
      <c r="D4334" s="33" t="s">
        <v>30</v>
      </c>
      <c r="F4334" s="94">
        <v>42660</v>
      </c>
      <c r="G4334" s="33" t="s">
        <v>24448</v>
      </c>
      <c r="H4334" s="33" t="s">
        <v>4939</v>
      </c>
      <c r="I4334" s="33" t="s">
        <v>55</v>
      </c>
      <c r="J4334" s="62">
        <v>34690</v>
      </c>
      <c r="K4334" s="33" t="s">
        <v>4003</v>
      </c>
      <c r="L4334" s="33" t="s">
        <v>4941</v>
      </c>
      <c r="M4334" s="1" t="s">
        <v>45910</v>
      </c>
      <c r="N4334" s="33" t="s">
        <v>4952</v>
      </c>
      <c r="O4334" s="33" t="s">
        <v>23990</v>
      </c>
      <c r="P4334" s="33" t="s">
        <v>45771</v>
      </c>
      <c r="Q4334" s="33" t="s">
        <v>29986</v>
      </c>
      <c r="R4334" s="39" t="s">
        <v>23991</v>
      </c>
      <c r="S4334" s="33" t="s">
        <v>509</v>
      </c>
      <c r="T4334" s="33" t="s">
        <v>21</v>
      </c>
      <c r="U4334" s="33" t="s">
        <v>26682</v>
      </c>
      <c r="V4334" s="33" t="s">
        <v>26482</v>
      </c>
      <c r="W4334" s="33" t="s">
        <v>26485</v>
      </c>
      <c r="X4334" s="33" t="s">
        <v>93</v>
      </c>
      <c r="Y4334" s="33">
        <v>1974</v>
      </c>
      <c r="AA4334" s="33" t="s">
        <v>42844</v>
      </c>
      <c r="AB4334" s="33">
        <v>4114</v>
      </c>
      <c r="AC4334" s="103">
        <v>18317</v>
      </c>
    </row>
    <row r="4335" spans="1:29" ht="13" customHeight="1" x14ac:dyDescent="0.2">
      <c r="A4335" s="33" t="s">
        <v>23998</v>
      </c>
      <c r="B4335" s="33">
        <v>50</v>
      </c>
      <c r="C4335" s="33" t="s">
        <v>13</v>
      </c>
      <c r="D4335" s="33" t="s">
        <v>41</v>
      </c>
      <c r="F4335" s="94">
        <v>42660</v>
      </c>
      <c r="G4335" s="33" t="s">
        <v>23999</v>
      </c>
      <c r="H4335" s="33" t="s">
        <v>195</v>
      </c>
      <c r="I4335" s="33" t="s">
        <v>55</v>
      </c>
      <c r="J4335" s="62">
        <v>33015</v>
      </c>
      <c r="K4335" s="33" t="s">
        <v>147</v>
      </c>
      <c r="L4335" s="33" t="s">
        <v>148</v>
      </c>
      <c r="M4335" s="1" t="s">
        <v>46168</v>
      </c>
      <c r="N4335" s="33" t="s">
        <v>20</v>
      </c>
      <c r="O4335" s="33" t="s">
        <v>24000</v>
      </c>
      <c r="P4335" s="33" t="s">
        <v>45771</v>
      </c>
      <c r="Q4335" s="33" t="s">
        <v>29986</v>
      </c>
      <c r="R4335" s="39" t="s">
        <v>24001</v>
      </c>
      <c r="S4335" s="33" t="s">
        <v>509</v>
      </c>
      <c r="T4335" s="33" t="s">
        <v>21</v>
      </c>
      <c r="U4335" s="33" t="s">
        <v>28142</v>
      </c>
      <c r="V4335" s="33" t="s">
        <v>26482</v>
      </c>
      <c r="W4335" s="33" t="s">
        <v>26485</v>
      </c>
      <c r="X4335" s="33" t="s">
        <v>93</v>
      </c>
      <c r="Y4335" s="33">
        <v>1971</v>
      </c>
      <c r="AA4335" s="33" t="s">
        <v>42842</v>
      </c>
      <c r="AB4335" s="33">
        <v>4115</v>
      </c>
      <c r="AC4335" s="103">
        <v>18321</v>
      </c>
    </row>
    <row r="4336" spans="1:29" ht="13" customHeight="1" x14ac:dyDescent="0.2">
      <c r="A4336" s="33" t="s">
        <v>23992</v>
      </c>
      <c r="B4336" s="33">
        <v>32</v>
      </c>
      <c r="C4336" s="33" t="s">
        <v>13</v>
      </c>
      <c r="D4336" s="33" t="s">
        <v>30</v>
      </c>
      <c r="F4336" s="94">
        <v>42659</v>
      </c>
      <c r="G4336" s="33" t="s">
        <v>24449</v>
      </c>
      <c r="H4336" s="33" t="s">
        <v>1266</v>
      </c>
      <c r="I4336" s="33" t="s">
        <v>38</v>
      </c>
      <c r="J4336" s="62">
        <v>95060</v>
      </c>
      <c r="K4336" s="33" t="s">
        <v>1266</v>
      </c>
      <c r="L4336" s="33" t="s">
        <v>16041</v>
      </c>
      <c r="M4336" s="1" t="s">
        <v>47805</v>
      </c>
      <c r="N4336" s="33" t="s">
        <v>4952</v>
      </c>
      <c r="O4336" s="33" t="s">
        <v>23993</v>
      </c>
      <c r="P4336" s="33" t="s">
        <v>45771</v>
      </c>
      <c r="Q4336" s="33" t="s">
        <v>29986</v>
      </c>
      <c r="R4336" s="39" t="s">
        <v>23994</v>
      </c>
      <c r="S4336" s="33" t="s">
        <v>509</v>
      </c>
      <c r="T4336" s="33" t="s">
        <v>21</v>
      </c>
      <c r="U4336" s="33" t="s">
        <v>26507</v>
      </c>
      <c r="V4336" s="33" t="s">
        <v>26484</v>
      </c>
      <c r="W4336" s="33" t="s">
        <v>26485</v>
      </c>
      <c r="X4336" s="33" t="s">
        <v>93</v>
      </c>
      <c r="Y4336" s="33">
        <v>1967</v>
      </c>
      <c r="AA4336" s="33" t="s">
        <v>42844</v>
      </c>
      <c r="AB4336" s="33">
        <v>4111</v>
      </c>
      <c r="AC4336" s="103">
        <v>18319</v>
      </c>
    </row>
    <row r="4337" spans="1:29" ht="13" customHeight="1" x14ac:dyDescent="0.2">
      <c r="A4337" s="33" t="s">
        <v>23985</v>
      </c>
      <c r="B4337" s="33">
        <v>26</v>
      </c>
      <c r="C4337" s="33" t="s">
        <v>102</v>
      </c>
      <c r="D4337" s="33" t="s">
        <v>30</v>
      </c>
      <c r="F4337" s="94">
        <v>42659</v>
      </c>
      <c r="G4337" s="33" t="s">
        <v>23986</v>
      </c>
      <c r="H4337" s="33" t="s">
        <v>1224</v>
      </c>
      <c r="I4337" s="33" t="s">
        <v>66</v>
      </c>
      <c r="J4337" s="62">
        <v>78745</v>
      </c>
      <c r="K4337" s="33" t="s">
        <v>1225</v>
      </c>
      <c r="L4337" s="33" t="s">
        <v>1226</v>
      </c>
      <c r="M4337" s="1" t="s">
        <v>46070</v>
      </c>
      <c r="N4337" s="33" t="s">
        <v>20</v>
      </c>
      <c r="O4337" s="33" t="s">
        <v>23987</v>
      </c>
      <c r="P4337" s="33" t="s">
        <v>45771</v>
      </c>
      <c r="Q4337" s="33" t="s">
        <v>29986</v>
      </c>
      <c r="R4337" s="39" t="s">
        <v>23988</v>
      </c>
      <c r="S4337" s="33" t="s">
        <v>509</v>
      </c>
      <c r="T4337" s="33" t="s">
        <v>45897</v>
      </c>
      <c r="U4337" s="33" t="s">
        <v>39851</v>
      </c>
      <c r="V4337" s="33" t="s">
        <v>26484</v>
      </c>
      <c r="W4337" s="33" t="s">
        <v>26485</v>
      </c>
      <c r="X4337" s="33" t="s">
        <v>93</v>
      </c>
      <c r="Y4337" s="33">
        <v>1966</v>
      </c>
      <c r="AA4337" s="33" t="s">
        <v>42844</v>
      </c>
      <c r="AB4337" s="33">
        <v>4112</v>
      </c>
      <c r="AC4337" s="103">
        <v>18318</v>
      </c>
    </row>
    <row r="4338" spans="1:29" ht="13" customHeight="1" x14ac:dyDescent="0.2">
      <c r="A4338" s="33" t="s">
        <v>23980</v>
      </c>
      <c r="B4338" s="33">
        <v>38</v>
      </c>
      <c r="C4338" s="33" t="s">
        <v>13</v>
      </c>
      <c r="D4338" s="33" t="s">
        <v>30</v>
      </c>
      <c r="E4338" s="33" t="s">
        <v>23981</v>
      </c>
      <c r="F4338" s="94">
        <v>42658</v>
      </c>
      <c r="G4338" s="33" t="s">
        <v>23982</v>
      </c>
      <c r="H4338" s="33" t="s">
        <v>11347</v>
      </c>
      <c r="I4338" s="33" t="s">
        <v>87</v>
      </c>
      <c r="J4338" s="62">
        <v>36870</v>
      </c>
      <c r="K4338" s="33" t="s">
        <v>5072</v>
      </c>
      <c r="L4338" s="33" t="s">
        <v>7038</v>
      </c>
      <c r="M4338" s="1" t="s">
        <v>47806</v>
      </c>
      <c r="N4338" s="33" t="s">
        <v>20</v>
      </c>
      <c r="O4338" s="33" t="s">
        <v>23983</v>
      </c>
      <c r="P4338" s="33" t="s">
        <v>45771</v>
      </c>
      <c r="Q4338" s="33" t="s">
        <v>29986</v>
      </c>
      <c r="R4338" s="39" t="s">
        <v>23984</v>
      </c>
      <c r="S4338" s="33" t="s">
        <v>93</v>
      </c>
      <c r="T4338" s="33" t="s">
        <v>21</v>
      </c>
      <c r="U4338" s="33" t="s">
        <v>26689</v>
      </c>
      <c r="V4338" s="33" t="s">
        <v>26484</v>
      </c>
      <c r="W4338" s="33" t="s">
        <v>26485</v>
      </c>
      <c r="X4338" s="33" t="s">
        <v>93</v>
      </c>
      <c r="Y4338" s="33">
        <v>1968</v>
      </c>
      <c r="AA4338" s="33" t="s">
        <v>42844</v>
      </c>
      <c r="AB4338" s="33">
        <v>4110</v>
      </c>
      <c r="AC4338" s="103">
        <v>18315</v>
      </c>
    </row>
    <row r="4339" spans="1:29" ht="13" customHeight="1" x14ac:dyDescent="0.2">
      <c r="A4339" s="33" t="s">
        <v>23967</v>
      </c>
      <c r="B4339" s="33">
        <v>23</v>
      </c>
      <c r="C4339" s="33" t="s">
        <v>13</v>
      </c>
      <c r="D4339" s="33" t="s">
        <v>30</v>
      </c>
      <c r="E4339" s="33" t="s">
        <v>23968</v>
      </c>
      <c r="F4339" s="94">
        <v>42657</v>
      </c>
      <c r="G4339" s="33" t="s">
        <v>23969</v>
      </c>
      <c r="H4339" s="33" t="s">
        <v>8122</v>
      </c>
      <c r="I4339" s="33" t="s">
        <v>66</v>
      </c>
      <c r="J4339" s="62">
        <v>77706</v>
      </c>
      <c r="K4339" s="33" t="s">
        <v>1655</v>
      </c>
      <c r="L4339" s="33" t="s">
        <v>8124</v>
      </c>
      <c r="M4339" s="1" t="s">
        <v>46409</v>
      </c>
      <c r="N4339" s="33" t="s">
        <v>20</v>
      </c>
      <c r="O4339" s="33" t="s">
        <v>23970</v>
      </c>
      <c r="P4339" s="33" t="s">
        <v>42395</v>
      </c>
      <c r="Q4339" s="33" t="s">
        <v>29986</v>
      </c>
      <c r="R4339" s="39" t="s">
        <v>23971</v>
      </c>
      <c r="S4339" s="33" t="s">
        <v>22</v>
      </c>
      <c r="T4339" s="33" t="s">
        <v>21</v>
      </c>
      <c r="U4339" s="33" t="s">
        <v>26492</v>
      </c>
      <c r="V4339" s="33" t="s">
        <v>26484</v>
      </c>
      <c r="W4339" s="33" t="s">
        <v>26485</v>
      </c>
      <c r="X4339" s="33" t="s">
        <v>93</v>
      </c>
      <c r="Y4339" s="33">
        <v>1965</v>
      </c>
      <c r="Z4339" s="33" t="s">
        <v>42353</v>
      </c>
      <c r="AA4339" s="33" t="s">
        <v>42842</v>
      </c>
      <c r="AB4339" s="33">
        <v>4107</v>
      </c>
      <c r="AC4339" s="103">
        <v>18312</v>
      </c>
    </row>
    <row r="4340" spans="1:29" ht="13" customHeight="1" x14ac:dyDescent="0.2">
      <c r="A4340" s="33" t="s">
        <v>23972</v>
      </c>
      <c r="B4340" s="33">
        <v>24</v>
      </c>
      <c r="C4340" s="33" t="s">
        <v>13</v>
      </c>
      <c r="D4340" s="33" t="s">
        <v>41</v>
      </c>
      <c r="F4340" s="94">
        <v>42657</v>
      </c>
      <c r="G4340" s="33" t="s">
        <v>23973</v>
      </c>
      <c r="H4340" s="33" t="s">
        <v>265</v>
      </c>
      <c r="I4340" s="33" t="s">
        <v>66</v>
      </c>
      <c r="J4340" s="62">
        <v>75216</v>
      </c>
      <c r="K4340" s="33" t="s">
        <v>265</v>
      </c>
      <c r="L4340" s="33" t="s">
        <v>266</v>
      </c>
      <c r="M4340" s="1" t="s">
        <v>46483</v>
      </c>
      <c r="N4340" s="33" t="s">
        <v>20</v>
      </c>
      <c r="O4340" s="33" t="s">
        <v>23974</v>
      </c>
      <c r="P4340" s="33" t="s">
        <v>45771</v>
      </c>
      <c r="Q4340" s="33" t="s">
        <v>29986</v>
      </c>
      <c r="R4340" s="39" t="s">
        <v>23975</v>
      </c>
      <c r="S4340" s="33" t="s">
        <v>93</v>
      </c>
      <c r="T4340" s="33" t="s">
        <v>21</v>
      </c>
      <c r="U4340" s="33" t="s">
        <v>26689</v>
      </c>
      <c r="V4340" s="33" t="s">
        <v>26484</v>
      </c>
      <c r="W4340" s="33" t="s">
        <v>26485</v>
      </c>
      <c r="X4340" s="33" t="s">
        <v>93</v>
      </c>
      <c r="Y4340" s="33">
        <v>1969</v>
      </c>
      <c r="AA4340" s="33" t="s">
        <v>42842</v>
      </c>
      <c r="AB4340" s="33">
        <v>4108</v>
      </c>
      <c r="AC4340" s="103">
        <v>18313</v>
      </c>
    </row>
    <row r="4341" spans="1:29" ht="13" customHeight="1" x14ac:dyDescent="0.2">
      <c r="A4341" s="33" t="s">
        <v>23976</v>
      </c>
      <c r="B4341" s="33">
        <v>26</v>
      </c>
      <c r="C4341" s="33" t="s">
        <v>13</v>
      </c>
      <c r="D4341" s="33" t="s">
        <v>30</v>
      </c>
      <c r="F4341" s="94">
        <v>42657</v>
      </c>
      <c r="G4341" s="33" t="s">
        <v>23977</v>
      </c>
      <c r="H4341" s="33" t="s">
        <v>883</v>
      </c>
      <c r="I4341" s="33" t="s">
        <v>38</v>
      </c>
      <c r="J4341" s="62">
        <v>94116</v>
      </c>
      <c r="K4341" s="33" t="s">
        <v>883</v>
      </c>
      <c r="L4341" s="33" t="s">
        <v>884</v>
      </c>
      <c r="M4341" s="1" t="s">
        <v>47221</v>
      </c>
      <c r="N4341" s="33" t="s">
        <v>20</v>
      </c>
      <c r="O4341" s="33" t="s">
        <v>23978</v>
      </c>
      <c r="P4341" s="33" t="s">
        <v>31864</v>
      </c>
      <c r="Q4341" s="33" t="s">
        <v>29986</v>
      </c>
      <c r="R4341" s="39" t="s">
        <v>23979</v>
      </c>
      <c r="S4341" s="33" t="s">
        <v>509</v>
      </c>
      <c r="T4341" s="33" t="s">
        <v>21</v>
      </c>
      <c r="U4341" s="33" t="s">
        <v>26689</v>
      </c>
      <c r="V4341" s="33" t="s">
        <v>26484</v>
      </c>
      <c r="W4341" s="33" t="s">
        <v>26485</v>
      </c>
      <c r="X4341" s="33" t="s">
        <v>93</v>
      </c>
      <c r="Y4341" s="33">
        <v>1970</v>
      </c>
      <c r="AA4341" s="33" t="s">
        <v>42842</v>
      </c>
      <c r="AB4341" s="33">
        <v>4109</v>
      </c>
      <c r="AC4341" s="103">
        <v>18314</v>
      </c>
    </row>
    <row r="4342" spans="1:29" ht="13" customHeight="1" x14ac:dyDescent="0.2">
      <c r="A4342" s="33" t="s">
        <v>24486</v>
      </c>
      <c r="B4342" s="33">
        <v>38</v>
      </c>
      <c r="C4342" s="33" t="s">
        <v>13</v>
      </c>
      <c r="D4342" s="33" t="s">
        <v>30</v>
      </c>
      <c r="F4342" s="94">
        <v>42656</v>
      </c>
      <c r="G4342" s="33" t="s">
        <v>23948</v>
      </c>
      <c r="H4342" s="33" t="s">
        <v>2340</v>
      </c>
      <c r="I4342" s="33" t="s">
        <v>281</v>
      </c>
      <c r="J4342" s="62">
        <v>98030</v>
      </c>
      <c r="K4342" s="33" t="s">
        <v>1130</v>
      </c>
      <c r="L4342" s="33" t="s">
        <v>3168</v>
      </c>
      <c r="M4342" s="1" t="s">
        <v>46860</v>
      </c>
      <c r="N4342" s="33" t="s">
        <v>20</v>
      </c>
      <c r="O4342" s="33" t="s">
        <v>23949</v>
      </c>
      <c r="P4342" s="33" t="s">
        <v>45771</v>
      </c>
      <c r="Q4342" s="33" t="s">
        <v>29986</v>
      </c>
      <c r="R4342" s="39" t="s">
        <v>23950</v>
      </c>
      <c r="S4342" s="33" t="s">
        <v>93</v>
      </c>
      <c r="T4342" s="33" t="s">
        <v>21</v>
      </c>
      <c r="U4342" s="33" t="s">
        <v>26689</v>
      </c>
      <c r="V4342" s="33" t="s">
        <v>26482</v>
      </c>
      <c r="W4342" s="33" t="s">
        <v>26485</v>
      </c>
      <c r="X4342" s="33" t="s">
        <v>93</v>
      </c>
      <c r="Y4342" s="33">
        <v>1964</v>
      </c>
      <c r="AA4342" s="33" t="s">
        <v>42844</v>
      </c>
      <c r="AB4342" s="33">
        <v>4105</v>
      </c>
      <c r="AC4342" s="103">
        <v>18307</v>
      </c>
    </row>
    <row r="4343" spans="1:29" ht="13" customHeight="1" x14ac:dyDescent="0.2">
      <c r="A4343" s="33" t="s">
        <v>23961</v>
      </c>
      <c r="B4343" s="33">
        <v>46</v>
      </c>
      <c r="C4343" s="33" t="s">
        <v>13</v>
      </c>
      <c r="D4343" s="33" t="s">
        <v>30</v>
      </c>
      <c r="E4343" s="33" t="s">
        <v>23962</v>
      </c>
      <c r="F4343" s="94">
        <v>42656</v>
      </c>
      <c r="G4343" s="33" t="s">
        <v>23963</v>
      </c>
      <c r="H4343" s="33" t="s">
        <v>1902</v>
      </c>
      <c r="I4343" s="33" t="s">
        <v>105</v>
      </c>
      <c r="J4343" s="62">
        <v>97526</v>
      </c>
      <c r="K4343" s="33" t="s">
        <v>1431</v>
      </c>
      <c r="L4343" s="33" t="s">
        <v>23964</v>
      </c>
      <c r="M4343" s="1" t="s">
        <v>47807</v>
      </c>
      <c r="N4343" s="33" t="s">
        <v>4952</v>
      </c>
      <c r="O4343" s="33" t="s">
        <v>23965</v>
      </c>
      <c r="P4343" s="33" t="s">
        <v>31864</v>
      </c>
      <c r="Q4343" s="33" t="s">
        <v>29986</v>
      </c>
      <c r="R4343" s="39" t="s">
        <v>23966</v>
      </c>
      <c r="S4343" s="33" t="s">
        <v>509</v>
      </c>
      <c r="T4343" s="33" t="s">
        <v>21</v>
      </c>
      <c r="U4343" s="33" t="s">
        <v>26682</v>
      </c>
      <c r="V4343" s="33" t="s">
        <v>26482</v>
      </c>
      <c r="X4343" s="33" t="s">
        <v>93</v>
      </c>
      <c r="Y4343" s="33">
        <v>1963</v>
      </c>
      <c r="AA4343" s="33" t="s">
        <v>42844</v>
      </c>
      <c r="AB4343" s="33">
        <v>4106</v>
      </c>
      <c r="AC4343" s="103">
        <v>18311</v>
      </c>
    </row>
    <row r="4344" spans="1:29" ht="13" customHeight="1" x14ac:dyDescent="0.2">
      <c r="A4344" s="33" t="s">
        <v>23951</v>
      </c>
      <c r="B4344" s="33">
        <v>50</v>
      </c>
      <c r="C4344" s="33" t="s">
        <v>13</v>
      </c>
      <c r="D4344" s="33" t="s">
        <v>30</v>
      </c>
      <c r="E4344" s="33" t="s">
        <v>23952</v>
      </c>
      <c r="F4344" s="94">
        <v>42656</v>
      </c>
      <c r="G4344" s="33" t="s">
        <v>23953</v>
      </c>
      <c r="H4344" s="33" t="s">
        <v>604</v>
      </c>
      <c r="I4344" s="33" t="s">
        <v>249</v>
      </c>
      <c r="J4344" s="62">
        <v>89149</v>
      </c>
      <c r="K4344" s="33" t="s">
        <v>524</v>
      </c>
      <c r="L4344" s="33" t="s">
        <v>525</v>
      </c>
      <c r="M4344" s="1" t="s">
        <v>48881</v>
      </c>
      <c r="N4344" s="33" t="s">
        <v>20</v>
      </c>
      <c r="O4344" s="33" t="s">
        <v>23954</v>
      </c>
      <c r="P4344" s="33" t="s">
        <v>45771</v>
      </c>
      <c r="Q4344" s="33" t="s">
        <v>29986</v>
      </c>
      <c r="R4344" s="39" t="s">
        <v>23955</v>
      </c>
      <c r="S4344" s="33" t="s">
        <v>93</v>
      </c>
      <c r="T4344" s="33" t="s">
        <v>21</v>
      </c>
      <c r="U4344" s="33" t="s">
        <v>26689</v>
      </c>
      <c r="V4344" s="33" t="s">
        <v>26482</v>
      </c>
      <c r="W4344" s="33" t="s">
        <v>26483</v>
      </c>
      <c r="X4344" s="33" t="s">
        <v>509</v>
      </c>
      <c r="Y4344" s="33">
        <v>1962</v>
      </c>
      <c r="AA4344" s="33" t="s">
        <v>42844</v>
      </c>
      <c r="AB4344" s="33">
        <v>4104</v>
      </c>
      <c r="AC4344" s="103">
        <v>18308</v>
      </c>
    </row>
    <row r="4345" spans="1:29" ht="13" customHeight="1" x14ac:dyDescent="0.2">
      <c r="A4345" s="33" t="s">
        <v>23956</v>
      </c>
      <c r="B4345" s="33">
        <v>22</v>
      </c>
      <c r="C4345" s="33" t="s">
        <v>13</v>
      </c>
      <c r="D4345" s="33" t="s">
        <v>30</v>
      </c>
      <c r="F4345" s="94">
        <v>42655</v>
      </c>
      <c r="G4345" s="33" t="s">
        <v>23957</v>
      </c>
      <c r="H4345" s="33" t="s">
        <v>23958</v>
      </c>
      <c r="I4345" s="33" t="s">
        <v>293</v>
      </c>
      <c r="J4345" s="62">
        <v>40351</v>
      </c>
      <c r="K4345" s="33" t="s">
        <v>9860</v>
      </c>
      <c r="L4345" s="33" t="s">
        <v>18184</v>
      </c>
      <c r="M4345" s="1" t="s">
        <v>46058</v>
      </c>
      <c r="N4345" s="33" t="s">
        <v>20</v>
      </c>
      <c r="O4345" s="33" t="s">
        <v>23959</v>
      </c>
      <c r="P4345" s="33" t="s">
        <v>45771</v>
      </c>
      <c r="Q4345" s="33" t="s">
        <v>29986</v>
      </c>
      <c r="R4345" s="39" t="s">
        <v>23960</v>
      </c>
      <c r="S4345" s="33" t="s">
        <v>93</v>
      </c>
      <c r="T4345" s="33" t="s">
        <v>21</v>
      </c>
      <c r="U4345" s="33" t="s">
        <v>26689</v>
      </c>
      <c r="V4345" s="33" t="s">
        <v>26484</v>
      </c>
      <c r="W4345" s="33" t="s">
        <v>26485</v>
      </c>
      <c r="X4345" s="33" t="s">
        <v>93</v>
      </c>
      <c r="Y4345" s="33">
        <v>1961</v>
      </c>
      <c r="AA4345" s="33" t="s">
        <v>42843</v>
      </c>
      <c r="AB4345" s="33">
        <v>4103</v>
      </c>
      <c r="AC4345" s="103">
        <v>18306</v>
      </c>
    </row>
    <row r="4346" spans="1:29" ht="13" customHeight="1" x14ac:dyDescent="0.2">
      <c r="A4346" s="33" t="s">
        <v>23943</v>
      </c>
      <c r="B4346" s="33">
        <v>31</v>
      </c>
      <c r="C4346" s="33" t="s">
        <v>13</v>
      </c>
      <c r="D4346" s="33" t="s">
        <v>30</v>
      </c>
      <c r="E4346" s="33" t="s">
        <v>23944</v>
      </c>
      <c r="F4346" s="94">
        <v>42655</v>
      </c>
      <c r="G4346" s="33" t="s">
        <v>23945</v>
      </c>
      <c r="H4346" s="33" t="s">
        <v>3729</v>
      </c>
      <c r="I4346" s="33" t="s">
        <v>18</v>
      </c>
      <c r="J4346" s="62">
        <v>70726</v>
      </c>
      <c r="K4346" s="33" t="s">
        <v>3731</v>
      </c>
      <c r="L4346" s="33" t="s">
        <v>6915</v>
      </c>
      <c r="M4346" s="1" t="s">
        <v>47043</v>
      </c>
      <c r="N4346" s="33" t="s">
        <v>20</v>
      </c>
      <c r="O4346" s="33" t="s">
        <v>23946</v>
      </c>
      <c r="P4346" s="33" t="s">
        <v>45771</v>
      </c>
      <c r="Q4346" s="33" t="s">
        <v>29986</v>
      </c>
      <c r="R4346" s="39" t="s">
        <v>23947</v>
      </c>
      <c r="S4346" s="33" t="s">
        <v>93</v>
      </c>
      <c r="T4346" s="33" t="s">
        <v>21</v>
      </c>
      <c r="U4346" s="33" t="s">
        <v>26689</v>
      </c>
      <c r="V4346" s="33" t="s">
        <v>26484</v>
      </c>
      <c r="W4346" s="33" t="s">
        <v>26485</v>
      </c>
      <c r="X4346" s="33" t="s">
        <v>93</v>
      </c>
      <c r="Y4346" s="33">
        <v>1959</v>
      </c>
      <c r="AA4346" s="33" t="s">
        <v>42844</v>
      </c>
      <c r="AB4346" s="33">
        <v>4101</v>
      </c>
      <c r="AC4346" s="103">
        <v>18304</v>
      </c>
    </row>
    <row r="4347" spans="1:29" ht="13" customHeight="1" x14ac:dyDescent="0.2">
      <c r="A4347" s="33" t="s">
        <v>23781</v>
      </c>
      <c r="B4347" s="33">
        <v>33</v>
      </c>
      <c r="C4347" s="33" t="s">
        <v>13</v>
      </c>
      <c r="D4347" s="33" t="s">
        <v>78</v>
      </c>
      <c r="F4347" s="94">
        <v>42655</v>
      </c>
      <c r="G4347" s="33" t="s">
        <v>23782</v>
      </c>
      <c r="H4347" s="33" t="s">
        <v>1582</v>
      </c>
      <c r="I4347" s="33" t="s">
        <v>39</v>
      </c>
      <c r="J4347" s="62">
        <v>2128</v>
      </c>
      <c r="K4347" s="33" t="s">
        <v>1584</v>
      </c>
      <c r="L4347" s="33" t="s">
        <v>2967</v>
      </c>
      <c r="M4347" s="1" t="s">
        <v>46256</v>
      </c>
      <c r="N4347" s="33" t="s">
        <v>20</v>
      </c>
      <c r="O4347" s="33" t="s">
        <v>23779</v>
      </c>
      <c r="P4347" s="33" t="s">
        <v>45771</v>
      </c>
      <c r="Q4347" s="33" t="s">
        <v>29986</v>
      </c>
      <c r="R4347" s="39" t="s">
        <v>23780</v>
      </c>
      <c r="S4347" s="33" t="s">
        <v>22</v>
      </c>
      <c r="T4347" s="33" t="s">
        <v>21</v>
      </c>
      <c r="U4347" s="33" t="s">
        <v>26689</v>
      </c>
      <c r="V4347" s="33" t="s">
        <v>26484</v>
      </c>
      <c r="W4347" s="33" t="s">
        <v>26485</v>
      </c>
      <c r="X4347" s="33" t="s">
        <v>93</v>
      </c>
      <c r="Y4347" s="33">
        <v>1960</v>
      </c>
      <c r="AA4347" s="33" t="s">
        <v>42842</v>
      </c>
      <c r="AB4347" s="33">
        <v>4102</v>
      </c>
      <c r="AC4347" s="103">
        <v>18305</v>
      </c>
    </row>
    <row r="4348" spans="1:29" ht="13" customHeight="1" x14ac:dyDescent="0.2">
      <c r="A4348" s="33" t="s">
        <v>23935</v>
      </c>
      <c r="B4348" s="33">
        <v>30</v>
      </c>
      <c r="C4348" s="33" t="s">
        <v>13</v>
      </c>
      <c r="D4348" s="33" t="s">
        <v>30</v>
      </c>
      <c r="E4348" s="33" t="s">
        <v>23936</v>
      </c>
      <c r="F4348" s="94">
        <v>42654</v>
      </c>
      <c r="G4348" s="33" t="s">
        <v>24447</v>
      </c>
      <c r="H4348" s="33" t="s">
        <v>5589</v>
      </c>
      <c r="I4348" s="33" t="s">
        <v>38</v>
      </c>
      <c r="J4348" s="62">
        <v>94518</v>
      </c>
      <c r="K4348" s="33" t="s">
        <v>4133</v>
      </c>
      <c r="L4348" s="33" t="s">
        <v>5591</v>
      </c>
      <c r="M4348" s="1" t="s">
        <v>46387</v>
      </c>
      <c r="N4348" s="33" t="s">
        <v>20</v>
      </c>
      <c r="O4348" s="33" t="s">
        <v>23937</v>
      </c>
      <c r="P4348" s="33" t="s">
        <v>45771</v>
      </c>
      <c r="Q4348" s="33" t="s">
        <v>29986</v>
      </c>
      <c r="R4348" s="39" t="s">
        <v>23938</v>
      </c>
      <c r="S4348" s="33" t="s">
        <v>93</v>
      </c>
      <c r="T4348" s="33" t="s">
        <v>21</v>
      </c>
      <c r="U4348" s="33" t="s">
        <v>26682</v>
      </c>
      <c r="V4348" s="33" t="s">
        <v>26482</v>
      </c>
      <c r="W4348" s="33" t="s">
        <v>26485</v>
      </c>
      <c r="X4348" s="33" t="s">
        <v>93</v>
      </c>
      <c r="Y4348" s="33">
        <v>1958</v>
      </c>
      <c r="AA4348" s="33" t="s">
        <v>42844</v>
      </c>
      <c r="AB4348" s="33">
        <v>4100</v>
      </c>
      <c r="AC4348" s="103">
        <v>18302</v>
      </c>
    </row>
    <row r="4349" spans="1:29" ht="13" customHeight="1" x14ac:dyDescent="0.2">
      <c r="A4349" s="33" t="s">
        <v>23939</v>
      </c>
      <c r="B4349" s="33">
        <v>44</v>
      </c>
      <c r="C4349" s="33" t="s">
        <v>13</v>
      </c>
      <c r="D4349" s="33" t="s">
        <v>14</v>
      </c>
      <c r="F4349" s="94">
        <v>42654</v>
      </c>
      <c r="G4349" s="33" t="s">
        <v>23940</v>
      </c>
      <c r="H4349" s="33" t="s">
        <v>1129</v>
      </c>
      <c r="I4349" s="33" t="s">
        <v>281</v>
      </c>
      <c r="J4349" s="62">
        <v>98134</v>
      </c>
      <c r="K4349" s="33" t="s">
        <v>1130</v>
      </c>
      <c r="L4349" s="33" t="s">
        <v>1131</v>
      </c>
      <c r="M4349" s="1" t="s">
        <v>46009</v>
      </c>
      <c r="N4349" s="33" t="s">
        <v>20</v>
      </c>
      <c r="O4349" s="33" t="s">
        <v>23941</v>
      </c>
      <c r="P4349" s="33" t="s">
        <v>45771</v>
      </c>
      <c r="Q4349" s="33" t="s">
        <v>29986</v>
      </c>
      <c r="R4349" s="39" t="s">
        <v>23942</v>
      </c>
      <c r="S4349" s="33" t="s">
        <v>93</v>
      </c>
      <c r="T4349" s="33" t="s">
        <v>21</v>
      </c>
      <c r="U4349" s="33" t="s">
        <v>26682</v>
      </c>
      <c r="V4349" s="33" t="s">
        <v>26482</v>
      </c>
      <c r="W4349" s="33" t="s">
        <v>26485</v>
      </c>
      <c r="X4349" s="33" t="s">
        <v>93</v>
      </c>
      <c r="Y4349" s="33">
        <v>1957</v>
      </c>
      <c r="AA4349" s="33" t="s">
        <v>42842</v>
      </c>
      <c r="AB4349" s="33">
        <v>4099</v>
      </c>
      <c r="AC4349" s="103">
        <v>18303</v>
      </c>
    </row>
    <row r="4350" spans="1:29" ht="13" customHeight="1" x14ac:dyDescent="0.2">
      <c r="A4350" s="33" t="s">
        <v>23924</v>
      </c>
      <c r="B4350" s="33">
        <v>19</v>
      </c>
      <c r="C4350" s="33" t="s">
        <v>13</v>
      </c>
      <c r="D4350" s="33" t="s">
        <v>127</v>
      </c>
      <c r="F4350" s="94">
        <v>42653</v>
      </c>
      <c r="G4350" s="33" t="s">
        <v>23925</v>
      </c>
      <c r="H4350" s="33" t="s">
        <v>1801</v>
      </c>
      <c r="I4350" s="33" t="s">
        <v>66</v>
      </c>
      <c r="J4350" s="62">
        <v>79701</v>
      </c>
      <c r="K4350" s="33" t="s">
        <v>1801</v>
      </c>
      <c r="L4350" s="33" t="s">
        <v>1803</v>
      </c>
      <c r="M4350" s="1" t="s">
        <v>47036</v>
      </c>
      <c r="N4350" s="33" t="s">
        <v>20</v>
      </c>
      <c r="O4350" s="33" t="s">
        <v>23926</v>
      </c>
      <c r="P4350" s="33" t="s">
        <v>45771</v>
      </c>
      <c r="Q4350" s="33" t="s">
        <v>29986</v>
      </c>
      <c r="R4350" s="39" t="s">
        <v>23927</v>
      </c>
      <c r="S4350" s="33" t="s">
        <v>22</v>
      </c>
      <c r="T4350" s="33" t="s">
        <v>21</v>
      </c>
      <c r="U4350" s="33" t="s">
        <v>26689</v>
      </c>
      <c r="V4350" s="33" t="s">
        <v>26482</v>
      </c>
      <c r="X4350" s="33" t="s">
        <v>93</v>
      </c>
      <c r="Y4350" s="33">
        <v>1951</v>
      </c>
      <c r="AA4350" s="33" t="s">
        <v>42842</v>
      </c>
      <c r="AB4350" s="33">
        <v>4096</v>
      </c>
      <c r="AC4350" s="103">
        <v>18294</v>
      </c>
    </row>
    <row r="4351" spans="1:29" ht="13" customHeight="1" x14ac:dyDescent="0.2">
      <c r="A4351" s="33" t="s">
        <v>23920</v>
      </c>
      <c r="B4351" s="33">
        <v>50</v>
      </c>
      <c r="C4351" s="33" t="s">
        <v>13</v>
      </c>
      <c r="D4351" s="33" t="s">
        <v>127</v>
      </c>
      <c r="F4351" s="94">
        <v>42653</v>
      </c>
      <c r="G4351" s="33" t="s">
        <v>23921</v>
      </c>
      <c r="H4351" s="33" t="s">
        <v>5462</v>
      </c>
      <c r="I4351" s="33" t="s">
        <v>337</v>
      </c>
      <c r="J4351" s="62">
        <v>28358</v>
      </c>
      <c r="K4351" s="33" t="s">
        <v>5198</v>
      </c>
      <c r="L4351" s="33" t="s">
        <v>14740</v>
      </c>
      <c r="M4351" s="1" t="s">
        <v>46625</v>
      </c>
      <c r="N4351" s="33" t="s">
        <v>20</v>
      </c>
      <c r="O4351" s="33" t="s">
        <v>23922</v>
      </c>
      <c r="P4351" s="33" t="s">
        <v>45771</v>
      </c>
      <c r="Q4351" s="33" t="s">
        <v>29986</v>
      </c>
      <c r="R4351" s="39" t="s">
        <v>23923</v>
      </c>
      <c r="S4351" s="33" t="s">
        <v>93</v>
      </c>
      <c r="T4351" s="33" t="s">
        <v>21</v>
      </c>
      <c r="U4351" s="33" t="s">
        <v>26689</v>
      </c>
      <c r="V4351" s="33" t="s">
        <v>26482</v>
      </c>
      <c r="W4351" s="33" t="s">
        <v>26485</v>
      </c>
      <c r="X4351" s="33" t="s">
        <v>93</v>
      </c>
      <c r="Y4351" s="33">
        <v>1949</v>
      </c>
      <c r="AA4351" s="33" t="s">
        <v>42844</v>
      </c>
      <c r="AB4351" s="33">
        <v>4095</v>
      </c>
      <c r="AC4351" s="103">
        <v>18296</v>
      </c>
    </row>
    <row r="4352" spans="1:29" ht="13" customHeight="1" x14ac:dyDescent="0.2">
      <c r="A4352" s="33" t="s">
        <v>23915</v>
      </c>
      <c r="B4352" s="33">
        <v>27</v>
      </c>
      <c r="C4352" s="33" t="s">
        <v>13</v>
      </c>
      <c r="D4352" s="33" t="s">
        <v>41</v>
      </c>
      <c r="E4352" s="33" t="s">
        <v>23916</v>
      </c>
      <c r="F4352" s="94">
        <v>42653</v>
      </c>
      <c r="G4352" s="33" t="s">
        <v>23917</v>
      </c>
      <c r="H4352" s="33" t="s">
        <v>19163</v>
      </c>
      <c r="I4352" s="33" t="s">
        <v>38</v>
      </c>
      <c r="J4352" s="62">
        <v>92618</v>
      </c>
      <c r="K4352" s="33" t="s">
        <v>995</v>
      </c>
      <c r="L4352" s="33" t="s">
        <v>894</v>
      </c>
      <c r="M4352" s="1" t="s">
        <v>45955</v>
      </c>
      <c r="N4352" s="33" t="s">
        <v>20</v>
      </c>
      <c r="O4352" s="33" t="s">
        <v>23918</v>
      </c>
      <c r="P4352" s="33" t="s">
        <v>31864</v>
      </c>
      <c r="Q4352" s="33" t="s">
        <v>29986</v>
      </c>
      <c r="R4352" s="39" t="s">
        <v>23919</v>
      </c>
      <c r="S4352" s="33" t="s">
        <v>509</v>
      </c>
      <c r="T4352" s="33" t="s">
        <v>28</v>
      </c>
      <c r="U4352" s="33" t="s">
        <v>26487</v>
      </c>
      <c r="V4352" s="33" t="s">
        <v>26482</v>
      </c>
      <c r="W4352" s="33" t="s">
        <v>26485</v>
      </c>
      <c r="X4352" s="33" t="s">
        <v>93</v>
      </c>
      <c r="Y4352" s="33">
        <v>1950</v>
      </c>
      <c r="AA4352" s="33" t="s">
        <v>42844</v>
      </c>
      <c r="AB4352" s="33">
        <v>4097</v>
      </c>
      <c r="AC4352" s="103">
        <v>18298</v>
      </c>
    </row>
    <row r="4353" spans="1:29" ht="13" customHeight="1" x14ac:dyDescent="0.2">
      <c r="A4353" s="33" t="s">
        <v>23928</v>
      </c>
      <c r="B4353" s="33">
        <v>26</v>
      </c>
      <c r="C4353" s="33" t="s">
        <v>13</v>
      </c>
      <c r="D4353" s="33" t="s">
        <v>30</v>
      </c>
      <c r="E4353" s="33" t="s">
        <v>23929</v>
      </c>
      <c r="F4353" s="94">
        <v>42653</v>
      </c>
      <c r="G4353" s="33" t="s">
        <v>23930</v>
      </c>
      <c r="H4353" s="33" t="s">
        <v>23931</v>
      </c>
      <c r="I4353" s="33" t="s">
        <v>62</v>
      </c>
      <c r="J4353" s="62">
        <v>44145</v>
      </c>
      <c r="K4353" s="33" t="s">
        <v>94</v>
      </c>
      <c r="L4353" s="33" t="s">
        <v>23932</v>
      </c>
      <c r="M4353" s="1" t="s">
        <v>47808</v>
      </c>
      <c r="N4353" s="33" t="s">
        <v>20</v>
      </c>
      <c r="O4353" s="33" t="s">
        <v>23933</v>
      </c>
      <c r="P4353" s="33" t="s">
        <v>31754</v>
      </c>
      <c r="Q4353" s="33" t="s">
        <v>29986</v>
      </c>
      <c r="R4353" s="39" t="s">
        <v>23934</v>
      </c>
      <c r="S4353" s="33" t="s">
        <v>93</v>
      </c>
      <c r="T4353" s="33" t="s">
        <v>350</v>
      </c>
      <c r="U4353" s="33" t="s">
        <v>26775</v>
      </c>
      <c r="V4353" s="33" t="s">
        <v>26482</v>
      </c>
      <c r="W4353" s="33" t="s">
        <v>26483</v>
      </c>
      <c r="X4353" s="33" t="s">
        <v>93</v>
      </c>
      <c r="Y4353" s="33">
        <v>1952</v>
      </c>
      <c r="AA4353" s="33" t="s">
        <v>42844</v>
      </c>
      <c r="AB4353" s="33">
        <v>4098</v>
      </c>
      <c r="AC4353" s="103">
        <v>18293</v>
      </c>
    </row>
    <row r="4354" spans="1:29" ht="13" customHeight="1" x14ac:dyDescent="0.2">
      <c r="A4354" s="33" t="s">
        <v>23910</v>
      </c>
      <c r="B4354" s="33">
        <v>40</v>
      </c>
      <c r="C4354" s="33" t="s">
        <v>13</v>
      </c>
      <c r="D4354" s="33" t="s">
        <v>30</v>
      </c>
      <c r="E4354" s="33" t="s">
        <v>23911</v>
      </c>
      <c r="F4354" s="94">
        <v>42652</v>
      </c>
      <c r="G4354" s="33" t="s">
        <v>23912</v>
      </c>
      <c r="H4354" s="33" t="s">
        <v>636</v>
      </c>
      <c r="I4354" s="33" t="s">
        <v>111</v>
      </c>
      <c r="J4354" s="62">
        <v>85054</v>
      </c>
      <c r="K4354" s="33" t="s">
        <v>582</v>
      </c>
      <c r="L4354" s="33" t="s">
        <v>10107</v>
      </c>
      <c r="M4354" s="1" t="s">
        <v>45998</v>
      </c>
      <c r="N4354" s="33" t="s">
        <v>20</v>
      </c>
      <c r="O4354" s="33" t="s">
        <v>23913</v>
      </c>
      <c r="P4354" s="33" t="s">
        <v>45771</v>
      </c>
      <c r="Q4354" s="33" t="s">
        <v>29986</v>
      </c>
      <c r="R4354" s="39" t="s">
        <v>23914</v>
      </c>
      <c r="S4354" s="33" t="s">
        <v>509</v>
      </c>
      <c r="T4354" s="33" t="s">
        <v>21</v>
      </c>
      <c r="U4354" s="33" t="s">
        <v>26689</v>
      </c>
      <c r="V4354" s="33" t="s">
        <v>26482</v>
      </c>
      <c r="W4354" s="33" t="s">
        <v>26483</v>
      </c>
      <c r="X4354" s="33" t="s">
        <v>93</v>
      </c>
      <c r="Y4354" s="33">
        <v>1954</v>
      </c>
      <c r="AA4354" s="33" t="s">
        <v>42842</v>
      </c>
      <c r="AB4354" s="33">
        <v>4094</v>
      </c>
      <c r="AC4354" s="103">
        <v>18292</v>
      </c>
    </row>
    <row r="4355" spans="1:29" ht="13" customHeight="1" x14ac:dyDescent="0.2">
      <c r="A4355" s="33" t="s">
        <v>23775</v>
      </c>
      <c r="B4355" s="33">
        <v>41</v>
      </c>
      <c r="C4355" s="33" t="s">
        <v>13</v>
      </c>
      <c r="D4355" s="33" t="s">
        <v>78</v>
      </c>
      <c r="F4355" s="94">
        <v>42652</v>
      </c>
      <c r="G4355" s="33" t="s">
        <v>23778</v>
      </c>
      <c r="H4355" s="33" t="s">
        <v>4586</v>
      </c>
      <c r="I4355" s="33" t="s">
        <v>392</v>
      </c>
      <c r="J4355" s="62">
        <v>13210</v>
      </c>
      <c r="K4355" s="33" t="s">
        <v>12078</v>
      </c>
      <c r="L4355" s="33" t="s">
        <v>19350</v>
      </c>
      <c r="M4355" s="1" t="s">
        <v>46171</v>
      </c>
      <c r="N4355" s="33" t="s">
        <v>20</v>
      </c>
      <c r="O4355" s="33" t="s">
        <v>23776</v>
      </c>
      <c r="P4355" s="33" t="s">
        <v>42395</v>
      </c>
      <c r="Q4355" s="33" t="s">
        <v>29986</v>
      </c>
      <c r="R4355" s="39" t="s">
        <v>23777</v>
      </c>
      <c r="S4355" s="33" t="s">
        <v>22</v>
      </c>
      <c r="T4355" s="33" t="s">
        <v>21</v>
      </c>
      <c r="U4355" s="33" t="s">
        <v>26689</v>
      </c>
      <c r="V4355" s="33" t="s">
        <v>26484</v>
      </c>
      <c r="W4355" s="33" t="s">
        <v>26485</v>
      </c>
      <c r="X4355" s="33" t="s">
        <v>93</v>
      </c>
      <c r="Y4355" s="33">
        <v>1943</v>
      </c>
      <c r="AA4355" s="33" t="s">
        <v>42842</v>
      </c>
      <c r="AB4355" s="33">
        <v>4093</v>
      </c>
      <c r="AC4355" s="103">
        <v>18291</v>
      </c>
    </row>
    <row r="4356" spans="1:29" ht="13" customHeight="1" x14ac:dyDescent="0.2">
      <c r="A4356" s="33" t="s">
        <v>23889</v>
      </c>
      <c r="B4356" s="33">
        <v>21</v>
      </c>
      <c r="C4356" s="33" t="s">
        <v>13</v>
      </c>
      <c r="D4356" s="33" t="s">
        <v>41</v>
      </c>
      <c r="F4356" s="94">
        <v>42651</v>
      </c>
      <c r="G4356" s="33" t="s">
        <v>23890</v>
      </c>
      <c r="H4356" s="33" t="s">
        <v>15446</v>
      </c>
      <c r="I4356" s="33" t="s">
        <v>281</v>
      </c>
      <c r="J4356" s="62">
        <v>98003</v>
      </c>
      <c r="K4356" s="33" t="s">
        <v>1130</v>
      </c>
      <c r="L4356" s="33" t="s">
        <v>15448</v>
      </c>
      <c r="M4356" s="1" t="s">
        <v>46321</v>
      </c>
      <c r="N4356" s="33" t="s">
        <v>20</v>
      </c>
      <c r="O4356" s="33" t="s">
        <v>23891</v>
      </c>
      <c r="P4356" s="33" t="s">
        <v>45771</v>
      </c>
      <c r="Q4356" s="33" t="s">
        <v>29986</v>
      </c>
      <c r="R4356" s="39" t="s">
        <v>23892</v>
      </c>
      <c r="S4356" s="33" t="s">
        <v>509</v>
      </c>
      <c r="T4356" s="33" t="s">
        <v>21</v>
      </c>
      <c r="U4356" s="33" t="s">
        <v>26682</v>
      </c>
      <c r="V4356" s="33" t="s">
        <v>26482</v>
      </c>
      <c r="W4356" s="33" t="s">
        <v>26485</v>
      </c>
      <c r="X4356" s="33" t="s">
        <v>93</v>
      </c>
      <c r="Y4356" s="33">
        <v>1942</v>
      </c>
      <c r="AA4356" s="33" t="s">
        <v>42844</v>
      </c>
      <c r="AB4356" s="33">
        <v>4089</v>
      </c>
      <c r="AC4356" s="103">
        <v>18289</v>
      </c>
    </row>
    <row r="4357" spans="1:29" ht="13" customHeight="1" x14ac:dyDescent="0.2">
      <c r="A4357" s="33" t="s">
        <v>23898</v>
      </c>
      <c r="B4357" s="33">
        <v>53</v>
      </c>
      <c r="C4357" s="33" t="s">
        <v>102</v>
      </c>
      <c r="D4357" s="33" t="s">
        <v>30</v>
      </c>
      <c r="F4357" s="94">
        <v>42651</v>
      </c>
      <c r="G4357" s="33" t="s">
        <v>23899</v>
      </c>
      <c r="H4357" s="33" t="s">
        <v>9287</v>
      </c>
      <c r="I4357" s="33" t="s">
        <v>38</v>
      </c>
      <c r="J4357" s="62">
        <v>95355</v>
      </c>
      <c r="K4357" s="33" t="s">
        <v>2941</v>
      </c>
      <c r="L4357" s="33" t="s">
        <v>9289</v>
      </c>
      <c r="M4357" s="1" t="s">
        <v>45997</v>
      </c>
      <c r="N4357" s="33" t="s">
        <v>20</v>
      </c>
      <c r="O4357" s="33" t="s">
        <v>23900</v>
      </c>
      <c r="P4357" s="33" t="s">
        <v>45771</v>
      </c>
      <c r="Q4357" s="33" t="s">
        <v>29986</v>
      </c>
      <c r="R4357" s="39" t="s">
        <v>23901</v>
      </c>
      <c r="S4357" s="33" t="s">
        <v>901</v>
      </c>
      <c r="T4357" s="33" t="s">
        <v>21</v>
      </c>
      <c r="U4357" s="33" t="s">
        <v>26682</v>
      </c>
      <c r="V4357" s="33" t="s">
        <v>26484</v>
      </c>
      <c r="W4357" s="33" t="s">
        <v>26485</v>
      </c>
      <c r="X4357" s="33" t="s">
        <v>93</v>
      </c>
      <c r="Y4357" s="33">
        <v>1956</v>
      </c>
      <c r="AA4357" s="33" t="s">
        <v>42844</v>
      </c>
      <c r="AB4357" s="33">
        <v>4090</v>
      </c>
      <c r="AC4357" s="103">
        <v>18288</v>
      </c>
    </row>
    <row r="4358" spans="1:29" ht="13" customHeight="1" x14ac:dyDescent="0.2">
      <c r="A4358" s="33" t="s">
        <v>23893</v>
      </c>
      <c r="B4358" s="33">
        <v>62</v>
      </c>
      <c r="C4358" s="33" t="s">
        <v>13</v>
      </c>
      <c r="D4358" s="33" t="s">
        <v>30</v>
      </c>
      <c r="E4358" s="33" t="s">
        <v>23894</v>
      </c>
      <c r="F4358" s="94">
        <v>42651</v>
      </c>
      <c r="G4358" s="33" t="s">
        <v>23895</v>
      </c>
      <c r="H4358" s="33" t="s">
        <v>1673</v>
      </c>
      <c r="I4358" s="33" t="s">
        <v>197</v>
      </c>
      <c r="J4358" s="62">
        <v>46803</v>
      </c>
      <c r="K4358" s="33" t="s">
        <v>1675</v>
      </c>
      <c r="L4358" s="33" t="s">
        <v>1676</v>
      </c>
      <c r="M4358" s="1" t="s">
        <v>46682</v>
      </c>
      <c r="N4358" s="33" t="s">
        <v>20</v>
      </c>
      <c r="O4358" s="33" t="s">
        <v>23896</v>
      </c>
      <c r="P4358" s="33" t="s">
        <v>31754</v>
      </c>
      <c r="Q4358" s="33" t="s">
        <v>29986</v>
      </c>
      <c r="R4358" s="39" t="s">
        <v>23897</v>
      </c>
      <c r="S4358" s="33" t="s">
        <v>22</v>
      </c>
      <c r="T4358" s="33" t="s">
        <v>21</v>
      </c>
      <c r="U4358" s="33" t="s">
        <v>26682</v>
      </c>
      <c r="V4358" s="33" t="s">
        <v>26482</v>
      </c>
      <c r="W4358" s="33" t="s">
        <v>26485</v>
      </c>
      <c r="X4358" s="33" t="s">
        <v>93</v>
      </c>
      <c r="Y4358" s="33">
        <v>2143</v>
      </c>
      <c r="AA4358" s="33" t="s">
        <v>42842</v>
      </c>
      <c r="AB4358" s="33">
        <v>4091</v>
      </c>
      <c r="AC4358" s="103">
        <v>18286</v>
      </c>
    </row>
    <row r="4359" spans="1:29" ht="13" customHeight="1" x14ac:dyDescent="0.2">
      <c r="A4359" s="33" t="s">
        <v>23902</v>
      </c>
      <c r="B4359" s="33">
        <v>39</v>
      </c>
      <c r="C4359" s="33" t="s">
        <v>13</v>
      </c>
      <c r="D4359" s="33" t="s">
        <v>30</v>
      </c>
      <c r="E4359" s="33" t="s">
        <v>23903</v>
      </c>
      <c r="F4359" s="94">
        <v>42651</v>
      </c>
      <c r="G4359" s="33" t="s">
        <v>23904</v>
      </c>
      <c r="H4359" s="33" t="s">
        <v>23905</v>
      </c>
      <c r="I4359" s="33" t="s">
        <v>366</v>
      </c>
      <c r="J4359" s="62">
        <v>74883</v>
      </c>
      <c r="K4359" s="33" t="s">
        <v>23906</v>
      </c>
      <c r="L4359" s="33" t="s">
        <v>23907</v>
      </c>
      <c r="M4359" s="1" t="s">
        <v>47809</v>
      </c>
      <c r="N4359" s="33" t="s">
        <v>20</v>
      </c>
      <c r="O4359" s="33" t="s">
        <v>23908</v>
      </c>
      <c r="P4359" s="33" t="s">
        <v>45771</v>
      </c>
      <c r="Q4359" s="33" t="s">
        <v>29986</v>
      </c>
      <c r="R4359" s="39" t="s">
        <v>23909</v>
      </c>
      <c r="S4359" s="33" t="s">
        <v>93</v>
      </c>
      <c r="T4359" s="33" t="s">
        <v>350</v>
      </c>
      <c r="U4359" s="33" t="s">
        <v>26775</v>
      </c>
      <c r="V4359" s="33" t="s">
        <v>26482</v>
      </c>
      <c r="W4359" s="33" t="s">
        <v>26485</v>
      </c>
      <c r="X4359" s="33" t="s">
        <v>93</v>
      </c>
      <c r="Y4359" s="33">
        <v>1947</v>
      </c>
      <c r="AA4359" s="33" t="s">
        <v>42843</v>
      </c>
      <c r="AB4359" s="33">
        <v>4092</v>
      </c>
      <c r="AC4359" s="103">
        <v>18287</v>
      </c>
    </row>
    <row r="4360" spans="1:29" ht="13" customHeight="1" x14ac:dyDescent="0.2">
      <c r="A4360" s="33" t="s">
        <v>23863</v>
      </c>
      <c r="B4360" s="33">
        <v>28</v>
      </c>
      <c r="C4360" s="33" t="s">
        <v>13</v>
      </c>
      <c r="D4360" s="33" t="s">
        <v>78</v>
      </c>
      <c r="F4360" s="94">
        <v>42650</v>
      </c>
      <c r="G4360" s="33" t="s">
        <v>23864</v>
      </c>
      <c r="H4360" s="33" t="s">
        <v>314</v>
      </c>
      <c r="I4360" s="33" t="s">
        <v>18</v>
      </c>
      <c r="J4360" s="62">
        <v>71303</v>
      </c>
      <c r="K4360" s="33" t="s">
        <v>2875</v>
      </c>
      <c r="L4360" s="33" t="s">
        <v>2876</v>
      </c>
      <c r="M4360" s="1" t="s">
        <v>47810</v>
      </c>
      <c r="N4360" s="33" t="s">
        <v>20</v>
      </c>
      <c r="O4360" s="33" t="s">
        <v>23865</v>
      </c>
      <c r="P4360" s="33" t="s">
        <v>45771</v>
      </c>
      <c r="Q4360" s="33" t="s">
        <v>29986</v>
      </c>
      <c r="R4360" s="39" t="s">
        <v>23866</v>
      </c>
      <c r="S4360" s="33" t="s">
        <v>93</v>
      </c>
      <c r="T4360" s="33" t="s">
        <v>21</v>
      </c>
      <c r="U4360" s="33" t="s">
        <v>26689</v>
      </c>
      <c r="V4360" s="33" t="s">
        <v>26484</v>
      </c>
      <c r="W4360" s="33" t="s">
        <v>26485</v>
      </c>
      <c r="X4360" s="33" t="s">
        <v>93</v>
      </c>
      <c r="Y4360" s="33">
        <v>1948</v>
      </c>
      <c r="AA4360" s="33" t="s">
        <v>42842</v>
      </c>
      <c r="AB4360" s="33">
        <v>4085</v>
      </c>
      <c r="AC4360" s="103">
        <v>18281</v>
      </c>
    </row>
    <row r="4361" spans="1:29" ht="13" customHeight="1" x14ac:dyDescent="0.2">
      <c r="A4361" s="33" t="s">
        <v>23871</v>
      </c>
      <c r="B4361" s="33">
        <v>36</v>
      </c>
      <c r="C4361" s="33" t="s">
        <v>13</v>
      </c>
      <c r="D4361" s="33" t="s">
        <v>30</v>
      </c>
      <c r="E4361" s="33" t="s">
        <v>23872</v>
      </c>
      <c r="F4361" s="94">
        <v>42650</v>
      </c>
      <c r="G4361" s="33" t="s">
        <v>23873</v>
      </c>
      <c r="H4361" s="33" t="s">
        <v>1673</v>
      </c>
      <c r="I4361" s="33" t="s">
        <v>197</v>
      </c>
      <c r="J4361" s="62">
        <v>46825</v>
      </c>
      <c r="K4361" s="33" t="s">
        <v>1675</v>
      </c>
      <c r="L4361" s="33" t="s">
        <v>1676</v>
      </c>
      <c r="M4361" s="1" t="s">
        <v>46682</v>
      </c>
      <c r="N4361" s="33" t="s">
        <v>20</v>
      </c>
      <c r="O4361" s="33" t="s">
        <v>23874</v>
      </c>
      <c r="P4361" s="33" t="s">
        <v>45771</v>
      </c>
      <c r="Q4361" s="33" t="s">
        <v>29986</v>
      </c>
      <c r="R4361" s="39" t="s">
        <v>23875</v>
      </c>
      <c r="S4361" s="33" t="s">
        <v>93</v>
      </c>
      <c r="T4361" s="33" t="s">
        <v>21</v>
      </c>
      <c r="U4361" s="33" t="s">
        <v>26682</v>
      </c>
      <c r="V4361" s="33" t="s">
        <v>26482</v>
      </c>
      <c r="W4361" s="33" t="s">
        <v>26485</v>
      </c>
      <c r="X4361" s="33" t="s">
        <v>93</v>
      </c>
      <c r="Y4361" s="33">
        <v>1945</v>
      </c>
      <c r="AA4361" s="33" t="s">
        <v>42842</v>
      </c>
      <c r="AB4361" s="33">
        <v>4086</v>
      </c>
      <c r="AC4361" s="103">
        <v>18282</v>
      </c>
    </row>
    <row r="4362" spans="1:29" ht="13" customHeight="1" x14ac:dyDescent="0.2">
      <c r="A4362" s="33" t="s">
        <v>23881</v>
      </c>
      <c r="B4362" s="33">
        <v>42</v>
      </c>
      <c r="C4362" s="33" t="s">
        <v>13</v>
      </c>
      <c r="D4362" s="33" t="s">
        <v>30</v>
      </c>
      <c r="E4362" s="33" t="s">
        <v>23882</v>
      </c>
      <c r="F4362" s="94">
        <v>42650</v>
      </c>
      <c r="G4362" s="33" t="s">
        <v>23876</v>
      </c>
      <c r="H4362" s="33" t="s">
        <v>23877</v>
      </c>
      <c r="I4362" s="33" t="s">
        <v>87</v>
      </c>
      <c r="J4362" s="62">
        <v>35645</v>
      </c>
      <c r="K4362" s="33" t="s">
        <v>2526</v>
      </c>
      <c r="L4362" s="33" t="s">
        <v>23878</v>
      </c>
      <c r="M4362" s="1" t="s">
        <v>48917</v>
      </c>
      <c r="N4362" s="33" t="s">
        <v>20</v>
      </c>
      <c r="O4362" s="33" t="s">
        <v>23879</v>
      </c>
      <c r="P4362" s="33" t="s">
        <v>45771</v>
      </c>
      <c r="Q4362" s="33" t="s">
        <v>29986</v>
      </c>
      <c r="R4362" s="39" t="s">
        <v>23880</v>
      </c>
      <c r="S4362" s="33" t="s">
        <v>93</v>
      </c>
      <c r="T4362" s="33" t="s">
        <v>21</v>
      </c>
      <c r="U4362" s="33" t="s">
        <v>26689</v>
      </c>
      <c r="V4362" s="33" t="s">
        <v>26484</v>
      </c>
      <c r="W4362" s="33" t="s">
        <v>26485</v>
      </c>
      <c r="X4362" s="33" t="s">
        <v>93</v>
      </c>
      <c r="Y4362" s="33">
        <v>1946</v>
      </c>
      <c r="AA4362" s="33" t="s">
        <v>42843</v>
      </c>
      <c r="AB4362" s="33">
        <v>4084</v>
      </c>
      <c r="AC4362" s="103">
        <v>18284</v>
      </c>
    </row>
    <row r="4363" spans="1:29" ht="13" customHeight="1" x14ac:dyDescent="0.2">
      <c r="A4363" s="33" t="s">
        <v>23867</v>
      </c>
      <c r="B4363" s="33">
        <v>49</v>
      </c>
      <c r="C4363" s="33" t="s">
        <v>13</v>
      </c>
      <c r="D4363" s="33" t="s">
        <v>30</v>
      </c>
      <c r="E4363" s="33" t="s">
        <v>23868</v>
      </c>
      <c r="F4363" s="94">
        <v>42650</v>
      </c>
      <c r="G4363" s="33" t="s">
        <v>24446</v>
      </c>
      <c r="H4363" s="33" t="s">
        <v>2315</v>
      </c>
      <c r="I4363" s="33" t="s">
        <v>915</v>
      </c>
      <c r="J4363" s="62">
        <v>72015</v>
      </c>
      <c r="K4363" s="33" t="s">
        <v>4672</v>
      </c>
      <c r="L4363" s="33" t="s">
        <v>13570</v>
      </c>
      <c r="M4363" s="1" t="s">
        <v>47759</v>
      </c>
      <c r="N4363" s="33" t="s">
        <v>20</v>
      </c>
      <c r="O4363" s="33" t="s">
        <v>23869</v>
      </c>
      <c r="P4363" s="33" t="s">
        <v>45771</v>
      </c>
      <c r="Q4363" s="33" t="s">
        <v>29986</v>
      </c>
      <c r="R4363" s="39" t="s">
        <v>23870</v>
      </c>
      <c r="S4363" s="33" t="s">
        <v>22</v>
      </c>
      <c r="T4363" s="33" t="s">
        <v>45897</v>
      </c>
      <c r="U4363" s="33" t="s">
        <v>39851</v>
      </c>
      <c r="V4363" s="33" t="s">
        <v>26482</v>
      </c>
      <c r="W4363" s="33" t="s">
        <v>26485</v>
      </c>
      <c r="X4363" s="33" t="s">
        <v>93</v>
      </c>
      <c r="Y4363" s="33">
        <v>1953</v>
      </c>
      <c r="AA4363" s="33" t="s">
        <v>42844</v>
      </c>
      <c r="AB4363" s="33">
        <v>4087</v>
      </c>
      <c r="AC4363" s="103">
        <v>18280</v>
      </c>
    </row>
    <row r="4364" spans="1:29" ht="13" customHeight="1" x14ac:dyDescent="0.2">
      <c r="A4364" s="33" t="s">
        <v>23883</v>
      </c>
      <c r="B4364" s="33">
        <v>57</v>
      </c>
      <c r="C4364" s="33" t="s">
        <v>13</v>
      </c>
      <c r="D4364" s="33" t="s">
        <v>78</v>
      </c>
      <c r="F4364" s="94">
        <v>42650</v>
      </c>
      <c r="G4364" s="33" t="s">
        <v>23884</v>
      </c>
      <c r="H4364" s="33" t="s">
        <v>1443</v>
      </c>
      <c r="I4364" s="33" t="s">
        <v>159</v>
      </c>
      <c r="J4364" s="62">
        <v>31206</v>
      </c>
      <c r="K4364" s="33" t="s">
        <v>23885</v>
      </c>
      <c r="L4364" s="33" t="s">
        <v>23886</v>
      </c>
      <c r="M4364" s="1" t="s">
        <v>46011</v>
      </c>
      <c r="N4364" s="33" t="s">
        <v>20</v>
      </c>
      <c r="O4364" s="33" t="s">
        <v>23887</v>
      </c>
      <c r="P4364" s="33" t="s">
        <v>45771</v>
      </c>
      <c r="Q4364" s="33" t="s">
        <v>29986</v>
      </c>
      <c r="R4364" s="39" t="s">
        <v>23888</v>
      </c>
      <c r="S4364" s="33" t="s">
        <v>93</v>
      </c>
      <c r="T4364" s="33" t="s">
        <v>28</v>
      </c>
      <c r="U4364" s="33" t="s">
        <v>26487</v>
      </c>
      <c r="V4364" s="33" t="s">
        <v>26482</v>
      </c>
      <c r="W4364" s="33" t="s">
        <v>26485</v>
      </c>
      <c r="X4364" s="33" t="s">
        <v>93</v>
      </c>
      <c r="Y4364" s="33">
        <v>1944</v>
      </c>
      <c r="AA4364" s="33" t="s">
        <v>42844</v>
      </c>
      <c r="AB4364" s="33">
        <v>4088</v>
      </c>
      <c r="AC4364" s="103">
        <v>18283</v>
      </c>
    </row>
    <row r="4365" spans="1:29" ht="13" customHeight="1" x14ac:dyDescent="0.2">
      <c r="A4365" s="33" t="s">
        <v>23858</v>
      </c>
      <c r="B4365" s="33">
        <v>46</v>
      </c>
      <c r="C4365" s="33" t="s">
        <v>13</v>
      </c>
      <c r="D4365" s="33" t="s">
        <v>30</v>
      </c>
      <c r="E4365" s="33" t="s">
        <v>23859</v>
      </c>
      <c r="F4365" s="94">
        <v>42649</v>
      </c>
      <c r="G4365" s="33" t="s">
        <v>23860</v>
      </c>
      <c r="H4365" s="33" t="s">
        <v>671</v>
      </c>
      <c r="I4365" s="33" t="s">
        <v>66</v>
      </c>
      <c r="J4365" s="62">
        <v>77030</v>
      </c>
      <c r="K4365" s="33" t="s">
        <v>512</v>
      </c>
      <c r="L4365" s="33" t="s">
        <v>513</v>
      </c>
      <c r="M4365" s="1" t="s">
        <v>46076</v>
      </c>
      <c r="N4365" s="33" t="s">
        <v>20</v>
      </c>
      <c r="O4365" s="33" t="s">
        <v>23861</v>
      </c>
      <c r="P4365" s="33" t="s">
        <v>45771</v>
      </c>
      <c r="Q4365" s="33" t="s">
        <v>29986</v>
      </c>
      <c r="R4365" s="39" t="s">
        <v>23862</v>
      </c>
      <c r="S4365" s="33" t="s">
        <v>93</v>
      </c>
      <c r="T4365" s="33" t="s">
        <v>21</v>
      </c>
      <c r="U4365" s="33" t="s">
        <v>26532</v>
      </c>
      <c r="V4365" s="33" t="s">
        <v>26484</v>
      </c>
      <c r="W4365" s="33" t="s">
        <v>26485</v>
      </c>
      <c r="AA4365" s="33" t="s">
        <v>42844</v>
      </c>
      <c r="AB4365" s="33">
        <v>4083</v>
      </c>
      <c r="AC4365" s="103">
        <v>18279</v>
      </c>
    </row>
    <row r="4366" spans="1:29" ht="13" customHeight="1" x14ac:dyDescent="0.2">
      <c r="A4366" s="33" t="s">
        <v>23843</v>
      </c>
      <c r="B4366" s="33">
        <v>28</v>
      </c>
      <c r="C4366" s="33" t="s">
        <v>13</v>
      </c>
      <c r="D4366" s="33" t="s">
        <v>30</v>
      </c>
      <c r="E4366" s="33" t="s">
        <v>23844</v>
      </c>
      <c r="F4366" s="94">
        <v>42648</v>
      </c>
      <c r="G4366" s="33" t="s">
        <v>23845</v>
      </c>
      <c r="H4366" s="33" t="s">
        <v>933</v>
      </c>
      <c r="I4366" s="33" t="s">
        <v>191</v>
      </c>
      <c r="J4366" s="62">
        <v>80309</v>
      </c>
      <c r="K4366" s="33" t="s">
        <v>933</v>
      </c>
      <c r="L4366" s="33" t="s">
        <v>23846</v>
      </c>
      <c r="M4366" s="1" t="s">
        <v>47812</v>
      </c>
      <c r="N4366" s="33" t="s">
        <v>20</v>
      </c>
      <c r="O4366" s="33" t="s">
        <v>23847</v>
      </c>
      <c r="P4366" s="33" t="s">
        <v>31864</v>
      </c>
      <c r="Q4366" s="33" t="s">
        <v>29986</v>
      </c>
      <c r="R4366" s="39" t="s">
        <v>23848</v>
      </c>
      <c r="S4366" s="33" t="s">
        <v>509</v>
      </c>
      <c r="T4366" s="33" t="s">
        <v>21</v>
      </c>
      <c r="U4366" s="33" t="s">
        <v>26505</v>
      </c>
      <c r="V4366" s="33" t="s">
        <v>26482</v>
      </c>
      <c r="W4366" s="33" t="s">
        <v>26485</v>
      </c>
      <c r="X4366" s="33" t="s">
        <v>93</v>
      </c>
      <c r="Y4366" s="33">
        <v>1937</v>
      </c>
      <c r="AA4366" s="33" t="s">
        <v>49699</v>
      </c>
      <c r="AB4366" s="33">
        <v>4081</v>
      </c>
      <c r="AC4366" s="103">
        <v>18276</v>
      </c>
    </row>
    <row r="4367" spans="1:29" ht="13" customHeight="1" x14ac:dyDescent="0.2">
      <c r="A4367" s="1" t="s">
        <v>23849</v>
      </c>
      <c r="B4367" s="33">
        <v>32</v>
      </c>
      <c r="C4367" s="33" t="s">
        <v>13</v>
      </c>
      <c r="D4367" s="1" t="s">
        <v>23</v>
      </c>
      <c r="F4367" s="94">
        <v>42648</v>
      </c>
      <c r="G4367" s="33" t="s">
        <v>24445</v>
      </c>
      <c r="H4367" s="33" t="s">
        <v>4951</v>
      </c>
      <c r="I4367" s="33" t="s">
        <v>297</v>
      </c>
      <c r="J4367" s="62">
        <v>38343</v>
      </c>
      <c r="K4367" s="33" t="s">
        <v>9710</v>
      </c>
      <c r="L4367" s="33" t="s">
        <v>17358</v>
      </c>
      <c r="M4367" s="1" t="s">
        <v>47811</v>
      </c>
      <c r="N4367" s="33" t="s">
        <v>20</v>
      </c>
      <c r="O4367" s="33" t="s">
        <v>23850</v>
      </c>
      <c r="P4367" s="33" t="s">
        <v>45771</v>
      </c>
      <c r="Q4367" s="33" t="s">
        <v>29986</v>
      </c>
      <c r="R4367" s="39" t="s">
        <v>23851</v>
      </c>
      <c r="S4367" s="33" t="s">
        <v>22</v>
      </c>
      <c r="T4367" s="33" t="s">
        <v>21</v>
      </c>
      <c r="U4367" s="33" t="s">
        <v>26689</v>
      </c>
      <c r="V4367" s="33" t="s">
        <v>26487</v>
      </c>
      <c r="W4367" s="33" t="s">
        <v>26485</v>
      </c>
      <c r="AA4367" s="33" t="s">
        <v>42843</v>
      </c>
      <c r="AB4367" s="33">
        <v>4080</v>
      </c>
      <c r="AC4367" s="103"/>
    </row>
    <row r="4368" spans="1:29" ht="13" customHeight="1" x14ac:dyDescent="0.2">
      <c r="A4368" s="33" t="s">
        <v>23852</v>
      </c>
      <c r="B4368" s="33">
        <v>35</v>
      </c>
      <c r="C4368" s="33" t="s">
        <v>13</v>
      </c>
      <c r="D4368" s="33" t="s">
        <v>30</v>
      </c>
      <c r="E4368" s="33" t="s">
        <v>23853</v>
      </c>
      <c r="F4368" s="94">
        <v>42648</v>
      </c>
      <c r="G4368" s="33" t="s">
        <v>23854</v>
      </c>
      <c r="H4368" s="33" t="s">
        <v>23855</v>
      </c>
      <c r="I4368" s="33" t="s">
        <v>25</v>
      </c>
      <c r="J4368" s="62">
        <v>29461</v>
      </c>
      <c r="K4368" s="33" t="s">
        <v>4875</v>
      </c>
      <c r="L4368" s="33" t="s">
        <v>17424</v>
      </c>
      <c r="M4368" s="1" t="s">
        <v>46019</v>
      </c>
      <c r="N4368" s="33" t="s">
        <v>20</v>
      </c>
      <c r="O4368" s="33" t="s">
        <v>23856</v>
      </c>
      <c r="P4368" s="33" t="s">
        <v>45771</v>
      </c>
      <c r="Q4368" s="33" t="s">
        <v>29986</v>
      </c>
      <c r="R4368" s="39" t="s">
        <v>23857</v>
      </c>
      <c r="S4368" s="33" t="s">
        <v>93</v>
      </c>
      <c r="T4368" s="33" t="s">
        <v>350</v>
      </c>
      <c r="U4368" s="33" t="s">
        <v>26775</v>
      </c>
      <c r="V4368" s="33" t="s">
        <v>26484</v>
      </c>
      <c r="W4368" s="33" t="s">
        <v>26483</v>
      </c>
      <c r="X4368" s="33" t="s">
        <v>93</v>
      </c>
      <c r="Y4368" s="33">
        <v>1939</v>
      </c>
      <c r="AA4368" s="33" t="s">
        <v>42843</v>
      </c>
      <c r="AB4368" s="33">
        <v>4082</v>
      </c>
      <c r="AC4368" s="103">
        <v>18277</v>
      </c>
    </row>
    <row r="4369" spans="1:29" ht="13" customHeight="1" x14ac:dyDescent="0.2">
      <c r="A4369" s="33" t="s">
        <v>23836</v>
      </c>
      <c r="B4369" s="33">
        <v>26</v>
      </c>
      <c r="C4369" s="33" t="s">
        <v>13</v>
      </c>
      <c r="D4369" s="33" t="s">
        <v>30</v>
      </c>
      <c r="E4369" s="33" t="s">
        <v>23837</v>
      </c>
      <c r="F4369" s="94">
        <v>42647</v>
      </c>
      <c r="G4369" s="33" t="s">
        <v>23838</v>
      </c>
      <c r="H4369" s="33" t="s">
        <v>23839</v>
      </c>
      <c r="I4369" s="33" t="s">
        <v>915</v>
      </c>
      <c r="J4369" s="62">
        <v>72764</v>
      </c>
      <c r="K4369" s="33" t="s">
        <v>106</v>
      </c>
      <c r="L4369" s="33" t="s">
        <v>23840</v>
      </c>
      <c r="M4369" s="1" t="s">
        <v>47062</v>
      </c>
      <c r="N4369" s="33" t="s">
        <v>20</v>
      </c>
      <c r="O4369" s="33" t="s">
        <v>23841</v>
      </c>
      <c r="P4369" s="33" t="s">
        <v>31754</v>
      </c>
      <c r="Q4369" s="33" t="s">
        <v>29986</v>
      </c>
      <c r="R4369" s="39" t="s">
        <v>23842</v>
      </c>
      <c r="S4369" s="33" t="s">
        <v>22</v>
      </c>
      <c r="T4369" s="33" t="s">
        <v>21</v>
      </c>
      <c r="U4369" s="33" t="s">
        <v>26689</v>
      </c>
      <c r="V4369" s="33" t="s">
        <v>26484</v>
      </c>
      <c r="W4369" s="33" t="s">
        <v>26485</v>
      </c>
      <c r="X4369" s="33" t="s">
        <v>93</v>
      </c>
      <c r="Y4369" s="33">
        <v>1936</v>
      </c>
      <c r="AA4369" s="33" t="s">
        <v>42842</v>
      </c>
      <c r="AB4369" s="33">
        <v>4077</v>
      </c>
      <c r="AC4369" s="103">
        <v>18274</v>
      </c>
    </row>
    <row r="4370" spans="1:29" ht="13" customHeight="1" x14ac:dyDescent="0.2">
      <c r="A4370" s="33" t="s">
        <v>23822</v>
      </c>
      <c r="B4370" s="33">
        <v>51</v>
      </c>
      <c r="C4370" s="33" t="s">
        <v>13</v>
      </c>
      <c r="D4370" s="33" t="s">
        <v>30</v>
      </c>
      <c r="E4370" s="33" t="s">
        <v>23823</v>
      </c>
      <c r="F4370" s="94">
        <v>42647</v>
      </c>
      <c r="G4370" s="33" t="s">
        <v>23824</v>
      </c>
      <c r="H4370" s="33" t="s">
        <v>23825</v>
      </c>
      <c r="I4370" s="33" t="s">
        <v>50</v>
      </c>
      <c r="J4370" s="62">
        <v>49745</v>
      </c>
      <c r="K4370" s="33" t="s">
        <v>23826</v>
      </c>
      <c r="L4370" s="33" t="s">
        <v>23827</v>
      </c>
      <c r="M4370" s="1" t="s">
        <v>47813</v>
      </c>
      <c r="N4370" s="33" t="s">
        <v>20</v>
      </c>
      <c r="O4370" s="33" t="s">
        <v>23828</v>
      </c>
      <c r="P4370" s="33" t="s">
        <v>45771</v>
      </c>
      <c r="Q4370" s="33" t="s">
        <v>29986</v>
      </c>
      <c r="R4370" s="39" t="s">
        <v>23829</v>
      </c>
      <c r="S4370" s="33" t="s">
        <v>509</v>
      </c>
      <c r="T4370" s="33" t="s">
        <v>21</v>
      </c>
      <c r="U4370" s="33" t="s">
        <v>26689</v>
      </c>
      <c r="V4370" s="33" t="s">
        <v>26482</v>
      </c>
      <c r="W4370" s="33" t="s">
        <v>26485</v>
      </c>
      <c r="X4370" s="33" t="s">
        <v>93</v>
      </c>
      <c r="Y4370" s="33">
        <v>1938</v>
      </c>
      <c r="AA4370" s="33" t="s">
        <v>42843</v>
      </c>
      <c r="AB4370" s="33">
        <v>4078</v>
      </c>
      <c r="AC4370" s="103">
        <v>18271</v>
      </c>
    </row>
    <row r="4371" spans="1:29" ht="13" customHeight="1" x14ac:dyDescent="0.2">
      <c r="A4371" s="33" t="s">
        <v>23817</v>
      </c>
      <c r="B4371" s="33">
        <v>66</v>
      </c>
      <c r="C4371" s="33" t="s">
        <v>13</v>
      </c>
      <c r="D4371" s="33" t="s">
        <v>30</v>
      </c>
      <c r="E4371" s="33" t="s">
        <v>23818</v>
      </c>
      <c r="F4371" s="94">
        <v>42647</v>
      </c>
      <c r="G4371" s="33" t="s">
        <v>24444</v>
      </c>
      <c r="H4371" s="33" t="s">
        <v>3537</v>
      </c>
      <c r="I4371" s="33" t="s">
        <v>38</v>
      </c>
      <c r="J4371" s="62">
        <v>91506</v>
      </c>
      <c r="K4371" s="33" t="s">
        <v>91</v>
      </c>
      <c r="L4371" s="33" t="s">
        <v>23819</v>
      </c>
      <c r="M4371" s="1" t="s">
        <v>47814</v>
      </c>
      <c r="N4371" s="33" t="s">
        <v>362</v>
      </c>
      <c r="O4371" s="33" t="s">
        <v>23820</v>
      </c>
      <c r="P4371" s="33" t="s">
        <v>45771</v>
      </c>
      <c r="Q4371" s="33" t="s">
        <v>29986</v>
      </c>
      <c r="R4371" s="39" t="s">
        <v>23821</v>
      </c>
      <c r="S4371" s="33" t="s">
        <v>22</v>
      </c>
      <c r="T4371" s="33" t="s">
        <v>45897</v>
      </c>
      <c r="U4371" s="33" t="s">
        <v>49804</v>
      </c>
      <c r="V4371" s="33" t="s">
        <v>26482</v>
      </c>
      <c r="W4371" s="33" t="s">
        <v>26485</v>
      </c>
      <c r="AA4371" s="33" t="s">
        <v>42842</v>
      </c>
      <c r="AB4371" s="33">
        <v>4079</v>
      </c>
      <c r="AC4371" s="103">
        <v>18273</v>
      </c>
    </row>
    <row r="4372" spans="1:29" ht="13" customHeight="1" x14ac:dyDescent="0.2">
      <c r="A4372" s="33" t="s">
        <v>23830</v>
      </c>
      <c r="B4372" s="33">
        <v>31</v>
      </c>
      <c r="C4372" s="33" t="s">
        <v>13</v>
      </c>
      <c r="D4372" s="33" t="s">
        <v>41</v>
      </c>
      <c r="E4372" s="33" t="s">
        <v>23831</v>
      </c>
      <c r="F4372" s="94">
        <v>42647</v>
      </c>
      <c r="G4372" s="33" t="s">
        <v>23832</v>
      </c>
      <c r="H4372" s="33" t="s">
        <v>23833</v>
      </c>
      <c r="I4372" s="33" t="s">
        <v>55</v>
      </c>
      <c r="J4372" s="62">
        <v>33578</v>
      </c>
      <c r="K4372" s="33" t="s">
        <v>587</v>
      </c>
      <c r="L4372" s="33" t="s">
        <v>588</v>
      </c>
      <c r="M4372" s="1" t="s">
        <v>46362</v>
      </c>
      <c r="N4372" s="33" t="s">
        <v>20</v>
      </c>
      <c r="O4372" s="33" t="s">
        <v>23834</v>
      </c>
      <c r="P4372" s="33" t="s">
        <v>45771</v>
      </c>
      <c r="Q4372" s="33" t="s">
        <v>29986</v>
      </c>
      <c r="R4372" s="39" t="s">
        <v>23835</v>
      </c>
      <c r="S4372" s="33" t="s">
        <v>93</v>
      </c>
      <c r="T4372" s="33" t="s">
        <v>28</v>
      </c>
      <c r="U4372" s="33" t="s">
        <v>26508</v>
      </c>
      <c r="V4372" s="33" t="s">
        <v>26484</v>
      </c>
      <c r="W4372" s="33" t="s">
        <v>26486</v>
      </c>
      <c r="X4372" s="33" t="s">
        <v>93</v>
      </c>
      <c r="Y4372" s="33">
        <v>1935</v>
      </c>
      <c r="AA4372" s="33" t="s">
        <v>42844</v>
      </c>
      <c r="AB4372" s="33">
        <v>4076</v>
      </c>
      <c r="AC4372" s="103">
        <v>18272</v>
      </c>
    </row>
    <row r="4373" spans="1:29" ht="13" customHeight="1" x14ac:dyDescent="0.2">
      <c r="A4373" s="33" t="s">
        <v>23807</v>
      </c>
      <c r="B4373" s="33">
        <v>49</v>
      </c>
      <c r="C4373" s="33" t="s">
        <v>13</v>
      </c>
      <c r="D4373" s="33" t="s">
        <v>30</v>
      </c>
      <c r="F4373" s="94">
        <v>42646</v>
      </c>
      <c r="G4373" s="33" t="s">
        <v>24443</v>
      </c>
      <c r="H4373" s="33" t="s">
        <v>23808</v>
      </c>
      <c r="I4373" s="33" t="s">
        <v>74</v>
      </c>
      <c r="J4373" s="62">
        <v>8406</v>
      </c>
      <c r="K4373" s="33" t="s">
        <v>1306</v>
      </c>
      <c r="L4373" s="33" t="s">
        <v>23809</v>
      </c>
      <c r="M4373" s="1" t="s">
        <v>47815</v>
      </c>
      <c r="N4373" s="33" t="s">
        <v>20</v>
      </c>
      <c r="O4373" s="33" t="s">
        <v>23810</v>
      </c>
      <c r="P4373" s="33" t="s">
        <v>40461</v>
      </c>
      <c r="Q4373" s="33" t="s">
        <v>29986</v>
      </c>
      <c r="R4373" s="39" t="s">
        <v>23811</v>
      </c>
      <c r="S4373" s="33" t="s">
        <v>22</v>
      </c>
      <c r="T4373" s="33" t="s">
        <v>21</v>
      </c>
      <c r="U4373" s="33" t="s">
        <v>26689</v>
      </c>
      <c r="V4373" s="33" t="s">
        <v>26482</v>
      </c>
      <c r="W4373" s="33" t="s">
        <v>26485</v>
      </c>
      <c r="X4373" s="33" t="s">
        <v>93</v>
      </c>
      <c r="Y4373" s="33">
        <v>1933</v>
      </c>
      <c r="AA4373" s="33" t="s">
        <v>42844</v>
      </c>
      <c r="AB4373" s="33">
        <v>4075</v>
      </c>
      <c r="AC4373" s="103">
        <v>18260</v>
      </c>
    </row>
    <row r="4374" spans="1:29" ht="13" customHeight="1" x14ac:dyDescent="0.2">
      <c r="A4374" s="33" t="s">
        <v>23813</v>
      </c>
      <c r="B4374" s="33">
        <v>57</v>
      </c>
      <c r="C4374" s="33" t="s">
        <v>13</v>
      </c>
      <c r="D4374" s="33" t="s">
        <v>30</v>
      </c>
      <c r="F4374" s="94">
        <v>42646</v>
      </c>
      <c r="G4374" s="33" t="s">
        <v>23814</v>
      </c>
      <c r="H4374" s="33" t="s">
        <v>1188</v>
      </c>
      <c r="I4374" s="33" t="s">
        <v>39</v>
      </c>
      <c r="J4374" s="62">
        <v>1902</v>
      </c>
      <c r="K4374" s="33" t="s">
        <v>483</v>
      </c>
      <c r="L4374" s="33" t="s">
        <v>1189</v>
      </c>
      <c r="M4374" s="1" t="s">
        <v>47761</v>
      </c>
      <c r="N4374" s="33" t="s">
        <v>20</v>
      </c>
      <c r="O4374" s="33" t="s">
        <v>23815</v>
      </c>
      <c r="P4374" s="33" t="s">
        <v>45771</v>
      </c>
      <c r="Q4374" s="33" t="s">
        <v>29986</v>
      </c>
      <c r="R4374" s="39" t="s">
        <v>23816</v>
      </c>
      <c r="S4374" s="33" t="s">
        <v>93</v>
      </c>
      <c r="T4374" s="33" t="s">
        <v>21</v>
      </c>
      <c r="U4374" s="33" t="s">
        <v>26689</v>
      </c>
      <c r="V4374" s="33" t="s">
        <v>26484</v>
      </c>
      <c r="W4374" s="33" t="s">
        <v>26485</v>
      </c>
      <c r="X4374" s="33" t="s">
        <v>93</v>
      </c>
      <c r="Y4374" s="33">
        <v>1932</v>
      </c>
      <c r="AA4374" s="33" t="s">
        <v>42842</v>
      </c>
      <c r="AB4374" s="33">
        <v>4074</v>
      </c>
      <c r="AC4374" s="103">
        <v>18268</v>
      </c>
    </row>
    <row r="4375" spans="1:29" ht="13" customHeight="1" x14ac:dyDescent="0.2">
      <c r="A4375" s="33" t="s">
        <v>23797</v>
      </c>
      <c r="B4375" s="33">
        <v>63</v>
      </c>
      <c r="C4375" s="33" t="s">
        <v>13</v>
      </c>
      <c r="D4375" s="33" t="s">
        <v>41</v>
      </c>
      <c r="E4375" s="33" t="s">
        <v>23798</v>
      </c>
      <c r="F4375" s="94">
        <v>42645</v>
      </c>
      <c r="G4375" s="33" t="s">
        <v>23799</v>
      </c>
      <c r="H4375" s="33" t="s">
        <v>628</v>
      </c>
      <c r="I4375" s="33" t="s">
        <v>38</v>
      </c>
      <c r="J4375" s="62">
        <v>93304</v>
      </c>
      <c r="K4375" s="33" t="s">
        <v>629</v>
      </c>
      <c r="L4375" s="33" t="s">
        <v>630</v>
      </c>
      <c r="M4375" s="1" t="s">
        <v>46534</v>
      </c>
      <c r="N4375" s="33" t="s">
        <v>2896</v>
      </c>
      <c r="O4375" s="33" t="s">
        <v>23800</v>
      </c>
      <c r="P4375" s="33" t="s">
        <v>45771</v>
      </c>
      <c r="Q4375" s="33" t="s">
        <v>29986</v>
      </c>
      <c r="R4375" s="39" t="s">
        <v>23801</v>
      </c>
      <c r="S4375" s="33" t="s">
        <v>22</v>
      </c>
      <c r="T4375" s="33" t="s">
        <v>21</v>
      </c>
      <c r="U4375" s="33" t="s">
        <v>26505</v>
      </c>
      <c r="V4375" s="33" t="s">
        <v>26482</v>
      </c>
      <c r="W4375" s="33" t="s">
        <v>26485</v>
      </c>
      <c r="AA4375" s="33" t="s">
        <v>42842</v>
      </c>
      <c r="AB4375" s="33">
        <v>4071</v>
      </c>
      <c r="AC4375" s="103">
        <v>18267</v>
      </c>
    </row>
    <row r="4376" spans="1:29" ht="13" customHeight="1" x14ac:dyDescent="0.2">
      <c r="A4376" s="33" t="s">
        <v>23802</v>
      </c>
      <c r="B4376" s="33">
        <v>16</v>
      </c>
      <c r="C4376" s="33" t="s">
        <v>13</v>
      </c>
      <c r="D4376" s="33" t="s">
        <v>41</v>
      </c>
      <c r="F4376" s="94">
        <v>42645</v>
      </c>
      <c r="G4376" s="33" t="s">
        <v>23803</v>
      </c>
      <c r="H4376" s="33" t="s">
        <v>91</v>
      </c>
      <c r="I4376" s="33" t="s">
        <v>38</v>
      </c>
      <c r="J4376" s="62">
        <v>90011</v>
      </c>
      <c r="K4376" s="33" t="s">
        <v>91</v>
      </c>
      <c r="L4376" s="33" t="s">
        <v>92</v>
      </c>
      <c r="M4376" s="1" t="s">
        <v>45984</v>
      </c>
      <c r="N4376" s="33" t="s">
        <v>20</v>
      </c>
      <c r="O4376" s="33" t="s">
        <v>23804</v>
      </c>
      <c r="P4376" s="33" t="s">
        <v>45771</v>
      </c>
      <c r="Q4376" s="33" t="s">
        <v>29986</v>
      </c>
      <c r="R4376" s="39" t="s">
        <v>23805</v>
      </c>
      <c r="S4376" s="33" t="s">
        <v>509</v>
      </c>
      <c r="T4376" s="33" t="s">
        <v>45897</v>
      </c>
      <c r="U4376" s="33" t="s">
        <v>39851</v>
      </c>
      <c r="V4376" s="33" t="s">
        <v>26484</v>
      </c>
      <c r="W4376" s="33" t="s">
        <v>26485</v>
      </c>
      <c r="X4376" s="33" t="s">
        <v>509</v>
      </c>
      <c r="Y4376" s="33">
        <v>1922</v>
      </c>
      <c r="AA4376" s="33" t="s">
        <v>42842</v>
      </c>
      <c r="AB4376" s="33">
        <v>4072</v>
      </c>
      <c r="AC4376" s="103">
        <v>18262</v>
      </c>
    </row>
    <row r="4377" spans="1:29" ht="13" customHeight="1" x14ac:dyDescent="0.2">
      <c r="A4377" s="33" t="s">
        <v>23760</v>
      </c>
      <c r="B4377" s="33">
        <v>36</v>
      </c>
      <c r="C4377" s="33" t="s">
        <v>13</v>
      </c>
      <c r="D4377" s="33" t="s">
        <v>78</v>
      </c>
      <c r="F4377" s="94">
        <v>42645</v>
      </c>
      <c r="G4377" s="33" t="s">
        <v>23704</v>
      </c>
      <c r="H4377" s="33" t="s">
        <v>23705</v>
      </c>
      <c r="I4377" s="33" t="s">
        <v>37</v>
      </c>
      <c r="J4377" s="62">
        <v>60428</v>
      </c>
      <c r="K4377" s="33" t="s">
        <v>81</v>
      </c>
      <c r="L4377" s="33" t="s">
        <v>23706</v>
      </c>
      <c r="M4377" s="1" t="s">
        <v>47816</v>
      </c>
      <c r="N4377" s="33" t="s">
        <v>20</v>
      </c>
      <c r="O4377" s="33" t="s">
        <v>23707</v>
      </c>
      <c r="P4377" s="33" t="s">
        <v>45771</v>
      </c>
      <c r="Q4377" s="33" t="s">
        <v>29986</v>
      </c>
      <c r="R4377" s="39" t="s">
        <v>23708</v>
      </c>
      <c r="S4377" s="33" t="s">
        <v>22</v>
      </c>
      <c r="T4377" s="33" t="s">
        <v>28</v>
      </c>
      <c r="U4377" s="33" t="s">
        <v>26488</v>
      </c>
      <c r="V4377" s="33" t="s">
        <v>26482</v>
      </c>
      <c r="W4377" s="33" t="s">
        <v>26485</v>
      </c>
      <c r="X4377" s="33" t="s">
        <v>93</v>
      </c>
      <c r="Y4377" s="33">
        <v>1924</v>
      </c>
      <c r="AA4377" s="33" t="s">
        <v>42844</v>
      </c>
      <c r="AB4377" s="33">
        <v>4073</v>
      </c>
      <c r="AC4377" s="103">
        <v>18263</v>
      </c>
    </row>
    <row r="4378" spans="1:29" ht="13" customHeight="1" x14ac:dyDescent="0.2">
      <c r="A4378" s="33" t="s">
        <v>23714</v>
      </c>
      <c r="B4378" s="33">
        <v>18</v>
      </c>
      <c r="C4378" s="33" t="s">
        <v>13</v>
      </c>
      <c r="D4378" s="33" t="s">
        <v>78</v>
      </c>
      <c r="F4378" s="94">
        <v>42644</v>
      </c>
      <c r="G4378" s="33" t="s">
        <v>23715</v>
      </c>
      <c r="H4378" s="33" t="s">
        <v>91</v>
      </c>
      <c r="I4378" s="33" t="s">
        <v>38</v>
      </c>
      <c r="J4378" s="62">
        <v>90044</v>
      </c>
      <c r="K4378" s="33" t="s">
        <v>91</v>
      </c>
      <c r="L4378" s="33" t="s">
        <v>92</v>
      </c>
      <c r="M4378" s="1" t="s">
        <v>45984</v>
      </c>
      <c r="N4378" s="33" t="s">
        <v>20</v>
      </c>
      <c r="O4378" s="33" t="s">
        <v>23716</v>
      </c>
      <c r="P4378" s="33" t="s">
        <v>49741</v>
      </c>
      <c r="Q4378" s="33" t="s">
        <v>29986</v>
      </c>
      <c r="R4378" s="39" t="s">
        <v>23717</v>
      </c>
      <c r="S4378" s="33" t="s">
        <v>93</v>
      </c>
      <c r="T4378" s="33" t="s">
        <v>21</v>
      </c>
      <c r="U4378" s="33" t="s">
        <v>26689</v>
      </c>
      <c r="V4378" s="33" t="s">
        <v>26487</v>
      </c>
      <c r="W4378" s="33" t="s">
        <v>26486</v>
      </c>
      <c r="X4378" s="33" t="s">
        <v>509</v>
      </c>
      <c r="Y4378" s="33">
        <v>1925</v>
      </c>
      <c r="AA4378" s="33" t="s">
        <v>42842</v>
      </c>
      <c r="AB4378" s="33">
        <v>4070</v>
      </c>
      <c r="AC4378" s="103">
        <v>18258</v>
      </c>
    </row>
    <row r="4379" spans="1:29" ht="13" customHeight="1" x14ac:dyDescent="0.2">
      <c r="A4379" s="33" t="s">
        <v>23709</v>
      </c>
      <c r="B4379" s="33">
        <v>28</v>
      </c>
      <c r="C4379" s="33" t="s">
        <v>13</v>
      </c>
      <c r="D4379" s="33" t="s">
        <v>30</v>
      </c>
      <c r="E4379" s="33" t="s">
        <v>23770</v>
      </c>
      <c r="F4379" s="94">
        <v>42644</v>
      </c>
      <c r="G4379" s="33" t="s">
        <v>23710</v>
      </c>
      <c r="H4379" s="33" t="s">
        <v>23711</v>
      </c>
      <c r="I4379" s="33" t="s">
        <v>138</v>
      </c>
      <c r="J4379" s="62">
        <v>25109</v>
      </c>
      <c r="K4379" s="33" t="s">
        <v>1942</v>
      </c>
      <c r="L4379" s="33" t="s">
        <v>1943</v>
      </c>
      <c r="M4379" s="1" t="s">
        <v>47817</v>
      </c>
      <c r="N4379" s="33" t="s">
        <v>20</v>
      </c>
      <c r="O4379" s="33" t="s">
        <v>23712</v>
      </c>
      <c r="P4379" s="33" t="s">
        <v>45771</v>
      </c>
      <c r="Q4379" s="33" t="s">
        <v>29986</v>
      </c>
      <c r="R4379" s="39" t="s">
        <v>23713</v>
      </c>
      <c r="S4379" s="33" t="s">
        <v>22</v>
      </c>
      <c r="T4379" s="33" t="s">
        <v>21</v>
      </c>
      <c r="U4379" s="33" t="s">
        <v>26689</v>
      </c>
      <c r="V4379" s="33" t="s">
        <v>26484</v>
      </c>
      <c r="W4379" s="33" t="s">
        <v>26486</v>
      </c>
      <c r="X4379" s="33" t="s">
        <v>93</v>
      </c>
      <c r="Y4379" s="33">
        <v>1923</v>
      </c>
      <c r="AA4379" s="33" t="s">
        <v>42844</v>
      </c>
      <c r="AB4379" s="33">
        <v>4069</v>
      </c>
      <c r="AC4379" s="103">
        <v>18259</v>
      </c>
    </row>
    <row r="4380" spans="1:29" ht="13" customHeight="1" x14ac:dyDescent="0.2">
      <c r="A4380" s="33" t="s">
        <v>23718</v>
      </c>
      <c r="B4380" s="33">
        <v>20</v>
      </c>
      <c r="C4380" s="33" t="s">
        <v>13</v>
      </c>
      <c r="D4380" s="33" t="s">
        <v>78</v>
      </c>
      <c r="F4380" s="94">
        <v>42643</v>
      </c>
      <c r="G4380" s="33" t="s">
        <v>23719</v>
      </c>
      <c r="H4380" s="33" t="s">
        <v>1199</v>
      </c>
      <c r="I4380" s="33" t="s">
        <v>62</v>
      </c>
      <c r="J4380" s="62">
        <v>43232</v>
      </c>
      <c r="K4380" s="33" t="s">
        <v>1200</v>
      </c>
      <c r="L4380" s="33" t="s">
        <v>11422</v>
      </c>
      <c r="M4380" s="1" t="s">
        <v>45979</v>
      </c>
      <c r="N4380" s="33" t="s">
        <v>20</v>
      </c>
      <c r="O4380" s="33" t="s">
        <v>23720</v>
      </c>
      <c r="P4380" s="33" t="s">
        <v>35508</v>
      </c>
      <c r="Q4380" s="33" t="s">
        <v>29986</v>
      </c>
      <c r="R4380" s="39" t="s">
        <v>23721</v>
      </c>
      <c r="S4380" s="33" t="s">
        <v>22</v>
      </c>
      <c r="T4380" s="33" t="s">
        <v>21</v>
      </c>
      <c r="U4380" s="33" t="s">
        <v>26689</v>
      </c>
      <c r="V4380" s="33" t="s">
        <v>26482</v>
      </c>
      <c r="W4380" s="33" t="s">
        <v>26486</v>
      </c>
      <c r="X4380" s="33" t="s">
        <v>93</v>
      </c>
      <c r="Y4380" s="33">
        <v>1931</v>
      </c>
      <c r="AA4380" s="33" t="s">
        <v>42844</v>
      </c>
      <c r="AB4380" s="33">
        <v>4064</v>
      </c>
      <c r="AC4380" s="103">
        <v>18255</v>
      </c>
    </row>
    <row r="4381" spans="1:29" ht="13" customHeight="1" x14ac:dyDescent="0.2">
      <c r="A4381" s="33" t="s">
        <v>23730</v>
      </c>
      <c r="B4381" s="33">
        <v>32</v>
      </c>
      <c r="C4381" s="33" t="s">
        <v>13</v>
      </c>
      <c r="D4381" s="33" t="s">
        <v>78</v>
      </c>
      <c r="F4381" s="94">
        <v>42643</v>
      </c>
      <c r="G4381" s="33" t="s">
        <v>23731</v>
      </c>
      <c r="H4381" s="33" t="s">
        <v>23732</v>
      </c>
      <c r="I4381" s="33" t="s">
        <v>25</v>
      </c>
      <c r="J4381" s="62">
        <v>29322</v>
      </c>
      <c r="K4381" s="33" t="s">
        <v>26</v>
      </c>
      <c r="L4381" s="33" t="s">
        <v>27</v>
      </c>
      <c r="M4381" s="1" t="s">
        <v>46817</v>
      </c>
      <c r="N4381" s="33" t="s">
        <v>20</v>
      </c>
      <c r="O4381" s="33" t="s">
        <v>23733</v>
      </c>
      <c r="P4381" s="33" t="s">
        <v>45771</v>
      </c>
      <c r="Q4381" s="33" t="s">
        <v>29986</v>
      </c>
      <c r="R4381" s="39" t="s">
        <v>23734</v>
      </c>
      <c r="S4381" s="33" t="s">
        <v>22</v>
      </c>
      <c r="T4381" s="33" t="s">
        <v>21</v>
      </c>
      <c r="U4381" s="33" t="s">
        <v>26689</v>
      </c>
      <c r="V4381" s="33" t="s">
        <v>26484</v>
      </c>
      <c r="W4381" s="33" t="s">
        <v>26486</v>
      </c>
      <c r="X4381" s="33" t="s">
        <v>93</v>
      </c>
      <c r="Y4381" s="33">
        <v>1928</v>
      </c>
      <c r="AA4381" s="33" t="s">
        <v>42843</v>
      </c>
      <c r="AB4381" s="33">
        <v>4062</v>
      </c>
      <c r="AC4381" s="103">
        <v>18256</v>
      </c>
    </row>
    <row r="4382" spans="1:29" ht="13" customHeight="1" x14ac:dyDescent="0.2">
      <c r="A4382" s="33" t="s">
        <v>23792</v>
      </c>
      <c r="B4382" s="33">
        <v>36</v>
      </c>
      <c r="C4382" s="33" t="s">
        <v>13</v>
      </c>
      <c r="D4382" s="33" t="s">
        <v>78</v>
      </c>
      <c r="E4382" s="33" t="s">
        <v>23793</v>
      </c>
      <c r="F4382" s="94">
        <v>42643</v>
      </c>
      <c r="G4382" s="33" t="s">
        <v>24442</v>
      </c>
      <c r="H4382" s="33" t="s">
        <v>15339</v>
      </c>
      <c r="I4382" s="33" t="s">
        <v>38</v>
      </c>
      <c r="J4382" s="62">
        <v>91103</v>
      </c>
      <c r="K4382" s="33" t="s">
        <v>91</v>
      </c>
      <c r="L4382" s="33" t="s">
        <v>23794</v>
      </c>
      <c r="M4382" s="1" t="s">
        <v>46033</v>
      </c>
      <c r="N4382" s="33" t="s">
        <v>362</v>
      </c>
      <c r="O4382" s="33" t="s">
        <v>23795</v>
      </c>
      <c r="P4382" s="33" t="s">
        <v>45771</v>
      </c>
      <c r="Q4382" s="33" t="s">
        <v>29986</v>
      </c>
      <c r="R4382" s="39" t="s">
        <v>23796</v>
      </c>
      <c r="S4382" s="33" t="s">
        <v>509</v>
      </c>
      <c r="T4382" s="33" t="s">
        <v>21</v>
      </c>
      <c r="U4382" s="33" t="s">
        <v>26682</v>
      </c>
      <c r="V4382" s="33" t="s">
        <v>26484</v>
      </c>
      <c r="W4382" s="33" t="s">
        <v>26485</v>
      </c>
      <c r="AA4382" s="33" t="s">
        <v>42842</v>
      </c>
      <c r="AB4382" s="33">
        <v>4065</v>
      </c>
      <c r="AC4382" s="103">
        <v>18250</v>
      </c>
    </row>
    <row r="4383" spans="1:29" ht="13" customHeight="1" x14ac:dyDescent="0.2">
      <c r="A4383" s="33" t="s">
        <v>23727</v>
      </c>
      <c r="B4383" s="33">
        <v>37</v>
      </c>
      <c r="C4383" s="33" t="s">
        <v>13</v>
      </c>
      <c r="D4383" s="33" t="s">
        <v>30</v>
      </c>
      <c r="F4383" s="94">
        <v>42643</v>
      </c>
      <c r="G4383" s="33" t="s">
        <v>23772</v>
      </c>
      <c r="H4383" s="33" t="s">
        <v>13917</v>
      </c>
      <c r="I4383" s="33" t="s">
        <v>50</v>
      </c>
      <c r="J4383" s="62">
        <v>48111</v>
      </c>
      <c r="K4383" s="33" t="s">
        <v>1054</v>
      </c>
      <c r="L4383" s="33" t="s">
        <v>3614</v>
      </c>
      <c r="M4383" s="1" t="s">
        <v>47818</v>
      </c>
      <c r="N4383" s="33" t="s">
        <v>20</v>
      </c>
      <c r="O4383" s="33" t="s">
        <v>23728</v>
      </c>
      <c r="P4383" s="33" t="s">
        <v>45771</v>
      </c>
      <c r="Q4383" s="33" t="s">
        <v>29986</v>
      </c>
      <c r="R4383" s="39" t="s">
        <v>23729</v>
      </c>
      <c r="S4383" s="33" t="s">
        <v>22</v>
      </c>
      <c r="T4383" s="33" t="s">
        <v>21</v>
      </c>
      <c r="U4383" s="33" t="s">
        <v>26689</v>
      </c>
      <c r="V4383" s="33" t="s">
        <v>26484</v>
      </c>
      <c r="W4383" s="33" t="s">
        <v>19153</v>
      </c>
      <c r="X4383" s="33" t="s">
        <v>93</v>
      </c>
      <c r="Y4383" s="33">
        <v>1929</v>
      </c>
      <c r="AA4383" s="33" t="s">
        <v>42844</v>
      </c>
      <c r="AB4383" s="33">
        <v>4063</v>
      </c>
      <c r="AC4383" s="103">
        <v>18251</v>
      </c>
    </row>
    <row r="4384" spans="1:29" ht="13" customHeight="1" x14ac:dyDescent="0.2">
      <c r="A4384" s="33" t="s">
        <v>23722</v>
      </c>
      <c r="B4384" s="33">
        <v>18</v>
      </c>
      <c r="C4384" s="33" t="s">
        <v>13</v>
      </c>
      <c r="D4384" s="33" t="s">
        <v>78</v>
      </c>
      <c r="E4384" s="33" t="s">
        <v>23771</v>
      </c>
      <c r="F4384" s="94">
        <v>42643</v>
      </c>
      <c r="G4384" s="33" t="s">
        <v>23723</v>
      </c>
      <c r="H4384" s="33" t="s">
        <v>482</v>
      </c>
      <c r="I4384" s="33" t="s">
        <v>74</v>
      </c>
      <c r="J4384" s="62">
        <v>7107</v>
      </c>
      <c r="K4384" s="33" t="s">
        <v>483</v>
      </c>
      <c r="L4384" s="33" t="s">
        <v>484</v>
      </c>
      <c r="M4384" s="1" t="s">
        <v>49721</v>
      </c>
      <c r="N4384" s="33" t="s">
        <v>20</v>
      </c>
      <c r="O4384" s="33" t="s">
        <v>23724</v>
      </c>
      <c r="P4384" s="33" t="s">
        <v>45771</v>
      </c>
      <c r="Q4384" s="33" t="s">
        <v>29986</v>
      </c>
      <c r="R4384" s="39" t="s">
        <v>23725</v>
      </c>
      <c r="S4384" s="33" t="s">
        <v>93</v>
      </c>
      <c r="T4384" s="33" t="s">
        <v>28</v>
      </c>
      <c r="U4384" s="33" t="s">
        <v>26487</v>
      </c>
      <c r="V4384" s="33" t="s">
        <v>26487</v>
      </c>
      <c r="W4384" s="33" t="s">
        <v>26485</v>
      </c>
      <c r="X4384" s="33" t="s">
        <v>93</v>
      </c>
      <c r="Y4384" s="33">
        <v>1930</v>
      </c>
      <c r="AA4384" s="33" t="s">
        <v>42842</v>
      </c>
      <c r="AB4384" s="33">
        <v>4068</v>
      </c>
      <c r="AC4384" s="103">
        <v>18253</v>
      </c>
    </row>
    <row r="4385" spans="1:29" ht="13" customHeight="1" x14ac:dyDescent="0.2">
      <c r="A4385" s="33" t="s">
        <v>23726</v>
      </c>
      <c r="B4385" s="33">
        <v>18</v>
      </c>
      <c r="C4385" s="33" t="s">
        <v>13</v>
      </c>
      <c r="D4385" s="33" t="s">
        <v>78</v>
      </c>
      <c r="E4385" s="33" t="s">
        <v>23771</v>
      </c>
      <c r="F4385" s="94">
        <v>42643</v>
      </c>
      <c r="G4385" s="33" t="s">
        <v>23723</v>
      </c>
      <c r="H4385" s="33" t="s">
        <v>482</v>
      </c>
      <c r="I4385" s="33" t="s">
        <v>74</v>
      </c>
      <c r="J4385" s="62">
        <v>7107</v>
      </c>
      <c r="K4385" s="33" t="s">
        <v>483</v>
      </c>
      <c r="L4385" s="33" t="s">
        <v>484</v>
      </c>
      <c r="M4385" s="1" t="s">
        <v>49721</v>
      </c>
      <c r="N4385" s="33" t="s">
        <v>20</v>
      </c>
      <c r="O4385" s="33" t="s">
        <v>23724</v>
      </c>
      <c r="P4385" s="33" t="s">
        <v>45771</v>
      </c>
      <c r="Q4385" s="33" t="s">
        <v>29986</v>
      </c>
      <c r="R4385" s="39" t="s">
        <v>23725</v>
      </c>
      <c r="S4385" s="33" t="s">
        <v>93</v>
      </c>
      <c r="T4385" s="33" t="s">
        <v>28</v>
      </c>
      <c r="U4385" s="33" t="s">
        <v>26487</v>
      </c>
      <c r="V4385" s="33" t="s">
        <v>26487</v>
      </c>
      <c r="W4385" s="33" t="s">
        <v>26485</v>
      </c>
      <c r="X4385" s="33" t="s">
        <v>93</v>
      </c>
      <c r="Y4385" s="33">
        <v>1927</v>
      </c>
      <c r="AA4385" s="33" t="s">
        <v>42842</v>
      </c>
      <c r="AB4385" s="33">
        <v>4067</v>
      </c>
      <c r="AC4385" s="103">
        <v>18254</v>
      </c>
    </row>
    <row r="4386" spans="1:29" ht="13" customHeight="1" x14ac:dyDescent="0.2">
      <c r="A4386" s="33" t="s">
        <v>23735</v>
      </c>
      <c r="B4386" s="33">
        <v>38</v>
      </c>
      <c r="C4386" s="33" t="s">
        <v>13</v>
      </c>
      <c r="D4386" s="33" t="s">
        <v>30</v>
      </c>
      <c r="F4386" s="94">
        <v>42643</v>
      </c>
      <c r="G4386" s="33" t="s">
        <v>23736</v>
      </c>
      <c r="H4386" s="33" t="s">
        <v>23737</v>
      </c>
      <c r="I4386" s="33" t="s">
        <v>66</v>
      </c>
      <c r="J4386" s="62">
        <v>75845</v>
      </c>
      <c r="K4386" s="33" t="s">
        <v>14663</v>
      </c>
      <c r="L4386" s="33" t="s">
        <v>14664</v>
      </c>
      <c r="M4386" s="1" t="s">
        <v>47819</v>
      </c>
      <c r="N4386" s="33" t="s">
        <v>20</v>
      </c>
      <c r="O4386" s="33" t="s">
        <v>23738</v>
      </c>
      <c r="P4386" s="33" t="s">
        <v>45771</v>
      </c>
      <c r="Q4386" s="33" t="s">
        <v>29986</v>
      </c>
      <c r="R4386" s="39" t="s">
        <v>23739</v>
      </c>
      <c r="S4386" s="33" t="s">
        <v>22</v>
      </c>
      <c r="T4386" s="33" t="s">
        <v>28</v>
      </c>
      <c r="U4386" s="33" t="s">
        <v>26487</v>
      </c>
      <c r="V4386" s="33" t="s">
        <v>26484</v>
      </c>
      <c r="W4386" s="33" t="s">
        <v>26485</v>
      </c>
      <c r="X4386" s="33" t="s">
        <v>93</v>
      </c>
      <c r="Y4386" s="33">
        <v>1926</v>
      </c>
      <c r="AA4386" s="33" t="s">
        <v>42843</v>
      </c>
      <c r="AB4386" s="33">
        <v>4066</v>
      </c>
      <c r="AC4386" s="103">
        <v>18257</v>
      </c>
    </row>
    <row r="4387" spans="1:29" ht="13" customHeight="1" x14ac:dyDescent="0.2">
      <c r="A4387" s="33" t="s">
        <v>23740</v>
      </c>
      <c r="B4387" s="33">
        <v>53</v>
      </c>
      <c r="C4387" s="33" t="s">
        <v>13</v>
      </c>
      <c r="D4387" s="33" t="s">
        <v>30</v>
      </c>
      <c r="F4387" s="94">
        <v>42642</v>
      </c>
      <c r="G4387" s="33" t="s">
        <v>23741</v>
      </c>
      <c r="H4387" s="33" t="s">
        <v>3400</v>
      </c>
      <c r="I4387" s="33" t="s">
        <v>111</v>
      </c>
      <c r="J4387" s="62">
        <v>86401</v>
      </c>
      <c r="K4387" s="33" t="s">
        <v>5349</v>
      </c>
      <c r="L4387" s="33" t="s">
        <v>22793</v>
      </c>
      <c r="M4387" s="1" t="s">
        <v>47273</v>
      </c>
      <c r="N4387" s="33" t="s">
        <v>20</v>
      </c>
      <c r="O4387" s="33" t="s">
        <v>23742</v>
      </c>
      <c r="P4387" s="33" t="s">
        <v>31864</v>
      </c>
      <c r="Q4387" s="33" t="s">
        <v>29986</v>
      </c>
      <c r="R4387" s="39" t="s">
        <v>23743</v>
      </c>
      <c r="S4387" s="33" t="s">
        <v>22</v>
      </c>
      <c r="T4387" s="33" t="s">
        <v>21</v>
      </c>
      <c r="U4387" s="33" t="s">
        <v>26689</v>
      </c>
      <c r="V4387" s="33" t="s">
        <v>26484</v>
      </c>
      <c r="W4387" s="33" t="s">
        <v>26485</v>
      </c>
      <c r="X4387" s="33" t="s">
        <v>509</v>
      </c>
      <c r="Y4387" s="33">
        <v>1921</v>
      </c>
      <c r="AA4387" s="33" t="s">
        <v>42844</v>
      </c>
      <c r="AB4387" s="33">
        <v>4061</v>
      </c>
      <c r="AC4387" s="103">
        <v>18249</v>
      </c>
    </row>
    <row r="4388" spans="1:29" ht="13" customHeight="1" x14ac:dyDescent="0.2">
      <c r="A4388" s="33" t="s">
        <v>23748</v>
      </c>
      <c r="B4388" s="33">
        <v>28</v>
      </c>
      <c r="C4388" s="33" t="s">
        <v>13</v>
      </c>
      <c r="D4388" s="33" t="s">
        <v>41</v>
      </c>
      <c r="F4388" s="94">
        <v>42641</v>
      </c>
      <c r="G4388" s="33" t="s">
        <v>23749</v>
      </c>
      <c r="H4388" s="33" t="s">
        <v>2748</v>
      </c>
      <c r="I4388" s="33" t="s">
        <v>159</v>
      </c>
      <c r="J4388" s="62">
        <v>31602</v>
      </c>
      <c r="K4388" s="33" t="s">
        <v>2750</v>
      </c>
      <c r="L4388" s="33" t="s">
        <v>23750</v>
      </c>
      <c r="M4388" s="1" t="s">
        <v>47820</v>
      </c>
      <c r="N4388" s="33" t="s">
        <v>20</v>
      </c>
      <c r="O4388" s="33" t="s">
        <v>23751</v>
      </c>
      <c r="P4388" s="33" t="s">
        <v>45771</v>
      </c>
      <c r="Q4388" s="33" t="s">
        <v>29986</v>
      </c>
      <c r="R4388" s="39" t="s">
        <v>23752</v>
      </c>
      <c r="S4388" s="33" t="s">
        <v>22</v>
      </c>
      <c r="T4388" s="33" t="s">
        <v>21</v>
      </c>
      <c r="U4388" s="33" t="s">
        <v>26682</v>
      </c>
      <c r="V4388" s="33" t="s">
        <v>26484</v>
      </c>
      <c r="W4388" s="33" t="s">
        <v>26485</v>
      </c>
      <c r="X4388" s="33" t="s">
        <v>509</v>
      </c>
      <c r="Y4388" s="33">
        <v>1920</v>
      </c>
      <c r="AA4388" s="33" t="s">
        <v>42842</v>
      </c>
      <c r="AB4388" s="33">
        <v>4059</v>
      </c>
      <c r="AC4388" s="103">
        <v>18247</v>
      </c>
    </row>
    <row r="4389" spans="1:29" ht="13" customHeight="1" x14ac:dyDescent="0.2">
      <c r="A4389" s="33" t="s">
        <v>23744</v>
      </c>
      <c r="B4389" s="33">
        <v>32</v>
      </c>
      <c r="C4389" s="33" t="s">
        <v>13</v>
      </c>
      <c r="D4389" s="33" t="s">
        <v>78</v>
      </c>
      <c r="F4389" s="94">
        <v>42641</v>
      </c>
      <c r="G4389" s="33" t="s">
        <v>23745</v>
      </c>
      <c r="H4389" s="33" t="s">
        <v>1030</v>
      </c>
      <c r="I4389" s="33" t="s">
        <v>373</v>
      </c>
      <c r="J4389" s="62">
        <v>19143</v>
      </c>
      <c r="K4389" s="33" t="s">
        <v>1030</v>
      </c>
      <c r="L4389" s="33" t="s">
        <v>1031</v>
      </c>
      <c r="M4389" s="1" t="s">
        <v>45971</v>
      </c>
      <c r="N4389" s="33" t="s">
        <v>20</v>
      </c>
      <c r="O4389" s="33" t="s">
        <v>23746</v>
      </c>
      <c r="P4389" s="33" t="s">
        <v>45771</v>
      </c>
      <c r="Q4389" s="33" t="s">
        <v>29986</v>
      </c>
      <c r="R4389" s="39" t="s">
        <v>23747</v>
      </c>
      <c r="S4389" s="33" t="s">
        <v>22</v>
      </c>
      <c r="T4389" s="33" t="s">
        <v>28</v>
      </c>
      <c r="U4389" s="33" t="s">
        <v>26487</v>
      </c>
      <c r="V4389" s="33" t="s">
        <v>26484</v>
      </c>
      <c r="W4389" s="33" t="s">
        <v>26485</v>
      </c>
      <c r="X4389" s="33" t="s">
        <v>93</v>
      </c>
      <c r="Y4389" s="33">
        <v>1919</v>
      </c>
      <c r="AA4389" s="33" t="s">
        <v>42842</v>
      </c>
      <c r="AB4389" s="33">
        <v>4060</v>
      </c>
      <c r="AC4389" s="103">
        <v>18248</v>
      </c>
    </row>
    <row r="4390" spans="1:29" ht="13" customHeight="1" x14ac:dyDescent="0.2">
      <c r="A4390" s="33" t="s">
        <v>23600</v>
      </c>
      <c r="B4390" s="33">
        <v>38</v>
      </c>
      <c r="C4390" s="33" t="s">
        <v>13</v>
      </c>
      <c r="D4390" s="33" t="s">
        <v>78</v>
      </c>
      <c r="F4390" s="94">
        <v>42640</v>
      </c>
      <c r="G4390" s="33" t="s">
        <v>23604</v>
      </c>
      <c r="H4390" s="33" t="s">
        <v>20480</v>
      </c>
      <c r="I4390" s="33" t="s">
        <v>38</v>
      </c>
      <c r="J4390" s="62">
        <v>92021</v>
      </c>
      <c r="K4390" s="33" t="s">
        <v>142</v>
      </c>
      <c r="L4390" s="33" t="s">
        <v>20482</v>
      </c>
      <c r="M4390" s="1" t="s">
        <v>47821</v>
      </c>
      <c r="N4390" s="33" t="s">
        <v>20</v>
      </c>
      <c r="O4390" s="33" t="s">
        <v>23602</v>
      </c>
      <c r="P4390" s="33" t="s">
        <v>31864</v>
      </c>
      <c r="Q4390" s="33" t="s">
        <v>29986</v>
      </c>
      <c r="R4390" s="39" t="s">
        <v>23603</v>
      </c>
      <c r="S4390" s="33" t="s">
        <v>509</v>
      </c>
      <c r="T4390" s="33" t="s">
        <v>45897</v>
      </c>
      <c r="U4390" s="33" t="s">
        <v>49804</v>
      </c>
      <c r="V4390" s="33" t="s">
        <v>26484</v>
      </c>
      <c r="W4390" s="33" t="s">
        <v>26485</v>
      </c>
      <c r="X4390" s="33" t="s">
        <v>509</v>
      </c>
      <c r="Y4390" s="33">
        <v>1918</v>
      </c>
      <c r="AA4390" s="33" t="s">
        <v>42844</v>
      </c>
      <c r="AB4390" s="33">
        <v>4057</v>
      </c>
      <c r="AC4390" s="103">
        <v>18245</v>
      </c>
    </row>
    <row r="4391" spans="1:29" ht="13" customHeight="1" x14ac:dyDescent="0.2">
      <c r="A4391" s="33" t="s">
        <v>26630</v>
      </c>
      <c r="B4391" s="33">
        <v>26</v>
      </c>
      <c r="C4391" s="33" t="s">
        <v>13</v>
      </c>
      <c r="D4391" s="33" t="s">
        <v>30</v>
      </c>
      <c r="E4391" s="33" t="s">
        <v>29818</v>
      </c>
      <c r="F4391" s="94">
        <v>42640</v>
      </c>
      <c r="G4391" s="33" t="s">
        <v>29819</v>
      </c>
      <c r="H4391" s="33" t="s">
        <v>581</v>
      </c>
      <c r="I4391" s="33" t="s">
        <v>111</v>
      </c>
      <c r="J4391" s="62" t="s">
        <v>11974</v>
      </c>
      <c r="K4391" s="33" t="s">
        <v>582</v>
      </c>
      <c r="L4391" s="33" t="s">
        <v>583</v>
      </c>
      <c r="M4391" s="1" t="s">
        <v>45935</v>
      </c>
      <c r="N4391" s="33" t="s">
        <v>20</v>
      </c>
      <c r="O4391" s="33" t="s">
        <v>29820</v>
      </c>
      <c r="P4391" s="33" t="s">
        <v>45771</v>
      </c>
      <c r="Q4391" s="33" t="s">
        <v>29986</v>
      </c>
      <c r="R4391" s="39" t="s">
        <v>29821</v>
      </c>
      <c r="S4391" s="33" t="s">
        <v>93</v>
      </c>
      <c r="T4391" s="33" t="s">
        <v>350</v>
      </c>
      <c r="U4391" s="33" t="s">
        <v>26775</v>
      </c>
      <c r="V4391" s="33" t="s">
        <v>26482</v>
      </c>
      <c r="W4391" s="33" t="s">
        <v>26483</v>
      </c>
      <c r="X4391" s="33" t="s">
        <v>93</v>
      </c>
      <c r="Y4391" s="33">
        <v>1941</v>
      </c>
      <c r="AA4391" s="33" t="s">
        <v>42842</v>
      </c>
      <c r="AB4391" s="33">
        <v>4058</v>
      </c>
      <c r="AC4391" s="103">
        <v>18246</v>
      </c>
    </row>
    <row r="4392" spans="1:29" ht="13" customHeight="1" x14ac:dyDescent="0.2">
      <c r="A4392" s="33" t="s">
        <v>23702</v>
      </c>
      <c r="B4392" s="33">
        <v>32</v>
      </c>
      <c r="C4392" s="33" t="s">
        <v>13</v>
      </c>
      <c r="D4392" s="33" t="s">
        <v>30</v>
      </c>
      <c r="F4392" s="94">
        <v>42639</v>
      </c>
      <c r="G4392" s="33" t="s">
        <v>23686</v>
      </c>
      <c r="H4392" s="33" t="s">
        <v>8846</v>
      </c>
      <c r="I4392" s="33" t="s">
        <v>915</v>
      </c>
      <c r="J4392" s="62">
        <v>72210</v>
      </c>
      <c r="K4392" s="33" t="s">
        <v>2302</v>
      </c>
      <c r="L4392" s="33" t="s">
        <v>23687</v>
      </c>
      <c r="M4392" s="1" t="s">
        <v>47823</v>
      </c>
      <c r="N4392" s="33" t="s">
        <v>20</v>
      </c>
      <c r="O4392" s="33" t="s">
        <v>23688</v>
      </c>
      <c r="P4392" s="33" t="s">
        <v>45771</v>
      </c>
      <c r="Q4392" s="33" t="s">
        <v>29986</v>
      </c>
      <c r="R4392" s="39" t="s">
        <v>23689</v>
      </c>
      <c r="S4392" s="33" t="s">
        <v>509</v>
      </c>
      <c r="T4392" s="33" t="s">
        <v>21</v>
      </c>
      <c r="U4392" s="33" t="s">
        <v>26689</v>
      </c>
      <c r="V4392" s="33" t="s">
        <v>26482</v>
      </c>
      <c r="W4392" s="33" t="s">
        <v>26485</v>
      </c>
      <c r="X4392" s="33" t="s">
        <v>93</v>
      </c>
      <c r="Y4392" s="33">
        <v>1912</v>
      </c>
      <c r="AA4392" s="33" t="s">
        <v>42844</v>
      </c>
      <c r="AB4392" s="33">
        <v>4054</v>
      </c>
      <c r="AC4392" s="103">
        <v>18241</v>
      </c>
    </row>
    <row r="4393" spans="1:29" ht="13" customHeight="1" x14ac:dyDescent="0.2">
      <c r="A4393" s="33" t="s">
        <v>23696</v>
      </c>
      <c r="B4393" s="33">
        <v>46</v>
      </c>
      <c r="C4393" s="33" t="s">
        <v>13</v>
      </c>
      <c r="D4393" s="33" t="s">
        <v>14</v>
      </c>
      <c r="F4393" s="94">
        <v>42639</v>
      </c>
      <c r="G4393" s="33" t="s">
        <v>23697</v>
      </c>
      <c r="H4393" s="33" t="s">
        <v>671</v>
      </c>
      <c r="I4393" s="33" t="s">
        <v>66</v>
      </c>
      <c r="J4393" s="62">
        <v>77005</v>
      </c>
      <c r="K4393" s="33" t="s">
        <v>512</v>
      </c>
      <c r="L4393" s="33" t="s">
        <v>672</v>
      </c>
      <c r="M4393" s="1" t="s">
        <v>45992</v>
      </c>
      <c r="N4393" s="33" t="s">
        <v>20</v>
      </c>
      <c r="O4393" s="33" t="s">
        <v>23698</v>
      </c>
      <c r="P4393" s="33" t="s">
        <v>45771</v>
      </c>
      <c r="Q4393" s="33" t="s">
        <v>29986</v>
      </c>
      <c r="R4393" s="39" t="s">
        <v>23699</v>
      </c>
      <c r="S4393" s="33" t="s">
        <v>22</v>
      </c>
      <c r="T4393" s="33" t="s">
        <v>21</v>
      </c>
      <c r="U4393" s="33" t="s">
        <v>26689</v>
      </c>
      <c r="V4393" s="33" t="s">
        <v>26484</v>
      </c>
      <c r="W4393" s="33" t="s">
        <v>26485</v>
      </c>
      <c r="X4393" s="33" t="s">
        <v>509</v>
      </c>
      <c r="Y4393" s="33">
        <v>1916</v>
      </c>
      <c r="AA4393" s="33" t="s">
        <v>42844</v>
      </c>
      <c r="AB4393" s="33">
        <v>4055</v>
      </c>
      <c r="AC4393" s="103">
        <v>18243</v>
      </c>
    </row>
    <row r="4394" spans="1:29" ht="13" customHeight="1" x14ac:dyDescent="0.2">
      <c r="A4394" s="33" t="s">
        <v>23703</v>
      </c>
      <c r="B4394" s="33">
        <v>48</v>
      </c>
      <c r="C4394" s="33" t="s">
        <v>13</v>
      </c>
      <c r="D4394" s="33" t="s">
        <v>30</v>
      </c>
      <c r="F4394" s="94">
        <v>42639</v>
      </c>
      <c r="G4394" s="33" t="s">
        <v>23700</v>
      </c>
      <c r="H4394" s="33" t="s">
        <v>19248</v>
      </c>
      <c r="I4394" s="33" t="s">
        <v>121</v>
      </c>
      <c r="J4394" s="62">
        <v>55337</v>
      </c>
      <c r="K4394" s="33" t="s">
        <v>19249</v>
      </c>
      <c r="L4394" s="33" t="s">
        <v>19250</v>
      </c>
      <c r="M4394" s="1" t="s">
        <v>47824</v>
      </c>
      <c r="N4394" s="33" t="s">
        <v>20</v>
      </c>
      <c r="O4394" s="33" t="s">
        <v>23701</v>
      </c>
      <c r="P4394" s="33" t="s">
        <v>37002</v>
      </c>
      <c r="Q4394" s="33" t="s">
        <v>29986</v>
      </c>
      <c r="R4394" s="39" t="s">
        <v>23754</v>
      </c>
      <c r="S4394" s="33" t="s">
        <v>509</v>
      </c>
      <c r="T4394" s="33" t="s">
        <v>21</v>
      </c>
      <c r="U4394" s="33" t="s">
        <v>26689</v>
      </c>
      <c r="V4394" s="33" t="s">
        <v>26482</v>
      </c>
      <c r="W4394" s="33" t="s">
        <v>26485</v>
      </c>
      <c r="X4394" s="33" t="s">
        <v>509</v>
      </c>
      <c r="Y4394" s="33">
        <v>1917</v>
      </c>
      <c r="AA4394" s="33" t="s">
        <v>42844</v>
      </c>
      <c r="AB4394" s="33">
        <v>4056</v>
      </c>
      <c r="AC4394" s="103">
        <v>18242</v>
      </c>
    </row>
    <row r="4395" spans="1:29" ht="13" customHeight="1" x14ac:dyDescent="0.2">
      <c r="A4395" s="33" t="s">
        <v>23690</v>
      </c>
      <c r="B4395" s="33">
        <v>52</v>
      </c>
      <c r="C4395" s="33" t="s">
        <v>13</v>
      </c>
      <c r="D4395" s="33" t="s">
        <v>30</v>
      </c>
      <c r="F4395" s="94">
        <v>42639</v>
      </c>
      <c r="G4395" s="33" t="s">
        <v>23691</v>
      </c>
      <c r="H4395" s="33" t="s">
        <v>23692</v>
      </c>
      <c r="I4395" s="33" t="s">
        <v>732</v>
      </c>
      <c r="J4395" s="62">
        <v>83714</v>
      </c>
      <c r="K4395" s="33" t="s">
        <v>3890</v>
      </c>
      <c r="L4395" s="33" t="s">
        <v>23693</v>
      </c>
      <c r="M4395" s="1" t="s">
        <v>47822</v>
      </c>
      <c r="N4395" s="33" t="s">
        <v>20</v>
      </c>
      <c r="O4395" s="33" t="s">
        <v>23694</v>
      </c>
      <c r="P4395" s="33" t="s">
        <v>31754</v>
      </c>
      <c r="Q4395" s="33" t="s">
        <v>29986</v>
      </c>
      <c r="R4395" s="39" t="s">
        <v>23695</v>
      </c>
      <c r="S4395" s="33" t="s">
        <v>22</v>
      </c>
      <c r="T4395" s="33" t="s">
        <v>21</v>
      </c>
      <c r="U4395" s="33" t="s">
        <v>26689</v>
      </c>
      <c r="V4395" s="33" t="s">
        <v>26484</v>
      </c>
      <c r="W4395" s="33" t="s">
        <v>19153</v>
      </c>
      <c r="X4395" s="33" t="s">
        <v>93</v>
      </c>
      <c r="Y4395" s="33">
        <v>1911</v>
      </c>
      <c r="AA4395" s="33" t="s">
        <v>42844</v>
      </c>
      <c r="AB4395" s="33">
        <v>4053</v>
      </c>
      <c r="AC4395" s="103">
        <v>18240</v>
      </c>
    </row>
    <row r="4396" spans="1:29" ht="13" customHeight="1" x14ac:dyDescent="0.2">
      <c r="A4396" s="33" t="s">
        <v>23681</v>
      </c>
      <c r="B4396" s="33">
        <v>25</v>
      </c>
      <c r="C4396" s="33" t="s">
        <v>13</v>
      </c>
      <c r="D4396" s="33" t="s">
        <v>30</v>
      </c>
      <c r="F4396" s="94">
        <v>42638</v>
      </c>
      <c r="G4396" s="33" t="s">
        <v>23682</v>
      </c>
      <c r="H4396" s="33" t="s">
        <v>23683</v>
      </c>
      <c r="I4396" s="33" t="s">
        <v>465</v>
      </c>
      <c r="J4396" s="62">
        <v>3743</v>
      </c>
      <c r="K4396" s="33" t="s">
        <v>2666</v>
      </c>
      <c r="L4396" s="33" t="s">
        <v>22</v>
      </c>
      <c r="M4396" s="1" t="s">
        <v>48929</v>
      </c>
      <c r="N4396" s="33" t="s">
        <v>20</v>
      </c>
      <c r="O4396" s="33" t="s">
        <v>23684</v>
      </c>
      <c r="P4396" s="33" t="s">
        <v>43587</v>
      </c>
      <c r="Q4396" s="33" t="s">
        <v>29986</v>
      </c>
      <c r="R4396" s="39" t="s">
        <v>23685</v>
      </c>
      <c r="S4396" s="33" t="s">
        <v>509</v>
      </c>
      <c r="T4396" s="33" t="s">
        <v>21</v>
      </c>
      <c r="U4396" s="33" t="s">
        <v>26689</v>
      </c>
      <c r="V4396" s="33" t="s">
        <v>26482</v>
      </c>
      <c r="W4396" s="33" t="s">
        <v>26485</v>
      </c>
      <c r="X4396" s="33" t="s">
        <v>93</v>
      </c>
      <c r="Y4396" s="33">
        <v>1910</v>
      </c>
      <c r="AA4396" s="33" t="s">
        <v>42843</v>
      </c>
      <c r="AB4396" s="33">
        <v>4052</v>
      </c>
      <c r="AC4396" s="103">
        <v>18239</v>
      </c>
    </row>
    <row r="4397" spans="1:29" ht="13" customHeight="1" x14ac:dyDescent="0.2">
      <c r="A4397" s="33" t="s">
        <v>23677</v>
      </c>
      <c r="B4397" s="33">
        <v>30</v>
      </c>
      <c r="C4397" s="33" t="s">
        <v>13</v>
      </c>
      <c r="D4397" s="33" t="s">
        <v>41</v>
      </c>
      <c r="F4397" s="94">
        <v>42636</v>
      </c>
      <c r="G4397" s="33" t="s">
        <v>23678</v>
      </c>
      <c r="H4397" s="33" t="s">
        <v>529</v>
      </c>
      <c r="I4397" s="33" t="s">
        <v>66</v>
      </c>
      <c r="J4397" s="62">
        <v>78211</v>
      </c>
      <c r="K4397" s="33" t="s">
        <v>530</v>
      </c>
      <c r="L4397" s="33" t="s">
        <v>531</v>
      </c>
      <c r="M4397" s="1" t="s">
        <v>46041</v>
      </c>
      <c r="N4397" s="33" t="s">
        <v>20</v>
      </c>
      <c r="O4397" s="33" t="s">
        <v>23679</v>
      </c>
      <c r="P4397" s="33" t="s">
        <v>45771</v>
      </c>
      <c r="Q4397" s="33" t="s">
        <v>29986</v>
      </c>
      <c r="R4397" s="39" t="s">
        <v>23680</v>
      </c>
      <c r="S4397" s="33" t="s">
        <v>22</v>
      </c>
      <c r="T4397" s="33" t="s">
        <v>21</v>
      </c>
      <c r="U4397" s="33" t="s">
        <v>26689</v>
      </c>
      <c r="V4397" s="33" t="s">
        <v>26482</v>
      </c>
      <c r="W4397" s="33" t="s">
        <v>26486</v>
      </c>
      <c r="X4397" s="33" t="s">
        <v>93</v>
      </c>
      <c r="Y4397" s="33">
        <v>1915</v>
      </c>
      <c r="AA4397" s="33" t="s">
        <v>42844</v>
      </c>
      <c r="AB4397" s="33">
        <v>4049</v>
      </c>
      <c r="AC4397" s="103">
        <v>18233</v>
      </c>
    </row>
    <row r="4398" spans="1:29" ht="13" customHeight="1" x14ac:dyDescent="0.2">
      <c r="A4398" s="33" t="s">
        <v>23673</v>
      </c>
      <c r="B4398" s="33">
        <v>41</v>
      </c>
      <c r="C4398" s="33" t="s">
        <v>13</v>
      </c>
      <c r="D4398" s="33" t="s">
        <v>30</v>
      </c>
      <c r="F4398" s="94">
        <v>42636</v>
      </c>
      <c r="G4398" s="33" t="s">
        <v>23674</v>
      </c>
      <c r="H4398" s="33" t="s">
        <v>10313</v>
      </c>
      <c r="I4398" s="33" t="s">
        <v>38</v>
      </c>
      <c r="J4398" s="62">
        <v>95628</v>
      </c>
      <c r="K4398" s="33" t="s">
        <v>1533</v>
      </c>
      <c r="L4398" s="33" t="s">
        <v>21954</v>
      </c>
      <c r="M4398" s="1" t="s">
        <v>46436</v>
      </c>
      <c r="N4398" s="33" t="s">
        <v>20</v>
      </c>
      <c r="O4398" s="33" t="s">
        <v>23675</v>
      </c>
      <c r="P4398" s="33" t="s">
        <v>45771</v>
      </c>
      <c r="Q4398" s="33" t="s">
        <v>29986</v>
      </c>
      <c r="R4398" s="39" t="s">
        <v>23676</v>
      </c>
      <c r="S4398" s="33" t="s">
        <v>22</v>
      </c>
      <c r="T4398" s="33" t="s">
        <v>28</v>
      </c>
      <c r="U4398" s="33" t="s">
        <v>26487</v>
      </c>
      <c r="V4398" s="33" t="s">
        <v>26484</v>
      </c>
      <c r="W4398" s="33" t="s">
        <v>26486</v>
      </c>
      <c r="X4398" s="33" t="s">
        <v>93</v>
      </c>
      <c r="Y4398" s="33">
        <v>1909</v>
      </c>
      <c r="AA4398" s="33" t="s">
        <v>42844</v>
      </c>
      <c r="AB4398" s="33">
        <v>4050</v>
      </c>
      <c r="AC4398" s="103">
        <v>18234</v>
      </c>
    </row>
    <row r="4399" spans="1:29" ht="13" customHeight="1" x14ac:dyDescent="0.2">
      <c r="A4399" s="33" t="s">
        <v>23596</v>
      </c>
      <c r="B4399" s="33">
        <v>33</v>
      </c>
      <c r="C4399" s="33" t="s">
        <v>13</v>
      </c>
      <c r="D4399" s="33" t="s">
        <v>78</v>
      </c>
      <c r="F4399" s="94">
        <v>42636</v>
      </c>
      <c r="G4399" s="33" t="s">
        <v>23598</v>
      </c>
      <c r="H4399" s="33" t="s">
        <v>23601</v>
      </c>
      <c r="I4399" s="33" t="s">
        <v>45</v>
      </c>
      <c r="J4399" s="62">
        <v>21208</v>
      </c>
      <c r="K4399" s="33" t="s">
        <v>1483</v>
      </c>
      <c r="L4399" s="33" t="s">
        <v>211</v>
      </c>
      <c r="M4399" s="1" t="s">
        <v>46017</v>
      </c>
      <c r="N4399" s="33" t="s">
        <v>20</v>
      </c>
      <c r="O4399" s="33" t="s">
        <v>23597</v>
      </c>
      <c r="P4399" s="33" t="s">
        <v>45771</v>
      </c>
      <c r="Q4399" s="33" t="s">
        <v>29986</v>
      </c>
      <c r="R4399" s="39" t="s">
        <v>23599</v>
      </c>
      <c r="S4399" s="33" t="s">
        <v>93</v>
      </c>
      <c r="T4399" s="33" t="s">
        <v>350</v>
      </c>
      <c r="U4399" s="33" t="s">
        <v>26775</v>
      </c>
      <c r="V4399" s="33" t="s">
        <v>26482</v>
      </c>
      <c r="W4399" s="33" t="s">
        <v>26485</v>
      </c>
      <c r="X4399" s="33" t="s">
        <v>509</v>
      </c>
      <c r="Y4399" s="33">
        <v>1914</v>
      </c>
      <c r="AA4399" s="33" t="s">
        <v>42844</v>
      </c>
      <c r="AB4399" s="33">
        <v>4051</v>
      </c>
      <c r="AC4399" s="103">
        <v>18235</v>
      </c>
    </row>
    <row r="4400" spans="1:29" ht="13" customHeight="1" x14ac:dyDescent="0.2">
      <c r="A4400" s="33" t="s">
        <v>23669</v>
      </c>
      <c r="B4400" s="33">
        <v>23</v>
      </c>
      <c r="C4400" s="33" t="s">
        <v>13</v>
      </c>
      <c r="D4400" s="33" t="s">
        <v>30</v>
      </c>
      <c r="F4400" s="94">
        <v>42634</v>
      </c>
      <c r="G4400" s="33" t="s">
        <v>23670</v>
      </c>
      <c r="H4400" s="33" t="s">
        <v>831</v>
      </c>
      <c r="I4400" s="33" t="s">
        <v>429</v>
      </c>
      <c r="J4400" s="62">
        <v>68037</v>
      </c>
      <c r="K4400" s="33" t="s">
        <v>7575</v>
      </c>
      <c r="L4400" s="33" t="s">
        <v>21615</v>
      </c>
      <c r="M4400" s="1" t="s">
        <v>47825</v>
      </c>
      <c r="N4400" s="33" t="s">
        <v>20</v>
      </c>
      <c r="O4400" s="33" t="s">
        <v>23671</v>
      </c>
      <c r="P4400" s="33" t="s">
        <v>45771</v>
      </c>
      <c r="Q4400" s="33" t="s">
        <v>29986</v>
      </c>
      <c r="R4400" s="39" t="s">
        <v>23672</v>
      </c>
      <c r="S4400" s="33" t="s">
        <v>22</v>
      </c>
      <c r="T4400" s="33" t="s">
        <v>45897</v>
      </c>
      <c r="U4400" s="33" t="s">
        <v>49804</v>
      </c>
      <c r="V4400" s="33" t="s">
        <v>26487</v>
      </c>
      <c r="W4400" s="33" t="s">
        <v>26485</v>
      </c>
      <c r="X4400" s="33" t="s">
        <v>93</v>
      </c>
      <c r="Y4400" s="33">
        <v>1908</v>
      </c>
      <c r="AA4400" s="33" t="s">
        <v>42843</v>
      </c>
      <c r="AB4400" s="33">
        <v>4048</v>
      </c>
      <c r="AC4400" s="103">
        <v>18227</v>
      </c>
    </row>
    <row r="4401" spans="1:29" ht="13" customHeight="1" x14ac:dyDescent="0.2">
      <c r="A4401" s="33" t="s">
        <v>23644</v>
      </c>
      <c r="B4401" s="33">
        <v>22</v>
      </c>
      <c r="C4401" s="33" t="s">
        <v>13</v>
      </c>
      <c r="D4401" s="33" t="s">
        <v>30</v>
      </c>
      <c r="F4401" s="94">
        <v>42633</v>
      </c>
      <c r="G4401" s="33" t="s">
        <v>23645</v>
      </c>
      <c r="H4401" s="33" t="s">
        <v>23646</v>
      </c>
      <c r="I4401" s="33" t="s">
        <v>55</v>
      </c>
      <c r="J4401" s="62">
        <v>34953</v>
      </c>
      <c r="K4401" s="33" t="s">
        <v>2980</v>
      </c>
      <c r="L4401" s="33" t="s">
        <v>23647</v>
      </c>
      <c r="M4401" s="1" t="s">
        <v>46385</v>
      </c>
      <c r="N4401" s="33" t="s">
        <v>20</v>
      </c>
      <c r="O4401" s="33" t="s">
        <v>23648</v>
      </c>
      <c r="P4401" s="33" t="s">
        <v>42395</v>
      </c>
      <c r="Q4401" s="33" t="s">
        <v>29986</v>
      </c>
      <c r="R4401" s="39" t="s">
        <v>23649</v>
      </c>
      <c r="S4401" s="33" t="s">
        <v>509</v>
      </c>
      <c r="T4401" s="33" t="s">
        <v>21</v>
      </c>
      <c r="U4401" s="33" t="s">
        <v>26689</v>
      </c>
      <c r="V4401" s="33" t="s">
        <v>26484</v>
      </c>
      <c r="W4401" s="33" t="s">
        <v>26485</v>
      </c>
      <c r="X4401" s="33" t="s">
        <v>93</v>
      </c>
      <c r="Y4401" s="33">
        <v>1901</v>
      </c>
      <c r="AA4401" s="33" t="s">
        <v>42844</v>
      </c>
      <c r="AB4401" s="33">
        <v>4043</v>
      </c>
      <c r="AC4401" s="103">
        <v>18224</v>
      </c>
    </row>
    <row r="4402" spans="1:29" ht="13" customHeight="1" x14ac:dyDescent="0.2">
      <c r="A4402" s="33" t="s">
        <v>23650</v>
      </c>
      <c r="B4402" s="33">
        <v>35</v>
      </c>
      <c r="C4402" s="33" t="s">
        <v>13</v>
      </c>
      <c r="D4402" s="33" t="s">
        <v>30</v>
      </c>
      <c r="F4402" s="94">
        <v>42633</v>
      </c>
      <c r="G4402" s="33" t="s">
        <v>23651</v>
      </c>
      <c r="H4402" s="33" t="s">
        <v>23652</v>
      </c>
      <c r="I4402" s="33" t="s">
        <v>297</v>
      </c>
      <c r="J4402" s="62">
        <v>38329</v>
      </c>
      <c r="K4402" s="33" t="s">
        <v>971</v>
      </c>
      <c r="L4402" s="33" t="s">
        <v>972</v>
      </c>
      <c r="M4402" s="1" t="s">
        <v>47826</v>
      </c>
      <c r="N4402" s="33" t="s">
        <v>20</v>
      </c>
      <c r="O4402" s="33" t="s">
        <v>23653</v>
      </c>
      <c r="P4402" s="33" t="s">
        <v>45771</v>
      </c>
      <c r="Q4402" s="33" t="s">
        <v>29986</v>
      </c>
      <c r="R4402" s="39" t="s">
        <v>23654</v>
      </c>
      <c r="S4402" s="33" t="s">
        <v>22</v>
      </c>
      <c r="T4402" s="33" t="s">
        <v>21</v>
      </c>
      <c r="U4402" s="33" t="s">
        <v>26689</v>
      </c>
      <c r="V4402" s="33" t="s">
        <v>26482</v>
      </c>
      <c r="W4402" s="33" t="s">
        <v>26483</v>
      </c>
      <c r="X4402" s="33" t="s">
        <v>509</v>
      </c>
      <c r="Y4402" s="33">
        <v>1899</v>
      </c>
      <c r="AA4402" s="33" t="s">
        <v>42843</v>
      </c>
      <c r="AB4402" s="33">
        <v>4042</v>
      </c>
      <c r="AC4402" s="103">
        <v>18225</v>
      </c>
    </row>
    <row r="4403" spans="1:29" ht="13" customHeight="1" x14ac:dyDescent="0.2">
      <c r="A4403" s="33" t="s">
        <v>23661</v>
      </c>
      <c r="B4403" s="33">
        <v>43</v>
      </c>
      <c r="C4403" s="33" t="s">
        <v>13</v>
      </c>
      <c r="D4403" s="33" t="s">
        <v>30</v>
      </c>
      <c r="F4403" s="94">
        <v>42633</v>
      </c>
      <c r="G4403" s="33" t="s">
        <v>23662</v>
      </c>
      <c r="H4403" s="33" t="s">
        <v>1882</v>
      </c>
      <c r="I4403" s="33" t="s">
        <v>297</v>
      </c>
      <c r="J4403" s="62">
        <v>37207</v>
      </c>
      <c r="K4403" s="33" t="s">
        <v>820</v>
      </c>
      <c r="L4403" s="33" t="s">
        <v>821</v>
      </c>
      <c r="M4403" s="1" t="s">
        <v>46007</v>
      </c>
      <c r="N4403" s="33" t="s">
        <v>20</v>
      </c>
      <c r="O4403" s="33" t="s">
        <v>23663</v>
      </c>
      <c r="P4403" s="33" t="s">
        <v>45771</v>
      </c>
      <c r="Q4403" s="33" t="s">
        <v>29986</v>
      </c>
      <c r="R4403" s="39" t="s">
        <v>23664</v>
      </c>
      <c r="S4403" s="33" t="s">
        <v>22</v>
      </c>
      <c r="T4403" s="33" t="s">
        <v>21</v>
      </c>
      <c r="U4403" s="33" t="s">
        <v>26689</v>
      </c>
      <c r="V4403" s="33" t="s">
        <v>26484</v>
      </c>
      <c r="W4403" s="33" t="s">
        <v>26485</v>
      </c>
      <c r="X4403" s="33" t="s">
        <v>93</v>
      </c>
      <c r="Y4403" s="33">
        <v>1905</v>
      </c>
      <c r="AA4403" s="33" t="s">
        <v>42844</v>
      </c>
      <c r="AB4403" s="33">
        <v>4044</v>
      </c>
      <c r="AC4403" s="103">
        <v>18222</v>
      </c>
    </row>
    <row r="4404" spans="1:29" ht="13" customHeight="1" x14ac:dyDescent="0.2">
      <c r="A4404" s="33" t="s">
        <v>23665</v>
      </c>
      <c r="B4404" s="33">
        <v>49</v>
      </c>
      <c r="C4404" s="33" t="s">
        <v>13</v>
      </c>
      <c r="D4404" s="33" t="s">
        <v>30</v>
      </c>
      <c r="F4404" s="94">
        <v>42633</v>
      </c>
      <c r="G4404" s="33" t="s">
        <v>23666</v>
      </c>
      <c r="H4404" s="33" t="s">
        <v>21029</v>
      </c>
      <c r="I4404" s="33" t="s">
        <v>191</v>
      </c>
      <c r="J4404" s="62">
        <v>80234</v>
      </c>
      <c r="K4404" s="33" t="s">
        <v>1784</v>
      </c>
      <c r="L4404" s="33" t="s">
        <v>21030</v>
      </c>
      <c r="M4404" s="1" t="s">
        <v>45931</v>
      </c>
      <c r="N4404" s="33" t="s">
        <v>20</v>
      </c>
      <c r="O4404" s="33" t="s">
        <v>23667</v>
      </c>
      <c r="P4404" s="33" t="s">
        <v>45771</v>
      </c>
      <c r="Q4404" s="33" t="s">
        <v>29986</v>
      </c>
      <c r="R4404" s="39" t="s">
        <v>23668</v>
      </c>
      <c r="S4404" s="33" t="s">
        <v>22</v>
      </c>
      <c r="T4404" s="33" t="s">
        <v>21</v>
      </c>
      <c r="U4404" s="33" t="s">
        <v>26689</v>
      </c>
      <c r="V4404" s="33" t="s">
        <v>26482</v>
      </c>
      <c r="W4404" s="33" t="s">
        <v>26486</v>
      </c>
      <c r="X4404" s="33" t="s">
        <v>93</v>
      </c>
      <c r="Y4404" s="33">
        <v>1906</v>
      </c>
      <c r="AA4404" s="33" t="s">
        <v>42844</v>
      </c>
      <c r="AB4404" s="33">
        <v>4045</v>
      </c>
      <c r="AC4404" s="103">
        <v>18223</v>
      </c>
    </row>
    <row r="4405" spans="1:29" ht="13" customHeight="1" x14ac:dyDescent="0.2">
      <c r="A4405" s="33" t="s">
        <v>23655</v>
      </c>
      <c r="B4405" s="33">
        <v>23</v>
      </c>
      <c r="C4405" s="33" t="s">
        <v>13</v>
      </c>
      <c r="D4405" s="33" t="s">
        <v>30</v>
      </c>
      <c r="E4405" s="33" t="s">
        <v>23761</v>
      </c>
      <c r="F4405" s="94">
        <v>42633</v>
      </c>
      <c r="G4405" s="33" t="s">
        <v>23656</v>
      </c>
      <c r="H4405" s="33" t="s">
        <v>23657</v>
      </c>
      <c r="I4405" s="33" t="s">
        <v>34</v>
      </c>
      <c r="J4405" s="62">
        <v>6338</v>
      </c>
      <c r="K4405" s="33" t="s">
        <v>6243</v>
      </c>
      <c r="L4405" s="33" t="s">
        <v>23658</v>
      </c>
      <c r="M4405" s="1" t="s">
        <v>48929</v>
      </c>
      <c r="N4405" s="33" t="s">
        <v>20</v>
      </c>
      <c r="O4405" s="33" t="s">
        <v>23659</v>
      </c>
      <c r="P4405" s="33" t="s">
        <v>45771</v>
      </c>
      <c r="Q4405" s="33" t="s">
        <v>29986</v>
      </c>
      <c r="R4405" s="39" t="s">
        <v>23660</v>
      </c>
      <c r="S4405" s="33" t="s">
        <v>22</v>
      </c>
      <c r="T4405" s="33" t="s">
        <v>28</v>
      </c>
      <c r="U4405" s="33" t="s">
        <v>26487</v>
      </c>
      <c r="V4405" s="33" t="s">
        <v>26482</v>
      </c>
      <c r="W4405" s="33" t="s">
        <v>26485</v>
      </c>
      <c r="X4405" s="33" t="s">
        <v>93</v>
      </c>
      <c r="Y4405" s="33">
        <v>1903</v>
      </c>
      <c r="AA4405" s="33" t="s">
        <v>49699</v>
      </c>
      <c r="AB4405" s="33">
        <v>4047</v>
      </c>
      <c r="AC4405" s="103">
        <v>18221</v>
      </c>
    </row>
    <row r="4406" spans="1:29" ht="13" customHeight="1" x14ac:dyDescent="0.2">
      <c r="A4406" s="33" t="s">
        <v>23584</v>
      </c>
      <c r="B4406" s="33">
        <v>43</v>
      </c>
      <c r="C4406" s="33" t="s">
        <v>13</v>
      </c>
      <c r="D4406" s="33" t="s">
        <v>78</v>
      </c>
      <c r="F4406" s="94">
        <v>42633</v>
      </c>
      <c r="G4406" s="33" t="s">
        <v>23593</v>
      </c>
      <c r="H4406" s="33" t="s">
        <v>3842</v>
      </c>
      <c r="I4406" s="33" t="s">
        <v>337</v>
      </c>
      <c r="J4406" s="62">
        <v>28213</v>
      </c>
      <c r="K4406" s="33" t="s">
        <v>3844</v>
      </c>
      <c r="L4406" s="33" t="s">
        <v>3845</v>
      </c>
      <c r="M4406" s="1" t="s">
        <v>49719</v>
      </c>
      <c r="N4406" s="33" t="s">
        <v>20</v>
      </c>
      <c r="O4406" s="33" t="s">
        <v>23592</v>
      </c>
      <c r="P4406" s="33" t="s">
        <v>31864</v>
      </c>
      <c r="Q4406" s="33" t="s">
        <v>29986</v>
      </c>
      <c r="R4406" s="39" t="s">
        <v>23585</v>
      </c>
      <c r="S4406" s="33" t="s">
        <v>509</v>
      </c>
      <c r="T4406" s="33" t="s">
        <v>28</v>
      </c>
      <c r="U4406" s="33" t="s">
        <v>26689</v>
      </c>
      <c r="V4406" s="33" t="s">
        <v>26482</v>
      </c>
      <c r="W4406" s="33" t="s">
        <v>26485</v>
      </c>
      <c r="X4406" s="33" t="s">
        <v>509</v>
      </c>
      <c r="Y4406" s="33">
        <v>1904</v>
      </c>
      <c r="AA4406" s="33" t="s">
        <v>42844</v>
      </c>
      <c r="AB4406" s="33">
        <v>4046</v>
      </c>
      <c r="AC4406" s="103">
        <v>18226</v>
      </c>
    </row>
    <row r="4407" spans="1:29" ht="13" customHeight="1" x14ac:dyDescent="0.2">
      <c r="A4407" s="33" t="s">
        <v>23638</v>
      </c>
      <c r="B4407" s="33">
        <v>46</v>
      </c>
      <c r="C4407" s="33" t="s">
        <v>102</v>
      </c>
      <c r="D4407" s="33" t="s">
        <v>30</v>
      </c>
      <c r="F4407" s="94">
        <v>42632</v>
      </c>
      <c r="G4407" s="33" t="s">
        <v>23639</v>
      </c>
      <c r="H4407" s="33" t="s">
        <v>23640</v>
      </c>
      <c r="I4407" s="33" t="s">
        <v>66</v>
      </c>
      <c r="J4407" s="62">
        <v>77373</v>
      </c>
      <c r="K4407" s="33" t="s">
        <v>512</v>
      </c>
      <c r="L4407" s="33" t="s">
        <v>23641</v>
      </c>
      <c r="M4407" s="1" t="s">
        <v>47828</v>
      </c>
      <c r="N4407" s="33" t="s">
        <v>20</v>
      </c>
      <c r="O4407" s="33" t="s">
        <v>23642</v>
      </c>
      <c r="P4407" s="33" t="s">
        <v>45771</v>
      </c>
      <c r="Q4407" s="33" t="s">
        <v>29986</v>
      </c>
      <c r="R4407" s="39" t="s">
        <v>23643</v>
      </c>
      <c r="S4407" s="33" t="s">
        <v>509</v>
      </c>
      <c r="T4407" s="33" t="s">
        <v>21</v>
      </c>
      <c r="U4407" s="33" t="s">
        <v>26689</v>
      </c>
      <c r="V4407" s="33" t="s">
        <v>26484</v>
      </c>
      <c r="W4407" s="33" t="s">
        <v>26485</v>
      </c>
      <c r="X4407" s="33" t="s">
        <v>509</v>
      </c>
      <c r="Y4407" s="33">
        <v>1900</v>
      </c>
      <c r="AA4407" s="33" t="s">
        <v>42844</v>
      </c>
      <c r="AB4407" s="33">
        <v>4039</v>
      </c>
      <c r="AC4407" s="103">
        <v>18216</v>
      </c>
    </row>
    <row r="4408" spans="1:29" ht="13" customHeight="1" x14ac:dyDescent="0.2">
      <c r="A4408" s="33" t="s">
        <v>26629</v>
      </c>
      <c r="B4408" s="33">
        <v>56</v>
      </c>
      <c r="C4408" s="33" t="s">
        <v>13</v>
      </c>
      <c r="D4408" s="33" t="s">
        <v>30</v>
      </c>
      <c r="E4408" s="33" t="s">
        <v>29802</v>
      </c>
      <c r="F4408" s="94">
        <v>42632</v>
      </c>
      <c r="G4408" s="33" t="s">
        <v>29803</v>
      </c>
      <c r="H4408" s="33" t="s">
        <v>29804</v>
      </c>
      <c r="I4408" s="33" t="s">
        <v>66</v>
      </c>
      <c r="J4408" s="62" t="s">
        <v>29805</v>
      </c>
      <c r="K4408" s="33" t="s">
        <v>10980</v>
      </c>
      <c r="L4408" s="33" t="s">
        <v>29806</v>
      </c>
      <c r="M4408" s="1" t="s">
        <v>47827</v>
      </c>
      <c r="N4408" s="33" t="s">
        <v>20</v>
      </c>
      <c r="O4408" s="33" t="s">
        <v>29807</v>
      </c>
      <c r="P4408" s="33" t="s">
        <v>45771</v>
      </c>
      <c r="Q4408" s="33" t="s">
        <v>29986</v>
      </c>
      <c r="R4408" s="39" t="s">
        <v>29808</v>
      </c>
      <c r="S4408" s="33" t="s">
        <v>509</v>
      </c>
      <c r="T4408" s="33" t="s">
        <v>21</v>
      </c>
      <c r="U4408" s="33" t="s">
        <v>26689</v>
      </c>
      <c r="V4408" s="33" t="s">
        <v>26484</v>
      </c>
      <c r="W4408" s="33" t="s">
        <v>26485</v>
      </c>
      <c r="X4408" s="33" t="s">
        <v>93</v>
      </c>
      <c r="Y4408" s="33">
        <v>1907</v>
      </c>
      <c r="AA4408" s="33" t="s">
        <v>42843</v>
      </c>
      <c r="AB4408" s="33">
        <v>4040</v>
      </c>
      <c r="AC4408" s="103">
        <v>18215</v>
      </c>
    </row>
    <row r="4409" spans="1:29" ht="13" customHeight="1" x14ac:dyDescent="0.2">
      <c r="A4409" s="33" t="s">
        <v>23634</v>
      </c>
      <c r="B4409" s="33">
        <v>30</v>
      </c>
      <c r="C4409" s="33" t="s">
        <v>13</v>
      </c>
      <c r="D4409" s="33" t="s">
        <v>30</v>
      </c>
      <c r="F4409" s="94">
        <v>42632</v>
      </c>
      <c r="H4409" s="33" t="s">
        <v>927</v>
      </c>
      <c r="I4409" s="33" t="s">
        <v>220</v>
      </c>
      <c r="J4409" s="62">
        <v>84321</v>
      </c>
      <c r="K4409" s="33" t="s">
        <v>928</v>
      </c>
      <c r="L4409" s="33" t="s">
        <v>23635</v>
      </c>
      <c r="M4409" s="1" t="s">
        <v>47829</v>
      </c>
      <c r="N4409" s="33" t="s">
        <v>20</v>
      </c>
      <c r="O4409" s="33" t="s">
        <v>23636</v>
      </c>
      <c r="P4409" s="33" t="s">
        <v>45771</v>
      </c>
      <c r="Q4409" s="33" t="s">
        <v>29986</v>
      </c>
      <c r="R4409" s="39" t="s">
        <v>23637</v>
      </c>
      <c r="S4409" s="33" t="s">
        <v>509</v>
      </c>
      <c r="T4409" s="33" t="s">
        <v>28</v>
      </c>
      <c r="U4409" s="33" t="s">
        <v>26488</v>
      </c>
      <c r="V4409" s="33" t="s">
        <v>26482</v>
      </c>
      <c r="W4409" s="33" t="s">
        <v>26485</v>
      </c>
      <c r="X4409" s="33" t="s">
        <v>93</v>
      </c>
      <c r="Y4409" s="33">
        <v>1902</v>
      </c>
      <c r="AA4409" s="33" t="s">
        <v>42844</v>
      </c>
      <c r="AB4409" s="33">
        <v>4041</v>
      </c>
      <c r="AC4409" s="103">
        <v>18217</v>
      </c>
    </row>
    <row r="4410" spans="1:29" ht="13" customHeight="1" x14ac:dyDescent="0.2">
      <c r="A4410" s="33" t="s">
        <v>23630</v>
      </c>
      <c r="B4410" s="33">
        <v>61</v>
      </c>
      <c r="C4410" s="33" t="s">
        <v>13</v>
      </c>
      <c r="D4410" s="33" t="s">
        <v>78</v>
      </c>
      <c r="F4410" s="94">
        <v>42631</v>
      </c>
      <c r="G4410" s="33" t="s">
        <v>23631</v>
      </c>
      <c r="H4410" s="33" t="s">
        <v>186</v>
      </c>
      <c r="I4410" s="33" t="s">
        <v>62</v>
      </c>
      <c r="J4410" s="62">
        <v>44314</v>
      </c>
      <c r="K4410" s="33" t="s">
        <v>3167</v>
      </c>
      <c r="L4410" s="33" t="s">
        <v>187</v>
      </c>
      <c r="M4410" s="1" t="s">
        <v>46359</v>
      </c>
      <c r="N4410" s="33" t="s">
        <v>20</v>
      </c>
      <c r="O4410" s="33" t="s">
        <v>23632</v>
      </c>
      <c r="P4410" s="33" t="s">
        <v>45771</v>
      </c>
      <c r="Q4410" s="33" t="s">
        <v>29986</v>
      </c>
      <c r="R4410" s="39" t="s">
        <v>23633</v>
      </c>
      <c r="S4410" s="33" t="s">
        <v>22</v>
      </c>
      <c r="T4410" s="33" t="s">
        <v>21</v>
      </c>
      <c r="U4410" s="33" t="s">
        <v>26689</v>
      </c>
      <c r="V4410" s="33" t="s">
        <v>26482</v>
      </c>
      <c r="W4410" s="33" t="s">
        <v>26485</v>
      </c>
      <c r="X4410" s="33" t="s">
        <v>93</v>
      </c>
      <c r="Y4410" s="33">
        <v>1891</v>
      </c>
      <c r="AA4410" s="33" t="s">
        <v>42842</v>
      </c>
      <c r="AB4410" s="33">
        <v>4038</v>
      </c>
      <c r="AC4410" s="103">
        <v>18213</v>
      </c>
    </row>
    <row r="4411" spans="1:29" ht="13" customHeight="1" x14ac:dyDescent="0.2">
      <c r="A4411" s="33" t="s">
        <v>23577</v>
      </c>
      <c r="B4411" s="33">
        <v>22</v>
      </c>
      <c r="C4411" s="33" t="s">
        <v>13</v>
      </c>
      <c r="D4411" s="33" t="s">
        <v>78</v>
      </c>
      <c r="F4411" s="94">
        <v>42630</v>
      </c>
      <c r="G4411" s="33" t="s">
        <v>23581</v>
      </c>
      <c r="H4411" s="33" t="s">
        <v>13901</v>
      </c>
      <c r="I4411" s="33" t="s">
        <v>121</v>
      </c>
      <c r="J4411" s="62">
        <v>56301</v>
      </c>
      <c r="K4411" s="33" t="s">
        <v>23582</v>
      </c>
      <c r="L4411" s="33" t="s">
        <v>23578</v>
      </c>
      <c r="M4411" s="1" t="s">
        <v>47830</v>
      </c>
      <c r="N4411" s="33" t="s">
        <v>20</v>
      </c>
      <c r="O4411" s="33" t="s">
        <v>23579</v>
      </c>
      <c r="P4411" s="33" t="s">
        <v>37002</v>
      </c>
      <c r="Q4411" s="33" t="s">
        <v>29986</v>
      </c>
      <c r="R4411" s="39" t="s">
        <v>23580</v>
      </c>
      <c r="S4411" s="33" t="s">
        <v>22</v>
      </c>
      <c r="T4411" s="33" t="s">
        <v>21</v>
      </c>
      <c r="U4411" s="33" t="s">
        <v>26682</v>
      </c>
      <c r="V4411" s="33" t="s">
        <v>26484</v>
      </c>
      <c r="W4411" s="33" t="s">
        <v>26485</v>
      </c>
      <c r="X4411" s="33" t="s">
        <v>93</v>
      </c>
      <c r="Y4411" s="33">
        <v>1898</v>
      </c>
      <c r="Z4411" s="33" t="s">
        <v>42353</v>
      </c>
      <c r="AA4411" s="33" t="s">
        <v>42842</v>
      </c>
      <c r="AB4411" s="33">
        <v>4035</v>
      </c>
      <c r="AC4411" s="103">
        <v>18208</v>
      </c>
    </row>
    <row r="4412" spans="1:29" ht="13" customHeight="1" x14ac:dyDescent="0.2">
      <c r="A4412" s="33" t="s">
        <v>23586</v>
      </c>
      <c r="B4412" s="33">
        <v>25</v>
      </c>
      <c r="C4412" s="33" t="s">
        <v>13</v>
      </c>
      <c r="D4412" s="33" t="s">
        <v>78</v>
      </c>
      <c r="F4412" s="94">
        <v>42630</v>
      </c>
      <c r="G4412" s="33" t="s">
        <v>23587</v>
      </c>
      <c r="H4412" s="33" t="s">
        <v>1030</v>
      </c>
      <c r="I4412" s="33" t="s">
        <v>373</v>
      </c>
      <c r="J4412" s="62">
        <v>19139</v>
      </c>
      <c r="K4412" s="33" t="s">
        <v>1030</v>
      </c>
      <c r="L4412" s="33" t="s">
        <v>1031</v>
      </c>
      <c r="M4412" s="1" t="s">
        <v>45971</v>
      </c>
      <c r="N4412" s="33" t="s">
        <v>20</v>
      </c>
      <c r="O4412" s="33" t="s">
        <v>23588</v>
      </c>
      <c r="P4412" s="33" t="s">
        <v>45771</v>
      </c>
      <c r="Q4412" s="33" t="s">
        <v>29986</v>
      </c>
      <c r="R4412" s="39" t="s">
        <v>23589</v>
      </c>
      <c r="S4412" s="33" t="s">
        <v>93</v>
      </c>
      <c r="T4412" s="33" t="s">
        <v>21</v>
      </c>
      <c r="U4412" s="33" t="s">
        <v>26689</v>
      </c>
      <c r="V4412" s="33" t="s">
        <v>26484</v>
      </c>
      <c r="W4412" s="33" t="s">
        <v>26486</v>
      </c>
      <c r="X4412" s="33" t="s">
        <v>93</v>
      </c>
      <c r="Y4412" s="33">
        <v>1894</v>
      </c>
      <c r="AA4412" s="33" t="s">
        <v>42842</v>
      </c>
      <c r="AB4412" s="33">
        <v>4032</v>
      </c>
      <c r="AC4412" s="103">
        <v>18202</v>
      </c>
    </row>
    <row r="4413" spans="1:29" ht="13" customHeight="1" x14ac:dyDescent="0.2">
      <c r="A4413" s="33" t="s">
        <v>23626</v>
      </c>
      <c r="B4413" s="33">
        <v>42</v>
      </c>
      <c r="C4413" s="33" t="s">
        <v>13</v>
      </c>
      <c r="D4413" s="33" t="s">
        <v>30</v>
      </c>
      <c r="E4413" s="33" t="s">
        <v>23759</v>
      </c>
      <c r="F4413" s="94">
        <v>42630</v>
      </c>
      <c r="G4413" s="33" t="s">
        <v>23627</v>
      </c>
      <c r="H4413" s="33" t="s">
        <v>8122</v>
      </c>
      <c r="I4413" s="33" t="s">
        <v>38</v>
      </c>
      <c r="J4413" s="62">
        <v>92223</v>
      </c>
      <c r="K4413" s="33" t="s">
        <v>725</v>
      </c>
      <c r="L4413" s="33" t="s">
        <v>8124</v>
      </c>
      <c r="M4413" s="1" t="s">
        <v>46563</v>
      </c>
      <c r="N4413" s="33" t="s">
        <v>20</v>
      </c>
      <c r="O4413" s="33" t="s">
        <v>23628</v>
      </c>
      <c r="P4413" s="33" t="s">
        <v>45771</v>
      </c>
      <c r="Q4413" s="33" t="s">
        <v>29986</v>
      </c>
      <c r="R4413" s="39" t="s">
        <v>23629</v>
      </c>
      <c r="S4413" s="33" t="s">
        <v>22</v>
      </c>
      <c r="T4413" s="33" t="s">
        <v>21</v>
      </c>
      <c r="U4413" s="33" t="s">
        <v>26497</v>
      </c>
      <c r="V4413" s="33" t="s">
        <v>26482</v>
      </c>
      <c r="W4413" s="33" t="s">
        <v>26485</v>
      </c>
      <c r="X4413" s="33" t="s">
        <v>93</v>
      </c>
      <c r="Y4413" s="33">
        <v>1890</v>
      </c>
      <c r="AA4413" s="33" t="s">
        <v>42844</v>
      </c>
      <c r="AB4413" s="33">
        <v>4034</v>
      </c>
      <c r="AC4413" s="103">
        <v>18206</v>
      </c>
    </row>
    <row r="4414" spans="1:29" ht="13" customHeight="1" x14ac:dyDescent="0.2">
      <c r="A4414" s="33" t="s">
        <v>23620</v>
      </c>
      <c r="B4414" s="33">
        <v>55</v>
      </c>
      <c r="C4414" s="33" t="s">
        <v>13</v>
      </c>
      <c r="D4414" s="33" t="s">
        <v>30</v>
      </c>
      <c r="F4414" s="94">
        <v>42630</v>
      </c>
      <c r="G4414" s="33" t="s">
        <v>23621</v>
      </c>
      <c r="H4414" s="33" t="s">
        <v>23622</v>
      </c>
      <c r="I4414" s="33" t="s">
        <v>337</v>
      </c>
      <c r="J4414" s="62">
        <v>28139</v>
      </c>
      <c r="K4414" s="33" t="s">
        <v>6554</v>
      </c>
      <c r="L4414" s="33" t="s">
        <v>23623</v>
      </c>
      <c r="M4414" s="1" t="s">
        <v>47831</v>
      </c>
      <c r="N4414" s="33" t="s">
        <v>20</v>
      </c>
      <c r="O4414" s="33" t="s">
        <v>23624</v>
      </c>
      <c r="P4414" s="33" t="s">
        <v>45771</v>
      </c>
      <c r="Q4414" s="33" t="s">
        <v>29986</v>
      </c>
      <c r="R4414" s="39" t="s">
        <v>23625</v>
      </c>
      <c r="S4414" s="33" t="s">
        <v>509</v>
      </c>
      <c r="T4414" s="33" t="s">
        <v>21</v>
      </c>
      <c r="U4414" s="33" t="s">
        <v>26689</v>
      </c>
      <c r="V4414" s="33" t="s">
        <v>26484</v>
      </c>
      <c r="W4414" s="33" t="s">
        <v>26485</v>
      </c>
      <c r="X4414" s="33" t="s">
        <v>93</v>
      </c>
      <c r="Y4414" s="33">
        <v>1896</v>
      </c>
      <c r="AA4414" s="33" t="s">
        <v>42843</v>
      </c>
      <c r="AB4414" s="33">
        <v>4033</v>
      </c>
      <c r="AC4414" s="103">
        <v>18209</v>
      </c>
    </row>
    <row r="4415" spans="1:29" ht="13" customHeight="1" x14ac:dyDescent="0.2">
      <c r="A4415" s="33" t="s">
        <v>23590</v>
      </c>
      <c r="B4415" s="33">
        <v>21</v>
      </c>
      <c r="C4415" s="33" t="s">
        <v>13</v>
      </c>
      <c r="D4415" s="33" t="s">
        <v>78</v>
      </c>
      <c r="F4415" s="94">
        <v>42630</v>
      </c>
      <c r="G4415" s="33" t="s">
        <v>23595</v>
      </c>
      <c r="H4415" s="33" t="s">
        <v>18565</v>
      </c>
      <c r="I4415" s="33" t="s">
        <v>45</v>
      </c>
      <c r="J4415" s="62">
        <v>21220</v>
      </c>
      <c r="K4415" s="33" t="s">
        <v>1483</v>
      </c>
      <c r="L4415" s="33" t="s">
        <v>211</v>
      </c>
      <c r="M4415" s="1" t="s">
        <v>46017</v>
      </c>
      <c r="N4415" s="33" t="s">
        <v>20</v>
      </c>
      <c r="O4415" s="33" t="s">
        <v>23591</v>
      </c>
      <c r="P4415" s="33" t="s">
        <v>49743</v>
      </c>
      <c r="Q4415" s="33" t="s">
        <v>29986</v>
      </c>
      <c r="R4415" s="39" t="s">
        <v>23594</v>
      </c>
      <c r="S4415" s="33" t="s">
        <v>93</v>
      </c>
      <c r="T4415" s="33" t="s">
        <v>45897</v>
      </c>
      <c r="U4415" s="33" t="s">
        <v>49804</v>
      </c>
      <c r="V4415" s="33" t="s">
        <v>26482</v>
      </c>
      <c r="W4415" s="33" t="s">
        <v>26485</v>
      </c>
      <c r="AA4415" s="33" t="s">
        <v>42844</v>
      </c>
      <c r="AB4415" s="33">
        <v>4037</v>
      </c>
      <c r="AC4415" s="103">
        <v>18212</v>
      </c>
    </row>
    <row r="4416" spans="1:29" ht="13" customHeight="1" x14ac:dyDescent="0.2">
      <c r="A4416" s="33" t="s">
        <v>23616</v>
      </c>
      <c r="B4416" s="33">
        <v>45</v>
      </c>
      <c r="C4416" s="33" t="s">
        <v>13</v>
      </c>
      <c r="D4416" s="33" t="s">
        <v>30</v>
      </c>
      <c r="F4416" s="94">
        <v>42630</v>
      </c>
      <c r="G4416" s="33" t="s">
        <v>23617</v>
      </c>
      <c r="H4416" s="33" t="s">
        <v>2003</v>
      </c>
      <c r="I4416" s="33" t="s">
        <v>87</v>
      </c>
      <c r="J4416" s="62">
        <v>35802</v>
      </c>
      <c r="K4416" s="33" t="s">
        <v>2005</v>
      </c>
      <c r="L4416" s="33" t="s">
        <v>2006</v>
      </c>
      <c r="M4416" s="1" t="s">
        <v>46673</v>
      </c>
      <c r="N4416" s="33" t="s">
        <v>20</v>
      </c>
      <c r="O4416" s="33" t="s">
        <v>23618</v>
      </c>
      <c r="P4416" s="33" t="s">
        <v>45771</v>
      </c>
      <c r="Q4416" s="33" t="s">
        <v>29986</v>
      </c>
      <c r="R4416" s="39" t="s">
        <v>23619</v>
      </c>
      <c r="S4416" s="33" t="s">
        <v>22</v>
      </c>
      <c r="T4416" s="33" t="s">
        <v>45897</v>
      </c>
      <c r="U4416" s="33" t="s">
        <v>39851</v>
      </c>
      <c r="V4416" s="33" t="s">
        <v>26484</v>
      </c>
      <c r="W4416" s="33" t="s">
        <v>19153</v>
      </c>
      <c r="X4416" s="33" t="s">
        <v>509</v>
      </c>
      <c r="Y4416" s="33">
        <v>1895</v>
      </c>
      <c r="AA4416" s="33" t="s">
        <v>42844</v>
      </c>
      <c r="AB4416" s="33">
        <v>4036</v>
      </c>
      <c r="AC4416" s="103">
        <v>18205</v>
      </c>
    </row>
    <row r="4417" spans="1:29" ht="13" customHeight="1" x14ac:dyDescent="0.2">
      <c r="A4417" s="33" t="s">
        <v>23610</v>
      </c>
      <c r="B4417" s="33">
        <v>29</v>
      </c>
      <c r="C4417" s="33" t="s">
        <v>13</v>
      </c>
      <c r="D4417" s="33" t="s">
        <v>30</v>
      </c>
      <c r="F4417" s="94">
        <v>42629</v>
      </c>
      <c r="G4417" s="33" t="s">
        <v>23611</v>
      </c>
      <c r="H4417" s="33" t="s">
        <v>2048</v>
      </c>
      <c r="I4417" s="33" t="s">
        <v>293</v>
      </c>
      <c r="J4417" s="62">
        <v>42301</v>
      </c>
      <c r="K4417" s="33" t="s">
        <v>23612</v>
      </c>
      <c r="L4417" s="33" t="s">
        <v>23613</v>
      </c>
      <c r="M4417" s="1" t="s">
        <v>47833</v>
      </c>
      <c r="N4417" s="33" t="s">
        <v>20</v>
      </c>
      <c r="O4417" s="33" t="s">
        <v>23614</v>
      </c>
      <c r="P4417" s="33" t="s">
        <v>45771</v>
      </c>
      <c r="Q4417" s="33" t="s">
        <v>29986</v>
      </c>
      <c r="R4417" s="39" t="s">
        <v>23615</v>
      </c>
      <c r="S4417" s="33" t="s">
        <v>22</v>
      </c>
      <c r="T4417" s="33" t="s">
        <v>21</v>
      </c>
      <c r="U4417" s="33" t="s">
        <v>26682</v>
      </c>
      <c r="V4417" s="33" t="s">
        <v>26484</v>
      </c>
      <c r="W4417" s="33" t="s">
        <v>26485</v>
      </c>
      <c r="X4417" s="33" t="s">
        <v>93</v>
      </c>
      <c r="Y4417" s="33">
        <v>1893</v>
      </c>
      <c r="AA4417" s="33" t="s">
        <v>42844</v>
      </c>
      <c r="AB4417" s="33">
        <v>4029</v>
      </c>
      <c r="AC4417" s="103">
        <v>18207</v>
      </c>
    </row>
    <row r="4418" spans="1:29" ht="13" customHeight="1" x14ac:dyDescent="0.2">
      <c r="A4418" s="33" t="s">
        <v>22553</v>
      </c>
      <c r="B4418" s="33">
        <v>46</v>
      </c>
      <c r="C4418" s="33" t="s">
        <v>13</v>
      </c>
      <c r="D4418" s="33" t="s">
        <v>30</v>
      </c>
      <c r="F4418" s="94">
        <v>42629</v>
      </c>
      <c r="G4418" s="33" t="s">
        <v>22554</v>
      </c>
      <c r="H4418" s="33" t="s">
        <v>22555</v>
      </c>
      <c r="I4418" s="33" t="s">
        <v>399</v>
      </c>
      <c r="J4418" s="62">
        <v>65672</v>
      </c>
      <c r="K4418" s="33" t="s">
        <v>22556</v>
      </c>
      <c r="L4418" s="33" t="s">
        <v>22557</v>
      </c>
      <c r="M4418" s="1" t="s">
        <v>47832</v>
      </c>
      <c r="N4418" s="33" t="s">
        <v>20</v>
      </c>
      <c r="O4418" s="33" t="s">
        <v>22558</v>
      </c>
      <c r="P4418" s="33" t="s">
        <v>45771</v>
      </c>
      <c r="Q4418" s="33" t="s">
        <v>29986</v>
      </c>
      <c r="R4418" s="39" t="s">
        <v>22559</v>
      </c>
      <c r="S4418" s="33" t="s">
        <v>93</v>
      </c>
      <c r="T4418" s="33" t="s">
        <v>21</v>
      </c>
      <c r="U4418" s="33" t="s">
        <v>26689</v>
      </c>
      <c r="V4418" s="33" t="s">
        <v>26484</v>
      </c>
      <c r="W4418" s="33" t="s">
        <v>26485</v>
      </c>
      <c r="X4418" s="33" t="s">
        <v>93</v>
      </c>
      <c r="Y4418" s="33">
        <v>1887</v>
      </c>
      <c r="AA4418" s="33" t="s">
        <v>42843</v>
      </c>
      <c r="AB4418" s="33">
        <v>4028</v>
      </c>
      <c r="AC4418" s="103">
        <v>18201</v>
      </c>
    </row>
    <row r="4419" spans="1:29" ht="13" customHeight="1" x14ac:dyDescent="0.2">
      <c r="A4419" s="33" t="s">
        <v>23605</v>
      </c>
      <c r="B4419" s="33">
        <v>29</v>
      </c>
      <c r="C4419" s="33" t="s">
        <v>13</v>
      </c>
      <c r="D4419" s="33" t="s">
        <v>127</v>
      </c>
      <c r="F4419" s="94">
        <v>42629</v>
      </c>
      <c r="G4419" s="33" t="s">
        <v>23606</v>
      </c>
      <c r="H4419" s="33" t="s">
        <v>23607</v>
      </c>
      <c r="I4419" s="33" t="s">
        <v>9695</v>
      </c>
      <c r="J4419" s="62">
        <v>5404</v>
      </c>
      <c r="K4419" s="33" t="s">
        <v>1200</v>
      </c>
      <c r="L4419" s="33" t="s">
        <v>21012</v>
      </c>
      <c r="M4419" s="1" t="s">
        <v>47834</v>
      </c>
      <c r="N4419" s="33" t="s">
        <v>20</v>
      </c>
      <c r="O4419" s="33" t="s">
        <v>23608</v>
      </c>
      <c r="P4419" s="33" t="s">
        <v>45771</v>
      </c>
      <c r="Q4419" s="33" t="s">
        <v>29986</v>
      </c>
      <c r="R4419" s="39" t="s">
        <v>23609</v>
      </c>
      <c r="S4419" s="33" t="s">
        <v>22</v>
      </c>
      <c r="T4419" s="33" t="s">
        <v>45897</v>
      </c>
      <c r="U4419" s="33" t="s">
        <v>49804</v>
      </c>
      <c r="V4419" s="33" t="s">
        <v>26487</v>
      </c>
      <c r="W4419" s="33" t="s">
        <v>26486</v>
      </c>
      <c r="X4419" s="33" t="s">
        <v>509</v>
      </c>
      <c r="Y4419" s="33">
        <v>1889</v>
      </c>
      <c r="AA4419" s="33" t="s">
        <v>42844</v>
      </c>
      <c r="AB4419" s="33">
        <v>4030</v>
      </c>
      <c r="AC4419" s="103">
        <v>18203</v>
      </c>
    </row>
    <row r="4420" spans="1:29" ht="13" customHeight="1" x14ac:dyDescent="0.2">
      <c r="A4420" s="33" t="s">
        <v>23573</v>
      </c>
      <c r="B4420" s="33">
        <v>40</v>
      </c>
      <c r="C4420" s="33" t="s">
        <v>13</v>
      </c>
      <c r="D4420" s="33" t="s">
        <v>78</v>
      </c>
      <c r="E4420" s="33" t="s">
        <v>23583</v>
      </c>
      <c r="F4420" s="94">
        <v>42629</v>
      </c>
      <c r="G4420" s="33" t="s">
        <v>23576</v>
      </c>
      <c r="H4420" s="33" t="s">
        <v>2297</v>
      </c>
      <c r="I4420" s="33" t="s">
        <v>366</v>
      </c>
      <c r="J4420" s="62">
        <v>74110</v>
      </c>
      <c r="K4420" s="33" t="s">
        <v>2297</v>
      </c>
      <c r="L4420" s="33" t="s">
        <v>3095</v>
      </c>
      <c r="M4420" s="1" t="s">
        <v>46198</v>
      </c>
      <c r="N4420" s="33" t="s">
        <v>4952</v>
      </c>
      <c r="O4420" s="33" t="s">
        <v>23574</v>
      </c>
      <c r="P4420" s="33" t="s">
        <v>49751</v>
      </c>
      <c r="Q4420" s="33" t="s">
        <v>18502</v>
      </c>
      <c r="R4420" s="39" t="s">
        <v>23575</v>
      </c>
      <c r="S4420" s="33" t="s">
        <v>93</v>
      </c>
      <c r="T4420" s="33" t="s">
        <v>45897</v>
      </c>
      <c r="U4420" s="33" t="s">
        <v>49804</v>
      </c>
      <c r="V4420" s="33" t="s">
        <v>26487</v>
      </c>
      <c r="W4420" s="33" t="s">
        <v>26485</v>
      </c>
      <c r="X4420" s="33" t="s">
        <v>93</v>
      </c>
      <c r="Y4420" s="33">
        <v>1888</v>
      </c>
      <c r="AA4420" s="33" t="s">
        <v>42842</v>
      </c>
      <c r="AB4420" s="33">
        <v>4031</v>
      </c>
      <c r="AC4420" s="103">
        <v>18210</v>
      </c>
    </row>
    <row r="4421" spans="1:29" ht="13" customHeight="1" x14ac:dyDescent="0.2">
      <c r="A4421" s="33" t="s">
        <v>22560</v>
      </c>
      <c r="B4421" s="33">
        <v>32</v>
      </c>
      <c r="C4421" s="33" t="s">
        <v>13</v>
      </c>
      <c r="D4421" s="33" t="s">
        <v>41</v>
      </c>
      <c r="F4421" s="94">
        <v>42628</v>
      </c>
      <c r="G4421" s="33" t="s">
        <v>22561</v>
      </c>
      <c r="H4421" s="33" t="s">
        <v>581</v>
      </c>
      <c r="I4421" s="33" t="s">
        <v>111</v>
      </c>
      <c r="J4421" s="62">
        <v>85034</v>
      </c>
      <c r="K4421" s="33" t="s">
        <v>582</v>
      </c>
      <c r="L4421" s="33" t="s">
        <v>583</v>
      </c>
      <c r="M4421" s="1" t="s">
        <v>45935</v>
      </c>
      <c r="N4421" s="33" t="s">
        <v>20</v>
      </c>
      <c r="O4421" s="33" t="s">
        <v>22562</v>
      </c>
      <c r="P4421" s="33" t="s">
        <v>45771</v>
      </c>
      <c r="Q4421" s="33" t="s">
        <v>29986</v>
      </c>
      <c r="R4421" s="39" t="s">
        <v>22563</v>
      </c>
      <c r="S4421" s="33" t="s">
        <v>93</v>
      </c>
      <c r="T4421" s="33" t="s">
        <v>21</v>
      </c>
      <c r="U4421" s="33" t="s">
        <v>26689</v>
      </c>
      <c r="V4421" s="33" t="s">
        <v>26482</v>
      </c>
      <c r="W4421" s="33" t="s">
        <v>19153</v>
      </c>
      <c r="X4421" s="33" t="s">
        <v>93</v>
      </c>
      <c r="Y4421" s="33">
        <v>1884</v>
      </c>
      <c r="AA4421" s="33" t="s">
        <v>42842</v>
      </c>
      <c r="AB4421" s="33">
        <v>4025</v>
      </c>
      <c r="AC4421" s="103">
        <v>18196</v>
      </c>
    </row>
    <row r="4422" spans="1:29" ht="13" customHeight="1" x14ac:dyDescent="0.2">
      <c r="A4422" s="33" t="s">
        <v>22564</v>
      </c>
      <c r="B4422" s="33">
        <v>34</v>
      </c>
      <c r="C4422" s="33" t="s">
        <v>13</v>
      </c>
      <c r="D4422" s="33" t="s">
        <v>30</v>
      </c>
      <c r="F4422" s="94">
        <v>42628</v>
      </c>
      <c r="G4422" s="33" t="s">
        <v>22565</v>
      </c>
      <c r="H4422" s="33" t="s">
        <v>1224</v>
      </c>
      <c r="I4422" s="33" t="s">
        <v>66</v>
      </c>
      <c r="J4422" s="62">
        <v>78749</v>
      </c>
      <c r="K4422" s="33" t="s">
        <v>1225</v>
      </c>
      <c r="L4422" s="33" t="s">
        <v>1226</v>
      </c>
      <c r="M4422" s="1" t="s">
        <v>46070</v>
      </c>
      <c r="N4422" s="33" t="s">
        <v>4952</v>
      </c>
      <c r="O4422" s="33" t="s">
        <v>22566</v>
      </c>
      <c r="P4422" s="33" t="s">
        <v>31864</v>
      </c>
      <c r="Q4422" s="33" t="s">
        <v>29986</v>
      </c>
      <c r="R4422" s="39" t="s">
        <v>22567</v>
      </c>
      <c r="S4422" s="33" t="s">
        <v>22</v>
      </c>
      <c r="T4422" s="33" t="s">
        <v>21</v>
      </c>
      <c r="U4422" s="33" t="s">
        <v>26689</v>
      </c>
      <c r="V4422" s="33" t="s">
        <v>26484</v>
      </c>
      <c r="W4422" s="33" t="s">
        <v>26486</v>
      </c>
      <c r="X4422" s="33" t="s">
        <v>93</v>
      </c>
      <c r="Y4422" s="33">
        <v>1885</v>
      </c>
      <c r="AA4422" s="33" t="s">
        <v>42844</v>
      </c>
      <c r="AB4422" s="33">
        <v>4027</v>
      </c>
      <c r="AC4422" s="103">
        <v>18198</v>
      </c>
    </row>
    <row r="4423" spans="1:29" ht="13" customHeight="1" x14ac:dyDescent="0.2">
      <c r="A4423" s="33" t="s">
        <v>22568</v>
      </c>
      <c r="B4423" s="33">
        <v>69</v>
      </c>
      <c r="C4423" s="33" t="s">
        <v>13</v>
      </c>
      <c r="D4423" s="33" t="s">
        <v>30</v>
      </c>
      <c r="F4423" s="94">
        <v>42628</v>
      </c>
      <c r="G4423" s="33" t="s">
        <v>22569</v>
      </c>
      <c r="H4423" s="33" t="s">
        <v>22570</v>
      </c>
      <c r="I4423" s="33" t="s">
        <v>55</v>
      </c>
      <c r="J4423" s="62">
        <v>34613</v>
      </c>
      <c r="K4423" s="33" t="s">
        <v>8826</v>
      </c>
      <c r="L4423" s="33" t="s">
        <v>8827</v>
      </c>
      <c r="M4423" s="1" t="s">
        <v>46268</v>
      </c>
      <c r="N4423" s="33" t="s">
        <v>20</v>
      </c>
      <c r="O4423" s="33" t="s">
        <v>22571</v>
      </c>
      <c r="P4423" s="33" t="s">
        <v>45771</v>
      </c>
      <c r="Q4423" s="33" t="s">
        <v>29986</v>
      </c>
      <c r="R4423" s="39" t="s">
        <v>22572</v>
      </c>
      <c r="S4423" s="33" t="s">
        <v>509</v>
      </c>
      <c r="T4423" s="33" t="s">
        <v>21</v>
      </c>
      <c r="U4423" s="33" t="s">
        <v>26689</v>
      </c>
      <c r="V4423" s="33" t="s">
        <v>26482</v>
      </c>
      <c r="W4423" s="33" t="s">
        <v>26485</v>
      </c>
      <c r="X4423" s="33" t="s">
        <v>93</v>
      </c>
      <c r="Y4423" s="33">
        <v>1886</v>
      </c>
      <c r="AA4423" s="33" t="s">
        <v>42844</v>
      </c>
      <c r="AB4423" s="33">
        <v>4026</v>
      </c>
      <c r="AC4423" s="103">
        <v>18197</v>
      </c>
    </row>
    <row r="4424" spans="1:29" ht="13" customHeight="1" x14ac:dyDescent="0.2">
      <c r="A4424" s="33" t="s">
        <v>22573</v>
      </c>
      <c r="B4424" s="33">
        <v>13</v>
      </c>
      <c r="C4424" s="33" t="s">
        <v>13</v>
      </c>
      <c r="D4424" s="33" t="s">
        <v>78</v>
      </c>
      <c r="F4424" s="94">
        <v>42627</v>
      </c>
      <c r="G4424" s="33" t="s">
        <v>22574</v>
      </c>
      <c r="H4424" s="33" t="s">
        <v>1199</v>
      </c>
      <c r="I4424" s="33" t="s">
        <v>62</v>
      </c>
      <c r="J4424" s="62">
        <v>43205</v>
      </c>
      <c r="K4424" s="33" t="s">
        <v>1200</v>
      </c>
      <c r="L4424" s="33" t="s">
        <v>11422</v>
      </c>
      <c r="M4424" s="1" t="s">
        <v>45979</v>
      </c>
      <c r="N4424" s="33" t="s">
        <v>20</v>
      </c>
      <c r="O4424" s="33" t="s">
        <v>22575</v>
      </c>
      <c r="P4424" s="33" t="s">
        <v>45771</v>
      </c>
      <c r="Q4424" s="33" t="s">
        <v>29986</v>
      </c>
      <c r="R4424" s="39" t="s">
        <v>22576</v>
      </c>
      <c r="S4424" s="33" t="s">
        <v>93</v>
      </c>
      <c r="T4424" s="33" t="s">
        <v>45897</v>
      </c>
      <c r="U4424" s="33" t="s">
        <v>39851</v>
      </c>
      <c r="V4424" s="33" t="s">
        <v>26482</v>
      </c>
      <c r="W4424" s="33" t="s">
        <v>26486</v>
      </c>
      <c r="X4424" s="33" t="s">
        <v>93</v>
      </c>
      <c r="Y4424" s="33">
        <v>1883</v>
      </c>
      <c r="AA4424" s="33" t="s">
        <v>42842</v>
      </c>
      <c r="AB4424" s="33">
        <v>4024</v>
      </c>
      <c r="AC4424" s="103">
        <v>18195</v>
      </c>
    </row>
    <row r="4425" spans="1:29" ht="13" customHeight="1" x14ac:dyDescent="0.2">
      <c r="A4425" s="33" t="s">
        <v>22585</v>
      </c>
      <c r="B4425" s="33">
        <v>25</v>
      </c>
      <c r="C4425" s="33" t="s">
        <v>13</v>
      </c>
      <c r="D4425" s="33" t="s">
        <v>78</v>
      </c>
      <c r="F4425" s="94">
        <v>42625</v>
      </c>
      <c r="G4425" s="33" t="s">
        <v>22586</v>
      </c>
      <c r="H4425" s="33" t="s">
        <v>17025</v>
      </c>
      <c r="I4425" s="33" t="s">
        <v>341</v>
      </c>
      <c r="J4425" s="62">
        <v>52405</v>
      </c>
      <c r="K4425" s="33" t="s">
        <v>18203</v>
      </c>
      <c r="L4425" s="33" t="s">
        <v>17026</v>
      </c>
      <c r="M4425" s="1" t="s">
        <v>47835</v>
      </c>
      <c r="N4425" s="33" t="s">
        <v>20</v>
      </c>
      <c r="O4425" s="33" t="s">
        <v>22587</v>
      </c>
      <c r="P4425" s="33" t="s">
        <v>43587</v>
      </c>
      <c r="Q4425" s="33" t="s">
        <v>29986</v>
      </c>
      <c r="R4425" s="39" t="s">
        <v>22588</v>
      </c>
      <c r="S4425" s="33" t="s">
        <v>22</v>
      </c>
      <c r="T4425" s="33" t="s">
        <v>21</v>
      </c>
      <c r="U4425" s="33" t="s">
        <v>26682</v>
      </c>
      <c r="V4425" s="33" t="s">
        <v>26484</v>
      </c>
      <c r="W4425" s="33" t="s">
        <v>26485</v>
      </c>
      <c r="X4425" s="33" t="s">
        <v>93</v>
      </c>
      <c r="Y4425" s="33">
        <v>1881</v>
      </c>
      <c r="AA4425" s="33" t="s">
        <v>42844</v>
      </c>
      <c r="AB4425" s="33">
        <v>4022</v>
      </c>
      <c r="AC4425" s="103">
        <v>18191</v>
      </c>
    </row>
    <row r="4426" spans="1:29" ht="13" customHeight="1" x14ac:dyDescent="0.2">
      <c r="A4426" s="1" t="s">
        <v>22578</v>
      </c>
      <c r="B4426" s="33">
        <v>86</v>
      </c>
      <c r="C4426" s="33" t="s">
        <v>13</v>
      </c>
      <c r="D4426" s="1" t="s">
        <v>23</v>
      </c>
      <c r="F4426" s="94">
        <v>42625</v>
      </c>
      <c r="G4426" s="33" t="s">
        <v>22579</v>
      </c>
      <c r="H4426" s="33" t="s">
        <v>6477</v>
      </c>
      <c r="I4426" s="33" t="s">
        <v>38</v>
      </c>
      <c r="J4426" s="62">
        <v>95070</v>
      </c>
      <c r="K4426" s="33" t="s">
        <v>558</v>
      </c>
      <c r="L4426" s="33" t="s">
        <v>18920</v>
      </c>
      <c r="M4426" s="1" t="s">
        <v>47836</v>
      </c>
      <c r="N4426" s="33" t="s">
        <v>20</v>
      </c>
      <c r="O4426" s="33" t="s">
        <v>22580</v>
      </c>
      <c r="P4426" s="33" t="s">
        <v>31864</v>
      </c>
      <c r="Q4426" s="33" t="s">
        <v>29986</v>
      </c>
      <c r="R4426" s="39" t="s">
        <v>22581</v>
      </c>
      <c r="S4426" s="33" t="s">
        <v>22</v>
      </c>
      <c r="T4426" s="33" t="s">
        <v>21</v>
      </c>
      <c r="U4426" s="33" t="s">
        <v>26689</v>
      </c>
      <c r="V4426" s="33" t="s">
        <v>26482</v>
      </c>
      <c r="W4426" s="33" t="s">
        <v>26485</v>
      </c>
      <c r="X4426" s="33" t="s">
        <v>93</v>
      </c>
      <c r="Y4426" s="33">
        <v>1880</v>
      </c>
      <c r="AA4426" s="33" t="s">
        <v>42844</v>
      </c>
      <c r="AB4426" s="33">
        <v>4021</v>
      </c>
      <c r="AC4426" s="103">
        <v>18192</v>
      </c>
    </row>
    <row r="4427" spans="1:29" ht="13" customHeight="1" x14ac:dyDescent="0.2">
      <c r="A4427" s="33" t="s">
        <v>25078</v>
      </c>
      <c r="B4427" s="33">
        <v>25</v>
      </c>
      <c r="C4427" s="33" t="s">
        <v>13</v>
      </c>
      <c r="D4427" s="33" t="s">
        <v>41</v>
      </c>
      <c r="F4427" s="94">
        <v>42625</v>
      </c>
      <c r="G4427" s="33" t="s">
        <v>22582</v>
      </c>
      <c r="H4427" s="33" t="s">
        <v>3904</v>
      </c>
      <c r="I4427" s="33" t="s">
        <v>38</v>
      </c>
      <c r="J4427" s="62">
        <v>92324</v>
      </c>
      <c r="K4427" s="33" t="s">
        <v>287</v>
      </c>
      <c r="L4427" s="33" t="s">
        <v>8377</v>
      </c>
      <c r="M4427" s="1" t="s">
        <v>47355</v>
      </c>
      <c r="N4427" s="33" t="s">
        <v>20</v>
      </c>
      <c r="O4427" s="33" t="s">
        <v>22583</v>
      </c>
      <c r="P4427" s="33" t="s">
        <v>45771</v>
      </c>
      <c r="Q4427" s="33" t="s">
        <v>29986</v>
      </c>
      <c r="R4427" s="39" t="s">
        <v>22584</v>
      </c>
      <c r="S4427" s="33" t="s">
        <v>93</v>
      </c>
      <c r="T4427" s="33" t="s">
        <v>28</v>
      </c>
      <c r="U4427" s="33" t="s">
        <v>26487</v>
      </c>
      <c r="V4427" s="33" t="s">
        <v>26487</v>
      </c>
      <c r="W4427" s="33" t="s">
        <v>26483</v>
      </c>
      <c r="X4427" s="33" t="s">
        <v>93</v>
      </c>
      <c r="Y4427" s="33">
        <v>1882</v>
      </c>
      <c r="AA4427" s="33" t="s">
        <v>42844</v>
      </c>
      <c r="AB4427" s="33">
        <v>4023</v>
      </c>
      <c r="AC4427" s="103">
        <v>18190</v>
      </c>
    </row>
    <row r="4428" spans="1:29" ht="13" customHeight="1" x14ac:dyDescent="0.2">
      <c r="A4428" s="33" t="s">
        <v>22589</v>
      </c>
      <c r="B4428" s="33">
        <v>31</v>
      </c>
      <c r="C4428" s="33" t="s">
        <v>13</v>
      </c>
      <c r="D4428" s="33" t="s">
        <v>78</v>
      </c>
      <c r="F4428" s="94">
        <v>42624</v>
      </c>
      <c r="G4428" s="33" t="s">
        <v>22590</v>
      </c>
      <c r="H4428" s="33" t="s">
        <v>106</v>
      </c>
      <c r="I4428" s="33" t="s">
        <v>3344</v>
      </c>
      <c r="J4428" s="62">
        <v>20001</v>
      </c>
      <c r="K4428" s="33" t="s">
        <v>3346</v>
      </c>
      <c r="L4428" s="33" t="s">
        <v>17507</v>
      </c>
      <c r="M4428" s="1" t="s">
        <v>46501</v>
      </c>
      <c r="N4428" s="33" t="s">
        <v>20</v>
      </c>
      <c r="O4428" s="33" t="s">
        <v>22591</v>
      </c>
      <c r="P4428" s="33" t="s">
        <v>49752</v>
      </c>
      <c r="Q4428" s="33" t="s">
        <v>29986</v>
      </c>
      <c r="R4428" s="39" t="s">
        <v>22592</v>
      </c>
      <c r="S4428" s="33" t="s">
        <v>22</v>
      </c>
      <c r="T4428" s="33" t="s">
        <v>350</v>
      </c>
      <c r="U4428" s="33" t="s">
        <v>26509</v>
      </c>
      <c r="V4428" s="33" t="s">
        <v>26484</v>
      </c>
      <c r="W4428" s="33" t="s">
        <v>19153</v>
      </c>
      <c r="X4428" s="33" t="s">
        <v>93</v>
      </c>
      <c r="Y4428" s="33">
        <v>1875</v>
      </c>
      <c r="AA4428" s="33" t="s">
        <v>42842</v>
      </c>
      <c r="AB4428" s="33">
        <v>4020</v>
      </c>
      <c r="AC4428" s="103">
        <v>18189</v>
      </c>
    </row>
    <row r="4429" spans="1:29" ht="13" customHeight="1" x14ac:dyDescent="0.2">
      <c r="A4429" s="33" t="s">
        <v>26628</v>
      </c>
      <c r="B4429" s="33">
        <v>37</v>
      </c>
      <c r="C4429" s="33" t="s">
        <v>13</v>
      </c>
      <c r="D4429" s="33" t="s">
        <v>30</v>
      </c>
      <c r="E4429" s="33" t="s">
        <v>29809</v>
      </c>
      <c r="F4429" s="94">
        <v>42623</v>
      </c>
      <c r="G4429" s="33" t="s">
        <v>29810</v>
      </c>
      <c r="H4429" s="33" t="s">
        <v>11238</v>
      </c>
      <c r="I4429" s="33" t="s">
        <v>191</v>
      </c>
      <c r="J4429" s="62" t="s">
        <v>11239</v>
      </c>
      <c r="K4429" s="33" t="s">
        <v>933</v>
      </c>
      <c r="L4429" s="33" t="s">
        <v>2473</v>
      </c>
      <c r="M4429" s="1" t="s">
        <v>47837</v>
      </c>
      <c r="N4429" s="33" t="s">
        <v>20</v>
      </c>
      <c r="O4429" s="33" t="s">
        <v>29811</v>
      </c>
      <c r="P4429" s="33" t="s">
        <v>45771</v>
      </c>
      <c r="Q4429" s="33" t="s">
        <v>29986</v>
      </c>
      <c r="R4429" s="39" t="s">
        <v>29812</v>
      </c>
      <c r="S4429" s="33" t="s">
        <v>93</v>
      </c>
      <c r="T4429" s="33" t="s">
        <v>21</v>
      </c>
      <c r="U4429" s="33" t="s">
        <v>26689</v>
      </c>
      <c r="V4429" s="33" t="s">
        <v>26484</v>
      </c>
      <c r="W4429" s="33" t="s">
        <v>26485</v>
      </c>
      <c r="X4429" s="33" t="s">
        <v>509</v>
      </c>
      <c r="Y4429" s="33">
        <v>1897</v>
      </c>
      <c r="AA4429" s="33" t="s">
        <v>42844</v>
      </c>
      <c r="AB4429" s="33">
        <v>4018</v>
      </c>
      <c r="AC4429" s="103">
        <v>18188</v>
      </c>
    </row>
    <row r="4430" spans="1:29" ht="13" customHeight="1" x14ac:dyDescent="0.2">
      <c r="A4430" s="33" t="s">
        <v>22593</v>
      </c>
      <c r="B4430" s="33">
        <v>69</v>
      </c>
      <c r="C4430" s="33" t="s">
        <v>13</v>
      </c>
      <c r="D4430" s="33" t="s">
        <v>30</v>
      </c>
      <c r="F4430" s="94">
        <v>42623</v>
      </c>
      <c r="G4430" s="33" t="s">
        <v>22594</v>
      </c>
      <c r="H4430" s="33" t="s">
        <v>51</v>
      </c>
      <c r="I4430" s="33" t="s">
        <v>138</v>
      </c>
      <c r="J4430" s="62">
        <v>24701</v>
      </c>
      <c r="K4430" s="33" t="s">
        <v>2663</v>
      </c>
      <c r="L4430" s="33" t="s">
        <v>16654</v>
      </c>
      <c r="M4430" s="1" t="s">
        <v>47838</v>
      </c>
      <c r="N4430" s="33" t="s">
        <v>20</v>
      </c>
      <c r="O4430" s="33" t="s">
        <v>22595</v>
      </c>
      <c r="P4430" s="33" t="s">
        <v>45771</v>
      </c>
      <c r="Q4430" s="33" t="s">
        <v>29986</v>
      </c>
      <c r="R4430" s="39" t="s">
        <v>22596</v>
      </c>
      <c r="S4430" s="33" t="s">
        <v>509</v>
      </c>
      <c r="T4430" s="33" t="s">
        <v>45897</v>
      </c>
      <c r="U4430" s="33" t="s">
        <v>39851</v>
      </c>
      <c r="V4430" s="33" t="s">
        <v>26482</v>
      </c>
      <c r="W4430" s="33" t="s">
        <v>26485</v>
      </c>
      <c r="X4430" s="33" t="s">
        <v>509</v>
      </c>
      <c r="Y4430" s="33">
        <v>1877</v>
      </c>
      <c r="AA4430" s="33" t="s">
        <v>42842</v>
      </c>
      <c r="AB4430" s="33">
        <v>4019</v>
      </c>
      <c r="AC4430" s="103">
        <v>18187</v>
      </c>
    </row>
    <row r="4431" spans="1:29" ht="13" customHeight="1" x14ac:dyDescent="0.2">
      <c r="A4431" s="33" t="s">
        <v>22602</v>
      </c>
      <c r="B4431" s="33">
        <v>32</v>
      </c>
      <c r="C4431" s="33" t="s">
        <v>13</v>
      </c>
      <c r="D4431" s="33" t="s">
        <v>41</v>
      </c>
      <c r="E4431" s="33" t="s">
        <v>22603</v>
      </c>
      <c r="F4431" s="94">
        <v>42622</v>
      </c>
      <c r="G4431" s="33" t="s">
        <v>22604</v>
      </c>
      <c r="H4431" s="33" t="s">
        <v>22605</v>
      </c>
      <c r="I4431" s="33" t="s">
        <v>915</v>
      </c>
      <c r="J4431" s="62">
        <v>72301</v>
      </c>
      <c r="K4431" s="33" t="s">
        <v>5219</v>
      </c>
      <c r="L4431" s="33" t="s">
        <v>22388</v>
      </c>
      <c r="M4431" s="1" t="s">
        <v>48929</v>
      </c>
      <c r="N4431" s="33" t="s">
        <v>20</v>
      </c>
      <c r="O4431" s="33" t="s">
        <v>36555</v>
      </c>
      <c r="P4431" s="33" t="s">
        <v>45771</v>
      </c>
      <c r="Q4431" s="33" t="s">
        <v>29986</v>
      </c>
      <c r="R4431" s="39" t="s">
        <v>22606</v>
      </c>
      <c r="S4431" s="33" t="s">
        <v>93</v>
      </c>
      <c r="T4431" s="33" t="s">
        <v>21</v>
      </c>
      <c r="U4431" s="33" t="s">
        <v>26689</v>
      </c>
      <c r="V4431" s="33" t="s">
        <v>26484</v>
      </c>
      <c r="W4431" s="33" t="s">
        <v>26485</v>
      </c>
      <c r="X4431" s="33" t="s">
        <v>93</v>
      </c>
      <c r="Y4431" s="33">
        <v>1874</v>
      </c>
      <c r="AA4431" s="33" t="s">
        <v>42844</v>
      </c>
      <c r="AB4431" s="33">
        <v>4015</v>
      </c>
      <c r="AC4431" s="103">
        <v>18182</v>
      </c>
    </row>
    <row r="4432" spans="1:29" ht="13" customHeight="1" x14ac:dyDescent="0.2">
      <c r="A4432" s="33" t="s">
        <v>22597</v>
      </c>
      <c r="B4432" s="33">
        <v>55</v>
      </c>
      <c r="C4432" s="33" t="s">
        <v>13</v>
      </c>
      <c r="D4432" s="33" t="s">
        <v>78</v>
      </c>
      <c r="E4432" s="33" t="s">
        <v>22598</v>
      </c>
      <c r="F4432" s="94">
        <v>42622</v>
      </c>
      <c r="G4432" s="33" t="s">
        <v>22599</v>
      </c>
      <c r="H4432" s="33" t="s">
        <v>1685</v>
      </c>
      <c r="I4432" s="33" t="s">
        <v>55</v>
      </c>
      <c r="J4432" s="62">
        <v>33060</v>
      </c>
      <c r="K4432" s="33" t="s">
        <v>1049</v>
      </c>
      <c r="L4432" s="33" t="s">
        <v>4032</v>
      </c>
      <c r="M4432" s="1" t="s">
        <v>46098</v>
      </c>
      <c r="N4432" s="33" t="s">
        <v>20</v>
      </c>
      <c r="O4432" s="33" t="s">
        <v>22600</v>
      </c>
      <c r="P4432" s="33" t="s">
        <v>45771</v>
      </c>
      <c r="Q4432" s="33" t="s">
        <v>29986</v>
      </c>
      <c r="R4432" s="39" t="s">
        <v>22601</v>
      </c>
      <c r="S4432" s="33" t="s">
        <v>22</v>
      </c>
      <c r="T4432" s="33" t="s">
        <v>21</v>
      </c>
      <c r="U4432" s="33" t="s">
        <v>26682</v>
      </c>
      <c r="V4432" s="33" t="s">
        <v>26482</v>
      </c>
      <c r="W4432" s="33" t="s">
        <v>26485</v>
      </c>
      <c r="X4432" s="33" t="s">
        <v>93</v>
      </c>
      <c r="Y4432" s="33">
        <v>1879</v>
      </c>
      <c r="AA4432" s="33" t="s">
        <v>42844</v>
      </c>
      <c r="AB4432" s="33">
        <v>4016</v>
      </c>
      <c r="AC4432" s="103">
        <v>18183</v>
      </c>
    </row>
    <row r="4433" spans="1:29" ht="13" customHeight="1" x14ac:dyDescent="0.2">
      <c r="A4433" s="33" t="s">
        <v>22607</v>
      </c>
      <c r="B4433" s="33">
        <v>64</v>
      </c>
      <c r="C4433" s="33" t="s">
        <v>13</v>
      </c>
      <c r="D4433" s="33" t="s">
        <v>30</v>
      </c>
      <c r="F4433" s="94">
        <v>42622</v>
      </c>
      <c r="G4433" s="33" t="s">
        <v>22608</v>
      </c>
      <c r="H4433" s="33" t="s">
        <v>4918</v>
      </c>
      <c r="I4433" s="33" t="s">
        <v>281</v>
      </c>
      <c r="J4433" s="62">
        <v>98002</v>
      </c>
      <c r="K4433" s="33" t="s">
        <v>1130</v>
      </c>
      <c r="L4433" s="33" t="s">
        <v>28026</v>
      </c>
      <c r="M4433" s="1" t="s">
        <v>48929</v>
      </c>
      <c r="N4433" s="33" t="s">
        <v>20</v>
      </c>
      <c r="O4433" s="33" t="s">
        <v>22609</v>
      </c>
      <c r="P4433" s="33" t="s">
        <v>45771</v>
      </c>
      <c r="Q4433" s="33" t="s">
        <v>29986</v>
      </c>
      <c r="R4433" s="39" t="s">
        <v>22610</v>
      </c>
      <c r="S4433" s="33" t="s">
        <v>509</v>
      </c>
      <c r="T4433" s="33" t="s">
        <v>28</v>
      </c>
      <c r="U4433" s="33" t="s">
        <v>26488</v>
      </c>
      <c r="V4433" s="33" t="s">
        <v>26482</v>
      </c>
      <c r="W4433" s="33" t="s">
        <v>26485</v>
      </c>
      <c r="X4433" s="33" t="s">
        <v>93</v>
      </c>
      <c r="Y4433" s="33">
        <v>1876</v>
      </c>
      <c r="AA4433" s="33" t="s">
        <v>42844</v>
      </c>
      <c r="AB4433" s="33">
        <v>4017</v>
      </c>
      <c r="AC4433" s="103">
        <v>18184</v>
      </c>
    </row>
    <row r="4434" spans="1:29" ht="13" customHeight="1" x14ac:dyDescent="0.2">
      <c r="A4434" s="33" t="s">
        <v>22621</v>
      </c>
      <c r="B4434" s="33">
        <v>32</v>
      </c>
      <c r="C4434" s="33" t="s">
        <v>13</v>
      </c>
      <c r="D4434" s="33" t="s">
        <v>30</v>
      </c>
      <c r="E4434" s="33" t="s">
        <v>22622</v>
      </c>
      <c r="F4434" s="94">
        <v>42621</v>
      </c>
      <c r="G4434" s="33" t="s">
        <v>26568</v>
      </c>
      <c r="H4434" s="33" t="s">
        <v>3679</v>
      </c>
      <c r="I4434" s="33" t="s">
        <v>55</v>
      </c>
      <c r="J4434" s="62">
        <v>33801</v>
      </c>
      <c r="K4434" s="33" t="s">
        <v>1730</v>
      </c>
      <c r="L4434" s="33" t="s">
        <v>237</v>
      </c>
      <c r="M4434" s="1" t="s">
        <v>45943</v>
      </c>
      <c r="N4434" s="33" t="s">
        <v>20</v>
      </c>
      <c r="O4434" s="33" t="s">
        <v>22623</v>
      </c>
      <c r="P4434" s="33" t="s">
        <v>45392</v>
      </c>
      <c r="Q4434" s="33" t="s">
        <v>29986</v>
      </c>
      <c r="R4434" s="39" t="s">
        <v>22624</v>
      </c>
      <c r="S4434" s="33" t="s">
        <v>93</v>
      </c>
      <c r="T4434" s="33" t="s">
        <v>21</v>
      </c>
      <c r="U4434" s="33" t="s">
        <v>26689</v>
      </c>
      <c r="V4434" s="33" t="s">
        <v>26484</v>
      </c>
      <c r="W4434" s="33" t="s">
        <v>26485</v>
      </c>
      <c r="X4434" s="33" t="s">
        <v>93</v>
      </c>
      <c r="Y4434" s="33">
        <v>1872</v>
      </c>
      <c r="AA4434" s="33" t="s">
        <v>42844</v>
      </c>
      <c r="AB4434" s="33">
        <v>4013</v>
      </c>
      <c r="AC4434" s="103">
        <v>18174</v>
      </c>
    </row>
    <row r="4435" spans="1:29" ht="13" customHeight="1" x14ac:dyDescent="0.2">
      <c r="A4435" s="33" t="s">
        <v>22611</v>
      </c>
      <c r="B4435" s="33">
        <v>38</v>
      </c>
      <c r="C4435" s="33" t="s">
        <v>13</v>
      </c>
      <c r="D4435" s="33" t="s">
        <v>41</v>
      </c>
      <c r="F4435" s="94">
        <v>42621</v>
      </c>
      <c r="G4435" s="33" t="s">
        <v>26569</v>
      </c>
      <c r="H4435" s="33" t="s">
        <v>22612</v>
      </c>
      <c r="I4435" s="33" t="s">
        <v>38</v>
      </c>
      <c r="J4435" s="62">
        <v>95315</v>
      </c>
      <c r="K4435" s="33" t="s">
        <v>1328</v>
      </c>
      <c r="L4435" s="33" t="s">
        <v>32315</v>
      </c>
      <c r="M4435" s="1" t="s">
        <v>47207</v>
      </c>
      <c r="N4435" s="33" t="s">
        <v>20</v>
      </c>
      <c r="O4435" s="33" t="s">
        <v>22613</v>
      </c>
      <c r="P4435" s="33" t="s">
        <v>45771</v>
      </c>
      <c r="Q4435" s="33" t="s">
        <v>29986</v>
      </c>
      <c r="R4435" s="39" t="s">
        <v>22614</v>
      </c>
      <c r="S4435" s="33" t="s">
        <v>93</v>
      </c>
      <c r="T4435" s="33" t="s">
        <v>45897</v>
      </c>
      <c r="U4435" s="33" t="s">
        <v>39851</v>
      </c>
      <c r="V4435" s="33" t="s">
        <v>26484</v>
      </c>
      <c r="W4435" s="33" t="s">
        <v>26485</v>
      </c>
      <c r="X4435" s="33" t="s">
        <v>93</v>
      </c>
      <c r="Y4435" s="33">
        <v>1873</v>
      </c>
      <c r="AA4435" s="33" t="s">
        <v>42844</v>
      </c>
      <c r="AB4435" s="33">
        <v>4014</v>
      </c>
      <c r="AC4435" s="103">
        <v>18180</v>
      </c>
    </row>
    <row r="4436" spans="1:29" ht="13" customHeight="1" x14ac:dyDescent="0.2">
      <c r="A4436" s="33" t="s">
        <v>22615</v>
      </c>
      <c r="B4436" s="33">
        <v>25</v>
      </c>
      <c r="C4436" s="33" t="s">
        <v>13</v>
      </c>
      <c r="D4436" s="33" t="s">
        <v>78</v>
      </c>
      <c r="E4436" s="33" t="s">
        <v>22616</v>
      </c>
      <c r="F4436" s="94">
        <v>42620</v>
      </c>
      <c r="G4436" s="33" t="s">
        <v>22617</v>
      </c>
      <c r="H4436" s="33" t="s">
        <v>4079</v>
      </c>
      <c r="I4436" s="33" t="s">
        <v>50</v>
      </c>
      <c r="J4436" s="62">
        <v>49508</v>
      </c>
      <c r="K4436" s="33" t="s">
        <v>2340</v>
      </c>
      <c r="L4436" s="33" t="s">
        <v>22618</v>
      </c>
      <c r="M4436" s="1" t="s">
        <v>47839</v>
      </c>
      <c r="N4436" s="33" t="s">
        <v>20</v>
      </c>
      <c r="O4436" s="33" t="s">
        <v>22619</v>
      </c>
      <c r="P4436" s="33" t="s">
        <v>31754</v>
      </c>
      <c r="Q4436" s="33" t="s">
        <v>29986</v>
      </c>
      <c r="R4436" s="39" t="s">
        <v>22620</v>
      </c>
      <c r="S4436" s="33" t="s">
        <v>22</v>
      </c>
      <c r="T4436" s="33" t="s">
        <v>21</v>
      </c>
      <c r="U4436" s="33" t="s">
        <v>26689</v>
      </c>
      <c r="V4436" s="33" t="s">
        <v>26484</v>
      </c>
      <c r="W4436" s="33" t="s">
        <v>26485</v>
      </c>
      <c r="X4436" s="33" t="s">
        <v>93</v>
      </c>
      <c r="Y4436" s="33">
        <v>1871</v>
      </c>
      <c r="AA4436" s="33" t="s">
        <v>42844</v>
      </c>
      <c r="AB4436" s="33">
        <v>4009</v>
      </c>
      <c r="AC4436" s="103">
        <v>18177</v>
      </c>
    </row>
    <row r="4437" spans="1:29" ht="13" customHeight="1" x14ac:dyDescent="0.2">
      <c r="A4437" s="33" t="s">
        <v>22636</v>
      </c>
      <c r="B4437" s="33">
        <v>55</v>
      </c>
      <c r="C4437" s="33" t="s">
        <v>13</v>
      </c>
      <c r="D4437" s="33" t="s">
        <v>78</v>
      </c>
      <c r="F4437" s="94">
        <v>42620</v>
      </c>
      <c r="G4437" s="33" t="s">
        <v>22637</v>
      </c>
      <c r="H4437" s="33" t="s">
        <v>2857</v>
      </c>
      <c r="I4437" s="33" t="s">
        <v>159</v>
      </c>
      <c r="J4437" s="62">
        <v>31701</v>
      </c>
      <c r="K4437" s="33" t="s">
        <v>22638</v>
      </c>
      <c r="L4437" s="33" t="s">
        <v>22639</v>
      </c>
      <c r="M4437" s="1" t="s">
        <v>47840</v>
      </c>
      <c r="N4437" s="33" t="s">
        <v>20</v>
      </c>
      <c r="O4437" s="33" t="s">
        <v>22640</v>
      </c>
      <c r="P4437" s="33" t="s">
        <v>45771</v>
      </c>
      <c r="Q4437" s="33" t="s">
        <v>29986</v>
      </c>
      <c r="R4437" s="39" t="s">
        <v>22641</v>
      </c>
      <c r="S4437" s="33" t="s">
        <v>22</v>
      </c>
      <c r="T4437" s="33" t="s">
        <v>21</v>
      </c>
      <c r="U4437" s="33" t="s">
        <v>26682</v>
      </c>
      <c r="V4437" s="33" t="s">
        <v>26484</v>
      </c>
      <c r="W4437" s="33" t="s">
        <v>26485</v>
      </c>
      <c r="X4437" s="33" t="s">
        <v>93</v>
      </c>
      <c r="Y4437" s="33">
        <v>1867</v>
      </c>
      <c r="AA4437" s="33" t="s">
        <v>42844</v>
      </c>
      <c r="AB4437" s="33">
        <v>4011</v>
      </c>
      <c r="AC4437" s="103">
        <v>18176</v>
      </c>
    </row>
    <row r="4438" spans="1:29" ht="13" customHeight="1" x14ac:dyDescent="0.2">
      <c r="A4438" s="33" t="s">
        <v>22630</v>
      </c>
      <c r="B4438" s="33">
        <v>58</v>
      </c>
      <c r="C4438" s="33" t="s">
        <v>13</v>
      </c>
      <c r="D4438" s="33" t="s">
        <v>30</v>
      </c>
      <c r="E4438" s="33" t="s">
        <v>22631</v>
      </c>
      <c r="F4438" s="94">
        <v>42620</v>
      </c>
      <c r="G4438" s="33" t="s">
        <v>22632</v>
      </c>
      <c r="H4438" s="33" t="s">
        <v>22633</v>
      </c>
      <c r="I4438" s="33" t="s">
        <v>55</v>
      </c>
      <c r="J4438" s="62">
        <v>34677</v>
      </c>
      <c r="K4438" s="33" t="s">
        <v>2143</v>
      </c>
      <c r="L4438" s="33" t="s">
        <v>8916</v>
      </c>
      <c r="M4438" s="1" t="s">
        <v>46278</v>
      </c>
      <c r="N4438" s="33" t="s">
        <v>362</v>
      </c>
      <c r="O4438" s="33" t="s">
        <v>22634</v>
      </c>
      <c r="P4438" s="33" t="s">
        <v>45771</v>
      </c>
      <c r="Q4438" s="33" t="s">
        <v>29986</v>
      </c>
      <c r="R4438" s="39" t="s">
        <v>22635</v>
      </c>
      <c r="S4438" s="33" t="s">
        <v>509</v>
      </c>
      <c r="T4438" s="33" t="s">
        <v>21</v>
      </c>
      <c r="U4438" s="33" t="s">
        <v>26689</v>
      </c>
      <c r="V4438" s="33" t="s">
        <v>26482</v>
      </c>
      <c r="W4438" s="33" t="s">
        <v>26485</v>
      </c>
      <c r="AA4438" s="33" t="s">
        <v>42844</v>
      </c>
      <c r="AB4438" s="33">
        <v>4010</v>
      </c>
      <c r="AC4438" s="103">
        <v>18173</v>
      </c>
    </row>
    <row r="4439" spans="1:29" ht="13" customHeight="1" x14ac:dyDescent="0.2">
      <c r="A4439" s="33" t="s">
        <v>22625</v>
      </c>
      <c r="B4439" s="33">
        <v>35</v>
      </c>
      <c r="C4439" s="33" t="s">
        <v>13</v>
      </c>
      <c r="D4439" s="33" t="s">
        <v>30</v>
      </c>
      <c r="E4439" s="33" t="s">
        <v>22626</v>
      </c>
      <c r="F4439" s="94">
        <v>42620</v>
      </c>
      <c r="G4439" s="33" t="s">
        <v>22627</v>
      </c>
      <c r="H4439" s="33" t="s">
        <v>11813</v>
      </c>
      <c r="I4439" s="33" t="s">
        <v>55</v>
      </c>
      <c r="J4439" s="62">
        <v>32780</v>
      </c>
      <c r="K4439" s="33" t="s">
        <v>1650</v>
      </c>
      <c r="L4439" s="33" t="s">
        <v>11815</v>
      </c>
      <c r="M4439" s="1" t="s">
        <v>47841</v>
      </c>
      <c r="N4439" s="33" t="s">
        <v>20</v>
      </c>
      <c r="O4439" s="33" t="s">
        <v>22628</v>
      </c>
      <c r="P4439" s="33" t="s">
        <v>45771</v>
      </c>
      <c r="Q4439" s="33" t="s">
        <v>29986</v>
      </c>
      <c r="R4439" s="39" t="s">
        <v>22629</v>
      </c>
      <c r="S4439" s="33" t="s">
        <v>93</v>
      </c>
      <c r="T4439" s="33" t="s">
        <v>28</v>
      </c>
      <c r="U4439" s="33" t="s">
        <v>26487</v>
      </c>
      <c r="V4439" s="33" t="s">
        <v>26487</v>
      </c>
      <c r="W4439" s="33" t="s">
        <v>26485</v>
      </c>
      <c r="X4439" s="33" t="s">
        <v>93</v>
      </c>
      <c r="Y4439" s="33">
        <v>1869</v>
      </c>
      <c r="AA4439" s="33" t="s">
        <v>42844</v>
      </c>
      <c r="AB4439" s="33">
        <v>4012</v>
      </c>
      <c r="AC4439" s="103">
        <v>18175</v>
      </c>
    </row>
    <row r="4440" spans="1:29" ht="13" customHeight="1" x14ac:dyDescent="0.2">
      <c r="A4440" s="33" t="s">
        <v>22651</v>
      </c>
      <c r="B4440" s="33">
        <v>25</v>
      </c>
      <c r="C4440" s="33" t="s">
        <v>13</v>
      </c>
      <c r="D4440" s="33" t="s">
        <v>78</v>
      </c>
      <c r="E4440" s="33" t="s">
        <v>22652</v>
      </c>
      <c r="F4440" s="94">
        <v>42619</v>
      </c>
      <c r="G4440" s="33" t="s">
        <v>22653</v>
      </c>
      <c r="H4440" s="33" t="s">
        <v>581</v>
      </c>
      <c r="I4440" s="33" t="s">
        <v>111</v>
      </c>
      <c r="J4440" s="62">
        <v>85008</v>
      </c>
      <c r="K4440" s="33" t="s">
        <v>582</v>
      </c>
      <c r="L4440" s="33" t="s">
        <v>583</v>
      </c>
      <c r="M4440" s="1" t="s">
        <v>45935</v>
      </c>
      <c r="N4440" s="33" t="s">
        <v>20</v>
      </c>
      <c r="O4440" s="33" t="s">
        <v>22654</v>
      </c>
      <c r="P4440" s="33" t="s">
        <v>45771</v>
      </c>
      <c r="Q4440" s="33" t="s">
        <v>29986</v>
      </c>
      <c r="R4440" s="39" t="s">
        <v>22655</v>
      </c>
      <c r="S4440" s="33" t="s">
        <v>509</v>
      </c>
      <c r="T4440" s="33" t="s">
        <v>21</v>
      </c>
      <c r="U4440" s="33" t="s">
        <v>28142</v>
      </c>
      <c r="V4440" s="33" t="s">
        <v>26484</v>
      </c>
      <c r="W4440" s="33" t="s">
        <v>26485</v>
      </c>
      <c r="X4440" s="33" t="s">
        <v>93</v>
      </c>
      <c r="Y4440" s="33">
        <v>1868</v>
      </c>
      <c r="AA4440" s="33" t="s">
        <v>42844</v>
      </c>
      <c r="AB4440" s="33">
        <v>4006</v>
      </c>
      <c r="AC4440" s="103">
        <v>18168</v>
      </c>
    </row>
    <row r="4441" spans="1:29" ht="13" customHeight="1" x14ac:dyDescent="0.2">
      <c r="A4441" s="33" t="s">
        <v>22646</v>
      </c>
      <c r="B4441" s="33">
        <v>65</v>
      </c>
      <c r="C4441" s="33" t="s">
        <v>13</v>
      </c>
      <c r="D4441" s="33" t="s">
        <v>30</v>
      </c>
      <c r="F4441" s="94">
        <v>42619</v>
      </c>
      <c r="G4441" s="33" t="s">
        <v>22647</v>
      </c>
      <c r="H4441" s="33" t="s">
        <v>22648</v>
      </c>
      <c r="I4441" s="33" t="s">
        <v>138</v>
      </c>
      <c r="J4441" s="62">
        <v>25276</v>
      </c>
      <c r="K4441" s="33" t="s">
        <v>7091</v>
      </c>
      <c r="L4441" s="33" t="s">
        <v>140</v>
      </c>
      <c r="M4441" s="1" t="s">
        <v>46476</v>
      </c>
      <c r="N4441" s="33" t="s">
        <v>20</v>
      </c>
      <c r="O4441" s="33" t="s">
        <v>22649</v>
      </c>
      <c r="P4441" s="33" t="s">
        <v>45771</v>
      </c>
      <c r="Q4441" s="33" t="s">
        <v>29986</v>
      </c>
      <c r="R4441" s="39" t="s">
        <v>22650</v>
      </c>
      <c r="S4441" s="33" t="s">
        <v>509</v>
      </c>
      <c r="T4441" s="33" t="s">
        <v>21</v>
      </c>
      <c r="U4441" s="33" t="s">
        <v>26689</v>
      </c>
      <c r="V4441" s="33" t="s">
        <v>26484</v>
      </c>
      <c r="W4441" s="33" t="s">
        <v>26483</v>
      </c>
      <c r="X4441" s="33" t="s">
        <v>93</v>
      </c>
      <c r="Y4441" s="33">
        <v>1863</v>
      </c>
      <c r="AA4441" s="33" t="s">
        <v>42843</v>
      </c>
      <c r="AB4441" s="33">
        <v>4004</v>
      </c>
      <c r="AC4441" s="103">
        <v>18172</v>
      </c>
    </row>
    <row r="4442" spans="1:29" ht="13" customHeight="1" x14ac:dyDescent="0.2">
      <c r="A4442" s="33" t="s">
        <v>22642</v>
      </c>
      <c r="B4442" s="33">
        <v>70</v>
      </c>
      <c r="C4442" s="33" t="s">
        <v>13</v>
      </c>
      <c r="D4442" s="33" t="s">
        <v>30</v>
      </c>
      <c r="F4442" s="94">
        <v>42619</v>
      </c>
      <c r="G4442" s="33" t="s">
        <v>22643</v>
      </c>
      <c r="H4442" s="33" t="s">
        <v>12981</v>
      </c>
      <c r="I4442" s="33" t="s">
        <v>297</v>
      </c>
      <c r="J4442" s="62">
        <v>37615</v>
      </c>
      <c r="K4442" s="33" t="s">
        <v>106</v>
      </c>
      <c r="L4442" s="33" t="s">
        <v>107</v>
      </c>
      <c r="M4442" s="1" t="s">
        <v>45995</v>
      </c>
      <c r="N4442" s="33" t="s">
        <v>20</v>
      </c>
      <c r="O4442" s="33" t="s">
        <v>22644</v>
      </c>
      <c r="P4442" s="33" t="s">
        <v>45771</v>
      </c>
      <c r="Q4442" s="33" t="s">
        <v>29986</v>
      </c>
      <c r="R4442" s="39" t="s">
        <v>22645</v>
      </c>
      <c r="S4442" s="33" t="s">
        <v>93</v>
      </c>
      <c r="T4442" s="33" t="s">
        <v>21</v>
      </c>
      <c r="U4442" s="33" t="s">
        <v>26689</v>
      </c>
      <c r="V4442" s="33" t="s">
        <v>26482</v>
      </c>
      <c r="W4442" s="33" t="s">
        <v>26485</v>
      </c>
      <c r="X4442" s="33" t="s">
        <v>509</v>
      </c>
      <c r="Y4442" s="33">
        <v>1865</v>
      </c>
      <c r="AA4442" s="33" t="s">
        <v>42844</v>
      </c>
      <c r="AB4442" s="33">
        <v>4005</v>
      </c>
      <c r="AC4442" s="103">
        <v>18171</v>
      </c>
    </row>
    <row r="4443" spans="1:29" ht="13" customHeight="1" x14ac:dyDescent="0.2">
      <c r="A4443" s="33" t="s">
        <v>22656</v>
      </c>
      <c r="B4443" s="33">
        <v>31</v>
      </c>
      <c r="C4443" s="33" t="s">
        <v>13</v>
      </c>
      <c r="D4443" s="33" t="s">
        <v>41</v>
      </c>
      <c r="E4443" s="33" t="s">
        <v>22657</v>
      </c>
      <c r="F4443" s="94">
        <v>42619</v>
      </c>
      <c r="G4443" s="33" t="s">
        <v>22658</v>
      </c>
      <c r="H4443" s="33" t="s">
        <v>3572</v>
      </c>
      <c r="I4443" s="33" t="s">
        <v>111</v>
      </c>
      <c r="J4443" s="62">
        <v>85283</v>
      </c>
      <c r="K4443" s="33" t="s">
        <v>582</v>
      </c>
      <c r="L4443" s="33" t="s">
        <v>583</v>
      </c>
      <c r="M4443" s="1" t="s">
        <v>45935</v>
      </c>
      <c r="N4443" s="33" t="s">
        <v>20</v>
      </c>
      <c r="O4443" s="33" t="s">
        <v>22659</v>
      </c>
      <c r="P4443" s="33" t="s">
        <v>45771</v>
      </c>
      <c r="Q4443" s="33" t="s">
        <v>29986</v>
      </c>
      <c r="R4443" s="39" t="s">
        <v>22660</v>
      </c>
      <c r="S4443" s="33" t="s">
        <v>93</v>
      </c>
      <c r="T4443" s="33" t="s">
        <v>28</v>
      </c>
      <c r="U4443" s="33" t="s">
        <v>26487</v>
      </c>
      <c r="V4443" s="33" t="s">
        <v>26487</v>
      </c>
      <c r="W4443" s="33" t="s">
        <v>26483</v>
      </c>
      <c r="X4443" s="33" t="s">
        <v>93</v>
      </c>
      <c r="Y4443" s="33">
        <v>1864</v>
      </c>
      <c r="AA4443" s="33" t="s">
        <v>42842</v>
      </c>
      <c r="AB4443" s="33">
        <v>4007</v>
      </c>
      <c r="AC4443" s="103">
        <v>18169</v>
      </c>
    </row>
    <row r="4444" spans="1:29" ht="13" customHeight="1" x14ac:dyDescent="0.2">
      <c r="A4444" s="33" t="s">
        <v>22661</v>
      </c>
      <c r="B4444" s="33">
        <v>25</v>
      </c>
      <c r="C4444" s="33" t="s">
        <v>13</v>
      </c>
      <c r="D4444" s="33" t="s">
        <v>30</v>
      </c>
      <c r="F4444" s="94">
        <v>42619</v>
      </c>
      <c r="G4444" s="33" t="s">
        <v>22662</v>
      </c>
      <c r="H4444" s="33" t="s">
        <v>1518</v>
      </c>
      <c r="I4444" s="33" t="s">
        <v>429</v>
      </c>
      <c r="J4444" s="62">
        <v>68107</v>
      </c>
      <c r="K4444" s="33" t="s">
        <v>879</v>
      </c>
      <c r="L4444" s="33" t="s">
        <v>1520</v>
      </c>
      <c r="M4444" s="1" t="s">
        <v>47842</v>
      </c>
      <c r="N4444" s="33" t="s">
        <v>20</v>
      </c>
      <c r="O4444" s="33" t="s">
        <v>22663</v>
      </c>
      <c r="P4444" s="33" t="s">
        <v>45771</v>
      </c>
      <c r="Q4444" s="33" t="s">
        <v>29986</v>
      </c>
      <c r="R4444" s="39" t="s">
        <v>22664</v>
      </c>
      <c r="S4444" s="33" t="s">
        <v>93</v>
      </c>
      <c r="T4444" s="33" t="s">
        <v>350</v>
      </c>
      <c r="U4444" s="33" t="s">
        <v>26775</v>
      </c>
      <c r="V4444" s="33" t="s">
        <v>26482</v>
      </c>
      <c r="W4444" s="33" t="s">
        <v>19153</v>
      </c>
      <c r="X4444" s="33" t="s">
        <v>93</v>
      </c>
      <c r="Y4444" s="33">
        <v>1862</v>
      </c>
      <c r="AA4444" s="33" t="s">
        <v>42842</v>
      </c>
      <c r="AB4444" s="33">
        <v>4008</v>
      </c>
      <c r="AC4444" s="103">
        <v>18170</v>
      </c>
    </row>
    <row r="4445" spans="1:29" ht="13" customHeight="1" x14ac:dyDescent="0.2">
      <c r="A4445" s="33" t="s">
        <v>22665</v>
      </c>
      <c r="B4445" s="33">
        <v>35</v>
      </c>
      <c r="C4445" s="33" t="s">
        <v>13</v>
      </c>
      <c r="D4445" s="33" t="s">
        <v>41</v>
      </c>
      <c r="F4445" s="94">
        <v>42618</v>
      </c>
      <c r="G4445" s="33" t="s">
        <v>26570</v>
      </c>
      <c r="H4445" s="33" t="s">
        <v>1224</v>
      </c>
      <c r="I4445" s="33" t="s">
        <v>66</v>
      </c>
      <c r="J4445" s="62" t="s">
        <v>19427</v>
      </c>
      <c r="K4445" s="33" t="s">
        <v>1225</v>
      </c>
      <c r="L4445" s="33" t="s">
        <v>1226</v>
      </c>
      <c r="M4445" s="1" t="s">
        <v>46070</v>
      </c>
      <c r="N4445" s="33" t="s">
        <v>20</v>
      </c>
      <c r="O4445" s="33" t="s">
        <v>22666</v>
      </c>
      <c r="P4445" s="33" t="s">
        <v>31864</v>
      </c>
      <c r="Q4445" s="33" t="s">
        <v>29986</v>
      </c>
      <c r="R4445" s="39" t="s">
        <v>22667</v>
      </c>
      <c r="S4445" s="33" t="s">
        <v>93</v>
      </c>
      <c r="T4445" s="33" t="s">
        <v>21</v>
      </c>
      <c r="U4445" s="33" t="s">
        <v>26689</v>
      </c>
      <c r="V4445" s="33" t="s">
        <v>26482</v>
      </c>
      <c r="W4445" s="33" t="s">
        <v>26485</v>
      </c>
      <c r="X4445" s="33" t="s">
        <v>93</v>
      </c>
      <c r="Y4445" s="33">
        <v>1858</v>
      </c>
      <c r="AA4445" s="33" t="s">
        <v>42844</v>
      </c>
      <c r="AB4445" s="33">
        <v>4002</v>
      </c>
      <c r="AC4445" s="103">
        <v>18167</v>
      </c>
    </row>
    <row r="4446" spans="1:29" ht="13" customHeight="1" x14ac:dyDescent="0.2">
      <c r="A4446" s="33" t="s">
        <v>22668</v>
      </c>
      <c r="B4446" s="33">
        <v>36</v>
      </c>
      <c r="C4446" s="33" t="s">
        <v>13</v>
      </c>
      <c r="D4446" s="33" t="s">
        <v>78</v>
      </c>
      <c r="F4446" s="94">
        <v>42618</v>
      </c>
      <c r="G4446" s="33" t="s">
        <v>22669</v>
      </c>
      <c r="H4446" s="33" t="s">
        <v>22670</v>
      </c>
      <c r="I4446" s="33" t="s">
        <v>66</v>
      </c>
      <c r="J4446" s="62" t="s">
        <v>22671</v>
      </c>
      <c r="K4446" s="33" t="s">
        <v>1834</v>
      </c>
      <c r="L4446" s="33" t="s">
        <v>22672</v>
      </c>
      <c r="M4446" s="1" t="s">
        <v>47843</v>
      </c>
      <c r="N4446" s="33" t="s">
        <v>20</v>
      </c>
      <c r="O4446" s="33" t="s">
        <v>22673</v>
      </c>
      <c r="P4446" s="33" t="s">
        <v>45771</v>
      </c>
      <c r="Q4446" s="33" t="s">
        <v>29986</v>
      </c>
      <c r="R4446" s="39" t="s">
        <v>22674</v>
      </c>
      <c r="S4446" s="33" t="s">
        <v>93</v>
      </c>
      <c r="T4446" s="33" t="s">
        <v>350</v>
      </c>
      <c r="U4446" s="33" t="s">
        <v>26775</v>
      </c>
      <c r="V4446" s="33" t="s">
        <v>26484</v>
      </c>
      <c r="W4446" s="33" t="s">
        <v>26483</v>
      </c>
      <c r="X4446" s="33" t="s">
        <v>93</v>
      </c>
      <c r="Y4446" s="33">
        <v>1851</v>
      </c>
      <c r="AA4446" s="33" t="s">
        <v>42844</v>
      </c>
      <c r="AB4446" s="33">
        <v>4003</v>
      </c>
      <c r="AC4446" s="103">
        <v>18166</v>
      </c>
    </row>
    <row r="4447" spans="1:29" ht="13" customHeight="1" x14ac:dyDescent="0.2">
      <c r="A4447" s="33" t="s">
        <v>22675</v>
      </c>
      <c r="B4447" s="33">
        <v>44</v>
      </c>
      <c r="C4447" s="33" t="s">
        <v>13</v>
      </c>
      <c r="D4447" s="33" t="s">
        <v>41</v>
      </c>
      <c r="F4447" s="94">
        <v>42617</v>
      </c>
      <c r="G4447" s="33" t="s">
        <v>22676</v>
      </c>
      <c r="H4447" s="33" t="s">
        <v>2120</v>
      </c>
      <c r="I4447" s="33" t="s">
        <v>191</v>
      </c>
      <c r="J4447" s="62" t="s">
        <v>2121</v>
      </c>
      <c r="K4447" s="33" t="s">
        <v>1333</v>
      </c>
      <c r="L4447" s="33" t="s">
        <v>2122</v>
      </c>
      <c r="M4447" s="1" t="s">
        <v>47782</v>
      </c>
      <c r="N4447" s="33" t="s">
        <v>20</v>
      </c>
      <c r="O4447" s="33" t="s">
        <v>22677</v>
      </c>
      <c r="P4447" s="33" t="s">
        <v>31864</v>
      </c>
      <c r="Q4447" s="33" t="s">
        <v>29986</v>
      </c>
      <c r="R4447" s="39" t="s">
        <v>22678</v>
      </c>
      <c r="S4447" s="33" t="s">
        <v>509</v>
      </c>
      <c r="T4447" s="33" t="s">
        <v>21</v>
      </c>
      <c r="U4447" s="33" t="s">
        <v>26682</v>
      </c>
      <c r="V4447" s="33" t="s">
        <v>26482</v>
      </c>
      <c r="W4447" s="33" t="s">
        <v>26485</v>
      </c>
      <c r="X4447" s="33" t="s">
        <v>93</v>
      </c>
      <c r="Y4447" s="33">
        <v>1859</v>
      </c>
      <c r="AA4447" s="33" t="s">
        <v>42842</v>
      </c>
      <c r="AB4447" s="33">
        <v>4001</v>
      </c>
      <c r="AC4447" s="103">
        <v>18164</v>
      </c>
    </row>
    <row r="4448" spans="1:29" ht="13" customHeight="1" x14ac:dyDescent="0.2">
      <c r="A4448" s="33" t="s">
        <v>22695</v>
      </c>
      <c r="B4448" s="33" t="s">
        <v>22</v>
      </c>
      <c r="C4448" s="33" t="s">
        <v>13</v>
      </c>
      <c r="D4448" s="33" t="s">
        <v>41</v>
      </c>
      <c r="F4448" s="94">
        <v>42617</v>
      </c>
      <c r="G4448" s="33" t="s">
        <v>22696</v>
      </c>
      <c r="H4448" s="33" t="s">
        <v>448</v>
      </c>
      <c r="I4448" s="33" t="s">
        <v>38</v>
      </c>
      <c r="J4448" s="62" t="s">
        <v>1923</v>
      </c>
      <c r="K4448" s="33" t="s">
        <v>91</v>
      </c>
      <c r="L4448" s="33" t="s">
        <v>449</v>
      </c>
      <c r="M4448" s="1" t="s">
        <v>46172</v>
      </c>
      <c r="N4448" s="33" t="s">
        <v>20</v>
      </c>
      <c r="O4448" s="33" t="s">
        <v>22697</v>
      </c>
      <c r="P4448" s="33" t="s">
        <v>45771</v>
      </c>
      <c r="Q4448" s="33" t="s">
        <v>29986</v>
      </c>
      <c r="R4448" s="39" t="s">
        <v>22698</v>
      </c>
      <c r="S4448" s="33" t="s">
        <v>509</v>
      </c>
      <c r="T4448" s="33" t="s">
        <v>21</v>
      </c>
      <c r="U4448" s="33" t="s">
        <v>26682</v>
      </c>
      <c r="V4448" s="33" t="s">
        <v>26482</v>
      </c>
      <c r="W4448" s="33" t="s">
        <v>26485</v>
      </c>
      <c r="X4448" s="33" t="s">
        <v>93</v>
      </c>
      <c r="Y4448" s="33">
        <v>1852</v>
      </c>
      <c r="AA4448" s="33" t="s">
        <v>42842</v>
      </c>
      <c r="AB4448" s="33">
        <v>4000</v>
      </c>
      <c r="AC4448" s="103">
        <v>18156</v>
      </c>
    </row>
    <row r="4449" spans="1:29" ht="13" customHeight="1" x14ac:dyDescent="0.2">
      <c r="A4449" s="33" t="s">
        <v>22688</v>
      </c>
      <c r="B4449" s="33">
        <v>27</v>
      </c>
      <c r="C4449" s="33" t="s">
        <v>13</v>
      </c>
      <c r="D4449" s="33" t="s">
        <v>41</v>
      </c>
      <c r="F4449" s="94">
        <v>42616</v>
      </c>
      <c r="G4449" s="33" t="s">
        <v>22689</v>
      </c>
      <c r="H4449" s="33" t="s">
        <v>22690</v>
      </c>
      <c r="I4449" s="33" t="s">
        <v>66</v>
      </c>
      <c r="J4449" s="62" t="s">
        <v>22691</v>
      </c>
      <c r="K4449" s="33" t="s">
        <v>7713</v>
      </c>
      <c r="L4449" s="33" t="s">
        <v>22692</v>
      </c>
      <c r="M4449" s="1" t="s">
        <v>46383</v>
      </c>
      <c r="N4449" s="33" t="s">
        <v>20</v>
      </c>
      <c r="O4449" s="33" t="s">
        <v>22693</v>
      </c>
      <c r="P4449" s="33" t="s">
        <v>45771</v>
      </c>
      <c r="Q4449" s="33" t="s">
        <v>29986</v>
      </c>
      <c r="R4449" s="39" t="s">
        <v>22694</v>
      </c>
      <c r="S4449" s="33" t="s">
        <v>93</v>
      </c>
      <c r="T4449" s="33" t="s">
        <v>21</v>
      </c>
      <c r="U4449" s="33" t="s">
        <v>26689</v>
      </c>
      <c r="V4449" s="33" t="s">
        <v>26484</v>
      </c>
      <c r="W4449" s="33" t="s">
        <v>26483</v>
      </c>
      <c r="X4449" s="33" t="s">
        <v>93</v>
      </c>
      <c r="Y4449" s="33">
        <v>1861</v>
      </c>
      <c r="AA4449" s="33" t="s">
        <v>42844</v>
      </c>
      <c r="AB4449" s="33">
        <v>3997</v>
      </c>
      <c r="AC4449" s="103">
        <v>18154</v>
      </c>
    </row>
    <row r="4450" spans="1:29" ht="13" customHeight="1" x14ac:dyDescent="0.2">
      <c r="A4450" s="33" t="s">
        <v>22683</v>
      </c>
      <c r="B4450" s="33">
        <v>36</v>
      </c>
      <c r="C4450" s="33" t="s">
        <v>13</v>
      </c>
      <c r="D4450" s="33" t="s">
        <v>30</v>
      </c>
      <c r="F4450" s="94">
        <v>42616</v>
      </c>
      <c r="G4450" s="33" t="s">
        <v>22684</v>
      </c>
      <c r="H4450" s="33" t="s">
        <v>22685</v>
      </c>
      <c r="I4450" s="33" t="s">
        <v>37</v>
      </c>
      <c r="J4450" s="62" t="s">
        <v>2867</v>
      </c>
      <c r="K4450" s="33" t="s">
        <v>2868</v>
      </c>
      <c r="L4450" s="33" t="s">
        <v>19945</v>
      </c>
      <c r="M4450" s="1" t="s">
        <v>46770</v>
      </c>
      <c r="N4450" s="33" t="s">
        <v>20</v>
      </c>
      <c r="O4450" s="33" t="s">
        <v>22686</v>
      </c>
      <c r="P4450" s="33" t="s">
        <v>45771</v>
      </c>
      <c r="Q4450" s="33" t="s">
        <v>29986</v>
      </c>
      <c r="R4450" s="39" t="s">
        <v>22687</v>
      </c>
      <c r="S4450" s="33" t="s">
        <v>93</v>
      </c>
      <c r="T4450" s="33" t="s">
        <v>21</v>
      </c>
      <c r="U4450" s="33" t="s">
        <v>26689</v>
      </c>
      <c r="V4450" s="33" t="s">
        <v>26487</v>
      </c>
      <c r="W4450" s="33" t="s">
        <v>19153</v>
      </c>
      <c r="X4450" s="33" t="s">
        <v>93</v>
      </c>
      <c r="Y4450" s="33">
        <v>1860</v>
      </c>
      <c r="AA4450" s="33" t="s">
        <v>42843</v>
      </c>
      <c r="AB4450" s="33">
        <v>3996</v>
      </c>
      <c r="AC4450" s="103">
        <v>18155</v>
      </c>
    </row>
    <row r="4451" spans="1:29" ht="13" customHeight="1" x14ac:dyDescent="0.2">
      <c r="A4451" s="33" t="s">
        <v>22679</v>
      </c>
      <c r="B4451" s="33">
        <v>25</v>
      </c>
      <c r="C4451" s="33" t="s">
        <v>13</v>
      </c>
      <c r="D4451" s="33" t="s">
        <v>78</v>
      </c>
      <c r="F4451" s="94">
        <v>42616</v>
      </c>
      <c r="G4451" s="33" t="s">
        <v>22680</v>
      </c>
      <c r="H4451" s="33" t="s">
        <v>1305</v>
      </c>
      <c r="I4451" s="33" t="s">
        <v>74</v>
      </c>
      <c r="J4451" s="62" t="s">
        <v>6667</v>
      </c>
      <c r="K4451" s="33" t="s">
        <v>1306</v>
      </c>
      <c r="L4451" s="33" t="s">
        <v>1307</v>
      </c>
      <c r="M4451" s="1" t="s">
        <v>47103</v>
      </c>
      <c r="N4451" s="33" t="s">
        <v>20</v>
      </c>
      <c r="O4451" s="33" t="s">
        <v>22681</v>
      </c>
      <c r="P4451" s="33" t="s">
        <v>45771</v>
      </c>
      <c r="Q4451" s="33" t="s">
        <v>29986</v>
      </c>
      <c r="R4451" s="39" t="s">
        <v>22682</v>
      </c>
      <c r="S4451" s="33" t="s">
        <v>93</v>
      </c>
      <c r="T4451" s="33" t="s">
        <v>28</v>
      </c>
      <c r="U4451" s="33" t="s">
        <v>26487</v>
      </c>
      <c r="V4451" s="33" t="s">
        <v>26487</v>
      </c>
      <c r="W4451" s="33" t="s">
        <v>26486</v>
      </c>
      <c r="X4451" s="33" t="s">
        <v>93</v>
      </c>
      <c r="Y4451" s="33">
        <v>1854</v>
      </c>
      <c r="AA4451" s="33" t="s">
        <v>42842</v>
      </c>
      <c r="AB4451" s="33">
        <v>3998</v>
      </c>
      <c r="AC4451" s="103">
        <v>18157</v>
      </c>
    </row>
    <row r="4452" spans="1:29" ht="13" customHeight="1" x14ac:dyDescent="0.2">
      <c r="A4452" s="33" t="s">
        <v>22699</v>
      </c>
      <c r="B4452" s="33">
        <v>25</v>
      </c>
      <c r="C4452" s="33" t="s">
        <v>13</v>
      </c>
      <c r="D4452" s="33" t="s">
        <v>30</v>
      </c>
      <c r="E4452" s="33" t="s">
        <v>23753</v>
      </c>
      <c r="F4452" s="94">
        <v>42616</v>
      </c>
      <c r="G4452" s="33" t="s">
        <v>22700</v>
      </c>
      <c r="H4452" s="33" t="s">
        <v>22701</v>
      </c>
      <c r="I4452" s="33" t="s">
        <v>281</v>
      </c>
      <c r="J4452" s="62" t="s">
        <v>11435</v>
      </c>
      <c r="K4452" s="33" t="s">
        <v>879</v>
      </c>
      <c r="L4452" s="33" t="s">
        <v>22702</v>
      </c>
      <c r="M4452" s="1" t="s">
        <v>47844</v>
      </c>
      <c r="N4452" s="33" t="s">
        <v>20</v>
      </c>
      <c r="O4452" s="33" t="s">
        <v>22703</v>
      </c>
      <c r="P4452" s="33" t="s">
        <v>45771</v>
      </c>
      <c r="Q4452" s="33" t="s">
        <v>29986</v>
      </c>
      <c r="R4452" s="39" t="s">
        <v>22704</v>
      </c>
      <c r="S4452" s="33" t="s">
        <v>93</v>
      </c>
      <c r="T4452" s="33" t="s">
        <v>28</v>
      </c>
      <c r="U4452" s="33" t="s">
        <v>26487</v>
      </c>
      <c r="V4452" s="33" t="s">
        <v>26487</v>
      </c>
      <c r="W4452" s="33" t="s">
        <v>26485</v>
      </c>
      <c r="X4452" s="33" t="s">
        <v>93</v>
      </c>
      <c r="Y4452" s="33">
        <v>1855</v>
      </c>
      <c r="AA4452" s="33" t="s">
        <v>42843</v>
      </c>
      <c r="AB4452" s="33">
        <v>3999</v>
      </c>
      <c r="AC4452" s="103">
        <v>18158</v>
      </c>
    </row>
    <row r="4453" spans="1:29" ht="13" customHeight="1" x14ac:dyDescent="0.2">
      <c r="A4453" s="33" t="s">
        <v>22721</v>
      </c>
      <c r="B4453" s="33">
        <v>22</v>
      </c>
      <c r="C4453" s="33" t="s">
        <v>13</v>
      </c>
      <c r="D4453" s="33" t="s">
        <v>30</v>
      </c>
      <c r="F4453" s="94">
        <v>42615</v>
      </c>
      <c r="G4453" s="33" t="s">
        <v>26571</v>
      </c>
      <c r="H4453" s="33" t="s">
        <v>22722</v>
      </c>
      <c r="I4453" s="33" t="s">
        <v>37</v>
      </c>
      <c r="J4453" s="62" t="s">
        <v>22723</v>
      </c>
      <c r="K4453" s="33" t="s">
        <v>1176</v>
      </c>
      <c r="L4453" s="33" t="s">
        <v>22724</v>
      </c>
      <c r="M4453" s="1" t="s">
        <v>47846</v>
      </c>
      <c r="N4453" s="33" t="s">
        <v>20</v>
      </c>
      <c r="O4453" s="33" t="s">
        <v>22725</v>
      </c>
      <c r="P4453" s="33" t="s">
        <v>45771</v>
      </c>
      <c r="Q4453" s="33" t="s">
        <v>29986</v>
      </c>
      <c r="R4453" s="39" t="s">
        <v>22726</v>
      </c>
      <c r="S4453" s="33" t="s">
        <v>22</v>
      </c>
      <c r="T4453" s="33" t="s">
        <v>21</v>
      </c>
      <c r="U4453" s="33" t="s">
        <v>26510</v>
      </c>
      <c r="V4453" s="33" t="s">
        <v>26482</v>
      </c>
      <c r="W4453" s="33" t="s">
        <v>26485</v>
      </c>
      <c r="X4453" s="33" t="s">
        <v>93</v>
      </c>
      <c r="Y4453" s="33">
        <v>1853</v>
      </c>
      <c r="AA4453" s="33" t="s">
        <v>42844</v>
      </c>
      <c r="AB4453" s="33">
        <v>3992</v>
      </c>
      <c r="AC4453" s="103">
        <v>18152</v>
      </c>
    </row>
    <row r="4454" spans="1:29" ht="13" customHeight="1" x14ac:dyDescent="0.2">
      <c r="A4454" s="33" t="s">
        <v>14760</v>
      </c>
      <c r="B4454" s="33">
        <v>38</v>
      </c>
      <c r="C4454" s="33" t="s">
        <v>13</v>
      </c>
      <c r="D4454" s="33" t="s">
        <v>41</v>
      </c>
      <c r="E4454" s="33" t="s">
        <v>22709</v>
      </c>
      <c r="F4454" s="94">
        <v>42615</v>
      </c>
      <c r="G4454" s="33" t="s">
        <v>22710</v>
      </c>
      <c r="H4454" s="33" t="s">
        <v>22711</v>
      </c>
      <c r="I4454" s="33" t="s">
        <v>177</v>
      </c>
      <c r="J4454" s="62" t="s">
        <v>22712</v>
      </c>
      <c r="K4454" s="33" t="s">
        <v>6133</v>
      </c>
      <c r="L4454" s="33" t="s">
        <v>22713</v>
      </c>
      <c r="M4454" s="1" t="s">
        <v>47845</v>
      </c>
      <c r="N4454" s="33" t="s">
        <v>20</v>
      </c>
      <c r="O4454" s="33" t="s">
        <v>22714</v>
      </c>
      <c r="P4454" s="33" t="s">
        <v>45771</v>
      </c>
      <c r="Q4454" s="33" t="s">
        <v>29986</v>
      </c>
      <c r="R4454" s="39" t="s">
        <v>22715</v>
      </c>
      <c r="S4454" s="33" t="s">
        <v>93</v>
      </c>
      <c r="T4454" s="33" t="s">
        <v>21</v>
      </c>
      <c r="U4454" s="33" t="s">
        <v>26689</v>
      </c>
      <c r="V4454" s="33" t="s">
        <v>26484</v>
      </c>
      <c r="W4454" s="33" t="s">
        <v>26486</v>
      </c>
      <c r="X4454" s="33" t="s">
        <v>509</v>
      </c>
      <c r="Y4454" s="33">
        <v>1849</v>
      </c>
      <c r="AA4454" s="33" t="s">
        <v>42844</v>
      </c>
      <c r="AB4454" s="33">
        <v>3993</v>
      </c>
      <c r="AC4454" s="103">
        <v>18149</v>
      </c>
    </row>
    <row r="4455" spans="1:29" ht="13" customHeight="1" x14ac:dyDescent="0.2">
      <c r="A4455" s="33" t="s">
        <v>22705</v>
      </c>
      <c r="B4455" s="33">
        <v>38</v>
      </c>
      <c r="C4455" s="33" t="s">
        <v>13</v>
      </c>
      <c r="D4455" s="33" t="s">
        <v>78</v>
      </c>
      <c r="F4455" s="94">
        <v>42615</v>
      </c>
      <c r="G4455" s="33" t="s">
        <v>22706</v>
      </c>
      <c r="H4455" s="33" t="s">
        <v>658</v>
      </c>
      <c r="I4455" s="33" t="s">
        <v>399</v>
      </c>
      <c r="J4455" s="62" t="s">
        <v>7066</v>
      </c>
      <c r="K4455" s="33" t="s">
        <v>658</v>
      </c>
      <c r="L4455" s="33" t="s">
        <v>4149</v>
      </c>
      <c r="M4455" s="1" t="s">
        <v>46104</v>
      </c>
      <c r="N4455" s="33" t="s">
        <v>20</v>
      </c>
      <c r="O4455" s="33" t="s">
        <v>22707</v>
      </c>
      <c r="P4455" s="33" t="s">
        <v>45771</v>
      </c>
      <c r="Q4455" s="33" t="s">
        <v>29986</v>
      </c>
      <c r="R4455" s="39" t="s">
        <v>22708</v>
      </c>
      <c r="S4455" s="33" t="s">
        <v>93</v>
      </c>
      <c r="T4455" s="33" t="s">
        <v>21</v>
      </c>
      <c r="U4455" s="33" t="s">
        <v>26689</v>
      </c>
      <c r="V4455" s="33" t="s">
        <v>26484</v>
      </c>
      <c r="W4455" s="33" t="s">
        <v>19153</v>
      </c>
      <c r="X4455" s="33" t="s">
        <v>93</v>
      </c>
      <c r="Y4455" s="33">
        <v>1856</v>
      </c>
      <c r="AA4455" s="33" t="s">
        <v>42842</v>
      </c>
      <c r="AB4455" s="33">
        <v>3995</v>
      </c>
      <c r="AC4455" s="103">
        <v>18151</v>
      </c>
    </row>
    <row r="4456" spans="1:29" ht="13" customHeight="1" x14ac:dyDescent="0.2">
      <c r="A4456" s="33" t="s">
        <v>22716</v>
      </c>
      <c r="B4456" s="33">
        <v>40</v>
      </c>
      <c r="C4456" s="33" t="s">
        <v>13</v>
      </c>
      <c r="D4456" s="33" t="s">
        <v>30</v>
      </c>
      <c r="F4456" s="94">
        <v>42615</v>
      </c>
      <c r="G4456" s="33" t="s">
        <v>22717</v>
      </c>
      <c r="H4456" s="33" t="s">
        <v>1513</v>
      </c>
      <c r="I4456" s="33" t="s">
        <v>191</v>
      </c>
      <c r="J4456" s="62" t="s">
        <v>22718</v>
      </c>
      <c r="K4456" s="33" t="s">
        <v>879</v>
      </c>
      <c r="L4456" s="33" t="s">
        <v>1520</v>
      </c>
      <c r="M4456" s="1" t="s">
        <v>46918</v>
      </c>
      <c r="N4456" s="33" t="s">
        <v>20</v>
      </c>
      <c r="O4456" s="33" t="s">
        <v>22719</v>
      </c>
      <c r="P4456" s="33" t="s">
        <v>31864</v>
      </c>
      <c r="Q4456" s="33" t="s">
        <v>29986</v>
      </c>
      <c r="R4456" s="39" t="s">
        <v>22720</v>
      </c>
      <c r="S4456" s="33" t="s">
        <v>509</v>
      </c>
      <c r="T4456" s="33" t="s">
        <v>21</v>
      </c>
      <c r="U4456" s="33" t="s">
        <v>26689</v>
      </c>
      <c r="V4456" s="33" t="s">
        <v>26484</v>
      </c>
      <c r="W4456" s="33" t="s">
        <v>26483</v>
      </c>
      <c r="X4456" s="33" t="s">
        <v>509</v>
      </c>
      <c r="Y4456" s="33">
        <v>1850</v>
      </c>
      <c r="AA4456" s="33" t="s">
        <v>42844</v>
      </c>
      <c r="AB4456" s="33">
        <v>3994</v>
      </c>
      <c r="AC4456" s="103">
        <v>18150</v>
      </c>
    </row>
    <row r="4457" spans="1:29" ht="13" customHeight="1" x14ac:dyDescent="0.2">
      <c r="A4457" s="33" t="s">
        <v>22730</v>
      </c>
      <c r="B4457" s="33">
        <v>18</v>
      </c>
      <c r="C4457" s="33" t="s">
        <v>13</v>
      </c>
      <c r="D4457" s="33" t="s">
        <v>30</v>
      </c>
      <c r="F4457" s="94">
        <v>42614</v>
      </c>
      <c r="G4457" s="33" t="s">
        <v>22731</v>
      </c>
      <c r="H4457" s="33" t="s">
        <v>632</v>
      </c>
      <c r="I4457" s="33" t="s">
        <v>336</v>
      </c>
      <c r="J4457" s="62" t="s">
        <v>22732</v>
      </c>
      <c r="K4457" s="33" t="s">
        <v>633</v>
      </c>
      <c r="L4457" s="33" t="s">
        <v>22733</v>
      </c>
      <c r="M4457" s="1" t="s">
        <v>46328</v>
      </c>
      <c r="N4457" s="33" t="s">
        <v>20</v>
      </c>
      <c r="O4457" s="33" t="s">
        <v>22734</v>
      </c>
      <c r="P4457" s="33" t="s">
        <v>45771</v>
      </c>
      <c r="Q4457" s="33" t="s">
        <v>29986</v>
      </c>
      <c r="R4457" s="39" t="s">
        <v>22735</v>
      </c>
      <c r="S4457" s="33" t="s">
        <v>901</v>
      </c>
      <c r="T4457" s="33" t="s">
        <v>21</v>
      </c>
      <c r="U4457" s="33" t="s">
        <v>26689</v>
      </c>
      <c r="V4457" s="33" t="s">
        <v>26482</v>
      </c>
      <c r="W4457" s="33" t="s">
        <v>26483</v>
      </c>
      <c r="X4457" s="33" t="s">
        <v>509</v>
      </c>
      <c r="Y4457" s="33">
        <v>1843</v>
      </c>
      <c r="AA4457" s="33" t="s">
        <v>42844</v>
      </c>
      <c r="AB4457" s="33">
        <v>3988</v>
      </c>
      <c r="AC4457" s="103">
        <v>18145</v>
      </c>
    </row>
    <row r="4458" spans="1:29" ht="13" customHeight="1" x14ac:dyDescent="0.2">
      <c r="A4458" s="33" t="s">
        <v>22727</v>
      </c>
      <c r="B4458" s="33">
        <v>23</v>
      </c>
      <c r="C4458" s="33" t="s">
        <v>13</v>
      </c>
      <c r="D4458" s="33" t="s">
        <v>41</v>
      </c>
      <c r="F4458" s="94">
        <v>42614</v>
      </c>
      <c r="G4458" s="33" t="s">
        <v>26572</v>
      </c>
      <c r="H4458" s="33" t="s">
        <v>91</v>
      </c>
      <c r="I4458" s="33" t="s">
        <v>38</v>
      </c>
      <c r="J4458" s="62" t="s">
        <v>14959</v>
      </c>
      <c r="K4458" s="33" t="s">
        <v>91</v>
      </c>
      <c r="L4458" s="33" t="s">
        <v>383</v>
      </c>
      <c r="M4458" s="1" t="s">
        <v>45973</v>
      </c>
      <c r="N4458" s="33" t="s">
        <v>20</v>
      </c>
      <c r="O4458" s="33" t="s">
        <v>22728</v>
      </c>
      <c r="P4458" s="33" t="s">
        <v>45771</v>
      </c>
      <c r="Q4458" s="33" t="s">
        <v>29986</v>
      </c>
      <c r="R4458" s="39" t="s">
        <v>22729</v>
      </c>
      <c r="S4458" s="33" t="s">
        <v>93</v>
      </c>
      <c r="T4458" s="33" t="s">
        <v>21</v>
      </c>
      <c r="U4458" s="33" t="s">
        <v>26689</v>
      </c>
      <c r="V4458" s="33" t="s">
        <v>26482</v>
      </c>
      <c r="W4458" s="33" t="s">
        <v>26486</v>
      </c>
      <c r="X4458" s="33" t="s">
        <v>93</v>
      </c>
      <c r="Y4458" s="33">
        <v>1847</v>
      </c>
      <c r="AA4458" s="33" t="s">
        <v>42842</v>
      </c>
      <c r="AB4458" s="33">
        <v>3989</v>
      </c>
      <c r="AC4458" s="103">
        <v>18146</v>
      </c>
    </row>
    <row r="4459" spans="1:29" ht="13" customHeight="1" x14ac:dyDescent="0.2">
      <c r="A4459" s="33" t="s">
        <v>2989</v>
      </c>
      <c r="B4459" s="33" t="s">
        <v>22</v>
      </c>
      <c r="C4459" s="33" t="s">
        <v>13</v>
      </c>
      <c r="D4459" s="33" t="s">
        <v>41</v>
      </c>
      <c r="F4459" s="94">
        <v>42614</v>
      </c>
      <c r="G4459" s="33" t="s">
        <v>22736</v>
      </c>
      <c r="H4459" s="33" t="s">
        <v>22737</v>
      </c>
      <c r="I4459" s="33" t="s">
        <v>38</v>
      </c>
      <c r="J4459" s="62" t="s">
        <v>22738</v>
      </c>
      <c r="K4459" s="33" t="s">
        <v>91</v>
      </c>
      <c r="L4459" s="33" t="s">
        <v>22739</v>
      </c>
      <c r="M4459" s="1" t="s">
        <v>47847</v>
      </c>
      <c r="N4459" s="33" t="s">
        <v>4952</v>
      </c>
      <c r="O4459" s="33" t="s">
        <v>22740</v>
      </c>
      <c r="P4459" s="33" t="s">
        <v>45771</v>
      </c>
      <c r="Q4459" s="33" t="s">
        <v>29986</v>
      </c>
      <c r="R4459" s="39" t="s">
        <v>22741</v>
      </c>
      <c r="S4459" s="33" t="s">
        <v>22</v>
      </c>
      <c r="T4459" s="33" t="s">
        <v>21</v>
      </c>
      <c r="U4459" s="33" t="s">
        <v>26491</v>
      </c>
      <c r="V4459" s="33" t="s">
        <v>26482</v>
      </c>
      <c r="W4459" s="33" t="s">
        <v>26485</v>
      </c>
      <c r="X4459" s="33" t="s">
        <v>93</v>
      </c>
      <c r="Y4459" s="33">
        <v>1848</v>
      </c>
      <c r="AA4459" s="33" t="s">
        <v>42842</v>
      </c>
      <c r="AB4459" s="33">
        <v>3990</v>
      </c>
      <c r="AC4459" s="103">
        <v>18147</v>
      </c>
    </row>
    <row r="4460" spans="1:29" ht="13" customHeight="1" x14ac:dyDescent="0.2">
      <c r="A4460" s="33" t="s">
        <v>22742</v>
      </c>
      <c r="B4460" s="33">
        <v>60</v>
      </c>
      <c r="C4460" s="33" t="s">
        <v>13</v>
      </c>
      <c r="D4460" s="33" t="s">
        <v>30</v>
      </c>
      <c r="F4460" s="94">
        <v>42614</v>
      </c>
      <c r="G4460" s="33" t="s">
        <v>22743</v>
      </c>
      <c r="H4460" s="33" t="s">
        <v>717</v>
      </c>
      <c r="I4460" s="33" t="s">
        <v>62</v>
      </c>
      <c r="J4460" s="62" t="s">
        <v>22744</v>
      </c>
      <c r="K4460" s="33" t="s">
        <v>718</v>
      </c>
      <c r="L4460" s="33" t="s">
        <v>22745</v>
      </c>
      <c r="M4460" s="1" t="s">
        <v>46217</v>
      </c>
      <c r="N4460" s="33" t="s">
        <v>20</v>
      </c>
      <c r="O4460" s="33" t="s">
        <v>22746</v>
      </c>
      <c r="P4460" s="33" t="s">
        <v>45771</v>
      </c>
      <c r="Q4460" s="33" t="s">
        <v>29986</v>
      </c>
      <c r="R4460" s="39" t="s">
        <v>22747</v>
      </c>
      <c r="S4460" s="33" t="s">
        <v>509</v>
      </c>
      <c r="T4460" s="33" t="s">
        <v>350</v>
      </c>
      <c r="U4460" s="33" t="s">
        <v>26775</v>
      </c>
      <c r="V4460" s="33" t="s">
        <v>26482</v>
      </c>
      <c r="W4460" s="33" t="s">
        <v>26485</v>
      </c>
      <c r="X4460" s="33" t="s">
        <v>93</v>
      </c>
      <c r="Y4460" s="33">
        <v>1839</v>
      </c>
      <c r="AA4460" s="33" t="s">
        <v>42842</v>
      </c>
      <c r="AB4460" s="33">
        <v>3991</v>
      </c>
      <c r="AC4460" s="103">
        <v>18144</v>
      </c>
    </row>
    <row r="4461" spans="1:29" ht="13" customHeight="1" x14ac:dyDescent="0.2">
      <c r="A4461" s="33" t="s">
        <v>22748</v>
      </c>
      <c r="B4461" s="33">
        <v>21</v>
      </c>
      <c r="C4461" s="33" t="s">
        <v>13</v>
      </c>
      <c r="D4461" s="33" t="s">
        <v>30</v>
      </c>
      <c r="E4461" s="33" t="s">
        <v>22749</v>
      </c>
      <c r="F4461" s="94">
        <v>42613</v>
      </c>
      <c r="G4461" s="33" t="s">
        <v>26573</v>
      </c>
      <c r="H4461" s="33" t="s">
        <v>1209</v>
      </c>
      <c r="I4461" s="33" t="s">
        <v>191</v>
      </c>
      <c r="J4461" s="62" t="s">
        <v>22750</v>
      </c>
      <c r="K4461" s="33" t="s">
        <v>1209</v>
      </c>
      <c r="L4461" s="33" t="s">
        <v>1210</v>
      </c>
      <c r="M4461" s="1" t="s">
        <v>46036</v>
      </c>
      <c r="N4461" s="33" t="s">
        <v>20</v>
      </c>
      <c r="O4461" s="33" t="s">
        <v>22751</v>
      </c>
      <c r="P4461" s="33" t="s">
        <v>31864</v>
      </c>
      <c r="Q4461" s="33" t="s">
        <v>29986</v>
      </c>
      <c r="R4461" s="39" t="s">
        <v>22752</v>
      </c>
      <c r="S4461" s="33" t="s">
        <v>93</v>
      </c>
      <c r="T4461" s="33" t="s">
        <v>45897</v>
      </c>
      <c r="U4461" s="33" t="s">
        <v>49804</v>
      </c>
      <c r="V4461" s="33" t="s">
        <v>26484</v>
      </c>
      <c r="W4461" s="33" t="s">
        <v>26486</v>
      </c>
      <c r="X4461" s="33" t="s">
        <v>93</v>
      </c>
      <c r="Y4461" s="33">
        <v>1841</v>
      </c>
      <c r="AA4461" s="33" t="s">
        <v>42844</v>
      </c>
      <c r="AB4461" s="33">
        <v>3986</v>
      </c>
      <c r="AC4461" s="103">
        <v>18141</v>
      </c>
    </row>
    <row r="4462" spans="1:29" ht="13" customHeight="1" x14ac:dyDescent="0.2">
      <c r="A4462" s="33" t="s">
        <v>22753</v>
      </c>
      <c r="B4462" s="33">
        <v>38</v>
      </c>
      <c r="C4462" s="33" t="s">
        <v>13</v>
      </c>
      <c r="D4462" s="33" t="s">
        <v>30</v>
      </c>
      <c r="F4462" s="94">
        <v>42613</v>
      </c>
      <c r="G4462" s="33" t="s">
        <v>22754</v>
      </c>
      <c r="H4462" s="33" t="s">
        <v>9552</v>
      </c>
      <c r="I4462" s="33" t="s">
        <v>399</v>
      </c>
      <c r="J4462" s="62">
        <v>65769</v>
      </c>
      <c r="K4462" s="33" t="s">
        <v>8385</v>
      </c>
      <c r="L4462" s="33" t="s">
        <v>28027</v>
      </c>
      <c r="M4462" s="1" t="s">
        <v>47165</v>
      </c>
      <c r="N4462" s="33" t="s">
        <v>20</v>
      </c>
      <c r="O4462" s="33" t="s">
        <v>22755</v>
      </c>
      <c r="P4462" s="33" t="s">
        <v>45771</v>
      </c>
      <c r="Q4462" s="33" t="s">
        <v>29986</v>
      </c>
      <c r="R4462" s="39" t="s">
        <v>22756</v>
      </c>
      <c r="S4462" s="33" t="s">
        <v>93</v>
      </c>
      <c r="T4462" s="33" t="s">
        <v>350</v>
      </c>
      <c r="U4462" s="33" t="s">
        <v>26775</v>
      </c>
      <c r="V4462" s="33" t="s">
        <v>26482</v>
      </c>
      <c r="W4462" s="33" t="s">
        <v>26483</v>
      </c>
      <c r="X4462" s="33" t="s">
        <v>93</v>
      </c>
      <c r="Y4462" s="33">
        <v>1870</v>
      </c>
      <c r="AA4462" s="33" t="s">
        <v>42843</v>
      </c>
      <c r="AB4462" s="33">
        <v>3987</v>
      </c>
      <c r="AC4462" s="103">
        <v>18142</v>
      </c>
    </row>
    <row r="4463" spans="1:29" ht="13" customHeight="1" x14ac:dyDescent="0.2">
      <c r="A4463" s="33" t="s">
        <v>22775</v>
      </c>
      <c r="B4463" s="33">
        <v>36</v>
      </c>
      <c r="C4463" s="33" t="s">
        <v>13</v>
      </c>
      <c r="D4463" s="33" t="s">
        <v>30</v>
      </c>
      <c r="F4463" s="94">
        <v>42612</v>
      </c>
      <c r="G4463" s="33" t="s">
        <v>22776</v>
      </c>
      <c r="H4463" s="33" t="s">
        <v>22777</v>
      </c>
      <c r="I4463" s="33" t="s">
        <v>281</v>
      </c>
      <c r="J4463" s="62" t="s">
        <v>22778</v>
      </c>
      <c r="K4463" s="33" t="s">
        <v>824</v>
      </c>
      <c r="L4463" s="33" t="s">
        <v>9911</v>
      </c>
      <c r="M4463" s="1" t="s">
        <v>46115</v>
      </c>
      <c r="N4463" s="33" t="s">
        <v>4952</v>
      </c>
      <c r="O4463" s="33" t="s">
        <v>36556</v>
      </c>
      <c r="P4463" s="33" t="s">
        <v>45771</v>
      </c>
      <c r="Q4463" s="33" t="s">
        <v>29986</v>
      </c>
      <c r="R4463" s="39" t="s">
        <v>22779</v>
      </c>
      <c r="S4463" s="33" t="s">
        <v>509</v>
      </c>
      <c r="T4463" s="33" t="s">
        <v>21</v>
      </c>
      <c r="U4463" s="33" t="s">
        <v>26511</v>
      </c>
      <c r="V4463" s="33" t="s">
        <v>26484</v>
      </c>
      <c r="W4463" s="33" t="s">
        <v>26485</v>
      </c>
      <c r="X4463" s="33" t="s">
        <v>93</v>
      </c>
      <c r="Y4463" s="33">
        <v>1825</v>
      </c>
      <c r="AA4463" s="33" t="s">
        <v>42844</v>
      </c>
      <c r="AB4463" s="33">
        <v>3982</v>
      </c>
      <c r="AC4463" s="103">
        <v>18136</v>
      </c>
    </row>
    <row r="4464" spans="1:29" ht="13" customHeight="1" x14ac:dyDescent="0.2">
      <c r="A4464" s="33" t="s">
        <v>22764</v>
      </c>
      <c r="B4464" s="33">
        <v>36</v>
      </c>
      <c r="C4464" s="33" t="s">
        <v>13</v>
      </c>
      <c r="D4464" s="33" t="s">
        <v>30</v>
      </c>
      <c r="E4464" s="33" t="s">
        <v>22765</v>
      </c>
      <c r="F4464" s="94">
        <v>42612</v>
      </c>
      <c r="G4464" s="33" t="s">
        <v>22766</v>
      </c>
      <c r="H4464" s="33" t="s">
        <v>1511</v>
      </c>
      <c r="I4464" s="33" t="s">
        <v>66</v>
      </c>
      <c r="J4464" s="62" t="s">
        <v>20738</v>
      </c>
      <c r="K4464" s="33" t="s">
        <v>1513</v>
      </c>
      <c r="L4464" s="33" t="s">
        <v>1514</v>
      </c>
      <c r="M4464" s="1" t="s">
        <v>47849</v>
      </c>
      <c r="N4464" s="33" t="s">
        <v>4952</v>
      </c>
      <c r="O4464" s="33" t="s">
        <v>22767</v>
      </c>
      <c r="P4464" s="33" t="s">
        <v>45771</v>
      </c>
      <c r="Q4464" s="33" t="s">
        <v>29986</v>
      </c>
      <c r="R4464" s="39" t="s">
        <v>22768</v>
      </c>
      <c r="S4464" s="33" t="s">
        <v>93</v>
      </c>
      <c r="T4464" s="33" t="s">
        <v>21</v>
      </c>
      <c r="U4464" s="33" t="s">
        <v>26682</v>
      </c>
      <c r="V4464" s="33" t="s">
        <v>26482</v>
      </c>
      <c r="W4464" s="33" t="s">
        <v>26485</v>
      </c>
      <c r="X4464" s="33" t="s">
        <v>93</v>
      </c>
      <c r="Y4464" s="33">
        <v>1830</v>
      </c>
      <c r="AA4464" s="33" t="s">
        <v>42843</v>
      </c>
      <c r="AB4464" s="33">
        <v>3984</v>
      </c>
      <c r="AC4464" s="103">
        <v>18140</v>
      </c>
    </row>
    <row r="4465" spans="1:29" ht="13" customHeight="1" x14ac:dyDescent="0.2">
      <c r="A4465" s="33" t="s">
        <v>22780</v>
      </c>
      <c r="B4465" s="33">
        <v>59</v>
      </c>
      <c r="C4465" s="33" t="s">
        <v>13</v>
      </c>
      <c r="D4465" s="33" t="s">
        <v>30</v>
      </c>
      <c r="F4465" s="94">
        <v>42612</v>
      </c>
      <c r="G4465" s="33" t="s">
        <v>26574</v>
      </c>
      <c r="H4465" s="33" t="s">
        <v>22781</v>
      </c>
      <c r="I4465" s="33" t="s">
        <v>66</v>
      </c>
      <c r="J4465" s="62" t="s">
        <v>22782</v>
      </c>
      <c r="K4465" s="33" t="s">
        <v>7713</v>
      </c>
      <c r="L4465" s="33" t="s">
        <v>22783</v>
      </c>
      <c r="M4465" s="1" t="s">
        <v>47848</v>
      </c>
      <c r="N4465" s="33" t="s">
        <v>20</v>
      </c>
      <c r="O4465" s="33" t="s">
        <v>22784</v>
      </c>
      <c r="P4465" s="33" t="s">
        <v>45771</v>
      </c>
      <c r="Q4465" s="33" t="s">
        <v>29986</v>
      </c>
      <c r="R4465" s="39" t="s">
        <v>22785</v>
      </c>
      <c r="S4465" s="33" t="s">
        <v>93</v>
      </c>
      <c r="T4465" s="33" t="s">
        <v>21</v>
      </c>
      <c r="U4465" s="33" t="s">
        <v>26689</v>
      </c>
      <c r="V4465" s="33" t="s">
        <v>26484</v>
      </c>
      <c r="W4465" s="33" t="s">
        <v>19153</v>
      </c>
      <c r="X4465" s="33" t="s">
        <v>93</v>
      </c>
      <c r="Y4465" s="33">
        <v>1828</v>
      </c>
      <c r="AA4465" s="33" t="s">
        <v>42844</v>
      </c>
      <c r="AB4465" s="33">
        <v>3983</v>
      </c>
      <c r="AC4465" s="103">
        <v>18138</v>
      </c>
    </row>
    <row r="4466" spans="1:29" ht="13" customHeight="1" x14ac:dyDescent="0.2">
      <c r="A4466" s="33" t="s">
        <v>22769</v>
      </c>
      <c r="B4466" s="33">
        <v>22</v>
      </c>
      <c r="C4466" s="33" t="s">
        <v>13</v>
      </c>
      <c r="D4466" s="33" t="s">
        <v>78</v>
      </c>
      <c r="E4466" s="33" t="s">
        <v>22770</v>
      </c>
      <c r="F4466" s="94">
        <v>42612</v>
      </c>
      <c r="G4466" s="33" t="s">
        <v>22771</v>
      </c>
      <c r="H4466" s="33" t="s">
        <v>1459</v>
      </c>
      <c r="I4466" s="33" t="s">
        <v>55</v>
      </c>
      <c r="J4466" s="62" t="s">
        <v>22772</v>
      </c>
      <c r="K4466" s="33" t="s">
        <v>587</v>
      </c>
      <c r="L4466" s="33" t="s">
        <v>588</v>
      </c>
      <c r="M4466" s="1" t="s">
        <v>46362</v>
      </c>
      <c r="N4466" s="33" t="s">
        <v>20</v>
      </c>
      <c r="O4466" s="33" t="s">
        <v>22773</v>
      </c>
      <c r="P4466" s="33" t="s">
        <v>45771</v>
      </c>
      <c r="Q4466" s="33" t="s">
        <v>29986</v>
      </c>
      <c r="R4466" s="39" t="s">
        <v>22774</v>
      </c>
      <c r="S4466" s="33" t="s">
        <v>93</v>
      </c>
      <c r="T4466" s="33" t="s">
        <v>45897</v>
      </c>
      <c r="U4466" s="33" t="s">
        <v>49804</v>
      </c>
      <c r="V4466" s="33" t="s">
        <v>26487</v>
      </c>
      <c r="W4466" s="33" t="s">
        <v>26485</v>
      </c>
      <c r="X4466" s="33" t="s">
        <v>93</v>
      </c>
      <c r="Y4466" s="33">
        <v>1827</v>
      </c>
      <c r="AA4466" s="33" t="s">
        <v>42844</v>
      </c>
      <c r="AB4466" s="33">
        <v>3985</v>
      </c>
      <c r="AC4466" s="103">
        <v>18137</v>
      </c>
    </row>
    <row r="4467" spans="1:29" ht="13" customHeight="1" x14ac:dyDescent="0.2">
      <c r="A4467" s="33" t="s">
        <v>22786</v>
      </c>
      <c r="B4467" s="33">
        <v>24</v>
      </c>
      <c r="C4467" s="33" t="s">
        <v>13</v>
      </c>
      <c r="D4467" s="33" t="s">
        <v>78</v>
      </c>
      <c r="E4467" s="33" t="s">
        <v>22787</v>
      </c>
      <c r="F4467" s="94">
        <v>42611</v>
      </c>
      <c r="G4467" s="33" t="s">
        <v>22788</v>
      </c>
      <c r="H4467" s="33" t="s">
        <v>139</v>
      </c>
      <c r="I4467" s="33" t="s">
        <v>337</v>
      </c>
      <c r="J4467" s="62">
        <v>27610</v>
      </c>
      <c r="K4467" s="33" t="s">
        <v>639</v>
      </c>
      <c r="L4467" s="33" t="s">
        <v>15602</v>
      </c>
      <c r="M4467" s="1" t="s">
        <v>46023</v>
      </c>
      <c r="N4467" s="33" t="s">
        <v>20</v>
      </c>
      <c r="O4467" s="33" t="s">
        <v>22789</v>
      </c>
      <c r="P4467" s="33" t="s">
        <v>45771</v>
      </c>
      <c r="Q4467" s="33" t="s">
        <v>29986</v>
      </c>
      <c r="R4467" s="39" t="s">
        <v>22790</v>
      </c>
      <c r="S4467" s="33" t="s">
        <v>93</v>
      </c>
      <c r="T4467" s="33" t="s">
        <v>21</v>
      </c>
      <c r="U4467" s="33" t="s">
        <v>26689</v>
      </c>
      <c r="V4467" s="33" t="s">
        <v>26484</v>
      </c>
      <c r="W4467" s="33" t="s">
        <v>26486</v>
      </c>
      <c r="X4467" s="33" t="s">
        <v>93</v>
      </c>
      <c r="Y4467" s="33">
        <v>1823</v>
      </c>
      <c r="AA4467" s="33" t="s">
        <v>42844</v>
      </c>
      <c r="AB4467" s="33">
        <v>3978</v>
      </c>
      <c r="AC4467" s="103">
        <v>18134</v>
      </c>
    </row>
    <row r="4468" spans="1:29" ht="13" customHeight="1" x14ac:dyDescent="0.2">
      <c r="A4468" s="33" t="s">
        <v>22757</v>
      </c>
      <c r="B4468" s="33">
        <v>28</v>
      </c>
      <c r="C4468" s="33" t="s">
        <v>13</v>
      </c>
      <c r="D4468" s="33" t="s">
        <v>30</v>
      </c>
      <c r="E4468" s="33" t="s">
        <v>22758</v>
      </c>
      <c r="F4468" s="94">
        <v>42611</v>
      </c>
      <c r="G4468" s="33" t="s">
        <v>22759</v>
      </c>
      <c r="H4468" s="33" t="s">
        <v>307</v>
      </c>
      <c r="I4468" s="33" t="s">
        <v>308</v>
      </c>
      <c r="J4468" s="62" t="s">
        <v>22760</v>
      </c>
      <c r="K4468" s="33" t="s">
        <v>18064</v>
      </c>
      <c r="L4468" s="33" t="s">
        <v>22761</v>
      </c>
      <c r="M4468" s="1" t="s">
        <v>46814</v>
      </c>
      <c r="N4468" s="33" t="s">
        <v>4952</v>
      </c>
      <c r="O4468" s="33" t="s">
        <v>22762</v>
      </c>
      <c r="P4468" s="33" t="s">
        <v>45771</v>
      </c>
      <c r="Q4468" s="33" t="s">
        <v>29986</v>
      </c>
      <c r="R4468" s="39" t="s">
        <v>22763</v>
      </c>
      <c r="S4468" s="33" t="s">
        <v>22</v>
      </c>
      <c r="T4468" s="33" t="s">
        <v>21</v>
      </c>
      <c r="U4468" s="33" t="s">
        <v>26689</v>
      </c>
      <c r="V4468" s="33" t="s">
        <v>26484</v>
      </c>
      <c r="W4468" s="33" t="s">
        <v>26486</v>
      </c>
      <c r="X4468" s="33" t="s">
        <v>509</v>
      </c>
      <c r="Y4468" s="33">
        <v>1829</v>
      </c>
      <c r="AA4468" s="33" t="s">
        <v>42844</v>
      </c>
      <c r="AB4468" s="33">
        <v>3980</v>
      </c>
      <c r="AC4468" s="103">
        <v>18139</v>
      </c>
    </row>
    <row r="4469" spans="1:29" ht="13" customHeight="1" x14ac:dyDescent="0.2">
      <c r="A4469" s="33" t="s">
        <v>22791</v>
      </c>
      <c r="B4469" s="33">
        <v>35</v>
      </c>
      <c r="C4469" s="33" t="s">
        <v>102</v>
      </c>
      <c r="D4469" s="33" t="s">
        <v>30</v>
      </c>
      <c r="E4469" s="33" t="s">
        <v>23758</v>
      </c>
      <c r="F4469" s="94">
        <v>42611</v>
      </c>
      <c r="G4469" s="33" t="s">
        <v>22792</v>
      </c>
      <c r="H4469" s="33" t="s">
        <v>3400</v>
      </c>
      <c r="I4469" s="33" t="s">
        <v>111</v>
      </c>
      <c r="J4469" s="62" t="s">
        <v>3401</v>
      </c>
      <c r="K4469" s="33" t="s">
        <v>5349</v>
      </c>
      <c r="L4469" s="33" t="s">
        <v>22793</v>
      </c>
      <c r="M4469" s="1" t="s">
        <v>47273</v>
      </c>
      <c r="N4469" s="33" t="s">
        <v>20</v>
      </c>
      <c r="O4469" s="33" t="s">
        <v>22794</v>
      </c>
      <c r="P4469" s="33" t="s">
        <v>37002</v>
      </c>
      <c r="Q4469" s="33" t="s">
        <v>29986</v>
      </c>
      <c r="R4469" s="39" t="s">
        <v>22795</v>
      </c>
      <c r="S4469" s="33" t="s">
        <v>93</v>
      </c>
      <c r="T4469" s="33" t="s">
        <v>21</v>
      </c>
      <c r="U4469" s="33" t="s">
        <v>26689</v>
      </c>
      <c r="V4469" s="33" t="s">
        <v>26484</v>
      </c>
      <c r="W4469" s="33" t="s">
        <v>26485</v>
      </c>
      <c r="X4469" s="33" t="s">
        <v>93</v>
      </c>
      <c r="Y4469" s="33">
        <v>1826</v>
      </c>
      <c r="AA4469" s="33" t="s">
        <v>42844</v>
      </c>
      <c r="AB4469" s="33">
        <v>3979</v>
      </c>
      <c r="AC4469" s="103">
        <v>18135</v>
      </c>
    </row>
    <row r="4470" spans="1:29" ht="13" customHeight="1" x14ac:dyDescent="0.2">
      <c r="A4470" s="33" t="s">
        <v>22796</v>
      </c>
      <c r="B4470" s="33">
        <v>56</v>
      </c>
      <c r="C4470" s="33" t="s">
        <v>13</v>
      </c>
      <c r="D4470" s="33" t="s">
        <v>30</v>
      </c>
      <c r="E4470" s="33" t="s">
        <v>22797</v>
      </c>
      <c r="F4470" s="94">
        <v>42611</v>
      </c>
      <c r="G4470" s="33" t="s">
        <v>22798</v>
      </c>
      <c r="H4470" s="33" t="s">
        <v>287</v>
      </c>
      <c r="I4470" s="33" t="s">
        <v>38</v>
      </c>
      <c r="J4470" s="62">
        <v>92411</v>
      </c>
      <c r="K4470" s="33" t="s">
        <v>287</v>
      </c>
      <c r="L4470" s="33" t="s">
        <v>3970</v>
      </c>
      <c r="M4470" s="1" t="s">
        <v>45937</v>
      </c>
      <c r="N4470" s="33" t="s">
        <v>4952</v>
      </c>
      <c r="O4470" s="33" t="s">
        <v>22799</v>
      </c>
      <c r="P4470" s="33" t="s">
        <v>45771</v>
      </c>
      <c r="Q4470" s="33" t="s">
        <v>29986</v>
      </c>
      <c r="R4470" s="39" t="s">
        <v>22800</v>
      </c>
      <c r="S4470" s="33" t="s">
        <v>93</v>
      </c>
      <c r="T4470" s="33" t="s">
        <v>21</v>
      </c>
      <c r="U4470" s="33" t="s">
        <v>26682</v>
      </c>
      <c r="V4470" s="33" t="s">
        <v>26484</v>
      </c>
      <c r="W4470" s="33" t="s">
        <v>26485</v>
      </c>
      <c r="X4470" s="33" t="s">
        <v>93</v>
      </c>
      <c r="Y4470" s="33">
        <v>1824</v>
      </c>
      <c r="AA4470" s="33" t="s">
        <v>42842</v>
      </c>
      <c r="AB4470" s="33">
        <v>3981</v>
      </c>
      <c r="AC4470" s="103">
        <v>18133</v>
      </c>
    </row>
    <row r="4471" spans="1:29" ht="13" customHeight="1" x14ac:dyDescent="0.2">
      <c r="A4471" s="33" t="s">
        <v>22801</v>
      </c>
      <c r="B4471" s="33">
        <v>37</v>
      </c>
      <c r="C4471" s="33" t="s">
        <v>13</v>
      </c>
      <c r="D4471" s="33" t="s">
        <v>30</v>
      </c>
      <c r="F4471" s="94">
        <v>42610</v>
      </c>
      <c r="G4471" s="33" t="s">
        <v>26575</v>
      </c>
      <c r="H4471" s="33" t="s">
        <v>22802</v>
      </c>
      <c r="I4471" s="33" t="s">
        <v>121</v>
      </c>
      <c r="J4471" s="62">
        <v>55123</v>
      </c>
      <c r="K4471" s="33" t="s">
        <v>19249</v>
      </c>
      <c r="L4471" s="33" t="s">
        <v>22803</v>
      </c>
      <c r="M4471" s="1" t="s">
        <v>46622</v>
      </c>
      <c r="N4471" s="33" t="s">
        <v>20</v>
      </c>
      <c r="O4471" s="33" t="s">
        <v>22804</v>
      </c>
      <c r="P4471" s="33" t="s">
        <v>42395</v>
      </c>
      <c r="Q4471" s="33" t="s">
        <v>29986</v>
      </c>
      <c r="R4471" s="39" t="s">
        <v>22805</v>
      </c>
      <c r="S4471" s="33" t="s">
        <v>509</v>
      </c>
      <c r="T4471" s="33" t="s">
        <v>21</v>
      </c>
      <c r="U4471" s="33" t="s">
        <v>26689</v>
      </c>
      <c r="V4471" s="33" t="s">
        <v>26484</v>
      </c>
      <c r="W4471" s="33" t="s">
        <v>26485</v>
      </c>
      <c r="X4471" s="33" t="s">
        <v>93</v>
      </c>
      <c r="Y4471" s="33">
        <v>1818</v>
      </c>
      <c r="AA4471" s="33" t="s">
        <v>42844</v>
      </c>
      <c r="AB4471" s="33">
        <v>3977</v>
      </c>
      <c r="AC4471" s="103">
        <v>18130</v>
      </c>
    </row>
    <row r="4472" spans="1:29" ht="13" customHeight="1" x14ac:dyDescent="0.2">
      <c r="A4472" s="33" t="s">
        <v>22812</v>
      </c>
      <c r="B4472" s="33">
        <v>49</v>
      </c>
      <c r="C4472" s="33" t="s">
        <v>13</v>
      </c>
      <c r="D4472" s="33" t="s">
        <v>41</v>
      </c>
      <c r="E4472" s="33" t="s">
        <v>22813</v>
      </c>
      <c r="F4472" s="94">
        <v>42609</v>
      </c>
      <c r="G4472" s="33" t="s">
        <v>22814</v>
      </c>
      <c r="H4472" s="33" t="s">
        <v>1209</v>
      </c>
      <c r="I4472" s="33" t="s">
        <v>191</v>
      </c>
      <c r="J4472" s="62">
        <v>80223</v>
      </c>
      <c r="K4472" s="33" t="s">
        <v>1209</v>
      </c>
      <c r="L4472" s="33" t="s">
        <v>1210</v>
      </c>
      <c r="M4472" s="1" t="s">
        <v>46036</v>
      </c>
      <c r="N4472" s="33" t="s">
        <v>4952</v>
      </c>
      <c r="O4472" s="33" t="s">
        <v>22815</v>
      </c>
      <c r="P4472" s="33" t="s">
        <v>31864</v>
      </c>
      <c r="Q4472" s="33" t="s">
        <v>29986</v>
      </c>
      <c r="R4472" s="39" t="s">
        <v>22816</v>
      </c>
      <c r="S4472" s="33" t="s">
        <v>93</v>
      </c>
      <c r="T4472" s="33" t="s">
        <v>21</v>
      </c>
      <c r="U4472" s="33" t="s">
        <v>26682</v>
      </c>
      <c r="V4472" s="33" t="s">
        <v>26482</v>
      </c>
      <c r="W4472" s="33" t="s">
        <v>26485</v>
      </c>
      <c r="X4472" s="33" t="s">
        <v>93</v>
      </c>
      <c r="Y4472" s="33">
        <v>1821</v>
      </c>
      <c r="AA4472" s="33" t="s">
        <v>42842</v>
      </c>
      <c r="AB4472" s="33">
        <v>3974</v>
      </c>
      <c r="AC4472" s="103">
        <v>18125</v>
      </c>
    </row>
    <row r="4473" spans="1:29" ht="13" customHeight="1" x14ac:dyDescent="0.2">
      <c r="A4473" s="33" t="s">
        <v>22806</v>
      </c>
      <c r="B4473" s="33">
        <v>82</v>
      </c>
      <c r="C4473" s="33" t="s">
        <v>13</v>
      </c>
      <c r="D4473" s="33" t="s">
        <v>30</v>
      </c>
      <c r="E4473" s="33" t="s">
        <v>22807</v>
      </c>
      <c r="F4473" s="94">
        <v>42609</v>
      </c>
      <c r="G4473" s="33" t="s">
        <v>22808</v>
      </c>
      <c r="H4473" s="33" t="s">
        <v>1794</v>
      </c>
      <c r="I4473" s="33" t="s">
        <v>138</v>
      </c>
      <c r="J4473" s="62">
        <v>26501</v>
      </c>
      <c r="K4473" s="33" t="s">
        <v>1796</v>
      </c>
      <c r="L4473" s="33" t="s">
        <v>22809</v>
      </c>
      <c r="M4473" s="1" t="s">
        <v>46728</v>
      </c>
      <c r="N4473" s="33" t="s">
        <v>20</v>
      </c>
      <c r="O4473" s="33" t="s">
        <v>22810</v>
      </c>
      <c r="P4473" s="33" t="s">
        <v>45771</v>
      </c>
      <c r="Q4473" s="33" t="s">
        <v>29986</v>
      </c>
      <c r="R4473" s="39" t="s">
        <v>22811</v>
      </c>
      <c r="S4473" s="33" t="s">
        <v>22</v>
      </c>
      <c r="T4473" s="33" t="s">
        <v>21</v>
      </c>
      <c r="U4473" s="33" t="s">
        <v>26689</v>
      </c>
      <c r="V4473" s="33" t="s">
        <v>26484</v>
      </c>
      <c r="W4473" s="33" t="s">
        <v>26485</v>
      </c>
      <c r="X4473" s="33" t="s">
        <v>509</v>
      </c>
      <c r="Y4473" s="33">
        <v>1822</v>
      </c>
      <c r="AA4473" s="33" t="s">
        <v>42844</v>
      </c>
      <c r="AB4473" s="33">
        <v>3973</v>
      </c>
      <c r="AC4473" s="103">
        <v>18127</v>
      </c>
    </row>
    <row r="4474" spans="1:29" ht="13" customHeight="1" x14ac:dyDescent="0.2">
      <c r="A4474" s="33" t="s">
        <v>22823</v>
      </c>
      <c r="B4474" s="33">
        <v>26</v>
      </c>
      <c r="C4474" s="33" t="s">
        <v>13</v>
      </c>
      <c r="D4474" s="33" t="s">
        <v>41</v>
      </c>
      <c r="E4474" s="33" t="s">
        <v>22824</v>
      </c>
      <c r="F4474" s="94">
        <v>42609</v>
      </c>
      <c r="G4474" s="33" t="s">
        <v>22825</v>
      </c>
      <c r="H4474" s="33" t="s">
        <v>581</v>
      </c>
      <c r="I4474" s="33" t="s">
        <v>111</v>
      </c>
      <c r="J4474" s="62">
        <v>85031</v>
      </c>
      <c r="K4474" s="33" t="s">
        <v>582</v>
      </c>
      <c r="L4474" s="33" t="s">
        <v>583</v>
      </c>
      <c r="M4474" s="1" t="s">
        <v>45935</v>
      </c>
      <c r="N4474" s="33" t="s">
        <v>20</v>
      </c>
      <c r="O4474" s="33" t="s">
        <v>22826</v>
      </c>
      <c r="P4474" s="33" t="s">
        <v>45771</v>
      </c>
      <c r="Q4474" s="33" t="s">
        <v>29986</v>
      </c>
      <c r="R4474" s="39" t="s">
        <v>22827</v>
      </c>
      <c r="S4474" s="33" t="s">
        <v>901</v>
      </c>
      <c r="T4474" s="33" t="s">
        <v>45897</v>
      </c>
      <c r="U4474" s="33" t="s">
        <v>39851</v>
      </c>
      <c r="V4474" s="33" t="s">
        <v>26484</v>
      </c>
      <c r="W4474" s="33" t="s">
        <v>26485</v>
      </c>
      <c r="X4474" s="33" t="s">
        <v>93</v>
      </c>
      <c r="Y4474" s="33">
        <v>1820</v>
      </c>
      <c r="AA4474" s="33" t="s">
        <v>42842</v>
      </c>
      <c r="AB4474" s="33">
        <v>3975</v>
      </c>
      <c r="AC4474" s="103">
        <v>18124</v>
      </c>
    </row>
    <row r="4475" spans="1:29" ht="13" customHeight="1" x14ac:dyDescent="0.2">
      <c r="A4475" s="33" t="s">
        <v>22817</v>
      </c>
      <c r="B4475" s="33">
        <v>34</v>
      </c>
      <c r="C4475" s="33" t="s">
        <v>13</v>
      </c>
      <c r="D4475" s="33" t="s">
        <v>78</v>
      </c>
      <c r="E4475" s="33" t="s">
        <v>22818</v>
      </c>
      <c r="F4475" s="94">
        <v>42609</v>
      </c>
      <c r="G4475" s="33" t="s">
        <v>22819</v>
      </c>
      <c r="H4475" s="33" t="s">
        <v>1948</v>
      </c>
      <c r="I4475" s="33" t="s">
        <v>74</v>
      </c>
      <c r="J4475" s="62" t="s">
        <v>22820</v>
      </c>
      <c r="K4475" s="33" t="s">
        <v>2663</v>
      </c>
      <c r="L4475" s="33" t="s">
        <v>1950</v>
      </c>
      <c r="M4475" s="1" t="s">
        <v>46128</v>
      </c>
      <c r="N4475" s="33" t="s">
        <v>20</v>
      </c>
      <c r="O4475" s="33" t="s">
        <v>22821</v>
      </c>
      <c r="P4475" s="33" t="s">
        <v>45771</v>
      </c>
      <c r="Q4475" s="33" t="s">
        <v>29986</v>
      </c>
      <c r="R4475" s="39" t="s">
        <v>22822</v>
      </c>
      <c r="S4475" s="33" t="s">
        <v>93</v>
      </c>
      <c r="T4475" s="33" t="s">
        <v>28</v>
      </c>
      <c r="U4475" s="33" t="s">
        <v>26487</v>
      </c>
      <c r="V4475" s="33" t="s">
        <v>26484</v>
      </c>
      <c r="W4475" s="33" t="s">
        <v>26485</v>
      </c>
      <c r="Z4475" s="33" t="s">
        <v>42353</v>
      </c>
      <c r="AA4475" s="33" t="s">
        <v>42844</v>
      </c>
      <c r="AB4475" s="33">
        <v>3976</v>
      </c>
      <c r="AC4475" s="103">
        <v>18126</v>
      </c>
    </row>
    <row r="4476" spans="1:29" ht="13" customHeight="1" x14ac:dyDescent="0.2">
      <c r="A4476" s="33" t="s">
        <v>22828</v>
      </c>
      <c r="B4476" s="33">
        <v>41</v>
      </c>
      <c r="C4476" s="33" t="s">
        <v>13</v>
      </c>
      <c r="D4476" s="33" t="s">
        <v>30</v>
      </c>
      <c r="F4476" s="94">
        <v>42608</v>
      </c>
      <c r="G4476" s="33" t="s">
        <v>22829</v>
      </c>
      <c r="H4476" s="33" t="s">
        <v>604</v>
      </c>
      <c r="I4476" s="33" t="s">
        <v>249</v>
      </c>
      <c r="J4476" s="62">
        <v>89104</v>
      </c>
      <c r="K4476" s="33" t="s">
        <v>524</v>
      </c>
      <c r="L4476" s="33" t="s">
        <v>5782</v>
      </c>
      <c r="M4476" s="1" t="s">
        <v>45912</v>
      </c>
      <c r="N4476" s="33" t="s">
        <v>20</v>
      </c>
      <c r="O4476" s="33" t="s">
        <v>22830</v>
      </c>
      <c r="P4476" s="33" t="s">
        <v>45771</v>
      </c>
      <c r="Q4476" s="33" t="s">
        <v>29986</v>
      </c>
      <c r="R4476" s="39" t="s">
        <v>22831</v>
      </c>
      <c r="S4476" s="33" t="s">
        <v>93</v>
      </c>
      <c r="T4476" s="33" t="s">
        <v>21</v>
      </c>
      <c r="U4476" s="33" t="s">
        <v>26689</v>
      </c>
      <c r="V4476" s="33" t="s">
        <v>26484</v>
      </c>
      <c r="W4476" s="33" t="s">
        <v>26486</v>
      </c>
      <c r="X4476" s="33" t="s">
        <v>93</v>
      </c>
      <c r="Y4476" s="33">
        <v>1817</v>
      </c>
      <c r="AA4476" s="33" t="s">
        <v>42842</v>
      </c>
      <c r="AB4476" s="33">
        <v>3972</v>
      </c>
      <c r="AC4476" s="103">
        <v>18119</v>
      </c>
    </row>
    <row r="4477" spans="1:29" ht="13" customHeight="1" x14ac:dyDescent="0.2">
      <c r="A4477" s="33" t="s">
        <v>22840</v>
      </c>
      <c r="B4477" s="33">
        <v>31</v>
      </c>
      <c r="C4477" s="33" t="s">
        <v>13</v>
      </c>
      <c r="D4477" s="33" t="s">
        <v>78</v>
      </c>
      <c r="E4477" s="33" t="s">
        <v>22841</v>
      </c>
      <c r="F4477" s="94">
        <v>42607</v>
      </c>
      <c r="G4477" s="33" t="s">
        <v>22842</v>
      </c>
      <c r="H4477" s="33" t="s">
        <v>4753</v>
      </c>
      <c r="I4477" s="33" t="s">
        <v>38</v>
      </c>
      <c r="J4477" s="62">
        <v>90220</v>
      </c>
      <c r="K4477" s="33" t="s">
        <v>91</v>
      </c>
      <c r="L4477" s="33" t="s">
        <v>383</v>
      </c>
      <c r="M4477" s="1" t="s">
        <v>45973</v>
      </c>
      <c r="N4477" s="33" t="s">
        <v>20</v>
      </c>
      <c r="O4477" s="33" t="s">
        <v>22843</v>
      </c>
      <c r="P4477" s="33" t="s">
        <v>45771</v>
      </c>
      <c r="Q4477" s="33" t="s">
        <v>29986</v>
      </c>
      <c r="R4477" s="39" t="s">
        <v>22844</v>
      </c>
      <c r="S4477" s="33" t="s">
        <v>93</v>
      </c>
      <c r="T4477" s="33" t="s">
        <v>21</v>
      </c>
      <c r="U4477" s="33" t="s">
        <v>26689</v>
      </c>
      <c r="V4477" s="33" t="s">
        <v>26484</v>
      </c>
      <c r="W4477" s="33" t="s">
        <v>26486</v>
      </c>
      <c r="X4477" s="33" t="s">
        <v>93</v>
      </c>
      <c r="Y4477" s="33">
        <v>1816</v>
      </c>
      <c r="AA4477" s="33" t="s">
        <v>42844</v>
      </c>
      <c r="AB4477" s="33">
        <v>3968</v>
      </c>
      <c r="AC4477" s="103">
        <v>18115</v>
      </c>
    </row>
    <row r="4478" spans="1:29" ht="13" customHeight="1" x14ac:dyDescent="0.2">
      <c r="A4478" s="1" t="s">
        <v>22836</v>
      </c>
      <c r="B4478" s="33">
        <v>63</v>
      </c>
      <c r="C4478" s="33" t="s">
        <v>13</v>
      </c>
      <c r="D4478" s="1" t="s">
        <v>23</v>
      </c>
      <c r="F4478" s="94">
        <v>42607</v>
      </c>
      <c r="G4478" s="33" t="s">
        <v>26576</v>
      </c>
      <c r="H4478" s="33" t="s">
        <v>1093</v>
      </c>
      <c r="I4478" s="33" t="s">
        <v>191</v>
      </c>
      <c r="J4478" s="62">
        <v>80524</v>
      </c>
      <c r="K4478" s="33" t="s">
        <v>507</v>
      </c>
      <c r="L4478" s="33" t="s">
        <v>22837</v>
      </c>
      <c r="M4478" s="1" t="s">
        <v>47438</v>
      </c>
      <c r="N4478" s="33" t="s">
        <v>4952</v>
      </c>
      <c r="O4478" s="33" t="s">
        <v>22838</v>
      </c>
      <c r="P4478" s="33" t="s">
        <v>31864</v>
      </c>
      <c r="Q4478" s="33" t="s">
        <v>29986</v>
      </c>
      <c r="R4478" s="39" t="s">
        <v>22839</v>
      </c>
      <c r="S4478" s="33" t="s">
        <v>22</v>
      </c>
      <c r="T4478" s="33" t="s">
        <v>21</v>
      </c>
      <c r="U4478" s="33" t="s">
        <v>26682</v>
      </c>
      <c r="V4478" s="33" t="s">
        <v>26482</v>
      </c>
      <c r="W4478" s="33" t="s">
        <v>26485</v>
      </c>
      <c r="X4478" s="33" t="s">
        <v>509</v>
      </c>
      <c r="Y4478" s="33">
        <v>1815</v>
      </c>
      <c r="AA4478" s="33" t="s">
        <v>42842</v>
      </c>
      <c r="AB4478" s="33">
        <v>3970</v>
      </c>
      <c r="AC4478" s="103">
        <v>18116</v>
      </c>
    </row>
    <row r="4479" spans="1:29" ht="13" customHeight="1" x14ac:dyDescent="0.2">
      <c r="A4479" s="33" t="s">
        <v>22832</v>
      </c>
      <c r="B4479" s="33">
        <v>63</v>
      </c>
      <c r="C4479" s="33" t="s">
        <v>13</v>
      </c>
      <c r="D4479" s="33" t="s">
        <v>30</v>
      </c>
      <c r="E4479" s="33" t="s">
        <v>22833</v>
      </c>
      <c r="F4479" s="94">
        <v>42607</v>
      </c>
      <c r="G4479" s="33" t="s">
        <v>22834</v>
      </c>
      <c r="H4479" s="33" t="s">
        <v>14096</v>
      </c>
      <c r="I4479" s="33" t="s">
        <v>105</v>
      </c>
      <c r="J4479" s="62">
        <v>97756</v>
      </c>
      <c r="K4479" s="33" t="s">
        <v>11700</v>
      </c>
      <c r="L4479" s="33" t="s">
        <v>22835</v>
      </c>
      <c r="M4479" s="1" t="s">
        <v>47850</v>
      </c>
      <c r="N4479" s="33" t="s">
        <v>350</v>
      </c>
      <c r="O4479" s="33" t="s">
        <v>42375</v>
      </c>
      <c r="P4479" s="33" t="s">
        <v>45771</v>
      </c>
      <c r="Q4479" s="33" t="s">
        <v>29986</v>
      </c>
      <c r="R4479" s="96" t="s">
        <v>42376</v>
      </c>
      <c r="S4479" s="33" t="s">
        <v>509</v>
      </c>
      <c r="T4479" s="33" t="s">
        <v>21</v>
      </c>
      <c r="U4479" s="33" t="s">
        <v>26689</v>
      </c>
      <c r="V4479" s="33" t="s">
        <v>26484</v>
      </c>
      <c r="W4479" s="33" t="s">
        <v>26485</v>
      </c>
      <c r="AA4479" s="33" t="s">
        <v>42842</v>
      </c>
      <c r="AB4479" s="33">
        <v>3969</v>
      </c>
      <c r="AC4479" s="103">
        <v>18117</v>
      </c>
    </row>
    <row r="4480" spans="1:29" ht="13" customHeight="1" x14ac:dyDescent="0.2">
      <c r="A4480" s="33" t="s">
        <v>22845</v>
      </c>
      <c r="B4480" s="33">
        <v>32</v>
      </c>
      <c r="C4480" s="33" t="s">
        <v>13</v>
      </c>
      <c r="D4480" s="33" t="s">
        <v>41</v>
      </c>
      <c r="E4480" s="33" t="s">
        <v>22846</v>
      </c>
      <c r="F4480" s="94">
        <v>42607</v>
      </c>
      <c r="G4480" s="33" t="s">
        <v>22847</v>
      </c>
      <c r="H4480" s="33" t="s">
        <v>4753</v>
      </c>
      <c r="I4480" s="33" t="s">
        <v>38</v>
      </c>
      <c r="J4480" s="62">
        <v>90221</v>
      </c>
      <c r="K4480" s="33" t="s">
        <v>91</v>
      </c>
      <c r="L4480" s="33" t="s">
        <v>374</v>
      </c>
      <c r="M4480" s="1" t="s">
        <v>46586</v>
      </c>
      <c r="N4480" s="33" t="s">
        <v>20</v>
      </c>
      <c r="O4480" s="33" t="s">
        <v>22848</v>
      </c>
      <c r="P4480" s="33" t="s">
        <v>45771</v>
      </c>
      <c r="Q4480" s="33" t="s">
        <v>29986</v>
      </c>
      <c r="R4480" s="39" t="s">
        <v>22849</v>
      </c>
      <c r="S4480" s="33" t="s">
        <v>93</v>
      </c>
      <c r="T4480" s="33" t="s">
        <v>28</v>
      </c>
      <c r="U4480" s="33" t="s">
        <v>26487</v>
      </c>
      <c r="V4480" s="33" t="s">
        <v>26487</v>
      </c>
      <c r="W4480" s="33" t="s">
        <v>26485</v>
      </c>
      <c r="X4480" s="33" t="s">
        <v>93</v>
      </c>
      <c r="Y4480" s="33">
        <v>2144</v>
      </c>
      <c r="AA4480" s="33" t="s">
        <v>42844</v>
      </c>
      <c r="AB4480" s="33">
        <v>3971</v>
      </c>
      <c r="AC4480" s="103">
        <v>18114</v>
      </c>
    </row>
    <row r="4481" spans="1:29" ht="13" customHeight="1" x14ac:dyDescent="0.2">
      <c r="A4481" s="33" t="s">
        <v>22854</v>
      </c>
      <c r="B4481" s="33">
        <v>36</v>
      </c>
      <c r="C4481" s="33" t="s">
        <v>13</v>
      </c>
      <c r="D4481" s="33" t="s">
        <v>41</v>
      </c>
      <c r="F4481" s="94">
        <v>42606</v>
      </c>
      <c r="G4481" s="33" t="s">
        <v>22855</v>
      </c>
      <c r="H4481" s="33" t="s">
        <v>265</v>
      </c>
      <c r="I4481" s="33" t="s">
        <v>66</v>
      </c>
      <c r="J4481" s="62">
        <v>75211</v>
      </c>
      <c r="K4481" s="33" t="s">
        <v>265</v>
      </c>
      <c r="L4481" s="33" t="s">
        <v>266</v>
      </c>
      <c r="M4481" s="1" t="s">
        <v>46483</v>
      </c>
      <c r="N4481" s="33" t="s">
        <v>20</v>
      </c>
      <c r="O4481" s="33" t="s">
        <v>22856</v>
      </c>
      <c r="P4481" s="33" t="s">
        <v>45771</v>
      </c>
      <c r="Q4481" s="33" t="s">
        <v>29986</v>
      </c>
      <c r="R4481" s="39" t="s">
        <v>22857</v>
      </c>
      <c r="S4481" s="33" t="s">
        <v>93</v>
      </c>
      <c r="T4481" s="33" t="s">
        <v>21</v>
      </c>
      <c r="U4481" s="33" t="s">
        <v>26689</v>
      </c>
      <c r="V4481" s="33" t="s">
        <v>26484</v>
      </c>
      <c r="W4481" s="33" t="s">
        <v>26486</v>
      </c>
      <c r="X4481" s="33" t="s">
        <v>93</v>
      </c>
      <c r="Y4481" s="33">
        <v>1811</v>
      </c>
      <c r="AA4481" s="33" t="s">
        <v>42842</v>
      </c>
      <c r="AB4481" s="33">
        <v>3965</v>
      </c>
      <c r="AC4481" s="103">
        <v>18112</v>
      </c>
    </row>
    <row r="4482" spans="1:29" ht="13" customHeight="1" x14ac:dyDescent="0.2">
      <c r="A4482" s="33" t="s">
        <v>22850</v>
      </c>
      <c r="B4482" s="33">
        <v>43</v>
      </c>
      <c r="C4482" s="33" t="s">
        <v>13</v>
      </c>
      <c r="D4482" s="33" t="s">
        <v>30</v>
      </c>
      <c r="F4482" s="94">
        <v>42606</v>
      </c>
      <c r="G4482" s="33" t="s">
        <v>22851</v>
      </c>
      <c r="H4482" s="33" t="s">
        <v>994</v>
      </c>
      <c r="I4482" s="33" t="s">
        <v>55</v>
      </c>
      <c r="J4482" s="62">
        <v>32828</v>
      </c>
      <c r="K4482" s="33" t="s">
        <v>995</v>
      </c>
      <c r="L4482" s="33" t="s">
        <v>4064</v>
      </c>
      <c r="M4482" s="1" t="s">
        <v>45989</v>
      </c>
      <c r="N4482" s="33" t="s">
        <v>20</v>
      </c>
      <c r="O4482" s="33" t="s">
        <v>22852</v>
      </c>
      <c r="P4482" s="33" t="s">
        <v>45771</v>
      </c>
      <c r="Q4482" s="33" t="s">
        <v>29986</v>
      </c>
      <c r="R4482" s="39" t="s">
        <v>22853</v>
      </c>
      <c r="S4482" s="33" t="s">
        <v>509</v>
      </c>
      <c r="T4482" s="33" t="s">
        <v>21</v>
      </c>
      <c r="U4482" s="33" t="s">
        <v>26689</v>
      </c>
      <c r="V4482" s="33" t="s">
        <v>26482</v>
      </c>
      <c r="W4482" s="33" t="s">
        <v>26485</v>
      </c>
      <c r="X4482" s="33" t="s">
        <v>93</v>
      </c>
      <c r="Y4482" s="33">
        <v>1813</v>
      </c>
      <c r="AA4482" s="33" t="s">
        <v>42844</v>
      </c>
      <c r="AB4482" s="33">
        <v>3966</v>
      </c>
      <c r="AC4482" s="103">
        <v>18110</v>
      </c>
    </row>
    <row r="4483" spans="1:29" ht="13" customHeight="1" x14ac:dyDescent="0.2">
      <c r="A4483" s="33" t="s">
        <v>22858</v>
      </c>
      <c r="B4483" s="33">
        <v>53</v>
      </c>
      <c r="C4483" s="33" t="s">
        <v>13</v>
      </c>
      <c r="D4483" s="33" t="s">
        <v>30</v>
      </c>
      <c r="E4483" s="33" t="s">
        <v>22859</v>
      </c>
      <c r="F4483" s="94">
        <v>42606</v>
      </c>
      <c r="G4483" s="33" t="s">
        <v>22860</v>
      </c>
      <c r="H4483" s="33" t="s">
        <v>269</v>
      </c>
      <c r="I4483" s="33" t="s">
        <v>297</v>
      </c>
      <c r="J4483" s="62">
        <v>37160</v>
      </c>
      <c r="K4483" s="33" t="s">
        <v>4835</v>
      </c>
      <c r="L4483" s="33" t="s">
        <v>22861</v>
      </c>
      <c r="M4483" s="1" t="s">
        <v>47851</v>
      </c>
      <c r="N4483" s="33" t="s">
        <v>20</v>
      </c>
      <c r="O4483" s="33" t="s">
        <v>22862</v>
      </c>
      <c r="P4483" s="33" t="s">
        <v>45771</v>
      </c>
      <c r="Q4483" s="33" t="s">
        <v>29986</v>
      </c>
      <c r="R4483" s="39" t="s">
        <v>22863</v>
      </c>
      <c r="S4483" s="33" t="s">
        <v>93</v>
      </c>
      <c r="T4483" s="33" t="s">
        <v>21</v>
      </c>
      <c r="U4483" s="33" t="s">
        <v>26689</v>
      </c>
      <c r="V4483" s="33" t="s">
        <v>26484</v>
      </c>
      <c r="W4483" s="33" t="s">
        <v>26485</v>
      </c>
      <c r="X4483" s="33" t="s">
        <v>93</v>
      </c>
      <c r="Y4483" s="33">
        <v>1814</v>
      </c>
      <c r="AA4483" s="33" t="s">
        <v>42844</v>
      </c>
      <c r="AB4483" s="33">
        <v>3967</v>
      </c>
      <c r="AC4483" s="103">
        <v>18111</v>
      </c>
    </row>
    <row r="4484" spans="1:29" ht="13" customHeight="1" x14ac:dyDescent="0.2">
      <c r="A4484" s="33" t="s">
        <v>22864</v>
      </c>
      <c r="B4484" s="33">
        <v>49</v>
      </c>
      <c r="C4484" s="33" t="s">
        <v>13</v>
      </c>
      <c r="D4484" s="33" t="s">
        <v>30</v>
      </c>
      <c r="E4484" s="33" t="s">
        <v>22865</v>
      </c>
      <c r="F4484" s="94">
        <v>42605</v>
      </c>
      <c r="G4484" s="33" t="s">
        <v>22866</v>
      </c>
      <c r="H4484" s="33" t="s">
        <v>22867</v>
      </c>
      <c r="I4484" s="33" t="s">
        <v>66</v>
      </c>
      <c r="J4484" s="62">
        <v>76253</v>
      </c>
      <c r="K4484" s="33" t="s">
        <v>22868</v>
      </c>
      <c r="L4484" s="33" t="s">
        <v>22869</v>
      </c>
      <c r="M4484" s="1" t="s">
        <v>47852</v>
      </c>
      <c r="N4484" s="33" t="s">
        <v>20</v>
      </c>
      <c r="O4484" s="33" t="s">
        <v>22870</v>
      </c>
      <c r="P4484" s="33" t="s">
        <v>45771</v>
      </c>
      <c r="Q4484" s="33" t="s">
        <v>29986</v>
      </c>
      <c r="R4484" s="39" t="s">
        <v>22871</v>
      </c>
      <c r="S4484" s="33" t="s">
        <v>93</v>
      </c>
      <c r="T4484" s="33" t="s">
        <v>21</v>
      </c>
      <c r="U4484" s="33" t="s">
        <v>26689</v>
      </c>
      <c r="V4484" s="33" t="s">
        <v>26482</v>
      </c>
      <c r="W4484" s="33" t="s">
        <v>26483</v>
      </c>
      <c r="X4484" s="33" t="s">
        <v>93</v>
      </c>
      <c r="Y4484" s="33">
        <v>1812</v>
      </c>
      <c r="AA4484" s="33" t="s">
        <v>49699</v>
      </c>
      <c r="AB4484" s="33">
        <v>3964</v>
      </c>
      <c r="AC4484" s="103">
        <v>18107</v>
      </c>
    </row>
    <row r="4485" spans="1:29" ht="13" customHeight="1" x14ac:dyDescent="0.2">
      <c r="A4485" s="33" t="s">
        <v>22872</v>
      </c>
      <c r="B4485" s="33">
        <v>34</v>
      </c>
      <c r="C4485" s="33" t="s">
        <v>13</v>
      </c>
      <c r="D4485" s="33" t="s">
        <v>78</v>
      </c>
      <c r="E4485" s="33" t="s">
        <v>22873</v>
      </c>
      <c r="F4485" s="94">
        <v>42604</v>
      </c>
      <c r="G4485" s="33" t="s">
        <v>22874</v>
      </c>
      <c r="H4485" s="33" t="s">
        <v>502</v>
      </c>
      <c r="I4485" s="33" t="s">
        <v>62</v>
      </c>
      <c r="J4485" s="62">
        <v>45011</v>
      </c>
      <c r="K4485" s="33" t="s">
        <v>5049</v>
      </c>
      <c r="L4485" s="33" t="s">
        <v>2664</v>
      </c>
      <c r="M4485" s="1" t="s">
        <v>47605</v>
      </c>
      <c r="N4485" s="33" t="s">
        <v>20</v>
      </c>
      <c r="O4485" s="33" t="s">
        <v>22875</v>
      </c>
      <c r="P4485" s="33" t="s">
        <v>45771</v>
      </c>
      <c r="Q4485" s="33" t="s">
        <v>29986</v>
      </c>
      <c r="R4485" s="39" t="s">
        <v>22876</v>
      </c>
      <c r="S4485" s="33" t="s">
        <v>93</v>
      </c>
      <c r="T4485" s="33" t="s">
        <v>21</v>
      </c>
      <c r="U4485" s="33" t="s">
        <v>26682</v>
      </c>
      <c r="V4485" s="33" t="s">
        <v>26484</v>
      </c>
      <c r="W4485" s="33" t="s">
        <v>26485</v>
      </c>
      <c r="X4485" s="33" t="s">
        <v>93</v>
      </c>
      <c r="Y4485" s="33">
        <v>1802</v>
      </c>
      <c r="AA4485" s="33" t="s">
        <v>42844</v>
      </c>
      <c r="AB4485" s="33">
        <v>3963</v>
      </c>
      <c r="AC4485" s="103">
        <v>18106</v>
      </c>
    </row>
    <row r="4486" spans="1:29" ht="13" customHeight="1" x14ac:dyDescent="0.2">
      <c r="A4486" s="33" t="s">
        <v>22881</v>
      </c>
      <c r="B4486" s="33">
        <v>36</v>
      </c>
      <c r="C4486" s="33" t="s">
        <v>13</v>
      </c>
      <c r="D4486" s="33" t="s">
        <v>41</v>
      </c>
      <c r="F4486" s="94">
        <v>42603</v>
      </c>
      <c r="G4486" s="33" t="s">
        <v>26577</v>
      </c>
      <c r="H4486" s="33" t="s">
        <v>908</v>
      </c>
      <c r="I4486" s="33" t="s">
        <v>177</v>
      </c>
      <c r="J4486" s="62">
        <v>88001</v>
      </c>
      <c r="K4486" s="33" t="s">
        <v>909</v>
      </c>
      <c r="L4486" s="33" t="s">
        <v>6498</v>
      </c>
      <c r="M4486" s="1" t="s">
        <v>45949</v>
      </c>
      <c r="N4486" s="33" t="s">
        <v>20</v>
      </c>
      <c r="O4486" s="33" t="s">
        <v>22882</v>
      </c>
      <c r="P4486" s="33" t="s">
        <v>31864</v>
      </c>
      <c r="Q4486" s="33" t="s">
        <v>29986</v>
      </c>
      <c r="R4486" s="39" t="s">
        <v>22883</v>
      </c>
      <c r="S4486" s="33" t="s">
        <v>22</v>
      </c>
      <c r="T4486" s="33" t="s">
        <v>21</v>
      </c>
      <c r="U4486" s="33" t="s">
        <v>26682</v>
      </c>
      <c r="V4486" s="33" t="s">
        <v>26482</v>
      </c>
      <c r="W4486" s="33" t="s">
        <v>26485</v>
      </c>
      <c r="X4486" s="33" t="s">
        <v>509</v>
      </c>
      <c r="Y4486" s="33">
        <v>1804</v>
      </c>
      <c r="AA4486" s="33" t="s">
        <v>42844</v>
      </c>
      <c r="AB4486" s="33">
        <v>3961</v>
      </c>
      <c r="AC4486" s="103">
        <v>18103</v>
      </c>
    </row>
    <row r="4487" spans="1:29" ht="13" customHeight="1" x14ac:dyDescent="0.2">
      <c r="A4487" s="33" t="s">
        <v>22877</v>
      </c>
      <c r="B4487" s="33">
        <v>37</v>
      </c>
      <c r="C4487" s="33" t="s">
        <v>13</v>
      </c>
      <c r="D4487" s="33" t="s">
        <v>78</v>
      </c>
      <c r="E4487" s="33" t="s">
        <v>25079</v>
      </c>
      <c r="F4487" s="94">
        <v>42603</v>
      </c>
      <c r="G4487" s="33" t="s">
        <v>22878</v>
      </c>
      <c r="H4487" s="33" t="s">
        <v>976</v>
      </c>
      <c r="I4487" s="33" t="s">
        <v>18</v>
      </c>
      <c r="J4487" s="62">
        <v>70119</v>
      </c>
      <c r="K4487" s="33" t="s">
        <v>2382</v>
      </c>
      <c r="L4487" s="33" t="s">
        <v>977</v>
      </c>
      <c r="M4487" s="1" t="s">
        <v>46691</v>
      </c>
      <c r="N4487" s="33" t="s">
        <v>20</v>
      </c>
      <c r="O4487" s="33" t="s">
        <v>22879</v>
      </c>
      <c r="P4487" s="33" t="s">
        <v>45771</v>
      </c>
      <c r="Q4487" s="33" t="s">
        <v>29986</v>
      </c>
      <c r="R4487" s="39" t="s">
        <v>22880</v>
      </c>
      <c r="S4487" s="33" t="s">
        <v>93</v>
      </c>
      <c r="T4487" s="33" t="s">
        <v>21</v>
      </c>
      <c r="U4487" s="33" t="s">
        <v>26689</v>
      </c>
      <c r="V4487" s="33" t="s">
        <v>26484</v>
      </c>
      <c r="W4487" s="33" t="s">
        <v>26486</v>
      </c>
      <c r="AA4487" s="33" t="s">
        <v>42842</v>
      </c>
      <c r="AB4487" s="33">
        <v>3960</v>
      </c>
      <c r="AC4487" s="103">
        <v>18104</v>
      </c>
    </row>
    <row r="4488" spans="1:29" ht="13" customHeight="1" x14ac:dyDescent="0.2">
      <c r="A4488" s="33" t="s">
        <v>22884</v>
      </c>
      <c r="B4488" s="33">
        <v>25</v>
      </c>
      <c r="C4488" s="33" t="s">
        <v>13</v>
      </c>
      <c r="D4488" s="33" t="s">
        <v>78</v>
      </c>
      <c r="E4488" s="33" t="s">
        <v>22885</v>
      </c>
      <c r="F4488" s="94">
        <v>42603</v>
      </c>
      <c r="G4488" s="33" t="s">
        <v>22886</v>
      </c>
      <c r="H4488" s="33" t="s">
        <v>22887</v>
      </c>
      <c r="I4488" s="33" t="s">
        <v>224</v>
      </c>
      <c r="J4488" s="62">
        <v>23841</v>
      </c>
      <c r="K4488" s="33" t="s">
        <v>22887</v>
      </c>
      <c r="L4488" s="33" t="s">
        <v>22888</v>
      </c>
      <c r="M4488" s="1" t="s">
        <v>47853</v>
      </c>
      <c r="N4488" s="33" t="s">
        <v>20</v>
      </c>
      <c r="O4488" s="33" t="s">
        <v>22889</v>
      </c>
      <c r="P4488" s="33" t="s">
        <v>22299</v>
      </c>
      <c r="Q4488" s="33" t="s">
        <v>1081</v>
      </c>
      <c r="R4488" s="39" t="s">
        <v>22890</v>
      </c>
      <c r="S4488" s="33" t="s">
        <v>93</v>
      </c>
      <c r="T4488" s="33" t="s">
        <v>28</v>
      </c>
      <c r="U4488" s="33" t="s">
        <v>26487</v>
      </c>
      <c r="V4488" s="33" t="s">
        <v>26482</v>
      </c>
      <c r="W4488" s="33" t="s">
        <v>26485</v>
      </c>
      <c r="Z4488" s="33" t="s">
        <v>42353</v>
      </c>
      <c r="AA4488" s="33" t="s">
        <v>42843</v>
      </c>
      <c r="AB4488" s="33">
        <v>3962</v>
      </c>
      <c r="AC4488" s="103">
        <v>18102</v>
      </c>
    </row>
    <row r="4489" spans="1:29" ht="13" customHeight="1" x14ac:dyDescent="0.2">
      <c r="A4489" s="33" t="s">
        <v>22891</v>
      </c>
      <c r="B4489" s="33">
        <v>71</v>
      </c>
      <c r="C4489" s="33" t="s">
        <v>13</v>
      </c>
      <c r="D4489" s="33" t="s">
        <v>41</v>
      </c>
      <c r="F4489" s="94">
        <v>42602</v>
      </c>
      <c r="G4489" s="33" t="s">
        <v>22892</v>
      </c>
      <c r="H4489" s="33" t="s">
        <v>5768</v>
      </c>
      <c r="I4489" s="33" t="s">
        <v>38</v>
      </c>
      <c r="J4489" s="62">
        <v>92201</v>
      </c>
      <c r="K4489" s="33" t="s">
        <v>725</v>
      </c>
      <c r="L4489" s="33" t="s">
        <v>5770</v>
      </c>
      <c r="M4489" s="1" t="s">
        <v>46739</v>
      </c>
      <c r="N4489" s="33" t="s">
        <v>20</v>
      </c>
      <c r="O4489" s="33" t="s">
        <v>22893</v>
      </c>
      <c r="P4489" s="33" t="s">
        <v>45771</v>
      </c>
      <c r="Q4489" s="33" t="s">
        <v>29986</v>
      </c>
      <c r="R4489" s="39" t="s">
        <v>22894</v>
      </c>
      <c r="S4489" s="33" t="s">
        <v>22</v>
      </c>
      <c r="T4489" s="33" t="s">
        <v>21</v>
      </c>
      <c r="U4489" s="33" t="s">
        <v>26682</v>
      </c>
      <c r="V4489" s="33" t="s">
        <v>26482</v>
      </c>
      <c r="W4489" s="33" t="s">
        <v>26485</v>
      </c>
      <c r="X4489" s="33" t="s">
        <v>509</v>
      </c>
      <c r="Y4489" s="33">
        <v>1803</v>
      </c>
      <c r="AA4489" s="33" t="s">
        <v>42844</v>
      </c>
      <c r="AB4489" s="33">
        <v>3959</v>
      </c>
      <c r="AC4489" s="103">
        <v>18097</v>
      </c>
    </row>
    <row r="4490" spans="1:29" ht="13" customHeight="1" x14ac:dyDescent="0.2">
      <c r="A4490" s="33" t="s">
        <v>22908</v>
      </c>
      <c r="B4490" s="33">
        <v>47</v>
      </c>
      <c r="C4490" s="33" t="s">
        <v>13</v>
      </c>
      <c r="D4490" s="33" t="s">
        <v>41</v>
      </c>
      <c r="E4490" s="33" t="s">
        <v>22909</v>
      </c>
      <c r="F4490" s="94">
        <v>42601</v>
      </c>
      <c r="G4490" s="33" t="s">
        <v>22910</v>
      </c>
      <c r="H4490" s="33" t="s">
        <v>91</v>
      </c>
      <c r="I4490" s="33" t="s">
        <v>38</v>
      </c>
      <c r="J4490" s="62">
        <v>90027</v>
      </c>
      <c r="K4490" s="33" t="s">
        <v>91</v>
      </c>
      <c r="L4490" s="33" t="s">
        <v>92</v>
      </c>
      <c r="M4490" s="1" t="s">
        <v>45984</v>
      </c>
      <c r="N4490" s="33" t="s">
        <v>20</v>
      </c>
      <c r="O4490" s="33" t="s">
        <v>22911</v>
      </c>
      <c r="P4490" s="33" t="s">
        <v>45771</v>
      </c>
      <c r="Q4490" s="33" t="s">
        <v>29986</v>
      </c>
      <c r="R4490" s="39" t="s">
        <v>22912</v>
      </c>
      <c r="S4490" s="33" t="s">
        <v>509</v>
      </c>
      <c r="T4490" s="33" t="s">
        <v>21</v>
      </c>
      <c r="U4490" s="33" t="s">
        <v>26512</v>
      </c>
      <c r="V4490" s="33" t="s">
        <v>26487</v>
      </c>
      <c r="W4490" s="33" t="s">
        <v>26485</v>
      </c>
      <c r="X4490" s="33" t="s">
        <v>93</v>
      </c>
      <c r="Y4490" s="33">
        <v>1799</v>
      </c>
      <c r="AA4490" s="33" t="s">
        <v>42842</v>
      </c>
      <c r="AB4490" s="33">
        <v>3954</v>
      </c>
      <c r="AC4490" s="103">
        <v>18093</v>
      </c>
    </row>
    <row r="4491" spans="1:29" ht="13" customHeight="1" x14ac:dyDescent="0.2">
      <c r="A4491" s="33" t="s">
        <v>22895</v>
      </c>
      <c r="B4491" s="33">
        <v>54</v>
      </c>
      <c r="C4491" s="33" t="s">
        <v>13</v>
      </c>
      <c r="D4491" s="33" t="s">
        <v>30</v>
      </c>
      <c r="F4491" s="94">
        <v>42601</v>
      </c>
      <c r="G4491" s="33" t="s">
        <v>22896</v>
      </c>
      <c r="H4491" s="33" t="s">
        <v>1135</v>
      </c>
      <c r="I4491" s="33" t="s">
        <v>297</v>
      </c>
      <c r="J4491" s="62">
        <v>37412</v>
      </c>
      <c r="K4491" s="33" t="s">
        <v>502</v>
      </c>
      <c r="L4491" s="33" t="s">
        <v>22897</v>
      </c>
      <c r="M4491" s="1" t="s">
        <v>47854</v>
      </c>
      <c r="N4491" s="33" t="s">
        <v>20</v>
      </c>
      <c r="O4491" s="33" t="s">
        <v>36557</v>
      </c>
      <c r="P4491" s="33" t="s">
        <v>45771</v>
      </c>
      <c r="Q4491" s="33" t="s">
        <v>29986</v>
      </c>
      <c r="R4491" s="39" t="s">
        <v>22898</v>
      </c>
      <c r="S4491" s="33" t="s">
        <v>93</v>
      </c>
      <c r="T4491" s="33" t="s">
        <v>21</v>
      </c>
      <c r="U4491" s="33" t="s">
        <v>26682</v>
      </c>
      <c r="V4491" s="33" t="s">
        <v>26482</v>
      </c>
      <c r="W4491" s="33" t="s">
        <v>26485</v>
      </c>
      <c r="X4491" s="33" t="s">
        <v>93</v>
      </c>
      <c r="Y4491" s="33">
        <v>1810</v>
      </c>
      <c r="AA4491" s="33" t="s">
        <v>42844</v>
      </c>
      <c r="AB4491" s="33">
        <v>3955</v>
      </c>
      <c r="AC4491" s="103">
        <v>18095</v>
      </c>
    </row>
    <row r="4492" spans="1:29" ht="13" customHeight="1" x14ac:dyDescent="0.2">
      <c r="A4492" s="33" t="s">
        <v>22899</v>
      </c>
      <c r="B4492" s="33">
        <v>22</v>
      </c>
      <c r="C4492" s="33" t="s">
        <v>13</v>
      </c>
      <c r="D4492" s="33" t="s">
        <v>41</v>
      </c>
      <c r="F4492" s="94">
        <v>42601</v>
      </c>
      <c r="G4492" s="33" t="s">
        <v>22900</v>
      </c>
      <c r="H4492" s="33" t="s">
        <v>581</v>
      </c>
      <c r="I4492" s="33" t="s">
        <v>111</v>
      </c>
      <c r="J4492" s="62">
        <v>85006</v>
      </c>
      <c r="K4492" s="33" t="s">
        <v>582</v>
      </c>
      <c r="L4492" s="33" t="s">
        <v>583</v>
      </c>
      <c r="M4492" s="1" t="s">
        <v>45935</v>
      </c>
      <c r="N4492" s="33" t="s">
        <v>20</v>
      </c>
      <c r="O4492" s="33" t="s">
        <v>22901</v>
      </c>
      <c r="P4492" s="33" t="s">
        <v>45771</v>
      </c>
      <c r="Q4492" s="33" t="s">
        <v>29986</v>
      </c>
      <c r="R4492" s="39" t="s">
        <v>22902</v>
      </c>
      <c r="S4492" s="33" t="s">
        <v>93</v>
      </c>
      <c r="T4492" s="33" t="s">
        <v>45897</v>
      </c>
      <c r="U4492" s="33" t="s">
        <v>49804</v>
      </c>
      <c r="V4492" s="33" t="s">
        <v>26484</v>
      </c>
      <c r="W4492" s="33" t="s">
        <v>26485</v>
      </c>
      <c r="X4492" s="33" t="s">
        <v>93</v>
      </c>
      <c r="Y4492" s="33">
        <v>1800</v>
      </c>
      <c r="AA4492" s="33" t="s">
        <v>42842</v>
      </c>
      <c r="AB4492" s="33">
        <v>3957</v>
      </c>
      <c r="AC4492" s="103">
        <v>18091</v>
      </c>
    </row>
    <row r="4493" spans="1:29" ht="13" customHeight="1" x14ac:dyDescent="0.2">
      <c r="A4493" s="33" t="s">
        <v>22903</v>
      </c>
      <c r="B4493" s="33">
        <v>31</v>
      </c>
      <c r="C4493" s="33" t="s">
        <v>13</v>
      </c>
      <c r="D4493" s="33" t="s">
        <v>30</v>
      </c>
      <c r="F4493" s="94">
        <v>42601</v>
      </c>
      <c r="G4493" s="33" t="s">
        <v>22904</v>
      </c>
      <c r="H4493" s="33" t="s">
        <v>6243</v>
      </c>
      <c r="I4493" s="33" t="s">
        <v>406</v>
      </c>
      <c r="J4493" s="62">
        <v>54961</v>
      </c>
      <c r="K4493" s="33" t="s">
        <v>22905</v>
      </c>
      <c r="L4493" s="33" t="s">
        <v>6245</v>
      </c>
      <c r="M4493" s="1" t="s">
        <v>47855</v>
      </c>
      <c r="N4493" s="33" t="s">
        <v>20</v>
      </c>
      <c r="O4493" s="33" t="s">
        <v>22906</v>
      </c>
      <c r="P4493" s="33" t="s">
        <v>45771</v>
      </c>
      <c r="Q4493" s="33" t="s">
        <v>29986</v>
      </c>
      <c r="R4493" s="39" t="s">
        <v>22907</v>
      </c>
      <c r="S4493" s="33" t="s">
        <v>509</v>
      </c>
      <c r="T4493" s="33" t="s">
        <v>45897</v>
      </c>
      <c r="U4493" s="33" t="s">
        <v>39851</v>
      </c>
      <c r="V4493" s="33" t="s">
        <v>26484</v>
      </c>
      <c r="W4493" s="33" t="s">
        <v>26485</v>
      </c>
      <c r="X4493" s="33" t="s">
        <v>509</v>
      </c>
      <c r="Y4493" s="33">
        <v>1806</v>
      </c>
      <c r="AA4493" s="33" t="s">
        <v>42843</v>
      </c>
      <c r="AB4493" s="33">
        <v>3956</v>
      </c>
      <c r="AC4493" s="103">
        <v>18092</v>
      </c>
    </row>
    <row r="4494" spans="1:29" ht="13" customHeight="1" x14ac:dyDescent="0.2">
      <c r="A4494" s="33" t="s">
        <v>22913</v>
      </c>
      <c r="B4494" s="33">
        <v>29</v>
      </c>
      <c r="C4494" s="33" t="s">
        <v>13</v>
      </c>
      <c r="D4494" s="33" t="s">
        <v>30</v>
      </c>
      <c r="F4494" s="94">
        <v>42601</v>
      </c>
      <c r="G4494" s="33" t="s">
        <v>22914</v>
      </c>
      <c r="H4494" s="33" t="s">
        <v>1502</v>
      </c>
      <c r="I4494" s="33" t="s">
        <v>249</v>
      </c>
      <c r="J4494" s="62">
        <v>89506</v>
      </c>
      <c r="K4494" s="33" t="s">
        <v>5718</v>
      </c>
      <c r="L4494" s="33" t="s">
        <v>14604</v>
      </c>
      <c r="M4494" s="1" t="s">
        <v>47487</v>
      </c>
      <c r="N4494" s="33" t="s">
        <v>20</v>
      </c>
      <c r="O4494" s="33" t="s">
        <v>22915</v>
      </c>
      <c r="P4494" s="33" t="s">
        <v>45771</v>
      </c>
      <c r="Q4494" s="33" t="s">
        <v>29986</v>
      </c>
      <c r="R4494" s="39" t="s">
        <v>22916</v>
      </c>
      <c r="S4494" s="33" t="s">
        <v>93</v>
      </c>
      <c r="T4494" s="33" t="s">
        <v>28</v>
      </c>
      <c r="U4494" s="33" t="s">
        <v>26487</v>
      </c>
      <c r="V4494" s="33" t="s">
        <v>26487</v>
      </c>
      <c r="W4494" s="33" t="s">
        <v>26483</v>
      </c>
      <c r="X4494" s="33" t="s">
        <v>93</v>
      </c>
      <c r="Y4494" s="33">
        <v>1808</v>
      </c>
      <c r="AA4494" s="33" t="s">
        <v>42844</v>
      </c>
      <c r="AB4494" s="33">
        <v>3958</v>
      </c>
      <c r="AC4494" s="103">
        <v>18094</v>
      </c>
    </row>
    <row r="4495" spans="1:29" ht="13" customHeight="1" x14ac:dyDescent="0.2">
      <c r="A4495" s="33" t="s">
        <v>22921</v>
      </c>
      <c r="B4495" s="33">
        <v>29</v>
      </c>
      <c r="C4495" s="33" t="s">
        <v>13</v>
      </c>
      <c r="D4495" s="33" t="s">
        <v>30</v>
      </c>
      <c r="F4495" s="94">
        <v>42600</v>
      </c>
      <c r="G4495" s="33" t="s">
        <v>22922</v>
      </c>
      <c r="H4495" s="33" t="s">
        <v>2148</v>
      </c>
      <c r="I4495" s="33" t="s">
        <v>177</v>
      </c>
      <c r="J4495" s="62">
        <v>88345</v>
      </c>
      <c r="K4495" s="33" t="s">
        <v>2150</v>
      </c>
      <c r="L4495" s="33" t="s">
        <v>2151</v>
      </c>
      <c r="M4495" s="1" t="s">
        <v>47389</v>
      </c>
      <c r="N4495" s="33" t="s">
        <v>20</v>
      </c>
      <c r="O4495" s="33" t="s">
        <v>22923</v>
      </c>
      <c r="P4495" s="33" t="s">
        <v>45771</v>
      </c>
      <c r="Q4495" s="33" t="s">
        <v>29986</v>
      </c>
      <c r="R4495" s="39" t="s">
        <v>22924</v>
      </c>
      <c r="S4495" s="33" t="s">
        <v>901</v>
      </c>
      <c r="T4495" s="33" t="s">
        <v>21</v>
      </c>
      <c r="U4495" s="33" t="s">
        <v>26689</v>
      </c>
      <c r="V4495" s="33" t="s">
        <v>26482</v>
      </c>
      <c r="W4495" s="33" t="s">
        <v>26485</v>
      </c>
      <c r="X4495" s="33" t="s">
        <v>93</v>
      </c>
      <c r="Y4495" s="33">
        <v>1807</v>
      </c>
      <c r="AA4495" s="33" t="s">
        <v>42844</v>
      </c>
      <c r="AB4495" s="33">
        <v>3948</v>
      </c>
      <c r="AC4495" s="103">
        <v>18081</v>
      </c>
    </row>
    <row r="4496" spans="1:29" ht="13" customHeight="1" x14ac:dyDescent="0.2">
      <c r="A4496" s="33" t="s">
        <v>22917</v>
      </c>
      <c r="B4496" s="33">
        <v>37</v>
      </c>
      <c r="C4496" s="33" t="s">
        <v>13</v>
      </c>
      <c r="D4496" s="33" t="s">
        <v>41</v>
      </c>
      <c r="E4496" s="33" t="s">
        <v>22918</v>
      </c>
      <c r="F4496" s="94">
        <v>42600</v>
      </c>
      <c r="G4496" s="33" t="s">
        <v>26578</v>
      </c>
      <c r="H4496" s="33" t="s">
        <v>628</v>
      </c>
      <c r="I4496" s="33" t="s">
        <v>38</v>
      </c>
      <c r="J4496" s="62">
        <v>93307</v>
      </c>
      <c r="K4496" s="33" t="s">
        <v>629</v>
      </c>
      <c r="L4496" s="33" t="s">
        <v>630</v>
      </c>
      <c r="M4496" s="1" t="s">
        <v>46534</v>
      </c>
      <c r="N4496" s="33" t="s">
        <v>20</v>
      </c>
      <c r="O4496" s="33" t="s">
        <v>22919</v>
      </c>
      <c r="P4496" s="33" t="s">
        <v>45771</v>
      </c>
      <c r="Q4496" s="33" t="s">
        <v>29986</v>
      </c>
      <c r="R4496" s="39" t="s">
        <v>22920</v>
      </c>
      <c r="S4496" s="33" t="s">
        <v>93</v>
      </c>
      <c r="T4496" s="33" t="s">
        <v>21</v>
      </c>
      <c r="U4496" s="33" t="s">
        <v>26689</v>
      </c>
      <c r="V4496" s="33" t="s">
        <v>26484</v>
      </c>
      <c r="W4496" s="33" t="s">
        <v>26483</v>
      </c>
      <c r="X4496" s="33" t="s">
        <v>93</v>
      </c>
      <c r="Y4496" s="33">
        <v>1794</v>
      </c>
      <c r="AA4496" s="33" t="s">
        <v>42844</v>
      </c>
      <c r="AB4496" s="33">
        <v>3946</v>
      </c>
      <c r="AC4496" s="103">
        <v>18085</v>
      </c>
    </row>
    <row r="4497" spans="1:29" ht="13" customHeight="1" x14ac:dyDescent="0.2">
      <c r="A4497" s="33" t="s">
        <v>22939</v>
      </c>
      <c r="B4497" s="33">
        <v>38</v>
      </c>
      <c r="C4497" s="33" t="s">
        <v>13</v>
      </c>
      <c r="D4497" s="33" t="s">
        <v>30</v>
      </c>
      <c r="E4497" s="33" t="s">
        <v>22940</v>
      </c>
      <c r="F4497" s="94">
        <v>42600</v>
      </c>
      <c r="G4497" s="33" t="s">
        <v>22941</v>
      </c>
      <c r="H4497" s="33" t="s">
        <v>22942</v>
      </c>
      <c r="I4497" s="33" t="s">
        <v>38</v>
      </c>
      <c r="J4497" s="62">
        <v>92064</v>
      </c>
      <c r="K4497" s="33" t="s">
        <v>142</v>
      </c>
      <c r="L4497" s="33" t="s">
        <v>1962</v>
      </c>
      <c r="M4497" s="1" t="s">
        <v>46056</v>
      </c>
      <c r="N4497" s="33" t="s">
        <v>20</v>
      </c>
      <c r="O4497" s="33" t="s">
        <v>22943</v>
      </c>
      <c r="P4497" s="33" t="s">
        <v>45771</v>
      </c>
      <c r="Q4497" s="33" t="s">
        <v>29986</v>
      </c>
      <c r="R4497" s="39" t="s">
        <v>22944</v>
      </c>
      <c r="S4497" s="33" t="s">
        <v>93</v>
      </c>
      <c r="T4497" s="33" t="s">
        <v>21</v>
      </c>
      <c r="U4497" s="33" t="s">
        <v>26689</v>
      </c>
      <c r="V4497" s="33" t="s">
        <v>26484</v>
      </c>
      <c r="W4497" s="33" t="s">
        <v>26483</v>
      </c>
      <c r="X4497" s="33" t="s">
        <v>93</v>
      </c>
      <c r="Y4497" s="33">
        <v>1801</v>
      </c>
      <c r="AA4497" s="33" t="s">
        <v>42844</v>
      </c>
      <c r="AB4497" s="33">
        <v>3947</v>
      </c>
      <c r="AC4497" s="103">
        <v>18088</v>
      </c>
    </row>
    <row r="4498" spans="1:29" ht="13" customHeight="1" x14ac:dyDescent="0.2">
      <c r="A4498" s="33" t="s">
        <v>22929</v>
      </c>
      <c r="B4498" s="33">
        <v>40</v>
      </c>
      <c r="C4498" s="33" t="s">
        <v>13</v>
      </c>
      <c r="D4498" s="33" t="s">
        <v>30</v>
      </c>
      <c r="F4498" s="94">
        <v>42600</v>
      </c>
      <c r="G4498" s="33" t="s">
        <v>22930</v>
      </c>
      <c r="H4498" s="33" t="s">
        <v>1531</v>
      </c>
      <c r="I4498" s="33" t="s">
        <v>38</v>
      </c>
      <c r="J4498" s="62">
        <v>95621</v>
      </c>
      <c r="K4498" s="33" t="s">
        <v>1533</v>
      </c>
      <c r="L4498" s="33" t="s">
        <v>21954</v>
      </c>
      <c r="M4498" s="1" t="s">
        <v>46436</v>
      </c>
      <c r="N4498" s="33" t="s">
        <v>20</v>
      </c>
      <c r="O4498" s="33" t="s">
        <v>36558</v>
      </c>
      <c r="P4498" s="33" t="s">
        <v>45771</v>
      </c>
      <c r="Q4498" s="33" t="s">
        <v>29986</v>
      </c>
      <c r="R4498" s="39" t="s">
        <v>22931</v>
      </c>
      <c r="S4498" s="33" t="s">
        <v>93</v>
      </c>
      <c r="T4498" s="33" t="s">
        <v>21</v>
      </c>
      <c r="U4498" s="33" t="s">
        <v>26682</v>
      </c>
      <c r="V4498" s="33" t="s">
        <v>26482</v>
      </c>
      <c r="W4498" s="33" t="s">
        <v>26485</v>
      </c>
      <c r="X4498" s="33" t="s">
        <v>93</v>
      </c>
      <c r="Y4498" s="33">
        <v>1797</v>
      </c>
      <c r="AA4498" s="33" t="s">
        <v>42842</v>
      </c>
      <c r="AB4498" s="33">
        <v>3950</v>
      </c>
      <c r="AC4498" s="103">
        <v>18082</v>
      </c>
    </row>
    <row r="4499" spans="1:29" ht="13" customHeight="1" x14ac:dyDescent="0.2">
      <c r="A4499" s="33" t="s">
        <v>22925</v>
      </c>
      <c r="B4499" s="33">
        <v>59</v>
      </c>
      <c r="C4499" s="33" t="s">
        <v>13</v>
      </c>
      <c r="D4499" s="33" t="s">
        <v>30</v>
      </c>
      <c r="F4499" s="94">
        <v>42600</v>
      </c>
      <c r="G4499" s="33" t="s">
        <v>22926</v>
      </c>
      <c r="H4499" s="33" t="s">
        <v>22927</v>
      </c>
      <c r="I4499" s="33" t="s">
        <v>38</v>
      </c>
      <c r="J4499" s="62">
        <v>95519</v>
      </c>
      <c r="K4499" s="33" t="s">
        <v>4951</v>
      </c>
      <c r="L4499" s="33" t="s">
        <v>12244</v>
      </c>
      <c r="M4499" s="1" t="s">
        <v>47856</v>
      </c>
      <c r="N4499" s="33" t="s">
        <v>20</v>
      </c>
      <c r="O4499" s="33" t="s">
        <v>36559</v>
      </c>
      <c r="P4499" s="33" t="s">
        <v>45771</v>
      </c>
      <c r="Q4499" s="33" t="s">
        <v>29986</v>
      </c>
      <c r="R4499" s="39" t="s">
        <v>22928</v>
      </c>
      <c r="S4499" s="33" t="s">
        <v>509</v>
      </c>
      <c r="T4499" s="33" t="s">
        <v>21</v>
      </c>
      <c r="U4499" s="33" t="s">
        <v>26689</v>
      </c>
      <c r="V4499" s="33" t="s">
        <v>26484</v>
      </c>
      <c r="W4499" s="33" t="s">
        <v>26485</v>
      </c>
      <c r="X4499" s="33" t="s">
        <v>93</v>
      </c>
      <c r="Y4499" s="33">
        <v>1831</v>
      </c>
      <c r="AA4499" s="33" t="s">
        <v>42844</v>
      </c>
      <c r="AB4499" s="33">
        <v>3949</v>
      </c>
      <c r="AC4499" s="103">
        <v>18084</v>
      </c>
    </row>
    <row r="4500" spans="1:29" ht="13" customHeight="1" x14ac:dyDescent="0.2">
      <c r="A4500" s="33" t="s">
        <v>22945</v>
      </c>
      <c r="B4500" s="33">
        <v>29</v>
      </c>
      <c r="C4500" s="33" t="s">
        <v>13</v>
      </c>
      <c r="D4500" s="33" t="s">
        <v>30</v>
      </c>
      <c r="E4500" s="33" t="s">
        <v>22946</v>
      </c>
      <c r="F4500" s="94">
        <v>42600</v>
      </c>
      <c r="G4500" s="33" t="s">
        <v>22947</v>
      </c>
      <c r="H4500" s="33" t="s">
        <v>3842</v>
      </c>
      <c r="I4500" s="33" t="s">
        <v>337</v>
      </c>
      <c r="J4500" s="62">
        <v>28215</v>
      </c>
      <c r="K4500" s="33" t="s">
        <v>3844</v>
      </c>
      <c r="L4500" s="33" t="s">
        <v>14740</v>
      </c>
      <c r="M4500" s="1" t="s">
        <v>46625</v>
      </c>
      <c r="N4500" s="33" t="s">
        <v>20</v>
      </c>
      <c r="O4500" s="33" t="s">
        <v>22948</v>
      </c>
      <c r="P4500" s="33" t="s">
        <v>45771</v>
      </c>
      <c r="Q4500" s="33" t="s">
        <v>29986</v>
      </c>
      <c r="R4500" s="39" t="s">
        <v>22949</v>
      </c>
      <c r="S4500" s="33" t="s">
        <v>93</v>
      </c>
      <c r="T4500" s="33" t="s">
        <v>45897</v>
      </c>
      <c r="U4500" s="33" t="s">
        <v>49804</v>
      </c>
      <c r="V4500" s="33" t="s">
        <v>26482</v>
      </c>
      <c r="W4500" s="33" t="s">
        <v>26483</v>
      </c>
      <c r="X4500" s="33" t="s">
        <v>509</v>
      </c>
      <c r="Y4500" s="33">
        <v>1796</v>
      </c>
      <c r="AA4500" s="33" t="s">
        <v>42844</v>
      </c>
      <c r="AB4500" s="33">
        <v>3952</v>
      </c>
      <c r="AC4500" s="103">
        <v>18083</v>
      </c>
    </row>
    <row r="4501" spans="1:29" ht="13" customHeight="1" x14ac:dyDescent="0.2">
      <c r="A4501" s="33" t="s">
        <v>22932</v>
      </c>
      <c r="B4501" s="33">
        <v>46</v>
      </c>
      <c r="C4501" s="33" t="s">
        <v>13</v>
      </c>
      <c r="D4501" s="33" t="s">
        <v>14</v>
      </c>
      <c r="F4501" s="94">
        <v>42600</v>
      </c>
      <c r="G4501" s="33" t="s">
        <v>22933</v>
      </c>
      <c r="H4501" s="33" t="s">
        <v>22934</v>
      </c>
      <c r="I4501" s="33" t="s">
        <v>38</v>
      </c>
      <c r="J4501" s="62">
        <v>94904</v>
      </c>
      <c r="K4501" s="33" t="s">
        <v>22935</v>
      </c>
      <c r="L4501" s="33" t="s">
        <v>22936</v>
      </c>
      <c r="M4501" s="1" t="s">
        <v>47857</v>
      </c>
      <c r="N4501" s="33" t="s">
        <v>2896</v>
      </c>
      <c r="O4501" s="33" t="s">
        <v>22937</v>
      </c>
      <c r="P4501" s="33" t="s">
        <v>45771</v>
      </c>
      <c r="Q4501" s="33" t="s">
        <v>29986</v>
      </c>
      <c r="R4501" s="39" t="s">
        <v>22938</v>
      </c>
      <c r="S4501" s="33" t="s">
        <v>509</v>
      </c>
      <c r="T4501" s="33" t="s">
        <v>45897</v>
      </c>
      <c r="U4501" s="33" t="s">
        <v>49804</v>
      </c>
      <c r="V4501" s="33" t="s">
        <v>26482</v>
      </c>
      <c r="W4501" s="33" t="s">
        <v>26485</v>
      </c>
      <c r="AA4501" s="33" t="s">
        <v>42844</v>
      </c>
      <c r="AB4501" s="33">
        <v>3951</v>
      </c>
      <c r="AC4501" s="103">
        <v>18087</v>
      </c>
    </row>
    <row r="4502" spans="1:29" ht="13" customHeight="1" x14ac:dyDescent="0.2">
      <c r="A4502" s="33" t="s">
        <v>22950</v>
      </c>
      <c r="B4502" s="33">
        <v>36</v>
      </c>
      <c r="C4502" s="33" t="s">
        <v>13</v>
      </c>
      <c r="D4502" s="33" t="s">
        <v>30</v>
      </c>
      <c r="E4502" s="33" t="s">
        <v>22951</v>
      </c>
      <c r="F4502" s="94">
        <v>42600</v>
      </c>
      <c r="G4502" s="33" t="s">
        <v>26579</v>
      </c>
      <c r="H4502" s="33" t="s">
        <v>11596</v>
      </c>
      <c r="I4502" s="33" t="s">
        <v>336</v>
      </c>
      <c r="J4502" s="62">
        <v>67601</v>
      </c>
      <c r="K4502" s="33" t="s">
        <v>1834</v>
      </c>
      <c r="L4502" s="33" t="s">
        <v>22952</v>
      </c>
      <c r="M4502" s="1" t="s">
        <v>47858</v>
      </c>
      <c r="N4502" s="33" t="s">
        <v>20</v>
      </c>
      <c r="O4502" s="33" t="s">
        <v>36560</v>
      </c>
      <c r="P4502" s="33" t="s">
        <v>45771</v>
      </c>
      <c r="Q4502" s="33" t="s">
        <v>29986</v>
      </c>
      <c r="R4502" s="39" t="s">
        <v>22953</v>
      </c>
      <c r="S4502" s="33" t="s">
        <v>93</v>
      </c>
      <c r="T4502" s="33" t="s">
        <v>28</v>
      </c>
      <c r="U4502" s="33" t="s">
        <v>26487</v>
      </c>
      <c r="V4502" s="33" t="s">
        <v>26482</v>
      </c>
      <c r="W4502" s="33" t="s">
        <v>26483</v>
      </c>
      <c r="X4502" s="33" t="s">
        <v>93</v>
      </c>
      <c r="Y4502" s="33">
        <v>1798</v>
      </c>
      <c r="AA4502" s="33" t="s">
        <v>42844</v>
      </c>
      <c r="AB4502" s="33">
        <v>3953</v>
      </c>
      <c r="AC4502" s="103">
        <v>18086</v>
      </c>
    </row>
    <row r="4503" spans="1:29" ht="13" customHeight="1" x14ac:dyDescent="0.2">
      <c r="A4503" s="33" t="s">
        <v>22954</v>
      </c>
      <c r="B4503" s="33">
        <v>27</v>
      </c>
      <c r="C4503" s="33" t="s">
        <v>13</v>
      </c>
      <c r="D4503" s="33" t="s">
        <v>78</v>
      </c>
      <c r="F4503" s="94">
        <v>42599</v>
      </c>
      <c r="G4503" s="33" t="s">
        <v>22955</v>
      </c>
      <c r="H4503" s="33" t="s">
        <v>15086</v>
      </c>
      <c r="I4503" s="33" t="s">
        <v>281</v>
      </c>
      <c r="J4503" s="62">
        <v>98626</v>
      </c>
      <c r="K4503" s="33" t="s">
        <v>1774</v>
      </c>
      <c r="L4503" s="33" t="s">
        <v>15088</v>
      </c>
      <c r="M4503" s="1" t="s">
        <v>47859</v>
      </c>
      <c r="N4503" s="33" t="s">
        <v>20</v>
      </c>
      <c r="O4503" s="33" t="s">
        <v>26641</v>
      </c>
      <c r="P4503" s="33" t="s">
        <v>45771</v>
      </c>
      <c r="Q4503" s="33" t="s">
        <v>29986</v>
      </c>
      <c r="R4503" s="39" t="s">
        <v>22956</v>
      </c>
      <c r="S4503" s="33" t="s">
        <v>22</v>
      </c>
      <c r="T4503" s="33" t="s">
        <v>28</v>
      </c>
      <c r="U4503" s="33" t="s">
        <v>26494</v>
      </c>
      <c r="V4503" s="33" t="s">
        <v>26484</v>
      </c>
      <c r="W4503" s="33" t="s">
        <v>26485</v>
      </c>
      <c r="X4503" s="33" t="s">
        <v>93</v>
      </c>
      <c r="Y4503" s="33">
        <v>1793</v>
      </c>
      <c r="AA4503" s="33" t="s">
        <v>42843</v>
      </c>
      <c r="AB4503" s="33">
        <v>3945</v>
      </c>
      <c r="AC4503" s="103">
        <v>18079</v>
      </c>
    </row>
    <row r="4504" spans="1:29" ht="13" customHeight="1" x14ac:dyDescent="0.2">
      <c r="A4504" s="33" t="s">
        <v>22988</v>
      </c>
      <c r="B4504" s="33">
        <v>18</v>
      </c>
      <c r="C4504" s="33" t="s">
        <v>13</v>
      </c>
      <c r="D4504" s="33" t="s">
        <v>78</v>
      </c>
      <c r="F4504" s="94">
        <v>42598</v>
      </c>
      <c r="G4504" s="33" t="s">
        <v>26580</v>
      </c>
      <c r="H4504" s="33" t="s">
        <v>91</v>
      </c>
      <c r="I4504" s="33" t="s">
        <v>38</v>
      </c>
      <c r="J4504" s="62">
        <v>90003</v>
      </c>
      <c r="K4504" s="33" t="s">
        <v>91</v>
      </c>
      <c r="L4504" s="33" t="s">
        <v>92</v>
      </c>
      <c r="M4504" s="1" t="s">
        <v>45984</v>
      </c>
      <c r="N4504" s="33" t="s">
        <v>20</v>
      </c>
      <c r="O4504" s="33" t="s">
        <v>22989</v>
      </c>
      <c r="P4504" s="33" t="s">
        <v>45771</v>
      </c>
      <c r="Q4504" s="33" t="s">
        <v>29986</v>
      </c>
      <c r="R4504" s="39" t="s">
        <v>22990</v>
      </c>
      <c r="S4504" s="33" t="s">
        <v>93</v>
      </c>
      <c r="T4504" s="33" t="s">
        <v>21</v>
      </c>
      <c r="U4504" s="33" t="s">
        <v>26689</v>
      </c>
      <c r="V4504" s="33" t="s">
        <v>26482</v>
      </c>
      <c r="W4504" s="33" t="s">
        <v>26486</v>
      </c>
      <c r="X4504" s="33" t="s">
        <v>93</v>
      </c>
      <c r="Y4504" s="33">
        <v>1795</v>
      </c>
      <c r="AA4504" s="33" t="s">
        <v>42842</v>
      </c>
      <c r="AB4504" s="33">
        <v>3941</v>
      </c>
      <c r="AC4504" s="103">
        <v>18073</v>
      </c>
    </row>
    <row r="4505" spans="1:29" ht="13" customHeight="1" x14ac:dyDescent="0.2">
      <c r="A4505" s="33" t="s">
        <v>22957</v>
      </c>
      <c r="B4505" s="33">
        <v>30</v>
      </c>
      <c r="C4505" s="33" t="s">
        <v>13</v>
      </c>
      <c r="D4505" s="33" t="s">
        <v>78</v>
      </c>
      <c r="E4505" s="33" t="s">
        <v>22958</v>
      </c>
      <c r="F4505" s="94">
        <v>42598</v>
      </c>
      <c r="G4505" s="33" t="s">
        <v>22959</v>
      </c>
      <c r="H4505" s="33" t="s">
        <v>1641</v>
      </c>
      <c r="I4505" s="33" t="s">
        <v>38</v>
      </c>
      <c r="J4505" s="62">
        <v>95207</v>
      </c>
      <c r="K4505" s="33" t="s">
        <v>1643</v>
      </c>
      <c r="L4505" s="33" t="s">
        <v>1644</v>
      </c>
      <c r="M4505" s="1" t="s">
        <v>46709</v>
      </c>
      <c r="N4505" s="33" t="s">
        <v>20</v>
      </c>
      <c r="O4505" s="33" t="s">
        <v>22960</v>
      </c>
      <c r="P4505" s="33" t="s">
        <v>45771</v>
      </c>
      <c r="Q4505" s="33" t="s">
        <v>29986</v>
      </c>
      <c r="R4505" s="39" t="s">
        <v>22961</v>
      </c>
      <c r="S4505" s="33" t="s">
        <v>93</v>
      </c>
      <c r="T4505" s="33" t="s">
        <v>21</v>
      </c>
      <c r="U4505" s="33" t="s">
        <v>26689</v>
      </c>
      <c r="V4505" s="33" t="s">
        <v>26482</v>
      </c>
      <c r="W4505" s="33" t="s">
        <v>26486</v>
      </c>
      <c r="X4505" s="33" t="s">
        <v>509</v>
      </c>
      <c r="Y4505" s="33">
        <v>1791</v>
      </c>
      <c r="AA4505" s="33" t="s">
        <v>42842</v>
      </c>
      <c r="AB4505" s="33">
        <v>3940</v>
      </c>
      <c r="AC4505" s="103">
        <v>18071</v>
      </c>
    </row>
    <row r="4506" spans="1:29" ht="13" customHeight="1" x14ac:dyDescent="0.2">
      <c r="A4506" s="33" t="s">
        <v>22962</v>
      </c>
      <c r="B4506" s="33">
        <v>32</v>
      </c>
      <c r="C4506" s="33" t="s">
        <v>13</v>
      </c>
      <c r="D4506" s="33" t="s">
        <v>30</v>
      </c>
      <c r="E4506" s="33" t="s">
        <v>22963</v>
      </c>
      <c r="F4506" s="94">
        <v>42598</v>
      </c>
      <c r="G4506" s="33" t="s">
        <v>22964</v>
      </c>
      <c r="H4506" s="33" t="s">
        <v>19338</v>
      </c>
      <c r="I4506" s="33" t="s">
        <v>337</v>
      </c>
      <c r="J4506" s="62">
        <v>28645</v>
      </c>
      <c r="K4506" s="33" t="s">
        <v>7846</v>
      </c>
      <c r="L4506" s="33" t="s">
        <v>22965</v>
      </c>
      <c r="M4506" s="1" t="s">
        <v>47860</v>
      </c>
      <c r="N4506" s="33" t="s">
        <v>20</v>
      </c>
      <c r="O4506" s="33" t="s">
        <v>22966</v>
      </c>
      <c r="P4506" s="33" t="s">
        <v>45771</v>
      </c>
      <c r="Q4506" s="33" t="s">
        <v>29986</v>
      </c>
      <c r="R4506" s="39" t="s">
        <v>22967</v>
      </c>
      <c r="S4506" s="33" t="s">
        <v>93</v>
      </c>
      <c r="T4506" s="33" t="s">
        <v>21</v>
      </c>
      <c r="U4506" s="33" t="s">
        <v>26689</v>
      </c>
      <c r="V4506" s="33" t="s">
        <v>26484</v>
      </c>
      <c r="W4506" s="33" t="s">
        <v>26486</v>
      </c>
      <c r="X4506" s="33" t="s">
        <v>509</v>
      </c>
      <c r="Y4506" s="33">
        <v>1789</v>
      </c>
      <c r="AA4506" s="33" t="s">
        <v>42843</v>
      </c>
      <c r="AB4506" s="33">
        <v>3939</v>
      </c>
      <c r="AC4506" s="103">
        <v>18070</v>
      </c>
    </row>
    <row r="4507" spans="1:29" ht="13" customHeight="1" x14ac:dyDescent="0.2">
      <c r="A4507" s="33" t="s">
        <v>22968</v>
      </c>
      <c r="B4507" s="33">
        <v>36</v>
      </c>
      <c r="C4507" s="33" t="s">
        <v>13</v>
      </c>
      <c r="D4507" s="33" t="s">
        <v>30</v>
      </c>
      <c r="F4507" s="94">
        <v>42598</v>
      </c>
      <c r="G4507" s="33" t="s">
        <v>22969</v>
      </c>
      <c r="H4507" s="33" t="s">
        <v>3224</v>
      </c>
      <c r="I4507" s="33" t="s">
        <v>62</v>
      </c>
      <c r="J4507" s="62">
        <v>44085</v>
      </c>
      <c r="K4507" s="33" t="s">
        <v>22970</v>
      </c>
      <c r="L4507" s="33" t="s">
        <v>22971</v>
      </c>
      <c r="M4507" s="1" t="s">
        <v>46418</v>
      </c>
      <c r="N4507" s="33" t="s">
        <v>20</v>
      </c>
      <c r="O4507" s="33" t="s">
        <v>22972</v>
      </c>
      <c r="P4507" s="33" t="s">
        <v>45771</v>
      </c>
      <c r="Q4507" s="33" t="s">
        <v>29986</v>
      </c>
      <c r="R4507" s="39" t="s">
        <v>22973</v>
      </c>
      <c r="S4507" s="33" t="s">
        <v>22</v>
      </c>
      <c r="T4507" s="33" t="s">
        <v>21</v>
      </c>
      <c r="U4507" s="33" t="s">
        <v>26689</v>
      </c>
      <c r="V4507" s="33" t="s">
        <v>26482</v>
      </c>
      <c r="W4507" s="33" t="s">
        <v>26483</v>
      </c>
      <c r="X4507" s="33" t="s">
        <v>93</v>
      </c>
      <c r="Y4507" s="33">
        <v>1787</v>
      </c>
      <c r="AA4507" s="33" t="s">
        <v>42843</v>
      </c>
      <c r="AB4507" s="33">
        <v>3938</v>
      </c>
      <c r="AC4507" s="103">
        <v>18076</v>
      </c>
    </row>
    <row r="4508" spans="1:29" ht="13" customHeight="1" x14ac:dyDescent="0.2">
      <c r="A4508" s="33" t="s">
        <v>22974</v>
      </c>
      <c r="B4508" s="33">
        <v>25</v>
      </c>
      <c r="C4508" s="33" t="s">
        <v>13</v>
      </c>
      <c r="D4508" s="33" t="s">
        <v>41</v>
      </c>
      <c r="F4508" s="94">
        <v>42598</v>
      </c>
      <c r="G4508" s="33" t="s">
        <v>22975</v>
      </c>
      <c r="H4508" s="33" t="s">
        <v>515</v>
      </c>
      <c r="I4508" s="33" t="s">
        <v>111</v>
      </c>
      <c r="J4508" s="62">
        <v>85735</v>
      </c>
      <c r="K4508" s="33" t="s">
        <v>516</v>
      </c>
      <c r="L4508" s="33" t="s">
        <v>22976</v>
      </c>
      <c r="M4508" s="1" t="s">
        <v>46169</v>
      </c>
      <c r="N4508" s="33" t="s">
        <v>20</v>
      </c>
      <c r="O4508" s="33" t="s">
        <v>22977</v>
      </c>
      <c r="P4508" s="33" t="s">
        <v>45771</v>
      </c>
      <c r="Q4508" s="33" t="s">
        <v>29986</v>
      </c>
      <c r="R4508" s="39" t="s">
        <v>22978</v>
      </c>
      <c r="S4508" s="33" t="s">
        <v>93</v>
      </c>
      <c r="T4508" s="33" t="s">
        <v>45897</v>
      </c>
      <c r="U4508" s="33" t="s">
        <v>49804</v>
      </c>
      <c r="V4508" s="33" t="s">
        <v>26484</v>
      </c>
      <c r="W4508" s="33" t="s">
        <v>26485</v>
      </c>
      <c r="X4508" s="33" t="s">
        <v>93</v>
      </c>
      <c r="Y4508" s="33">
        <v>1792</v>
      </c>
      <c r="AA4508" s="33" t="s">
        <v>42843</v>
      </c>
      <c r="AB4508" s="33">
        <v>3943</v>
      </c>
      <c r="AC4508" s="103">
        <v>18075</v>
      </c>
    </row>
    <row r="4509" spans="1:29" ht="13" customHeight="1" x14ac:dyDescent="0.2">
      <c r="A4509" s="33" t="s">
        <v>22984</v>
      </c>
      <c r="B4509" s="33">
        <v>53</v>
      </c>
      <c r="C4509" s="33" t="s">
        <v>13</v>
      </c>
      <c r="D4509" s="33" t="s">
        <v>30</v>
      </c>
      <c r="F4509" s="94">
        <v>42598</v>
      </c>
      <c r="G4509" s="33" t="s">
        <v>22985</v>
      </c>
      <c r="H4509" s="33" t="s">
        <v>15467</v>
      </c>
      <c r="I4509" s="33" t="s">
        <v>111</v>
      </c>
      <c r="J4509" s="62">
        <v>85120</v>
      </c>
      <c r="K4509" s="33" t="s">
        <v>2214</v>
      </c>
      <c r="L4509" s="33" t="s">
        <v>1759</v>
      </c>
      <c r="M4509" s="1" t="s">
        <v>46707</v>
      </c>
      <c r="N4509" s="33" t="s">
        <v>20</v>
      </c>
      <c r="O4509" s="33" t="s">
        <v>22986</v>
      </c>
      <c r="P4509" s="33" t="s">
        <v>45771</v>
      </c>
      <c r="Q4509" s="33" t="s">
        <v>29986</v>
      </c>
      <c r="R4509" s="39" t="s">
        <v>22987</v>
      </c>
      <c r="S4509" s="33" t="s">
        <v>93</v>
      </c>
      <c r="T4509" s="33" t="s">
        <v>45897</v>
      </c>
      <c r="U4509" s="33" t="s">
        <v>39851</v>
      </c>
      <c r="V4509" s="33" t="s">
        <v>26482</v>
      </c>
      <c r="W4509" s="33" t="s">
        <v>26485</v>
      </c>
      <c r="X4509" s="33" t="s">
        <v>93</v>
      </c>
      <c r="Y4509" s="33">
        <v>1790</v>
      </c>
      <c r="AA4509" s="33" t="s">
        <v>42844</v>
      </c>
      <c r="AB4509" s="33">
        <v>3942</v>
      </c>
      <c r="AC4509" s="103">
        <v>18074</v>
      </c>
    </row>
    <row r="4510" spans="1:29" ht="13" customHeight="1" x14ac:dyDescent="0.2">
      <c r="A4510" s="33" t="s">
        <v>22979</v>
      </c>
      <c r="B4510" s="33">
        <v>55</v>
      </c>
      <c r="C4510" s="33" t="s">
        <v>13</v>
      </c>
      <c r="D4510" s="33" t="s">
        <v>30</v>
      </c>
      <c r="F4510" s="94">
        <v>42598</v>
      </c>
      <c r="G4510" s="33" t="s">
        <v>22980</v>
      </c>
      <c r="H4510" s="33" t="s">
        <v>1538</v>
      </c>
      <c r="I4510" s="33" t="s">
        <v>138</v>
      </c>
      <c r="J4510" s="62">
        <v>26704</v>
      </c>
      <c r="K4510" s="33" t="s">
        <v>22981</v>
      </c>
      <c r="L4510" s="33" t="s">
        <v>22982</v>
      </c>
      <c r="M4510" s="1" t="s">
        <v>47861</v>
      </c>
      <c r="N4510" s="33" t="s">
        <v>20</v>
      </c>
      <c r="O4510" s="33" t="s">
        <v>36561</v>
      </c>
      <c r="P4510" s="33" t="s">
        <v>45771</v>
      </c>
      <c r="Q4510" s="33" t="s">
        <v>29986</v>
      </c>
      <c r="R4510" s="39" t="s">
        <v>22983</v>
      </c>
      <c r="S4510" s="33" t="s">
        <v>93</v>
      </c>
      <c r="T4510" s="33" t="s">
        <v>45897</v>
      </c>
      <c r="U4510" s="33" t="s">
        <v>49804</v>
      </c>
      <c r="V4510" s="33" t="s">
        <v>26482</v>
      </c>
      <c r="W4510" s="33" t="s">
        <v>26485</v>
      </c>
      <c r="X4510" s="33" t="s">
        <v>93</v>
      </c>
      <c r="Y4510" s="33">
        <v>2145</v>
      </c>
      <c r="AA4510" s="33" t="s">
        <v>42843</v>
      </c>
      <c r="AB4510" s="33">
        <v>3944</v>
      </c>
      <c r="AC4510" s="103">
        <v>18072</v>
      </c>
    </row>
    <row r="4511" spans="1:29" ht="13" customHeight="1" x14ac:dyDescent="0.2">
      <c r="A4511" s="33" t="s">
        <v>22997</v>
      </c>
      <c r="B4511" s="33">
        <v>29</v>
      </c>
      <c r="C4511" s="33" t="s">
        <v>13</v>
      </c>
      <c r="D4511" s="33" t="s">
        <v>41</v>
      </c>
      <c r="F4511" s="94">
        <v>42597</v>
      </c>
      <c r="G4511" s="33" t="s">
        <v>22998</v>
      </c>
      <c r="H4511" s="33" t="s">
        <v>22999</v>
      </c>
      <c r="I4511" s="33" t="s">
        <v>224</v>
      </c>
      <c r="J4511" s="62">
        <v>22042</v>
      </c>
      <c r="K4511" s="33" t="s">
        <v>4052</v>
      </c>
      <c r="L4511" s="33" t="s">
        <v>4053</v>
      </c>
      <c r="M4511" s="1" t="s">
        <v>47862</v>
      </c>
      <c r="N4511" s="33" t="s">
        <v>20</v>
      </c>
      <c r="O4511" s="33" t="s">
        <v>23000</v>
      </c>
      <c r="P4511" s="33" t="s">
        <v>45771</v>
      </c>
      <c r="Q4511" s="33" t="s">
        <v>29986</v>
      </c>
      <c r="R4511" s="39" t="s">
        <v>23001</v>
      </c>
      <c r="S4511" s="33" t="s">
        <v>509</v>
      </c>
      <c r="T4511" s="33" t="s">
        <v>21</v>
      </c>
      <c r="U4511" s="33" t="s">
        <v>26513</v>
      </c>
      <c r="V4511" s="33" t="s">
        <v>26482</v>
      </c>
      <c r="W4511" s="33" t="s">
        <v>26485</v>
      </c>
      <c r="X4511" s="33" t="s">
        <v>93</v>
      </c>
      <c r="Y4511" s="33">
        <v>1786</v>
      </c>
      <c r="AA4511" s="33" t="s">
        <v>42844</v>
      </c>
      <c r="AB4511" s="33">
        <v>3937</v>
      </c>
      <c r="AC4511" s="103">
        <v>18068</v>
      </c>
    </row>
    <row r="4512" spans="1:29" ht="13" customHeight="1" x14ac:dyDescent="0.2">
      <c r="A4512" s="33" t="s">
        <v>22991</v>
      </c>
      <c r="B4512" s="33">
        <v>42</v>
      </c>
      <c r="C4512" s="33" t="s">
        <v>13</v>
      </c>
      <c r="D4512" s="33" t="s">
        <v>30</v>
      </c>
      <c r="E4512" s="33" t="s">
        <v>22992</v>
      </c>
      <c r="F4512" s="94">
        <v>42597</v>
      </c>
      <c r="G4512" s="33" t="s">
        <v>22993</v>
      </c>
      <c r="H4512" s="33" t="s">
        <v>22994</v>
      </c>
      <c r="I4512" s="33" t="s">
        <v>297</v>
      </c>
      <c r="J4512" s="62">
        <v>38326</v>
      </c>
      <c r="K4512" s="33" t="s">
        <v>1312</v>
      </c>
      <c r="L4512" s="33" t="s">
        <v>5147</v>
      </c>
      <c r="M4512" s="1" t="s">
        <v>48899</v>
      </c>
      <c r="N4512" s="33" t="s">
        <v>20</v>
      </c>
      <c r="O4512" s="33" t="s">
        <v>22995</v>
      </c>
      <c r="P4512" s="33" t="s">
        <v>45771</v>
      </c>
      <c r="Q4512" s="33" t="s">
        <v>29986</v>
      </c>
      <c r="R4512" s="39" t="s">
        <v>22996</v>
      </c>
      <c r="S4512" s="33" t="s">
        <v>22</v>
      </c>
      <c r="T4512" s="33" t="s">
        <v>21</v>
      </c>
      <c r="U4512" s="33" t="s">
        <v>26689</v>
      </c>
      <c r="V4512" s="33" t="s">
        <v>26484</v>
      </c>
      <c r="W4512" s="33" t="s">
        <v>19153</v>
      </c>
      <c r="X4512" s="33" t="s">
        <v>93</v>
      </c>
      <c r="Y4512" s="33">
        <v>1788</v>
      </c>
      <c r="AA4512" s="33" t="s">
        <v>42843</v>
      </c>
      <c r="AB4512" s="33">
        <v>3936</v>
      </c>
      <c r="AC4512" s="103">
        <v>18067</v>
      </c>
    </row>
    <row r="4513" spans="1:29" ht="13" customHeight="1" x14ac:dyDescent="0.2">
      <c r="A4513" s="33" t="s">
        <v>23002</v>
      </c>
      <c r="B4513" s="33">
        <v>23</v>
      </c>
      <c r="C4513" s="33" t="s">
        <v>13</v>
      </c>
      <c r="D4513" s="33" t="s">
        <v>78</v>
      </c>
      <c r="E4513" s="33" t="s">
        <v>23003</v>
      </c>
      <c r="F4513" s="94">
        <v>42595</v>
      </c>
      <c r="G4513" s="33" t="s">
        <v>23004</v>
      </c>
      <c r="H4513" s="33" t="s">
        <v>828</v>
      </c>
      <c r="I4513" s="33" t="s">
        <v>406</v>
      </c>
      <c r="J4513" s="62">
        <v>53216</v>
      </c>
      <c r="K4513" s="33" t="s">
        <v>828</v>
      </c>
      <c r="L4513" s="33" t="s">
        <v>3532</v>
      </c>
      <c r="M4513" s="1" t="s">
        <v>46081</v>
      </c>
      <c r="N4513" s="33" t="s">
        <v>20</v>
      </c>
      <c r="O4513" s="33" t="s">
        <v>23005</v>
      </c>
      <c r="P4513" s="33" t="s">
        <v>49753</v>
      </c>
      <c r="Q4513" s="33" t="s">
        <v>18502</v>
      </c>
      <c r="R4513" s="39" t="s">
        <v>23006</v>
      </c>
      <c r="S4513" s="33" t="s">
        <v>93</v>
      </c>
      <c r="T4513" s="33" t="s">
        <v>21</v>
      </c>
      <c r="U4513" s="33" t="s">
        <v>26689</v>
      </c>
      <c r="V4513" s="33" t="s">
        <v>26482</v>
      </c>
      <c r="W4513" s="33" t="s">
        <v>26486</v>
      </c>
      <c r="X4513" s="33" t="s">
        <v>509</v>
      </c>
      <c r="Y4513" s="33">
        <v>1780</v>
      </c>
      <c r="AA4513" s="33" t="s">
        <v>42842</v>
      </c>
      <c r="AB4513" s="33">
        <v>3931</v>
      </c>
      <c r="AC4513" s="103">
        <v>18061</v>
      </c>
    </row>
    <row r="4514" spans="1:29" ht="13" customHeight="1" x14ac:dyDescent="0.2">
      <c r="A4514" s="33" t="s">
        <v>23011</v>
      </c>
      <c r="B4514" s="33">
        <v>38</v>
      </c>
      <c r="C4514" s="33" t="s">
        <v>13</v>
      </c>
      <c r="D4514" s="33" t="s">
        <v>41</v>
      </c>
      <c r="F4514" s="94">
        <v>42595</v>
      </c>
      <c r="G4514" s="33" t="s">
        <v>23012</v>
      </c>
      <c r="H4514" s="33" t="s">
        <v>581</v>
      </c>
      <c r="I4514" s="33" t="s">
        <v>111</v>
      </c>
      <c r="J4514" s="62">
        <v>85031</v>
      </c>
      <c r="K4514" s="33" t="s">
        <v>582</v>
      </c>
      <c r="L4514" s="33" t="s">
        <v>583</v>
      </c>
      <c r="M4514" s="1" t="s">
        <v>45935</v>
      </c>
      <c r="N4514" s="33" t="s">
        <v>20</v>
      </c>
      <c r="O4514" s="33" t="s">
        <v>23013</v>
      </c>
      <c r="P4514" s="33" t="s">
        <v>45771</v>
      </c>
      <c r="Q4514" s="33" t="s">
        <v>29986</v>
      </c>
      <c r="R4514" s="39" t="s">
        <v>23014</v>
      </c>
      <c r="S4514" s="33" t="s">
        <v>509</v>
      </c>
      <c r="T4514" s="33" t="s">
        <v>21</v>
      </c>
      <c r="U4514" s="33" t="s">
        <v>26682</v>
      </c>
      <c r="V4514" s="33" t="s">
        <v>26484</v>
      </c>
      <c r="W4514" s="33" t="s">
        <v>26485</v>
      </c>
      <c r="X4514" s="33" t="s">
        <v>93</v>
      </c>
      <c r="Y4514" s="33">
        <v>1781</v>
      </c>
      <c r="AA4514" s="33" t="s">
        <v>42842</v>
      </c>
      <c r="AB4514" s="33">
        <v>3933</v>
      </c>
      <c r="AC4514" s="103">
        <v>18060</v>
      </c>
    </row>
    <row r="4515" spans="1:29" ht="13" customHeight="1" x14ac:dyDescent="0.2">
      <c r="A4515" s="33" t="s">
        <v>23007</v>
      </c>
      <c r="B4515" s="33">
        <v>53</v>
      </c>
      <c r="C4515" s="33" t="s">
        <v>13</v>
      </c>
      <c r="D4515" s="33" t="s">
        <v>30</v>
      </c>
      <c r="F4515" s="94">
        <v>42595</v>
      </c>
      <c r="G4515" s="33" t="s">
        <v>23008</v>
      </c>
      <c r="H4515" s="33" t="s">
        <v>1338</v>
      </c>
      <c r="I4515" s="33" t="s">
        <v>191</v>
      </c>
      <c r="J4515" s="62">
        <v>80226</v>
      </c>
      <c r="K4515" s="33" t="s">
        <v>1655</v>
      </c>
      <c r="L4515" s="33" t="s">
        <v>22</v>
      </c>
      <c r="M4515" s="1" t="s">
        <v>48929</v>
      </c>
      <c r="N4515" s="33" t="s">
        <v>20</v>
      </c>
      <c r="O4515" s="33" t="s">
        <v>23009</v>
      </c>
      <c r="P4515" s="33" t="s">
        <v>45771</v>
      </c>
      <c r="Q4515" s="33" t="s">
        <v>29986</v>
      </c>
      <c r="R4515" s="39" t="s">
        <v>23010</v>
      </c>
      <c r="S4515" s="33" t="s">
        <v>93</v>
      </c>
      <c r="T4515" s="33" t="s">
        <v>21</v>
      </c>
      <c r="U4515" s="33" t="s">
        <v>26689</v>
      </c>
      <c r="V4515" s="33" t="s">
        <v>26482</v>
      </c>
      <c r="W4515" s="33" t="s">
        <v>26485</v>
      </c>
      <c r="X4515" s="33" t="s">
        <v>93</v>
      </c>
      <c r="Y4515" s="33">
        <v>1784</v>
      </c>
      <c r="AA4515" s="33" t="s">
        <v>42844</v>
      </c>
      <c r="AB4515" s="33">
        <v>3932</v>
      </c>
      <c r="AC4515" s="103">
        <v>18059</v>
      </c>
    </row>
    <row r="4516" spans="1:29" ht="13" customHeight="1" x14ac:dyDescent="0.2">
      <c r="A4516" s="33" t="s">
        <v>6756</v>
      </c>
      <c r="B4516" s="33">
        <v>18</v>
      </c>
      <c r="C4516" s="33" t="s">
        <v>13</v>
      </c>
      <c r="D4516" s="33" t="s">
        <v>78</v>
      </c>
      <c r="F4516" s="94">
        <v>42595</v>
      </c>
      <c r="G4516" s="33" t="s">
        <v>23015</v>
      </c>
      <c r="H4516" s="33" t="s">
        <v>23016</v>
      </c>
      <c r="I4516" s="33" t="s">
        <v>915</v>
      </c>
      <c r="J4516" s="62">
        <v>71655</v>
      </c>
      <c r="K4516" s="33" t="s">
        <v>23017</v>
      </c>
      <c r="L4516" s="33" t="s">
        <v>23018</v>
      </c>
      <c r="M4516" s="1" t="s">
        <v>47863</v>
      </c>
      <c r="N4516" s="33" t="s">
        <v>362</v>
      </c>
      <c r="O4516" s="33" t="s">
        <v>23019</v>
      </c>
      <c r="P4516" s="33" t="s">
        <v>45771</v>
      </c>
      <c r="Q4516" s="33" t="s">
        <v>29986</v>
      </c>
      <c r="R4516" s="39" t="s">
        <v>23020</v>
      </c>
      <c r="S4516" s="33" t="s">
        <v>22</v>
      </c>
      <c r="T4516" s="33" t="s">
        <v>45897</v>
      </c>
      <c r="U4516" s="33" t="s">
        <v>49804</v>
      </c>
      <c r="V4516" s="33" t="s">
        <v>26487</v>
      </c>
      <c r="W4516" s="33" t="s">
        <v>26485</v>
      </c>
      <c r="AA4516" s="33" t="s">
        <v>42843</v>
      </c>
      <c r="AB4516" s="33">
        <v>3934</v>
      </c>
      <c r="AC4516" s="103">
        <v>18058</v>
      </c>
    </row>
    <row r="4517" spans="1:29" ht="13" customHeight="1" x14ac:dyDescent="0.2">
      <c r="A4517" s="33" t="s">
        <v>23021</v>
      </c>
      <c r="B4517" s="33">
        <v>36</v>
      </c>
      <c r="C4517" s="33" t="s">
        <v>13</v>
      </c>
      <c r="D4517" s="33" t="s">
        <v>41</v>
      </c>
      <c r="F4517" s="94">
        <v>42595</v>
      </c>
      <c r="G4517" s="33" t="s">
        <v>23022</v>
      </c>
      <c r="H4517" s="33" t="s">
        <v>7913</v>
      </c>
      <c r="I4517" s="33" t="s">
        <v>38</v>
      </c>
      <c r="J4517" s="62">
        <v>94544</v>
      </c>
      <c r="K4517" s="33" t="s">
        <v>555</v>
      </c>
      <c r="L4517" s="33" t="s">
        <v>7915</v>
      </c>
      <c r="M4517" s="1" t="s">
        <v>46932</v>
      </c>
      <c r="N4517" s="33" t="s">
        <v>20</v>
      </c>
      <c r="O4517" s="33" t="s">
        <v>23023</v>
      </c>
      <c r="P4517" s="33" t="s">
        <v>45771</v>
      </c>
      <c r="Q4517" s="33" t="s">
        <v>29986</v>
      </c>
      <c r="R4517" s="39" t="s">
        <v>23024</v>
      </c>
      <c r="S4517" s="33" t="s">
        <v>93</v>
      </c>
      <c r="T4517" s="33" t="s">
        <v>350</v>
      </c>
      <c r="U4517" s="33" t="s">
        <v>26775</v>
      </c>
      <c r="V4517" s="33" t="s">
        <v>26482</v>
      </c>
      <c r="W4517" s="33" t="s">
        <v>26483</v>
      </c>
      <c r="X4517" s="33" t="s">
        <v>93</v>
      </c>
      <c r="Y4517" s="33">
        <v>1832</v>
      </c>
      <c r="AA4517" s="33" t="s">
        <v>42844</v>
      </c>
      <c r="AB4517" s="33">
        <v>3935</v>
      </c>
      <c r="AC4517" s="103">
        <v>18063</v>
      </c>
    </row>
    <row r="4518" spans="1:29" ht="13" customHeight="1" x14ac:dyDescent="0.2">
      <c r="A4518" s="33" t="s">
        <v>23032</v>
      </c>
      <c r="B4518" s="33">
        <v>49</v>
      </c>
      <c r="C4518" s="33" t="s">
        <v>13</v>
      </c>
      <c r="D4518" s="33" t="s">
        <v>30</v>
      </c>
      <c r="E4518" s="33" t="s">
        <v>23033</v>
      </c>
      <c r="F4518" s="94">
        <v>42594</v>
      </c>
      <c r="G4518" s="33" t="s">
        <v>23034</v>
      </c>
      <c r="H4518" s="33" t="s">
        <v>1464</v>
      </c>
      <c r="I4518" s="33" t="s">
        <v>366</v>
      </c>
      <c r="J4518" s="62">
        <v>74464</v>
      </c>
      <c r="K4518" s="33" t="s">
        <v>1466</v>
      </c>
      <c r="L4518" s="33" t="s">
        <v>1467</v>
      </c>
      <c r="M4518" s="1" t="s">
        <v>46471</v>
      </c>
      <c r="N4518" s="33" t="s">
        <v>4952</v>
      </c>
      <c r="O4518" s="33" t="s">
        <v>23035</v>
      </c>
      <c r="P4518" s="33" t="s">
        <v>45771</v>
      </c>
      <c r="Q4518" s="33" t="s">
        <v>29986</v>
      </c>
      <c r="R4518" s="39" t="s">
        <v>23036</v>
      </c>
      <c r="S4518" s="33" t="s">
        <v>509</v>
      </c>
      <c r="T4518" s="33" t="s">
        <v>21</v>
      </c>
      <c r="U4518" s="33" t="s">
        <v>26506</v>
      </c>
      <c r="V4518" s="33" t="s">
        <v>26482</v>
      </c>
      <c r="W4518" s="33" t="s">
        <v>26485</v>
      </c>
      <c r="X4518" s="33" t="s">
        <v>509</v>
      </c>
      <c r="Y4518" s="33">
        <v>1783</v>
      </c>
      <c r="AA4518" s="33" t="s">
        <v>42843</v>
      </c>
      <c r="AB4518" s="33">
        <v>3928</v>
      </c>
      <c r="AC4518" s="103">
        <v>18053</v>
      </c>
    </row>
    <row r="4519" spans="1:29" ht="13" customHeight="1" x14ac:dyDescent="0.2">
      <c r="A4519" s="33" t="s">
        <v>23025</v>
      </c>
      <c r="B4519" s="33">
        <v>33</v>
      </c>
      <c r="C4519" s="33" t="s">
        <v>102</v>
      </c>
      <c r="D4519" s="33" t="s">
        <v>30</v>
      </c>
      <c r="E4519" s="33" t="s">
        <v>23026</v>
      </c>
      <c r="F4519" s="94">
        <v>42594</v>
      </c>
      <c r="G4519" s="33" t="s">
        <v>23027</v>
      </c>
      <c r="H4519" s="33" t="s">
        <v>23028</v>
      </c>
      <c r="I4519" s="33" t="s">
        <v>55</v>
      </c>
      <c r="J4519" s="62">
        <v>34744</v>
      </c>
      <c r="K4519" s="33" t="s">
        <v>1172</v>
      </c>
      <c r="L4519" s="33" t="s">
        <v>15410</v>
      </c>
      <c r="M4519" s="1" t="s">
        <v>47144</v>
      </c>
      <c r="N4519" s="33" t="s">
        <v>20</v>
      </c>
      <c r="O4519" s="33" t="s">
        <v>36562</v>
      </c>
      <c r="P4519" s="33" t="s">
        <v>23029</v>
      </c>
      <c r="Q4519" s="33" t="s">
        <v>29986</v>
      </c>
      <c r="R4519" s="39" t="s">
        <v>23030</v>
      </c>
      <c r="S4519" s="33" t="s">
        <v>93</v>
      </c>
      <c r="T4519" s="33" t="s">
        <v>45897</v>
      </c>
      <c r="U4519" s="33" t="s">
        <v>49804</v>
      </c>
      <c r="V4519" s="33" t="s">
        <v>26482</v>
      </c>
      <c r="W4519" s="33" t="s">
        <v>26485</v>
      </c>
      <c r="Z4519" s="33" t="s">
        <v>42353</v>
      </c>
      <c r="AA4519" s="33" t="s">
        <v>42844</v>
      </c>
      <c r="AB4519" s="33">
        <v>3929</v>
      </c>
      <c r="AC4519" s="103">
        <v>18055</v>
      </c>
    </row>
    <row r="4520" spans="1:29" ht="13" customHeight="1" x14ac:dyDescent="0.2">
      <c r="A4520" s="33" t="s">
        <v>23037</v>
      </c>
      <c r="B4520" s="33">
        <v>22</v>
      </c>
      <c r="C4520" s="33" t="s">
        <v>13</v>
      </c>
      <c r="D4520" s="33" t="s">
        <v>41</v>
      </c>
      <c r="F4520" s="94">
        <v>42594</v>
      </c>
      <c r="G4520" s="33" t="s">
        <v>23038</v>
      </c>
      <c r="H4520" s="33" t="s">
        <v>1333</v>
      </c>
      <c r="I4520" s="33" t="s">
        <v>111</v>
      </c>
      <c r="J4520" s="62">
        <v>85201</v>
      </c>
      <c r="K4520" s="33" t="s">
        <v>582</v>
      </c>
      <c r="L4520" s="33" t="s">
        <v>1334</v>
      </c>
      <c r="M4520" s="1" t="s">
        <v>46074</v>
      </c>
      <c r="N4520" s="33" t="s">
        <v>20</v>
      </c>
      <c r="O4520" s="33" t="s">
        <v>23039</v>
      </c>
      <c r="P4520" s="33" t="s">
        <v>45771</v>
      </c>
      <c r="Q4520" s="33" t="s">
        <v>29986</v>
      </c>
      <c r="R4520" s="39" t="s">
        <v>23040</v>
      </c>
      <c r="S4520" s="33" t="s">
        <v>93</v>
      </c>
      <c r="T4520" s="33" t="s">
        <v>28</v>
      </c>
      <c r="U4520" s="33" t="s">
        <v>26487</v>
      </c>
      <c r="V4520" s="33" t="s">
        <v>26482</v>
      </c>
      <c r="W4520" s="33" t="s">
        <v>26483</v>
      </c>
      <c r="X4520" s="33" t="s">
        <v>93</v>
      </c>
      <c r="Y4520" s="33">
        <v>1782</v>
      </c>
      <c r="AA4520" s="33" t="s">
        <v>42844</v>
      </c>
      <c r="AB4520" s="33">
        <v>3930</v>
      </c>
      <c r="AC4520" s="103">
        <v>18054</v>
      </c>
    </row>
    <row r="4521" spans="1:29" ht="13" customHeight="1" x14ac:dyDescent="0.2">
      <c r="A4521" s="33" t="s">
        <v>23045</v>
      </c>
      <c r="B4521" s="33">
        <v>33</v>
      </c>
      <c r="C4521" s="33" t="s">
        <v>13</v>
      </c>
      <c r="D4521" s="33" t="s">
        <v>41</v>
      </c>
      <c r="E4521" s="33" t="s">
        <v>23046</v>
      </c>
      <c r="F4521" s="94">
        <v>42593</v>
      </c>
      <c r="G4521" s="33" t="s">
        <v>23047</v>
      </c>
      <c r="H4521" s="33" t="s">
        <v>10707</v>
      </c>
      <c r="I4521" s="33" t="s">
        <v>38</v>
      </c>
      <c r="J4521" s="62">
        <v>92083</v>
      </c>
      <c r="K4521" s="33" t="s">
        <v>142</v>
      </c>
      <c r="L4521" s="33" t="s">
        <v>1962</v>
      </c>
      <c r="M4521" s="1" t="s">
        <v>46056</v>
      </c>
      <c r="N4521" s="33" t="s">
        <v>20</v>
      </c>
      <c r="O4521" s="33" t="s">
        <v>23048</v>
      </c>
      <c r="P4521" s="33" t="s">
        <v>31864</v>
      </c>
      <c r="Q4521" s="33" t="s">
        <v>29986</v>
      </c>
      <c r="R4521" s="39" t="s">
        <v>23049</v>
      </c>
      <c r="S4521" s="33" t="s">
        <v>93</v>
      </c>
      <c r="T4521" s="33" t="s">
        <v>21</v>
      </c>
      <c r="U4521" s="33" t="s">
        <v>26682</v>
      </c>
      <c r="V4521" s="33" t="s">
        <v>26487</v>
      </c>
      <c r="W4521" s="33" t="s">
        <v>19153</v>
      </c>
      <c r="X4521" s="33" t="s">
        <v>93</v>
      </c>
      <c r="Y4521" s="33">
        <v>1785</v>
      </c>
      <c r="AA4521" s="33" t="s">
        <v>42844</v>
      </c>
      <c r="AB4521" s="33">
        <v>3926</v>
      </c>
      <c r="AC4521" s="103">
        <v>18049</v>
      </c>
    </row>
    <row r="4522" spans="1:29" ht="13" customHeight="1" x14ac:dyDescent="0.2">
      <c r="A4522" s="33" t="s">
        <v>26627</v>
      </c>
      <c r="B4522" s="33">
        <v>54</v>
      </c>
      <c r="C4522" s="33" t="s">
        <v>13</v>
      </c>
      <c r="D4522" s="33" t="s">
        <v>30</v>
      </c>
      <c r="F4522" s="94">
        <v>42593</v>
      </c>
      <c r="G4522" s="33" t="s">
        <v>29950</v>
      </c>
      <c r="H4522" s="33" t="s">
        <v>5969</v>
      </c>
      <c r="I4522" s="33" t="s">
        <v>18</v>
      </c>
      <c r="J4522" s="62" t="s">
        <v>5970</v>
      </c>
      <c r="K4522" s="33" t="s">
        <v>5971</v>
      </c>
      <c r="L4522" s="33" t="s">
        <v>5972</v>
      </c>
      <c r="M4522" s="1" t="s">
        <v>47865</v>
      </c>
      <c r="N4522" s="33" t="s">
        <v>20</v>
      </c>
      <c r="O4522" s="33" t="s">
        <v>29949</v>
      </c>
      <c r="P4522" s="33" t="s">
        <v>45771</v>
      </c>
      <c r="Q4522" s="33" t="s">
        <v>29986</v>
      </c>
      <c r="R4522" s="39" t="s">
        <v>29772</v>
      </c>
      <c r="S4522" s="33" t="s">
        <v>93</v>
      </c>
      <c r="T4522" s="33" t="s">
        <v>21</v>
      </c>
      <c r="U4522" s="33" t="s">
        <v>26689</v>
      </c>
      <c r="V4522" s="33" t="s">
        <v>26484</v>
      </c>
      <c r="W4522" s="33" t="s">
        <v>26485</v>
      </c>
      <c r="X4522" s="33" t="s">
        <v>93</v>
      </c>
      <c r="Y4522" s="33">
        <v>2149</v>
      </c>
      <c r="AA4522" s="33" t="s">
        <v>42843</v>
      </c>
      <c r="AB4522" s="33">
        <v>3925</v>
      </c>
      <c r="AC4522" s="103">
        <v>18051</v>
      </c>
    </row>
    <row r="4523" spans="1:29" ht="13" customHeight="1" x14ac:dyDescent="0.2">
      <c r="A4523" s="33" t="s">
        <v>23041</v>
      </c>
      <c r="B4523" s="33">
        <v>59</v>
      </c>
      <c r="C4523" s="33" t="s">
        <v>13</v>
      </c>
      <c r="D4523" s="33" t="s">
        <v>30</v>
      </c>
      <c r="F4523" s="94">
        <v>42593</v>
      </c>
      <c r="G4523" s="33" t="s">
        <v>23042</v>
      </c>
      <c r="H4523" s="33" t="s">
        <v>11504</v>
      </c>
      <c r="I4523" s="33" t="s">
        <v>281</v>
      </c>
      <c r="J4523" s="62">
        <v>98188</v>
      </c>
      <c r="K4523" s="33" t="s">
        <v>1130</v>
      </c>
      <c r="L4523" s="33" t="s">
        <v>11506</v>
      </c>
      <c r="M4523" s="1" t="s">
        <v>47864</v>
      </c>
      <c r="N4523" s="33" t="s">
        <v>20</v>
      </c>
      <c r="O4523" s="33" t="s">
        <v>23043</v>
      </c>
      <c r="P4523" s="33" t="s">
        <v>45771</v>
      </c>
      <c r="Q4523" s="33" t="s">
        <v>29986</v>
      </c>
      <c r="R4523" s="39" t="s">
        <v>23044</v>
      </c>
      <c r="S4523" s="33" t="s">
        <v>509</v>
      </c>
      <c r="T4523" s="33" t="s">
        <v>21</v>
      </c>
      <c r="U4523" s="33" t="s">
        <v>26689</v>
      </c>
      <c r="V4523" s="33" t="s">
        <v>26484</v>
      </c>
      <c r="W4523" s="33" t="s">
        <v>26485</v>
      </c>
      <c r="X4523" s="33" t="s">
        <v>93</v>
      </c>
      <c r="Y4523" s="33">
        <v>1778</v>
      </c>
      <c r="AA4523" s="33" t="s">
        <v>42844</v>
      </c>
      <c r="AB4523" s="33">
        <v>3924</v>
      </c>
      <c r="AC4523" s="103">
        <v>18050</v>
      </c>
    </row>
    <row r="4524" spans="1:29" ht="13" customHeight="1" x14ac:dyDescent="0.2">
      <c r="A4524" s="33" t="s">
        <v>23050</v>
      </c>
      <c r="B4524" s="33">
        <v>39</v>
      </c>
      <c r="C4524" s="33" t="s">
        <v>13</v>
      </c>
      <c r="D4524" s="33" t="s">
        <v>30</v>
      </c>
      <c r="E4524" s="33" t="s">
        <v>23051</v>
      </c>
      <c r="F4524" s="94">
        <v>42593</v>
      </c>
      <c r="G4524" s="33" t="s">
        <v>23052</v>
      </c>
      <c r="H4524" s="33" t="s">
        <v>23053</v>
      </c>
      <c r="I4524" s="33" t="s">
        <v>293</v>
      </c>
      <c r="J4524" s="62">
        <v>40831</v>
      </c>
      <c r="K4524" s="33" t="s">
        <v>23053</v>
      </c>
      <c r="L4524" s="33" t="s">
        <v>14225</v>
      </c>
      <c r="M4524" s="1" t="s">
        <v>47866</v>
      </c>
      <c r="N4524" s="33" t="s">
        <v>20</v>
      </c>
      <c r="O4524" s="33" t="s">
        <v>23054</v>
      </c>
      <c r="P4524" s="33" t="s">
        <v>45771</v>
      </c>
      <c r="Q4524" s="33" t="s">
        <v>29986</v>
      </c>
      <c r="R4524" s="39" t="s">
        <v>23055</v>
      </c>
      <c r="S4524" s="33" t="s">
        <v>93</v>
      </c>
      <c r="T4524" s="33" t="s">
        <v>28</v>
      </c>
      <c r="U4524" s="33" t="s">
        <v>26487</v>
      </c>
      <c r="V4524" s="33" t="s">
        <v>26482</v>
      </c>
      <c r="W4524" s="33" t="s">
        <v>26486</v>
      </c>
      <c r="AA4524" s="33" t="s">
        <v>42843</v>
      </c>
      <c r="AB4524" s="33">
        <v>3927</v>
      </c>
      <c r="AC4524" s="103">
        <v>18047</v>
      </c>
    </row>
    <row r="4525" spans="1:29" ht="13" customHeight="1" x14ac:dyDescent="0.2">
      <c r="A4525" s="33" t="s">
        <v>36250</v>
      </c>
      <c r="B4525" s="33">
        <v>32</v>
      </c>
      <c r="C4525" s="33" t="s">
        <v>13</v>
      </c>
      <c r="D4525" s="33" t="s">
        <v>30</v>
      </c>
      <c r="E4525" s="95" t="s">
        <v>36256</v>
      </c>
      <c r="F4525" s="94">
        <v>42592</v>
      </c>
      <c r="G4525" s="33" t="s">
        <v>36255</v>
      </c>
      <c r="H4525" s="33" t="s">
        <v>265</v>
      </c>
      <c r="I4525" s="33" t="s">
        <v>66</v>
      </c>
      <c r="K4525" s="33" t="s">
        <v>265</v>
      </c>
      <c r="L4525" s="33" t="s">
        <v>266</v>
      </c>
      <c r="M4525" s="1" t="s">
        <v>46483</v>
      </c>
      <c r="N4525" s="33" t="s">
        <v>2125</v>
      </c>
      <c r="O4525" s="33" t="s">
        <v>36251</v>
      </c>
      <c r="P4525" s="33" t="s">
        <v>36252</v>
      </c>
      <c r="Q4525" s="33" t="s">
        <v>36254</v>
      </c>
      <c r="R4525" s="95" t="s">
        <v>36253</v>
      </c>
      <c r="S4525" s="33" t="s">
        <v>509</v>
      </c>
      <c r="T4525" s="33" t="s">
        <v>45897</v>
      </c>
      <c r="U4525" s="33" t="s">
        <v>49804</v>
      </c>
      <c r="V4525" s="33" t="s">
        <v>26482</v>
      </c>
      <c r="W4525" s="33" t="s">
        <v>26485</v>
      </c>
      <c r="X4525" s="33" t="s">
        <v>509</v>
      </c>
      <c r="AA4525" s="33" t="s">
        <v>49699</v>
      </c>
      <c r="AB4525" s="33">
        <v>3923</v>
      </c>
      <c r="AC4525" s="103">
        <v>18046</v>
      </c>
    </row>
    <row r="4526" spans="1:29" ht="13" customHeight="1" x14ac:dyDescent="0.2">
      <c r="A4526" s="33" t="s">
        <v>23061</v>
      </c>
      <c r="B4526" s="33">
        <v>14</v>
      </c>
      <c r="C4526" s="33" t="s">
        <v>13</v>
      </c>
      <c r="D4526" s="33" t="s">
        <v>41</v>
      </c>
      <c r="E4526" s="33" t="s">
        <v>23062</v>
      </c>
      <c r="F4526" s="94">
        <v>42591</v>
      </c>
      <c r="G4526" s="33" t="s">
        <v>23063</v>
      </c>
      <c r="H4526" s="33" t="s">
        <v>91</v>
      </c>
      <c r="I4526" s="33" t="s">
        <v>38</v>
      </c>
      <c r="J4526" s="62">
        <v>90033</v>
      </c>
      <c r="K4526" s="33" t="s">
        <v>91</v>
      </c>
      <c r="L4526" s="33" t="s">
        <v>92</v>
      </c>
      <c r="M4526" s="1" t="s">
        <v>45984</v>
      </c>
      <c r="N4526" s="33" t="s">
        <v>20</v>
      </c>
      <c r="O4526" s="33" t="s">
        <v>23064</v>
      </c>
      <c r="P4526" s="33" t="s">
        <v>49741</v>
      </c>
      <c r="Q4526" s="33" t="s">
        <v>29986</v>
      </c>
      <c r="R4526" s="39" t="s">
        <v>23065</v>
      </c>
      <c r="S4526" s="33" t="s">
        <v>93</v>
      </c>
      <c r="T4526" s="33" t="s">
        <v>21</v>
      </c>
      <c r="U4526" s="33" t="s">
        <v>26689</v>
      </c>
      <c r="V4526" s="33" t="s">
        <v>26484</v>
      </c>
      <c r="W4526" s="33" t="s">
        <v>26486</v>
      </c>
      <c r="X4526" s="33" t="s">
        <v>509</v>
      </c>
      <c r="Y4526" s="33">
        <v>1776</v>
      </c>
      <c r="AA4526" s="33" t="s">
        <v>42842</v>
      </c>
      <c r="AB4526" s="33">
        <v>3920</v>
      </c>
      <c r="AC4526" s="103">
        <v>18042</v>
      </c>
    </row>
    <row r="4527" spans="1:29" ht="13" customHeight="1" x14ac:dyDescent="0.2">
      <c r="A4527" s="33" t="s">
        <v>23066</v>
      </c>
      <c r="B4527" s="33">
        <v>45</v>
      </c>
      <c r="C4527" s="33" t="s">
        <v>13</v>
      </c>
      <c r="D4527" s="33" t="s">
        <v>30</v>
      </c>
      <c r="E4527" s="33" t="s">
        <v>23067</v>
      </c>
      <c r="F4527" s="94">
        <v>42591</v>
      </c>
      <c r="G4527" s="33" t="s">
        <v>23068</v>
      </c>
      <c r="H4527" s="33" t="s">
        <v>23069</v>
      </c>
      <c r="I4527" s="33" t="s">
        <v>62</v>
      </c>
      <c r="J4527" s="62">
        <v>43143</v>
      </c>
      <c r="K4527" s="33" t="s">
        <v>2005</v>
      </c>
      <c r="L4527" s="33" t="s">
        <v>23070</v>
      </c>
      <c r="M4527" s="1" t="s">
        <v>47867</v>
      </c>
      <c r="N4527" s="33" t="s">
        <v>20</v>
      </c>
      <c r="O4527" s="33" t="s">
        <v>36563</v>
      </c>
      <c r="P4527" s="33" t="s">
        <v>45771</v>
      </c>
      <c r="Q4527" s="33" t="s">
        <v>29986</v>
      </c>
      <c r="R4527" s="39" t="s">
        <v>23071</v>
      </c>
      <c r="S4527" s="33" t="s">
        <v>509</v>
      </c>
      <c r="T4527" s="33" t="s">
        <v>21</v>
      </c>
      <c r="U4527" s="33" t="s">
        <v>26689</v>
      </c>
      <c r="V4527" s="33" t="s">
        <v>26482</v>
      </c>
      <c r="W4527" s="33" t="s">
        <v>26485</v>
      </c>
      <c r="X4527" s="33" t="s">
        <v>93</v>
      </c>
      <c r="Y4527" s="33">
        <v>1775</v>
      </c>
      <c r="AA4527" s="33" t="s">
        <v>42843</v>
      </c>
      <c r="AB4527" s="33">
        <v>3919</v>
      </c>
      <c r="AC4527" s="103">
        <v>18044</v>
      </c>
    </row>
    <row r="4528" spans="1:29" ht="13" customHeight="1" x14ac:dyDescent="0.2">
      <c r="A4528" s="33" t="s">
        <v>23072</v>
      </c>
      <c r="B4528" s="33">
        <v>73</v>
      </c>
      <c r="C4528" s="33" t="s">
        <v>102</v>
      </c>
      <c r="D4528" s="33" t="s">
        <v>30</v>
      </c>
      <c r="E4528" s="33" t="s">
        <v>23073</v>
      </c>
      <c r="F4528" s="94">
        <v>42591</v>
      </c>
      <c r="G4528" s="33" t="s">
        <v>23074</v>
      </c>
      <c r="H4528" s="33" t="s">
        <v>9563</v>
      </c>
      <c r="I4528" s="33" t="s">
        <v>55</v>
      </c>
      <c r="J4528" s="62">
        <v>33950</v>
      </c>
      <c r="K4528" s="33" t="s">
        <v>3842</v>
      </c>
      <c r="L4528" s="33" t="s">
        <v>23075</v>
      </c>
      <c r="M4528" s="1" t="s">
        <v>47868</v>
      </c>
      <c r="N4528" s="33" t="s">
        <v>20</v>
      </c>
      <c r="O4528" s="33" t="s">
        <v>23076</v>
      </c>
      <c r="P4528" s="33" t="s">
        <v>23031</v>
      </c>
      <c r="Q4528" s="33" t="s">
        <v>1081</v>
      </c>
      <c r="R4528" s="39" t="s">
        <v>23077</v>
      </c>
      <c r="S4528" s="33" t="s">
        <v>93</v>
      </c>
      <c r="T4528" s="33" t="s">
        <v>45897</v>
      </c>
      <c r="U4528" s="33" t="s">
        <v>49804</v>
      </c>
      <c r="V4528" s="33" t="s">
        <v>26482</v>
      </c>
      <c r="W4528" s="33" t="s">
        <v>26485</v>
      </c>
      <c r="AA4528" s="33" t="s">
        <v>42842</v>
      </c>
      <c r="AB4528" s="33">
        <v>3921</v>
      </c>
      <c r="AC4528" s="103">
        <v>18043</v>
      </c>
    </row>
    <row r="4529" spans="1:29" ht="13" customHeight="1" x14ac:dyDescent="0.2">
      <c r="A4529" s="33" t="s">
        <v>23056</v>
      </c>
      <c r="B4529" s="33">
        <v>44</v>
      </c>
      <c r="C4529" s="33" t="s">
        <v>13</v>
      </c>
      <c r="D4529" s="33" t="s">
        <v>30</v>
      </c>
      <c r="E4529" s="33" t="s">
        <v>23057</v>
      </c>
      <c r="F4529" s="94">
        <v>42591</v>
      </c>
      <c r="G4529" s="33" t="s">
        <v>23058</v>
      </c>
      <c r="H4529" s="33" t="s">
        <v>8561</v>
      </c>
      <c r="I4529" s="33" t="s">
        <v>25</v>
      </c>
      <c r="J4529" s="62">
        <v>29673</v>
      </c>
      <c r="K4529" s="33" t="s">
        <v>26</v>
      </c>
      <c r="L4529" s="33" t="s">
        <v>5213</v>
      </c>
      <c r="M4529" s="1" t="s">
        <v>46086</v>
      </c>
      <c r="N4529" s="33" t="s">
        <v>20</v>
      </c>
      <c r="O4529" s="33" t="s">
        <v>23059</v>
      </c>
      <c r="P4529" s="33" t="s">
        <v>45771</v>
      </c>
      <c r="Q4529" s="33" t="s">
        <v>29986</v>
      </c>
      <c r="R4529" s="39" t="s">
        <v>23060</v>
      </c>
      <c r="S4529" s="33" t="s">
        <v>93</v>
      </c>
      <c r="T4529" s="33" t="s">
        <v>28</v>
      </c>
      <c r="U4529" s="33" t="s">
        <v>26487</v>
      </c>
      <c r="V4529" s="33" t="s">
        <v>26482</v>
      </c>
      <c r="W4529" s="33" t="s">
        <v>26485</v>
      </c>
      <c r="X4529" s="33" t="s">
        <v>93</v>
      </c>
      <c r="Y4529" s="33">
        <v>1777</v>
      </c>
      <c r="AA4529" s="33" t="s">
        <v>42844</v>
      </c>
      <c r="AB4529" s="33">
        <v>3922</v>
      </c>
      <c r="AC4529" s="103">
        <v>18041</v>
      </c>
    </row>
    <row r="4530" spans="1:29" ht="13" customHeight="1" x14ac:dyDescent="0.2">
      <c r="A4530" s="33" t="s">
        <v>23078</v>
      </c>
      <c r="B4530" s="33">
        <v>56</v>
      </c>
      <c r="C4530" s="33" t="s">
        <v>13</v>
      </c>
      <c r="D4530" s="33" t="s">
        <v>30</v>
      </c>
      <c r="F4530" s="94">
        <v>42590</v>
      </c>
      <c r="G4530" s="33" t="s">
        <v>26581</v>
      </c>
      <c r="H4530" s="33" t="s">
        <v>1531</v>
      </c>
      <c r="I4530" s="33" t="s">
        <v>38</v>
      </c>
      <c r="J4530" s="62">
        <v>95621</v>
      </c>
      <c r="K4530" s="33" t="s">
        <v>1533</v>
      </c>
      <c r="L4530" s="33" t="s">
        <v>1534</v>
      </c>
      <c r="M4530" s="1" t="s">
        <v>46607</v>
      </c>
      <c r="N4530" s="33" t="s">
        <v>20</v>
      </c>
      <c r="O4530" s="33" t="s">
        <v>23079</v>
      </c>
      <c r="P4530" s="33" t="s">
        <v>45771</v>
      </c>
      <c r="Q4530" s="33" t="s">
        <v>29986</v>
      </c>
      <c r="R4530" s="39" t="s">
        <v>23080</v>
      </c>
      <c r="S4530" s="33" t="s">
        <v>22</v>
      </c>
      <c r="T4530" s="33" t="s">
        <v>21</v>
      </c>
      <c r="U4530" s="33" t="s">
        <v>26689</v>
      </c>
      <c r="V4530" s="33" t="s">
        <v>26484</v>
      </c>
      <c r="W4530" s="33" t="s">
        <v>26485</v>
      </c>
      <c r="X4530" s="33" t="s">
        <v>93</v>
      </c>
      <c r="Y4530" s="33">
        <v>1771</v>
      </c>
      <c r="AA4530" s="33" t="s">
        <v>42842</v>
      </c>
      <c r="AB4530" s="33">
        <v>3914</v>
      </c>
      <c r="AC4530" s="103">
        <v>18036</v>
      </c>
    </row>
    <row r="4531" spans="1:29" ht="13" customHeight="1" x14ac:dyDescent="0.2">
      <c r="A4531" s="33" t="s">
        <v>23095</v>
      </c>
      <c r="B4531" s="33">
        <v>57</v>
      </c>
      <c r="C4531" s="33" t="s">
        <v>13</v>
      </c>
      <c r="D4531" s="33" t="s">
        <v>78</v>
      </c>
      <c r="E4531" s="33" t="s">
        <v>23096</v>
      </c>
      <c r="F4531" s="94">
        <v>42590</v>
      </c>
      <c r="G4531" s="33" t="s">
        <v>26582</v>
      </c>
      <c r="H4531" s="33" t="s">
        <v>831</v>
      </c>
      <c r="I4531" s="33" t="s">
        <v>293</v>
      </c>
      <c r="J4531" s="62" t="s">
        <v>9781</v>
      </c>
      <c r="K4531" s="33" t="s">
        <v>1655</v>
      </c>
      <c r="L4531" s="33" t="s">
        <v>832</v>
      </c>
      <c r="M4531" s="1" t="s">
        <v>46139</v>
      </c>
      <c r="N4531" s="33" t="s">
        <v>20</v>
      </c>
      <c r="O4531" s="33" t="s">
        <v>23097</v>
      </c>
      <c r="P4531" s="33" t="s">
        <v>49747</v>
      </c>
      <c r="Q4531" s="33" t="s">
        <v>29986</v>
      </c>
      <c r="R4531" s="39" t="s">
        <v>23098</v>
      </c>
      <c r="S4531" s="33" t="s">
        <v>93</v>
      </c>
      <c r="T4531" s="33" t="s">
        <v>21</v>
      </c>
      <c r="U4531" s="33" t="s">
        <v>26682</v>
      </c>
      <c r="V4531" s="33" t="s">
        <v>26482</v>
      </c>
      <c r="W4531" s="33" t="s">
        <v>26485</v>
      </c>
      <c r="X4531" s="33" t="s">
        <v>509</v>
      </c>
      <c r="Y4531" s="33">
        <v>1766</v>
      </c>
      <c r="AA4531" s="33" t="s">
        <v>42844</v>
      </c>
      <c r="AB4531" s="33">
        <v>3917</v>
      </c>
      <c r="AC4531" s="103">
        <v>18034</v>
      </c>
    </row>
    <row r="4532" spans="1:29" ht="13" customHeight="1" x14ac:dyDescent="0.2">
      <c r="A4532" s="33" t="s">
        <v>23081</v>
      </c>
      <c r="B4532" s="33">
        <v>64</v>
      </c>
      <c r="C4532" s="33" t="s">
        <v>13</v>
      </c>
      <c r="D4532" s="33" t="s">
        <v>30</v>
      </c>
      <c r="F4532" s="94">
        <v>42590</v>
      </c>
      <c r="G4532" s="33" t="s">
        <v>23082</v>
      </c>
      <c r="H4532" s="33" t="s">
        <v>23083</v>
      </c>
      <c r="I4532" s="33" t="s">
        <v>337</v>
      </c>
      <c r="J4532" s="62" t="s">
        <v>23084</v>
      </c>
      <c r="K4532" s="33" t="s">
        <v>23085</v>
      </c>
      <c r="L4532" s="33" t="s">
        <v>1547</v>
      </c>
      <c r="M4532" s="1" t="s">
        <v>47869</v>
      </c>
      <c r="N4532" s="33" t="s">
        <v>20</v>
      </c>
      <c r="O4532" s="33" t="s">
        <v>23086</v>
      </c>
      <c r="P4532" s="33" t="s">
        <v>45771</v>
      </c>
      <c r="Q4532" s="33" t="s">
        <v>29986</v>
      </c>
      <c r="R4532" s="39" t="s">
        <v>23087</v>
      </c>
      <c r="S4532" s="33" t="s">
        <v>22</v>
      </c>
      <c r="T4532" s="33" t="s">
        <v>21</v>
      </c>
      <c r="U4532" s="33" t="s">
        <v>26689</v>
      </c>
      <c r="V4532" s="33" t="s">
        <v>26484</v>
      </c>
      <c r="W4532" s="33" t="s">
        <v>26485</v>
      </c>
      <c r="X4532" s="33" t="s">
        <v>93</v>
      </c>
      <c r="Y4532" s="33">
        <v>1773</v>
      </c>
      <c r="AA4532" s="33" t="s">
        <v>42843</v>
      </c>
      <c r="AB4532" s="33">
        <v>3915</v>
      </c>
      <c r="AC4532" s="103">
        <v>18032</v>
      </c>
    </row>
    <row r="4533" spans="1:29" ht="13" customHeight="1" x14ac:dyDescent="0.2">
      <c r="A4533" s="33" t="s">
        <v>23088</v>
      </c>
      <c r="B4533" s="33">
        <v>69</v>
      </c>
      <c r="C4533" s="33" t="s">
        <v>13</v>
      </c>
      <c r="D4533" s="33" t="s">
        <v>30</v>
      </c>
      <c r="F4533" s="94">
        <v>42590</v>
      </c>
      <c r="G4533" s="33" t="s">
        <v>23089</v>
      </c>
      <c r="H4533" s="33" t="s">
        <v>23090</v>
      </c>
      <c r="I4533" s="33" t="s">
        <v>25</v>
      </c>
      <c r="J4533" s="62" t="s">
        <v>23091</v>
      </c>
      <c r="K4533" s="33" t="s">
        <v>23092</v>
      </c>
      <c r="L4533" s="33" t="s">
        <v>10043</v>
      </c>
      <c r="M4533" s="1" t="s">
        <v>46746</v>
      </c>
      <c r="N4533" s="33" t="s">
        <v>20</v>
      </c>
      <c r="O4533" s="33" t="s">
        <v>23093</v>
      </c>
      <c r="P4533" s="33" t="s">
        <v>45771</v>
      </c>
      <c r="Q4533" s="33" t="s">
        <v>29986</v>
      </c>
      <c r="R4533" s="39" t="s">
        <v>23094</v>
      </c>
      <c r="S4533" s="33" t="s">
        <v>509</v>
      </c>
      <c r="T4533" s="33" t="s">
        <v>21</v>
      </c>
      <c r="U4533" s="33" t="s">
        <v>26689</v>
      </c>
      <c r="V4533" s="33" t="s">
        <v>26484</v>
      </c>
      <c r="W4533" s="33" t="s">
        <v>26485</v>
      </c>
      <c r="X4533" s="33" t="s">
        <v>93</v>
      </c>
      <c r="Y4533" s="33">
        <v>1833</v>
      </c>
      <c r="AA4533" s="33" t="s">
        <v>42843</v>
      </c>
      <c r="AB4533" s="33">
        <v>3916</v>
      </c>
      <c r="AC4533" s="103">
        <v>18035</v>
      </c>
    </row>
    <row r="4534" spans="1:29" ht="13" customHeight="1" x14ac:dyDescent="0.2">
      <c r="A4534" s="33" t="s">
        <v>23099</v>
      </c>
      <c r="B4534" s="33">
        <v>34</v>
      </c>
      <c r="C4534" s="33" t="s">
        <v>13</v>
      </c>
      <c r="D4534" s="33" t="s">
        <v>41</v>
      </c>
      <c r="F4534" s="94">
        <v>42590</v>
      </c>
      <c r="G4534" s="33" t="s">
        <v>23100</v>
      </c>
      <c r="H4534" s="33" t="s">
        <v>7810</v>
      </c>
      <c r="I4534" s="33" t="s">
        <v>293</v>
      </c>
      <c r="J4534" s="62" t="s">
        <v>9244</v>
      </c>
      <c r="K4534" s="33" t="s">
        <v>23101</v>
      </c>
      <c r="L4534" s="33" t="s">
        <v>18184</v>
      </c>
      <c r="M4534" s="1" t="s">
        <v>46058</v>
      </c>
      <c r="N4534" s="33" t="s">
        <v>20</v>
      </c>
      <c r="O4534" s="33" t="s">
        <v>23102</v>
      </c>
      <c r="P4534" s="33" t="s">
        <v>45771</v>
      </c>
      <c r="Q4534" s="33" t="s">
        <v>29986</v>
      </c>
      <c r="R4534" s="39" t="s">
        <v>23103</v>
      </c>
      <c r="S4534" s="33" t="s">
        <v>93</v>
      </c>
      <c r="T4534" s="33" t="s">
        <v>28</v>
      </c>
      <c r="U4534" s="33" t="s">
        <v>26487</v>
      </c>
      <c r="V4534" s="33" t="s">
        <v>26484</v>
      </c>
      <c r="W4534" s="33" t="s">
        <v>19153</v>
      </c>
      <c r="X4534" s="33" t="s">
        <v>93</v>
      </c>
      <c r="Y4534" s="33">
        <v>1774</v>
      </c>
      <c r="AA4534" s="33" t="s">
        <v>42844</v>
      </c>
      <c r="AB4534" s="33">
        <v>3918</v>
      </c>
      <c r="AC4534" s="103">
        <v>18033</v>
      </c>
    </row>
    <row r="4535" spans="1:29" ht="13" customHeight="1" x14ac:dyDescent="0.2">
      <c r="A4535" s="33" t="s">
        <v>23109</v>
      </c>
      <c r="B4535" s="33">
        <v>20</v>
      </c>
      <c r="C4535" s="33" t="s">
        <v>13</v>
      </c>
      <c r="D4535" s="33" t="s">
        <v>78</v>
      </c>
      <c r="E4535" s="33" t="s">
        <v>23110</v>
      </c>
      <c r="F4535" s="94">
        <v>42589</v>
      </c>
      <c r="G4535" s="33" t="s">
        <v>23111</v>
      </c>
      <c r="H4535" s="33" t="s">
        <v>11203</v>
      </c>
      <c r="I4535" s="33" t="s">
        <v>373</v>
      </c>
      <c r="J4535" s="62" t="s">
        <v>11204</v>
      </c>
      <c r="K4535" s="33" t="s">
        <v>4170</v>
      </c>
      <c r="L4535" s="33" t="s">
        <v>11205</v>
      </c>
      <c r="M4535" s="1" t="s">
        <v>47282</v>
      </c>
      <c r="N4535" s="33" t="s">
        <v>20</v>
      </c>
      <c r="O4535" s="33" t="s">
        <v>23112</v>
      </c>
      <c r="P4535" s="33" t="s">
        <v>31864</v>
      </c>
      <c r="Q4535" s="33" t="s">
        <v>29986</v>
      </c>
      <c r="R4535" s="39" t="s">
        <v>23113</v>
      </c>
      <c r="S4535" s="33" t="s">
        <v>509</v>
      </c>
      <c r="T4535" s="33" t="s">
        <v>21</v>
      </c>
      <c r="U4535" s="33" t="s">
        <v>26682</v>
      </c>
      <c r="V4535" s="33" t="s">
        <v>26482</v>
      </c>
      <c r="W4535" s="33" t="s">
        <v>26485</v>
      </c>
      <c r="X4535" s="33" t="s">
        <v>93</v>
      </c>
      <c r="Y4535" s="33">
        <v>1764</v>
      </c>
      <c r="AA4535" s="33" t="s">
        <v>42844</v>
      </c>
      <c r="AB4535" s="33">
        <v>3913</v>
      </c>
      <c r="AC4535" s="103">
        <v>18029</v>
      </c>
    </row>
    <row r="4536" spans="1:29" ht="13" customHeight="1" x14ac:dyDescent="0.2">
      <c r="A4536" s="33" t="s">
        <v>23104</v>
      </c>
      <c r="B4536" s="33">
        <v>25</v>
      </c>
      <c r="C4536" s="33" t="s">
        <v>13</v>
      </c>
      <c r="D4536" s="33" t="s">
        <v>78</v>
      </c>
      <c r="E4536" s="33" t="s">
        <v>23105</v>
      </c>
      <c r="F4536" s="94">
        <v>42589</v>
      </c>
      <c r="G4536" s="33" t="s">
        <v>23106</v>
      </c>
      <c r="H4536" s="33" t="s">
        <v>501</v>
      </c>
      <c r="I4536" s="33" t="s">
        <v>62</v>
      </c>
      <c r="J4536" s="62" t="s">
        <v>17759</v>
      </c>
      <c r="K4536" s="33" t="s">
        <v>502</v>
      </c>
      <c r="L4536" s="33" t="s">
        <v>503</v>
      </c>
      <c r="M4536" s="1" t="s">
        <v>47012</v>
      </c>
      <c r="N4536" s="33" t="s">
        <v>20</v>
      </c>
      <c r="O4536" s="33" t="s">
        <v>23107</v>
      </c>
      <c r="P4536" s="33" t="s">
        <v>31754</v>
      </c>
      <c r="Q4536" s="33" t="s">
        <v>29986</v>
      </c>
      <c r="R4536" s="39" t="s">
        <v>23108</v>
      </c>
      <c r="S4536" s="33" t="s">
        <v>509</v>
      </c>
      <c r="T4536" s="33" t="s">
        <v>21</v>
      </c>
      <c r="U4536" s="33" t="s">
        <v>26682</v>
      </c>
      <c r="V4536" s="33" t="s">
        <v>26484</v>
      </c>
      <c r="W4536" s="33" t="s">
        <v>26485</v>
      </c>
      <c r="X4536" s="33" t="s">
        <v>93</v>
      </c>
      <c r="Y4536" s="33">
        <v>1763</v>
      </c>
      <c r="AA4536" s="33" t="s">
        <v>42842</v>
      </c>
      <c r="AB4536" s="33">
        <v>3912</v>
      </c>
      <c r="AC4536" s="103">
        <v>18028</v>
      </c>
    </row>
    <row r="4537" spans="1:29" ht="13" customHeight="1" x14ac:dyDescent="0.2">
      <c r="A4537" s="33" t="s">
        <v>23114</v>
      </c>
      <c r="B4537" s="33">
        <v>26</v>
      </c>
      <c r="C4537" s="33" t="s">
        <v>13</v>
      </c>
      <c r="D4537" s="33" t="s">
        <v>78</v>
      </c>
      <c r="E4537" s="33" t="s">
        <v>23115</v>
      </c>
      <c r="F4537" s="94">
        <v>42587</v>
      </c>
      <c r="G4537" s="33" t="s">
        <v>23116</v>
      </c>
      <c r="H4537" s="33" t="s">
        <v>7466</v>
      </c>
      <c r="I4537" s="33" t="s">
        <v>159</v>
      </c>
      <c r="J4537" s="62" t="s">
        <v>9572</v>
      </c>
      <c r="K4537" s="33" t="s">
        <v>1450</v>
      </c>
      <c r="L4537" s="33" t="s">
        <v>5147</v>
      </c>
      <c r="M4537" s="1" t="s">
        <v>48899</v>
      </c>
      <c r="N4537" s="33" t="s">
        <v>20</v>
      </c>
      <c r="O4537" s="33" t="s">
        <v>23117</v>
      </c>
      <c r="P4537" s="33" t="s">
        <v>49754</v>
      </c>
      <c r="Q4537" s="33" t="s">
        <v>29986</v>
      </c>
      <c r="R4537" s="39" t="s">
        <v>23118</v>
      </c>
      <c r="S4537" s="33" t="s">
        <v>509</v>
      </c>
      <c r="T4537" s="33" t="s">
        <v>21</v>
      </c>
      <c r="U4537" s="33" t="s">
        <v>26689</v>
      </c>
      <c r="V4537" s="33" t="s">
        <v>26484</v>
      </c>
      <c r="W4537" s="33" t="s">
        <v>26485</v>
      </c>
      <c r="X4537" s="33" t="s">
        <v>93</v>
      </c>
      <c r="Y4537" s="33">
        <v>1767</v>
      </c>
      <c r="AA4537" s="33" t="s">
        <v>42844</v>
      </c>
      <c r="AB4537" s="33">
        <v>3908</v>
      </c>
      <c r="AC4537" s="103">
        <v>18023</v>
      </c>
    </row>
    <row r="4538" spans="1:29" ht="13" customHeight="1" x14ac:dyDescent="0.2">
      <c r="A4538" s="33" t="s">
        <v>23138</v>
      </c>
      <c r="B4538" s="33">
        <v>31</v>
      </c>
      <c r="C4538" s="33" t="s">
        <v>13</v>
      </c>
      <c r="D4538" s="33" t="s">
        <v>41</v>
      </c>
      <c r="F4538" s="94">
        <v>42587</v>
      </c>
      <c r="G4538" s="33" t="s">
        <v>26583</v>
      </c>
      <c r="H4538" s="33" t="s">
        <v>23139</v>
      </c>
      <c r="I4538" s="33" t="s">
        <v>38</v>
      </c>
      <c r="J4538" s="62" t="s">
        <v>23140</v>
      </c>
      <c r="K4538" s="33" t="s">
        <v>142</v>
      </c>
      <c r="L4538" s="33" t="s">
        <v>1962</v>
      </c>
      <c r="M4538" s="1" t="s">
        <v>46056</v>
      </c>
      <c r="N4538" s="33" t="s">
        <v>20</v>
      </c>
      <c r="O4538" s="33" t="s">
        <v>23141</v>
      </c>
      <c r="P4538" s="33" t="s">
        <v>45771</v>
      </c>
      <c r="Q4538" s="33" t="s">
        <v>29986</v>
      </c>
      <c r="R4538" s="39" t="s">
        <v>23142</v>
      </c>
      <c r="S4538" s="33" t="s">
        <v>509</v>
      </c>
      <c r="T4538" s="33" t="s">
        <v>21</v>
      </c>
      <c r="U4538" s="33" t="s">
        <v>26499</v>
      </c>
      <c r="V4538" s="33" t="s">
        <v>26484</v>
      </c>
      <c r="W4538" s="33" t="s">
        <v>26485</v>
      </c>
      <c r="X4538" s="33" t="s">
        <v>93</v>
      </c>
      <c r="Y4538" s="33">
        <v>1769</v>
      </c>
      <c r="AA4538" s="33" t="s">
        <v>42844</v>
      </c>
      <c r="AB4538" s="33">
        <v>3907</v>
      </c>
      <c r="AC4538" s="103">
        <v>18021</v>
      </c>
    </row>
    <row r="4539" spans="1:29" ht="13" customHeight="1" x14ac:dyDescent="0.2">
      <c r="A4539" s="33" t="s">
        <v>23126</v>
      </c>
      <c r="B4539" s="33">
        <v>58</v>
      </c>
      <c r="C4539" s="33" t="s">
        <v>13</v>
      </c>
      <c r="D4539" s="33" t="s">
        <v>30</v>
      </c>
      <c r="F4539" s="94">
        <v>42587</v>
      </c>
      <c r="G4539" s="33" t="s">
        <v>26584</v>
      </c>
      <c r="H4539" s="33" t="s">
        <v>23127</v>
      </c>
      <c r="I4539" s="33" t="s">
        <v>224</v>
      </c>
      <c r="J4539" s="62" t="s">
        <v>23128</v>
      </c>
      <c r="K4539" s="33" t="s">
        <v>8736</v>
      </c>
      <c r="L4539" s="33" t="s">
        <v>14753</v>
      </c>
      <c r="M4539" s="1" t="s">
        <v>47871</v>
      </c>
      <c r="N4539" s="33" t="s">
        <v>20</v>
      </c>
      <c r="O4539" s="33" t="s">
        <v>23129</v>
      </c>
      <c r="P4539" s="33" t="s">
        <v>45771</v>
      </c>
      <c r="Q4539" s="33" t="s">
        <v>29986</v>
      </c>
      <c r="R4539" s="39" t="s">
        <v>23130</v>
      </c>
      <c r="S4539" s="33" t="s">
        <v>509</v>
      </c>
      <c r="T4539" s="33" t="s">
        <v>21</v>
      </c>
      <c r="U4539" s="33" t="s">
        <v>26682</v>
      </c>
      <c r="V4539" s="33" t="s">
        <v>26482</v>
      </c>
      <c r="W4539" s="33" t="s">
        <v>26485</v>
      </c>
      <c r="X4539" s="33" t="s">
        <v>93</v>
      </c>
      <c r="Y4539" s="33">
        <v>1762</v>
      </c>
      <c r="AA4539" s="33" t="s">
        <v>42844</v>
      </c>
      <c r="AB4539" s="33">
        <v>3910</v>
      </c>
      <c r="AC4539" s="103">
        <v>18024</v>
      </c>
    </row>
    <row r="4540" spans="1:29" ht="13" customHeight="1" x14ac:dyDescent="0.2">
      <c r="A4540" s="33" t="s">
        <v>23119</v>
      </c>
      <c r="B4540" s="33">
        <v>59</v>
      </c>
      <c r="C4540" s="33" t="s">
        <v>13</v>
      </c>
      <c r="D4540" s="33" t="s">
        <v>30</v>
      </c>
      <c r="F4540" s="94">
        <v>42587</v>
      </c>
      <c r="G4540" s="33" t="s">
        <v>23120</v>
      </c>
      <c r="H4540" s="33" t="s">
        <v>23121</v>
      </c>
      <c r="I4540" s="33" t="s">
        <v>406</v>
      </c>
      <c r="J4540" s="62" t="s">
        <v>23122</v>
      </c>
      <c r="K4540" s="33" t="s">
        <v>23123</v>
      </c>
      <c r="L4540" s="33" t="s">
        <v>36564</v>
      </c>
      <c r="M4540" s="1" t="s">
        <v>47870</v>
      </c>
      <c r="N4540" s="33" t="s">
        <v>20</v>
      </c>
      <c r="O4540" s="33" t="s">
        <v>23124</v>
      </c>
      <c r="P4540" s="33" t="s">
        <v>31864</v>
      </c>
      <c r="Q4540" s="33" t="s">
        <v>29986</v>
      </c>
      <c r="R4540" s="39" t="s">
        <v>23125</v>
      </c>
      <c r="S4540" s="33" t="s">
        <v>509</v>
      </c>
      <c r="T4540" s="33" t="s">
        <v>21</v>
      </c>
      <c r="U4540" s="33" t="s">
        <v>26689</v>
      </c>
      <c r="V4540" s="33" t="s">
        <v>26484</v>
      </c>
      <c r="W4540" s="33" t="s">
        <v>26485</v>
      </c>
      <c r="X4540" s="33" t="s">
        <v>93</v>
      </c>
      <c r="Y4540" s="33">
        <v>1770</v>
      </c>
      <c r="AA4540" s="33" t="s">
        <v>42843</v>
      </c>
      <c r="AB4540" s="33">
        <v>3909</v>
      </c>
      <c r="AC4540" s="103">
        <v>18025</v>
      </c>
    </row>
    <row r="4541" spans="1:29" ht="13" customHeight="1" x14ac:dyDescent="0.2">
      <c r="A4541" s="33" t="s">
        <v>23131</v>
      </c>
      <c r="B4541" s="33">
        <v>30</v>
      </c>
      <c r="C4541" s="33" t="s">
        <v>13</v>
      </c>
      <c r="D4541" s="33" t="s">
        <v>30</v>
      </c>
      <c r="E4541" s="33" t="s">
        <v>23132</v>
      </c>
      <c r="F4541" s="94">
        <v>42587</v>
      </c>
      <c r="G4541" s="33" t="s">
        <v>23133</v>
      </c>
      <c r="H4541" s="33" t="s">
        <v>23134</v>
      </c>
      <c r="I4541" s="33" t="s">
        <v>55</v>
      </c>
      <c r="J4541" s="62" t="s">
        <v>23135</v>
      </c>
      <c r="K4541" s="33" t="s">
        <v>4003</v>
      </c>
      <c r="L4541" s="33" t="s">
        <v>4941</v>
      </c>
      <c r="M4541" s="1" t="s">
        <v>45910</v>
      </c>
      <c r="N4541" s="33" t="s">
        <v>20</v>
      </c>
      <c r="O4541" s="33" t="s">
        <v>23136</v>
      </c>
      <c r="P4541" s="33" t="s">
        <v>45771</v>
      </c>
      <c r="Q4541" s="33" t="s">
        <v>29986</v>
      </c>
      <c r="R4541" s="39" t="s">
        <v>23137</v>
      </c>
      <c r="S4541" s="33" t="s">
        <v>22</v>
      </c>
      <c r="T4541" s="33" t="s">
        <v>45897</v>
      </c>
      <c r="U4541" s="33" t="s">
        <v>49804</v>
      </c>
      <c r="V4541" s="33" t="s">
        <v>26484</v>
      </c>
      <c r="W4541" s="33" t="s">
        <v>26483</v>
      </c>
      <c r="AA4541" s="33" t="s">
        <v>42843</v>
      </c>
      <c r="AB4541" s="33">
        <v>3911</v>
      </c>
      <c r="AC4541" s="103">
        <v>18022</v>
      </c>
    </row>
    <row r="4542" spans="1:29" ht="13" customHeight="1" x14ac:dyDescent="0.2">
      <c r="A4542" s="33" t="s">
        <v>23149</v>
      </c>
      <c r="B4542" s="33">
        <v>22</v>
      </c>
      <c r="C4542" s="33" t="s">
        <v>13</v>
      </c>
      <c r="D4542" s="33" t="s">
        <v>41</v>
      </c>
      <c r="E4542" s="33" t="s">
        <v>23150</v>
      </c>
      <c r="F4542" s="94">
        <v>42586</v>
      </c>
      <c r="G4542" s="33" t="s">
        <v>23151</v>
      </c>
      <c r="H4542" s="33" t="s">
        <v>8846</v>
      </c>
      <c r="I4542" s="33" t="s">
        <v>915</v>
      </c>
      <c r="J4542" s="62" t="s">
        <v>23152</v>
      </c>
      <c r="K4542" s="33" t="s">
        <v>2302</v>
      </c>
      <c r="L4542" s="33" t="s">
        <v>8848</v>
      </c>
      <c r="M4542" s="1" t="s">
        <v>46054</v>
      </c>
      <c r="N4542" s="33" t="s">
        <v>2896</v>
      </c>
      <c r="O4542" s="33" t="s">
        <v>23153</v>
      </c>
      <c r="P4542" s="33" t="s">
        <v>31754</v>
      </c>
      <c r="Q4542" s="33" t="s">
        <v>29986</v>
      </c>
      <c r="R4542" s="39" t="s">
        <v>23154</v>
      </c>
      <c r="S4542" s="33" t="s">
        <v>93</v>
      </c>
      <c r="T4542" s="33" t="s">
        <v>45897</v>
      </c>
      <c r="U4542" s="33" t="s">
        <v>49804</v>
      </c>
      <c r="V4542" s="33" t="s">
        <v>26484</v>
      </c>
      <c r="W4542" s="33" t="s">
        <v>26485</v>
      </c>
      <c r="AA4542" s="33" t="s">
        <v>42844</v>
      </c>
      <c r="AB4542" s="33">
        <v>3906</v>
      </c>
      <c r="AC4542" s="103">
        <v>18019</v>
      </c>
    </row>
    <row r="4543" spans="1:29" ht="13" customHeight="1" x14ac:dyDescent="0.2">
      <c r="A4543" s="33" t="s">
        <v>23156</v>
      </c>
      <c r="B4543" s="33">
        <v>31</v>
      </c>
      <c r="C4543" s="33" t="s">
        <v>13</v>
      </c>
      <c r="D4543" s="33" t="s">
        <v>30</v>
      </c>
      <c r="E4543" s="33" t="s">
        <v>23157</v>
      </c>
      <c r="F4543" s="94">
        <v>42585</v>
      </c>
      <c r="G4543" s="33" t="s">
        <v>23158</v>
      </c>
      <c r="H4543" s="33" t="s">
        <v>23159</v>
      </c>
      <c r="I4543" s="33" t="s">
        <v>220</v>
      </c>
      <c r="J4543" s="62" t="s">
        <v>23160</v>
      </c>
      <c r="K4543" s="33" t="s">
        <v>4588</v>
      </c>
      <c r="L4543" s="33" t="s">
        <v>23161</v>
      </c>
      <c r="M4543" s="1" t="s">
        <v>47872</v>
      </c>
      <c r="N4543" s="33" t="s">
        <v>20</v>
      </c>
      <c r="O4543" s="33" t="s">
        <v>23162</v>
      </c>
      <c r="P4543" s="33" t="s">
        <v>31864</v>
      </c>
      <c r="Q4543" s="33" t="s">
        <v>29986</v>
      </c>
      <c r="R4543" s="39" t="s">
        <v>23163</v>
      </c>
      <c r="S4543" s="33" t="s">
        <v>93</v>
      </c>
      <c r="T4543" s="33" t="s">
        <v>21</v>
      </c>
      <c r="U4543" s="33" t="s">
        <v>26689</v>
      </c>
      <c r="V4543" s="33" t="s">
        <v>26484</v>
      </c>
      <c r="W4543" s="33" t="s">
        <v>26486</v>
      </c>
      <c r="X4543" s="33" t="s">
        <v>93</v>
      </c>
      <c r="Y4543" s="33">
        <v>1755</v>
      </c>
      <c r="AA4543" s="33" t="s">
        <v>42844</v>
      </c>
      <c r="AB4543" s="33">
        <v>3903</v>
      </c>
      <c r="AC4543" s="103">
        <v>18015</v>
      </c>
    </row>
    <row r="4544" spans="1:29" ht="13" customHeight="1" x14ac:dyDescent="0.2">
      <c r="A4544" s="33" t="s">
        <v>23164</v>
      </c>
      <c r="B4544" s="33">
        <v>54</v>
      </c>
      <c r="C4544" s="33" t="s">
        <v>13</v>
      </c>
      <c r="D4544" s="33" t="s">
        <v>30</v>
      </c>
      <c r="E4544" s="33" t="s">
        <v>23165</v>
      </c>
      <c r="F4544" s="94">
        <v>42585</v>
      </c>
      <c r="G4544" s="33" t="s">
        <v>23166</v>
      </c>
      <c r="H4544" s="33" t="s">
        <v>412</v>
      </c>
      <c r="I4544" s="33" t="s">
        <v>50</v>
      </c>
      <c r="J4544" s="62" t="s">
        <v>23167</v>
      </c>
      <c r="K4544" s="33" t="s">
        <v>1054</v>
      </c>
      <c r="L4544" s="33" t="s">
        <v>23168</v>
      </c>
      <c r="M4544" s="1" t="s">
        <v>48945</v>
      </c>
      <c r="N4544" s="33" t="s">
        <v>20</v>
      </c>
      <c r="O4544" s="33" t="s">
        <v>23169</v>
      </c>
      <c r="P4544" s="33" t="s">
        <v>45771</v>
      </c>
      <c r="Q4544" s="33" t="s">
        <v>29986</v>
      </c>
      <c r="R4544" s="39" t="s">
        <v>23170</v>
      </c>
      <c r="S4544" s="33" t="s">
        <v>93</v>
      </c>
      <c r="T4544" s="33" t="s">
        <v>21</v>
      </c>
      <c r="U4544" s="33" t="s">
        <v>26682</v>
      </c>
      <c r="V4544" s="33" t="s">
        <v>26484</v>
      </c>
      <c r="W4544" s="33" t="s">
        <v>26485</v>
      </c>
      <c r="X4544" s="33" t="s">
        <v>93</v>
      </c>
      <c r="Y4544" s="33">
        <v>1756</v>
      </c>
      <c r="AA4544" s="33" t="s">
        <v>42842</v>
      </c>
      <c r="AB4544" s="33">
        <v>3905</v>
      </c>
      <c r="AC4544" s="103">
        <v>18016</v>
      </c>
    </row>
    <row r="4545" spans="1:29" ht="13" customHeight="1" x14ac:dyDescent="0.2">
      <c r="A4545" s="33" t="s">
        <v>23143</v>
      </c>
      <c r="B4545" s="33">
        <v>69</v>
      </c>
      <c r="C4545" s="33" t="s">
        <v>13</v>
      </c>
      <c r="D4545" s="33" t="s">
        <v>30</v>
      </c>
      <c r="F4545" s="94">
        <v>42585</v>
      </c>
      <c r="G4545" s="33" t="s">
        <v>23144</v>
      </c>
      <c r="H4545" s="33" t="s">
        <v>23145</v>
      </c>
      <c r="I4545" s="33" t="s">
        <v>224</v>
      </c>
      <c r="J4545" s="62" t="s">
        <v>23146</v>
      </c>
      <c r="K4545" s="33" t="s">
        <v>6426</v>
      </c>
      <c r="L4545" s="33" t="s">
        <v>32066</v>
      </c>
      <c r="M4545" s="1" t="s">
        <v>48929</v>
      </c>
      <c r="N4545" s="33" t="s">
        <v>20</v>
      </c>
      <c r="O4545" s="33" t="s">
        <v>23147</v>
      </c>
      <c r="P4545" s="33" t="s">
        <v>45771</v>
      </c>
      <c r="Q4545" s="33" t="s">
        <v>29986</v>
      </c>
      <c r="R4545" s="39" t="s">
        <v>23148</v>
      </c>
      <c r="S4545" s="33" t="s">
        <v>901</v>
      </c>
      <c r="T4545" s="33" t="s">
        <v>21</v>
      </c>
      <c r="U4545" s="33" t="s">
        <v>26689</v>
      </c>
      <c r="V4545" s="33" t="s">
        <v>26482</v>
      </c>
      <c r="W4545" s="33" t="s">
        <v>26483</v>
      </c>
      <c r="X4545" s="33" t="s">
        <v>93</v>
      </c>
      <c r="Y4545" s="33">
        <v>1761</v>
      </c>
      <c r="AA4545" s="33" t="s">
        <v>42843</v>
      </c>
      <c r="AB4545" s="33">
        <v>3904</v>
      </c>
      <c r="AC4545" s="103">
        <v>18020</v>
      </c>
    </row>
    <row r="4546" spans="1:29" ht="13" customHeight="1" x14ac:dyDescent="0.2">
      <c r="A4546" s="33" t="s">
        <v>23184</v>
      </c>
      <c r="B4546" s="33">
        <v>22</v>
      </c>
      <c r="C4546" s="33" t="s">
        <v>13</v>
      </c>
      <c r="D4546" s="33" t="s">
        <v>30</v>
      </c>
      <c r="E4546" s="33" t="s">
        <v>23185</v>
      </c>
      <c r="F4546" s="94">
        <v>42584</v>
      </c>
      <c r="G4546" s="33" t="s">
        <v>23186</v>
      </c>
      <c r="H4546" s="33" t="s">
        <v>6979</v>
      </c>
      <c r="I4546" s="33" t="s">
        <v>25</v>
      </c>
      <c r="J4546" s="62" t="s">
        <v>23187</v>
      </c>
      <c r="K4546" s="33" t="s">
        <v>3027</v>
      </c>
      <c r="L4546" s="33" t="s">
        <v>10057</v>
      </c>
      <c r="M4546" s="1" t="s">
        <v>47874</v>
      </c>
      <c r="N4546" s="33" t="s">
        <v>20</v>
      </c>
      <c r="O4546" s="33" t="s">
        <v>23188</v>
      </c>
      <c r="P4546" s="33" t="s">
        <v>45771</v>
      </c>
      <c r="Q4546" s="33" t="s">
        <v>29986</v>
      </c>
      <c r="R4546" s="39" t="s">
        <v>23189</v>
      </c>
      <c r="S4546" s="33" t="s">
        <v>93</v>
      </c>
      <c r="T4546" s="33" t="s">
        <v>21</v>
      </c>
      <c r="U4546" s="33" t="s">
        <v>26689</v>
      </c>
      <c r="V4546" s="33" t="s">
        <v>26484</v>
      </c>
      <c r="W4546" s="33" t="s">
        <v>26483</v>
      </c>
      <c r="X4546" s="33" t="s">
        <v>93</v>
      </c>
      <c r="Y4546" s="33">
        <v>1754</v>
      </c>
      <c r="AA4546" s="33" t="s">
        <v>42843</v>
      </c>
      <c r="AB4546" s="33">
        <v>3898</v>
      </c>
      <c r="AC4546" s="103">
        <v>18012</v>
      </c>
    </row>
    <row r="4547" spans="1:29" ht="13" customHeight="1" x14ac:dyDescent="0.2">
      <c r="A4547" s="33" t="s">
        <v>23190</v>
      </c>
      <c r="B4547" s="33">
        <v>31</v>
      </c>
      <c r="C4547" s="33" t="s">
        <v>13</v>
      </c>
      <c r="D4547" s="33" t="s">
        <v>30</v>
      </c>
      <c r="E4547" s="33" t="s">
        <v>23191</v>
      </c>
      <c r="F4547" s="94">
        <v>42584</v>
      </c>
      <c r="G4547" s="33" t="s">
        <v>26585</v>
      </c>
      <c r="H4547" s="33" t="s">
        <v>314</v>
      </c>
      <c r="I4547" s="33" t="s">
        <v>121</v>
      </c>
      <c r="J4547" s="62" t="s">
        <v>23192</v>
      </c>
      <c r="K4547" s="33" t="s">
        <v>879</v>
      </c>
      <c r="L4547" s="33" t="s">
        <v>4508</v>
      </c>
      <c r="M4547" s="1" t="s">
        <v>46504</v>
      </c>
      <c r="N4547" s="33" t="s">
        <v>20</v>
      </c>
      <c r="O4547" s="33" t="s">
        <v>23193</v>
      </c>
      <c r="P4547" s="33" t="s">
        <v>45771</v>
      </c>
      <c r="Q4547" s="33" t="s">
        <v>29986</v>
      </c>
      <c r="R4547" s="39" t="s">
        <v>23194</v>
      </c>
      <c r="S4547" s="33" t="s">
        <v>93</v>
      </c>
      <c r="T4547" s="33" t="s">
        <v>21</v>
      </c>
      <c r="U4547" s="33" t="s">
        <v>26682</v>
      </c>
      <c r="V4547" s="33" t="s">
        <v>26482</v>
      </c>
      <c r="W4547" s="33" t="s">
        <v>26485</v>
      </c>
      <c r="X4547" s="33" t="s">
        <v>93</v>
      </c>
      <c r="Y4547" s="33">
        <v>1757</v>
      </c>
      <c r="AA4547" s="33" t="s">
        <v>42843</v>
      </c>
      <c r="AB4547" s="33">
        <v>3901</v>
      </c>
      <c r="AC4547" s="103">
        <v>18011</v>
      </c>
    </row>
    <row r="4548" spans="1:29" ht="13" customHeight="1" x14ac:dyDescent="0.2">
      <c r="A4548" s="33" t="s">
        <v>23176</v>
      </c>
      <c r="B4548" s="33">
        <v>34</v>
      </c>
      <c r="C4548" s="33" t="s">
        <v>13</v>
      </c>
      <c r="D4548" s="33" t="s">
        <v>30</v>
      </c>
      <c r="E4548" s="33" t="s">
        <v>23177</v>
      </c>
      <c r="F4548" s="94">
        <v>42584</v>
      </c>
      <c r="G4548" s="33" t="s">
        <v>23178</v>
      </c>
      <c r="H4548" s="33" t="s">
        <v>23179</v>
      </c>
      <c r="I4548" s="33" t="s">
        <v>732</v>
      </c>
      <c r="J4548" s="62" t="s">
        <v>23180</v>
      </c>
      <c r="K4548" s="33" t="s">
        <v>3723</v>
      </c>
      <c r="L4548" s="33" t="s">
        <v>23181</v>
      </c>
      <c r="M4548" s="1" t="s">
        <v>47133</v>
      </c>
      <c r="N4548" s="33" t="s">
        <v>20</v>
      </c>
      <c r="O4548" s="33" t="s">
        <v>23182</v>
      </c>
      <c r="P4548" s="33" t="s">
        <v>45771</v>
      </c>
      <c r="Q4548" s="33" t="s">
        <v>29986</v>
      </c>
      <c r="R4548" s="39" t="s">
        <v>23183</v>
      </c>
      <c r="S4548" s="33" t="s">
        <v>509</v>
      </c>
      <c r="T4548" s="33" t="s">
        <v>21</v>
      </c>
      <c r="U4548" s="33" t="s">
        <v>26689</v>
      </c>
      <c r="V4548" s="33" t="s">
        <v>26484</v>
      </c>
      <c r="W4548" s="33" t="s">
        <v>26483</v>
      </c>
      <c r="X4548" s="33" t="s">
        <v>93</v>
      </c>
      <c r="Y4548" s="33">
        <v>1759</v>
      </c>
      <c r="AA4548" s="33" t="s">
        <v>42843</v>
      </c>
      <c r="AB4548" s="33">
        <v>3900</v>
      </c>
      <c r="AC4548" s="103">
        <v>18010</v>
      </c>
    </row>
    <row r="4549" spans="1:29" ht="13" customHeight="1" x14ac:dyDescent="0.2">
      <c r="A4549" s="33" t="s">
        <v>23171</v>
      </c>
      <c r="B4549" s="33">
        <v>43</v>
      </c>
      <c r="C4549" s="33" t="s">
        <v>13</v>
      </c>
      <c r="D4549" s="33" t="s">
        <v>78</v>
      </c>
      <c r="E4549" s="33" t="s">
        <v>23172</v>
      </c>
      <c r="F4549" s="94">
        <v>42584</v>
      </c>
      <c r="G4549" s="33" t="s">
        <v>23173</v>
      </c>
      <c r="H4549" s="33" t="s">
        <v>3767</v>
      </c>
      <c r="I4549" s="33" t="s">
        <v>55</v>
      </c>
      <c r="J4549" s="62" t="s">
        <v>3768</v>
      </c>
      <c r="K4549" s="33" t="s">
        <v>1650</v>
      </c>
      <c r="L4549" s="33" t="s">
        <v>3769</v>
      </c>
      <c r="M4549" s="1" t="s">
        <v>47873</v>
      </c>
      <c r="N4549" s="33" t="s">
        <v>20</v>
      </c>
      <c r="O4549" s="33" t="s">
        <v>23174</v>
      </c>
      <c r="P4549" s="33" t="s">
        <v>45392</v>
      </c>
      <c r="Q4549" s="33" t="s">
        <v>29986</v>
      </c>
      <c r="R4549" s="39" t="s">
        <v>23175</v>
      </c>
      <c r="S4549" s="33" t="s">
        <v>509</v>
      </c>
      <c r="T4549" s="33" t="s">
        <v>21</v>
      </c>
      <c r="U4549" s="33" t="s">
        <v>26689</v>
      </c>
      <c r="V4549" s="33" t="s">
        <v>26484</v>
      </c>
      <c r="W4549" s="33" t="s">
        <v>26485</v>
      </c>
      <c r="X4549" s="33" t="s">
        <v>93</v>
      </c>
      <c r="Y4549" s="33">
        <v>1758</v>
      </c>
      <c r="AA4549" s="33" t="s">
        <v>42844</v>
      </c>
      <c r="AB4549" s="33">
        <v>3899</v>
      </c>
      <c r="AC4549" s="103">
        <v>18009</v>
      </c>
    </row>
    <row r="4550" spans="1:29" ht="13" customHeight="1" x14ac:dyDescent="0.2">
      <c r="A4550" s="33" t="s">
        <v>23195</v>
      </c>
      <c r="B4550" s="33">
        <v>51</v>
      </c>
      <c r="C4550" s="33" t="s">
        <v>13</v>
      </c>
      <c r="D4550" s="33" t="s">
        <v>30</v>
      </c>
      <c r="E4550" s="33" t="s">
        <v>23196</v>
      </c>
      <c r="F4550" s="94">
        <v>42584</v>
      </c>
      <c r="G4550" s="33" t="s">
        <v>26586</v>
      </c>
      <c r="H4550" s="33" t="s">
        <v>12528</v>
      </c>
      <c r="I4550" s="33" t="s">
        <v>38</v>
      </c>
      <c r="J4550" s="62" t="s">
        <v>12529</v>
      </c>
      <c r="K4550" s="33" t="s">
        <v>91</v>
      </c>
      <c r="L4550" s="33" t="s">
        <v>383</v>
      </c>
      <c r="M4550" s="1" t="s">
        <v>45973</v>
      </c>
      <c r="N4550" s="33" t="s">
        <v>20</v>
      </c>
      <c r="O4550" s="33" t="s">
        <v>23197</v>
      </c>
      <c r="P4550" s="33" t="s">
        <v>45771</v>
      </c>
      <c r="Q4550" s="33" t="s">
        <v>29986</v>
      </c>
      <c r="R4550" s="39" t="s">
        <v>23198</v>
      </c>
      <c r="S4550" s="33" t="s">
        <v>901</v>
      </c>
      <c r="T4550" s="33" t="s">
        <v>28</v>
      </c>
      <c r="U4550" s="33" t="s">
        <v>26487</v>
      </c>
      <c r="V4550" s="33" t="s">
        <v>26482</v>
      </c>
      <c r="W4550" s="33" t="s">
        <v>26486</v>
      </c>
      <c r="X4550" s="33" t="s">
        <v>93</v>
      </c>
      <c r="Y4550" s="33">
        <v>1760</v>
      </c>
      <c r="AA4550" s="33" t="s">
        <v>42844</v>
      </c>
      <c r="AB4550" s="33">
        <v>3902</v>
      </c>
      <c r="AC4550" s="103">
        <v>18008</v>
      </c>
    </row>
    <row r="4551" spans="1:29" ht="13" customHeight="1" x14ac:dyDescent="0.2">
      <c r="A4551" s="33" t="s">
        <v>23199</v>
      </c>
      <c r="B4551" s="33">
        <v>23</v>
      </c>
      <c r="C4551" s="33" t="s">
        <v>102</v>
      </c>
      <c r="D4551" s="33" t="s">
        <v>78</v>
      </c>
      <c r="E4551" s="33" t="s">
        <v>23200</v>
      </c>
      <c r="F4551" s="94">
        <v>42583</v>
      </c>
      <c r="G4551" s="33" t="s">
        <v>26587</v>
      </c>
      <c r="H4551" s="33" t="s">
        <v>4199</v>
      </c>
      <c r="I4551" s="33" t="s">
        <v>45</v>
      </c>
      <c r="J4551" s="62">
        <v>21133</v>
      </c>
      <c r="K4551" s="33" t="s">
        <v>1483</v>
      </c>
      <c r="L4551" s="33" t="s">
        <v>211</v>
      </c>
      <c r="M4551" s="1" t="s">
        <v>46017</v>
      </c>
      <c r="N4551" s="33" t="s">
        <v>20</v>
      </c>
      <c r="O4551" s="33" t="s">
        <v>23201</v>
      </c>
      <c r="P4551" s="33" t="s">
        <v>49738</v>
      </c>
      <c r="Q4551" s="33" t="s">
        <v>29986</v>
      </c>
      <c r="R4551" s="39" t="s">
        <v>23202</v>
      </c>
      <c r="S4551" s="33" t="s">
        <v>93</v>
      </c>
      <c r="T4551" s="33" t="s">
        <v>21</v>
      </c>
      <c r="U4551" s="33" t="s">
        <v>26689</v>
      </c>
      <c r="V4551" s="33" t="s">
        <v>26484</v>
      </c>
      <c r="W4551" s="33" t="s">
        <v>26485</v>
      </c>
      <c r="X4551" s="33" t="s">
        <v>93</v>
      </c>
      <c r="Y4551" s="33">
        <v>1750</v>
      </c>
      <c r="AA4551" s="33" t="s">
        <v>42844</v>
      </c>
      <c r="AB4551" s="33">
        <v>3893</v>
      </c>
      <c r="AC4551" s="103">
        <v>18001</v>
      </c>
    </row>
    <row r="4552" spans="1:29" ht="13" customHeight="1" x14ac:dyDescent="0.2">
      <c r="A4552" s="33" t="s">
        <v>23203</v>
      </c>
      <c r="B4552" s="33">
        <v>67</v>
      </c>
      <c r="C4552" s="33" t="s">
        <v>13</v>
      </c>
      <c r="D4552" s="33" t="s">
        <v>30</v>
      </c>
      <c r="E4552" s="33" t="s">
        <v>23204</v>
      </c>
      <c r="F4552" s="94">
        <v>42583</v>
      </c>
      <c r="G4552" s="33" t="s">
        <v>23205</v>
      </c>
      <c r="H4552" s="33" t="s">
        <v>20607</v>
      </c>
      <c r="I4552" s="33" t="s">
        <v>224</v>
      </c>
      <c r="J4552" s="62" t="s">
        <v>23206</v>
      </c>
      <c r="K4552" s="33" t="s">
        <v>15489</v>
      </c>
      <c r="L4552" s="33" t="s">
        <v>23207</v>
      </c>
      <c r="M4552" s="1" t="s">
        <v>47875</v>
      </c>
      <c r="N4552" s="33" t="s">
        <v>20</v>
      </c>
      <c r="O4552" s="33" t="s">
        <v>23208</v>
      </c>
      <c r="P4552" s="33" t="s">
        <v>45771</v>
      </c>
      <c r="Q4552" s="33" t="s">
        <v>29986</v>
      </c>
      <c r="R4552" s="39" t="s">
        <v>23209</v>
      </c>
      <c r="S4552" s="33" t="s">
        <v>93</v>
      </c>
      <c r="T4552" s="33" t="s">
        <v>21</v>
      </c>
      <c r="U4552" s="33" t="s">
        <v>26689</v>
      </c>
      <c r="V4552" s="33" t="s">
        <v>26484</v>
      </c>
      <c r="W4552" s="33" t="s">
        <v>26485</v>
      </c>
      <c r="X4552" s="33" t="s">
        <v>93</v>
      </c>
      <c r="Y4552" s="33">
        <v>1753</v>
      </c>
      <c r="AA4552" s="33" t="s">
        <v>42844</v>
      </c>
      <c r="AB4552" s="33">
        <v>3894</v>
      </c>
      <c r="AC4552" s="103">
        <v>18003</v>
      </c>
    </row>
    <row r="4553" spans="1:29" ht="13" customHeight="1" x14ac:dyDescent="0.2">
      <c r="A4553" s="33" t="s">
        <v>23214</v>
      </c>
      <c r="B4553" s="33">
        <v>26</v>
      </c>
      <c r="C4553" s="33" t="s">
        <v>13</v>
      </c>
      <c r="D4553" s="33" t="s">
        <v>41</v>
      </c>
      <c r="E4553" s="33" t="s">
        <v>23215</v>
      </c>
      <c r="F4553" s="94">
        <v>42583</v>
      </c>
      <c r="G4553" s="33" t="s">
        <v>23216</v>
      </c>
      <c r="H4553" s="33" t="s">
        <v>7219</v>
      </c>
      <c r="I4553" s="33" t="s">
        <v>66</v>
      </c>
      <c r="J4553" s="62" t="s">
        <v>23217</v>
      </c>
      <c r="K4553" s="33" t="s">
        <v>1655</v>
      </c>
      <c r="L4553" s="33" t="s">
        <v>7220</v>
      </c>
      <c r="M4553" s="1" t="s">
        <v>46879</v>
      </c>
      <c r="N4553" s="33" t="s">
        <v>362</v>
      </c>
      <c r="O4553" s="33" t="s">
        <v>23218</v>
      </c>
      <c r="P4553" s="33" t="s">
        <v>45771</v>
      </c>
      <c r="Q4553" s="33" t="s">
        <v>29986</v>
      </c>
      <c r="R4553" s="39" t="s">
        <v>23219</v>
      </c>
      <c r="S4553" s="33" t="s">
        <v>509</v>
      </c>
      <c r="T4553" s="33" t="s">
        <v>45897</v>
      </c>
      <c r="U4553" s="33" t="s">
        <v>49804</v>
      </c>
      <c r="V4553" s="33" t="s">
        <v>26482</v>
      </c>
      <c r="W4553" s="33" t="s">
        <v>26485</v>
      </c>
      <c r="AA4553" s="33" t="s">
        <v>42842</v>
      </c>
      <c r="AB4553" s="33">
        <v>3895</v>
      </c>
      <c r="AC4553" s="103">
        <v>18005</v>
      </c>
    </row>
    <row r="4554" spans="1:29" ht="13" customHeight="1" x14ac:dyDescent="0.2">
      <c r="A4554" s="33" t="s">
        <v>23210</v>
      </c>
      <c r="B4554" s="33">
        <v>32</v>
      </c>
      <c r="C4554" s="33" t="s">
        <v>13</v>
      </c>
      <c r="D4554" s="33" t="s">
        <v>78</v>
      </c>
      <c r="F4554" s="94">
        <v>42583</v>
      </c>
      <c r="G4554" s="33" t="s">
        <v>23211</v>
      </c>
      <c r="H4554" s="33" t="s">
        <v>3370</v>
      </c>
      <c r="I4554" s="33" t="s">
        <v>38</v>
      </c>
      <c r="J4554" s="62" t="s">
        <v>3371</v>
      </c>
      <c r="K4554" s="33" t="s">
        <v>995</v>
      </c>
      <c r="L4554" s="33" t="s">
        <v>3372</v>
      </c>
      <c r="M4554" s="1" t="s">
        <v>46210</v>
      </c>
      <c r="N4554" s="33" t="s">
        <v>20</v>
      </c>
      <c r="O4554" s="33" t="s">
        <v>23212</v>
      </c>
      <c r="P4554" s="33" t="s">
        <v>45771</v>
      </c>
      <c r="Q4554" s="33" t="s">
        <v>29986</v>
      </c>
      <c r="R4554" s="39" t="s">
        <v>23213</v>
      </c>
      <c r="S4554" s="33" t="s">
        <v>22</v>
      </c>
      <c r="T4554" s="33" t="s">
        <v>28</v>
      </c>
      <c r="U4554" s="33" t="s">
        <v>26487</v>
      </c>
      <c r="V4554" s="33" t="s">
        <v>26487</v>
      </c>
      <c r="W4554" s="33" t="s">
        <v>26485</v>
      </c>
      <c r="X4554" s="33" t="s">
        <v>93</v>
      </c>
      <c r="Y4554" s="33">
        <v>2148</v>
      </c>
      <c r="AA4554" s="33" t="s">
        <v>42842</v>
      </c>
      <c r="AB4554" s="33">
        <v>3896</v>
      </c>
      <c r="AC4554" s="103">
        <v>18006</v>
      </c>
    </row>
    <row r="4555" spans="1:29" ht="13" customHeight="1" x14ac:dyDescent="0.2">
      <c r="A4555" s="33" t="s">
        <v>23220</v>
      </c>
      <c r="B4555" s="33">
        <v>43</v>
      </c>
      <c r="C4555" s="33" t="s">
        <v>13</v>
      </c>
      <c r="D4555" s="33" t="s">
        <v>30</v>
      </c>
      <c r="F4555" s="94">
        <v>42583</v>
      </c>
      <c r="G4555" s="33" t="s">
        <v>26588</v>
      </c>
      <c r="H4555" s="33" t="s">
        <v>944</v>
      </c>
      <c r="I4555" s="33" t="s">
        <v>25</v>
      </c>
      <c r="J4555" s="62">
        <v>29073</v>
      </c>
      <c r="K4555" s="33" t="s">
        <v>944</v>
      </c>
      <c r="L4555" s="33" t="s">
        <v>2502</v>
      </c>
      <c r="M4555" s="1" t="s">
        <v>46482</v>
      </c>
      <c r="N4555" s="33" t="s">
        <v>20</v>
      </c>
      <c r="O4555" s="33" t="s">
        <v>23221</v>
      </c>
      <c r="P4555" s="33" t="s">
        <v>45771</v>
      </c>
      <c r="Q4555" s="33" t="s">
        <v>29986</v>
      </c>
      <c r="R4555" s="39" t="s">
        <v>23222</v>
      </c>
      <c r="S4555" s="33" t="s">
        <v>93</v>
      </c>
      <c r="T4555" s="33" t="s">
        <v>350</v>
      </c>
      <c r="U4555" s="33" t="s">
        <v>26775</v>
      </c>
      <c r="V4555" s="33" t="s">
        <v>26484</v>
      </c>
      <c r="W4555" s="33" t="s">
        <v>26483</v>
      </c>
      <c r="X4555" s="33" t="s">
        <v>93</v>
      </c>
      <c r="Y4555" s="33">
        <v>1751</v>
      </c>
      <c r="AA4555" s="33" t="s">
        <v>42844</v>
      </c>
      <c r="AB4555" s="33">
        <v>3897</v>
      </c>
      <c r="AC4555" s="103">
        <v>18002</v>
      </c>
    </row>
    <row r="4556" spans="1:29" ht="13" customHeight="1" x14ac:dyDescent="0.2">
      <c r="A4556" s="33" t="s">
        <v>23223</v>
      </c>
      <c r="B4556" s="33">
        <v>18</v>
      </c>
      <c r="C4556" s="33" t="s">
        <v>13</v>
      </c>
      <c r="D4556" s="33" t="s">
        <v>78</v>
      </c>
      <c r="F4556" s="94">
        <v>42582</v>
      </c>
      <c r="G4556" s="33" t="s">
        <v>23224</v>
      </c>
      <c r="H4556" s="33" t="s">
        <v>23225</v>
      </c>
      <c r="I4556" s="33" t="s">
        <v>74</v>
      </c>
      <c r="J4556" s="62" t="s">
        <v>23226</v>
      </c>
      <c r="K4556" s="33" t="s">
        <v>592</v>
      </c>
      <c r="L4556" s="33" t="s">
        <v>23227</v>
      </c>
      <c r="M4556" s="1" t="s">
        <v>47876</v>
      </c>
      <c r="N4556" s="33" t="s">
        <v>20</v>
      </c>
      <c r="O4556" s="33" t="s">
        <v>23228</v>
      </c>
      <c r="P4556" s="33" t="s">
        <v>45771</v>
      </c>
      <c r="Q4556" s="33" t="s">
        <v>29986</v>
      </c>
      <c r="R4556" s="39" t="s">
        <v>23229</v>
      </c>
      <c r="S4556" s="33" t="s">
        <v>509</v>
      </c>
      <c r="T4556" s="33" t="s">
        <v>21</v>
      </c>
      <c r="U4556" s="33" t="s">
        <v>26682</v>
      </c>
      <c r="V4556" s="33" t="s">
        <v>26482</v>
      </c>
      <c r="W4556" s="33" t="s">
        <v>26485</v>
      </c>
      <c r="X4556" s="33" t="s">
        <v>509</v>
      </c>
      <c r="Y4556" s="33">
        <v>1752</v>
      </c>
      <c r="AA4556" s="33" t="s">
        <v>42844</v>
      </c>
      <c r="AB4556" s="33">
        <v>3890</v>
      </c>
      <c r="AC4556" s="103">
        <v>18000</v>
      </c>
    </row>
    <row r="4557" spans="1:29" ht="13" customHeight="1" x14ac:dyDescent="0.2">
      <c r="A4557" s="33" t="s">
        <v>23230</v>
      </c>
      <c r="B4557" s="33">
        <v>32</v>
      </c>
      <c r="C4557" s="33" t="s">
        <v>13</v>
      </c>
      <c r="D4557" s="33" t="s">
        <v>30</v>
      </c>
      <c r="E4557" s="33" t="s">
        <v>23231</v>
      </c>
      <c r="F4557" s="94">
        <v>42582</v>
      </c>
      <c r="G4557" s="33" t="s">
        <v>23232</v>
      </c>
      <c r="H4557" s="33" t="s">
        <v>23233</v>
      </c>
      <c r="I4557" s="33" t="s">
        <v>293</v>
      </c>
      <c r="J4557" s="62">
        <v>41553</v>
      </c>
      <c r="K4557" s="33" t="s">
        <v>2960</v>
      </c>
      <c r="L4557" s="33" t="s">
        <v>18184</v>
      </c>
      <c r="M4557" s="1" t="s">
        <v>46058</v>
      </c>
      <c r="N4557" s="33" t="s">
        <v>20</v>
      </c>
      <c r="O4557" s="33" t="s">
        <v>23234</v>
      </c>
      <c r="P4557" s="33" t="s">
        <v>45771</v>
      </c>
      <c r="Q4557" s="33" t="s">
        <v>29986</v>
      </c>
      <c r="R4557" s="39" t="s">
        <v>23235</v>
      </c>
      <c r="S4557" s="33" t="s">
        <v>93</v>
      </c>
      <c r="T4557" s="33" t="s">
        <v>28</v>
      </c>
      <c r="U4557" s="33" t="s">
        <v>26502</v>
      </c>
      <c r="V4557" s="33" t="s">
        <v>26484</v>
      </c>
      <c r="W4557" s="33" t="s">
        <v>26486</v>
      </c>
      <c r="X4557" s="33" t="s">
        <v>93</v>
      </c>
      <c r="Y4557" s="33">
        <v>1748</v>
      </c>
      <c r="AA4557" s="33" t="s">
        <v>42843</v>
      </c>
      <c r="AB4557" s="33">
        <v>3891</v>
      </c>
      <c r="AC4557" s="103">
        <v>17999</v>
      </c>
    </row>
    <row r="4558" spans="1:29" ht="13" customHeight="1" x14ac:dyDescent="0.2">
      <c r="A4558" s="33" t="s">
        <v>23236</v>
      </c>
      <c r="B4558" s="33">
        <v>38</v>
      </c>
      <c r="C4558" s="33" t="s">
        <v>13</v>
      </c>
      <c r="D4558" s="33" t="s">
        <v>41</v>
      </c>
      <c r="F4558" s="94">
        <v>42582</v>
      </c>
      <c r="G4558" s="33" t="s">
        <v>23736</v>
      </c>
      <c r="H4558" s="33" t="s">
        <v>7830</v>
      </c>
      <c r="I4558" s="33" t="s">
        <v>281</v>
      </c>
      <c r="J4558" s="62">
        <v>98951</v>
      </c>
      <c r="K4558" s="33" t="s">
        <v>5723</v>
      </c>
      <c r="L4558" s="33" t="s">
        <v>23237</v>
      </c>
      <c r="M4558" s="1" t="s">
        <v>47877</v>
      </c>
      <c r="N4558" s="33" t="s">
        <v>20</v>
      </c>
      <c r="O4558" s="33" t="s">
        <v>23238</v>
      </c>
      <c r="P4558" s="33" t="s">
        <v>31754</v>
      </c>
      <c r="Q4558" s="33" t="s">
        <v>29986</v>
      </c>
      <c r="R4558" s="39" t="s">
        <v>23239</v>
      </c>
      <c r="S4558" s="33" t="s">
        <v>93</v>
      </c>
      <c r="T4558" s="33" t="s">
        <v>28</v>
      </c>
      <c r="U4558" s="33" t="s">
        <v>26487</v>
      </c>
      <c r="V4558" s="33" t="s">
        <v>26487</v>
      </c>
      <c r="W4558" s="33" t="s">
        <v>26485</v>
      </c>
      <c r="X4558" s="33" t="s">
        <v>93</v>
      </c>
      <c r="Y4558" s="33">
        <v>1749</v>
      </c>
      <c r="AA4558" s="33" t="s">
        <v>42843</v>
      </c>
      <c r="AB4558" s="33">
        <v>3892</v>
      </c>
      <c r="AC4558" s="103">
        <v>17998</v>
      </c>
    </row>
    <row r="4559" spans="1:29" ht="13" customHeight="1" x14ac:dyDescent="0.2">
      <c r="A4559" s="33" t="s">
        <v>23240</v>
      </c>
      <c r="B4559" s="33">
        <v>40</v>
      </c>
      <c r="C4559" s="33" t="s">
        <v>102</v>
      </c>
      <c r="D4559" s="33" t="s">
        <v>30</v>
      </c>
      <c r="E4559" s="33" t="s">
        <v>23241</v>
      </c>
      <c r="F4559" s="94">
        <v>42580</v>
      </c>
      <c r="G4559" s="33" t="s">
        <v>23242</v>
      </c>
      <c r="H4559" s="33" t="s">
        <v>16371</v>
      </c>
      <c r="I4559" s="33" t="s">
        <v>87</v>
      </c>
      <c r="J4559" s="62">
        <v>35209</v>
      </c>
      <c r="K4559" s="33" t="s">
        <v>1655</v>
      </c>
      <c r="L4559" s="33" t="s">
        <v>3798</v>
      </c>
      <c r="M4559" s="1" t="s">
        <v>47425</v>
      </c>
      <c r="N4559" s="33" t="s">
        <v>20</v>
      </c>
      <c r="O4559" s="33" t="s">
        <v>23243</v>
      </c>
      <c r="P4559" s="33" t="s">
        <v>45771</v>
      </c>
      <c r="Q4559" s="33" t="s">
        <v>29986</v>
      </c>
      <c r="R4559" s="39" t="s">
        <v>23244</v>
      </c>
      <c r="S4559" s="33" t="s">
        <v>93</v>
      </c>
      <c r="T4559" s="33" t="s">
        <v>21</v>
      </c>
      <c r="U4559" s="33" t="s">
        <v>26689</v>
      </c>
      <c r="V4559" s="33" t="s">
        <v>26484</v>
      </c>
      <c r="W4559" s="33" t="s">
        <v>26485</v>
      </c>
      <c r="X4559" s="33" t="s">
        <v>93</v>
      </c>
      <c r="Y4559" s="33">
        <v>1747</v>
      </c>
      <c r="AA4559" s="33" t="s">
        <v>42844</v>
      </c>
      <c r="AB4559" s="33">
        <v>3888</v>
      </c>
      <c r="AC4559" s="103">
        <v>17990</v>
      </c>
    </row>
    <row r="4560" spans="1:29" ht="13" customHeight="1" x14ac:dyDescent="0.2">
      <c r="A4560" s="33" t="s">
        <v>23245</v>
      </c>
      <c r="B4560" s="33">
        <v>59</v>
      </c>
      <c r="C4560" s="33" t="s">
        <v>13</v>
      </c>
      <c r="D4560" s="33" t="s">
        <v>30</v>
      </c>
      <c r="E4560" s="33" t="s">
        <v>23246</v>
      </c>
      <c r="F4560" s="94">
        <v>42580</v>
      </c>
      <c r="G4560" s="33" t="s">
        <v>23247</v>
      </c>
      <c r="H4560" s="33" t="s">
        <v>23248</v>
      </c>
      <c r="I4560" s="33" t="s">
        <v>337</v>
      </c>
      <c r="J4560" s="62">
        <v>27866</v>
      </c>
      <c r="K4560" s="33" t="s">
        <v>5953</v>
      </c>
      <c r="L4560" s="33" t="s">
        <v>23249</v>
      </c>
      <c r="M4560" s="1" t="s">
        <v>47878</v>
      </c>
      <c r="N4560" s="33" t="s">
        <v>20</v>
      </c>
      <c r="O4560" s="33" t="s">
        <v>23250</v>
      </c>
      <c r="P4560" s="33" t="s">
        <v>45771</v>
      </c>
      <c r="Q4560" s="33" t="s">
        <v>29986</v>
      </c>
      <c r="R4560" s="39" t="s">
        <v>23251</v>
      </c>
      <c r="S4560" s="33" t="s">
        <v>93</v>
      </c>
      <c r="T4560" s="33" t="s">
        <v>21</v>
      </c>
      <c r="U4560" s="33" t="s">
        <v>26689</v>
      </c>
      <c r="V4560" s="33" t="s">
        <v>26484</v>
      </c>
      <c r="W4560" s="33" t="s">
        <v>26485</v>
      </c>
      <c r="X4560" s="33" t="s">
        <v>93</v>
      </c>
      <c r="Y4560" s="33">
        <v>1834</v>
      </c>
      <c r="AA4560" s="33" t="s">
        <v>42843</v>
      </c>
      <c r="AB4560" s="33">
        <v>3889</v>
      </c>
      <c r="AC4560" s="103">
        <v>17991</v>
      </c>
    </row>
    <row r="4561" spans="1:29" ht="13" customHeight="1" x14ac:dyDescent="0.2">
      <c r="A4561" s="33" t="s">
        <v>23253</v>
      </c>
      <c r="B4561" s="33">
        <v>31</v>
      </c>
      <c r="C4561" s="33" t="s">
        <v>13</v>
      </c>
      <c r="D4561" s="33" t="s">
        <v>41</v>
      </c>
      <c r="E4561" s="33" t="s">
        <v>23254</v>
      </c>
      <c r="F4561" s="94">
        <v>42579</v>
      </c>
      <c r="G4561" s="33" t="s">
        <v>23255</v>
      </c>
      <c r="H4561" s="33" t="s">
        <v>515</v>
      </c>
      <c r="I4561" s="33" t="s">
        <v>111</v>
      </c>
      <c r="J4561" s="62">
        <v>85719</v>
      </c>
      <c r="K4561" s="33" t="s">
        <v>516</v>
      </c>
      <c r="L4561" s="33" t="s">
        <v>517</v>
      </c>
      <c r="M4561" s="1" t="s">
        <v>46078</v>
      </c>
      <c r="N4561" s="33" t="s">
        <v>20</v>
      </c>
      <c r="O4561" s="33" t="s">
        <v>23256</v>
      </c>
      <c r="P4561" s="33" t="s">
        <v>45771</v>
      </c>
      <c r="Q4561" s="33" t="s">
        <v>29986</v>
      </c>
      <c r="R4561" s="39" t="s">
        <v>23257</v>
      </c>
      <c r="S4561" s="33" t="s">
        <v>93</v>
      </c>
      <c r="T4561" s="33" t="s">
        <v>21</v>
      </c>
      <c r="U4561" s="33" t="s">
        <v>26689</v>
      </c>
      <c r="V4561" s="33" t="s">
        <v>26484</v>
      </c>
      <c r="W4561" s="33" t="s">
        <v>19153</v>
      </c>
      <c r="X4561" s="33" t="s">
        <v>93</v>
      </c>
      <c r="Y4561" s="33">
        <v>1743</v>
      </c>
      <c r="AA4561" s="33" t="s">
        <v>42844</v>
      </c>
      <c r="AB4561" s="33">
        <v>3882</v>
      </c>
      <c r="AC4561" s="103">
        <v>17984</v>
      </c>
    </row>
    <row r="4562" spans="1:29" ht="13" customHeight="1" x14ac:dyDescent="0.2">
      <c r="A4562" s="33" t="s">
        <v>23266</v>
      </c>
      <c r="B4562" s="33">
        <v>27</v>
      </c>
      <c r="C4562" s="33" t="s">
        <v>13</v>
      </c>
      <c r="D4562" s="33" t="s">
        <v>78</v>
      </c>
      <c r="F4562" s="94">
        <v>42579</v>
      </c>
      <c r="G4562" s="33" t="s">
        <v>26589</v>
      </c>
      <c r="H4562" s="33" t="s">
        <v>4753</v>
      </c>
      <c r="I4562" s="33" t="s">
        <v>38</v>
      </c>
      <c r="J4562" s="62">
        <v>90222</v>
      </c>
      <c r="K4562" s="33" t="s">
        <v>91</v>
      </c>
      <c r="L4562" s="33" t="s">
        <v>383</v>
      </c>
      <c r="M4562" s="1" t="s">
        <v>45973</v>
      </c>
      <c r="N4562" s="33" t="s">
        <v>20</v>
      </c>
      <c r="O4562" s="33" t="s">
        <v>23267</v>
      </c>
      <c r="P4562" s="33" t="s">
        <v>45771</v>
      </c>
      <c r="Q4562" s="33" t="s">
        <v>29986</v>
      </c>
      <c r="R4562" s="39" t="s">
        <v>23268</v>
      </c>
      <c r="S4562" s="33" t="s">
        <v>93</v>
      </c>
      <c r="T4562" s="33" t="s">
        <v>45897</v>
      </c>
      <c r="U4562" s="33" t="s">
        <v>49804</v>
      </c>
      <c r="V4562" s="33" t="s">
        <v>26484</v>
      </c>
      <c r="W4562" s="33" t="s">
        <v>19153</v>
      </c>
      <c r="X4562" s="33" t="s">
        <v>93</v>
      </c>
      <c r="Y4562" s="33">
        <v>1744</v>
      </c>
      <c r="AA4562" s="33" t="s">
        <v>42842</v>
      </c>
      <c r="AB4562" s="33">
        <v>3883</v>
      </c>
      <c r="AC4562" s="103">
        <v>17983</v>
      </c>
    </row>
    <row r="4563" spans="1:29" ht="13" customHeight="1" x14ac:dyDescent="0.2">
      <c r="A4563" s="33" t="s">
        <v>23258</v>
      </c>
      <c r="B4563" s="33">
        <v>36</v>
      </c>
      <c r="C4563" s="33" t="s">
        <v>13</v>
      </c>
      <c r="D4563" s="33" t="s">
        <v>41</v>
      </c>
      <c r="F4563" s="94">
        <v>42579</v>
      </c>
      <c r="G4563" s="33" t="s">
        <v>23259</v>
      </c>
      <c r="H4563" s="33" t="s">
        <v>91</v>
      </c>
      <c r="I4563" s="33" t="s">
        <v>38</v>
      </c>
      <c r="J4563" s="62">
        <v>90063</v>
      </c>
      <c r="K4563" s="33" t="s">
        <v>91</v>
      </c>
      <c r="L4563" s="33" t="s">
        <v>92</v>
      </c>
      <c r="M4563" s="1" t="s">
        <v>45984</v>
      </c>
      <c r="N4563" s="33" t="s">
        <v>20</v>
      </c>
      <c r="O4563" s="33" t="s">
        <v>23260</v>
      </c>
      <c r="P4563" s="33" t="s">
        <v>45771</v>
      </c>
      <c r="Q4563" s="33" t="s">
        <v>29986</v>
      </c>
      <c r="R4563" s="39" t="s">
        <v>23261</v>
      </c>
      <c r="S4563" s="33" t="s">
        <v>93</v>
      </c>
      <c r="T4563" s="33" t="s">
        <v>28</v>
      </c>
      <c r="U4563" s="33" t="s">
        <v>26487</v>
      </c>
      <c r="V4563" s="33" t="s">
        <v>26482</v>
      </c>
      <c r="W4563" s="33" t="s">
        <v>26483</v>
      </c>
      <c r="X4563" s="33" t="s">
        <v>509</v>
      </c>
      <c r="Y4563" s="33">
        <v>1745</v>
      </c>
      <c r="AA4563" s="33" t="s">
        <v>42842</v>
      </c>
      <c r="AB4563" s="33">
        <v>3886</v>
      </c>
      <c r="AC4563" s="103">
        <v>17985</v>
      </c>
    </row>
    <row r="4564" spans="1:29" ht="13" customHeight="1" x14ac:dyDescent="0.2">
      <c r="A4564" s="33" t="s">
        <v>23262</v>
      </c>
      <c r="B4564" s="33">
        <v>41</v>
      </c>
      <c r="C4564" s="33" t="s">
        <v>13</v>
      </c>
      <c r="D4564" s="33" t="s">
        <v>41</v>
      </c>
      <c r="F4564" s="94">
        <v>42579</v>
      </c>
      <c r="G4564" s="33" t="s">
        <v>23263</v>
      </c>
      <c r="H4564" s="33" t="s">
        <v>12461</v>
      </c>
      <c r="I4564" s="33" t="s">
        <v>249</v>
      </c>
      <c r="J4564" s="62">
        <v>89431</v>
      </c>
      <c r="K4564" s="33" t="s">
        <v>5718</v>
      </c>
      <c r="L4564" s="33" t="s">
        <v>12463</v>
      </c>
      <c r="M4564" s="1" t="s">
        <v>46045</v>
      </c>
      <c r="N4564" s="33" t="s">
        <v>20</v>
      </c>
      <c r="O4564" s="33" t="s">
        <v>23264</v>
      </c>
      <c r="P4564" s="33" t="s">
        <v>45771</v>
      </c>
      <c r="Q4564" s="33" t="s">
        <v>29986</v>
      </c>
      <c r="R4564" s="39" t="s">
        <v>23265</v>
      </c>
      <c r="S4564" s="33" t="s">
        <v>93</v>
      </c>
      <c r="T4564" s="33" t="s">
        <v>28</v>
      </c>
      <c r="U4564" s="33" t="s">
        <v>26487</v>
      </c>
      <c r="V4564" s="33" t="s">
        <v>26487</v>
      </c>
      <c r="W4564" s="33" t="s">
        <v>26485</v>
      </c>
      <c r="X4564" s="33" t="s">
        <v>93</v>
      </c>
      <c r="Y4564" s="33">
        <v>1737</v>
      </c>
      <c r="AA4564" s="33" t="s">
        <v>42844</v>
      </c>
      <c r="AB4564" s="33">
        <v>3885</v>
      </c>
      <c r="AC4564" s="103">
        <v>17987</v>
      </c>
    </row>
    <row r="4565" spans="1:29" ht="13" customHeight="1" x14ac:dyDescent="0.2">
      <c r="A4565" s="33" t="s">
        <v>23271</v>
      </c>
      <c r="B4565" s="33">
        <v>47</v>
      </c>
      <c r="C4565" s="33" t="s">
        <v>13</v>
      </c>
      <c r="D4565" s="33" t="s">
        <v>78</v>
      </c>
      <c r="F4565" s="94">
        <v>42579</v>
      </c>
      <c r="G4565" s="33" t="s">
        <v>26591</v>
      </c>
      <c r="H4565" s="33" t="s">
        <v>23272</v>
      </c>
      <c r="I4565" s="33" t="s">
        <v>38</v>
      </c>
      <c r="J4565" s="62">
        <v>92253</v>
      </c>
      <c r="K4565" s="33" t="s">
        <v>725</v>
      </c>
      <c r="L4565" s="33" t="s">
        <v>726</v>
      </c>
      <c r="M4565" s="1" t="s">
        <v>45926</v>
      </c>
      <c r="N4565" s="33" t="s">
        <v>20</v>
      </c>
      <c r="O4565" s="33" t="s">
        <v>23273</v>
      </c>
      <c r="P4565" s="33" t="s">
        <v>45771</v>
      </c>
      <c r="Q4565" s="33" t="s">
        <v>29986</v>
      </c>
      <c r="R4565" s="39" t="s">
        <v>23274</v>
      </c>
      <c r="S4565" s="33" t="s">
        <v>93</v>
      </c>
      <c r="T4565" s="33" t="s">
        <v>28</v>
      </c>
      <c r="U4565" s="33" t="s">
        <v>26487</v>
      </c>
      <c r="V4565" s="33" t="s">
        <v>26482</v>
      </c>
      <c r="W4565" s="33" t="s">
        <v>26483</v>
      </c>
      <c r="X4565" s="33" t="s">
        <v>93</v>
      </c>
      <c r="Y4565" s="33">
        <v>1741</v>
      </c>
      <c r="AA4565" s="33" t="s">
        <v>42844</v>
      </c>
      <c r="AB4565" s="33">
        <v>3884</v>
      </c>
      <c r="AC4565" s="103">
        <v>17986</v>
      </c>
    </row>
    <row r="4566" spans="1:29" ht="13" customHeight="1" x14ac:dyDescent="0.2">
      <c r="A4566" s="33" t="s">
        <v>36565</v>
      </c>
      <c r="B4566" s="33">
        <v>18</v>
      </c>
      <c r="C4566" s="33" t="s">
        <v>13</v>
      </c>
      <c r="D4566" s="33" t="s">
        <v>78</v>
      </c>
      <c r="E4566" s="33" t="s">
        <v>36566</v>
      </c>
      <c r="F4566" s="94">
        <v>42579</v>
      </c>
      <c r="G4566" s="33" t="s">
        <v>26590</v>
      </c>
      <c r="H4566" s="33" t="s">
        <v>80</v>
      </c>
      <c r="I4566" s="33" t="s">
        <v>37</v>
      </c>
      <c r="J4566" s="62">
        <v>60649</v>
      </c>
      <c r="K4566" s="33" t="s">
        <v>81</v>
      </c>
      <c r="L4566" s="33" t="s">
        <v>82</v>
      </c>
      <c r="M4566" s="1" t="s">
        <v>46250</v>
      </c>
      <c r="N4566" s="33" t="s">
        <v>20</v>
      </c>
      <c r="O4566" s="33" t="s">
        <v>23269</v>
      </c>
      <c r="P4566" s="33" t="s">
        <v>36949</v>
      </c>
      <c r="Q4566" s="33" t="s">
        <v>29986</v>
      </c>
      <c r="R4566" s="39" t="s">
        <v>23270</v>
      </c>
      <c r="S4566" s="33" t="s">
        <v>93</v>
      </c>
      <c r="T4566" s="33" t="s">
        <v>350</v>
      </c>
      <c r="U4566" s="33" t="s">
        <v>26775</v>
      </c>
      <c r="V4566" s="33" t="s">
        <v>26482</v>
      </c>
      <c r="W4566" s="33" t="s">
        <v>26483</v>
      </c>
      <c r="X4566" s="33" t="s">
        <v>509</v>
      </c>
      <c r="Y4566" s="33">
        <v>1742</v>
      </c>
      <c r="AA4566" s="33" t="s">
        <v>42842</v>
      </c>
      <c r="AB4566" s="33">
        <v>3887</v>
      </c>
      <c r="AC4566" s="103">
        <v>17988</v>
      </c>
    </row>
    <row r="4567" spans="1:29" ht="13" customHeight="1" x14ac:dyDescent="0.2">
      <c r="A4567" s="33" t="s">
        <v>23298</v>
      </c>
      <c r="B4567" s="33">
        <v>17</v>
      </c>
      <c r="C4567" s="33" t="s">
        <v>13</v>
      </c>
      <c r="D4567" s="33" t="s">
        <v>78</v>
      </c>
      <c r="F4567" s="94">
        <v>42578</v>
      </c>
      <c r="G4567" s="33" t="s">
        <v>23299</v>
      </c>
      <c r="H4567" s="33" t="s">
        <v>8900</v>
      </c>
      <c r="I4567" s="33" t="s">
        <v>18</v>
      </c>
      <c r="J4567" s="62">
        <v>70002</v>
      </c>
      <c r="K4567" s="33" t="s">
        <v>1655</v>
      </c>
      <c r="L4567" s="33" t="s">
        <v>2248</v>
      </c>
      <c r="M4567" s="1" t="s">
        <v>45981</v>
      </c>
      <c r="N4567" s="33" t="s">
        <v>20</v>
      </c>
      <c r="O4567" s="33" t="s">
        <v>23300</v>
      </c>
      <c r="P4567" s="33" t="s">
        <v>45771</v>
      </c>
      <c r="Q4567" s="33" t="s">
        <v>29986</v>
      </c>
      <c r="R4567" s="39" t="s">
        <v>23301</v>
      </c>
      <c r="S4567" s="33" t="s">
        <v>93</v>
      </c>
      <c r="T4567" s="33" t="s">
        <v>21</v>
      </c>
      <c r="U4567" s="33" t="s">
        <v>26689</v>
      </c>
      <c r="V4567" s="33" t="s">
        <v>26484</v>
      </c>
      <c r="W4567" s="33" t="s">
        <v>26486</v>
      </c>
      <c r="X4567" s="33" t="s">
        <v>93</v>
      </c>
      <c r="Y4567" s="33">
        <v>1735</v>
      </c>
      <c r="AA4567" s="33" t="s">
        <v>42842</v>
      </c>
      <c r="AB4567" s="33">
        <v>3876</v>
      </c>
      <c r="AC4567" s="103">
        <v>17972</v>
      </c>
    </row>
    <row r="4568" spans="1:29" ht="13" customHeight="1" x14ac:dyDescent="0.2">
      <c r="A4568" s="33" t="s">
        <v>23283</v>
      </c>
      <c r="B4568" s="33">
        <v>20</v>
      </c>
      <c r="C4568" s="33" t="s">
        <v>13</v>
      </c>
      <c r="D4568" s="33" t="s">
        <v>30</v>
      </c>
      <c r="F4568" s="94">
        <v>42578</v>
      </c>
      <c r="G4568" s="33" t="s">
        <v>23284</v>
      </c>
      <c r="H4568" s="33" t="s">
        <v>23285</v>
      </c>
      <c r="I4568" s="33" t="s">
        <v>795</v>
      </c>
      <c r="J4568" s="62">
        <v>59538</v>
      </c>
      <c r="K4568" s="33" t="s">
        <v>23286</v>
      </c>
      <c r="L4568" s="33" t="s">
        <v>23287</v>
      </c>
      <c r="M4568" s="1" t="s">
        <v>47879</v>
      </c>
      <c r="N4568" s="33" t="s">
        <v>20</v>
      </c>
      <c r="O4568" s="33" t="s">
        <v>23288</v>
      </c>
      <c r="P4568" s="33" t="s">
        <v>45771</v>
      </c>
      <c r="Q4568" s="33" t="s">
        <v>29986</v>
      </c>
      <c r="R4568" s="39" t="s">
        <v>23289</v>
      </c>
      <c r="S4568" s="33" t="s">
        <v>93</v>
      </c>
      <c r="T4568" s="33" t="s">
        <v>21</v>
      </c>
      <c r="U4568" s="33" t="s">
        <v>26682</v>
      </c>
      <c r="V4568" s="33" t="s">
        <v>26484</v>
      </c>
      <c r="W4568" s="33" t="s">
        <v>26485</v>
      </c>
      <c r="X4568" s="33" t="s">
        <v>93</v>
      </c>
      <c r="Y4568" s="33">
        <v>1746</v>
      </c>
      <c r="AA4568" s="33" t="s">
        <v>42843</v>
      </c>
      <c r="AB4568" s="33">
        <v>3879</v>
      </c>
      <c r="AC4568" s="103">
        <v>17978</v>
      </c>
    </row>
    <row r="4569" spans="1:29" ht="13" customHeight="1" x14ac:dyDescent="0.2">
      <c r="A4569" s="33" t="s">
        <v>23278</v>
      </c>
      <c r="B4569" s="33">
        <v>24</v>
      </c>
      <c r="C4569" s="33" t="s">
        <v>13</v>
      </c>
      <c r="D4569" s="33" t="s">
        <v>30</v>
      </c>
      <c r="E4569" s="33" t="s">
        <v>23279</v>
      </c>
      <c r="F4569" s="94">
        <v>42578</v>
      </c>
      <c r="G4569" s="33" t="s">
        <v>23280</v>
      </c>
      <c r="H4569" s="33" t="s">
        <v>636</v>
      </c>
      <c r="I4569" s="33" t="s">
        <v>111</v>
      </c>
      <c r="J4569" s="62">
        <v>85260</v>
      </c>
      <c r="K4569" s="33" t="s">
        <v>582</v>
      </c>
      <c r="L4569" s="33" t="s">
        <v>4480</v>
      </c>
      <c r="M4569" s="1" t="s">
        <v>46271</v>
      </c>
      <c r="N4569" s="33" t="s">
        <v>20</v>
      </c>
      <c r="O4569" s="33" t="s">
        <v>23281</v>
      </c>
      <c r="P4569" s="33" t="s">
        <v>45771</v>
      </c>
      <c r="Q4569" s="33" t="s">
        <v>29986</v>
      </c>
      <c r="R4569" s="39" t="s">
        <v>23282</v>
      </c>
      <c r="S4569" s="33" t="s">
        <v>509</v>
      </c>
      <c r="T4569" s="33" t="s">
        <v>21</v>
      </c>
      <c r="U4569" s="33" t="s">
        <v>26682</v>
      </c>
      <c r="V4569" s="33" t="s">
        <v>26482</v>
      </c>
      <c r="W4569" s="33" t="s">
        <v>26486</v>
      </c>
      <c r="X4569" s="33" t="s">
        <v>509</v>
      </c>
      <c r="Y4569" s="33">
        <v>1739</v>
      </c>
      <c r="AA4569" s="33" t="s">
        <v>42844</v>
      </c>
      <c r="AB4569" s="33">
        <v>3877</v>
      </c>
      <c r="AC4569" s="103">
        <v>17977</v>
      </c>
    </row>
    <row r="4570" spans="1:29" ht="13" customHeight="1" x14ac:dyDescent="0.2">
      <c r="A4570" s="33" t="s">
        <v>23275</v>
      </c>
      <c r="B4570" s="33">
        <v>24</v>
      </c>
      <c r="C4570" s="33" t="s">
        <v>13</v>
      </c>
      <c r="D4570" s="33" t="s">
        <v>41</v>
      </c>
      <c r="F4570" s="94">
        <v>42578</v>
      </c>
      <c r="G4570" s="33" t="s">
        <v>26592</v>
      </c>
      <c r="H4570" s="33" t="s">
        <v>287</v>
      </c>
      <c r="I4570" s="33" t="s">
        <v>38</v>
      </c>
      <c r="J4570" s="62">
        <v>92411</v>
      </c>
      <c r="K4570" s="33" t="s">
        <v>287</v>
      </c>
      <c r="L4570" s="33" t="s">
        <v>3970</v>
      </c>
      <c r="M4570" s="1" t="s">
        <v>45937</v>
      </c>
      <c r="N4570" s="33" t="s">
        <v>20</v>
      </c>
      <c r="O4570" s="33" t="s">
        <v>23276</v>
      </c>
      <c r="P4570" s="33" t="s">
        <v>45771</v>
      </c>
      <c r="Q4570" s="33" t="s">
        <v>29986</v>
      </c>
      <c r="R4570" s="39" t="s">
        <v>23277</v>
      </c>
      <c r="S4570" s="33" t="s">
        <v>509</v>
      </c>
      <c r="T4570" s="33" t="s">
        <v>21</v>
      </c>
      <c r="U4570" s="33" t="s">
        <v>26682</v>
      </c>
      <c r="V4570" s="33" t="s">
        <v>26482</v>
      </c>
      <c r="W4570" s="33" t="s">
        <v>26485</v>
      </c>
      <c r="X4570" s="33" t="s">
        <v>93</v>
      </c>
      <c r="Y4570" s="33">
        <v>1740</v>
      </c>
      <c r="AA4570" s="33" t="s">
        <v>42842</v>
      </c>
      <c r="AB4570" s="33">
        <v>3878</v>
      </c>
      <c r="AC4570" s="103">
        <v>17979</v>
      </c>
    </row>
    <row r="4571" spans="1:29" ht="13" customHeight="1" x14ac:dyDescent="0.2">
      <c r="A4571" s="33" t="s">
        <v>23290</v>
      </c>
      <c r="B4571" s="33">
        <v>33</v>
      </c>
      <c r="C4571" s="33" t="s">
        <v>13</v>
      </c>
      <c r="D4571" s="33" t="s">
        <v>30</v>
      </c>
      <c r="F4571" s="94">
        <v>42578</v>
      </c>
      <c r="G4571" s="33" t="s">
        <v>26593</v>
      </c>
      <c r="H4571" s="33" t="s">
        <v>23291</v>
      </c>
      <c r="I4571" s="33" t="s">
        <v>297</v>
      </c>
      <c r="J4571" s="62">
        <v>37330</v>
      </c>
      <c r="K4571" s="33" t="s">
        <v>1200</v>
      </c>
      <c r="L4571" s="33" t="s">
        <v>1201</v>
      </c>
      <c r="M4571" s="1" t="s">
        <v>47880</v>
      </c>
      <c r="N4571" s="33" t="s">
        <v>20</v>
      </c>
      <c r="O4571" s="33" t="s">
        <v>23292</v>
      </c>
      <c r="P4571" s="33" t="s">
        <v>45771</v>
      </c>
      <c r="Q4571" s="33" t="s">
        <v>29986</v>
      </c>
      <c r="R4571" s="39" t="s">
        <v>23293</v>
      </c>
      <c r="S4571" s="33" t="s">
        <v>93</v>
      </c>
      <c r="T4571" s="33" t="s">
        <v>21</v>
      </c>
      <c r="U4571" s="33" t="s">
        <v>26682</v>
      </c>
      <c r="V4571" s="33" t="s">
        <v>26482</v>
      </c>
      <c r="W4571" s="33" t="s">
        <v>26486</v>
      </c>
      <c r="X4571" s="33" t="s">
        <v>509</v>
      </c>
      <c r="Y4571" s="33">
        <v>1835</v>
      </c>
      <c r="AA4571" s="33" t="s">
        <v>42843</v>
      </c>
      <c r="AB4571" s="33">
        <v>3880</v>
      </c>
      <c r="AC4571" s="103">
        <v>17980</v>
      </c>
    </row>
    <row r="4572" spans="1:29" ht="13" customHeight="1" x14ac:dyDescent="0.2">
      <c r="A4572" s="33" t="s">
        <v>23294</v>
      </c>
      <c r="B4572" s="33">
        <v>19</v>
      </c>
      <c r="C4572" s="33" t="s">
        <v>13</v>
      </c>
      <c r="D4572" s="33" t="s">
        <v>78</v>
      </c>
      <c r="E4572" s="33" t="s">
        <v>23295</v>
      </c>
      <c r="F4572" s="94">
        <v>42578</v>
      </c>
      <c r="G4572" s="33" t="s">
        <v>26594</v>
      </c>
      <c r="H4572" s="33" t="s">
        <v>3572</v>
      </c>
      <c r="I4572" s="33" t="s">
        <v>111</v>
      </c>
      <c r="J4572" s="62">
        <v>85283</v>
      </c>
      <c r="K4572" s="33" t="s">
        <v>582</v>
      </c>
      <c r="L4572" s="33" t="s">
        <v>3574</v>
      </c>
      <c r="M4572" s="1" t="s">
        <v>46282</v>
      </c>
      <c r="N4572" s="33" t="s">
        <v>20</v>
      </c>
      <c r="O4572" s="33" t="s">
        <v>23296</v>
      </c>
      <c r="P4572" s="33" t="s">
        <v>45771</v>
      </c>
      <c r="Q4572" s="33" t="s">
        <v>29986</v>
      </c>
      <c r="R4572" s="39" t="s">
        <v>23297</v>
      </c>
      <c r="S4572" s="33" t="s">
        <v>509</v>
      </c>
      <c r="T4572" s="33" t="s">
        <v>45897</v>
      </c>
      <c r="U4572" s="33" t="s">
        <v>49804</v>
      </c>
      <c r="V4572" s="33" t="s">
        <v>26484</v>
      </c>
      <c r="W4572" s="33" t="s">
        <v>26486</v>
      </c>
      <c r="X4572" s="33" t="s">
        <v>93</v>
      </c>
      <c r="Y4572" s="33">
        <v>1736</v>
      </c>
      <c r="AA4572" s="33" t="s">
        <v>42842</v>
      </c>
      <c r="AB4572" s="33">
        <v>3881</v>
      </c>
      <c r="AC4572" s="103">
        <v>17976</v>
      </c>
    </row>
    <row r="4573" spans="1:29" ht="13" customHeight="1" x14ac:dyDescent="0.2">
      <c r="A4573" s="33" t="s">
        <v>23302</v>
      </c>
      <c r="B4573" s="33">
        <v>36</v>
      </c>
      <c r="C4573" s="33" t="s">
        <v>13</v>
      </c>
      <c r="D4573" s="33" t="s">
        <v>41</v>
      </c>
      <c r="F4573" s="94">
        <v>42577</v>
      </c>
      <c r="G4573" s="33" t="s">
        <v>23303</v>
      </c>
      <c r="H4573" s="33" t="s">
        <v>488</v>
      </c>
      <c r="I4573" s="33" t="s">
        <v>177</v>
      </c>
      <c r="J4573" s="62">
        <v>88210</v>
      </c>
      <c r="K4573" s="33" t="s">
        <v>8421</v>
      </c>
      <c r="L4573" s="33" t="s">
        <v>23304</v>
      </c>
      <c r="M4573" s="1" t="s">
        <v>47881</v>
      </c>
      <c r="N4573" s="33" t="s">
        <v>20</v>
      </c>
      <c r="O4573" s="33" t="s">
        <v>23305</v>
      </c>
      <c r="P4573" s="33" t="s">
        <v>31864</v>
      </c>
      <c r="Q4573" s="33" t="s">
        <v>29986</v>
      </c>
      <c r="R4573" s="39" t="s">
        <v>23306</v>
      </c>
      <c r="S4573" s="33" t="s">
        <v>93</v>
      </c>
      <c r="T4573" s="33" t="s">
        <v>21</v>
      </c>
      <c r="U4573" s="33" t="s">
        <v>26689</v>
      </c>
      <c r="V4573" s="33" t="s">
        <v>26482</v>
      </c>
      <c r="X4573" s="33" t="s">
        <v>93</v>
      </c>
      <c r="Y4573" s="33">
        <v>1734</v>
      </c>
      <c r="AA4573" s="33" t="s">
        <v>42843</v>
      </c>
      <c r="AB4573" s="33">
        <v>3873</v>
      </c>
      <c r="AC4573" s="103">
        <v>17975</v>
      </c>
    </row>
    <row r="4574" spans="1:29" ht="13" customHeight="1" x14ac:dyDescent="0.2">
      <c r="A4574" s="33" t="s">
        <v>23307</v>
      </c>
      <c r="B4574" s="33">
        <v>50</v>
      </c>
      <c r="C4574" s="33" t="s">
        <v>13</v>
      </c>
      <c r="D4574" s="33" t="s">
        <v>30</v>
      </c>
      <c r="F4574" s="94">
        <v>42577</v>
      </c>
      <c r="G4574" s="33" t="s">
        <v>23308</v>
      </c>
      <c r="H4574" s="33" t="s">
        <v>23309</v>
      </c>
      <c r="I4574" s="33" t="s">
        <v>406</v>
      </c>
      <c r="J4574" s="62">
        <v>54452</v>
      </c>
      <c r="K4574" s="33" t="s">
        <v>2150</v>
      </c>
      <c r="L4574" s="33" t="s">
        <v>9793</v>
      </c>
      <c r="M4574" s="1" t="s">
        <v>47653</v>
      </c>
      <c r="N4574" s="33" t="s">
        <v>20</v>
      </c>
      <c r="O4574" s="33" t="s">
        <v>23310</v>
      </c>
      <c r="P4574" s="33" t="s">
        <v>45771</v>
      </c>
      <c r="Q4574" s="33" t="s">
        <v>29986</v>
      </c>
      <c r="R4574" s="39" t="s">
        <v>23311</v>
      </c>
      <c r="S4574" s="33" t="s">
        <v>93</v>
      </c>
      <c r="T4574" s="33" t="s">
        <v>21</v>
      </c>
      <c r="U4574" s="33" t="s">
        <v>26689</v>
      </c>
      <c r="V4574" s="33" t="s">
        <v>26484</v>
      </c>
      <c r="W4574" s="33" t="s">
        <v>26483</v>
      </c>
      <c r="X4574" s="33" t="s">
        <v>93</v>
      </c>
      <c r="Y4574" s="33">
        <v>1733</v>
      </c>
      <c r="AA4574" s="33" t="s">
        <v>42843</v>
      </c>
      <c r="AB4574" s="33">
        <v>3872</v>
      </c>
      <c r="AC4574" s="103">
        <v>17971</v>
      </c>
    </row>
    <row r="4575" spans="1:29" ht="13" customHeight="1" x14ac:dyDescent="0.2">
      <c r="A4575" s="33" t="s">
        <v>23312</v>
      </c>
      <c r="B4575" s="33">
        <v>32</v>
      </c>
      <c r="C4575" s="33" t="s">
        <v>13</v>
      </c>
      <c r="D4575" s="33" t="s">
        <v>41</v>
      </c>
      <c r="E4575" s="33" t="s">
        <v>23313</v>
      </c>
      <c r="F4575" s="94">
        <v>42577</v>
      </c>
      <c r="G4575" s="33" t="s">
        <v>26595</v>
      </c>
      <c r="H4575" s="33" t="s">
        <v>12865</v>
      </c>
      <c r="I4575" s="33" t="s">
        <v>38</v>
      </c>
      <c r="J4575" s="62">
        <v>94565</v>
      </c>
      <c r="K4575" s="33" t="s">
        <v>4133</v>
      </c>
      <c r="L4575" s="33" t="s">
        <v>23314</v>
      </c>
      <c r="M4575" s="1" t="s">
        <v>46958</v>
      </c>
      <c r="N4575" s="33" t="s">
        <v>2896</v>
      </c>
      <c r="O4575" s="33" t="s">
        <v>23315</v>
      </c>
      <c r="P4575" s="33" t="s">
        <v>45771</v>
      </c>
      <c r="Q4575" s="33" t="s">
        <v>29986</v>
      </c>
      <c r="R4575" s="39" t="s">
        <v>23316</v>
      </c>
      <c r="S4575" s="33" t="s">
        <v>93</v>
      </c>
      <c r="T4575" s="33" t="s">
        <v>45897</v>
      </c>
      <c r="U4575" s="33" t="s">
        <v>49804</v>
      </c>
      <c r="V4575" s="33" t="s">
        <v>26484</v>
      </c>
      <c r="W4575" s="33" t="s">
        <v>26483</v>
      </c>
      <c r="AA4575" s="33" t="s">
        <v>42844</v>
      </c>
      <c r="AB4575" s="33">
        <v>3874</v>
      </c>
      <c r="AC4575" s="103">
        <v>17973</v>
      </c>
    </row>
    <row r="4576" spans="1:29" ht="13" customHeight="1" x14ac:dyDescent="0.2">
      <c r="A4576" s="33" t="s">
        <v>23317</v>
      </c>
      <c r="B4576" s="33">
        <v>58</v>
      </c>
      <c r="C4576" s="33" t="s">
        <v>13</v>
      </c>
      <c r="D4576" s="33" t="s">
        <v>30</v>
      </c>
      <c r="F4576" s="94">
        <v>42577</v>
      </c>
      <c r="G4576" s="33" t="s">
        <v>26596</v>
      </c>
      <c r="H4576" s="33" t="s">
        <v>2162</v>
      </c>
      <c r="I4576" s="33" t="s">
        <v>37</v>
      </c>
      <c r="J4576" s="62">
        <v>61103</v>
      </c>
      <c r="K4576" s="33" t="s">
        <v>2164</v>
      </c>
      <c r="L4576" s="33" t="s">
        <v>23318</v>
      </c>
      <c r="M4576" s="1" t="s">
        <v>47882</v>
      </c>
      <c r="N4576" s="33" t="s">
        <v>2896</v>
      </c>
      <c r="O4576" s="33" t="s">
        <v>23319</v>
      </c>
      <c r="P4576" s="33" t="s">
        <v>45771</v>
      </c>
      <c r="Q4576" s="33" t="s">
        <v>29986</v>
      </c>
      <c r="R4576" s="39" t="s">
        <v>23320</v>
      </c>
      <c r="S4576" s="33" t="s">
        <v>509</v>
      </c>
      <c r="T4576" s="33" t="s">
        <v>45897</v>
      </c>
      <c r="U4576" s="33" t="s">
        <v>49804</v>
      </c>
      <c r="V4576" s="33" t="s">
        <v>26482</v>
      </c>
      <c r="W4576" s="33" t="s">
        <v>26485</v>
      </c>
      <c r="AA4576" s="33" t="s">
        <v>42844</v>
      </c>
      <c r="AB4576" s="33">
        <v>3875</v>
      </c>
      <c r="AC4576" s="103">
        <v>17974</v>
      </c>
    </row>
    <row r="4577" spans="1:29" ht="13" customHeight="1" x14ac:dyDescent="0.2">
      <c r="A4577" s="33" t="s">
        <v>23331</v>
      </c>
      <c r="B4577" s="33">
        <v>18</v>
      </c>
      <c r="C4577" s="33" t="s">
        <v>13</v>
      </c>
      <c r="D4577" s="33" t="s">
        <v>78</v>
      </c>
      <c r="F4577" s="94">
        <v>42576</v>
      </c>
      <c r="G4577" s="33" t="s">
        <v>23332</v>
      </c>
      <c r="H4577" s="33" t="s">
        <v>91</v>
      </c>
      <c r="I4577" s="33" t="s">
        <v>38</v>
      </c>
      <c r="J4577" s="62">
        <v>90059</v>
      </c>
      <c r="K4577" s="33" t="s">
        <v>91</v>
      </c>
      <c r="L4577" s="33" t="s">
        <v>92</v>
      </c>
      <c r="M4577" s="1" t="s">
        <v>45984</v>
      </c>
      <c r="N4577" s="33" t="s">
        <v>20</v>
      </c>
      <c r="O4577" s="33" t="s">
        <v>23333</v>
      </c>
      <c r="P4577" s="33" t="s">
        <v>49741</v>
      </c>
      <c r="Q4577" s="33" t="s">
        <v>29986</v>
      </c>
      <c r="R4577" s="39" t="s">
        <v>23334</v>
      </c>
      <c r="S4577" s="33" t="s">
        <v>93</v>
      </c>
      <c r="T4577" s="33" t="s">
        <v>21</v>
      </c>
      <c r="U4577" s="33" t="s">
        <v>26689</v>
      </c>
      <c r="V4577" s="33" t="s">
        <v>26484</v>
      </c>
      <c r="W4577" s="33" t="s">
        <v>26486</v>
      </c>
      <c r="X4577" s="33" t="s">
        <v>93</v>
      </c>
      <c r="Y4577" s="33">
        <v>1732</v>
      </c>
      <c r="AA4577" s="33" t="s">
        <v>42842</v>
      </c>
      <c r="AB4577" s="33">
        <v>3870</v>
      </c>
      <c r="AC4577" s="103">
        <v>17959</v>
      </c>
    </row>
    <row r="4578" spans="1:29" ht="13" customHeight="1" x14ac:dyDescent="0.2">
      <c r="A4578" s="33" t="s">
        <v>23321</v>
      </c>
      <c r="B4578" s="33">
        <v>32</v>
      </c>
      <c r="C4578" s="33" t="s">
        <v>13</v>
      </c>
      <c r="D4578" s="33" t="s">
        <v>78</v>
      </c>
      <c r="E4578" s="33" t="s">
        <v>23322</v>
      </c>
      <c r="F4578" s="94">
        <v>42576</v>
      </c>
      <c r="G4578" s="33" t="s">
        <v>26597</v>
      </c>
      <c r="H4578" s="33" t="s">
        <v>196</v>
      </c>
      <c r="I4578" s="33" t="s">
        <v>197</v>
      </c>
      <c r="J4578" s="62">
        <v>46201</v>
      </c>
      <c r="K4578" s="33" t="s">
        <v>389</v>
      </c>
      <c r="L4578" s="33" t="s">
        <v>198</v>
      </c>
      <c r="M4578" s="1" t="s">
        <v>46034</v>
      </c>
      <c r="N4578" s="33" t="s">
        <v>20</v>
      </c>
      <c r="O4578" s="33" t="s">
        <v>23323</v>
      </c>
      <c r="P4578" s="33" t="s">
        <v>45771</v>
      </c>
      <c r="Q4578" s="33" t="s">
        <v>29986</v>
      </c>
      <c r="R4578" s="39" t="s">
        <v>23324</v>
      </c>
      <c r="S4578" s="33" t="s">
        <v>93</v>
      </c>
      <c r="T4578" s="33" t="s">
        <v>21</v>
      </c>
      <c r="U4578" s="33" t="s">
        <v>26689</v>
      </c>
      <c r="V4578" s="33" t="s">
        <v>26484</v>
      </c>
      <c r="W4578" s="33" t="s">
        <v>26483</v>
      </c>
      <c r="X4578" s="33" t="s">
        <v>93</v>
      </c>
      <c r="Y4578" s="33">
        <v>1731</v>
      </c>
      <c r="AA4578" s="33" t="s">
        <v>42842</v>
      </c>
      <c r="AB4578" s="33">
        <v>3869</v>
      </c>
      <c r="AC4578" s="103">
        <v>17966</v>
      </c>
    </row>
    <row r="4579" spans="1:29" ht="13" customHeight="1" x14ac:dyDescent="0.2">
      <c r="A4579" s="33" t="s">
        <v>23325</v>
      </c>
      <c r="B4579" s="33">
        <v>25</v>
      </c>
      <c r="C4579" s="33" t="s">
        <v>13</v>
      </c>
      <c r="D4579" s="33" t="s">
        <v>30</v>
      </c>
      <c r="E4579" s="33" t="s">
        <v>23326</v>
      </c>
      <c r="F4579" s="94">
        <v>42576</v>
      </c>
      <c r="G4579" s="33" t="s">
        <v>23327</v>
      </c>
      <c r="H4579" s="33" t="s">
        <v>23328</v>
      </c>
      <c r="I4579" s="33" t="s">
        <v>297</v>
      </c>
      <c r="J4579" s="62">
        <v>37886</v>
      </c>
      <c r="K4579" s="33" t="s">
        <v>5754</v>
      </c>
      <c r="L4579" s="33" t="s">
        <v>5755</v>
      </c>
      <c r="M4579" s="1" t="s">
        <v>47883</v>
      </c>
      <c r="N4579" s="33" t="s">
        <v>362</v>
      </c>
      <c r="O4579" s="33" t="s">
        <v>23329</v>
      </c>
      <c r="P4579" s="33" t="s">
        <v>45771</v>
      </c>
      <c r="Q4579" s="33" t="s">
        <v>29986</v>
      </c>
      <c r="R4579" s="39" t="s">
        <v>23330</v>
      </c>
      <c r="S4579" s="33" t="s">
        <v>93</v>
      </c>
      <c r="T4579" s="33" t="s">
        <v>45897</v>
      </c>
      <c r="U4579" s="33" t="s">
        <v>49804</v>
      </c>
      <c r="V4579" s="33" t="s">
        <v>26484</v>
      </c>
      <c r="W4579" s="33" t="s">
        <v>26486</v>
      </c>
      <c r="AA4579" s="33" t="s">
        <v>42843</v>
      </c>
      <c r="AB4579" s="33">
        <v>3871</v>
      </c>
      <c r="AC4579" s="103">
        <v>17967</v>
      </c>
    </row>
    <row r="4580" spans="1:29" ht="13" customHeight="1" x14ac:dyDescent="0.2">
      <c r="A4580" s="33" t="s">
        <v>23339</v>
      </c>
      <c r="B4580" s="33">
        <v>29</v>
      </c>
      <c r="C4580" s="33" t="s">
        <v>13</v>
      </c>
      <c r="D4580" s="33" t="s">
        <v>127</v>
      </c>
      <c r="E4580" s="33" t="s">
        <v>23340</v>
      </c>
      <c r="F4580" s="94">
        <v>42575</v>
      </c>
      <c r="G4580" s="33" t="s">
        <v>26598</v>
      </c>
      <c r="H4580" s="33" t="s">
        <v>23341</v>
      </c>
      <c r="I4580" s="33" t="s">
        <v>177</v>
      </c>
      <c r="J4580" s="62">
        <v>87301</v>
      </c>
      <c r="K4580" s="33" t="s">
        <v>23342</v>
      </c>
      <c r="L4580" s="33" t="s">
        <v>23343</v>
      </c>
      <c r="M4580" s="1" t="s">
        <v>47884</v>
      </c>
      <c r="N4580" s="33" t="s">
        <v>20</v>
      </c>
      <c r="O4580" s="33" t="s">
        <v>23344</v>
      </c>
      <c r="P4580" s="33" t="s">
        <v>31864</v>
      </c>
      <c r="Q4580" s="33" t="s">
        <v>29986</v>
      </c>
      <c r="R4580" s="39" t="s">
        <v>23345</v>
      </c>
      <c r="S4580" s="33" t="s">
        <v>509</v>
      </c>
      <c r="T4580" s="33" t="s">
        <v>21</v>
      </c>
      <c r="U4580" s="33" t="s">
        <v>26682</v>
      </c>
      <c r="V4580" s="33" t="s">
        <v>26482</v>
      </c>
      <c r="W4580" s="33" t="s">
        <v>26485</v>
      </c>
      <c r="X4580" s="33" t="s">
        <v>93</v>
      </c>
      <c r="Y4580" s="33">
        <v>1730</v>
      </c>
      <c r="AA4580" s="33" t="s">
        <v>42844</v>
      </c>
      <c r="AB4580" s="33">
        <v>3868</v>
      </c>
      <c r="AC4580" s="103">
        <v>17961</v>
      </c>
    </row>
    <row r="4581" spans="1:29" ht="13" customHeight="1" x14ac:dyDescent="0.2">
      <c r="A4581" s="33" t="s">
        <v>23335</v>
      </c>
      <c r="B4581" s="33">
        <v>36</v>
      </c>
      <c r="C4581" s="33" t="s">
        <v>13</v>
      </c>
      <c r="D4581" s="33" t="s">
        <v>30</v>
      </c>
      <c r="F4581" s="94">
        <v>42575</v>
      </c>
      <c r="G4581" s="33" t="s">
        <v>23336</v>
      </c>
      <c r="H4581" s="33" t="s">
        <v>2851</v>
      </c>
      <c r="I4581" s="33" t="s">
        <v>38</v>
      </c>
      <c r="J4581" s="62">
        <v>92545</v>
      </c>
      <c r="K4581" s="33" t="s">
        <v>725</v>
      </c>
      <c r="L4581" s="33" t="s">
        <v>42349</v>
      </c>
      <c r="M4581" s="1" t="s">
        <v>45926</v>
      </c>
      <c r="N4581" s="33" t="s">
        <v>20</v>
      </c>
      <c r="O4581" s="33" t="s">
        <v>23337</v>
      </c>
      <c r="P4581" s="33" t="s">
        <v>45771</v>
      </c>
      <c r="Q4581" s="33" t="s">
        <v>29986</v>
      </c>
      <c r="R4581" s="39" t="s">
        <v>23338</v>
      </c>
      <c r="S4581" s="33" t="s">
        <v>509</v>
      </c>
      <c r="T4581" s="33" t="s">
        <v>21</v>
      </c>
      <c r="U4581" s="33" t="s">
        <v>29319</v>
      </c>
      <c r="V4581" s="33" t="s">
        <v>26484</v>
      </c>
      <c r="W4581" s="33" t="s">
        <v>26485</v>
      </c>
      <c r="X4581" s="33" t="s">
        <v>93</v>
      </c>
      <c r="Y4581" s="33">
        <v>1729</v>
      </c>
      <c r="AA4581" s="33" t="s">
        <v>42844</v>
      </c>
      <c r="AB4581" s="33">
        <v>3867</v>
      </c>
      <c r="AC4581" s="103">
        <v>17960</v>
      </c>
    </row>
    <row r="4582" spans="1:29" ht="13" customHeight="1" x14ac:dyDescent="0.2">
      <c r="A4582" s="33" t="s">
        <v>23346</v>
      </c>
      <c r="B4582" s="33">
        <v>31</v>
      </c>
      <c r="C4582" s="33" t="s">
        <v>13</v>
      </c>
      <c r="D4582" s="33" t="s">
        <v>78</v>
      </c>
      <c r="F4582" s="94">
        <v>42574</v>
      </c>
      <c r="G4582" s="33" t="s">
        <v>26599</v>
      </c>
      <c r="H4582" s="33" t="s">
        <v>4124</v>
      </c>
      <c r="I4582" s="33" t="s">
        <v>38</v>
      </c>
      <c r="J4582" s="62">
        <v>91710</v>
      </c>
      <c r="K4582" s="33" t="s">
        <v>287</v>
      </c>
      <c r="L4582" s="33" t="s">
        <v>23347</v>
      </c>
      <c r="M4582" s="1" t="s">
        <v>46619</v>
      </c>
      <c r="N4582" s="33" t="s">
        <v>20</v>
      </c>
      <c r="O4582" s="33" t="s">
        <v>23348</v>
      </c>
      <c r="P4582" s="33" t="s">
        <v>45771</v>
      </c>
      <c r="Q4582" s="33" t="s">
        <v>29986</v>
      </c>
      <c r="R4582" s="39" t="s">
        <v>23349</v>
      </c>
      <c r="S4582" s="33" t="s">
        <v>93</v>
      </c>
      <c r="T4582" s="33" t="s">
        <v>21</v>
      </c>
      <c r="U4582" s="33" t="s">
        <v>26689</v>
      </c>
      <c r="V4582" s="33" t="s">
        <v>26484</v>
      </c>
      <c r="W4582" s="33" t="s">
        <v>26486</v>
      </c>
      <c r="X4582" s="33" t="s">
        <v>93</v>
      </c>
      <c r="Y4582" s="33">
        <v>1727</v>
      </c>
      <c r="AA4582" s="33" t="s">
        <v>42844</v>
      </c>
      <c r="AB4582" s="33">
        <v>3864</v>
      </c>
      <c r="AC4582" s="103">
        <v>17954</v>
      </c>
    </row>
    <row r="4583" spans="1:29" ht="13" customHeight="1" x14ac:dyDescent="0.2">
      <c r="A4583" s="33" t="s">
        <v>23350</v>
      </c>
      <c r="B4583" s="33">
        <v>34</v>
      </c>
      <c r="C4583" s="33" t="s">
        <v>13</v>
      </c>
      <c r="D4583" s="33" t="s">
        <v>41</v>
      </c>
      <c r="F4583" s="94">
        <v>42574</v>
      </c>
      <c r="G4583" s="33" t="s">
        <v>26600</v>
      </c>
      <c r="H4583" s="33" t="s">
        <v>529</v>
      </c>
      <c r="I4583" s="33" t="s">
        <v>66</v>
      </c>
      <c r="J4583" s="62">
        <v>78237</v>
      </c>
      <c r="K4583" s="33" t="s">
        <v>530</v>
      </c>
      <c r="L4583" s="33" t="s">
        <v>531</v>
      </c>
      <c r="M4583" s="1" t="s">
        <v>46041</v>
      </c>
      <c r="N4583" s="33" t="s">
        <v>20</v>
      </c>
      <c r="O4583" s="33" t="s">
        <v>23351</v>
      </c>
      <c r="P4583" s="33" t="s">
        <v>45771</v>
      </c>
      <c r="Q4583" s="33" t="s">
        <v>29986</v>
      </c>
      <c r="R4583" s="39" t="s">
        <v>23352</v>
      </c>
      <c r="S4583" s="33" t="s">
        <v>93</v>
      </c>
      <c r="T4583" s="33" t="s">
        <v>21</v>
      </c>
      <c r="U4583" s="33" t="s">
        <v>26689</v>
      </c>
      <c r="V4583" s="33" t="s">
        <v>26484</v>
      </c>
      <c r="W4583" s="33" t="s">
        <v>26485</v>
      </c>
      <c r="X4583" s="33" t="s">
        <v>93</v>
      </c>
      <c r="Y4583" s="33">
        <v>1836</v>
      </c>
      <c r="AA4583" s="33" t="s">
        <v>42842</v>
      </c>
      <c r="AB4583" s="33">
        <v>3865</v>
      </c>
      <c r="AC4583" s="103">
        <v>17955</v>
      </c>
    </row>
    <row r="4584" spans="1:29" ht="13" customHeight="1" x14ac:dyDescent="0.2">
      <c r="A4584" s="33" t="s">
        <v>23353</v>
      </c>
      <c r="B4584" s="33">
        <v>49</v>
      </c>
      <c r="C4584" s="33" t="s">
        <v>13</v>
      </c>
      <c r="D4584" s="33" t="s">
        <v>78</v>
      </c>
      <c r="F4584" s="94">
        <v>42574</v>
      </c>
      <c r="G4584" s="33" t="s">
        <v>26601</v>
      </c>
      <c r="H4584" s="33" t="s">
        <v>828</v>
      </c>
      <c r="I4584" s="33" t="s">
        <v>406</v>
      </c>
      <c r="J4584" s="62">
        <v>53212</v>
      </c>
      <c r="K4584" s="33" t="s">
        <v>828</v>
      </c>
      <c r="L4584" s="33" t="s">
        <v>3532</v>
      </c>
      <c r="M4584" s="1" t="s">
        <v>46081</v>
      </c>
      <c r="N4584" s="33" t="s">
        <v>20</v>
      </c>
      <c r="O4584" s="33" t="s">
        <v>23354</v>
      </c>
      <c r="P4584" s="33" t="s">
        <v>45771</v>
      </c>
      <c r="Q4584" s="33" t="s">
        <v>29986</v>
      </c>
      <c r="R4584" s="39" t="s">
        <v>23355</v>
      </c>
      <c r="S4584" s="33" t="s">
        <v>93</v>
      </c>
      <c r="T4584" s="33" t="s">
        <v>21</v>
      </c>
      <c r="U4584" s="33" t="s">
        <v>26682</v>
      </c>
      <c r="V4584" s="33" t="s">
        <v>26484</v>
      </c>
      <c r="W4584" s="33" t="s">
        <v>26485</v>
      </c>
      <c r="X4584" s="33" t="s">
        <v>93</v>
      </c>
      <c r="Y4584" s="33">
        <v>1726</v>
      </c>
      <c r="AA4584" s="33" t="s">
        <v>42842</v>
      </c>
      <c r="AB4584" s="33">
        <v>3866</v>
      </c>
      <c r="AC4584" s="103">
        <v>17956</v>
      </c>
    </row>
    <row r="4585" spans="1:29" ht="13" customHeight="1" x14ac:dyDescent="0.2">
      <c r="A4585" s="33" t="s">
        <v>23367</v>
      </c>
      <c r="B4585" s="33">
        <v>50</v>
      </c>
      <c r="C4585" s="33" t="s">
        <v>13</v>
      </c>
      <c r="D4585" s="33" t="s">
        <v>30</v>
      </c>
      <c r="F4585" s="94">
        <v>42573</v>
      </c>
      <c r="G4585" s="33" t="s">
        <v>23368</v>
      </c>
      <c r="H4585" s="33" t="s">
        <v>23369</v>
      </c>
      <c r="I4585" s="33" t="s">
        <v>138</v>
      </c>
      <c r="J4585" s="62">
        <v>26201</v>
      </c>
      <c r="K4585" s="33" t="s">
        <v>23370</v>
      </c>
      <c r="L4585" s="33" t="s">
        <v>23371</v>
      </c>
      <c r="M4585" s="1" t="s">
        <v>47885</v>
      </c>
      <c r="N4585" s="33" t="s">
        <v>20</v>
      </c>
      <c r="O4585" s="33" t="s">
        <v>36567</v>
      </c>
      <c r="P4585" s="33" t="s">
        <v>45771</v>
      </c>
      <c r="Q4585" s="33" t="s">
        <v>29986</v>
      </c>
      <c r="R4585" s="39" t="s">
        <v>23372</v>
      </c>
      <c r="S4585" s="33" t="s">
        <v>901</v>
      </c>
      <c r="T4585" s="33" t="s">
        <v>21</v>
      </c>
      <c r="U4585" s="33" t="s">
        <v>26689</v>
      </c>
      <c r="V4585" s="33" t="s">
        <v>26484</v>
      </c>
      <c r="X4585" s="33" t="s">
        <v>93</v>
      </c>
      <c r="Y4585" s="33">
        <v>1725</v>
      </c>
      <c r="AA4585" s="33" t="s">
        <v>42843</v>
      </c>
      <c r="AB4585" s="33">
        <v>3863</v>
      </c>
      <c r="AC4585" s="103">
        <v>17949</v>
      </c>
    </row>
    <row r="4586" spans="1:29" ht="13" customHeight="1" x14ac:dyDescent="0.2">
      <c r="A4586" s="33" t="s">
        <v>23356</v>
      </c>
      <c r="B4586" s="33">
        <v>36</v>
      </c>
      <c r="C4586" s="33" t="s">
        <v>13</v>
      </c>
      <c r="D4586" s="33" t="s">
        <v>882</v>
      </c>
      <c r="E4586" s="33" t="s">
        <v>23357</v>
      </c>
      <c r="F4586" s="94">
        <v>42572</v>
      </c>
      <c r="G4586" s="33" t="s">
        <v>23358</v>
      </c>
      <c r="H4586" s="33" t="s">
        <v>23359</v>
      </c>
      <c r="I4586" s="33" t="s">
        <v>811</v>
      </c>
      <c r="J4586" s="62" t="s">
        <v>23360</v>
      </c>
      <c r="K4586" s="33" t="s">
        <v>3606</v>
      </c>
      <c r="L4586" s="33" t="s">
        <v>3607</v>
      </c>
      <c r="M4586" s="1" t="s">
        <v>46793</v>
      </c>
      <c r="N4586" s="33" t="s">
        <v>20</v>
      </c>
      <c r="O4586" s="33" t="s">
        <v>23361</v>
      </c>
      <c r="P4586" s="33" t="s">
        <v>45771</v>
      </c>
      <c r="Q4586" s="33" t="s">
        <v>29986</v>
      </c>
      <c r="R4586" s="39" t="s">
        <v>23362</v>
      </c>
      <c r="S4586" s="33" t="s">
        <v>509</v>
      </c>
      <c r="T4586" s="33" t="s">
        <v>21</v>
      </c>
      <c r="U4586" s="33" t="s">
        <v>26689</v>
      </c>
      <c r="V4586" s="33" t="s">
        <v>26484</v>
      </c>
      <c r="W4586" s="33" t="s">
        <v>26485</v>
      </c>
      <c r="X4586" s="33" t="s">
        <v>93</v>
      </c>
      <c r="Y4586" s="33">
        <v>1724</v>
      </c>
      <c r="AA4586" s="33" t="s">
        <v>42843</v>
      </c>
      <c r="AB4586" s="33">
        <v>3862</v>
      </c>
      <c r="AC4586" s="103">
        <v>17947</v>
      </c>
    </row>
    <row r="4587" spans="1:29" ht="13" customHeight="1" x14ac:dyDescent="0.2">
      <c r="A4587" s="33" t="s">
        <v>23363</v>
      </c>
      <c r="B4587" s="33">
        <v>50</v>
      </c>
      <c r="C4587" s="33" t="s">
        <v>13</v>
      </c>
      <c r="D4587" s="33" t="s">
        <v>78</v>
      </c>
      <c r="F4587" s="94">
        <v>42572</v>
      </c>
      <c r="G4587" s="33" t="s">
        <v>23364</v>
      </c>
      <c r="H4587" s="33" t="s">
        <v>80</v>
      </c>
      <c r="I4587" s="33" t="s">
        <v>37</v>
      </c>
      <c r="J4587" s="62">
        <v>60616</v>
      </c>
      <c r="K4587" s="33" t="s">
        <v>81</v>
      </c>
      <c r="L4587" s="33" t="s">
        <v>82</v>
      </c>
      <c r="M4587" s="1" t="s">
        <v>46250</v>
      </c>
      <c r="N4587" s="33" t="s">
        <v>20</v>
      </c>
      <c r="O4587" s="33" t="s">
        <v>23365</v>
      </c>
      <c r="P4587" s="33" t="s">
        <v>45771</v>
      </c>
      <c r="Q4587" s="33" t="s">
        <v>29986</v>
      </c>
      <c r="R4587" s="39" t="s">
        <v>23366</v>
      </c>
      <c r="S4587" s="33" t="s">
        <v>509</v>
      </c>
      <c r="T4587" s="33" t="s">
        <v>21</v>
      </c>
      <c r="U4587" s="33" t="s">
        <v>26689</v>
      </c>
      <c r="V4587" s="33" t="s">
        <v>26484</v>
      </c>
      <c r="W4587" s="33" t="s">
        <v>26485</v>
      </c>
      <c r="X4587" s="33" t="s">
        <v>93</v>
      </c>
      <c r="Y4587" s="33">
        <v>1723</v>
      </c>
      <c r="AA4587" s="33" t="s">
        <v>42842</v>
      </c>
      <c r="AB4587" s="33">
        <v>3861</v>
      </c>
      <c r="AC4587" s="103">
        <v>17948</v>
      </c>
    </row>
    <row r="4588" spans="1:29" ht="13" customHeight="1" x14ac:dyDescent="0.2">
      <c r="A4588" s="33" t="s">
        <v>23373</v>
      </c>
      <c r="B4588" s="33">
        <v>31</v>
      </c>
      <c r="C4588" s="33" t="s">
        <v>13</v>
      </c>
      <c r="D4588" s="33" t="s">
        <v>41</v>
      </c>
      <c r="F4588" s="94">
        <v>42571</v>
      </c>
      <c r="G4588" s="33" t="s">
        <v>23374</v>
      </c>
      <c r="H4588" s="33" t="s">
        <v>1811</v>
      </c>
      <c r="I4588" s="33" t="s">
        <v>38</v>
      </c>
      <c r="J4588" s="62">
        <v>93454</v>
      </c>
      <c r="K4588" s="33" t="s">
        <v>1813</v>
      </c>
      <c r="L4588" s="33" t="s">
        <v>1814</v>
      </c>
      <c r="M4588" s="1" t="s">
        <v>47309</v>
      </c>
      <c r="N4588" s="33" t="s">
        <v>20</v>
      </c>
      <c r="O4588" s="33" t="s">
        <v>23375</v>
      </c>
      <c r="P4588" s="33" t="s">
        <v>31864</v>
      </c>
      <c r="Q4588" s="33" t="s">
        <v>29986</v>
      </c>
      <c r="R4588" s="39" t="s">
        <v>23376</v>
      </c>
      <c r="S4588" s="33" t="s">
        <v>509</v>
      </c>
      <c r="T4588" s="33" t="s">
        <v>21</v>
      </c>
      <c r="U4588" s="33" t="s">
        <v>26682</v>
      </c>
      <c r="V4588" s="33" t="s">
        <v>26482</v>
      </c>
      <c r="W4588" s="33" t="s">
        <v>26485</v>
      </c>
      <c r="X4588" s="33" t="s">
        <v>93</v>
      </c>
      <c r="Y4588" s="33">
        <v>1722</v>
      </c>
      <c r="AA4588" s="33" t="s">
        <v>42844</v>
      </c>
      <c r="AB4588" s="33">
        <v>3859</v>
      </c>
      <c r="AC4588" s="103">
        <v>17945</v>
      </c>
    </row>
    <row r="4589" spans="1:29" ht="13" customHeight="1" x14ac:dyDescent="0.2">
      <c r="A4589" s="33" t="s">
        <v>23377</v>
      </c>
      <c r="B4589" s="33">
        <v>39</v>
      </c>
      <c r="C4589" s="33" t="s">
        <v>13</v>
      </c>
      <c r="D4589" s="33" t="s">
        <v>30</v>
      </c>
      <c r="E4589" s="33" t="s">
        <v>23378</v>
      </c>
      <c r="F4589" s="94">
        <v>42571</v>
      </c>
      <c r="G4589" s="33" t="s">
        <v>23379</v>
      </c>
      <c r="H4589" s="33" t="s">
        <v>23380</v>
      </c>
      <c r="I4589" s="33" t="s">
        <v>34</v>
      </c>
      <c r="J4589" s="62" t="s">
        <v>23381</v>
      </c>
      <c r="K4589" s="33" t="s">
        <v>3285</v>
      </c>
      <c r="L4589" s="33" t="s">
        <v>23382</v>
      </c>
      <c r="M4589" s="1" t="s">
        <v>46285</v>
      </c>
      <c r="N4589" s="33" t="s">
        <v>20</v>
      </c>
      <c r="O4589" s="33" t="s">
        <v>23383</v>
      </c>
      <c r="P4589" s="33" t="s">
        <v>23029</v>
      </c>
      <c r="Q4589" s="33" t="s">
        <v>29986</v>
      </c>
      <c r="R4589" s="39" t="s">
        <v>23384</v>
      </c>
      <c r="S4589" s="33" t="s">
        <v>93</v>
      </c>
      <c r="T4589" s="33" t="s">
        <v>28</v>
      </c>
      <c r="U4589" s="33" t="s">
        <v>26487</v>
      </c>
      <c r="V4589" s="33" t="s">
        <v>26482</v>
      </c>
      <c r="W4589" s="33" t="s">
        <v>26485</v>
      </c>
      <c r="Z4589" s="33" t="s">
        <v>42353</v>
      </c>
      <c r="AA4589" s="33" t="s">
        <v>42844</v>
      </c>
      <c r="AB4589" s="33">
        <v>3860</v>
      </c>
      <c r="AC4589" s="103">
        <v>17946</v>
      </c>
    </row>
    <row r="4590" spans="1:29" ht="13" customHeight="1" x14ac:dyDescent="0.2">
      <c r="A4590" s="33" t="s">
        <v>23385</v>
      </c>
      <c r="B4590" s="33">
        <v>56</v>
      </c>
      <c r="C4590" s="33" t="s">
        <v>13</v>
      </c>
      <c r="D4590" s="33" t="s">
        <v>30</v>
      </c>
      <c r="F4590" s="94">
        <v>42569</v>
      </c>
      <c r="G4590" s="33" t="s">
        <v>26602</v>
      </c>
      <c r="H4590" s="33" t="s">
        <v>2297</v>
      </c>
      <c r="I4590" s="33" t="s">
        <v>366</v>
      </c>
      <c r="J4590" s="62">
        <v>74107</v>
      </c>
      <c r="K4590" s="33" t="s">
        <v>2297</v>
      </c>
      <c r="L4590" s="33" t="s">
        <v>3095</v>
      </c>
      <c r="M4590" s="1" t="s">
        <v>46198</v>
      </c>
      <c r="N4590" s="33" t="s">
        <v>20</v>
      </c>
      <c r="O4590" s="33" t="s">
        <v>36568</v>
      </c>
      <c r="P4590" s="33" t="s">
        <v>45771</v>
      </c>
      <c r="Q4590" s="33" t="s">
        <v>29986</v>
      </c>
      <c r="R4590" s="39" t="s">
        <v>23386</v>
      </c>
      <c r="S4590" s="33" t="s">
        <v>509</v>
      </c>
      <c r="T4590" s="33" t="s">
        <v>21</v>
      </c>
      <c r="U4590" s="33" t="s">
        <v>26539</v>
      </c>
      <c r="V4590" s="33" t="s">
        <v>26482</v>
      </c>
      <c r="W4590" s="33" t="s">
        <v>26485</v>
      </c>
      <c r="X4590" s="33" t="s">
        <v>93</v>
      </c>
      <c r="Y4590" s="33">
        <v>1721</v>
      </c>
      <c r="AA4590" s="33" t="s">
        <v>42844</v>
      </c>
      <c r="AB4590" s="33">
        <v>3858</v>
      </c>
      <c r="AC4590" s="103">
        <v>17943</v>
      </c>
    </row>
    <row r="4591" spans="1:29" ht="13" customHeight="1" x14ac:dyDescent="0.2">
      <c r="A4591" s="33" t="s">
        <v>23387</v>
      </c>
      <c r="B4591" s="33">
        <v>29</v>
      </c>
      <c r="C4591" s="33" t="s">
        <v>13</v>
      </c>
      <c r="D4591" s="33" t="s">
        <v>78</v>
      </c>
      <c r="E4591" s="33" t="s">
        <v>23388</v>
      </c>
      <c r="F4591" s="94">
        <v>42568</v>
      </c>
      <c r="G4591" s="33" t="s">
        <v>23389</v>
      </c>
      <c r="H4591" s="33" t="s">
        <v>171</v>
      </c>
      <c r="I4591" s="33" t="s">
        <v>18</v>
      </c>
      <c r="J4591" s="62">
        <v>70815</v>
      </c>
      <c r="K4591" s="33" t="s">
        <v>3422</v>
      </c>
      <c r="L4591" s="33" t="s">
        <v>1569</v>
      </c>
      <c r="M4591" s="1" t="s">
        <v>46538</v>
      </c>
      <c r="N4591" s="33" t="s">
        <v>20</v>
      </c>
      <c r="O4591" s="33" t="s">
        <v>23390</v>
      </c>
      <c r="P4591" s="33" t="s">
        <v>45771</v>
      </c>
      <c r="Q4591" s="33" t="s">
        <v>29986</v>
      </c>
      <c r="R4591" s="39" t="s">
        <v>23391</v>
      </c>
      <c r="S4591" s="33" t="s">
        <v>509</v>
      </c>
      <c r="T4591" s="33" t="s">
        <v>21</v>
      </c>
      <c r="U4591" s="33" t="s">
        <v>26689</v>
      </c>
      <c r="V4591" s="33" t="s">
        <v>26484</v>
      </c>
      <c r="W4591" s="33" t="s">
        <v>26485</v>
      </c>
      <c r="X4591" s="33" t="s">
        <v>93</v>
      </c>
      <c r="Y4591" s="33">
        <v>1718</v>
      </c>
      <c r="AA4591" s="33" t="s">
        <v>42844</v>
      </c>
      <c r="AB4591" s="33">
        <v>3855</v>
      </c>
      <c r="AC4591" s="103">
        <v>17935</v>
      </c>
    </row>
    <row r="4592" spans="1:29" ht="13" customHeight="1" x14ac:dyDescent="0.2">
      <c r="A4592" s="33" t="s">
        <v>23395</v>
      </c>
      <c r="B4592" s="33">
        <v>39</v>
      </c>
      <c r="C4592" s="33" t="s">
        <v>13</v>
      </c>
      <c r="D4592" s="33" t="s">
        <v>30</v>
      </c>
      <c r="F4592" s="94">
        <v>42568</v>
      </c>
      <c r="G4592" s="33" t="s">
        <v>23396</v>
      </c>
      <c r="H4592" s="33" t="s">
        <v>23397</v>
      </c>
      <c r="I4592" s="33" t="s">
        <v>406</v>
      </c>
      <c r="J4592" s="62">
        <v>53081</v>
      </c>
      <c r="K4592" s="33" t="s">
        <v>23397</v>
      </c>
      <c r="L4592" s="33" t="s">
        <v>23398</v>
      </c>
      <c r="M4592" s="1" t="s">
        <v>47886</v>
      </c>
      <c r="N4592" s="33" t="s">
        <v>20</v>
      </c>
      <c r="O4592" s="33" t="s">
        <v>23399</v>
      </c>
      <c r="P4592" s="33" t="s">
        <v>31864</v>
      </c>
      <c r="Q4592" s="33" t="s">
        <v>29986</v>
      </c>
      <c r="R4592" s="39" t="s">
        <v>23400</v>
      </c>
      <c r="S4592" s="33" t="s">
        <v>93</v>
      </c>
      <c r="T4592" s="33" t="s">
        <v>21</v>
      </c>
      <c r="U4592" s="33" t="s">
        <v>26689</v>
      </c>
      <c r="V4592" s="33" t="s">
        <v>26482</v>
      </c>
      <c r="W4592" s="33" t="s">
        <v>26485</v>
      </c>
      <c r="X4592" s="33" t="s">
        <v>93</v>
      </c>
      <c r="Y4592" s="33">
        <v>1712</v>
      </c>
      <c r="AA4592" s="33" t="s">
        <v>42844</v>
      </c>
      <c r="AB4592" s="33">
        <v>3853</v>
      </c>
      <c r="AC4592" s="103">
        <v>17939</v>
      </c>
    </row>
    <row r="4593" spans="1:29" ht="13" customHeight="1" x14ac:dyDescent="0.2">
      <c r="A4593" s="33" t="s">
        <v>23392</v>
      </c>
      <c r="B4593" s="33">
        <v>42</v>
      </c>
      <c r="C4593" s="33" t="s">
        <v>13</v>
      </c>
      <c r="D4593" s="33" t="s">
        <v>78</v>
      </c>
      <c r="F4593" s="94">
        <v>42568</v>
      </c>
      <c r="G4593" s="33" t="s">
        <v>23393</v>
      </c>
      <c r="H4593" s="33" t="s">
        <v>1595</v>
      </c>
      <c r="I4593" s="33" t="s">
        <v>392</v>
      </c>
      <c r="J4593" s="62">
        <v>11211</v>
      </c>
      <c r="K4593" s="33" t="s">
        <v>1597</v>
      </c>
      <c r="L4593" s="33" t="s">
        <v>536</v>
      </c>
      <c r="M4593" s="1" t="s">
        <v>45963</v>
      </c>
      <c r="N4593" s="33" t="s">
        <v>20</v>
      </c>
      <c r="O4593" s="33" t="s">
        <v>36569</v>
      </c>
      <c r="P4593" s="33" t="s">
        <v>45771</v>
      </c>
      <c r="Q4593" s="33" t="s">
        <v>29986</v>
      </c>
      <c r="R4593" s="39" t="s">
        <v>23394</v>
      </c>
      <c r="S4593" s="33" t="s">
        <v>22</v>
      </c>
      <c r="T4593" s="33" t="s">
        <v>21</v>
      </c>
      <c r="U4593" s="33" t="s">
        <v>26689</v>
      </c>
      <c r="V4593" s="33" t="s">
        <v>26484</v>
      </c>
      <c r="W4593" s="33" t="s">
        <v>26485</v>
      </c>
      <c r="X4593" s="33" t="s">
        <v>93</v>
      </c>
      <c r="Y4593" s="33">
        <v>1717</v>
      </c>
      <c r="AA4593" s="33" t="s">
        <v>42842</v>
      </c>
      <c r="AB4593" s="33">
        <v>3854</v>
      </c>
      <c r="AC4593" s="103">
        <v>17937</v>
      </c>
    </row>
    <row r="4594" spans="1:29" ht="13" customHeight="1" x14ac:dyDescent="0.2">
      <c r="A4594" s="1" t="s">
        <v>23404</v>
      </c>
      <c r="B4594" s="33">
        <v>50</v>
      </c>
      <c r="C4594" s="33" t="s">
        <v>13</v>
      </c>
      <c r="D4594" s="1" t="s">
        <v>23</v>
      </c>
      <c r="F4594" s="94">
        <v>42568</v>
      </c>
      <c r="G4594" s="33" t="s">
        <v>23405</v>
      </c>
      <c r="H4594" s="33" t="s">
        <v>23406</v>
      </c>
      <c r="I4594" s="33" t="s">
        <v>18</v>
      </c>
      <c r="J4594" s="62">
        <v>70726</v>
      </c>
      <c r="K4594" s="33" t="s">
        <v>3731</v>
      </c>
      <c r="L4594" s="33" t="s">
        <v>13358</v>
      </c>
      <c r="M4594" s="1" t="s">
        <v>46993</v>
      </c>
      <c r="N4594" s="33" t="s">
        <v>362</v>
      </c>
      <c r="O4594" s="33" t="s">
        <v>23407</v>
      </c>
      <c r="P4594" s="33" t="s">
        <v>45771</v>
      </c>
      <c r="Q4594" s="33" t="s">
        <v>29986</v>
      </c>
      <c r="R4594" s="39" t="s">
        <v>23408</v>
      </c>
      <c r="S4594" s="33" t="s">
        <v>22</v>
      </c>
      <c r="T4594" s="33" t="s">
        <v>21</v>
      </c>
      <c r="U4594" s="33" t="s">
        <v>28142</v>
      </c>
      <c r="V4594" s="33" t="s">
        <v>26482</v>
      </c>
      <c r="W4594" s="33" t="s">
        <v>26486</v>
      </c>
      <c r="AA4594" s="33" t="s">
        <v>42844</v>
      </c>
      <c r="AB4594" s="33">
        <v>3857</v>
      </c>
      <c r="AC4594" s="103">
        <v>17940</v>
      </c>
    </row>
    <row r="4595" spans="1:29" ht="13" customHeight="1" x14ac:dyDescent="0.2">
      <c r="A4595" s="33" t="s">
        <v>23401</v>
      </c>
      <c r="B4595" s="33">
        <v>43</v>
      </c>
      <c r="C4595" s="33" t="s">
        <v>13</v>
      </c>
      <c r="D4595" s="33" t="s">
        <v>30</v>
      </c>
      <c r="F4595" s="94">
        <v>42568</v>
      </c>
      <c r="G4595" s="33" t="s">
        <v>26603</v>
      </c>
      <c r="H4595" s="33" t="s">
        <v>2297</v>
      </c>
      <c r="I4595" s="33" t="s">
        <v>366</v>
      </c>
      <c r="J4595" s="62">
        <v>74110</v>
      </c>
      <c r="K4595" s="33" t="s">
        <v>2297</v>
      </c>
      <c r="L4595" s="33" t="s">
        <v>3095</v>
      </c>
      <c r="M4595" s="1" t="s">
        <v>46198</v>
      </c>
      <c r="N4595" s="33" t="s">
        <v>4952</v>
      </c>
      <c r="O4595" s="33" t="s">
        <v>23402</v>
      </c>
      <c r="P4595" s="33" t="s">
        <v>45771</v>
      </c>
      <c r="Q4595" s="33" t="s">
        <v>29986</v>
      </c>
      <c r="R4595" s="39" t="s">
        <v>23403</v>
      </c>
      <c r="S4595" s="33" t="s">
        <v>22</v>
      </c>
      <c r="T4595" s="33" t="s">
        <v>28</v>
      </c>
      <c r="U4595" s="33" t="s">
        <v>26498</v>
      </c>
      <c r="V4595" s="33" t="s">
        <v>26484</v>
      </c>
      <c r="W4595" s="33" t="s">
        <v>26485</v>
      </c>
      <c r="X4595" s="33" t="s">
        <v>93</v>
      </c>
      <c r="Y4595" s="33">
        <v>1714</v>
      </c>
      <c r="AA4595" s="33" t="s">
        <v>42842</v>
      </c>
      <c r="AB4595" s="33">
        <v>3856</v>
      </c>
      <c r="AC4595" s="103">
        <v>17938</v>
      </c>
    </row>
    <row r="4596" spans="1:29" ht="13" customHeight="1" x14ac:dyDescent="0.2">
      <c r="A4596" s="33" t="s">
        <v>23414</v>
      </c>
      <c r="B4596" s="33">
        <v>26</v>
      </c>
      <c r="C4596" s="33" t="s">
        <v>13</v>
      </c>
      <c r="D4596" s="33" t="s">
        <v>30</v>
      </c>
      <c r="E4596" s="33" t="s">
        <v>23415</v>
      </c>
      <c r="F4596" s="94">
        <v>42567</v>
      </c>
      <c r="G4596" s="33" t="s">
        <v>23416</v>
      </c>
      <c r="H4596" s="33" t="s">
        <v>287</v>
      </c>
      <c r="I4596" s="33" t="s">
        <v>38</v>
      </c>
      <c r="J4596" s="62">
        <v>92405</v>
      </c>
      <c r="K4596" s="33" t="s">
        <v>287</v>
      </c>
      <c r="L4596" s="33" t="s">
        <v>3970</v>
      </c>
      <c r="M4596" s="1" t="s">
        <v>45937</v>
      </c>
      <c r="N4596" s="33" t="s">
        <v>4952</v>
      </c>
      <c r="O4596" s="33" t="s">
        <v>23417</v>
      </c>
      <c r="P4596" s="33" t="s">
        <v>31864</v>
      </c>
      <c r="Q4596" s="33" t="s">
        <v>29986</v>
      </c>
      <c r="R4596" s="39" t="s">
        <v>23418</v>
      </c>
      <c r="S4596" s="33" t="s">
        <v>93</v>
      </c>
      <c r="T4596" s="33" t="s">
        <v>21</v>
      </c>
      <c r="U4596" s="33" t="s">
        <v>26689</v>
      </c>
      <c r="V4596" s="33" t="s">
        <v>26484</v>
      </c>
      <c r="W4596" s="33" t="s">
        <v>19153</v>
      </c>
      <c r="X4596" s="33" t="s">
        <v>93</v>
      </c>
      <c r="Y4596" s="33">
        <v>1719</v>
      </c>
      <c r="AA4596" s="33" t="s">
        <v>42842</v>
      </c>
      <c r="AB4596" s="33">
        <v>3852</v>
      </c>
      <c r="AC4596" s="103">
        <v>17930</v>
      </c>
    </row>
    <row r="4597" spans="1:29" ht="13" customHeight="1" x14ac:dyDescent="0.2">
      <c r="A4597" s="33" t="s">
        <v>23409</v>
      </c>
      <c r="B4597" s="33">
        <v>31</v>
      </c>
      <c r="C4597" s="33" t="s">
        <v>13</v>
      </c>
      <c r="D4597" s="33" t="s">
        <v>30</v>
      </c>
      <c r="F4597" s="94">
        <v>42567</v>
      </c>
      <c r="G4597" s="33" t="s">
        <v>23410</v>
      </c>
      <c r="H4597" s="33" t="s">
        <v>23411</v>
      </c>
      <c r="I4597" s="33" t="s">
        <v>55</v>
      </c>
      <c r="J4597" s="62">
        <v>32043</v>
      </c>
      <c r="K4597" s="33" t="s">
        <v>3104</v>
      </c>
      <c r="L4597" s="33" t="s">
        <v>3105</v>
      </c>
      <c r="M4597" s="1" t="s">
        <v>46683</v>
      </c>
      <c r="N4597" s="33" t="s">
        <v>20</v>
      </c>
      <c r="O4597" s="33" t="s">
        <v>23412</v>
      </c>
      <c r="P4597" s="33" t="s">
        <v>45771</v>
      </c>
      <c r="Q4597" s="33" t="s">
        <v>29986</v>
      </c>
      <c r="R4597" s="39" t="s">
        <v>23413</v>
      </c>
      <c r="S4597" s="33" t="s">
        <v>509</v>
      </c>
      <c r="T4597" s="33" t="s">
        <v>21</v>
      </c>
      <c r="U4597" s="33" t="s">
        <v>26689</v>
      </c>
      <c r="V4597" s="33" t="s">
        <v>26484</v>
      </c>
      <c r="W4597" s="33" t="s">
        <v>26485</v>
      </c>
      <c r="X4597" s="33" t="s">
        <v>93</v>
      </c>
      <c r="Y4597" s="33">
        <v>1716</v>
      </c>
      <c r="AA4597" s="33" t="s">
        <v>42843</v>
      </c>
      <c r="AB4597" s="33">
        <v>3850</v>
      </c>
      <c r="AC4597" s="103">
        <v>17931</v>
      </c>
    </row>
    <row r="4598" spans="1:29" ht="13" customHeight="1" x14ac:dyDescent="0.2">
      <c r="A4598" s="33" t="s">
        <v>23419</v>
      </c>
      <c r="B4598" s="33">
        <v>57</v>
      </c>
      <c r="C4598" s="33" t="s">
        <v>13</v>
      </c>
      <c r="D4598" s="33" t="s">
        <v>30</v>
      </c>
      <c r="E4598" s="33" t="s">
        <v>23420</v>
      </c>
      <c r="F4598" s="94">
        <v>42567</v>
      </c>
      <c r="G4598" s="33" t="s">
        <v>23421</v>
      </c>
      <c r="H4598" s="33" t="s">
        <v>17330</v>
      </c>
      <c r="I4598" s="33" t="s">
        <v>74</v>
      </c>
      <c r="J4598" s="62" t="s">
        <v>23422</v>
      </c>
      <c r="K4598" s="33" t="s">
        <v>592</v>
      </c>
      <c r="L4598" s="33" t="s">
        <v>23423</v>
      </c>
      <c r="M4598" s="1" t="s">
        <v>47887</v>
      </c>
      <c r="N4598" s="33" t="s">
        <v>20</v>
      </c>
      <c r="O4598" s="33" t="s">
        <v>23424</v>
      </c>
      <c r="P4598" s="33" t="s">
        <v>45771</v>
      </c>
      <c r="Q4598" s="33" t="s">
        <v>29986</v>
      </c>
      <c r="R4598" s="39" t="s">
        <v>23425</v>
      </c>
      <c r="S4598" s="33" t="s">
        <v>22</v>
      </c>
      <c r="T4598" s="33" t="s">
        <v>21</v>
      </c>
      <c r="U4598" s="33" t="s">
        <v>26689</v>
      </c>
      <c r="V4598" s="33" t="s">
        <v>26482</v>
      </c>
      <c r="W4598" s="33" t="s">
        <v>26486</v>
      </c>
      <c r="X4598" s="33" t="s">
        <v>93</v>
      </c>
      <c r="Y4598" s="33">
        <v>1720</v>
      </c>
      <c r="AA4598" s="33" t="s">
        <v>42844</v>
      </c>
      <c r="AB4598" s="33">
        <v>3851</v>
      </c>
      <c r="AC4598" s="103">
        <v>17932</v>
      </c>
    </row>
    <row r="4599" spans="1:29" ht="13" customHeight="1" x14ac:dyDescent="0.2">
      <c r="A4599" s="33" t="s">
        <v>23426</v>
      </c>
      <c r="B4599" s="33">
        <v>63</v>
      </c>
      <c r="C4599" s="33" t="s">
        <v>13</v>
      </c>
      <c r="D4599" s="33" t="s">
        <v>30</v>
      </c>
      <c r="E4599" s="33" t="s">
        <v>23427</v>
      </c>
      <c r="F4599" s="94">
        <v>42566</v>
      </c>
      <c r="G4599" s="33" t="s">
        <v>23428</v>
      </c>
      <c r="H4599" s="33" t="s">
        <v>23429</v>
      </c>
      <c r="I4599" s="33" t="s">
        <v>337</v>
      </c>
      <c r="J4599" s="62">
        <v>28133</v>
      </c>
      <c r="K4599" s="33" t="s">
        <v>4074</v>
      </c>
      <c r="L4599" s="33" t="s">
        <v>17411</v>
      </c>
      <c r="M4599" s="1" t="s">
        <v>46242</v>
      </c>
      <c r="N4599" s="33" t="s">
        <v>20</v>
      </c>
      <c r="O4599" s="33" t="s">
        <v>36570</v>
      </c>
      <c r="P4599" s="33" t="s">
        <v>45771</v>
      </c>
      <c r="Q4599" s="33" t="s">
        <v>29986</v>
      </c>
      <c r="R4599" s="39" t="s">
        <v>23430</v>
      </c>
      <c r="S4599" s="33" t="s">
        <v>509</v>
      </c>
      <c r="T4599" s="33" t="s">
        <v>21</v>
      </c>
      <c r="U4599" s="33" t="s">
        <v>26689</v>
      </c>
      <c r="V4599" s="33" t="s">
        <v>26484</v>
      </c>
      <c r="W4599" s="33" t="s">
        <v>26485</v>
      </c>
      <c r="X4599" s="33" t="s">
        <v>93</v>
      </c>
      <c r="Y4599" s="33">
        <v>1713</v>
      </c>
      <c r="AA4599" s="33" t="s">
        <v>42843</v>
      </c>
      <c r="AB4599" s="33">
        <v>3849</v>
      </c>
      <c r="AC4599" s="103">
        <v>17927</v>
      </c>
    </row>
    <row r="4600" spans="1:29" ht="13" customHeight="1" x14ac:dyDescent="0.2">
      <c r="A4600" s="33" t="s">
        <v>23431</v>
      </c>
      <c r="B4600" s="33">
        <v>18</v>
      </c>
      <c r="C4600" s="33" t="s">
        <v>13</v>
      </c>
      <c r="D4600" s="33" t="s">
        <v>78</v>
      </c>
      <c r="E4600" s="33" t="s">
        <v>23432</v>
      </c>
      <c r="F4600" s="94">
        <v>42565</v>
      </c>
      <c r="G4600" s="33" t="s">
        <v>23433</v>
      </c>
      <c r="H4600" s="33" t="s">
        <v>389</v>
      </c>
      <c r="I4600" s="33" t="s">
        <v>197</v>
      </c>
      <c r="J4600" s="62" t="s">
        <v>23434</v>
      </c>
      <c r="K4600" s="33" t="s">
        <v>368</v>
      </c>
      <c r="L4600" s="33" t="s">
        <v>23435</v>
      </c>
      <c r="M4600" s="1" t="s">
        <v>47888</v>
      </c>
      <c r="N4600" s="33" t="s">
        <v>20</v>
      </c>
      <c r="O4600" s="33" t="s">
        <v>36571</v>
      </c>
      <c r="P4600" s="33" t="s">
        <v>45771</v>
      </c>
      <c r="Q4600" s="33" t="s">
        <v>29986</v>
      </c>
      <c r="R4600" s="39" t="s">
        <v>23436</v>
      </c>
      <c r="S4600" s="33" t="s">
        <v>93</v>
      </c>
      <c r="T4600" s="33" t="s">
        <v>21</v>
      </c>
      <c r="U4600" s="33" t="s">
        <v>26689</v>
      </c>
      <c r="V4600" s="33" t="s">
        <v>26484</v>
      </c>
      <c r="W4600" s="33" t="s">
        <v>26486</v>
      </c>
      <c r="AA4600" s="33" t="s">
        <v>42842</v>
      </c>
      <c r="AB4600" s="33">
        <v>3848</v>
      </c>
      <c r="AC4600" s="103">
        <v>17926</v>
      </c>
    </row>
    <row r="4601" spans="1:29" ht="13" customHeight="1" x14ac:dyDescent="0.2">
      <c r="A4601" s="33" t="s">
        <v>23437</v>
      </c>
      <c r="B4601" s="33">
        <v>33</v>
      </c>
      <c r="C4601" s="33" t="s">
        <v>13</v>
      </c>
      <c r="D4601" s="33" t="s">
        <v>78</v>
      </c>
      <c r="F4601" s="94">
        <v>42565</v>
      </c>
      <c r="G4601" s="33" t="s">
        <v>26604</v>
      </c>
      <c r="H4601" s="33" t="s">
        <v>1483</v>
      </c>
      <c r="I4601" s="33" t="s">
        <v>45</v>
      </c>
      <c r="J4601" s="62">
        <v>21216</v>
      </c>
      <c r="K4601" s="33" t="s">
        <v>4310</v>
      </c>
      <c r="L4601" s="33" t="s">
        <v>2544</v>
      </c>
      <c r="M4601" s="1" t="s">
        <v>46137</v>
      </c>
      <c r="N4601" s="33" t="s">
        <v>20</v>
      </c>
      <c r="O4601" s="33" t="s">
        <v>23438</v>
      </c>
      <c r="P4601" s="33" t="s">
        <v>45771</v>
      </c>
      <c r="Q4601" s="33" t="s">
        <v>29986</v>
      </c>
      <c r="R4601" s="39" t="s">
        <v>23439</v>
      </c>
      <c r="S4601" s="33" t="s">
        <v>93</v>
      </c>
      <c r="T4601" s="33" t="s">
        <v>21</v>
      </c>
      <c r="U4601" s="33" t="s">
        <v>26689</v>
      </c>
      <c r="V4601" s="33" t="s">
        <v>26484</v>
      </c>
      <c r="W4601" s="33" t="s">
        <v>26485</v>
      </c>
      <c r="X4601" s="33" t="s">
        <v>93</v>
      </c>
      <c r="Y4601" s="33">
        <v>1710</v>
      </c>
      <c r="AA4601" s="33" t="s">
        <v>42842</v>
      </c>
      <c r="AB4601" s="33">
        <v>3847</v>
      </c>
      <c r="AC4601" s="103">
        <v>17924</v>
      </c>
    </row>
    <row r="4602" spans="1:29" ht="13" customHeight="1" x14ac:dyDescent="0.2">
      <c r="A4602" s="33" t="s">
        <v>23440</v>
      </c>
      <c r="B4602" s="33">
        <v>32</v>
      </c>
      <c r="C4602" s="33" t="s">
        <v>13</v>
      </c>
      <c r="D4602" s="33" t="s">
        <v>30</v>
      </c>
      <c r="F4602" s="94">
        <v>42564</v>
      </c>
      <c r="G4602" s="33" t="s">
        <v>26605</v>
      </c>
      <c r="H4602" s="33" t="s">
        <v>6265</v>
      </c>
      <c r="I4602" s="33" t="s">
        <v>111</v>
      </c>
      <c r="J4602" s="62">
        <v>86001</v>
      </c>
      <c r="K4602" s="33" t="s">
        <v>21568</v>
      </c>
      <c r="L4602" s="33" t="s">
        <v>23441</v>
      </c>
      <c r="M4602" s="1" t="s">
        <v>46827</v>
      </c>
      <c r="N4602" s="33" t="s">
        <v>20</v>
      </c>
      <c r="O4602" s="33" t="s">
        <v>23442</v>
      </c>
      <c r="P4602" s="33" t="s">
        <v>37002</v>
      </c>
      <c r="Q4602" s="33" t="s">
        <v>29986</v>
      </c>
      <c r="R4602" s="39" t="s">
        <v>23443</v>
      </c>
      <c r="S4602" s="33" t="s">
        <v>93</v>
      </c>
      <c r="T4602" s="33" t="s">
        <v>21</v>
      </c>
      <c r="U4602" s="33" t="s">
        <v>26689</v>
      </c>
      <c r="V4602" s="33" t="s">
        <v>26487</v>
      </c>
      <c r="W4602" s="33" t="s">
        <v>26486</v>
      </c>
      <c r="X4602" s="33" t="s">
        <v>509</v>
      </c>
      <c r="Y4602" s="33">
        <v>1708</v>
      </c>
      <c r="AA4602" s="33" t="s">
        <v>42844</v>
      </c>
      <c r="AB4602" s="33">
        <v>3844</v>
      </c>
      <c r="AC4602" s="103">
        <v>17921</v>
      </c>
    </row>
    <row r="4603" spans="1:29" ht="13" customHeight="1" x14ac:dyDescent="0.2">
      <c r="A4603" s="33" t="s">
        <v>23444</v>
      </c>
      <c r="B4603" s="33">
        <v>35</v>
      </c>
      <c r="C4603" s="33" t="s">
        <v>13</v>
      </c>
      <c r="D4603" s="33" t="s">
        <v>78</v>
      </c>
      <c r="F4603" s="94">
        <v>42564</v>
      </c>
      <c r="G4603" s="33" t="s">
        <v>26606</v>
      </c>
      <c r="H4603" s="33" t="s">
        <v>1024</v>
      </c>
      <c r="I4603" s="33" t="s">
        <v>366</v>
      </c>
      <c r="J4603" s="62">
        <v>73118</v>
      </c>
      <c r="K4603" s="33" t="s">
        <v>1025</v>
      </c>
      <c r="L4603" s="33" t="s">
        <v>1026</v>
      </c>
      <c r="M4603" s="1" t="s">
        <v>46313</v>
      </c>
      <c r="N4603" s="33" t="s">
        <v>362</v>
      </c>
      <c r="O4603" s="33" t="s">
        <v>23445</v>
      </c>
      <c r="P4603" s="33" t="s">
        <v>45771</v>
      </c>
      <c r="Q4603" s="33" t="s">
        <v>29986</v>
      </c>
      <c r="R4603" s="39" t="s">
        <v>23446</v>
      </c>
      <c r="S4603" s="33" t="s">
        <v>22</v>
      </c>
      <c r="T4603" s="33" t="s">
        <v>21</v>
      </c>
      <c r="U4603" s="33" t="s">
        <v>29764</v>
      </c>
      <c r="V4603" s="33" t="s">
        <v>26484</v>
      </c>
      <c r="W4603" s="33" t="s">
        <v>26485</v>
      </c>
      <c r="AA4603" s="33" t="s">
        <v>42842</v>
      </c>
      <c r="AB4603" s="33">
        <v>3845</v>
      </c>
      <c r="AC4603" s="103">
        <v>17923</v>
      </c>
    </row>
    <row r="4604" spans="1:29" ht="13" customHeight="1" x14ac:dyDescent="0.2">
      <c r="A4604" s="33" t="s">
        <v>23447</v>
      </c>
      <c r="B4604" s="33">
        <v>56</v>
      </c>
      <c r="C4604" s="33" t="s">
        <v>13</v>
      </c>
      <c r="D4604" s="33" t="s">
        <v>30</v>
      </c>
      <c r="E4604" s="33" t="s">
        <v>23448</v>
      </c>
      <c r="F4604" s="94">
        <v>42564</v>
      </c>
      <c r="G4604" s="33" t="s">
        <v>23449</v>
      </c>
      <c r="H4604" s="33" t="s">
        <v>1971</v>
      </c>
      <c r="I4604" s="33" t="s">
        <v>392</v>
      </c>
      <c r="J4604" s="62">
        <v>10940</v>
      </c>
      <c r="K4604" s="33" t="s">
        <v>995</v>
      </c>
      <c r="L4604" s="33" t="s">
        <v>11740</v>
      </c>
      <c r="M4604" s="1" t="s">
        <v>47889</v>
      </c>
      <c r="N4604" s="33" t="s">
        <v>20</v>
      </c>
      <c r="O4604" s="33" t="s">
        <v>23450</v>
      </c>
      <c r="P4604" s="33" t="s">
        <v>42395</v>
      </c>
      <c r="Q4604" s="33" t="s">
        <v>29986</v>
      </c>
      <c r="R4604" s="39" t="s">
        <v>23451</v>
      </c>
      <c r="S4604" s="33" t="s">
        <v>509</v>
      </c>
      <c r="T4604" s="33" t="s">
        <v>45897</v>
      </c>
      <c r="U4604" s="33" t="s">
        <v>39851</v>
      </c>
      <c r="V4604" s="33" t="s">
        <v>26484</v>
      </c>
      <c r="W4604" s="33" t="s">
        <v>26485</v>
      </c>
      <c r="X4604" s="33" t="s">
        <v>93</v>
      </c>
      <c r="Y4604" s="33">
        <v>1709</v>
      </c>
      <c r="AA4604" s="33" t="s">
        <v>42844</v>
      </c>
      <c r="AB4604" s="33">
        <v>3846</v>
      </c>
      <c r="AC4604" s="103">
        <v>17922</v>
      </c>
    </row>
    <row r="4605" spans="1:29" ht="13" customHeight="1" x14ac:dyDescent="0.2">
      <c r="A4605" s="33" t="s">
        <v>23455</v>
      </c>
      <c r="B4605" s="33">
        <v>23</v>
      </c>
      <c r="C4605" s="33" t="s">
        <v>13</v>
      </c>
      <c r="D4605" s="33" t="s">
        <v>30</v>
      </c>
      <c r="F4605" s="94">
        <v>42563</v>
      </c>
      <c r="G4605" s="33" t="s">
        <v>23456</v>
      </c>
      <c r="H4605" s="33" t="s">
        <v>4057</v>
      </c>
      <c r="I4605" s="33" t="s">
        <v>308</v>
      </c>
      <c r="J4605" s="62">
        <v>99508</v>
      </c>
      <c r="K4605" s="33" t="s">
        <v>4057</v>
      </c>
      <c r="L4605" s="33" t="s">
        <v>4059</v>
      </c>
      <c r="M4605" s="1" t="s">
        <v>46236</v>
      </c>
      <c r="N4605" s="33" t="s">
        <v>20</v>
      </c>
      <c r="O4605" s="33" t="s">
        <v>23457</v>
      </c>
      <c r="P4605" s="33" t="s">
        <v>504</v>
      </c>
      <c r="Q4605" s="33" t="s">
        <v>29986</v>
      </c>
      <c r="R4605" s="39" t="s">
        <v>23458</v>
      </c>
      <c r="S4605" s="33" t="s">
        <v>509</v>
      </c>
      <c r="T4605" s="33" t="s">
        <v>21</v>
      </c>
      <c r="U4605" s="33" t="s">
        <v>26497</v>
      </c>
      <c r="V4605" s="33" t="s">
        <v>26484</v>
      </c>
      <c r="W4605" s="33" t="s">
        <v>26485</v>
      </c>
      <c r="X4605" s="33" t="s">
        <v>93</v>
      </c>
      <c r="Y4605" s="33">
        <v>1707</v>
      </c>
      <c r="AA4605" s="33" t="s">
        <v>42844</v>
      </c>
      <c r="AB4605" s="33">
        <v>3842</v>
      </c>
      <c r="AC4605" s="103">
        <v>17916</v>
      </c>
    </row>
    <row r="4606" spans="1:29" ht="13" customHeight="1" x14ac:dyDescent="0.2">
      <c r="A4606" s="33" t="s">
        <v>23452</v>
      </c>
      <c r="B4606" s="33">
        <v>36</v>
      </c>
      <c r="C4606" s="33" t="s">
        <v>13</v>
      </c>
      <c r="D4606" s="33" t="s">
        <v>30</v>
      </c>
      <c r="F4606" s="94">
        <v>42563</v>
      </c>
      <c r="G4606" s="33" t="s">
        <v>26607</v>
      </c>
      <c r="H4606" s="33" t="s">
        <v>3796</v>
      </c>
      <c r="I4606" s="33" t="s">
        <v>87</v>
      </c>
      <c r="J4606" s="62">
        <v>35207</v>
      </c>
      <c r="K4606" s="33" t="s">
        <v>1655</v>
      </c>
      <c r="L4606" s="33" t="s">
        <v>3821</v>
      </c>
      <c r="M4606" s="1" t="s">
        <v>46106</v>
      </c>
      <c r="N4606" s="33" t="s">
        <v>362</v>
      </c>
      <c r="O4606" s="33" t="s">
        <v>23453</v>
      </c>
      <c r="P4606" s="33" t="s">
        <v>45771</v>
      </c>
      <c r="Q4606" s="33" t="s">
        <v>29986</v>
      </c>
      <c r="R4606" s="39" t="s">
        <v>23454</v>
      </c>
      <c r="S4606" s="33" t="s">
        <v>22</v>
      </c>
      <c r="T4606" s="33" t="s">
        <v>45897</v>
      </c>
      <c r="U4606" s="33" t="s">
        <v>49804</v>
      </c>
      <c r="V4606" s="33" t="s">
        <v>26482</v>
      </c>
      <c r="W4606" s="33" t="s">
        <v>26485</v>
      </c>
      <c r="AA4606" s="33" t="s">
        <v>42842</v>
      </c>
      <c r="AB4606" s="33">
        <v>3843</v>
      </c>
      <c r="AC4606" s="103">
        <v>17917</v>
      </c>
    </row>
    <row r="4607" spans="1:29" ht="13" customHeight="1" x14ac:dyDescent="0.2">
      <c r="A4607" s="33" t="s">
        <v>23465</v>
      </c>
      <c r="B4607" s="33">
        <v>39</v>
      </c>
      <c r="C4607" s="33" t="s">
        <v>13</v>
      </c>
      <c r="D4607" s="33" t="s">
        <v>78</v>
      </c>
      <c r="F4607" s="94">
        <v>42562</v>
      </c>
      <c r="G4607" s="33" t="s">
        <v>23466</v>
      </c>
      <c r="H4607" s="33" t="s">
        <v>1595</v>
      </c>
      <c r="I4607" s="33" t="s">
        <v>392</v>
      </c>
      <c r="J4607" s="62">
        <v>11214</v>
      </c>
      <c r="K4607" s="33" t="s">
        <v>1597</v>
      </c>
      <c r="L4607" s="33" t="s">
        <v>536</v>
      </c>
      <c r="M4607" s="1" t="s">
        <v>45963</v>
      </c>
      <c r="N4607" s="33" t="s">
        <v>20</v>
      </c>
      <c r="O4607" s="33" t="s">
        <v>23467</v>
      </c>
      <c r="P4607" s="33" t="s">
        <v>45771</v>
      </c>
      <c r="Q4607" s="33" t="s">
        <v>29986</v>
      </c>
      <c r="R4607" s="39" t="s">
        <v>23468</v>
      </c>
      <c r="S4607" s="33" t="s">
        <v>93</v>
      </c>
      <c r="T4607" s="33" t="s">
        <v>21</v>
      </c>
      <c r="U4607" s="33" t="s">
        <v>26689</v>
      </c>
      <c r="V4607" s="33" t="s">
        <v>26484</v>
      </c>
      <c r="W4607" s="33" t="s">
        <v>26486</v>
      </c>
      <c r="X4607" s="33" t="s">
        <v>93</v>
      </c>
      <c r="Y4607" s="33">
        <v>1706</v>
      </c>
      <c r="AA4607" s="33" t="s">
        <v>42842</v>
      </c>
      <c r="AB4607" s="33">
        <v>3839</v>
      </c>
      <c r="AC4607" s="103">
        <v>17914</v>
      </c>
    </row>
    <row r="4608" spans="1:29" ht="13" customHeight="1" x14ac:dyDescent="0.2">
      <c r="A4608" s="33" t="s">
        <v>23469</v>
      </c>
      <c r="B4608" s="33">
        <v>41</v>
      </c>
      <c r="C4608" s="33" t="s">
        <v>13</v>
      </c>
      <c r="D4608" s="33" t="s">
        <v>41</v>
      </c>
      <c r="F4608" s="94">
        <v>42562</v>
      </c>
      <c r="G4608" s="33" t="s">
        <v>23470</v>
      </c>
      <c r="H4608" s="33" t="s">
        <v>23471</v>
      </c>
      <c r="I4608" s="33" t="s">
        <v>50</v>
      </c>
      <c r="J4608" s="62" t="s">
        <v>23472</v>
      </c>
      <c r="K4608" s="33" t="s">
        <v>1054</v>
      </c>
      <c r="L4608" s="33" t="s">
        <v>23473</v>
      </c>
      <c r="M4608" s="1" t="s">
        <v>47890</v>
      </c>
      <c r="N4608" s="33" t="s">
        <v>20</v>
      </c>
      <c r="O4608" s="33" t="s">
        <v>23474</v>
      </c>
      <c r="P4608" s="33" t="s">
        <v>45771</v>
      </c>
      <c r="Q4608" s="33" t="s">
        <v>29986</v>
      </c>
      <c r="R4608" s="39" t="s">
        <v>23475</v>
      </c>
      <c r="S4608" s="33" t="s">
        <v>93</v>
      </c>
      <c r="T4608" s="33" t="s">
        <v>21</v>
      </c>
      <c r="U4608" s="33" t="s">
        <v>26689</v>
      </c>
      <c r="V4608" s="33" t="s">
        <v>26484</v>
      </c>
      <c r="W4608" s="33" t="s">
        <v>26485</v>
      </c>
      <c r="X4608" s="33" t="s">
        <v>93</v>
      </c>
      <c r="Y4608" s="33">
        <v>1705</v>
      </c>
      <c r="AA4608" s="33" t="s">
        <v>42844</v>
      </c>
      <c r="AB4608" s="33">
        <v>3838</v>
      </c>
      <c r="AC4608" s="103">
        <v>17911</v>
      </c>
    </row>
    <row r="4609" spans="1:29" ht="13" customHeight="1" x14ac:dyDescent="0.2">
      <c r="A4609" s="33" t="s">
        <v>23459</v>
      </c>
      <c r="B4609" s="33">
        <v>41</v>
      </c>
      <c r="C4609" s="33" t="s">
        <v>13</v>
      </c>
      <c r="D4609" s="33" t="s">
        <v>78</v>
      </c>
      <c r="F4609" s="94">
        <v>42562</v>
      </c>
      <c r="G4609" s="33" t="s">
        <v>23460</v>
      </c>
      <c r="H4609" s="33" t="s">
        <v>23461</v>
      </c>
      <c r="I4609" s="33" t="s">
        <v>37</v>
      </c>
      <c r="J4609" s="62">
        <v>62201</v>
      </c>
      <c r="K4609" s="33" t="s">
        <v>20141</v>
      </c>
      <c r="L4609" s="33" t="s">
        <v>23462</v>
      </c>
      <c r="M4609" s="1" t="s">
        <v>47764</v>
      </c>
      <c r="N4609" s="33" t="s">
        <v>20</v>
      </c>
      <c r="O4609" s="33" t="s">
        <v>23463</v>
      </c>
      <c r="P4609" s="33" t="s">
        <v>45771</v>
      </c>
      <c r="Q4609" s="33" t="s">
        <v>29986</v>
      </c>
      <c r="R4609" s="39" t="s">
        <v>23464</v>
      </c>
      <c r="S4609" s="33" t="s">
        <v>22</v>
      </c>
      <c r="T4609" s="33" t="s">
        <v>21</v>
      </c>
      <c r="U4609" s="33" t="s">
        <v>26689</v>
      </c>
      <c r="V4609" s="33" t="s">
        <v>26484</v>
      </c>
      <c r="W4609" s="33" t="s">
        <v>26485</v>
      </c>
      <c r="X4609" s="33" t="s">
        <v>93</v>
      </c>
      <c r="Y4609" s="33">
        <v>1704</v>
      </c>
      <c r="AA4609" s="33" t="s">
        <v>42844</v>
      </c>
      <c r="AB4609" s="33">
        <v>3837</v>
      </c>
      <c r="AC4609" s="103">
        <v>17913</v>
      </c>
    </row>
    <row r="4610" spans="1:29" ht="13" customHeight="1" x14ac:dyDescent="0.2">
      <c r="A4610" s="33" t="s">
        <v>23476</v>
      </c>
      <c r="B4610" s="33">
        <v>44</v>
      </c>
      <c r="C4610" s="33" t="s">
        <v>13</v>
      </c>
      <c r="D4610" s="33" t="s">
        <v>30</v>
      </c>
      <c r="E4610" s="33" t="s">
        <v>23477</v>
      </c>
      <c r="F4610" s="94">
        <v>42562</v>
      </c>
      <c r="G4610" s="33" t="s">
        <v>23478</v>
      </c>
      <c r="H4610" s="33" t="s">
        <v>10117</v>
      </c>
      <c r="I4610" s="33" t="s">
        <v>50</v>
      </c>
      <c r="J4610" s="62" t="s">
        <v>23479</v>
      </c>
      <c r="K4610" s="33" t="s">
        <v>9170</v>
      </c>
      <c r="L4610" s="33" t="s">
        <v>23480</v>
      </c>
      <c r="M4610" s="1" t="s">
        <v>47891</v>
      </c>
      <c r="N4610" s="33" t="s">
        <v>20</v>
      </c>
      <c r="O4610" s="33" t="s">
        <v>23481</v>
      </c>
      <c r="P4610" s="33" t="s">
        <v>45771</v>
      </c>
      <c r="Q4610" s="33" t="s">
        <v>29986</v>
      </c>
      <c r="R4610" s="39" t="s">
        <v>23482</v>
      </c>
      <c r="S4610" s="33" t="s">
        <v>93</v>
      </c>
      <c r="T4610" s="33" t="s">
        <v>21</v>
      </c>
      <c r="U4610" s="33" t="s">
        <v>26689</v>
      </c>
      <c r="V4610" s="33" t="s">
        <v>26484</v>
      </c>
      <c r="W4610" s="33" t="s">
        <v>26485</v>
      </c>
      <c r="X4610" s="33" t="s">
        <v>93</v>
      </c>
      <c r="Y4610" s="33">
        <v>1711</v>
      </c>
      <c r="AA4610" s="33" t="s">
        <v>42844</v>
      </c>
      <c r="AB4610" s="33">
        <v>3840</v>
      </c>
      <c r="AC4610" s="103">
        <v>17912</v>
      </c>
    </row>
    <row r="4611" spans="1:29" ht="13" customHeight="1" x14ac:dyDescent="0.2">
      <c r="A4611" s="33" t="s">
        <v>23483</v>
      </c>
      <c r="B4611" s="33">
        <v>50</v>
      </c>
      <c r="C4611" s="33" t="s">
        <v>13</v>
      </c>
      <c r="D4611" s="33" t="s">
        <v>78</v>
      </c>
      <c r="F4611" s="94">
        <v>42562</v>
      </c>
      <c r="G4611" s="33" t="s">
        <v>26608</v>
      </c>
      <c r="H4611" s="33" t="s">
        <v>1533</v>
      </c>
      <c r="I4611" s="33" t="s">
        <v>38</v>
      </c>
      <c r="J4611" s="62">
        <v>95815</v>
      </c>
      <c r="K4611" s="33" t="s">
        <v>1533</v>
      </c>
      <c r="L4611" s="33" t="s">
        <v>2157</v>
      </c>
      <c r="M4611" s="1" t="s">
        <v>47015</v>
      </c>
      <c r="N4611" s="33" t="s">
        <v>20</v>
      </c>
      <c r="O4611" s="33" t="s">
        <v>23484</v>
      </c>
      <c r="P4611" s="33" t="s">
        <v>31864</v>
      </c>
      <c r="Q4611" s="33" t="s">
        <v>29986</v>
      </c>
      <c r="R4611" s="39" t="s">
        <v>23485</v>
      </c>
      <c r="S4611" s="33" t="s">
        <v>509</v>
      </c>
      <c r="T4611" s="33" t="s">
        <v>21</v>
      </c>
      <c r="U4611" s="33" t="s">
        <v>26682</v>
      </c>
      <c r="V4611" s="33" t="s">
        <v>26482</v>
      </c>
      <c r="W4611" s="33" t="s">
        <v>26485</v>
      </c>
      <c r="X4611" s="33" t="s">
        <v>509</v>
      </c>
      <c r="Y4611" s="33">
        <v>1703</v>
      </c>
      <c r="AA4611" s="33" t="s">
        <v>42842</v>
      </c>
      <c r="AB4611" s="33">
        <v>3841</v>
      </c>
      <c r="AC4611" s="103">
        <v>17910</v>
      </c>
    </row>
    <row r="4612" spans="1:29" ht="13" customHeight="1" x14ac:dyDescent="0.2">
      <c r="A4612" s="33" t="s">
        <v>22549</v>
      </c>
      <c r="B4612" s="33">
        <v>38</v>
      </c>
      <c r="C4612" s="33" t="s">
        <v>13</v>
      </c>
      <c r="D4612" s="33" t="s">
        <v>78</v>
      </c>
      <c r="E4612" s="33" t="s">
        <v>23493</v>
      </c>
      <c r="F4612" s="94">
        <v>42561</v>
      </c>
      <c r="G4612" s="33" t="s">
        <v>23494</v>
      </c>
      <c r="H4612" s="33" t="s">
        <v>671</v>
      </c>
      <c r="I4612" s="33" t="s">
        <v>66</v>
      </c>
      <c r="J4612" s="62">
        <v>77021</v>
      </c>
      <c r="K4612" s="33" t="s">
        <v>512</v>
      </c>
      <c r="L4612" s="33" t="s">
        <v>672</v>
      </c>
      <c r="M4612" s="1" t="s">
        <v>45992</v>
      </c>
      <c r="N4612" s="33" t="s">
        <v>20</v>
      </c>
      <c r="O4612" s="33" t="s">
        <v>23495</v>
      </c>
      <c r="P4612" s="33" t="s">
        <v>45771</v>
      </c>
      <c r="Q4612" s="33" t="s">
        <v>29986</v>
      </c>
      <c r="R4612" s="39" t="s">
        <v>23496</v>
      </c>
      <c r="S4612" s="33" t="s">
        <v>93</v>
      </c>
      <c r="T4612" s="33" t="s">
        <v>21</v>
      </c>
      <c r="U4612" s="33" t="s">
        <v>26689</v>
      </c>
      <c r="V4612" s="33" t="s">
        <v>26482</v>
      </c>
      <c r="W4612" s="33" t="s">
        <v>26485</v>
      </c>
      <c r="X4612" s="33" t="s">
        <v>509</v>
      </c>
      <c r="Y4612" s="33">
        <v>1702</v>
      </c>
      <c r="AA4612" s="33" t="s">
        <v>42842</v>
      </c>
      <c r="AB4612" s="33">
        <v>3836</v>
      </c>
      <c r="AC4612" s="103">
        <v>17906</v>
      </c>
    </row>
    <row r="4613" spans="1:29" ht="13" customHeight="1" x14ac:dyDescent="0.2">
      <c r="A4613" s="33" t="s">
        <v>23486</v>
      </c>
      <c r="B4613" s="33">
        <v>40</v>
      </c>
      <c r="C4613" s="33" t="s">
        <v>13</v>
      </c>
      <c r="D4613" s="33" t="s">
        <v>78</v>
      </c>
      <c r="F4613" s="94">
        <v>42560</v>
      </c>
      <c r="G4613" s="33" t="s">
        <v>23487</v>
      </c>
      <c r="H4613" s="33" t="s">
        <v>23488</v>
      </c>
      <c r="I4613" s="33" t="s">
        <v>366</v>
      </c>
      <c r="J4613" s="62">
        <v>74728</v>
      </c>
      <c r="K4613" s="33" t="s">
        <v>23489</v>
      </c>
      <c r="L4613" s="33" t="s">
        <v>23490</v>
      </c>
      <c r="M4613" s="1" t="s">
        <v>47892</v>
      </c>
      <c r="N4613" s="33" t="s">
        <v>20</v>
      </c>
      <c r="O4613" s="33" t="s">
        <v>23491</v>
      </c>
      <c r="P4613" s="33" t="s">
        <v>45771</v>
      </c>
      <c r="Q4613" s="33" t="s">
        <v>29986</v>
      </c>
      <c r="R4613" s="39" t="s">
        <v>23492</v>
      </c>
      <c r="S4613" s="33" t="s">
        <v>93</v>
      </c>
      <c r="T4613" s="33" t="s">
        <v>21</v>
      </c>
      <c r="U4613" s="33" t="s">
        <v>26689</v>
      </c>
      <c r="V4613" s="33" t="s">
        <v>26484</v>
      </c>
      <c r="W4613" s="33" t="s">
        <v>26483</v>
      </c>
      <c r="X4613" s="33" t="s">
        <v>93</v>
      </c>
      <c r="Y4613" s="33">
        <v>1701</v>
      </c>
      <c r="AA4613" s="33" t="s">
        <v>42843</v>
      </c>
      <c r="AB4613" s="33">
        <v>3834</v>
      </c>
      <c r="AC4613" s="103">
        <v>17905</v>
      </c>
    </row>
    <row r="4614" spans="1:29" ht="13" customHeight="1" x14ac:dyDescent="0.2">
      <c r="A4614" s="33" t="s">
        <v>23497</v>
      </c>
      <c r="B4614" s="33">
        <v>20</v>
      </c>
      <c r="C4614" s="33" t="s">
        <v>13</v>
      </c>
      <c r="D4614" s="33" t="s">
        <v>78</v>
      </c>
      <c r="E4614" s="33" t="s">
        <v>23498</v>
      </c>
      <c r="F4614" s="94">
        <v>42560</v>
      </c>
      <c r="G4614" s="33" t="s">
        <v>26609</v>
      </c>
      <c r="H4614" s="33" t="s">
        <v>17431</v>
      </c>
      <c r="I4614" s="33" t="s">
        <v>399</v>
      </c>
      <c r="J4614" s="62">
        <v>63123</v>
      </c>
      <c r="K4614" s="33" t="s">
        <v>658</v>
      </c>
      <c r="L4614" s="33" t="s">
        <v>6521</v>
      </c>
      <c r="M4614" s="1" t="s">
        <v>46649</v>
      </c>
      <c r="N4614" s="33" t="s">
        <v>20</v>
      </c>
      <c r="O4614" s="33" t="s">
        <v>23499</v>
      </c>
      <c r="P4614" s="33" t="s">
        <v>45771</v>
      </c>
      <c r="Q4614" s="33" t="s">
        <v>29986</v>
      </c>
      <c r="R4614" s="39" t="s">
        <v>23500</v>
      </c>
      <c r="S4614" s="33" t="s">
        <v>509</v>
      </c>
      <c r="T4614" s="33" t="s">
        <v>28</v>
      </c>
      <c r="U4614" s="33" t="s">
        <v>26487</v>
      </c>
      <c r="V4614" s="33" t="s">
        <v>26484</v>
      </c>
      <c r="W4614" s="33" t="s">
        <v>26485</v>
      </c>
      <c r="AA4614" s="33" t="s">
        <v>42844</v>
      </c>
      <c r="AB4614" s="33">
        <v>3835</v>
      </c>
      <c r="AC4614" s="103">
        <v>17904</v>
      </c>
    </row>
    <row r="4615" spans="1:29" ht="13" customHeight="1" x14ac:dyDescent="0.2">
      <c r="A4615" s="33" t="s">
        <v>23501</v>
      </c>
      <c r="B4615" s="33">
        <v>30</v>
      </c>
      <c r="C4615" s="33" t="s">
        <v>13</v>
      </c>
      <c r="D4615" s="33" t="s">
        <v>30</v>
      </c>
      <c r="F4615" s="94">
        <v>42559</v>
      </c>
      <c r="G4615" s="33" t="s">
        <v>23502</v>
      </c>
      <c r="H4615" s="33" t="s">
        <v>515</v>
      </c>
      <c r="I4615" s="33" t="s">
        <v>111</v>
      </c>
      <c r="J4615" s="62">
        <v>85705</v>
      </c>
      <c r="K4615" s="33" t="s">
        <v>516</v>
      </c>
      <c r="L4615" s="33" t="s">
        <v>517</v>
      </c>
      <c r="M4615" s="1" t="s">
        <v>46078</v>
      </c>
      <c r="N4615" s="33" t="s">
        <v>20</v>
      </c>
      <c r="O4615" s="33" t="s">
        <v>23503</v>
      </c>
      <c r="P4615" s="33" t="s">
        <v>31864</v>
      </c>
      <c r="Q4615" s="33" t="s">
        <v>29986</v>
      </c>
      <c r="R4615" s="39" t="s">
        <v>23504</v>
      </c>
      <c r="S4615" s="33" t="s">
        <v>509</v>
      </c>
      <c r="T4615" s="33" t="s">
        <v>21</v>
      </c>
      <c r="U4615" s="33" t="s">
        <v>26682</v>
      </c>
      <c r="V4615" s="33" t="s">
        <v>26482</v>
      </c>
      <c r="W4615" s="33" t="s">
        <v>26485</v>
      </c>
      <c r="X4615" s="33" t="s">
        <v>93</v>
      </c>
      <c r="Y4615" s="33">
        <v>1700</v>
      </c>
      <c r="AA4615" s="33" t="s">
        <v>42844</v>
      </c>
      <c r="AB4615" s="33">
        <v>3833</v>
      </c>
      <c r="AC4615" s="103">
        <v>17903</v>
      </c>
    </row>
    <row r="4616" spans="1:29" ht="13" customHeight="1" x14ac:dyDescent="0.2">
      <c r="A4616" s="33" t="s">
        <v>23505</v>
      </c>
      <c r="B4616" s="33">
        <v>25</v>
      </c>
      <c r="C4616" s="33" t="s">
        <v>13</v>
      </c>
      <c r="D4616" s="33" t="s">
        <v>78</v>
      </c>
      <c r="E4616" s="33" t="s">
        <v>23506</v>
      </c>
      <c r="F4616" s="94">
        <v>42558</v>
      </c>
      <c r="G4616" s="33" t="s">
        <v>23507</v>
      </c>
      <c r="H4616" s="33" t="s">
        <v>265</v>
      </c>
      <c r="I4616" s="33" t="s">
        <v>66</v>
      </c>
      <c r="J4616" s="62">
        <v>75202</v>
      </c>
      <c r="K4616" s="33" t="s">
        <v>265</v>
      </c>
      <c r="L4616" s="33" t="s">
        <v>266</v>
      </c>
      <c r="M4616" s="1" t="s">
        <v>46483</v>
      </c>
      <c r="N4616" s="33" t="s">
        <v>26638</v>
      </c>
      <c r="O4616" s="33" t="s">
        <v>23508</v>
      </c>
      <c r="P4616" s="33" t="s">
        <v>45771</v>
      </c>
      <c r="Q4616" s="33" t="s">
        <v>29986</v>
      </c>
      <c r="R4616" s="39" t="s">
        <v>23509</v>
      </c>
      <c r="S4616" s="33" t="s">
        <v>22</v>
      </c>
      <c r="T4616" s="33" t="s">
        <v>21</v>
      </c>
      <c r="U4616" s="33" t="s">
        <v>26689</v>
      </c>
      <c r="V4616" s="33" t="s">
        <v>26484</v>
      </c>
      <c r="W4616" s="33" t="s">
        <v>26486</v>
      </c>
      <c r="AA4616" s="33" t="s">
        <v>42842</v>
      </c>
      <c r="AB4616" s="33">
        <v>3829</v>
      </c>
      <c r="AC4616" s="103">
        <v>17899</v>
      </c>
    </row>
    <row r="4617" spans="1:29" ht="13" customHeight="1" x14ac:dyDescent="0.2">
      <c r="A4617" s="33" t="s">
        <v>23514</v>
      </c>
      <c r="B4617" s="33">
        <v>37</v>
      </c>
      <c r="C4617" s="33" t="s">
        <v>13</v>
      </c>
      <c r="D4617" s="33" t="s">
        <v>41</v>
      </c>
      <c r="F4617" s="94">
        <v>42558</v>
      </c>
      <c r="G4617" s="33" t="s">
        <v>23515</v>
      </c>
      <c r="H4617" s="33" t="s">
        <v>7713</v>
      </c>
      <c r="I4617" s="33" t="s">
        <v>38</v>
      </c>
      <c r="J4617" s="62">
        <v>90201</v>
      </c>
      <c r="K4617" s="33" t="s">
        <v>91</v>
      </c>
      <c r="L4617" s="33" t="s">
        <v>23516</v>
      </c>
      <c r="M4617" s="1" t="s">
        <v>47894</v>
      </c>
      <c r="N4617" s="33" t="s">
        <v>20</v>
      </c>
      <c r="O4617" s="33" t="s">
        <v>23517</v>
      </c>
      <c r="P4617" s="33" t="s">
        <v>45771</v>
      </c>
      <c r="Q4617" s="33" t="s">
        <v>29986</v>
      </c>
      <c r="R4617" s="39" t="s">
        <v>23518</v>
      </c>
      <c r="S4617" s="33" t="s">
        <v>93</v>
      </c>
      <c r="T4617" s="33" t="s">
        <v>21</v>
      </c>
      <c r="U4617" s="33" t="s">
        <v>26682</v>
      </c>
      <c r="V4617" s="33" t="s">
        <v>26482</v>
      </c>
      <c r="W4617" s="33" t="s">
        <v>26485</v>
      </c>
      <c r="X4617" s="33" t="s">
        <v>93</v>
      </c>
      <c r="Y4617" s="33">
        <v>1697</v>
      </c>
      <c r="AA4617" s="33" t="s">
        <v>42842</v>
      </c>
      <c r="AB4617" s="33">
        <v>3831</v>
      </c>
      <c r="AC4617" s="103">
        <v>17898</v>
      </c>
    </row>
    <row r="4618" spans="1:29" ht="13" customHeight="1" x14ac:dyDescent="0.2">
      <c r="A4618" s="33" t="s">
        <v>23510</v>
      </c>
      <c r="B4618" s="33">
        <v>63</v>
      </c>
      <c r="C4618" s="33" t="s">
        <v>13</v>
      </c>
      <c r="D4618" s="33" t="s">
        <v>78</v>
      </c>
      <c r="F4618" s="94">
        <v>42558</v>
      </c>
      <c r="G4618" s="33" t="s">
        <v>23511</v>
      </c>
      <c r="H4618" s="33" t="s">
        <v>11537</v>
      </c>
      <c r="I4618" s="33" t="s">
        <v>87</v>
      </c>
      <c r="J4618" s="62">
        <v>36701</v>
      </c>
      <c r="K4618" s="33" t="s">
        <v>265</v>
      </c>
      <c r="L4618" s="33" t="s">
        <v>11539</v>
      </c>
      <c r="M4618" s="1" t="s">
        <v>47893</v>
      </c>
      <c r="N4618" s="33" t="s">
        <v>20</v>
      </c>
      <c r="O4618" s="33" t="s">
        <v>23512</v>
      </c>
      <c r="P4618" s="33" t="s">
        <v>45771</v>
      </c>
      <c r="Q4618" s="33" t="s">
        <v>29986</v>
      </c>
      <c r="R4618" s="39" t="s">
        <v>23513</v>
      </c>
      <c r="S4618" s="33" t="s">
        <v>93</v>
      </c>
      <c r="T4618" s="33" t="s">
        <v>21</v>
      </c>
      <c r="U4618" s="33" t="s">
        <v>26689</v>
      </c>
      <c r="V4618" s="33" t="s">
        <v>26484</v>
      </c>
      <c r="W4618" s="33" t="s">
        <v>26485</v>
      </c>
      <c r="X4618" s="33" t="s">
        <v>509</v>
      </c>
      <c r="Y4618" s="33">
        <v>1699</v>
      </c>
      <c r="AA4618" s="33" t="s">
        <v>42844</v>
      </c>
      <c r="AB4618" s="33">
        <v>3830</v>
      </c>
      <c r="AC4618" s="103">
        <v>17896</v>
      </c>
    </row>
    <row r="4619" spans="1:29" ht="13" customHeight="1" x14ac:dyDescent="0.2">
      <c r="A4619" s="33" t="s">
        <v>23519</v>
      </c>
      <c r="B4619" s="33">
        <v>33</v>
      </c>
      <c r="C4619" s="33" t="s">
        <v>13</v>
      </c>
      <c r="D4619" s="33" t="s">
        <v>30</v>
      </c>
      <c r="F4619" s="94">
        <v>42558</v>
      </c>
      <c r="G4619" s="33" t="s">
        <v>23520</v>
      </c>
      <c r="H4619" s="33" t="s">
        <v>9605</v>
      </c>
      <c r="I4619" s="33" t="s">
        <v>38</v>
      </c>
      <c r="J4619" s="62">
        <v>93612</v>
      </c>
      <c r="K4619" s="33" t="s">
        <v>182</v>
      </c>
      <c r="L4619" s="33" t="s">
        <v>23521</v>
      </c>
      <c r="M4619" s="1" t="s">
        <v>47895</v>
      </c>
      <c r="N4619" s="33" t="s">
        <v>20</v>
      </c>
      <c r="O4619" s="33" t="s">
        <v>23522</v>
      </c>
      <c r="P4619" s="33" t="s">
        <v>45771</v>
      </c>
      <c r="Q4619" s="33" t="s">
        <v>29986</v>
      </c>
      <c r="R4619" s="39" t="s">
        <v>23523</v>
      </c>
      <c r="S4619" s="33" t="s">
        <v>93</v>
      </c>
      <c r="T4619" s="33" t="s">
        <v>350</v>
      </c>
      <c r="U4619" s="33" t="s">
        <v>26775</v>
      </c>
      <c r="V4619" s="33" t="s">
        <v>26482</v>
      </c>
      <c r="W4619" s="33" t="s">
        <v>26483</v>
      </c>
      <c r="X4619" s="33" t="s">
        <v>93</v>
      </c>
      <c r="Y4619" s="33">
        <v>1698</v>
      </c>
      <c r="AA4619" s="33" t="s">
        <v>42844</v>
      </c>
      <c r="AB4619" s="33">
        <v>3832</v>
      </c>
      <c r="AC4619" s="103">
        <v>17897</v>
      </c>
    </row>
    <row r="4620" spans="1:29" ht="13" customHeight="1" x14ac:dyDescent="0.2">
      <c r="A4620" s="33" t="s">
        <v>22415</v>
      </c>
      <c r="B4620" s="33">
        <v>32</v>
      </c>
      <c r="C4620" s="33" t="s">
        <v>13</v>
      </c>
      <c r="D4620" s="33" t="s">
        <v>78</v>
      </c>
      <c r="E4620" s="33" t="s">
        <v>22416</v>
      </c>
      <c r="F4620" s="94">
        <v>42557</v>
      </c>
      <c r="G4620" s="33" t="s">
        <v>22548</v>
      </c>
      <c r="H4620" s="33" t="s">
        <v>23524</v>
      </c>
      <c r="I4620" s="33" t="s">
        <v>121</v>
      </c>
      <c r="J4620" s="62">
        <v>55113</v>
      </c>
      <c r="K4620" s="33" t="s">
        <v>3278</v>
      </c>
      <c r="L4620" s="33" t="s">
        <v>22443</v>
      </c>
      <c r="M4620" s="1" t="s">
        <v>47896</v>
      </c>
      <c r="N4620" s="33" t="s">
        <v>20</v>
      </c>
      <c r="O4620" s="33" t="s">
        <v>22447</v>
      </c>
      <c r="P4620" s="33" t="s">
        <v>27659</v>
      </c>
      <c r="Q4620" s="33" t="s">
        <v>18502</v>
      </c>
      <c r="R4620" s="39" t="s">
        <v>22495</v>
      </c>
      <c r="S4620" s="33" t="s">
        <v>93</v>
      </c>
      <c r="T4620" s="33" t="s">
        <v>21</v>
      </c>
      <c r="U4620" s="33" t="s">
        <v>26689</v>
      </c>
      <c r="V4620" s="33" t="s">
        <v>26482</v>
      </c>
      <c r="W4620" s="33" t="s">
        <v>26485</v>
      </c>
      <c r="X4620" s="33" t="s">
        <v>93</v>
      </c>
      <c r="Y4620" s="33">
        <v>1694</v>
      </c>
      <c r="AA4620" s="33" t="s">
        <v>42844</v>
      </c>
      <c r="AB4620" s="33">
        <v>3825</v>
      </c>
      <c r="AC4620" s="103">
        <v>17891</v>
      </c>
    </row>
    <row r="4621" spans="1:29" ht="13" customHeight="1" x14ac:dyDescent="0.2">
      <c r="A4621" s="33" t="s">
        <v>23525</v>
      </c>
      <c r="B4621" s="33">
        <v>36</v>
      </c>
      <c r="C4621" s="33" t="s">
        <v>13</v>
      </c>
      <c r="D4621" s="33" t="s">
        <v>78</v>
      </c>
      <c r="E4621" s="33" t="s">
        <v>23526</v>
      </c>
      <c r="F4621" s="94">
        <v>42557</v>
      </c>
      <c r="G4621" s="33" t="s">
        <v>23527</v>
      </c>
      <c r="H4621" s="33" t="s">
        <v>23528</v>
      </c>
      <c r="I4621" s="33" t="s">
        <v>618</v>
      </c>
      <c r="J4621" s="62" t="s">
        <v>23529</v>
      </c>
      <c r="K4621" s="33" t="s">
        <v>9126</v>
      </c>
      <c r="L4621" s="33" t="s">
        <v>5147</v>
      </c>
      <c r="M4621" s="1" t="s">
        <v>48899</v>
      </c>
      <c r="N4621" s="33" t="s">
        <v>20</v>
      </c>
      <c r="O4621" s="33" t="s">
        <v>23530</v>
      </c>
      <c r="P4621" s="33" t="s">
        <v>45771</v>
      </c>
      <c r="Q4621" s="33" t="s">
        <v>29986</v>
      </c>
      <c r="R4621" s="39" t="s">
        <v>23531</v>
      </c>
      <c r="S4621" s="33" t="s">
        <v>93</v>
      </c>
      <c r="T4621" s="33" t="s">
        <v>21</v>
      </c>
      <c r="U4621" s="33" t="s">
        <v>26689</v>
      </c>
      <c r="V4621" s="33" t="s">
        <v>26484</v>
      </c>
      <c r="W4621" s="33" t="s">
        <v>26485</v>
      </c>
      <c r="AA4621" s="33" t="s">
        <v>42843</v>
      </c>
      <c r="AB4621" s="33">
        <v>3827</v>
      </c>
      <c r="AC4621" s="103">
        <v>17894</v>
      </c>
    </row>
    <row r="4622" spans="1:29" ht="13" customHeight="1" x14ac:dyDescent="0.2">
      <c r="A4622" s="33" t="s">
        <v>23536</v>
      </c>
      <c r="B4622" s="33">
        <v>65</v>
      </c>
      <c r="C4622" s="33" t="s">
        <v>13</v>
      </c>
      <c r="D4622" s="33" t="s">
        <v>30</v>
      </c>
      <c r="F4622" s="94">
        <v>42557</v>
      </c>
      <c r="G4622" s="33" t="s">
        <v>23537</v>
      </c>
      <c r="H4622" s="33" t="s">
        <v>23538</v>
      </c>
      <c r="I4622" s="33" t="s">
        <v>366</v>
      </c>
      <c r="J4622" s="62">
        <v>73082</v>
      </c>
      <c r="K4622" s="33" t="s">
        <v>2371</v>
      </c>
      <c r="L4622" s="33" t="s">
        <v>23539</v>
      </c>
      <c r="M4622" s="1" t="s">
        <v>47897</v>
      </c>
      <c r="N4622" s="33" t="s">
        <v>20</v>
      </c>
      <c r="O4622" s="33" t="s">
        <v>23540</v>
      </c>
      <c r="P4622" s="33" t="s">
        <v>45771</v>
      </c>
      <c r="Q4622" s="33" t="s">
        <v>29986</v>
      </c>
      <c r="R4622" s="39" t="s">
        <v>23541</v>
      </c>
      <c r="S4622" s="33" t="s">
        <v>93</v>
      </c>
      <c r="T4622" s="33" t="s">
        <v>21</v>
      </c>
      <c r="U4622" s="33" t="s">
        <v>26689</v>
      </c>
      <c r="V4622" s="33" t="s">
        <v>26482</v>
      </c>
      <c r="W4622" s="33" t="s">
        <v>26485</v>
      </c>
      <c r="X4622" s="33" t="s">
        <v>509</v>
      </c>
      <c r="Y4622" s="33">
        <v>1696</v>
      </c>
      <c r="AA4622" s="33" t="s">
        <v>42843</v>
      </c>
      <c r="AB4622" s="33">
        <v>3826</v>
      </c>
      <c r="AC4622" s="103">
        <v>17893</v>
      </c>
    </row>
    <row r="4623" spans="1:29" ht="13" customHeight="1" x14ac:dyDescent="0.2">
      <c r="A4623" s="33" t="s">
        <v>23532</v>
      </c>
      <c r="B4623" s="33" t="s">
        <v>22</v>
      </c>
      <c r="C4623" s="33" t="s">
        <v>13</v>
      </c>
      <c r="D4623" s="33" t="s">
        <v>41</v>
      </c>
      <c r="F4623" s="94">
        <v>42557</v>
      </c>
      <c r="G4623" s="33" t="s">
        <v>23533</v>
      </c>
      <c r="H4623" s="33" t="s">
        <v>23534</v>
      </c>
      <c r="I4623" s="33" t="s">
        <v>38</v>
      </c>
      <c r="J4623" s="62">
        <v>91722</v>
      </c>
      <c r="K4623" s="33" t="s">
        <v>91</v>
      </c>
      <c r="L4623" s="33" t="s">
        <v>92</v>
      </c>
      <c r="M4623" s="1" t="s">
        <v>45984</v>
      </c>
      <c r="N4623" s="33" t="s">
        <v>20</v>
      </c>
      <c r="O4623" s="33" t="s">
        <v>36572</v>
      </c>
      <c r="P4623" s="33" t="s">
        <v>45771</v>
      </c>
      <c r="Q4623" s="33" t="s">
        <v>29986</v>
      </c>
      <c r="R4623" s="39" t="s">
        <v>23535</v>
      </c>
      <c r="S4623" s="33" t="s">
        <v>93</v>
      </c>
      <c r="T4623" s="33" t="s">
        <v>21</v>
      </c>
      <c r="U4623" s="33" t="s">
        <v>26689</v>
      </c>
      <c r="V4623" s="33" t="s">
        <v>26484</v>
      </c>
      <c r="W4623" s="33" t="s">
        <v>26485</v>
      </c>
      <c r="Z4623" s="33" t="s">
        <v>42353</v>
      </c>
      <c r="AA4623" s="33" t="s">
        <v>42842</v>
      </c>
      <c r="AB4623" s="33">
        <v>3828</v>
      </c>
      <c r="AC4623" s="103">
        <v>17892</v>
      </c>
    </row>
    <row r="4624" spans="1:29" ht="13" customHeight="1" x14ac:dyDescent="0.2">
      <c r="A4624" s="33" t="s">
        <v>23542</v>
      </c>
      <c r="B4624" s="33">
        <v>24</v>
      </c>
      <c r="C4624" s="33" t="s">
        <v>102</v>
      </c>
      <c r="D4624" s="33" t="s">
        <v>41</v>
      </c>
      <c r="F4624" s="94">
        <v>42556</v>
      </c>
      <c r="G4624" s="33" t="s">
        <v>26610</v>
      </c>
      <c r="H4624" s="33" t="s">
        <v>12168</v>
      </c>
      <c r="I4624" s="33" t="s">
        <v>111</v>
      </c>
      <c r="J4624" s="62">
        <v>85364</v>
      </c>
      <c r="K4624" s="33" t="s">
        <v>12168</v>
      </c>
      <c r="L4624" s="33" t="s">
        <v>13924</v>
      </c>
      <c r="M4624" s="1" t="s">
        <v>46265</v>
      </c>
      <c r="N4624" s="33" t="s">
        <v>20</v>
      </c>
      <c r="O4624" s="33" t="s">
        <v>23543</v>
      </c>
      <c r="P4624" s="33" t="s">
        <v>45771</v>
      </c>
      <c r="Q4624" s="33" t="s">
        <v>29986</v>
      </c>
      <c r="R4624" s="39" t="s">
        <v>23544</v>
      </c>
      <c r="S4624" s="33" t="s">
        <v>509</v>
      </c>
      <c r="T4624" s="33" t="s">
        <v>21</v>
      </c>
      <c r="U4624" s="33" t="s">
        <v>26682</v>
      </c>
      <c r="V4624" s="33" t="s">
        <v>26482</v>
      </c>
      <c r="W4624" s="33" t="s">
        <v>26485</v>
      </c>
      <c r="X4624" s="33" t="s">
        <v>93</v>
      </c>
      <c r="Y4624" s="33">
        <v>1695</v>
      </c>
      <c r="AA4624" s="33" t="s">
        <v>42844</v>
      </c>
      <c r="AB4624" s="33">
        <v>3822</v>
      </c>
      <c r="AC4624" s="103">
        <v>17888</v>
      </c>
    </row>
    <row r="4625" spans="1:29" ht="13" customHeight="1" x14ac:dyDescent="0.2">
      <c r="A4625" s="33" t="s">
        <v>22300</v>
      </c>
      <c r="B4625" s="33">
        <v>37</v>
      </c>
      <c r="C4625" s="33" t="s">
        <v>13</v>
      </c>
      <c r="D4625" s="33" t="s">
        <v>78</v>
      </c>
      <c r="E4625" s="33" t="s">
        <v>22417</v>
      </c>
      <c r="F4625" s="94">
        <v>42556</v>
      </c>
      <c r="G4625" s="33" t="s">
        <v>22301</v>
      </c>
      <c r="H4625" s="33" t="s">
        <v>171</v>
      </c>
      <c r="I4625" s="33" t="s">
        <v>18</v>
      </c>
      <c r="J4625" s="62">
        <v>70806</v>
      </c>
      <c r="K4625" s="33" t="s">
        <v>3422</v>
      </c>
      <c r="L4625" s="33" t="s">
        <v>1569</v>
      </c>
      <c r="M4625" s="1" t="s">
        <v>46538</v>
      </c>
      <c r="N4625" s="33" t="s">
        <v>4952</v>
      </c>
      <c r="O4625" s="33" t="s">
        <v>36573</v>
      </c>
      <c r="P4625" s="33" t="s">
        <v>45791</v>
      </c>
      <c r="Q4625" s="33" t="s">
        <v>29986</v>
      </c>
      <c r="R4625" s="39" t="s">
        <v>22496</v>
      </c>
      <c r="S4625" s="33" t="s">
        <v>93</v>
      </c>
      <c r="T4625" s="33" t="s">
        <v>21</v>
      </c>
      <c r="U4625" s="33" t="s">
        <v>26689</v>
      </c>
      <c r="V4625" s="35" t="s">
        <v>26482</v>
      </c>
      <c r="W4625" s="33" t="s">
        <v>26485</v>
      </c>
      <c r="X4625" s="33" t="s">
        <v>509</v>
      </c>
      <c r="Y4625" s="33">
        <v>1680</v>
      </c>
      <c r="AA4625" s="33" t="s">
        <v>42844</v>
      </c>
      <c r="AB4625" s="33">
        <v>3821</v>
      </c>
      <c r="AC4625" s="103">
        <v>17886</v>
      </c>
    </row>
    <row r="4626" spans="1:29" ht="13" customHeight="1" x14ac:dyDescent="0.2">
      <c r="A4626" s="33" t="s">
        <v>23546</v>
      </c>
      <c r="B4626" s="33">
        <v>29</v>
      </c>
      <c r="C4626" s="33" t="s">
        <v>13</v>
      </c>
      <c r="D4626" s="33" t="s">
        <v>30</v>
      </c>
      <c r="E4626" s="33" t="s">
        <v>23547</v>
      </c>
      <c r="F4626" s="94">
        <v>42556</v>
      </c>
      <c r="G4626" s="33" t="s">
        <v>23548</v>
      </c>
      <c r="H4626" s="33" t="s">
        <v>2443</v>
      </c>
      <c r="I4626" s="33" t="s">
        <v>105</v>
      </c>
      <c r="J4626" s="62">
        <v>97304</v>
      </c>
      <c r="K4626" s="33" t="s">
        <v>1730</v>
      </c>
      <c r="L4626" s="33" t="s">
        <v>237</v>
      </c>
      <c r="M4626" s="1" t="s">
        <v>47405</v>
      </c>
      <c r="N4626" s="33" t="s">
        <v>20</v>
      </c>
      <c r="O4626" s="33" t="s">
        <v>23549</v>
      </c>
      <c r="P4626" s="33" t="s">
        <v>42395</v>
      </c>
      <c r="Q4626" s="33" t="s">
        <v>29986</v>
      </c>
      <c r="R4626" s="39" t="s">
        <v>23550</v>
      </c>
      <c r="S4626" s="33" t="s">
        <v>93</v>
      </c>
      <c r="T4626" s="33" t="s">
        <v>28</v>
      </c>
      <c r="U4626" s="33" t="s">
        <v>26487</v>
      </c>
      <c r="V4626" s="33" t="s">
        <v>26487</v>
      </c>
      <c r="X4626" s="33" t="s">
        <v>93</v>
      </c>
      <c r="Y4626" s="33">
        <v>1692</v>
      </c>
      <c r="AA4626" s="33" t="s">
        <v>42844</v>
      </c>
      <c r="AB4626" s="33">
        <v>3823</v>
      </c>
      <c r="AC4626" s="103">
        <v>17889</v>
      </c>
    </row>
    <row r="4627" spans="1:29" ht="13" customHeight="1" x14ac:dyDescent="0.2">
      <c r="A4627" s="33" t="s">
        <v>23545</v>
      </c>
      <c r="B4627" s="33">
        <v>49</v>
      </c>
      <c r="C4627" s="33" t="s">
        <v>13</v>
      </c>
      <c r="D4627" s="33" t="s">
        <v>30</v>
      </c>
      <c r="F4627" s="94">
        <v>42556</v>
      </c>
      <c r="G4627" s="33" t="s">
        <v>22436</v>
      </c>
      <c r="H4627" s="33" t="s">
        <v>16223</v>
      </c>
      <c r="I4627" s="33" t="s">
        <v>38</v>
      </c>
      <c r="J4627" s="62">
        <v>92591</v>
      </c>
      <c r="K4627" s="33" t="s">
        <v>725</v>
      </c>
      <c r="L4627" s="33" t="s">
        <v>21339</v>
      </c>
      <c r="M4627" s="1" t="s">
        <v>47898</v>
      </c>
      <c r="N4627" s="33" t="s">
        <v>20</v>
      </c>
      <c r="O4627" s="33" t="s">
        <v>22437</v>
      </c>
      <c r="P4627" s="33" t="s">
        <v>45771</v>
      </c>
      <c r="Q4627" s="33" t="s">
        <v>29986</v>
      </c>
      <c r="R4627" s="39" t="s">
        <v>22438</v>
      </c>
      <c r="S4627" s="33" t="s">
        <v>93</v>
      </c>
      <c r="T4627" s="33" t="s">
        <v>28</v>
      </c>
      <c r="U4627" s="33" t="s">
        <v>26487</v>
      </c>
      <c r="V4627" s="33" t="s">
        <v>26482</v>
      </c>
      <c r="W4627" s="33" t="s">
        <v>26483</v>
      </c>
      <c r="X4627" s="33" t="s">
        <v>93</v>
      </c>
      <c r="Y4627" s="33">
        <v>1693</v>
      </c>
      <c r="AA4627" s="33" t="s">
        <v>42844</v>
      </c>
      <c r="AB4627" s="33">
        <v>3824</v>
      </c>
      <c r="AC4627" s="103">
        <v>17887</v>
      </c>
    </row>
    <row r="4628" spans="1:29" ht="13" customHeight="1" x14ac:dyDescent="0.2">
      <c r="A4628" s="33" t="s">
        <v>22302</v>
      </c>
      <c r="B4628" s="33">
        <v>18</v>
      </c>
      <c r="C4628" s="33" t="s">
        <v>13</v>
      </c>
      <c r="D4628" s="33" t="s">
        <v>41</v>
      </c>
      <c r="E4628" s="33" t="s">
        <v>22418</v>
      </c>
      <c r="F4628" s="94">
        <v>42555</v>
      </c>
      <c r="G4628" s="33" t="s">
        <v>26611</v>
      </c>
      <c r="H4628" s="33" t="s">
        <v>557</v>
      </c>
      <c r="I4628" s="33" t="s">
        <v>38</v>
      </c>
      <c r="J4628" s="62">
        <v>95127</v>
      </c>
      <c r="K4628" s="33" t="s">
        <v>558</v>
      </c>
      <c r="L4628" s="33" t="s">
        <v>675</v>
      </c>
      <c r="M4628" s="1" t="s">
        <v>46046</v>
      </c>
      <c r="N4628" s="33" t="s">
        <v>20</v>
      </c>
      <c r="O4628" s="33" t="s">
        <v>22448</v>
      </c>
      <c r="P4628" s="33" t="s">
        <v>45771</v>
      </c>
      <c r="Q4628" s="33" t="s">
        <v>29986</v>
      </c>
      <c r="R4628" s="39" t="s">
        <v>22497</v>
      </c>
      <c r="S4628" s="33" t="s">
        <v>509</v>
      </c>
      <c r="T4628" s="33" t="s">
        <v>21</v>
      </c>
      <c r="U4628" s="33" t="s">
        <v>26689</v>
      </c>
      <c r="V4628" s="33" t="s">
        <v>26482</v>
      </c>
      <c r="W4628" s="33" t="s">
        <v>26485</v>
      </c>
      <c r="X4628" s="33" t="s">
        <v>93</v>
      </c>
      <c r="Y4628" s="33">
        <v>1681</v>
      </c>
      <c r="AA4628" s="33" t="s">
        <v>42844</v>
      </c>
      <c r="AB4628" s="33">
        <v>3817</v>
      </c>
      <c r="AC4628" s="103">
        <v>17881</v>
      </c>
    </row>
    <row r="4629" spans="1:29" ht="13" customHeight="1" x14ac:dyDescent="0.2">
      <c r="A4629" s="33" t="s">
        <v>23551</v>
      </c>
      <c r="B4629" s="33">
        <v>21</v>
      </c>
      <c r="C4629" s="33" t="s">
        <v>13</v>
      </c>
      <c r="D4629" s="33" t="s">
        <v>78</v>
      </c>
      <c r="F4629" s="94">
        <v>42555</v>
      </c>
      <c r="G4629" s="33" t="s">
        <v>26612</v>
      </c>
      <c r="H4629" s="33" t="s">
        <v>106</v>
      </c>
      <c r="I4629" s="33" t="s">
        <v>3344</v>
      </c>
      <c r="J4629" s="62">
        <v>20019</v>
      </c>
      <c r="K4629" s="33" t="s">
        <v>3346</v>
      </c>
      <c r="L4629" s="33" t="s">
        <v>23552</v>
      </c>
      <c r="M4629" s="1" t="s">
        <v>47899</v>
      </c>
      <c r="N4629" s="33" t="s">
        <v>20</v>
      </c>
      <c r="O4629" s="33" t="s">
        <v>22451</v>
      </c>
      <c r="P4629" s="33" t="s">
        <v>45771</v>
      </c>
      <c r="Q4629" s="33" t="s">
        <v>29986</v>
      </c>
      <c r="R4629" s="39" t="s">
        <v>22500</v>
      </c>
      <c r="S4629" s="33" t="s">
        <v>93</v>
      </c>
      <c r="T4629" s="33" t="s">
        <v>21</v>
      </c>
      <c r="U4629" s="33" t="s">
        <v>26689</v>
      </c>
      <c r="V4629" s="33" t="s">
        <v>26484</v>
      </c>
      <c r="W4629" s="33" t="s">
        <v>26485</v>
      </c>
      <c r="X4629" s="33" t="s">
        <v>93</v>
      </c>
      <c r="Y4629" s="33">
        <v>1683</v>
      </c>
      <c r="AA4629" s="33" t="s">
        <v>42842</v>
      </c>
      <c r="AB4629" s="33">
        <v>3818</v>
      </c>
      <c r="AC4629" s="103">
        <v>17880</v>
      </c>
    </row>
    <row r="4630" spans="1:29" ht="13" customHeight="1" x14ac:dyDescent="0.2">
      <c r="A4630" s="33" t="s">
        <v>2989</v>
      </c>
      <c r="B4630" s="33">
        <v>29</v>
      </c>
      <c r="C4630" s="33" t="s">
        <v>22</v>
      </c>
      <c r="D4630" s="33" t="s">
        <v>78</v>
      </c>
      <c r="F4630" s="94">
        <v>42555</v>
      </c>
      <c r="G4630" s="33" t="s">
        <v>26613</v>
      </c>
      <c r="H4630" s="33" t="s">
        <v>23554</v>
      </c>
      <c r="I4630" s="33" t="s">
        <v>66</v>
      </c>
      <c r="J4630" s="62">
        <v>75158</v>
      </c>
      <c r="K4630" s="33" t="s">
        <v>15327</v>
      </c>
      <c r="L4630" s="33" t="s">
        <v>25808</v>
      </c>
      <c r="M4630" s="1" t="s">
        <v>46911</v>
      </c>
      <c r="N4630" s="33" t="s">
        <v>20</v>
      </c>
      <c r="O4630" s="33" t="s">
        <v>22450</v>
      </c>
      <c r="P4630" s="33" t="s">
        <v>947</v>
      </c>
      <c r="Q4630" s="33" t="s">
        <v>29986</v>
      </c>
      <c r="R4630" s="39" t="s">
        <v>22499</v>
      </c>
      <c r="S4630" s="33" t="s">
        <v>93</v>
      </c>
      <c r="T4630" s="33" t="s">
        <v>21</v>
      </c>
      <c r="U4630" s="33" t="s">
        <v>26682</v>
      </c>
      <c r="V4630" s="33" t="s">
        <v>26482</v>
      </c>
      <c r="W4630" s="33" t="s">
        <v>26485</v>
      </c>
      <c r="X4630" s="33" t="s">
        <v>509</v>
      </c>
      <c r="Y4630" s="33">
        <v>1685</v>
      </c>
      <c r="AA4630" s="33" t="s">
        <v>42843</v>
      </c>
      <c r="AB4630" s="33">
        <v>3819</v>
      </c>
      <c r="AC4630" s="103">
        <v>17885</v>
      </c>
    </row>
    <row r="4631" spans="1:29" ht="13" customHeight="1" x14ac:dyDescent="0.2">
      <c r="A4631" s="33" t="s">
        <v>22439</v>
      </c>
      <c r="B4631" s="33">
        <v>34</v>
      </c>
      <c r="C4631" s="33" t="s">
        <v>13</v>
      </c>
      <c r="D4631" s="33" t="s">
        <v>30</v>
      </c>
      <c r="E4631" s="33" t="s">
        <v>22419</v>
      </c>
      <c r="F4631" s="94">
        <v>42555</v>
      </c>
      <c r="G4631" s="33" t="s">
        <v>22440</v>
      </c>
      <c r="H4631" s="33" t="s">
        <v>2826</v>
      </c>
      <c r="I4631" s="33" t="s">
        <v>25</v>
      </c>
      <c r="J4631" s="62">
        <v>29406</v>
      </c>
      <c r="K4631" s="33" t="s">
        <v>2055</v>
      </c>
      <c r="L4631" s="33" t="s">
        <v>2078</v>
      </c>
      <c r="M4631" s="1" t="s">
        <v>47547</v>
      </c>
      <c r="N4631" s="33" t="s">
        <v>20</v>
      </c>
      <c r="O4631" s="33" t="s">
        <v>22441</v>
      </c>
      <c r="P4631" s="33" t="s">
        <v>45771</v>
      </c>
      <c r="Q4631" s="33" t="s">
        <v>29986</v>
      </c>
      <c r="R4631" s="39" t="s">
        <v>22442</v>
      </c>
      <c r="S4631" s="33" t="s">
        <v>22</v>
      </c>
      <c r="T4631" s="33" t="s">
        <v>21</v>
      </c>
      <c r="U4631" s="33" t="s">
        <v>26689</v>
      </c>
      <c r="V4631" s="33" t="s">
        <v>26484</v>
      </c>
      <c r="W4631" s="33" t="s">
        <v>26485</v>
      </c>
      <c r="X4631" s="33" t="s">
        <v>509</v>
      </c>
      <c r="Y4631" s="33">
        <v>1679</v>
      </c>
      <c r="AA4631" s="33" t="s">
        <v>42842</v>
      </c>
      <c r="AB4631" s="33">
        <v>3816</v>
      </c>
      <c r="AC4631" s="103">
        <v>17879</v>
      </c>
    </row>
    <row r="4632" spans="1:29" ht="13" customHeight="1" x14ac:dyDescent="0.2">
      <c r="A4632" s="33" t="s">
        <v>22303</v>
      </c>
      <c r="B4632" s="33">
        <v>37</v>
      </c>
      <c r="C4632" s="33" t="s">
        <v>13</v>
      </c>
      <c r="D4632" s="33" t="s">
        <v>78</v>
      </c>
      <c r="E4632" s="33" t="s">
        <v>22420</v>
      </c>
      <c r="F4632" s="94">
        <v>42555</v>
      </c>
      <c r="G4632" s="33" t="s">
        <v>23553</v>
      </c>
      <c r="H4632" s="33" t="s">
        <v>1595</v>
      </c>
      <c r="I4632" s="33" t="s">
        <v>392</v>
      </c>
      <c r="J4632" s="62">
        <v>11207</v>
      </c>
      <c r="K4632" s="33" t="s">
        <v>1597</v>
      </c>
      <c r="L4632" s="33" t="s">
        <v>536</v>
      </c>
      <c r="M4632" s="1" t="s">
        <v>45963</v>
      </c>
      <c r="N4632" s="33" t="s">
        <v>20</v>
      </c>
      <c r="O4632" s="33" t="s">
        <v>22449</v>
      </c>
      <c r="P4632" s="33" t="s">
        <v>49755</v>
      </c>
      <c r="Q4632" s="33" t="s">
        <v>1081</v>
      </c>
      <c r="R4632" s="39" t="s">
        <v>22498</v>
      </c>
      <c r="S4632" s="33" t="s">
        <v>93</v>
      </c>
      <c r="T4632" s="33" t="s">
        <v>45897</v>
      </c>
      <c r="U4632" s="33" t="s">
        <v>49804</v>
      </c>
      <c r="V4632" s="33" t="s">
        <v>26484</v>
      </c>
      <c r="W4632" s="33" t="s">
        <v>26485</v>
      </c>
      <c r="Z4632" s="33" t="s">
        <v>42353</v>
      </c>
      <c r="AA4632" s="33" t="s">
        <v>42842</v>
      </c>
      <c r="AB4632" s="33">
        <v>3820</v>
      </c>
      <c r="AC4632" s="103">
        <v>17884</v>
      </c>
    </row>
    <row r="4633" spans="1:29" ht="13" customHeight="1" x14ac:dyDescent="0.2">
      <c r="A4633" s="33" t="s">
        <v>22304</v>
      </c>
      <c r="B4633" s="33">
        <v>40</v>
      </c>
      <c r="C4633" s="33" t="s">
        <v>13</v>
      </c>
      <c r="D4633" s="33" t="s">
        <v>30</v>
      </c>
      <c r="F4633" s="94">
        <v>42554</v>
      </c>
      <c r="G4633" s="33" t="s">
        <v>23555</v>
      </c>
      <c r="H4633" s="33" t="s">
        <v>7821</v>
      </c>
      <c r="I4633" s="33" t="s">
        <v>18</v>
      </c>
      <c r="J4633" s="62">
        <v>70563</v>
      </c>
      <c r="K4633" s="33" t="s">
        <v>7823</v>
      </c>
      <c r="L4633" s="33" t="s">
        <v>7824</v>
      </c>
      <c r="M4633" s="1" t="s">
        <v>47623</v>
      </c>
      <c r="N4633" s="33" t="s">
        <v>20</v>
      </c>
      <c r="O4633" s="33" t="s">
        <v>22452</v>
      </c>
      <c r="P4633" s="33" t="s">
        <v>31864</v>
      </c>
      <c r="Q4633" s="33" t="s">
        <v>29986</v>
      </c>
      <c r="R4633" s="39" t="s">
        <v>22501</v>
      </c>
      <c r="S4633" s="33" t="s">
        <v>509</v>
      </c>
      <c r="T4633" s="33" t="s">
        <v>21</v>
      </c>
      <c r="U4633" s="33" t="s">
        <v>26682</v>
      </c>
      <c r="V4633" s="33" t="s">
        <v>26482</v>
      </c>
      <c r="W4633" s="33" t="s">
        <v>26485</v>
      </c>
      <c r="X4633" s="33" t="s">
        <v>93</v>
      </c>
      <c r="Y4633" s="33">
        <v>1684</v>
      </c>
      <c r="AA4633" s="33" t="s">
        <v>42844</v>
      </c>
      <c r="AB4633" s="33">
        <v>3813</v>
      </c>
      <c r="AC4633" s="103">
        <v>17878</v>
      </c>
    </row>
    <row r="4634" spans="1:29" ht="13" customHeight="1" x14ac:dyDescent="0.2">
      <c r="A4634" s="33" t="s">
        <v>22306</v>
      </c>
      <c r="B4634" s="33">
        <v>19</v>
      </c>
      <c r="C4634" s="33" t="s">
        <v>13</v>
      </c>
      <c r="D4634" s="33" t="s">
        <v>41</v>
      </c>
      <c r="F4634" s="94">
        <v>42554</v>
      </c>
      <c r="G4634" s="33" t="s">
        <v>26614</v>
      </c>
      <c r="H4634" s="33" t="s">
        <v>14453</v>
      </c>
      <c r="I4634" s="33" t="s">
        <v>38</v>
      </c>
      <c r="J4634" s="62">
        <v>92833</v>
      </c>
      <c r="K4634" s="33" t="s">
        <v>995</v>
      </c>
      <c r="L4634" s="33" t="s">
        <v>894</v>
      </c>
      <c r="M4634" s="1" t="s">
        <v>45955</v>
      </c>
      <c r="N4634" s="33" t="s">
        <v>20</v>
      </c>
      <c r="O4634" s="33" t="s">
        <v>22454</v>
      </c>
      <c r="P4634" s="33" t="s">
        <v>31864</v>
      </c>
      <c r="Q4634" s="33" t="s">
        <v>29986</v>
      </c>
      <c r="R4634" s="39" t="s">
        <v>22503</v>
      </c>
      <c r="S4634" s="33" t="s">
        <v>93</v>
      </c>
      <c r="T4634" s="33" t="s">
        <v>350</v>
      </c>
      <c r="U4634" s="33" t="s">
        <v>26775</v>
      </c>
      <c r="V4634" s="33" t="s">
        <v>26482</v>
      </c>
      <c r="W4634" s="33" t="s">
        <v>26483</v>
      </c>
      <c r="X4634" s="33" t="s">
        <v>93</v>
      </c>
      <c r="Y4634" s="33">
        <v>1691</v>
      </c>
      <c r="AA4634" s="33" t="s">
        <v>42844</v>
      </c>
      <c r="AB4634" s="33">
        <v>3815</v>
      </c>
      <c r="AC4634" s="103">
        <v>17883</v>
      </c>
    </row>
    <row r="4635" spans="1:29" ht="13" customHeight="1" x14ac:dyDescent="0.2">
      <c r="A4635" s="33" t="s">
        <v>22305</v>
      </c>
      <c r="B4635" s="33">
        <v>24</v>
      </c>
      <c r="C4635" s="33" t="s">
        <v>13</v>
      </c>
      <c r="D4635" s="33" t="s">
        <v>41</v>
      </c>
      <c r="F4635" s="94">
        <v>42554</v>
      </c>
      <c r="G4635" s="33" t="s">
        <v>23556</v>
      </c>
      <c r="H4635" s="33" t="s">
        <v>1502</v>
      </c>
      <c r="I4635" s="33" t="s">
        <v>249</v>
      </c>
      <c r="J4635" s="62">
        <v>89501</v>
      </c>
      <c r="K4635" s="33" t="s">
        <v>5718</v>
      </c>
      <c r="L4635" s="33" t="s">
        <v>6803</v>
      </c>
      <c r="M4635" s="1" t="s">
        <v>46259</v>
      </c>
      <c r="N4635" s="33" t="s">
        <v>20</v>
      </c>
      <c r="O4635" s="33" t="s">
        <v>22453</v>
      </c>
      <c r="P4635" s="33" t="s">
        <v>31864</v>
      </c>
      <c r="Q4635" s="33" t="s">
        <v>29986</v>
      </c>
      <c r="R4635" s="39" t="s">
        <v>22502</v>
      </c>
      <c r="S4635" s="33" t="s">
        <v>22</v>
      </c>
      <c r="T4635" s="33" t="s">
        <v>350</v>
      </c>
      <c r="U4635" s="33" t="s">
        <v>26775</v>
      </c>
      <c r="V4635" s="33" t="s">
        <v>26482</v>
      </c>
      <c r="W4635" s="33" t="s">
        <v>26483</v>
      </c>
      <c r="X4635" s="33" t="s">
        <v>93</v>
      </c>
      <c r="Y4635" s="33">
        <v>1690</v>
      </c>
      <c r="AA4635" s="33" t="s">
        <v>42842</v>
      </c>
      <c r="AB4635" s="33">
        <v>3814</v>
      </c>
      <c r="AC4635" s="103">
        <v>17877</v>
      </c>
    </row>
    <row r="4636" spans="1:29" ht="13" customHeight="1" x14ac:dyDescent="0.2">
      <c r="A4636" s="33" t="s">
        <v>23557</v>
      </c>
      <c r="B4636" s="33">
        <v>35</v>
      </c>
      <c r="C4636" s="33" t="s">
        <v>13</v>
      </c>
      <c r="D4636" s="33" t="s">
        <v>78</v>
      </c>
      <c r="E4636" s="33" t="s">
        <v>23558</v>
      </c>
      <c r="F4636" s="94">
        <v>42553</v>
      </c>
      <c r="G4636" s="33" t="s">
        <v>22310</v>
      </c>
      <c r="H4636" s="33" t="s">
        <v>12606</v>
      </c>
      <c r="I4636" s="33" t="s">
        <v>337</v>
      </c>
      <c r="J4636" s="62">
        <v>28806</v>
      </c>
      <c r="K4636" s="33" t="s">
        <v>12494</v>
      </c>
      <c r="L4636" s="33" t="s">
        <v>12608</v>
      </c>
      <c r="M4636" s="1" t="s">
        <v>47900</v>
      </c>
      <c r="N4636" s="33" t="s">
        <v>20</v>
      </c>
      <c r="O4636" s="33" t="s">
        <v>23559</v>
      </c>
      <c r="P4636" s="33" t="s">
        <v>31864</v>
      </c>
      <c r="Q4636" s="33" t="s">
        <v>29986</v>
      </c>
      <c r="R4636" s="39" t="s">
        <v>23560</v>
      </c>
      <c r="S4636" s="33" t="s">
        <v>93</v>
      </c>
      <c r="T4636" s="33" t="s">
        <v>21</v>
      </c>
      <c r="U4636" s="33" t="s">
        <v>26689</v>
      </c>
      <c r="V4636" s="33" t="s">
        <v>26482</v>
      </c>
      <c r="W4636" s="33" t="s">
        <v>26483</v>
      </c>
      <c r="X4636" s="33" t="s">
        <v>93</v>
      </c>
      <c r="Y4636" s="33">
        <v>1682</v>
      </c>
      <c r="AA4636" s="33" t="s">
        <v>42844</v>
      </c>
      <c r="AB4636" s="33">
        <v>3810</v>
      </c>
      <c r="AC4636" s="103">
        <v>17870</v>
      </c>
    </row>
    <row r="4637" spans="1:29" ht="13" customHeight="1" x14ac:dyDescent="0.2">
      <c r="A4637" s="33" t="s">
        <v>22307</v>
      </c>
      <c r="B4637" s="33">
        <v>50</v>
      </c>
      <c r="C4637" s="33" t="s">
        <v>13</v>
      </c>
      <c r="D4637" s="33" t="s">
        <v>30</v>
      </c>
      <c r="F4637" s="94">
        <v>42553</v>
      </c>
      <c r="G4637" s="33" t="s">
        <v>22308</v>
      </c>
      <c r="H4637" s="33" t="s">
        <v>6006</v>
      </c>
      <c r="I4637" s="33" t="s">
        <v>297</v>
      </c>
      <c r="J4637" s="62">
        <v>37620</v>
      </c>
      <c r="K4637" s="33" t="s">
        <v>2666</v>
      </c>
      <c r="L4637" s="33" t="s">
        <v>22309</v>
      </c>
      <c r="M4637" s="1" t="s">
        <v>46660</v>
      </c>
      <c r="N4637" s="33" t="s">
        <v>20</v>
      </c>
      <c r="O4637" s="33" t="s">
        <v>22455</v>
      </c>
      <c r="P4637" s="33" t="s">
        <v>45771</v>
      </c>
      <c r="Q4637" s="33" t="s">
        <v>29986</v>
      </c>
      <c r="R4637" s="39" t="s">
        <v>22504</v>
      </c>
      <c r="S4637" s="33" t="s">
        <v>93</v>
      </c>
      <c r="T4637" s="33" t="s">
        <v>21</v>
      </c>
      <c r="U4637" s="33" t="s">
        <v>26689</v>
      </c>
      <c r="V4637" s="33" t="s">
        <v>26484</v>
      </c>
      <c r="W4637" s="33" t="s">
        <v>26485</v>
      </c>
      <c r="X4637" s="33" t="s">
        <v>93</v>
      </c>
      <c r="Y4637" s="33">
        <v>1689</v>
      </c>
      <c r="AA4637" s="33" t="s">
        <v>42844</v>
      </c>
      <c r="AB4637" s="33">
        <v>3811</v>
      </c>
      <c r="AC4637" s="103">
        <v>17871</v>
      </c>
    </row>
    <row r="4638" spans="1:29" ht="13" customHeight="1" x14ac:dyDescent="0.2">
      <c r="A4638" s="33" t="s">
        <v>23561</v>
      </c>
      <c r="B4638" s="33">
        <v>32</v>
      </c>
      <c r="C4638" s="33" t="s">
        <v>13</v>
      </c>
      <c r="D4638" s="33" t="s">
        <v>41</v>
      </c>
      <c r="E4638" s="33" t="s">
        <v>23562</v>
      </c>
      <c r="F4638" s="94">
        <v>42553</v>
      </c>
      <c r="G4638" s="33" t="s">
        <v>23563</v>
      </c>
      <c r="H4638" s="33" t="s">
        <v>1745</v>
      </c>
      <c r="I4638" s="33" t="s">
        <v>38</v>
      </c>
      <c r="J4638" s="62" t="s">
        <v>19798</v>
      </c>
      <c r="K4638" s="33" t="s">
        <v>995</v>
      </c>
      <c r="L4638" s="33" t="s">
        <v>1747</v>
      </c>
      <c r="M4638" s="1" t="s">
        <v>46366</v>
      </c>
      <c r="N4638" s="33" t="s">
        <v>362</v>
      </c>
      <c r="O4638" s="33" t="s">
        <v>23564</v>
      </c>
      <c r="P4638" s="33" t="s">
        <v>45771</v>
      </c>
      <c r="Q4638" s="33" t="s">
        <v>29986</v>
      </c>
      <c r="R4638" s="39" t="s">
        <v>23565</v>
      </c>
      <c r="S4638" s="33" t="s">
        <v>22</v>
      </c>
      <c r="T4638" s="33" t="s">
        <v>45897</v>
      </c>
      <c r="U4638" s="33" t="s">
        <v>49804</v>
      </c>
      <c r="V4638" s="33" t="s">
        <v>26487</v>
      </c>
      <c r="W4638" s="33" t="s">
        <v>26485</v>
      </c>
      <c r="AA4638" s="33" t="s">
        <v>42842</v>
      </c>
      <c r="AB4638" s="33">
        <v>3812</v>
      </c>
      <c r="AC4638" s="103">
        <v>17874</v>
      </c>
    </row>
    <row r="4639" spans="1:29" ht="13" customHeight="1" x14ac:dyDescent="0.2">
      <c r="A4639" s="33" t="s">
        <v>22311</v>
      </c>
      <c r="B4639" s="33">
        <v>30</v>
      </c>
      <c r="C4639" s="33" t="s">
        <v>13</v>
      </c>
      <c r="D4639" s="33" t="s">
        <v>30</v>
      </c>
      <c r="F4639" s="94">
        <v>42552</v>
      </c>
      <c r="G4639" s="33" t="s">
        <v>23566</v>
      </c>
      <c r="H4639" s="33" t="s">
        <v>22312</v>
      </c>
      <c r="I4639" s="33" t="s">
        <v>159</v>
      </c>
      <c r="J4639" s="62">
        <v>30120</v>
      </c>
      <c r="K4639" s="33" t="s">
        <v>1043</v>
      </c>
      <c r="L4639" s="33" t="s">
        <v>23567</v>
      </c>
      <c r="M4639" s="1" t="s">
        <v>47901</v>
      </c>
      <c r="N4639" s="33" t="s">
        <v>4952</v>
      </c>
      <c r="O4639" s="33" t="s">
        <v>22456</v>
      </c>
      <c r="P4639" s="33" t="s">
        <v>45771</v>
      </c>
      <c r="Q4639" s="33" t="s">
        <v>29986</v>
      </c>
      <c r="R4639" s="39" t="s">
        <v>22505</v>
      </c>
      <c r="S4639" s="33" t="s">
        <v>93</v>
      </c>
      <c r="T4639" s="33" t="s">
        <v>21</v>
      </c>
      <c r="U4639" s="33" t="s">
        <v>26689</v>
      </c>
      <c r="V4639" s="33" t="s">
        <v>26484</v>
      </c>
      <c r="W4639" s="33" t="s">
        <v>26485</v>
      </c>
      <c r="X4639" s="33" t="s">
        <v>93</v>
      </c>
      <c r="Y4639" s="33">
        <v>1687</v>
      </c>
      <c r="AA4639" s="33" t="s">
        <v>42844</v>
      </c>
      <c r="AB4639" s="33">
        <v>3806</v>
      </c>
      <c r="AC4639" s="103">
        <v>17865</v>
      </c>
    </row>
    <row r="4640" spans="1:29" ht="13" customHeight="1" x14ac:dyDescent="0.2">
      <c r="A4640" s="33" t="s">
        <v>22546</v>
      </c>
      <c r="B4640" s="33">
        <v>58</v>
      </c>
      <c r="C4640" s="33" t="s">
        <v>13</v>
      </c>
      <c r="D4640" s="33" t="s">
        <v>30</v>
      </c>
      <c r="F4640" s="94">
        <v>42552</v>
      </c>
      <c r="G4640" s="33" t="s">
        <v>22547</v>
      </c>
      <c r="H4640" s="33" t="s">
        <v>401</v>
      </c>
      <c r="I4640" s="33" t="s">
        <v>406</v>
      </c>
      <c r="J4640" s="62">
        <v>53037</v>
      </c>
      <c r="K4640" s="33" t="s">
        <v>106</v>
      </c>
      <c r="L4640" s="33" t="s">
        <v>36574</v>
      </c>
      <c r="M4640" s="1" t="s">
        <v>47902</v>
      </c>
      <c r="N4640" s="33" t="s">
        <v>20</v>
      </c>
      <c r="O4640" s="33" t="s">
        <v>22458</v>
      </c>
      <c r="P4640" s="33" t="s">
        <v>45771</v>
      </c>
      <c r="Q4640" s="33" t="s">
        <v>29986</v>
      </c>
      <c r="R4640" s="39" t="s">
        <v>22507</v>
      </c>
      <c r="S4640" s="33" t="s">
        <v>93</v>
      </c>
      <c r="T4640" s="33" t="s">
        <v>21</v>
      </c>
      <c r="U4640" s="33" t="s">
        <v>26682</v>
      </c>
      <c r="V4640" s="33" t="s">
        <v>26482</v>
      </c>
      <c r="W4640" s="33" t="s">
        <v>26485</v>
      </c>
      <c r="X4640" s="33" t="s">
        <v>93</v>
      </c>
      <c r="Y4640" s="33">
        <v>1688</v>
      </c>
      <c r="AA4640" s="33" t="s">
        <v>42844</v>
      </c>
      <c r="AB4640" s="33">
        <v>3807</v>
      </c>
      <c r="AC4640" s="103">
        <v>17864</v>
      </c>
    </row>
    <row r="4641" spans="1:29" ht="13" customHeight="1" x14ac:dyDescent="0.2">
      <c r="A4641" s="33" t="s">
        <v>23572</v>
      </c>
      <c r="B4641" s="33">
        <v>63</v>
      </c>
      <c r="C4641" s="33" t="s">
        <v>13</v>
      </c>
      <c r="D4641" s="33" t="s">
        <v>30</v>
      </c>
      <c r="F4641" s="94">
        <v>42552</v>
      </c>
      <c r="G4641" s="33" t="s">
        <v>26615</v>
      </c>
      <c r="H4641" s="33" t="s">
        <v>22313</v>
      </c>
      <c r="I4641" s="33" t="s">
        <v>25</v>
      </c>
      <c r="J4641" s="62">
        <v>29356</v>
      </c>
      <c r="K4641" s="33" t="s">
        <v>2631</v>
      </c>
      <c r="L4641" s="33" t="s">
        <v>2743</v>
      </c>
      <c r="M4641" s="1" t="s">
        <v>46684</v>
      </c>
      <c r="N4641" s="33" t="s">
        <v>20</v>
      </c>
      <c r="O4641" s="33" t="s">
        <v>22457</v>
      </c>
      <c r="P4641" s="33" t="s">
        <v>45771</v>
      </c>
      <c r="Q4641" s="33" t="s">
        <v>29986</v>
      </c>
      <c r="R4641" s="39" t="s">
        <v>22506</v>
      </c>
      <c r="S4641" s="33" t="s">
        <v>93</v>
      </c>
      <c r="T4641" s="33" t="s">
        <v>21</v>
      </c>
      <c r="U4641" s="33" t="s">
        <v>26689</v>
      </c>
      <c r="V4641" s="33" t="s">
        <v>26484</v>
      </c>
      <c r="W4641" s="33" t="s">
        <v>26485</v>
      </c>
      <c r="X4641" s="33" t="s">
        <v>93</v>
      </c>
      <c r="Y4641" s="33">
        <v>1686</v>
      </c>
      <c r="AA4641" s="33" t="s">
        <v>42843</v>
      </c>
      <c r="AB4641" s="33">
        <v>3805</v>
      </c>
      <c r="AC4641" s="103">
        <v>17866</v>
      </c>
    </row>
    <row r="4642" spans="1:29" ht="13" customHeight="1" x14ac:dyDescent="0.2">
      <c r="A4642" s="33" t="s">
        <v>23568</v>
      </c>
      <c r="B4642" s="33">
        <v>22</v>
      </c>
      <c r="C4642" s="33" t="s">
        <v>13</v>
      </c>
      <c r="D4642" s="33" t="s">
        <v>78</v>
      </c>
      <c r="E4642" s="33" t="s">
        <v>23762</v>
      </c>
      <c r="F4642" s="94">
        <v>42552</v>
      </c>
      <c r="G4642" s="33" t="s">
        <v>23569</v>
      </c>
      <c r="H4642" s="33" t="s">
        <v>80</v>
      </c>
      <c r="I4642" s="33" t="s">
        <v>37</v>
      </c>
      <c r="J4642" s="62" t="s">
        <v>10577</v>
      </c>
      <c r="K4642" s="33" t="s">
        <v>81</v>
      </c>
      <c r="L4642" s="33" t="s">
        <v>82</v>
      </c>
      <c r="M4642" s="1" t="s">
        <v>46250</v>
      </c>
      <c r="N4642" s="33" t="s">
        <v>350</v>
      </c>
      <c r="O4642" s="33" t="s">
        <v>42374</v>
      </c>
      <c r="P4642" s="33" t="s">
        <v>45771</v>
      </c>
      <c r="Q4642" s="33" t="s">
        <v>29986</v>
      </c>
      <c r="R4642" s="39" t="s">
        <v>23570</v>
      </c>
      <c r="S4642" s="33" t="s">
        <v>93</v>
      </c>
      <c r="T4642" s="33" t="s">
        <v>350</v>
      </c>
      <c r="U4642" s="33" t="s">
        <v>26775</v>
      </c>
      <c r="V4642" s="33" t="s">
        <v>26484</v>
      </c>
      <c r="W4642" s="33" t="s">
        <v>26483</v>
      </c>
      <c r="AA4642" s="33" t="s">
        <v>42842</v>
      </c>
      <c r="AB4642" s="33">
        <v>3809</v>
      </c>
      <c r="AC4642" s="103">
        <v>17868</v>
      </c>
    </row>
    <row r="4643" spans="1:29" ht="13" customHeight="1" x14ac:dyDescent="0.2">
      <c r="A4643" s="33" t="s">
        <v>23571</v>
      </c>
      <c r="B4643" s="33">
        <v>26</v>
      </c>
      <c r="C4643" s="33" t="s">
        <v>13</v>
      </c>
      <c r="D4643" s="33" t="s">
        <v>78</v>
      </c>
      <c r="E4643" s="33" t="s">
        <v>23763</v>
      </c>
      <c r="F4643" s="94">
        <v>42552</v>
      </c>
      <c r="G4643" s="33" t="s">
        <v>23569</v>
      </c>
      <c r="H4643" s="33" t="s">
        <v>80</v>
      </c>
      <c r="I4643" s="33" t="s">
        <v>37</v>
      </c>
      <c r="J4643" s="62" t="s">
        <v>10577</v>
      </c>
      <c r="K4643" s="33" t="s">
        <v>81</v>
      </c>
      <c r="L4643" s="33" t="s">
        <v>82</v>
      </c>
      <c r="M4643" s="1" t="s">
        <v>46250</v>
      </c>
      <c r="N4643" s="33" t="s">
        <v>350</v>
      </c>
      <c r="O4643" s="33" t="s">
        <v>42374</v>
      </c>
      <c r="P4643" s="33" t="s">
        <v>45771</v>
      </c>
      <c r="Q4643" s="33" t="s">
        <v>29986</v>
      </c>
      <c r="R4643" s="39" t="s">
        <v>23570</v>
      </c>
      <c r="S4643" s="33" t="s">
        <v>93</v>
      </c>
      <c r="T4643" s="33" t="s">
        <v>350</v>
      </c>
      <c r="U4643" s="33" t="s">
        <v>26775</v>
      </c>
      <c r="V4643" s="33" t="s">
        <v>26484</v>
      </c>
      <c r="W4643" s="33" t="s">
        <v>26483</v>
      </c>
      <c r="AA4643" s="33" t="s">
        <v>42842</v>
      </c>
      <c r="AB4643" s="33">
        <v>3808</v>
      </c>
      <c r="AC4643" s="103">
        <v>17869</v>
      </c>
    </row>
    <row r="4644" spans="1:29" ht="13" customHeight="1" x14ac:dyDescent="0.2">
      <c r="A4644" s="33" t="s">
        <v>22320</v>
      </c>
      <c r="B4644" s="33">
        <v>24</v>
      </c>
      <c r="C4644" s="33" t="s">
        <v>13</v>
      </c>
      <c r="D4644" s="33" t="s">
        <v>30</v>
      </c>
      <c r="E4644" s="33" t="s">
        <v>22421</v>
      </c>
      <c r="F4644" s="94">
        <v>42551</v>
      </c>
      <c r="H4644" s="33" t="s">
        <v>22321</v>
      </c>
      <c r="I4644" s="33" t="s">
        <v>191</v>
      </c>
      <c r="J4644" s="62">
        <v>80820</v>
      </c>
      <c r="K4644" s="33" t="s">
        <v>20034</v>
      </c>
      <c r="L4644" s="33" t="s">
        <v>20181</v>
      </c>
      <c r="M4644" s="1" t="s">
        <v>47903</v>
      </c>
      <c r="N4644" s="33" t="s">
        <v>20</v>
      </c>
      <c r="O4644" s="33" t="s">
        <v>22462</v>
      </c>
      <c r="P4644" s="33" t="s">
        <v>45771</v>
      </c>
      <c r="Q4644" s="33" t="s">
        <v>29986</v>
      </c>
      <c r="R4644" s="39" t="s">
        <v>22511</v>
      </c>
      <c r="S4644" s="33" t="s">
        <v>93</v>
      </c>
      <c r="T4644" s="33" t="s">
        <v>21</v>
      </c>
      <c r="U4644" s="33" t="s">
        <v>26689</v>
      </c>
      <c r="V4644" s="33" t="s">
        <v>26484</v>
      </c>
      <c r="W4644" s="33" t="s">
        <v>26485</v>
      </c>
      <c r="X4644" s="33" t="s">
        <v>93</v>
      </c>
      <c r="Y4644" s="33">
        <v>1677</v>
      </c>
      <c r="AA4644" s="33" t="s">
        <v>42843</v>
      </c>
      <c r="AB4644" s="33">
        <v>3803</v>
      </c>
      <c r="AC4644" s="103">
        <v>17861</v>
      </c>
    </row>
    <row r="4645" spans="1:29" ht="13" customHeight="1" x14ac:dyDescent="0.2">
      <c r="A4645" s="33" t="s">
        <v>22316</v>
      </c>
      <c r="B4645" s="33">
        <v>25</v>
      </c>
      <c r="C4645" s="33" t="s">
        <v>13</v>
      </c>
      <c r="D4645" s="33" t="s">
        <v>78</v>
      </c>
      <c r="F4645" s="94">
        <v>42551</v>
      </c>
      <c r="G4645" s="33" t="s">
        <v>22317</v>
      </c>
      <c r="H4645" s="33" t="s">
        <v>1199</v>
      </c>
      <c r="I4645" s="33" t="s">
        <v>62</v>
      </c>
      <c r="J4645" s="62">
        <v>43207</v>
      </c>
      <c r="K4645" s="33" t="s">
        <v>1200</v>
      </c>
      <c r="L4645" s="33" t="s">
        <v>11422</v>
      </c>
      <c r="M4645" s="1" t="s">
        <v>45979</v>
      </c>
      <c r="N4645" s="33" t="s">
        <v>20</v>
      </c>
      <c r="O4645" s="33" t="s">
        <v>22460</v>
      </c>
      <c r="P4645" s="33" t="s">
        <v>45771</v>
      </c>
      <c r="Q4645" s="33" t="s">
        <v>29986</v>
      </c>
      <c r="R4645" s="39" t="s">
        <v>22509</v>
      </c>
      <c r="S4645" s="33" t="s">
        <v>93</v>
      </c>
      <c r="T4645" s="33" t="s">
        <v>21</v>
      </c>
      <c r="U4645" s="33" t="s">
        <v>26689</v>
      </c>
      <c r="V4645" s="33" t="s">
        <v>26487</v>
      </c>
      <c r="X4645" s="33" t="s">
        <v>93</v>
      </c>
      <c r="Y4645" s="33">
        <v>1676</v>
      </c>
      <c r="AA4645" s="33" t="s">
        <v>42842</v>
      </c>
      <c r="AB4645" s="33">
        <v>3802</v>
      </c>
      <c r="AC4645" s="103">
        <v>17858</v>
      </c>
    </row>
    <row r="4646" spans="1:29" ht="13" customHeight="1" x14ac:dyDescent="0.2">
      <c r="A4646" s="33" t="s">
        <v>22314</v>
      </c>
      <c r="B4646" s="33">
        <v>44</v>
      </c>
      <c r="C4646" s="33" t="s">
        <v>13</v>
      </c>
      <c r="D4646" s="33" t="s">
        <v>41</v>
      </c>
      <c r="F4646" s="94">
        <v>42551</v>
      </c>
      <c r="G4646" s="33" t="s">
        <v>22315</v>
      </c>
      <c r="H4646" s="33" t="s">
        <v>879</v>
      </c>
      <c r="I4646" s="33" t="s">
        <v>1017</v>
      </c>
      <c r="J4646" s="62">
        <v>82633</v>
      </c>
      <c r="K4646" s="33" t="s">
        <v>1018</v>
      </c>
      <c r="L4646" s="33" t="s">
        <v>5147</v>
      </c>
      <c r="M4646" s="1" t="s">
        <v>48899</v>
      </c>
      <c r="N4646" s="33" t="s">
        <v>20</v>
      </c>
      <c r="O4646" s="33" t="s">
        <v>22459</v>
      </c>
      <c r="P4646" s="33" t="s">
        <v>45771</v>
      </c>
      <c r="Q4646" s="33" t="s">
        <v>29986</v>
      </c>
      <c r="R4646" s="39" t="s">
        <v>22508</v>
      </c>
      <c r="S4646" s="33" t="s">
        <v>93</v>
      </c>
      <c r="T4646" s="33" t="s">
        <v>28</v>
      </c>
      <c r="U4646" s="33" t="s">
        <v>26487</v>
      </c>
      <c r="V4646" s="33" t="s">
        <v>26487</v>
      </c>
      <c r="W4646" s="33" t="s">
        <v>26485</v>
      </c>
      <c r="X4646" s="33" t="s">
        <v>93</v>
      </c>
      <c r="Y4646" s="33">
        <v>1678</v>
      </c>
      <c r="AA4646" s="33" t="s">
        <v>42843</v>
      </c>
      <c r="AB4646" s="33">
        <v>3804</v>
      </c>
      <c r="AC4646" s="103">
        <v>17860</v>
      </c>
    </row>
    <row r="4647" spans="1:29" ht="13" customHeight="1" x14ac:dyDescent="0.2">
      <c r="A4647" s="33" t="s">
        <v>22328</v>
      </c>
      <c r="B4647" s="33">
        <v>37</v>
      </c>
      <c r="C4647" s="33" t="s">
        <v>13</v>
      </c>
      <c r="D4647" s="33" t="s">
        <v>78</v>
      </c>
      <c r="F4647" s="94">
        <v>42550</v>
      </c>
      <c r="G4647" s="33" t="s">
        <v>22329</v>
      </c>
      <c r="H4647" s="33" t="s">
        <v>7420</v>
      </c>
      <c r="I4647" s="33" t="s">
        <v>341</v>
      </c>
      <c r="J4647" s="62">
        <v>52627</v>
      </c>
      <c r="K4647" s="33" t="s">
        <v>5072</v>
      </c>
      <c r="L4647" s="33" t="s">
        <v>7422</v>
      </c>
      <c r="M4647" s="1" t="s">
        <v>46369</v>
      </c>
      <c r="N4647" s="33" t="s">
        <v>20</v>
      </c>
      <c r="O4647" s="33" t="s">
        <v>22465</v>
      </c>
      <c r="P4647" s="33" t="s">
        <v>45771</v>
      </c>
      <c r="Q4647" s="33" t="s">
        <v>29986</v>
      </c>
      <c r="R4647" s="39" t="s">
        <v>22514</v>
      </c>
      <c r="S4647" s="33" t="s">
        <v>93</v>
      </c>
      <c r="T4647" s="33" t="s">
        <v>21</v>
      </c>
      <c r="U4647" s="33" t="s">
        <v>26689</v>
      </c>
      <c r="V4647" s="33" t="s">
        <v>26484</v>
      </c>
      <c r="W4647" s="33" t="s">
        <v>26486</v>
      </c>
      <c r="X4647" s="33" t="s">
        <v>93</v>
      </c>
      <c r="Y4647" s="33">
        <v>1674</v>
      </c>
      <c r="AA4647" s="33" t="s">
        <v>42843</v>
      </c>
      <c r="AB4647" s="33">
        <v>3799</v>
      </c>
      <c r="AC4647" s="103">
        <v>17853</v>
      </c>
    </row>
    <row r="4648" spans="1:29" ht="13" customHeight="1" x14ac:dyDescent="0.2">
      <c r="A4648" s="33" t="s">
        <v>22318</v>
      </c>
      <c r="B4648" s="33">
        <v>41</v>
      </c>
      <c r="C4648" s="33" t="s">
        <v>13</v>
      </c>
      <c r="D4648" s="33" t="s">
        <v>30</v>
      </c>
      <c r="F4648" s="94">
        <v>42550</v>
      </c>
      <c r="G4648" s="33" t="s">
        <v>22319</v>
      </c>
      <c r="H4648" s="33" t="s">
        <v>2005</v>
      </c>
      <c r="I4648" s="33" t="s">
        <v>406</v>
      </c>
      <c r="J4648" s="62">
        <v>53703</v>
      </c>
      <c r="K4648" s="33" t="s">
        <v>8865</v>
      </c>
      <c r="L4648" s="33" t="s">
        <v>3506</v>
      </c>
      <c r="M4648" s="1" t="s">
        <v>46438</v>
      </c>
      <c r="N4648" s="33" t="s">
        <v>20</v>
      </c>
      <c r="O4648" s="33" t="s">
        <v>22461</v>
      </c>
      <c r="P4648" s="33" t="s">
        <v>45771</v>
      </c>
      <c r="Q4648" s="33" t="s">
        <v>29986</v>
      </c>
      <c r="R4648" s="39" t="s">
        <v>22510</v>
      </c>
      <c r="S4648" s="33" t="s">
        <v>509</v>
      </c>
      <c r="T4648" s="33" t="s">
        <v>21</v>
      </c>
      <c r="U4648" s="33" t="s">
        <v>26514</v>
      </c>
      <c r="V4648" s="33" t="s">
        <v>26482</v>
      </c>
      <c r="W4648" s="33" t="s">
        <v>26485</v>
      </c>
      <c r="X4648" s="33" t="s">
        <v>93</v>
      </c>
      <c r="Y4648" s="33">
        <v>1675</v>
      </c>
      <c r="AA4648" s="33" t="s">
        <v>42842</v>
      </c>
      <c r="AB4648" s="33">
        <v>3800</v>
      </c>
      <c r="AC4648" s="103">
        <v>17859</v>
      </c>
    </row>
    <row r="4649" spans="1:29" ht="13" customHeight="1" x14ac:dyDescent="0.2">
      <c r="A4649" s="33" t="s">
        <v>22325</v>
      </c>
      <c r="B4649" s="33">
        <v>50</v>
      </c>
      <c r="C4649" s="33" t="s">
        <v>13</v>
      </c>
      <c r="D4649" s="33" t="s">
        <v>78</v>
      </c>
      <c r="E4649" s="33" t="s">
        <v>22423</v>
      </c>
      <c r="F4649" s="94">
        <v>42550</v>
      </c>
      <c r="G4649" s="33" t="s">
        <v>22326</v>
      </c>
      <c r="H4649" s="33" t="s">
        <v>1034</v>
      </c>
      <c r="I4649" s="33" t="s">
        <v>18</v>
      </c>
      <c r="J4649" s="62">
        <v>71202</v>
      </c>
      <c r="K4649" s="33" t="s">
        <v>5160</v>
      </c>
      <c r="L4649" s="33" t="s">
        <v>22327</v>
      </c>
      <c r="M4649" s="1" t="s">
        <v>46129</v>
      </c>
      <c r="N4649" s="33" t="s">
        <v>20</v>
      </c>
      <c r="O4649" s="33" t="s">
        <v>22464</v>
      </c>
      <c r="P4649" s="33" t="s">
        <v>45771</v>
      </c>
      <c r="Q4649" s="33" t="s">
        <v>29986</v>
      </c>
      <c r="R4649" s="39" t="s">
        <v>22513</v>
      </c>
      <c r="S4649" s="33" t="s">
        <v>93</v>
      </c>
      <c r="T4649" s="33" t="s">
        <v>21</v>
      </c>
      <c r="U4649" s="33" t="s">
        <v>26689</v>
      </c>
      <c r="V4649" s="33" t="s">
        <v>26484</v>
      </c>
      <c r="W4649" s="33" t="s">
        <v>26485</v>
      </c>
      <c r="X4649" s="33" t="s">
        <v>93</v>
      </c>
      <c r="Y4649" s="33">
        <v>1673</v>
      </c>
      <c r="AA4649" s="33" t="s">
        <v>42844</v>
      </c>
      <c r="AB4649" s="33">
        <v>3798</v>
      </c>
      <c r="AC4649" s="103">
        <v>17855</v>
      </c>
    </row>
    <row r="4650" spans="1:29" ht="13" customHeight="1" x14ac:dyDescent="0.2">
      <c r="A4650" s="33" t="s">
        <v>22322</v>
      </c>
      <c r="B4650" s="33">
        <v>30</v>
      </c>
      <c r="C4650" s="33" t="s">
        <v>13</v>
      </c>
      <c r="D4650" s="33" t="s">
        <v>30</v>
      </c>
      <c r="E4650" s="33" t="s">
        <v>22422</v>
      </c>
      <c r="F4650" s="94">
        <v>42550</v>
      </c>
      <c r="G4650" s="33" t="s">
        <v>22323</v>
      </c>
      <c r="H4650" s="33" t="s">
        <v>22324</v>
      </c>
      <c r="I4650" s="33" t="s">
        <v>293</v>
      </c>
      <c r="J4650" s="62">
        <v>40935</v>
      </c>
      <c r="K4650" s="33" t="s">
        <v>2464</v>
      </c>
      <c r="L4650" s="33" t="s">
        <v>2465</v>
      </c>
      <c r="M4650" s="1" t="s">
        <v>47561</v>
      </c>
      <c r="N4650" s="33" t="s">
        <v>20</v>
      </c>
      <c r="O4650" s="33" t="s">
        <v>22463</v>
      </c>
      <c r="P4650" s="33" t="s">
        <v>45771</v>
      </c>
      <c r="Q4650" s="33" t="s">
        <v>29986</v>
      </c>
      <c r="R4650" s="39" t="s">
        <v>22512</v>
      </c>
      <c r="S4650" s="33" t="s">
        <v>901</v>
      </c>
      <c r="T4650" s="33" t="s">
        <v>28</v>
      </c>
      <c r="U4650" s="33" t="s">
        <v>26487</v>
      </c>
      <c r="V4650" s="33" t="s">
        <v>26484</v>
      </c>
      <c r="W4650" s="33" t="s">
        <v>26485</v>
      </c>
      <c r="X4650" s="33" t="s">
        <v>93</v>
      </c>
      <c r="Y4650" s="33">
        <v>1672</v>
      </c>
      <c r="AA4650" s="33" t="s">
        <v>42843</v>
      </c>
      <c r="AB4650" s="33">
        <v>3801</v>
      </c>
      <c r="AC4650" s="103">
        <v>17854</v>
      </c>
    </row>
    <row r="4651" spans="1:29" ht="13" customHeight="1" x14ac:dyDescent="0.2">
      <c r="A4651" s="33" t="s">
        <v>22332</v>
      </c>
      <c r="B4651" s="33">
        <v>27</v>
      </c>
      <c r="C4651" s="33" t="s">
        <v>13</v>
      </c>
      <c r="D4651" s="33" t="s">
        <v>14</v>
      </c>
      <c r="E4651" s="33" t="s">
        <v>22424</v>
      </c>
      <c r="F4651" s="94">
        <v>42549</v>
      </c>
      <c r="G4651" s="33" t="s">
        <v>22333</v>
      </c>
      <c r="H4651" s="33" t="s">
        <v>448</v>
      </c>
      <c r="I4651" s="33" t="s">
        <v>38</v>
      </c>
      <c r="J4651" s="62">
        <v>90804</v>
      </c>
      <c r="K4651" s="33" t="s">
        <v>91</v>
      </c>
      <c r="L4651" s="33" t="s">
        <v>22</v>
      </c>
      <c r="M4651" s="1" t="s">
        <v>48929</v>
      </c>
      <c r="N4651" s="33" t="s">
        <v>20</v>
      </c>
      <c r="O4651" s="33" t="s">
        <v>36575</v>
      </c>
      <c r="P4651" s="33" t="s">
        <v>45771</v>
      </c>
      <c r="Q4651" s="33" t="s">
        <v>29986</v>
      </c>
      <c r="R4651" s="39" t="s">
        <v>22516</v>
      </c>
      <c r="S4651" s="33" t="s">
        <v>22</v>
      </c>
      <c r="T4651" s="33" t="s">
        <v>21</v>
      </c>
      <c r="U4651" s="33" t="s">
        <v>26682</v>
      </c>
      <c r="V4651" s="33" t="s">
        <v>26482</v>
      </c>
      <c r="W4651" s="33" t="s">
        <v>26486</v>
      </c>
      <c r="X4651" s="33" t="s">
        <v>93</v>
      </c>
      <c r="Y4651" s="33">
        <v>1670</v>
      </c>
      <c r="AA4651" s="33" t="s">
        <v>42842</v>
      </c>
      <c r="AB4651" s="33">
        <v>3796</v>
      </c>
      <c r="AC4651" s="103">
        <v>17849</v>
      </c>
    </row>
    <row r="4652" spans="1:29" ht="13" customHeight="1" x14ac:dyDescent="0.2">
      <c r="A4652" s="33" t="s">
        <v>22330</v>
      </c>
      <c r="B4652" s="33">
        <v>61</v>
      </c>
      <c r="C4652" s="33" t="s">
        <v>13</v>
      </c>
      <c r="D4652" s="33" t="s">
        <v>14</v>
      </c>
      <c r="F4652" s="94">
        <v>42549</v>
      </c>
      <c r="G4652" s="33" t="s">
        <v>22331</v>
      </c>
      <c r="H4652" s="33" t="s">
        <v>2187</v>
      </c>
      <c r="I4652" s="33" t="s">
        <v>811</v>
      </c>
      <c r="J4652" s="62">
        <v>96814</v>
      </c>
      <c r="K4652" s="33" t="s">
        <v>2187</v>
      </c>
      <c r="L4652" s="33" t="s">
        <v>3268</v>
      </c>
      <c r="M4652" s="1" t="s">
        <v>45934</v>
      </c>
      <c r="N4652" s="33" t="s">
        <v>20</v>
      </c>
      <c r="O4652" s="33" t="s">
        <v>22466</v>
      </c>
      <c r="P4652" s="33" t="s">
        <v>45771</v>
      </c>
      <c r="Q4652" s="33" t="s">
        <v>29986</v>
      </c>
      <c r="R4652" s="39" t="s">
        <v>22515</v>
      </c>
      <c r="S4652" s="33" t="s">
        <v>509</v>
      </c>
      <c r="T4652" s="33" t="s">
        <v>21</v>
      </c>
      <c r="U4652" s="33" t="s">
        <v>26682</v>
      </c>
      <c r="V4652" s="33" t="s">
        <v>26484</v>
      </c>
      <c r="W4652" s="33" t="s">
        <v>26485</v>
      </c>
      <c r="X4652" s="33" t="s">
        <v>93</v>
      </c>
      <c r="Y4652" s="33">
        <v>1671</v>
      </c>
      <c r="AA4652" s="33" t="s">
        <v>42842</v>
      </c>
      <c r="AB4652" s="33">
        <v>3797</v>
      </c>
      <c r="AC4652" s="103">
        <v>17850</v>
      </c>
    </row>
    <row r="4653" spans="1:29" ht="13" customHeight="1" x14ac:dyDescent="0.2">
      <c r="A4653" s="33" t="s">
        <v>22338</v>
      </c>
      <c r="B4653" s="33">
        <v>26</v>
      </c>
      <c r="C4653" s="33" t="s">
        <v>13</v>
      </c>
      <c r="D4653" s="33" t="s">
        <v>30</v>
      </c>
      <c r="E4653" s="33" t="s">
        <v>22425</v>
      </c>
      <c r="F4653" s="94">
        <v>42548</v>
      </c>
      <c r="G4653" s="33" t="s">
        <v>22339</v>
      </c>
      <c r="H4653" s="33" t="s">
        <v>22340</v>
      </c>
      <c r="I4653" s="33" t="s">
        <v>177</v>
      </c>
      <c r="J4653" s="62">
        <v>87026</v>
      </c>
      <c r="K4653" s="33" t="s">
        <v>22445</v>
      </c>
      <c r="L4653" s="33" t="s">
        <v>2834</v>
      </c>
      <c r="M4653" s="1" t="s">
        <v>45954</v>
      </c>
      <c r="N4653" s="33" t="s">
        <v>20</v>
      </c>
      <c r="O4653" s="33" t="s">
        <v>22468</v>
      </c>
      <c r="P4653" s="33" t="s">
        <v>45771</v>
      </c>
      <c r="Q4653" s="33" t="s">
        <v>29986</v>
      </c>
      <c r="R4653" s="39" t="s">
        <v>22518</v>
      </c>
      <c r="S4653" s="33" t="s">
        <v>93</v>
      </c>
      <c r="T4653" s="33" t="s">
        <v>21</v>
      </c>
      <c r="U4653" s="33" t="s">
        <v>26689</v>
      </c>
      <c r="V4653" s="33" t="s">
        <v>26484</v>
      </c>
      <c r="W4653" s="33" t="s">
        <v>26485</v>
      </c>
      <c r="X4653" s="33" t="s">
        <v>93</v>
      </c>
      <c r="Y4653" s="33">
        <v>1668</v>
      </c>
      <c r="AA4653" s="33" t="s">
        <v>42843</v>
      </c>
      <c r="AB4653" s="33">
        <v>3792</v>
      </c>
      <c r="AC4653" s="103">
        <v>17843</v>
      </c>
    </row>
    <row r="4654" spans="1:29" ht="13" customHeight="1" x14ac:dyDescent="0.2">
      <c r="A4654" s="33" t="s">
        <v>22334</v>
      </c>
      <c r="B4654" s="33">
        <v>32</v>
      </c>
      <c r="C4654" s="33" t="s">
        <v>13</v>
      </c>
      <c r="D4654" s="33" t="s">
        <v>30</v>
      </c>
      <c r="F4654" s="94">
        <v>42548</v>
      </c>
      <c r="G4654" s="33" t="s">
        <v>22335</v>
      </c>
      <c r="H4654" s="33" t="s">
        <v>22336</v>
      </c>
      <c r="I4654" s="33" t="s">
        <v>159</v>
      </c>
      <c r="J4654" s="62">
        <v>31014</v>
      </c>
      <c r="K4654" s="33" t="s">
        <v>22444</v>
      </c>
      <c r="L4654" s="33" t="s">
        <v>22337</v>
      </c>
      <c r="M4654" s="1" t="s">
        <v>47904</v>
      </c>
      <c r="N4654" s="33" t="s">
        <v>20</v>
      </c>
      <c r="O4654" s="33" t="s">
        <v>22467</v>
      </c>
      <c r="P4654" s="33" t="s">
        <v>45771</v>
      </c>
      <c r="Q4654" s="33" t="s">
        <v>29986</v>
      </c>
      <c r="R4654" s="39" t="s">
        <v>22517</v>
      </c>
      <c r="S4654" s="33" t="s">
        <v>93</v>
      </c>
      <c r="T4654" s="33" t="s">
        <v>21</v>
      </c>
      <c r="U4654" s="33" t="s">
        <v>26689</v>
      </c>
      <c r="V4654" s="33" t="s">
        <v>26484</v>
      </c>
      <c r="W4654" s="33" t="s">
        <v>26485</v>
      </c>
      <c r="X4654" s="33" t="s">
        <v>93</v>
      </c>
      <c r="Y4654" s="33">
        <v>1667</v>
      </c>
      <c r="AA4654" s="33" t="s">
        <v>42843</v>
      </c>
      <c r="AB4654" s="33">
        <v>3791</v>
      </c>
      <c r="AC4654" s="103">
        <v>17842</v>
      </c>
    </row>
    <row r="4655" spans="1:29" ht="13" customHeight="1" x14ac:dyDescent="0.2">
      <c r="A4655" s="33" t="s">
        <v>22344</v>
      </c>
      <c r="B4655" s="33">
        <v>25</v>
      </c>
      <c r="C4655" s="33" t="s">
        <v>13</v>
      </c>
      <c r="D4655" s="33" t="s">
        <v>30</v>
      </c>
      <c r="E4655" s="33" t="s">
        <v>22426</v>
      </c>
      <c r="F4655" s="94">
        <v>42548</v>
      </c>
      <c r="G4655" s="33" t="s">
        <v>22345</v>
      </c>
      <c r="H4655" s="33" t="s">
        <v>22346</v>
      </c>
      <c r="I4655" s="33" t="s">
        <v>205</v>
      </c>
      <c r="J4655" s="62">
        <v>19946</v>
      </c>
      <c r="K4655" s="33" t="s">
        <v>2340</v>
      </c>
      <c r="L4655" s="33" t="s">
        <v>5540</v>
      </c>
      <c r="M4655" s="1" t="s">
        <v>46390</v>
      </c>
      <c r="N4655" s="33" t="s">
        <v>20</v>
      </c>
      <c r="O4655" s="33" t="s">
        <v>22470</v>
      </c>
      <c r="P4655" s="33" t="s">
        <v>45771</v>
      </c>
      <c r="Q4655" s="33" t="s">
        <v>29986</v>
      </c>
      <c r="R4655" s="39" t="s">
        <v>22520</v>
      </c>
      <c r="S4655" s="33" t="s">
        <v>93</v>
      </c>
      <c r="T4655" s="33" t="s">
        <v>45897</v>
      </c>
      <c r="U4655" s="33" t="s">
        <v>39851</v>
      </c>
      <c r="V4655" s="33" t="s">
        <v>26482</v>
      </c>
      <c r="W4655" s="33" t="s">
        <v>26483</v>
      </c>
      <c r="X4655" s="33" t="s">
        <v>93</v>
      </c>
      <c r="Y4655" s="33">
        <v>1669</v>
      </c>
      <c r="AA4655" s="33" t="s">
        <v>42843</v>
      </c>
      <c r="AB4655" s="33">
        <v>3795</v>
      </c>
      <c r="AC4655" s="103">
        <v>17846</v>
      </c>
    </row>
    <row r="4656" spans="1:29" ht="13" customHeight="1" x14ac:dyDescent="0.2">
      <c r="A4656" s="33" t="s">
        <v>22341</v>
      </c>
      <c r="B4656" s="33">
        <v>28</v>
      </c>
      <c r="C4656" s="33" t="s">
        <v>13</v>
      </c>
      <c r="D4656" s="33" t="s">
        <v>30</v>
      </c>
      <c r="F4656" s="94">
        <v>42548</v>
      </c>
      <c r="G4656" s="33" t="s">
        <v>22342</v>
      </c>
      <c r="H4656" s="33" t="s">
        <v>2622</v>
      </c>
      <c r="I4656" s="33" t="s">
        <v>341</v>
      </c>
      <c r="J4656" s="62">
        <v>50036</v>
      </c>
      <c r="K4656" s="33" t="s">
        <v>2622</v>
      </c>
      <c r="L4656" s="33" t="s">
        <v>22343</v>
      </c>
      <c r="M4656" s="1" t="s">
        <v>47905</v>
      </c>
      <c r="N4656" s="33" t="s">
        <v>20</v>
      </c>
      <c r="O4656" s="33" t="s">
        <v>22469</v>
      </c>
      <c r="P4656" s="33" t="s">
        <v>37002</v>
      </c>
      <c r="Q4656" s="33" t="s">
        <v>29986</v>
      </c>
      <c r="R4656" s="39" t="s">
        <v>22519</v>
      </c>
      <c r="S4656" s="33" t="s">
        <v>509</v>
      </c>
      <c r="T4656" s="33" t="s">
        <v>45897</v>
      </c>
      <c r="U4656" s="33" t="s">
        <v>39851</v>
      </c>
      <c r="V4656" s="33" t="s">
        <v>26484</v>
      </c>
      <c r="W4656" s="33" t="s">
        <v>26485</v>
      </c>
      <c r="X4656" s="33" t="s">
        <v>93</v>
      </c>
      <c r="Y4656" s="33">
        <v>1665</v>
      </c>
      <c r="AA4656" s="33" t="s">
        <v>42843</v>
      </c>
      <c r="AB4656" s="33">
        <v>3793</v>
      </c>
      <c r="AC4656" s="103">
        <v>17847</v>
      </c>
    </row>
    <row r="4657" spans="1:29" ht="13" customHeight="1" x14ac:dyDescent="0.2">
      <c r="A4657" s="33" t="s">
        <v>22347</v>
      </c>
      <c r="B4657" s="33">
        <v>63</v>
      </c>
      <c r="C4657" s="33" t="s">
        <v>13</v>
      </c>
      <c r="D4657" s="33" t="s">
        <v>78</v>
      </c>
      <c r="F4657" s="94">
        <v>42548</v>
      </c>
      <c r="G4657" s="33" t="s">
        <v>22348</v>
      </c>
      <c r="H4657" s="33" t="s">
        <v>106</v>
      </c>
      <c r="I4657" s="33" t="s">
        <v>3344</v>
      </c>
      <c r="J4657" s="62">
        <v>20019</v>
      </c>
      <c r="K4657" s="33" t="s">
        <v>3346</v>
      </c>
      <c r="L4657" s="33" t="s">
        <v>17507</v>
      </c>
      <c r="M4657" s="1" t="s">
        <v>46501</v>
      </c>
      <c r="N4657" s="33" t="s">
        <v>20</v>
      </c>
      <c r="O4657" s="33" t="s">
        <v>22471</v>
      </c>
      <c r="P4657" s="33" t="s">
        <v>45771</v>
      </c>
      <c r="Q4657" s="33" t="s">
        <v>29986</v>
      </c>
      <c r="R4657" s="39" t="s">
        <v>22521</v>
      </c>
      <c r="S4657" s="33" t="s">
        <v>509</v>
      </c>
      <c r="T4657" s="33" t="s">
        <v>45897</v>
      </c>
      <c r="U4657" s="33" t="s">
        <v>39851</v>
      </c>
      <c r="V4657" s="33" t="s">
        <v>26484</v>
      </c>
      <c r="W4657" s="33" t="s">
        <v>26485</v>
      </c>
      <c r="X4657" s="33" t="s">
        <v>509</v>
      </c>
      <c r="Y4657" s="33">
        <v>1666</v>
      </c>
      <c r="AA4657" s="33" t="s">
        <v>42842</v>
      </c>
      <c r="AB4657" s="33">
        <v>3794</v>
      </c>
      <c r="AC4657" s="103">
        <v>17845</v>
      </c>
    </row>
    <row r="4658" spans="1:29" ht="13" customHeight="1" x14ac:dyDescent="0.2">
      <c r="A4658" s="33" t="s">
        <v>22352</v>
      </c>
      <c r="B4658" s="33">
        <v>22</v>
      </c>
      <c r="C4658" s="33" t="s">
        <v>13</v>
      </c>
      <c r="D4658" s="33" t="s">
        <v>78</v>
      </c>
      <c r="F4658" s="94">
        <v>42547</v>
      </c>
      <c r="G4658" s="33" t="s">
        <v>22353</v>
      </c>
      <c r="H4658" s="33" t="s">
        <v>2150</v>
      </c>
      <c r="I4658" s="33" t="s">
        <v>429</v>
      </c>
      <c r="J4658" s="62">
        <v>68521</v>
      </c>
      <c r="K4658" s="33" t="s">
        <v>1393</v>
      </c>
      <c r="L4658" s="33" t="s">
        <v>9328</v>
      </c>
      <c r="M4658" s="1" t="s">
        <v>47906</v>
      </c>
      <c r="N4658" s="33" t="s">
        <v>20</v>
      </c>
      <c r="O4658" s="33" t="s">
        <v>22474</v>
      </c>
      <c r="P4658" s="33" t="s">
        <v>40461</v>
      </c>
      <c r="Q4658" s="33" t="s">
        <v>29986</v>
      </c>
      <c r="R4658" s="39" t="s">
        <v>22524</v>
      </c>
      <c r="S4658" s="33" t="s">
        <v>93</v>
      </c>
      <c r="T4658" s="33" t="s">
        <v>21</v>
      </c>
      <c r="U4658" s="33" t="s">
        <v>26689</v>
      </c>
      <c r="V4658" s="33" t="s">
        <v>26484</v>
      </c>
      <c r="W4658" s="33" t="s">
        <v>26486</v>
      </c>
      <c r="X4658" s="33" t="s">
        <v>93</v>
      </c>
      <c r="Y4658" s="33">
        <v>1659</v>
      </c>
      <c r="AA4658" s="33" t="s">
        <v>42844</v>
      </c>
      <c r="AB4658" s="33">
        <v>3788</v>
      </c>
      <c r="AC4658" s="103">
        <v>17839</v>
      </c>
    </row>
    <row r="4659" spans="1:29" ht="13" customHeight="1" x14ac:dyDescent="0.2">
      <c r="A4659" s="33" t="s">
        <v>22358</v>
      </c>
      <c r="B4659" s="33">
        <v>27</v>
      </c>
      <c r="C4659" s="33" t="s">
        <v>13</v>
      </c>
      <c r="D4659" s="33" t="s">
        <v>41</v>
      </c>
      <c r="F4659" s="94">
        <v>42547</v>
      </c>
      <c r="G4659" s="33" t="s">
        <v>22359</v>
      </c>
      <c r="H4659" s="33" t="s">
        <v>22360</v>
      </c>
      <c r="I4659" s="33" t="s">
        <v>34</v>
      </c>
      <c r="J4659" s="62">
        <v>6787</v>
      </c>
      <c r="K4659" s="33" t="s">
        <v>22446</v>
      </c>
      <c r="L4659" s="33" t="s">
        <v>22361</v>
      </c>
      <c r="M4659" s="1" t="s">
        <v>47907</v>
      </c>
      <c r="N4659" s="33" t="s">
        <v>20</v>
      </c>
      <c r="O4659" s="33" t="s">
        <v>22472</v>
      </c>
      <c r="P4659" s="33" t="s">
        <v>37679</v>
      </c>
      <c r="Q4659" s="33" t="s">
        <v>29986</v>
      </c>
      <c r="R4659" s="39" t="s">
        <v>22522</v>
      </c>
      <c r="S4659" s="33" t="s">
        <v>93</v>
      </c>
      <c r="T4659" s="33" t="s">
        <v>21</v>
      </c>
      <c r="U4659" s="33" t="s">
        <v>26682</v>
      </c>
      <c r="V4659" s="33" t="s">
        <v>26482</v>
      </c>
      <c r="W4659" s="33" t="s">
        <v>26485</v>
      </c>
      <c r="X4659" s="33" t="s">
        <v>93</v>
      </c>
      <c r="Y4659" s="33">
        <v>1656</v>
      </c>
      <c r="AA4659" s="33" t="s">
        <v>42844</v>
      </c>
      <c r="AB4659" s="33">
        <v>3790</v>
      </c>
      <c r="AC4659" s="103">
        <v>17837</v>
      </c>
    </row>
    <row r="4660" spans="1:29" ht="13" customHeight="1" x14ac:dyDescent="0.2">
      <c r="A4660" s="33" t="s">
        <v>22349</v>
      </c>
      <c r="B4660" s="33">
        <v>30</v>
      </c>
      <c r="C4660" s="33" t="s">
        <v>13</v>
      </c>
      <c r="D4660" s="33" t="s">
        <v>78</v>
      </c>
      <c r="F4660" s="94">
        <v>42547</v>
      </c>
      <c r="G4660" s="33" t="s">
        <v>22350</v>
      </c>
      <c r="H4660" s="33" t="s">
        <v>7281</v>
      </c>
      <c r="I4660" s="33" t="s">
        <v>37</v>
      </c>
      <c r="J4660" s="62">
        <v>60419</v>
      </c>
      <c r="K4660" s="33" t="s">
        <v>81</v>
      </c>
      <c r="L4660" s="33" t="s">
        <v>22351</v>
      </c>
      <c r="M4660" s="1" t="s">
        <v>47481</v>
      </c>
      <c r="N4660" s="33" t="s">
        <v>20</v>
      </c>
      <c r="O4660" s="33" t="s">
        <v>22473</v>
      </c>
      <c r="P4660" s="33" t="s">
        <v>45771</v>
      </c>
      <c r="Q4660" s="33" t="s">
        <v>29986</v>
      </c>
      <c r="R4660" s="39" t="s">
        <v>22523</v>
      </c>
      <c r="S4660" s="33" t="s">
        <v>93</v>
      </c>
      <c r="T4660" s="33" t="s">
        <v>21</v>
      </c>
      <c r="U4660" s="33" t="s">
        <v>26689</v>
      </c>
      <c r="V4660" s="33" t="s">
        <v>26484</v>
      </c>
      <c r="W4660" s="33" t="s">
        <v>26485</v>
      </c>
      <c r="X4660" s="33" t="s">
        <v>93</v>
      </c>
      <c r="Y4660" s="33">
        <v>1663</v>
      </c>
      <c r="AA4660" s="33" t="s">
        <v>42844</v>
      </c>
      <c r="AB4660" s="33">
        <v>3789</v>
      </c>
      <c r="AC4660" s="103">
        <v>17838</v>
      </c>
    </row>
    <row r="4661" spans="1:29" ht="13" customHeight="1" x14ac:dyDescent="0.2">
      <c r="A4661" s="33" t="s">
        <v>22354</v>
      </c>
      <c r="B4661" s="33">
        <v>51</v>
      </c>
      <c r="C4661" s="33" t="s">
        <v>13</v>
      </c>
      <c r="D4661" s="33" t="s">
        <v>30</v>
      </c>
      <c r="F4661" s="94">
        <v>42547</v>
      </c>
      <c r="G4661" s="33" t="s">
        <v>22355</v>
      </c>
      <c r="H4661" s="33" t="s">
        <v>22356</v>
      </c>
      <c r="I4661" s="33" t="s">
        <v>50</v>
      </c>
      <c r="J4661" s="62">
        <v>49234</v>
      </c>
      <c r="K4661" s="33" t="s">
        <v>401</v>
      </c>
      <c r="L4661" s="33" t="s">
        <v>22357</v>
      </c>
      <c r="M4661" s="1" t="s">
        <v>47908</v>
      </c>
      <c r="N4661" s="33" t="s">
        <v>20</v>
      </c>
      <c r="O4661" s="33" t="s">
        <v>22475</v>
      </c>
      <c r="P4661" s="33" t="s">
        <v>31754</v>
      </c>
      <c r="Q4661" s="33" t="s">
        <v>29986</v>
      </c>
      <c r="R4661" s="39" t="s">
        <v>22525</v>
      </c>
      <c r="S4661" s="33" t="s">
        <v>509</v>
      </c>
      <c r="T4661" s="33" t="s">
        <v>21</v>
      </c>
      <c r="U4661" s="33" t="s">
        <v>26492</v>
      </c>
      <c r="V4661" s="33" t="s">
        <v>26484</v>
      </c>
      <c r="W4661" s="33" t="s">
        <v>26485</v>
      </c>
      <c r="X4661" s="33" t="s">
        <v>93</v>
      </c>
      <c r="Y4661" s="33">
        <v>1655</v>
      </c>
      <c r="AA4661" s="33" t="s">
        <v>42843</v>
      </c>
      <c r="AB4661" s="33">
        <v>3787</v>
      </c>
      <c r="AC4661" s="103">
        <v>17840</v>
      </c>
    </row>
    <row r="4662" spans="1:29" ht="13" customHeight="1" x14ac:dyDescent="0.2">
      <c r="A4662" s="33" t="s">
        <v>22363</v>
      </c>
      <c r="B4662" s="33">
        <v>59</v>
      </c>
      <c r="C4662" s="33" t="s">
        <v>13</v>
      </c>
      <c r="D4662" s="33" t="s">
        <v>30</v>
      </c>
      <c r="F4662" s="94">
        <v>42546</v>
      </c>
      <c r="G4662" s="33" t="s">
        <v>22364</v>
      </c>
      <c r="H4662" s="33" t="s">
        <v>22365</v>
      </c>
      <c r="I4662" s="33" t="s">
        <v>55</v>
      </c>
      <c r="J4662" s="62">
        <v>33782</v>
      </c>
      <c r="K4662" s="33" t="s">
        <v>2143</v>
      </c>
      <c r="L4662" s="33" t="s">
        <v>22366</v>
      </c>
      <c r="M4662" s="1" t="s">
        <v>46740</v>
      </c>
      <c r="N4662" s="33" t="s">
        <v>20</v>
      </c>
      <c r="O4662" s="33" t="s">
        <v>22477</v>
      </c>
      <c r="P4662" s="33" t="s">
        <v>45392</v>
      </c>
      <c r="Q4662" s="33" t="s">
        <v>29986</v>
      </c>
      <c r="R4662" s="39" t="s">
        <v>22527</v>
      </c>
      <c r="S4662" s="33" t="s">
        <v>901</v>
      </c>
      <c r="T4662" s="33" t="s">
        <v>21</v>
      </c>
      <c r="U4662" s="33" t="s">
        <v>26689</v>
      </c>
      <c r="V4662" s="33" t="s">
        <v>26484</v>
      </c>
      <c r="W4662" s="33" t="s">
        <v>26485</v>
      </c>
      <c r="X4662" s="33" t="s">
        <v>93</v>
      </c>
      <c r="Y4662" s="33">
        <v>1654</v>
      </c>
      <c r="AA4662" s="33" t="s">
        <v>42844</v>
      </c>
      <c r="AB4662" s="33">
        <v>3783</v>
      </c>
      <c r="AC4662" s="103">
        <v>17835</v>
      </c>
    </row>
    <row r="4663" spans="1:29" ht="13" customHeight="1" x14ac:dyDescent="0.2">
      <c r="A4663" s="33" t="s">
        <v>26626</v>
      </c>
      <c r="B4663" s="33" t="s">
        <v>22</v>
      </c>
      <c r="C4663" s="33" t="s">
        <v>13</v>
      </c>
      <c r="D4663" s="33" t="s">
        <v>30</v>
      </c>
      <c r="E4663" s="33" t="s">
        <v>29795</v>
      </c>
      <c r="F4663" s="94">
        <v>42546</v>
      </c>
      <c r="G4663" s="33" t="s">
        <v>36213</v>
      </c>
      <c r="H4663" s="33" t="s">
        <v>16556</v>
      </c>
      <c r="I4663" s="33" t="s">
        <v>111</v>
      </c>
      <c r="J4663" s="62" t="s">
        <v>29796</v>
      </c>
      <c r="K4663" s="33" t="s">
        <v>582</v>
      </c>
      <c r="L4663" s="33" t="s">
        <v>16557</v>
      </c>
      <c r="M4663" s="1" t="s">
        <v>46463</v>
      </c>
      <c r="N4663" s="33" t="s">
        <v>20</v>
      </c>
      <c r="O4663" s="33" t="s">
        <v>29797</v>
      </c>
      <c r="P4663" s="33" t="s">
        <v>45771</v>
      </c>
      <c r="Q4663" s="33" t="s">
        <v>29986</v>
      </c>
      <c r="R4663" s="39" t="s">
        <v>29798</v>
      </c>
      <c r="S4663" s="33" t="s">
        <v>93</v>
      </c>
      <c r="T4663" s="33" t="s">
        <v>21</v>
      </c>
      <c r="U4663" s="33" t="s">
        <v>26689</v>
      </c>
      <c r="V4663" s="33" t="s">
        <v>26484</v>
      </c>
      <c r="W4663" s="33" t="s">
        <v>26485</v>
      </c>
      <c r="X4663" s="33" t="s">
        <v>93</v>
      </c>
      <c r="Y4663" s="33">
        <v>1664</v>
      </c>
      <c r="AA4663" s="33" t="s">
        <v>42844</v>
      </c>
      <c r="AB4663" s="33">
        <v>3784</v>
      </c>
      <c r="AC4663" s="103">
        <v>17836</v>
      </c>
    </row>
    <row r="4664" spans="1:29" ht="13" customHeight="1" x14ac:dyDescent="0.2">
      <c r="A4664" s="33" t="s">
        <v>22367</v>
      </c>
      <c r="B4664" s="33">
        <v>19</v>
      </c>
      <c r="C4664" s="33" t="s">
        <v>13</v>
      </c>
      <c r="D4664" s="33" t="s">
        <v>41</v>
      </c>
      <c r="E4664" s="33" t="s">
        <v>22428</v>
      </c>
      <c r="F4664" s="94">
        <v>42546</v>
      </c>
      <c r="G4664" s="33" t="s">
        <v>22368</v>
      </c>
      <c r="H4664" s="33" t="s">
        <v>182</v>
      </c>
      <c r="I4664" s="33" t="s">
        <v>38</v>
      </c>
      <c r="J4664" s="62">
        <v>93727</v>
      </c>
      <c r="K4664" s="33" t="s">
        <v>182</v>
      </c>
      <c r="L4664" s="33" t="s">
        <v>183</v>
      </c>
      <c r="M4664" s="1" t="s">
        <v>46155</v>
      </c>
      <c r="N4664" s="33" t="s">
        <v>20</v>
      </c>
      <c r="O4664" s="33" t="s">
        <v>22478</v>
      </c>
      <c r="P4664" s="33" t="s">
        <v>45771</v>
      </c>
      <c r="Q4664" s="33" t="s">
        <v>29986</v>
      </c>
      <c r="R4664" s="39" t="s">
        <v>22528</v>
      </c>
      <c r="S4664" s="33" t="s">
        <v>509</v>
      </c>
      <c r="T4664" s="33" t="s">
        <v>45897</v>
      </c>
      <c r="U4664" s="33" t="s">
        <v>49804</v>
      </c>
      <c r="V4664" s="33" t="s">
        <v>26482</v>
      </c>
      <c r="W4664" s="33" t="s">
        <v>26483</v>
      </c>
      <c r="X4664" s="33" t="s">
        <v>509</v>
      </c>
      <c r="Y4664" s="33">
        <v>1653</v>
      </c>
      <c r="AA4664" s="33" t="s">
        <v>42844</v>
      </c>
      <c r="AB4664" s="33">
        <v>3785</v>
      </c>
      <c r="AC4664" s="103">
        <v>17833</v>
      </c>
    </row>
    <row r="4665" spans="1:29" ht="13" customHeight="1" x14ac:dyDescent="0.2">
      <c r="A4665" s="33" t="s">
        <v>22362</v>
      </c>
      <c r="B4665" s="33">
        <v>36</v>
      </c>
      <c r="C4665" s="33" t="s">
        <v>13</v>
      </c>
      <c r="D4665" s="33" t="s">
        <v>41</v>
      </c>
      <c r="E4665" s="33" t="s">
        <v>22427</v>
      </c>
      <c r="F4665" s="94">
        <v>42546</v>
      </c>
      <c r="H4665" s="33" t="s">
        <v>10301</v>
      </c>
      <c r="I4665" s="33" t="s">
        <v>159</v>
      </c>
      <c r="J4665" s="62">
        <v>30501</v>
      </c>
      <c r="K4665" s="33" t="s">
        <v>18907</v>
      </c>
      <c r="L4665" s="33" t="s">
        <v>17911</v>
      </c>
      <c r="M4665" s="1" t="s">
        <v>45942</v>
      </c>
      <c r="N4665" s="33" t="s">
        <v>4952</v>
      </c>
      <c r="O4665" s="33" t="s">
        <v>22476</v>
      </c>
      <c r="P4665" s="33" t="s">
        <v>45771</v>
      </c>
      <c r="Q4665" s="33" t="s">
        <v>29986</v>
      </c>
      <c r="R4665" s="39" t="s">
        <v>22526</v>
      </c>
      <c r="S4665" s="33" t="s">
        <v>93</v>
      </c>
      <c r="T4665" s="33" t="s">
        <v>45897</v>
      </c>
      <c r="U4665" s="33" t="s">
        <v>49804</v>
      </c>
      <c r="V4665" s="33" t="s">
        <v>26484</v>
      </c>
      <c r="W4665" s="33" t="s">
        <v>19153</v>
      </c>
      <c r="X4665" s="33" t="s">
        <v>93</v>
      </c>
      <c r="Y4665" s="33">
        <v>1661</v>
      </c>
      <c r="AA4665" s="33" t="s">
        <v>42844</v>
      </c>
      <c r="AB4665" s="33">
        <v>3786</v>
      </c>
      <c r="AC4665" s="103">
        <v>17834</v>
      </c>
    </row>
    <row r="4666" spans="1:29" ht="13" customHeight="1" x14ac:dyDescent="0.2">
      <c r="A4666" s="33" t="s">
        <v>26625</v>
      </c>
      <c r="B4666" s="33">
        <v>26</v>
      </c>
      <c r="C4666" s="33" t="s">
        <v>13</v>
      </c>
      <c r="D4666" s="33" t="s">
        <v>41</v>
      </c>
      <c r="F4666" s="94">
        <v>42545</v>
      </c>
      <c r="G4666" s="33" t="s">
        <v>29787</v>
      </c>
      <c r="H4666" s="33" t="s">
        <v>23833</v>
      </c>
      <c r="I4666" s="33" t="s">
        <v>55</v>
      </c>
      <c r="J4666" s="62" t="s">
        <v>29788</v>
      </c>
      <c r="K4666" s="33" t="s">
        <v>587</v>
      </c>
      <c r="L4666" s="33" t="s">
        <v>588</v>
      </c>
      <c r="M4666" s="1" t="s">
        <v>46362</v>
      </c>
      <c r="N4666" s="33" t="s">
        <v>20</v>
      </c>
      <c r="O4666" s="33" t="s">
        <v>29789</v>
      </c>
      <c r="P4666" s="33" t="s">
        <v>45771</v>
      </c>
      <c r="Q4666" s="33" t="s">
        <v>29986</v>
      </c>
      <c r="R4666" s="39" t="s">
        <v>29790</v>
      </c>
      <c r="S4666" s="33" t="s">
        <v>93</v>
      </c>
      <c r="T4666" s="33" t="s">
        <v>21</v>
      </c>
      <c r="U4666" s="33" t="s">
        <v>26689</v>
      </c>
      <c r="V4666" s="33" t="s">
        <v>26484</v>
      </c>
      <c r="W4666" s="33" t="s">
        <v>26485</v>
      </c>
      <c r="X4666" s="33" t="s">
        <v>93</v>
      </c>
      <c r="Y4666" s="33">
        <v>1728</v>
      </c>
      <c r="AA4666" s="33" t="s">
        <v>42844</v>
      </c>
      <c r="AB4666" s="33">
        <v>3781</v>
      </c>
      <c r="AC4666" s="103">
        <v>17841</v>
      </c>
    </row>
    <row r="4667" spans="1:29" ht="13" customHeight="1" x14ac:dyDescent="0.2">
      <c r="A4667" s="33" t="s">
        <v>22369</v>
      </c>
      <c r="B4667" s="33">
        <v>36</v>
      </c>
      <c r="C4667" s="33" t="s">
        <v>13</v>
      </c>
      <c r="D4667" s="33" t="s">
        <v>78</v>
      </c>
      <c r="E4667" s="33" t="s">
        <v>22429</v>
      </c>
      <c r="F4667" s="94">
        <v>42545</v>
      </c>
      <c r="G4667" s="33" t="s">
        <v>22370</v>
      </c>
      <c r="H4667" s="33" t="s">
        <v>11086</v>
      </c>
      <c r="I4667" s="33" t="s">
        <v>74</v>
      </c>
      <c r="J4667" s="62">
        <v>7501</v>
      </c>
      <c r="K4667" s="33" t="s">
        <v>8590</v>
      </c>
      <c r="L4667" s="33" t="s">
        <v>11088</v>
      </c>
      <c r="M4667" s="1" t="s">
        <v>46071</v>
      </c>
      <c r="N4667" s="33" t="s">
        <v>20</v>
      </c>
      <c r="O4667" s="33" t="s">
        <v>22479</v>
      </c>
      <c r="P4667" s="33" t="s">
        <v>31754</v>
      </c>
      <c r="Q4667" s="33" t="s">
        <v>29986</v>
      </c>
      <c r="R4667" s="39" t="s">
        <v>22529</v>
      </c>
      <c r="S4667" s="33" t="s">
        <v>93</v>
      </c>
      <c r="T4667" s="33" t="s">
        <v>21</v>
      </c>
      <c r="U4667" s="33" t="s">
        <v>26689</v>
      </c>
      <c r="V4667" s="33" t="s">
        <v>26484</v>
      </c>
      <c r="W4667" s="33" t="s">
        <v>26485</v>
      </c>
      <c r="X4667" s="33" t="s">
        <v>93</v>
      </c>
      <c r="Y4667" s="33">
        <v>1650</v>
      </c>
      <c r="AA4667" s="33" t="s">
        <v>42842</v>
      </c>
      <c r="AB4667" s="33">
        <v>3778</v>
      </c>
      <c r="AC4667" s="103">
        <v>17827</v>
      </c>
    </row>
    <row r="4668" spans="1:29" ht="13" customHeight="1" x14ac:dyDescent="0.2">
      <c r="A4668" s="33" t="s">
        <v>22373</v>
      </c>
      <c r="B4668" s="33">
        <v>42</v>
      </c>
      <c r="C4668" s="33" t="s">
        <v>102</v>
      </c>
      <c r="D4668" s="33" t="s">
        <v>30</v>
      </c>
      <c r="F4668" s="94">
        <v>42545</v>
      </c>
      <c r="G4668" s="33" t="s">
        <v>22374</v>
      </c>
      <c r="H4668" s="33" t="s">
        <v>4192</v>
      </c>
      <c r="I4668" s="33" t="s">
        <v>66</v>
      </c>
      <c r="J4668" s="62">
        <v>77494</v>
      </c>
      <c r="K4668" s="33" t="s">
        <v>1292</v>
      </c>
      <c r="L4668" s="33" t="s">
        <v>22375</v>
      </c>
      <c r="M4668" s="1" t="s">
        <v>47909</v>
      </c>
      <c r="N4668" s="33" t="s">
        <v>20</v>
      </c>
      <c r="O4668" s="33" t="s">
        <v>22481</v>
      </c>
      <c r="P4668" s="33" t="s">
        <v>45771</v>
      </c>
      <c r="Q4668" s="33" t="s">
        <v>29986</v>
      </c>
      <c r="R4668" s="39" t="s">
        <v>22531</v>
      </c>
      <c r="S4668" s="33" t="s">
        <v>509</v>
      </c>
      <c r="T4668" s="33" t="s">
        <v>21</v>
      </c>
      <c r="U4668" s="33" t="s">
        <v>26689</v>
      </c>
      <c r="V4668" s="33" t="s">
        <v>26484</v>
      </c>
      <c r="W4668" s="33" t="s">
        <v>26485</v>
      </c>
      <c r="X4668" s="33" t="s">
        <v>93</v>
      </c>
      <c r="Y4668" s="33">
        <v>1658</v>
      </c>
      <c r="AA4668" s="33" t="s">
        <v>42844</v>
      </c>
      <c r="AB4668" s="33">
        <v>3780</v>
      </c>
      <c r="AC4668" s="103">
        <v>17826</v>
      </c>
    </row>
    <row r="4669" spans="1:29" ht="13" customHeight="1" x14ac:dyDescent="0.2">
      <c r="A4669" s="33" t="s">
        <v>22378</v>
      </c>
      <c r="B4669" s="33">
        <v>50</v>
      </c>
      <c r="C4669" s="33" t="s">
        <v>13</v>
      </c>
      <c r="D4669" s="33" t="s">
        <v>30</v>
      </c>
      <c r="F4669" s="94">
        <v>42545</v>
      </c>
      <c r="G4669" s="33" t="s">
        <v>22379</v>
      </c>
      <c r="H4669" s="33" t="s">
        <v>11408</v>
      </c>
      <c r="I4669" s="33" t="s">
        <v>915</v>
      </c>
      <c r="J4669" s="62">
        <v>72730</v>
      </c>
      <c r="K4669" s="33" t="s">
        <v>106</v>
      </c>
      <c r="L4669" s="33" t="s">
        <v>107</v>
      </c>
      <c r="M4669" s="1" t="s">
        <v>46898</v>
      </c>
      <c r="N4669" s="33" t="s">
        <v>20</v>
      </c>
      <c r="O4669" s="33" t="s">
        <v>36576</v>
      </c>
      <c r="P4669" s="33" t="s">
        <v>45771</v>
      </c>
      <c r="Q4669" s="33" t="s">
        <v>29986</v>
      </c>
      <c r="R4669" s="39" t="s">
        <v>22533</v>
      </c>
      <c r="S4669" s="33" t="s">
        <v>22</v>
      </c>
      <c r="T4669" s="33" t="s">
        <v>21</v>
      </c>
      <c r="U4669" s="33" t="s">
        <v>26689</v>
      </c>
      <c r="V4669" s="33" t="s">
        <v>26484</v>
      </c>
      <c r="W4669" s="33" t="s">
        <v>26485</v>
      </c>
      <c r="X4669" s="33" t="s">
        <v>93</v>
      </c>
      <c r="Y4669" s="33">
        <v>1657</v>
      </c>
      <c r="AA4669" s="33" t="s">
        <v>42844</v>
      </c>
      <c r="AB4669" s="33">
        <v>3779</v>
      </c>
      <c r="AC4669" s="103">
        <v>17829</v>
      </c>
    </row>
    <row r="4670" spans="1:29" ht="13" customHeight="1" x14ac:dyDescent="0.2">
      <c r="A4670" s="33" t="s">
        <v>22376</v>
      </c>
      <c r="B4670" s="33">
        <v>42</v>
      </c>
      <c r="C4670" s="33" t="s">
        <v>13</v>
      </c>
      <c r="D4670" s="33" t="s">
        <v>41</v>
      </c>
      <c r="F4670" s="94">
        <v>42545</v>
      </c>
      <c r="G4670" s="33" t="s">
        <v>22377</v>
      </c>
      <c r="H4670" s="33" t="s">
        <v>1024</v>
      </c>
      <c r="I4670" s="33" t="s">
        <v>366</v>
      </c>
      <c r="J4670" s="62">
        <v>73106</v>
      </c>
      <c r="K4670" s="33" t="s">
        <v>1025</v>
      </c>
      <c r="L4670" s="33" t="s">
        <v>1026</v>
      </c>
      <c r="M4670" s="1" t="s">
        <v>46313</v>
      </c>
      <c r="N4670" s="33" t="s">
        <v>20</v>
      </c>
      <c r="O4670" s="33" t="s">
        <v>22482</v>
      </c>
      <c r="P4670" s="33" t="s">
        <v>31864</v>
      </c>
      <c r="Q4670" s="33" t="s">
        <v>29986</v>
      </c>
      <c r="R4670" s="39" t="s">
        <v>22532</v>
      </c>
      <c r="S4670" s="33" t="s">
        <v>509</v>
      </c>
      <c r="T4670" s="33" t="s">
        <v>45897</v>
      </c>
      <c r="U4670" s="33" t="s">
        <v>49804</v>
      </c>
      <c r="V4670" s="33" t="s">
        <v>26482</v>
      </c>
      <c r="W4670" s="33" t="s">
        <v>19153</v>
      </c>
      <c r="X4670" s="33" t="s">
        <v>93</v>
      </c>
      <c r="Y4670" s="33">
        <v>1660</v>
      </c>
      <c r="AA4670" s="33" t="s">
        <v>42842</v>
      </c>
      <c r="AB4670" s="33">
        <v>3782</v>
      </c>
      <c r="AC4670" s="103">
        <v>17828</v>
      </c>
    </row>
    <row r="4671" spans="1:29" ht="13" customHeight="1" x14ac:dyDescent="0.2">
      <c r="A4671" s="33" t="s">
        <v>22382</v>
      </c>
      <c r="B4671" s="33">
        <v>25</v>
      </c>
      <c r="C4671" s="33" t="s">
        <v>13</v>
      </c>
      <c r="D4671" s="33" t="s">
        <v>78</v>
      </c>
      <c r="E4671" s="33" t="s">
        <v>22431</v>
      </c>
      <c r="F4671" s="94">
        <v>42544</v>
      </c>
      <c r="G4671" s="33" t="s">
        <v>22383</v>
      </c>
      <c r="H4671" s="33" t="s">
        <v>1149</v>
      </c>
      <c r="I4671" s="33" t="s">
        <v>406</v>
      </c>
      <c r="J4671" s="62">
        <v>53225</v>
      </c>
      <c r="K4671" s="33" t="s">
        <v>828</v>
      </c>
      <c r="L4671" s="33" t="s">
        <v>1150</v>
      </c>
      <c r="M4671" s="1" t="s">
        <v>46264</v>
      </c>
      <c r="N4671" s="33" t="s">
        <v>20</v>
      </c>
      <c r="O4671" s="33" t="s">
        <v>22484</v>
      </c>
      <c r="P4671" s="33" t="s">
        <v>45771</v>
      </c>
      <c r="Q4671" s="33" t="s">
        <v>29986</v>
      </c>
      <c r="R4671" s="39" t="s">
        <v>22535</v>
      </c>
      <c r="S4671" s="33" t="s">
        <v>93</v>
      </c>
      <c r="T4671" s="33" t="s">
        <v>21</v>
      </c>
      <c r="U4671" s="33" t="s">
        <v>26689</v>
      </c>
      <c r="V4671" s="33" t="s">
        <v>26482</v>
      </c>
      <c r="W4671" s="33" t="s">
        <v>26485</v>
      </c>
      <c r="X4671" s="33" t="s">
        <v>509</v>
      </c>
      <c r="Y4671" s="33">
        <v>1648</v>
      </c>
      <c r="AA4671" s="33" t="s">
        <v>42844</v>
      </c>
      <c r="AB4671" s="33">
        <v>3775</v>
      </c>
      <c r="AC4671" s="103">
        <v>17822</v>
      </c>
    </row>
    <row r="4672" spans="1:29" ht="13" customHeight="1" x14ac:dyDescent="0.2">
      <c r="A4672" s="33" t="s">
        <v>22371</v>
      </c>
      <c r="B4672" s="33">
        <v>29</v>
      </c>
      <c r="C4672" s="33" t="s">
        <v>13</v>
      </c>
      <c r="D4672" s="33" t="s">
        <v>41</v>
      </c>
      <c r="F4672" s="94">
        <v>42544</v>
      </c>
      <c r="G4672" s="33" t="s">
        <v>22372</v>
      </c>
      <c r="H4672" s="33" t="s">
        <v>685</v>
      </c>
      <c r="I4672" s="33" t="s">
        <v>177</v>
      </c>
      <c r="J4672" s="62">
        <v>88041</v>
      </c>
      <c r="K4672" s="33" t="s">
        <v>368</v>
      </c>
      <c r="L4672" s="33" t="s">
        <v>2834</v>
      </c>
      <c r="M4672" s="1" t="s">
        <v>45954</v>
      </c>
      <c r="N4672" s="33" t="s">
        <v>20</v>
      </c>
      <c r="O4672" s="33" t="s">
        <v>22480</v>
      </c>
      <c r="P4672" s="33" t="s">
        <v>45771</v>
      </c>
      <c r="Q4672" s="33" t="s">
        <v>29986</v>
      </c>
      <c r="R4672" s="39" t="s">
        <v>22530</v>
      </c>
      <c r="S4672" s="33" t="s">
        <v>93</v>
      </c>
      <c r="T4672" s="33" t="s">
        <v>21</v>
      </c>
      <c r="U4672" s="33" t="s">
        <v>26689</v>
      </c>
      <c r="V4672" s="33" t="s">
        <v>26487</v>
      </c>
      <c r="W4672" s="33" t="s">
        <v>26485</v>
      </c>
      <c r="X4672" s="33" t="s">
        <v>93</v>
      </c>
      <c r="Y4672" s="33">
        <v>1662</v>
      </c>
      <c r="AA4672" s="33" t="s">
        <v>42843</v>
      </c>
      <c r="AB4672" s="33">
        <v>3777</v>
      </c>
      <c r="AC4672" s="103">
        <v>17823</v>
      </c>
    </row>
    <row r="4673" spans="1:29" ht="13" customHeight="1" x14ac:dyDescent="0.2">
      <c r="A4673" s="33" t="s">
        <v>22384</v>
      </c>
      <c r="B4673" s="33">
        <v>35</v>
      </c>
      <c r="C4673" s="33" t="s">
        <v>13</v>
      </c>
      <c r="D4673" s="33" t="s">
        <v>78</v>
      </c>
      <c r="E4673" s="33" t="s">
        <v>22432</v>
      </c>
      <c r="F4673" s="94">
        <v>42544</v>
      </c>
      <c r="G4673" s="33" t="s">
        <v>22385</v>
      </c>
      <c r="H4673" s="33" t="s">
        <v>13917</v>
      </c>
      <c r="I4673" s="33" t="s">
        <v>37</v>
      </c>
      <c r="J4673" s="62">
        <v>62226</v>
      </c>
      <c r="K4673" s="33" t="s">
        <v>20141</v>
      </c>
      <c r="L4673" s="33" t="s">
        <v>13919</v>
      </c>
      <c r="M4673" s="1" t="s">
        <v>47538</v>
      </c>
      <c r="N4673" s="33" t="s">
        <v>20</v>
      </c>
      <c r="O4673" s="33" t="s">
        <v>22485</v>
      </c>
      <c r="P4673" s="33" t="s">
        <v>45771</v>
      </c>
      <c r="Q4673" s="33" t="s">
        <v>29986</v>
      </c>
      <c r="R4673" s="39" t="s">
        <v>22536</v>
      </c>
      <c r="S4673" s="33" t="s">
        <v>22</v>
      </c>
      <c r="T4673" s="33" t="s">
        <v>21</v>
      </c>
      <c r="U4673" s="33" t="s">
        <v>26689</v>
      </c>
      <c r="V4673" s="33" t="s">
        <v>26484</v>
      </c>
      <c r="W4673" s="33" t="s">
        <v>26486</v>
      </c>
      <c r="X4673" s="33" t="s">
        <v>93</v>
      </c>
      <c r="Y4673" s="33">
        <v>1649</v>
      </c>
      <c r="AA4673" s="33" t="s">
        <v>42844</v>
      </c>
      <c r="AB4673" s="33">
        <v>3776</v>
      </c>
      <c r="AC4673" s="103">
        <v>17820</v>
      </c>
    </row>
    <row r="4674" spans="1:29" ht="13" customHeight="1" x14ac:dyDescent="0.2">
      <c r="A4674" s="33" t="s">
        <v>22392</v>
      </c>
      <c r="B4674" s="33">
        <v>25</v>
      </c>
      <c r="C4674" s="33" t="s">
        <v>13</v>
      </c>
      <c r="D4674" s="33" t="s">
        <v>30</v>
      </c>
      <c r="F4674" s="94">
        <v>42543</v>
      </c>
      <c r="G4674" s="33" t="s">
        <v>22393</v>
      </c>
      <c r="H4674" s="33" t="s">
        <v>18140</v>
      </c>
      <c r="I4674" s="33" t="s">
        <v>191</v>
      </c>
      <c r="J4674" s="62">
        <v>80910</v>
      </c>
      <c r="K4674" s="33" t="s">
        <v>798</v>
      </c>
      <c r="L4674" s="33" t="s">
        <v>18142</v>
      </c>
      <c r="M4674" s="1" t="s">
        <v>46000</v>
      </c>
      <c r="N4674" s="33" t="s">
        <v>20</v>
      </c>
      <c r="O4674" s="33" t="s">
        <v>22488</v>
      </c>
      <c r="P4674" s="33" t="s">
        <v>45771</v>
      </c>
      <c r="Q4674" s="33" t="s">
        <v>29986</v>
      </c>
      <c r="R4674" s="39" t="s">
        <v>22539</v>
      </c>
      <c r="S4674" s="33" t="s">
        <v>901</v>
      </c>
      <c r="T4674" s="33" t="s">
        <v>21</v>
      </c>
      <c r="U4674" s="33" t="s">
        <v>26689</v>
      </c>
      <c r="V4674" s="33" t="s">
        <v>26484</v>
      </c>
      <c r="W4674" s="33" t="s">
        <v>26485</v>
      </c>
      <c r="X4674" s="33" t="s">
        <v>93</v>
      </c>
      <c r="Y4674" s="33">
        <v>1641</v>
      </c>
      <c r="AA4674" s="33" t="s">
        <v>42844</v>
      </c>
      <c r="AB4674" s="33">
        <v>3768</v>
      </c>
      <c r="AC4674" s="103">
        <v>17814</v>
      </c>
    </row>
    <row r="4675" spans="1:29" ht="13" customHeight="1" x14ac:dyDescent="0.2">
      <c r="A4675" s="33" t="s">
        <v>22401</v>
      </c>
      <c r="B4675" s="33">
        <v>31</v>
      </c>
      <c r="C4675" s="33" t="s">
        <v>13</v>
      </c>
      <c r="D4675" s="33" t="s">
        <v>30</v>
      </c>
      <c r="F4675" s="94">
        <v>42543</v>
      </c>
      <c r="G4675" s="33" t="s">
        <v>22402</v>
      </c>
      <c r="H4675" s="33" t="s">
        <v>22403</v>
      </c>
      <c r="I4675" s="33" t="s">
        <v>66</v>
      </c>
      <c r="J4675" s="62">
        <v>77418</v>
      </c>
      <c r="K4675" s="33" t="s">
        <v>1224</v>
      </c>
      <c r="L4675" s="33" t="s">
        <v>22404</v>
      </c>
      <c r="M4675" s="1" t="s">
        <v>47911</v>
      </c>
      <c r="N4675" s="33" t="s">
        <v>20</v>
      </c>
      <c r="O4675" s="33" t="s">
        <v>22491</v>
      </c>
      <c r="P4675" s="33" t="s">
        <v>45771</v>
      </c>
      <c r="Q4675" s="33" t="s">
        <v>29986</v>
      </c>
      <c r="R4675" s="39" t="s">
        <v>22542</v>
      </c>
      <c r="S4675" s="33" t="s">
        <v>93</v>
      </c>
      <c r="T4675" s="33" t="s">
        <v>21</v>
      </c>
      <c r="U4675" s="33" t="s">
        <v>26689</v>
      </c>
      <c r="V4675" s="33" t="s">
        <v>26484</v>
      </c>
      <c r="W4675" s="33" t="s">
        <v>26485</v>
      </c>
      <c r="X4675" s="33" t="s">
        <v>509</v>
      </c>
      <c r="Y4675" s="33">
        <v>1651</v>
      </c>
      <c r="AA4675" s="33" t="s">
        <v>42843</v>
      </c>
      <c r="AB4675" s="33">
        <v>3770</v>
      </c>
      <c r="AC4675" s="103">
        <v>17817</v>
      </c>
    </row>
    <row r="4676" spans="1:29" ht="13" customHeight="1" x14ac:dyDescent="0.2">
      <c r="A4676" s="33" t="s">
        <v>22389</v>
      </c>
      <c r="B4676" s="33">
        <v>37</v>
      </c>
      <c r="C4676" s="33" t="s">
        <v>13</v>
      </c>
      <c r="D4676" s="33" t="s">
        <v>41</v>
      </c>
      <c r="F4676" s="94">
        <v>42543</v>
      </c>
      <c r="G4676" s="33" t="s">
        <v>22390</v>
      </c>
      <c r="H4676" s="33" t="s">
        <v>22391</v>
      </c>
      <c r="I4676" s="33" t="s">
        <v>55</v>
      </c>
      <c r="J4676" s="62">
        <v>33414</v>
      </c>
      <c r="K4676" s="33" t="s">
        <v>4864</v>
      </c>
      <c r="L4676" s="33" t="s">
        <v>56</v>
      </c>
      <c r="M4676" s="1" t="s">
        <v>46694</v>
      </c>
      <c r="N4676" s="33" t="s">
        <v>20</v>
      </c>
      <c r="O4676" s="33" t="s">
        <v>22487</v>
      </c>
      <c r="P4676" s="33" t="s">
        <v>45771</v>
      </c>
      <c r="Q4676" s="33" t="s">
        <v>29986</v>
      </c>
      <c r="R4676" s="39" t="s">
        <v>22538</v>
      </c>
      <c r="S4676" s="33" t="s">
        <v>93</v>
      </c>
      <c r="T4676" s="33" t="s">
        <v>21</v>
      </c>
      <c r="U4676" s="33" t="s">
        <v>26682</v>
      </c>
      <c r="V4676" s="33" t="s">
        <v>26482</v>
      </c>
      <c r="W4676" s="33" t="s">
        <v>26485</v>
      </c>
      <c r="X4676" s="33" t="s">
        <v>93</v>
      </c>
      <c r="Y4676" s="33">
        <v>1645</v>
      </c>
      <c r="AA4676" s="33" t="s">
        <v>42844</v>
      </c>
      <c r="AB4676" s="33">
        <v>3771</v>
      </c>
      <c r="AC4676" s="103">
        <v>17816</v>
      </c>
    </row>
    <row r="4677" spans="1:29" ht="13" customHeight="1" x14ac:dyDescent="0.2">
      <c r="A4677" s="33" t="s">
        <v>22394</v>
      </c>
      <c r="B4677" s="33">
        <v>44</v>
      </c>
      <c r="C4677" s="33" t="s">
        <v>13</v>
      </c>
      <c r="D4677" s="33" t="s">
        <v>78</v>
      </c>
      <c r="F4677" s="94">
        <v>42543</v>
      </c>
      <c r="G4677" s="33" t="s">
        <v>22395</v>
      </c>
      <c r="H4677" s="33" t="s">
        <v>22396</v>
      </c>
      <c r="I4677" s="33" t="s">
        <v>618</v>
      </c>
      <c r="J4677" s="62">
        <v>38680</v>
      </c>
      <c r="K4677" s="33" t="s">
        <v>1104</v>
      </c>
      <c r="L4677" s="33" t="s">
        <v>22397</v>
      </c>
      <c r="M4677" s="1" t="s">
        <v>46331</v>
      </c>
      <c r="N4677" s="33" t="s">
        <v>20</v>
      </c>
      <c r="O4677" s="33" t="s">
        <v>22489</v>
      </c>
      <c r="P4677" s="33" t="s">
        <v>45771</v>
      </c>
      <c r="Q4677" s="33" t="s">
        <v>29986</v>
      </c>
      <c r="R4677" s="39" t="s">
        <v>22540</v>
      </c>
      <c r="S4677" s="33" t="s">
        <v>93</v>
      </c>
      <c r="T4677" s="33" t="s">
        <v>21</v>
      </c>
      <c r="U4677" s="33" t="s">
        <v>26689</v>
      </c>
      <c r="V4677" s="33" t="s">
        <v>26484</v>
      </c>
      <c r="W4677" s="33" t="s">
        <v>26486</v>
      </c>
      <c r="X4677" s="33" t="s">
        <v>93</v>
      </c>
      <c r="Y4677" s="33">
        <v>1646</v>
      </c>
      <c r="AA4677" s="33" t="s">
        <v>42843</v>
      </c>
      <c r="AB4677" s="33">
        <v>3769</v>
      </c>
      <c r="AC4677" s="103">
        <v>17815</v>
      </c>
    </row>
    <row r="4678" spans="1:29" ht="13" customHeight="1" x14ac:dyDescent="0.2">
      <c r="A4678" s="33" t="s">
        <v>22398</v>
      </c>
      <c r="B4678" s="33">
        <v>46</v>
      </c>
      <c r="C4678" s="33" t="s">
        <v>13</v>
      </c>
      <c r="D4678" s="33" t="s">
        <v>78</v>
      </c>
      <c r="F4678" s="94">
        <v>42543</v>
      </c>
      <c r="G4678" s="33" t="s">
        <v>22399</v>
      </c>
      <c r="H4678" s="33" t="s">
        <v>7966</v>
      </c>
      <c r="I4678" s="33" t="s">
        <v>50</v>
      </c>
      <c r="J4678" s="62">
        <v>48505</v>
      </c>
      <c r="K4678" s="33" t="s">
        <v>7725</v>
      </c>
      <c r="L4678" s="33" t="s">
        <v>22400</v>
      </c>
      <c r="M4678" s="1" t="s">
        <v>47910</v>
      </c>
      <c r="N4678" s="33" t="s">
        <v>362</v>
      </c>
      <c r="O4678" s="33" t="s">
        <v>22490</v>
      </c>
      <c r="P4678" s="33" t="s">
        <v>31864</v>
      </c>
      <c r="Q4678" s="33" t="s">
        <v>29986</v>
      </c>
      <c r="R4678" s="39" t="s">
        <v>22541</v>
      </c>
      <c r="S4678" s="33" t="s">
        <v>93</v>
      </c>
      <c r="T4678" s="33" t="s">
        <v>21</v>
      </c>
      <c r="U4678" s="33" t="s">
        <v>26682</v>
      </c>
      <c r="V4678" s="33" t="s">
        <v>26484</v>
      </c>
      <c r="W4678" s="33" t="s">
        <v>26485</v>
      </c>
      <c r="AA4678" s="33" t="s">
        <v>42842</v>
      </c>
      <c r="AB4678" s="33">
        <v>3772</v>
      </c>
      <c r="AC4678" s="103">
        <v>17812</v>
      </c>
    </row>
    <row r="4679" spans="1:29" ht="13" customHeight="1" x14ac:dyDescent="0.2">
      <c r="A4679" s="33" t="s">
        <v>22380</v>
      </c>
      <c r="B4679" s="33">
        <v>22</v>
      </c>
      <c r="C4679" s="33" t="s">
        <v>13</v>
      </c>
      <c r="D4679" s="33" t="s">
        <v>78</v>
      </c>
      <c r="E4679" s="33" t="s">
        <v>22430</v>
      </c>
      <c r="F4679" s="94">
        <v>42543</v>
      </c>
      <c r="G4679" s="33" t="s">
        <v>22381</v>
      </c>
      <c r="H4679" s="33" t="s">
        <v>1780</v>
      </c>
      <c r="I4679" s="33" t="s">
        <v>159</v>
      </c>
      <c r="J4679" s="62">
        <v>30324</v>
      </c>
      <c r="K4679" s="33" t="s">
        <v>1450</v>
      </c>
      <c r="L4679" s="33" t="s">
        <v>2346</v>
      </c>
      <c r="M4679" s="1" t="s">
        <v>45940</v>
      </c>
      <c r="N4679" s="33" t="s">
        <v>20</v>
      </c>
      <c r="O4679" s="33" t="s">
        <v>22483</v>
      </c>
      <c r="P4679" s="33" t="s">
        <v>22551</v>
      </c>
      <c r="Q4679" s="33" t="s">
        <v>1081</v>
      </c>
      <c r="R4679" s="39" t="s">
        <v>22534</v>
      </c>
      <c r="S4679" s="33" t="s">
        <v>93</v>
      </c>
      <c r="T4679" s="33" t="s">
        <v>45897</v>
      </c>
      <c r="U4679" s="33" t="s">
        <v>49804</v>
      </c>
      <c r="V4679" s="33" t="s">
        <v>26487</v>
      </c>
      <c r="W4679" s="33" t="s">
        <v>19153</v>
      </c>
      <c r="X4679" s="33" t="s">
        <v>93</v>
      </c>
      <c r="Y4679" s="33">
        <v>1647</v>
      </c>
      <c r="Z4679" s="33" t="s">
        <v>42353</v>
      </c>
      <c r="AA4679" s="33" t="s">
        <v>42842</v>
      </c>
      <c r="AB4679" s="33">
        <v>3773</v>
      </c>
      <c r="AC4679" s="103">
        <v>17821</v>
      </c>
    </row>
    <row r="4680" spans="1:29" ht="13" customHeight="1" x14ac:dyDescent="0.2">
      <c r="A4680" s="33" t="s">
        <v>22386</v>
      </c>
      <c r="B4680" s="33">
        <v>20</v>
      </c>
      <c r="C4680" s="33" t="s">
        <v>13</v>
      </c>
      <c r="D4680" s="33" t="s">
        <v>78</v>
      </c>
      <c r="E4680" s="33" t="s">
        <v>22433</v>
      </c>
      <c r="F4680" s="94">
        <v>42543</v>
      </c>
      <c r="G4680" s="33" t="s">
        <v>22387</v>
      </c>
      <c r="H4680" s="33" t="s">
        <v>3796</v>
      </c>
      <c r="I4680" s="33" t="s">
        <v>87</v>
      </c>
      <c r="J4680" s="62">
        <v>35210</v>
      </c>
      <c r="K4680" s="33" t="s">
        <v>1655</v>
      </c>
      <c r="L4680" s="33" t="s">
        <v>22388</v>
      </c>
      <c r="M4680" s="1" t="s">
        <v>47800</v>
      </c>
      <c r="N4680" s="33" t="s">
        <v>20</v>
      </c>
      <c r="O4680" s="33" t="s">
        <v>22486</v>
      </c>
      <c r="P4680" s="33" t="s">
        <v>45771</v>
      </c>
      <c r="Q4680" s="33" t="s">
        <v>29986</v>
      </c>
      <c r="R4680" s="39" t="s">
        <v>22537</v>
      </c>
      <c r="S4680" s="33" t="s">
        <v>93</v>
      </c>
      <c r="T4680" s="33" t="s">
        <v>350</v>
      </c>
      <c r="U4680" s="33" t="s">
        <v>26775</v>
      </c>
      <c r="V4680" s="33" t="s">
        <v>26484</v>
      </c>
      <c r="W4680" s="33" t="s">
        <v>26483</v>
      </c>
      <c r="X4680" s="33" t="s">
        <v>93</v>
      </c>
      <c r="Y4680" s="33">
        <v>1644</v>
      </c>
      <c r="AA4680" s="33" t="s">
        <v>42844</v>
      </c>
      <c r="AB4680" s="33">
        <v>3774</v>
      </c>
      <c r="AC4680" s="103">
        <v>17813</v>
      </c>
    </row>
    <row r="4681" spans="1:29" ht="13" customHeight="1" x14ac:dyDescent="0.2">
      <c r="A4681" s="33" t="s">
        <v>22412</v>
      </c>
      <c r="B4681" s="33">
        <v>50</v>
      </c>
      <c r="C4681" s="33" t="s">
        <v>13</v>
      </c>
      <c r="D4681" s="33" t="s">
        <v>30</v>
      </c>
      <c r="F4681" s="94">
        <v>42542</v>
      </c>
      <c r="G4681" s="33" t="s">
        <v>22413</v>
      </c>
      <c r="H4681" s="33" t="s">
        <v>1230</v>
      </c>
      <c r="I4681" s="33" t="s">
        <v>1017</v>
      </c>
      <c r="J4681" s="62">
        <v>82601</v>
      </c>
      <c r="K4681" s="33" t="s">
        <v>1231</v>
      </c>
      <c r="L4681" s="33" t="s">
        <v>22414</v>
      </c>
      <c r="M4681" s="1" t="s">
        <v>47912</v>
      </c>
      <c r="N4681" s="33" t="s">
        <v>20</v>
      </c>
      <c r="O4681" s="33" t="s">
        <v>22494</v>
      </c>
      <c r="P4681" s="33" t="s">
        <v>31864</v>
      </c>
      <c r="Q4681" s="33" t="s">
        <v>29986</v>
      </c>
      <c r="R4681" s="39" t="s">
        <v>22545</v>
      </c>
      <c r="S4681" s="33" t="s">
        <v>509</v>
      </c>
      <c r="T4681" s="33" t="s">
        <v>21</v>
      </c>
      <c r="U4681" s="33" t="s">
        <v>26689</v>
      </c>
      <c r="V4681" s="33" t="s">
        <v>26484</v>
      </c>
      <c r="W4681" s="33" t="s">
        <v>26485</v>
      </c>
      <c r="X4681" s="33" t="s">
        <v>93</v>
      </c>
      <c r="Y4681" s="33">
        <v>1642</v>
      </c>
      <c r="AA4681" s="33" t="s">
        <v>42844</v>
      </c>
      <c r="AB4681" s="33">
        <v>3765</v>
      </c>
      <c r="AC4681" s="103">
        <v>17807</v>
      </c>
    </row>
    <row r="4682" spans="1:29" ht="13" customHeight="1" x14ac:dyDescent="0.2">
      <c r="A4682" s="33" t="s">
        <v>22405</v>
      </c>
      <c r="B4682" s="33">
        <v>19</v>
      </c>
      <c r="C4682" s="33" t="s">
        <v>13</v>
      </c>
      <c r="D4682" s="33" t="s">
        <v>30</v>
      </c>
      <c r="E4682" s="33" t="s">
        <v>22434</v>
      </c>
      <c r="F4682" s="94">
        <v>42542</v>
      </c>
      <c r="G4682" s="33" t="s">
        <v>22406</v>
      </c>
      <c r="H4682" s="33" t="s">
        <v>22407</v>
      </c>
      <c r="I4682" s="33" t="s">
        <v>465</v>
      </c>
      <c r="J4682" s="62">
        <v>3458</v>
      </c>
      <c r="K4682" s="33" t="s">
        <v>587</v>
      </c>
      <c r="L4682" s="33" t="s">
        <v>36828</v>
      </c>
      <c r="M4682" s="1" t="s">
        <v>47913</v>
      </c>
      <c r="N4682" s="33" t="s">
        <v>20</v>
      </c>
      <c r="O4682" s="33" t="s">
        <v>22492</v>
      </c>
      <c r="P4682" s="33" t="s">
        <v>43587</v>
      </c>
      <c r="Q4682" s="33" t="s">
        <v>29986</v>
      </c>
      <c r="R4682" s="39" t="s">
        <v>22543</v>
      </c>
      <c r="S4682" s="33" t="s">
        <v>509</v>
      </c>
      <c r="T4682" s="33" t="s">
        <v>45897</v>
      </c>
      <c r="U4682" s="33" t="s">
        <v>39851</v>
      </c>
      <c r="V4682" s="33" t="s">
        <v>26484</v>
      </c>
      <c r="W4682" s="33" t="s">
        <v>26483</v>
      </c>
      <c r="X4682" s="33" t="s">
        <v>93</v>
      </c>
      <c r="Y4682" s="33">
        <v>1640</v>
      </c>
      <c r="AA4682" s="33" t="s">
        <v>42843</v>
      </c>
      <c r="AB4682" s="33">
        <v>3766</v>
      </c>
      <c r="AC4682" s="103">
        <v>17808</v>
      </c>
    </row>
    <row r="4683" spans="1:29" ht="13" customHeight="1" x14ac:dyDescent="0.2">
      <c r="A4683" s="33" t="s">
        <v>22408</v>
      </c>
      <c r="B4683" s="33">
        <v>24</v>
      </c>
      <c r="C4683" s="33" t="s">
        <v>13</v>
      </c>
      <c r="D4683" s="33" t="s">
        <v>41</v>
      </c>
      <c r="E4683" s="33" t="s">
        <v>22435</v>
      </c>
      <c r="F4683" s="94">
        <v>42542</v>
      </c>
      <c r="G4683" s="33" t="s">
        <v>22409</v>
      </c>
      <c r="H4683" s="33" t="s">
        <v>22410</v>
      </c>
      <c r="I4683" s="33" t="s">
        <v>337</v>
      </c>
      <c r="J4683" s="62">
        <v>28090</v>
      </c>
      <c r="K4683" s="33" t="s">
        <v>921</v>
      </c>
      <c r="L4683" s="33" t="s">
        <v>22411</v>
      </c>
      <c r="M4683" s="1" t="s">
        <v>47914</v>
      </c>
      <c r="N4683" s="33" t="s">
        <v>20</v>
      </c>
      <c r="O4683" s="33" t="s">
        <v>22493</v>
      </c>
      <c r="P4683" s="33" t="s">
        <v>45771</v>
      </c>
      <c r="Q4683" s="33" t="s">
        <v>29986</v>
      </c>
      <c r="R4683" s="39" t="s">
        <v>22544</v>
      </c>
      <c r="S4683" s="33" t="s">
        <v>509</v>
      </c>
      <c r="T4683" s="33" t="s">
        <v>28</v>
      </c>
      <c r="U4683" s="33" t="s">
        <v>26487</v>
      </c>
      <c r="V4683" s="33" t="s">
        <v>26484</v>
      </c>
      <c r="W4683" s="33" t="s">
        <v>26485</v>
      </c>
      <c r="X4683" s="33" t="s">
        <v>93</v>
      </c>
      <c r="Y4683" s="33">
        <v>1643</v>
      </c>
      <c r="AA4683" s="33" t="s">
        <v>42843</v>
      </c>
      <c r="AB4683" s="33">
        <v>3767</v>
      </c>
      <c r="AC4683" s="103">
        <v>17809</v>
      </c>
    </row>
    <row r="4684" spans="1:29" ht="13" customHeight="1" x14ac:dyDescent="0.2">
      <c r="A4684" s="33" t="s">
        <v>21983</v>
      </c>
      <c r="B4684" s="33">
        <v>20</v>
      </c>
      <c r="C4684" s="33" t="s">
        <v>13</v>
      </c>
      <c r="D4684" s="33" t="s">
        <v>30</v>
      </c>
      <c r="E4684" s="33" t="s">
        <v>21984</v>
      </c>
      <c r="F4684" s="94">
        <v>42541</v>
      </c>
      <c r="G4684" s="33" t="s">
        <v>22003</v>
      </c>
      <c r="H4684" s="33" t="s">
        <v>21985</v>
      </c>
      <c r="I4684" s="33" t="s">
        <v>111</v>
      </c>
      <c r="J4684" s="62">
        <v>86403</v>
      </c>
      <c r="K4684" s="33" t="s">
        <v>5349</v>
      </c>
      <c r="L4684" s="33" t="s">
        <v>21986</v>
      </c>
      <c r="M4684" s="1" t="s">
        <v>47065</v>
      </c>
      <c r="N4684" s="33" t="s">
        <v>4952</v>
      </c>
      <c r="O4684" s="33" t="s">
        <v>36577</v>
      </c>
      <c r="P4684" s="33" t="s">
        <v>37002</v>
      </c>
      <c r="Q4684" s="33" t="s">
        <v>29986</v>
      </c>
      <c r="R4684" s="39" t="s">
        <v>21987</v>
      </c>
      <c r="S4684" s="33" t="s">
        <v>22</v>
      </c>
      <c r="T4684" s="33" t="s">
        <v>21</v>
      </c>
      <c r="U4684" s="33" t="s">
        <v>26682</v>
      </c>
      <c r="V4684" s="33" t="s">
        <v>26482</v>
      </c>
      <c r="W4684" s="33" t="s">
        <v>26485</v>
      </c>
      <c r="X4684" s="33" t="s">
        <v>509</v>
      </c>
      <c r="Y4684" s="33">
        <v>1638</v>
      </c>
      <c r="AA4684" s="33" t="s">
        <v>42842</v>
      </c>
      <c r="AB4684" s="33">
        <v>3764</v>
      </c>
      <c r="AC4684" s="103">
        <v>17804</v>
      </c>
    </row>
    <row r="4685" spans="1:29" ht="13" customHeight="1" x14ac:dyDescent="0.2">
      <c r="A4685" s="33" t="s">
        <v>21988</v>
      </c>
      <c r="B4685" s="33">
        <v>23</v>
      </c>
      <c r="C4685" s="33" t="s">
        <v>13</v>
      </c>
      <c r="D4685" s="33" t="s">
        <v>78</v>
      </c>
      <c r="E4685" s="33" t="s">
        <v>23757</v>
      </c>
      <c r="F4685" s="94">
        <v>42541</v>
      </c>
      <c r="G4685" s="33" t="s">
        <v>21989</v>
      </c>
      <c r="H4685" s="33" t="s">
        <v>21990</v>
      </c>
      <c r="I4685" s="33" t="s">
        <v>25</v>
      </c>
      <c r="J4685" s="62">
        <v>29927</v>
      </c>
      <c r="K4685" s="33" t="s">
        <v>4683</v>
      </c>
      <c r="L4685" s="33" t="s">
        <v>21991</v>
      </c>
      <c r="M4685" s="1" t="s">
        <v>47915</v>
      </c>
      <c r="N4685" s="33" t="s">
        <v>20</v>
      </c>
      <c r="O4685" s="33" t="s">
        <v>21992</v>
      </c>
      <c r="P4685" s="33" t="s">
        <v>45771</v>
      </c>
      <c r="Q4685" s="33" t="s">
        <v>29986</v>
      </c>
      <c r="R4685" s="39" t="s">
        <v>21993</v>
      </c>
      <c r="S4685" s="33" t="s">
        <v>93</v>
      </c>
      <c r="T4685" s="33" t="s">
        <v>21</v>
      </c>
      <c r="U4685" s="33" t="s">
        <v>26689</v>
      </c>
      <c r="V4685" s="33" t="s">
        <v>26484</v>
      </c>
      <c r="W4685" s="33" t="s">
        <v>26485</v>
      </c>
      <c r="X4685" s="33" t="s">
        <v>93</v>
      </c>
      <c r="Y4685" s="33">
        <v>1632</v>
      </c>
      <c r="AA4685" s="33" t="s">
        <v>42843</v>
      </c>
      <c r="AB4685" s="33">
        <v>3763</v>
      </c>
      <c r="AC4685" s="103">
        <v>17805</v>
      </c>
    </row>
    <row r="4686" spans="1:29" ht="13" customHeight="1" x14ac:dyDescent="0.2">
      <c r="A4686" s="33" t="s">
        <v>21973</v>
      </c>
      <c r="B4686" s="33">
        <v>25</v>
      </c>
      <c r="C4686" s="33" t="s">
        <v>13</v>
      </c>
      <c r="D4686" s="33" t="s">
        <v>78</v>
      </c>
      <c r="E4686" s="33" t="s">
        <v>21974</v>
      </c>
      <c r="F4686" s="94">
        <v>42540</v>
      </c>
      <c r="G4686" s="33" t="s">
        <v>21975</v>
      </c>
      <c r="H4686" s="33" t="s">
        <v>1711</v>
      </c>
      <c r="I4686" s="33" t="s">
        <v>392</v>
      </c>
      <c r="J4686" s="62">
        <v>10474</v>
      </c>
      <c r="K4686" s="33" t="s">
        <v>1711</v>
      </c>
      <c r="L4686" s="33" t="s">
        <v>536</v>
      </c>
      <c r="M4686" s="1" t="s">
        <v>45963</v>
      </c>
      <c r="N4686" s="33" t="s">
        <v>20</v>
      </c>
      <c r="O4686" s="33" t="s">
        <v>21976</v>
      </c>
      <c r="P4686" s="33" t="s">
        <v>45771</v>
      </c>
      <c r="Q4686" s="33" t="s">
        <v>29986</v>
      </c>
      <c r="R4686" s="39" t="s">
        <v>21977</v>
      </c>
      <c r="S4686" s="33" t="s">
        <v>93</v>
      </c>
      <c r="T4686" s="33" t="s">
        <v>21</v>
      </c>
      <c r="U4686" s="33" t="s">
        <v>26689</v>
      </c>
      <c r="V4686" s="33" t="s">
        <v>26484</v>
      </c>
      <c r="W4686" s="33" t="s">
        <v>26485</v>
      </c>
      <c r="X4686" s="33" t="s">
        <v>93</v>
      </c>
      <c r="Y4686" s="33">
        <v>1631</v>
      </c>
      <c r="AA4686" s="33" t="s">
        <v>42842</v>
      </c>
      <c r="AB4686" s="33">
        <v>3759</v>
      </c>
      <c r="AC4686" s="103">
        <v>17802</v>
      </c>
    </row>
    <row r="4687" spans="1:29" ht="13" customHeight="1" x14ac:dyDescent="0.2">
      <c r="A4687" s="33" t="s">
        <v>21962</v>
      </c>
      <c r="B4687" s="33">
        <v>30</v>
      </c>
      <c r="C4687" s="33" t="s">
        <v>13</v>
      </c>
      <c r="D4687" s="33" t="s">
        <v>78</v>
      </c>
      <c r="F4687" s="94">
        <v>42540</v>
      </c>
      <c r="G4687" s="33" t="s">
        <v>21963</v>
      </c>
      <c r="H4687" s="33" t="s">
        <v>21964</v>
      </c>
      <c r="I4687" s="33" t="s">
        <v>55</v>
      </c>
      <c r="J4687" s="62">
        <v>32548</v>
      </c>
      <c r="K4687" s="33" t="s">
        <v>11150</v>
      </c>
      <c r="L4687" s="33" t="s">
        <v>21965</v>
      </c>
      <c r="M4687" s="1" t="s">
        <v>47916</v>
      </c>
      <c r="N4687" s="33" t="s">
        <v>20</v>
      </c>
      <c r="O4687" s="33" t="s">
        <v>21966</v>
      </c>
      <c r="P4687" s="33" t="s">
        <v>45771</v>
      </c>
      <c r="Q4687" s="33" t="s">
        <v>29986</v>
      </c>
      <c r="R4687" s="39" t="s">
        <v>21967</v>
      </c>
      <c r="S4687" s="33" t="s">
        <v>93</v>
      </c>
      <c r="T4687" s="33" t="s">
        <v>21</v>
      </c>
      <c r="U4687" s="33" t="s">
        <v>26689</v>
      </c>
      <c r="V4687" s="33" t="s">
        <v>26482</v>
      </c>
      <c r="W4687" s="33" t="s">
        <v>26485</v>
      </c>
      <c r="X4687" s="33" t="s">
        <v>93</v>
      </c>
      <c r="Y4687" s="33">
        <v>1635</v>
      </c>
      <c r="AA4687" s="33" t="s">
        <v>42844</v>
      </c>
      <c r="AB4687" s="33">
        <v>3760</v>
      </c>
      <c r="AC4687" s="103">
        <v>17800</v>
      </c>
    </row>
    <row r="4688" spans="1:29" ht="13" customHeight="1" x14ac:dyDescent="0.2">
      <c r="A4688" s="33" t="s">
        <v>21968</v>
      </c>
      <c r="B4688" s="33">
        <v>22</v>
      </c>
      <c r="C4688" s="33" t="s">
        <v>13</v>
      </c>
      <c r="D4688" s="33" t="s">
        <v>78</v>
      </c>
      <c r="E4688" s="33" t="s">
        <v>21969</v>
      </c>
      <c r="F4688" s="94">
        <v>42540</v>
      </c>
      <c r="G4688" s="33" t="s">
        <v>21970</v>
      </c>
      <c r="H4688" s="33" t="s">
        <v>3767</v>
      </c>
      <c r="I4688" s="33" t="s">
        <v>55</v>
      </c>
      <c r="J4688" s="62">
        <v>32907</v>
      </c>
      <c r="K4688" s="33" t="s">
        <v>1650</v>
      </c>
      <c r="L4688" s="33" t="s">
        <v>3439</v>
      </c>
      <c r="M4688" s="1" t="s">
        <v>46008</v>
      </c>
      <c r="N4688" s="33" t="s">
        <v>20</v>
      </c>
      <c r="O4688" s="33" t="s">
        <v>21971</v>
      </c>
      <c r="P4688" s="33" t="s">
        <v>22299</v>
      </c>
      <c r="Q4688" s="33" t="s">
        <v>1081</v>
      </c>
      <c r="R4688" s="39" t="s">
        <v>21972</v>
      </c>
      <c r="S4688" s="33" t="s">
        <v>93</v>
      </c>
      <c r="T4688" s="33" t="s">
        <v>28</v>
      </c>
      <c r="U4688" s="33" t="s">
        <v>26487</v>
      </c>
      <c r="V4688" s="33" t="s">
        <v>26487</v>
      </c>
      <c r="W4688" s="33" t="s">
        <v>26485</v>
      </c>
      <c r="Z4688" s="33" t="s">
        <v>42353</v>
      </c>
      <c r="AA4688" s="33" t="s">
        <v>42844</v>
      </c>
      <c r="AB4688" s="33">
        <v>3762</v>
      </c>
      <c r="AC4688" s="103">
        <v>17801</v>
      </c>
    </row>
    <row r="4689" spans="1:29" ht="13" customHeight="1" x14ac:dyDescent="0.2">
      <c r="A4689" s="33" t="s">
        <v>21978</v>
      </c>
      <c r="B4689" s="33">
        <v>41</v>
      </c>
      <c r="C4689" s="33" t="s">
        <v>13</v>
      </c>
      <c r="D4689" s="33" t="s">
        <v>78</v>
      </c>
      <c r="E4689" s="33" t="s">
        <v>21979</v>
      </c>
      <c r="F4689" s="94">
        <v>42540</v>
      </c>
      <c r="G4689" s="33" t="s">
        <v>21980</v>
      </c>
      <c r="H4689" s="33" t="s">
        <v>4586</v>
      </c>
      <c r="I4689" s="33" t="s">
        <v>392</v>
      </c>
      <c r="J4689" s="62">
        <v>13204</v>
      </c>
      <c r="K4689" s="33" t="s">
        <v>12078</v>
      </c>
      <c r="L4689" s="33" t="s">
        <v>19350</v>
      </c>
      <c r="M4689" s="1" t="s">
        <v>46171</v>
      </c>
      <c r="N4689" s="33" t="s">
        <v>20</v>
      </c>
      <c r="O4689" s="33" t="s">
        <v>21981</v>
      </c>
      <c r="P4689" s="33" t="s">
        <v>42395</v>
      </c>
      <c r="Q4689" s="33" t="s">
        <v>29986</v>
      </c>
      <c r="R4689" s="39" t="s">
        <v>21982</v>
      </c>
      <c r="S4689" s="33" t="s">
        <v>93</v>
      </c>
      <c r="T4689" s="33" t="s">
        <v>28</v>
      </c>
      <c r="U4689" s="33" t="s">
        <v>26487</v>
      </c>
      <c r="V4689" s="33" t="s">
        <v>26487</v>
      </c>
      <c r="W4689" s="33" t="s">
        <v>26485</v>
      </c>
      <c r="AA4689" s="33" t="s">
        <v>42842</v>
      </c>
      <c r="AB4689" s="33">
        <v>3761</v>
      </c>
      <c r="AC4689" s="103">
        <v>17803</v>
      </c>
    </row>
    <row r="4690" spans="1:29" ht="13" customHeight="1" x14ac:dyDescent="0.2">
      <c r="A4690" s="33" t="s">
        <v>21948</v>
      </c>
      <c r="B4690" s="33">
        <v>34</v>
      </c>
      <c r="C4690" s="33" t="s">
        <v>13</v>
      </c>
      <c r="D4690" s="33" t="s">
        <v>30</v>
      </c>
      <c r="E4690" s="33" t="s">
        <v>21949</v>
      </c>
      <c r="F4690" s="94">
        <v>42539</v>
      </c>
      <c r="G4690" s="33" t="s">
        <v>21950</v>
      </c>
      <c r="H4690" s="33" t="s">
        <v>2003</v>
      </c>
      <c r="I4690" s="33" t="s">
        <v>87</v>
      </c>
      <c r="J4690" s="62">
        <v>35816</v>
      </c>
      <c r="K4690" s="33" t="s">
        <v>2005</v>
      </c>
      <c r="L4690" s="33" t="s">
        <v>2006</v>
      </c>
      <c r="M4690" s="1" t="s">
        <v>46673</v>
      </c>
      <c r="N4690" s="33" t="s">
        <v>20</v>
      </c>
      <c r="O4690" s="33" t="s">
        <v>21951</v>
      </c>
      <c r="P4690" s="33" t="s">
        <v>45771</v>
      </c>
      <c r="Q4690" s="33" t="s">
        <v>29986</v>
      </c>
      <c r="R4690" s="39" t="s">
        <v>21952</v>
      </c>
      <c r="S4690" s="33" t="s">
        <v>93</v>
      </c>
      <c r="T4690" s="33" t="s">
        <v>45897</v>
      </c>
      <c r="U4690" s="33" t="s">
        <v>39851</v>
      </c>
      <c r="V4690" s="33" t="s">
        <v>26484</v>
      </c>
      <c r="W4690" s="33" t="s">
        <v>26485</v>
      </c>
      <c r="X4690" s="33" t="s">
        <v>509</v>
      </c>
      <c r="Y4690" s="33">
        <v>1633</v>
      </c>
      <c r="AA4690" s="33" t="s">
        <v>42844</v>
      </c>
      <c r="AB4690" s="33">
        <v>3756</v>
      </c>
      <c r="AC4690" s="103">
        <v>17796</v>
      </c>
    </row>
    <row r="4691" spans="1:29" ht="13" customHeight="1" x14ac:dyDescent="0.2">
      <c r="A4691" s="33" t="s">
        <v>21957</v>
      </c>
      <c r="B4691" s="33">
        <v>37</v>
      </c>
      <c r="C4691" s="33" t="s">
        <v>13</v>
      </c>
      <c r="D4691" s="33" t="s">
        <v>78</v>
      </c>
      <c r="E4691" s="33" t="s">
        <v>21958</v>
      </c>
      <c r="F4691" s="94">
        <v>42539</v>
      </c>
      <c r="G4691" s="33" t="s">
        <v>21959</v>
      </c>
      <c r="H4691" s="33" t="s">
        <v>12956</v>
      </c>
      <c r="I4691" s="33" t="s">
        <v>618</v>
      </c>
      <c r="J4691" s="62">
        <v>38801</v>
      </c>
      <c r="K4691" s="33" t="s">
        <v>5072</v>
      </c>
      <c r="L4691" s="33" t="s">
        <v>21854</v>
      </c>
      <c r="M4691" s="1" t="s">
        <v>47917</v>
      </c>
      <c r="N4691" s="33" t="s">
        <v>20</v>
      </c>
      <c r="O4691" s="33" t="s">
        <v>21960</v>
      </c>
      <c r="P4691" s="33" t="s">
        <v>42395</v>
      </c>
      <c r="Q4691" s="33" t="s">
        <v>29986</v>
      </c>
      <c r="R4691" s="39" t="s">
        <v>21961</v>
      </c>
      <c r="S4691" s="33" t="s">
        <v>93</v>
      </c>
      <c r="T4691" s="33" t="s">
        <v>45897</v>
      </c>
      <c r="U4691" s="33" t="s">
        <v>49804</v>
      </c>
      <c r="V4691" s="33" t="s">
        <v>26484</v>
      </c>
      <c r="W4691" s="33" t="s">
        <v>26486</v>
      </c>
      <c r="X4691" s="33" t="s">
        <v>93</v>
      </c>
      <c r="Y4691" s="33">
        <v>1637</v>
      </c>
      <c r="AA4691" s="33" t="s">
        <v>42842</v>
      </c>
      <c r="AB4691" s="33">
        <v>3757</v>
      </c>
      <c r="AC4691" s="103">
        <v>17798</v>
      </c>
    </row>
    <row r="4692" spans="1:29" ht="13" customHeight="1" x14ac:dyDescent="0.2">
      <c r="A4692" s="33" t="s">
        <v>21953</v>
      </c>
      <c r="B4692" s="33">
        <v>17</v>
      </c>
      <c r="C4692" s="33" t="s">
        <v>13</v>
      </c>
      <c r="D4692" s="33" t="s">
        <v>30</v>
      </c>
      <c r="F4692" s="94">
        <v>42539</v>
      </c>
      <c r="G4692" s="33" t="s">
        <v>22004</v>
      </c>
      <c r="H4692" s="33" t="s">
        <v>16910</v>
      </c>
      <c r="I4692" s="33" t="s">
        <v>38</v>
      </c>
      <c r="J4692" s="62">
        <v>95608</v>
      </c>
      <c r="K4692" s="33" t="s">
        <v>1533</v>
      </c>
      <c r="L4692" s="33" t="s">
        <v>21954</v>
      </c>
      <c r="M4692" s="1" t="s">
        <v>46436</v>
      </c>
      <c r="N4692" s="33" t="s">
        <v>20</v>
      </c>
      <c r="O4692" s="33" t="s">
        <v>21955</v>
      </c>
      <c r="P4692" s="33" t="s">
        <v>45771</v>
      </c>
      <c r="Q4692" s="33" t="s">
        <v>29986</v>
      </c>
      <c r="R4692" s="39" t="s">
        <v>21956</v>
      </c>
      <c r="S4692" s="33" t="s">
        <v>93</v>
      </c>
      <c r="T4692" s="33" t="s">
        <v>350</v>
      </c>
      <c r="U4692" s="33" t="s">
        <v>26775</v>
      </c>
      <c r="V4692" s="33" t="s">
        <v>26482</v>
      </c>
      <c r="W4692" s="33" t="s">
        <v>26483</v>
      </c>
      <c r="X4692" s="33" t="s">
        <v>93</v>
      </c>
      <c r="Y4692" s="33">
        <v>1634</v>
      </c>
      <c r="AA4692" s="33" t="s">
        <v>42844</v>
      </c>
      <c r="AB4692" s="33">
        <v>3758</v>
      </c>
      <c r="AC4692" s="103">
        <v>17797</v>
      </c>
    </row>
    <row r="4693" spans="1:29" ht="13" customHeight="1" x14ac:dyDescent="0.2">
      <c r="A4693" s="33" t="s">
        <v>21928</v>
      </c>
      <c r="B4693" s="33">
        <v>21</v>
      </c>
      <c r="C4693" s="33" t="s">
        <v>13</v>
      </c>
      <c r="D4693" s="33" t="s">
        <v>41</v>
      </c>
      <c r="E4693" s="33" t="s">
        <v>21929</v>
      </c>
      <c r="F4693" s="94">
        <v>42537</v>
      </c>
      <c r="G4693" s="33" t="s">
        <v>21930</v>
      </c>
      <c r="H4693" s="33" t="s">
        <v>863</v>
      </c>
      <c r="I4693" s="33" t="s">
        <v>177</v>
      </c>
      <c r="J4693" s="62">
        <v>87121</v>
      </c>
      <c r="K4693" s="33" t="s">
        <v>430</v>
      </c>
      <c r="L4693" s="33" t="s">
        <v>4548</v>
      </c>
      <c r="M4693" s="1" t="s">
        <v>46140</v>
      </c>
      <c r="N4693" s="33" t="s">
        <v>20</v>
      </c>
      <c r="O4693" s="33" t="s">
        <v>21931</v>
      </c>
      <c r="P4693" s="33" t="s">
        <v>45771</v>
      </c>
      <c r="Q4693" s="33" t="s">
        <v>29986</v>
      </c>
      <c r="R4693" s="39" t="s">
        <v>21932</v>
      </c>
      <c r="S4693" s="33" t="s">
        <v>93</v>
      </c>
      <c r="T4693" s="33" t="s">
        <v>21</v>
      </c>
      <c r="U4693" s="33" t="s">
        <v>26689</v>
      </c>
      <c r="V4693" s="33" t="s">
        <v>26484</v>
      </c>
      <c r="W4693" s="33" t="s">
        <v>26483</v>
      </c>
      <c r="X4693" s="33" t="s">
        <v>93</v>
      </c>
      <c r="Y4693" s="33">
        <v>1837</v>
      </c>
      <c r="AA4693" s="33" t="s">
        <v>42844</v>
      </c>
      <c r="AB4693" s="33">
        <v>3754</v>
      </c>
      <c r="AC4693" s="103">
        <v>17791</v>
      </c>
    </row>
    <row r="4694" spans="1:29" ht="13" customHeight="1" x14ac:dyDescent="0.2">
      <c r="A4694" s="33" t="s">
        <v>21936</v>
      </c>
      <c r="B4694" s="33">
        <v>36</v>
      </c>
      <c r="C4694" s="33" t="s">
        <v>13</v>
      </c>
      <c r="D4694" s="33" t="s">
        <v>30</v>
      </c>
      <c r="F4694" s="94">
        <v>42537</v>
      </c>
      <c r="G4694" s="33" t="s">
        <v>21937</v>
      </c>
      <c r="H4694" s="33" t="s">
        <v>4793</v>
      </c>
      <c r="I4694" s="33" t="s">
        <v>795</v>
      </c>
      <c r="J4694" s="62">
        <v>59701</v>
      </c>
      <c r="K4694" s="33" t="s">
        <v>21938</v>
      </c>
      <c r="L4694" s="33" t="s">
        <v>21939</v>
      </c>
      <c r="M4694" s="1" t="s">
        <v>47918</v>
      </c>
      <c r="N4694" s="33" t="s">
        <v>20</v>
      </c>
      <c r="O4694" s="33" t="s">
        <v>21940</v>
      </c>
      <c r="P4694" s="33" t="s">
        <v>49741</v>
      </c>
      <c r="Q4694" s="33" t="s">
        <v>29986</v>
      </c>
      <c r="R4694" s="39" t="s">
        <v>21941</v>
      </c>
      <c r="S4694" s="33" t="s">
        <v>901</v>
      </c>
      <c r="T4694" s="33" t="s">
        <v>21</v>
      </c>
      <c r="U4694" s="33" t="s">
        <v>26689</v>
      </c>
      <c r="V4694" s="33" t="s">
        <v>26484</v>
      </c>
      <c r="W4694" s="33" t="s">
        <v>26485</v>
      </c>
      <c r="X4694" s="33" t="s">
        <v>509</v>
      </c>
      <c r="Y4694" s="33">
        <v>1628</v>
      </c>
      <c r="AA4694" s="33" t="s">
        <v>42844</v>
      </c>
      <c r="AB4694" s="33">
        <v>3752</v>
      </c>
      <c r="AC4694" s="103">
        <v>17793</v>
      </c>
    </row>
    <row r="4695" spans="1:29" ht="13" customHeight="1" x14ac:dyDescent="0.2">
      <c r="A4695" s="33" t="s">
        <v>21942</v>
      </c>
      <c r="B4695" s="33">
        <v>59</v>
      </c>
      <c r="C4695" s="33" t="s">
        <v>13</v>
      </c>
      <c r="D4695" s="33" t="s">
        <v>30</v>
      </c>
      <c r="F4695" s="94">
        <v>42537</v>
      </c>
      <c r="G4695" s="33" t="s">
        <v>21943</v>
      </c>
      <c r="H4695" s="33" t="s">
        <v>21944</v>
      </c>
      <c r="I4695" s="33" t="s">
        <v>62</v>
      </c>
      <c r="J4695" s="62">
        <v>43543</v>
      </c>
      <c r="K4695" s="33" t="s">
        <v>14260</v>
      </c>
      <c r="L4695" s="33" t="s">
        <v>21945</v>
      </c>
      <c r="M4695" s="1" t="s">
        <v>47919</v>
      </c>
      <c r="N4695" s="33" t="s">
        <v>20</v>
      </c>
      <c r="O4695" s="33" t="s">
        <v>21946</v>
      </c>
      <c r="P4695" s="33" t="s">
        <v>45771</v>
      </c>
      <c r="Q4695" s="33" t="s">
        <v>29986</v>
      </c>
      <c r="R4695" s="39" t="s">
        <v>21947</v>
      </c>
      <c r="S4695" s="33" t="s">
        <v>509</v>
      </c>
      <c r="T4695" s="33" t="s">
        <v>21</v>
      </c>
      <c r="U4695" s="33" t="s">
        <v>26689</v>
      </c>
      <c r="V4695" s="33" t="s">
        <v>26482</v>
      </c>
      <c r="W4695" s="33" t="s">
        <v>26485</v>
      </c>
      <c r="X4695" s="33" t="s">
        <v>93</v>
      </c>
      <c r="Y4695" s="33">
        <v>1630</v>
      </c>
      <c r="AA4695" s="33" t="s">
        <v>42843</v>
      </c>
      <c r="AB4695" s="33">
        <v>3753</v>
      </c>
      <c r="AC4695" s="103">
        <v>17794</v>
      </c>
    </row>
    <row r="4696" spans="1:29" ht="13" customHeight="1" x14ac:dyDescent="0.2">
      <c r="A4696" s="33" t="s">
        <v>22000</v>
      </c>
      <c r="B4696" s="33">
        <v>30</v>
      </c>
      <c r="C4696" s="33" t="s">
        <v>13</v>
      </c>
      <c r="D4696" s="33" t="s">
        <v>41</v>
      </c>
      <c r="F4696" s="94">
        <v>42537</v>
      </c>
      <c r="G4696" s="33" t="s">
        <v>21933</v>
      </c>
      <c r="H4696" s="33" t="s">
        <v>10658</v>
      </c>
      <c r="I4696" s="33" t="s">
        <v>191</v>
      </c>
      <c r="J4696" s="62">
        <v>80030</v>
      </c>
      <c r="K4696" s="33" t="s">
        <v>1784</v>
      </c>
      <c r="L4696" s="33" t="s">
        <v>21030</v>
      </c>
      <c r="M4696" s="1" t="s">
        <v>45931</v>
      </c>
      <c r="N4696" s="33" t="s">
        <v>20</v>
      </c>
      <c r="O4696" s="33" t="s">
        <v>21934</v>
      </c>
      <c r="P4696" s="33" t="s">
        <v>45771</v>
      </c>
      <c r="Q4696" s="33" t="s">
        <v>29986</v>
      </c>
      <c r="R4696" s="39" t="s">
        <v>21935</v>
      </c>
      <c r="S4696" s="33" t="s">
        <v>93</v>
      </c>
      <c r="T4696" s="33" t="s">
        <v>350</v>
      </c>
      <c r="U4696" s="33" t="s">
        <v>26775</v>
      </c>
      <c r="V4696" s="33" t="s">
        <v>26484</v>
      </c>
      <c r="W4696" s="33" t="s">
        <v>26483</v>
      </c>
      <c r="X4696" s="33" t="s">
        <v>93</v>
      </c>
      <c r="Y4696" s="33">
        <v>1629</v>
      </c>
      <c r="AA4696" s="33" t="s">
        <v>42842</v>
      </c>
      <c r="AB4696" s="33">
        <v>3755</v>
      </c>
      <c r="AC4696" s="103">
        <v>17792</v>
      </c>
    </row>
    <row r="4697" spans="1:29" ht="13" customHeight="1" x14ac:dyDescent="0.2">
      <c r="A4697" s="33" t="s">
        <v>21923</v>
      </c>
      <c r="B4697" s="33">
        <v>38</v>
      </c>
      <c r="C4697" s="33" t="s">
        <v>13</v>
      </c>
      <c r="D4697" s="33" t="s">
        <v>30</v>
      </c>
      <c r="E4697" s="33" t="s">
        <v>23756</v>
      </c>
      <c r="F4697" s="94">
        <v>42536</v>
      </c>
      <c r="G4697" s="33" t="s">
        <v>21924</v>
      </c>
      <c r="H4697" s="33" t="s">
        <v>21925</v>
      </c>
      <c r="I4697" s="33" t="s">
        <v>406</v>
      </c>
      <c r="J4697" s="62">
        <v>54156</v>
      </c>
      <c r="K4697" s="33" t="s">
        <v>14111</v>
      </c>
      <c r="L4697" s="33" t="s">
        <v>14112</v>
      </c>
      <c r="M4697" s="1" t="s">
        <v>47920</v>
      </c>
      <c r="N4697" s="33" t="s">
        <v>20</v>
      </c>
      <c r="O4697" s="33" t="s">
        <v>21926</v>
      </c>
      <c r="P4697" s="33" t="s">
        <v>45771</v>
      </c>
      <c r="Q4697" s="33" t="s">
        <v>29986</v>
      </c>
      <c r="R4697" s="39" t="s">
        <v>21927</v>
      </c>
      <c r="S4697" s="33" t="s">
        <v>509</v>
      </c>
      <c r="T4697" s="33" t="s">
        <v>21</v>
      </c>
      <c r="U4697" s="33" t="s">
        <v>26689</v>
      </c>
      <c r="V4697" s="33" t="s">
        <v>26484</v>
      </c>
      <c r="W4697" s="33" t="s">
        <v>26483</v>
      </c>
      <c r="X4697" s="33" t="s">
        <v>93</v>
      </c>
      <c r="Y4697" s="33">
        <v>1627</v>
      </c>
      <c r="AA4697" s="33" t="s">
        <v>42843</v>
      </c>
      <c r="AB4697" s="33">
        <v>3750</v>
      </c>
      <c r="AC4697" s="103">
        <v>17790</v>
      </c>
    </row>
    <row r="4698" spans="1:29" ht="13" customHeight="1" x14ac:dyDescent="0.2">
      <c r="A4698" s="33" t="s">
        <v>21919</v>
      </c>
      <c r="B4698" s="33">
        <v>43</v>
      </c>
      <c r="C4698" s="33" t="s">
        <v>13</v>
      </c>
      <c r="D4698" s="33" t="s">
        <v>30</v>
      </c>
      <c r="E4698" s="33" t="s">
        <v>21920</v>
      </c>
      <c r="F4698" s="94">
        <v>42536</v>
      </c>
      <c r="G4698" s="33" t="s">
        <v>22005</v>
      </c>
      <c r="H4698" s="33" t="s">
        <v>2297</v>
      </c>
      <c r="I4698" s="33" t="s">
        <v>366</v>
      </c>
      <c r="J4698" s="62">
        <v>74115</v>
      </c>
      <c r="K4698" s="33" t="s">
        <v>2297</v>
      </c>
      <c r="L4698" s="33" t="s">
        <v>3095</v>
      </c>
      <c r="M4698" s="1" t="s">
        <v>46198</v>
      </c>
      <c r="N4698" s="33" t="s">
        <v>20</v>
      </c>
      <c r="O4698" s="33" t="s">
        <v>21921</v>
      </c>
      <c r="P4698" s="33" t="s">
        <v>45771</v>
      </c>
      <c r="Q4698" s="33" t="s">
        <v>29986</v>
      </c>
      <c r="R4698" s="39" t="s">
        <v>21922</v>
      </c>
      <c r="S4698" s="33" t="s">
        <v>93</v>
      </c>
      <c r="T4698" s="33" t="s">
        <v>350</v>
      </c>
      <c r="U4698" s="33" t="s">
        <v>26775</v>
      </c>
      <c r="V4698" s="33" t="s">
        <v>26484</v>
      </c>
      <c r="W4698" s="33" t="s">
        <v>26483</v>
      </c>
      <c r="X4698" s="33" t="s">
        <v>93</v>
      </c>
      <c r="Y4698" s="33">
        <v>1626</v>
      </c>
      <c r="AA4698" s="33" t="s">
        <v>42842</v>
      </c>
      <c r="AB4698" s="33">
        <v>3751</v>
      </c>
      <c r="AC4698" s="103">
        <v>17789</v>
      </c>
    </row>
    <row r="4699" spans="1:29" ht="13" customHeight="1" x14ac:dyDescent="0.2">
      <c r="A4699" s="33" t="s">
        <v>21909</v>
      </c>
      <c r="B4699" s="33">
        <v>47</v>
      </c>
      <c r="C4699" s="33" t="s">
        <v>13</v>
      </c>
      <c r="D4699" s="33" t="s">
        <v>30</v>
      </c>
      <c r="F4699" s="94">
        <v>42535</v>
      </c>
      <c r="G4699" s="33" t="s">
        <v>21910</v>
      </c>
      <c r="H4699" s="33" t="s">
        <v>736</v>
      </c>
      <c r="I4699" s="33" t="s">
        <v>399</v>
      </c>
      <c r="J4699" s="62">
        <v>64076</v>
      </c>
      <c r="K4699" s="33" t="s">
        <v>10320</v>
      </c>
      <c r="L4699" s="33" t="s">
        <v>21911</v>
      </c>
      <c r="M4699" s="1" t="s">
        <v>47921</v>
      </c>
      <c r="N4699" s="33" t="s">
        <v>20</v>
      </c>
      <c r="O4699" s="33" t="s">
        <v>21912</v>
      </c>
      <c r="P4699" s="33" t="s">
        <v>45771</v>
      </c>
      <c r="Q4699" s="33" t="s">
        <v>29986</v>
      </c>
      <c r="R4699" s="39" t="s">
        <v>21913</v>
      </c>
      <c r="S4699" s="33" t="s">
        <v>93</v>
      </c>
      <c r="T4699" s="33" t="s">
        <v>21</v>
      </c>
      <c r="U4699" s="33" t="s">
        <v>26689</v>
      </c>
      <c r="V4699" s="33" t="s">
        <v>26484</v>
      </c>
      <c r="W4699" s="33" t="s">
        <v>26485</v>
      </c>
      <c r="X4699" s="33" t="s">
        <v>93</v>
      </c>
      <c r="Y4699" s="33">
        <v>1622</v>
      </c>
      <c r="AA4699" s="33" t="s">
        <v>42843</v>
      </c>
      <c r="AB4699" s="33">
        <v>3746</v>
      </c>
      <c r="AC4699" s="103">
        <v>17786</v>
      </c>
    </row>
    <row r="4700" spans="1:29" ht="13" customHeight="1" x14ac:dyDescent="0.2">
      <c r="A4700" s="33" t="s">
        <v>21914</v>
      </c>
      <c r="B4700" s="33">
        <v>54</v>
      </c>
      <c r="C4700" s="33" t="s">
        <v>13</v>
      </c>
      <c r="D4700" s="33" t="s">
        <v>78</v>
      </c>
      <c r="E4700" s="33" t="s">
        <v>21915</v>
      </c>
      <c r="F4700" s="94">
        <v>42535</v>
      </c>
      <c r="G4700" s="33" t="s">
        <v>21916</v>
      </c>
      <c r="H4700" s="33" t="s">
        <v>115</v>
      </c>
      <c r="I4700" s="33" t="s">
        <v>66</v>
      </c>
      <c r="J4700" s="62">
        <v>79110</v>
      </c>
      <c r="K4700" s="33" t="s">
        <v>116</v>
      </c>
      <c r="L4700" s="33" t="s">
        <v>13976</v>
      </c>
      <c r="M4700" s="1" t="s">
        <v>46243</v>
      </c>
      <c r="N4700" s="33" t="s">
        <v>20</v>
      </c>
      <c r="O4700" s="33" t="s">
        <v>21917</v>
      </c>
      <c r="P4700" s="33" t="s">
        <v>45771</v>
      </c>
      <c r="Q4700" s="33" t="s">
        <v>29986</v>
      </c>
      <c r="R4700" s="39" t="s">
        <v>21918</v>
      </c>
      <c r="S4700" s="33" t="s">
        <v>93</v>
      </c>
      <c r="T4700" s="33" t="s">
        <v>21</v>
      </c>
      <c r="U4700" s="33" t="s">
        <v>26689</v>
      </c>
      <c r="V4700" s="33" t="s">
        <v>26484</v>
      </c>
      <c r="W4700" s="33" t="s">
        <v>26485</v>
      </c>
      <c r="X4700" s="33" t="s">
        <v>93</v>
      </c>
      <c r="Y4700" s="33">
        <v>1624</v>
      </c>
      <c r="AA4700" s="33" t="s">
        <v>42844</v>
      </c>
      <c r="AB4700" s="33">
        <v>3747</v>
      </c>
      <c r="AC4700" s="103">
        <v>17787</v>
      </c>
    </row>
    <row r="4701" spans="1:29" ht="13" customHeight="1" x14ac:dyDescent="0.2">
      <c r="A4701" s="33" t="s">
        <v>21904</v>
      </c>
      <c r="B4701" s="33">
        <v>22</v>
      </c>
      <c r="C4701" s="33" t="s">
        <v>13</v>
      </c>
      <c r="D4701" s="33" t="s">
        <v>41</v>
      </c>
      <c r="F4701" s="94">
        <v>42535</v>
      </c>
      <c r="G4701" s="33" t="s">
        <v>21905</v>
      </c>
      <c r="H4701" s="33" t="s">
        <v>5532</v>
      </c>
      <c r="I4701" s="33" t="s">
        <v>38</v>
      </c>
      <c r="J4701" s="62">
        <v>91914</v>
      </c>
      <c r="K4701" s="33" t="s">
        <v>142</v>
      </c>
      <c r="L4701" s="33" t="s">
        <v>21906</v>
      </c>
      <c r="M4701" s="1" t="s">
        <v>46737</v>
      </c>
      <c r="N4701" s="33" t="s">
        <v>20</v>
      </c>
      <c r="O4701" s="33" t="s">
        <v>21907</v>
      </c>
      <c r="P4701" s="33" t="s">
        <v>45771</v>
      </c>
      <c r="Q4701" s="33" t="s">
        <v>29986</v>
      </c>
      <c r="R4701" s="39" t="s">
        <v>21908</v>
      </c>
      <c r="S4701" s="33" t="s">
        <v>93</v>
      </c>
      <c r="T4701" s="33" t="s">
        <v>28</v>
      </c>
      <c r="U4701" s="33" t="s">
        <v>26487</v>
      </c>
      <c r="V4701" s="33" t="s">
        <v>26484</v>
      </c>
      <c r="W4701" s="33" t="s">
        <v>26485</v>
      </c>
      <c r="X4701" s="33" t="s">
        <v>93</v>
      </c>
      <c r="Y4701" s="33">
        <v>1625</v>
      </c>
      <c r="AA4701" s="33" t="s">
        <v>42844</v>
      </c>
      <c r="AB4701" s="33">
        <v>3748</v>
      </c>
      <c r="AC4701" s="103">
        <v>17785</v>
      </c>
    </row>
    <row r="4702" spans="1:29" ht="13" customHeight="1" x14ac:dyDescent="0.2">
      <c r="A4702" s="33" t="s">
        <v>21900</v>
      </c>
      <c r="B4702" s="33">
        <v>50</v>
      </c>
      <c r="C4702" s="33" t="s">
        <v>13</v>
      </c>
      <c r="D4702" s="33" t="s">
        <v>41</v>
      </c>
      <c r="E4702" s="33" t="s">
        <v>21901</v>
      </c>
      <c r="F4702" s="94">
        <v>42535</v>
      </c>
      <c r="G4702" s="33" t="s">
        <v>21902</v>
      </c>
      <c r="H4702" s="33" t="s">
        <v>3888</v>
      </c>
      <c r="I4702" s="33" t="s">
        <v>732</v>
      </c>
      <c r="J4702" s="62">
        <v>83704</v>
      </c>
      <c r="K4702" s="33" t="s">
        <v>3890</v>
      </c>
      <c r="L4702" s="33" t="s">
        <v>3891</v>
      </c>
      <c r="M4702" s="1" t="s">
        <v>46453</v>
      </c>
      <c r="N4702" s="33" t="s">
        <v>20</v>
      </c>
      <c r="O4702" s="33" t="s">
        <v>36578</v>
      </c>
      <c r="P4702" s="33" t="s">
        <v>31754</v>
      </c>
      <c r="Q4702" s="33" t="s">
        <v>29986</v>
      </c>
      <c r="R4702" s="39" t="s">
        <v>21903</v>
      </c>
      <c r="S4702" s="33" t="s">
        <v>901</v>
      </c>
      <c r="T4702" s="33" t="s">
        <v>350</v>
      </c>
      <c r="U4702" s="33" t="s">
        <v>26775</v>
      </c>
      <c r="V4702" s="33" t="s">
        <v>26482</v>
      </c>
      <c r="W4702" s="33" t="s">
        <v>26483</v>
      </c>
      <c r="X4702" s="33" t="s">
        <v>509</v>
      </c>
      <c r="Y4702" s="33">
        <v>1618</v>
      </c>
      <c r="AA4702" s="33" t="s">
        <v>42842</v>
      </c>
      <c r="AB4702" s="33">
        <v>3749</v>
      </c>
      <c r="AC4702" s="103">
        <v>17784</v>
      </c>
    </row>
    <row r="4703" spans="1:29" ht="13" customHeight="1" x14ac:dyDescent="0.2">
      <c r="A4703" s="33" t="s">
        <v>21873</v>
      </c>
      <c r="B4703" s="33">
        <v>18</v>
      </c>
      <c r="C4703" s="33" t="s">
        <v>13</v>
      </c>
      <c r="D4703" s="33" t="s">
        <v>78</v>
      </c>
      <c r="F4703" s="94">
        <v>42534</v>
      </c>
      <c r="G4703" s="33" t="s">
        <v>21874</v>
      </c>
      <c r="H4703" s="33" t="s">
        <v>12637</v>
      </c>
      <c r="I4703" s="33" t="s">
        <v>87</v>
      </c>
      <c r="J4703" s="62">
        <v>36617</v>
      </c>
      <c r="K4703" s="33" t="s">
        <v>12637</v>
      </c>
      <c r="L4703" s="33" t="s">
        <v>12911</v>
      </c>
      <c r="M4703" s="1" t="s">
        <v>47269</v>
      </c>
      <c r="N4703" s="33" t="s">
        <v>20</v>
      </c>
      <c r="O4703" s="33" t="s">
        <v>21875</v>
      </c>
      <c r="P4703" s="33" t="s">
        <v>31864</v>
      </c>
      <c r="Q4703" s="33" t="s">
        <v>29986</v>
      </c>
      <c r="R4703" s="39" t="s">
        <v>21876</v>
      </c>
      <c r="S4703" s="33" t="s">
        <v>93</v>
      </c>
      <c r="T4703" s="33" t="s">
        <v>21</v>
      </c>
      <c r="U4703" s="33" t="s">
        <v>26689</v>
      </c>
      <c r="V4703" s="33" t="s">
        <v>26482</v>
      </c>
      <c r="W4703" s="33" t="s">
        <v>26485</v>
      </c>
      <c r="X4703" s="33" t="s">
        <v>93</v>
      </c>
      <c r="Y4703" s="33">
        <v>1620</v>
      </c>
      <c r="AA4703" s="33" t="s">
        <v>42842</v>
      </c>
      <c r="AB4703" s="33">
        <v>3742</v>
      </c>
      <c r="AC4703" s="103">
        <v>17780</v>
      </c>
    </row>
    <row r="4704" spans="1:29" ht="13" customHeight="1" x14ac:dyDescent="0.2">
      <c r="A4704" s="33" t="s">
        <v>21883</v>
      </c>
      <c r="B4704" s="33">
        <v>33</v>
      </c>
      <c r="C4704" s="33" t="s">
        <v>13</v>
      </c>
      <c r="D4704" s="33" t="s">
        <v>30</v>
      </c>
      <c r="E4704" s="33" t="s">
        <v>21884</v>
      </c>
      <c r="F4704" s="94">
        <v>42534</v>
      </c>
      <c r="G4704" s="33" t="s">
        <v>21885</v>
      </c>
      <c r="H4704" s="33" t="s">
        <v>15231</v>
      </c>
      <c r="I4704" s="33" t="s">
        <v>392</v>
      </c>
      <c r="J4704" s="62">
        <v>12303</v>
      </c>
      <c r="K4704" s="33" t="s">
        <v>15231</v>
      </c>
      <c r="L4704" s="33" t="s">
        <v>15233</v>
      </c>
      <c r="M4704" s="1" t="s">
        <v>46153</v>
      </c>
      <c r="N4704" s="33" t="s">
        <v>20</v>
      </c>
      <c r="O4704" s="33" t="s">
        <v>21886</v>
      </c>
      <c r="P4704" s="33" t="s">
        <v>45771</v>
      </c>
      <c r="Q4704" s="33" t="s">
        <v>29986</v>
      </c>
      <c r="R4704" s="39" t="s">
        <v>21887</v>
      </c>
      <c r="S4704" s="33" t="s">
        <v>93</v>
      </c>
      <c r="T4704" s="33" t="s">
        <v>21</v>
      </c>
      <c r="U4704" s="33" t="s">
        <v>26689</v>
      </c>
      <c r="V4704" s="33" t="s">
        <v>26484</v>
      </c>
      <c r="W4704" s="33" t="s">
        <v>26485</v>
      </c>
      <c r="X4704" s="33" t="s">
        <v>93</v>
      </c>
      <c r="Y4704" s="33">
        <v>1619</v>
      </c>
      <c r="AA4704" s="33" t="s">
        <v>42844</v>
      </c>
      <c r="AB4704" s="33">
        <v>3741</v>
      </c>
      <c r="AC4704" s="103">
        <v>17781</v>
      </c>
    </row>
    <row r="4705" spans="1:29" ht="13" customHeight="1" x14ac:dyDescent="0.2">
      <c r="A4705" s="33" t="s">
        <v>21877</v>
      </c>
      <c r="B4705" s="33">
        <v>38</v>
      </c>
      <c r="C4705" s="33" t="s">
        <v>13</v>
      </c>
      <c r="D4705" s="33" t="s">
        <v>78</v>
      </c>
      <c r="E4705" s="33" t="s">
        <v>21878</v>
      </c>
      <c r="F4705" s="94">
        <v>42534</v>
      </c>
      <c r="G4705" s="33" t="s">
        <v>21879</v>
      </c>
      <c r="H4705" s="33" t="s">
        <v>21880</v>
      </c>
      <c r="I4705" s="33" t="s">
        <v>50</v>
      </c>
      <c r="J4705" s="62">
        <v>49508</v>
      </c>
      <c r="K4705" s="33" t="s">
        <v>2340</v>
      </c>
      <c r="L4705" s="33" t="s">
        <v>17022</v>
      </c>
      <c r="M4705" s="1" t="s">
        <v>47922</v>
      </c>
      <c r="N4705" s="33" t="s">
        <v>20</v>
      </c>
      <c r="O4705" s="33" t="s">
        <v>21881</v>
      </c>
      <c r="P4705" s="33" t="s">
        <v>45771</v>
      </c>
      <c r="Q4705" s="33" t="s">
        <v>29986</v>
      </c>
      <c r="R4705" s="39" t="s">
        <v>21882</v>
      </c>
      <c r="S4705" s="33" t="s">
        <v>93</v>
      </c>
      <c r="T4705" s="33" t="s">
        <v>21</v>
      </c>
      <c r="U4705" s="33" t="s">
        <v>26689</v>
      </c>
      <c r="V4705" s="33" t="s">
        <v>26484</v>
      </c>
      <c r="W4705" s="33" t="s">
        <v>26485</v>
      </c>
      <c r="AA4705" s="33" t="s">
        <v>42844</v>
      </c>
      <c r="AB4705" s="33">
        <v>3744</v>
      </c>
      <c r="AC4705" s="103">
        <v>17779</v>
      </c>
    </row>
    <row r="4706" spans="1:29" ht="13" customHeight="1" x14ac:dyDescent="0.2">
      <c r="A4706" s="33" t="s">
        <v>21888</v>
      </c>
      <c r="B4706" s="33">
        <v>80</v>
      </c>
      <c r="C4706" s="33" t="s">
        <v>13</v>
      </c>
      <c r="D4706" s="33" t="s">
        <v>41</v>
      </c>
      <c r="E4706" s="33" t="s">
        <v>21889</v>
      </c>
      <c r="F4706" s="94">
        <v>42534</v>
      </c>
      <c r="G4706" s="33" t="s">
        <v>21890</v>
      </c>
      <c r="H4706" s="33" t="s">
        <v>21891</v>
      </c>
      <c r="I4706" s="33" t="s">
        <v>432</v>
      </c>
      <c r="J4706" s="62">
        <v>2878</v>
      </c>
      <c r="K4706" s="33" t="s">
        <v>21892</v>
      </c>
      <c r="L4706" s="33" t="s">
        <v>36829</v>
      </c>
      <c r="M4706" s="1" t="s">
        <v>47923</v>
      </c>
      <c r="N4706" s="33" t="s">
        <v>20</v>
      </c>
      <c r="O4706" s="33" t="s">
        <v>21893</v>
      </c>
      <c r="P4706" s="33" t="s">
        <v>45771</v>
      </c>
      <c r="Q4706" s="33" t="s">
        <v>29986</v>
      </c>
      <c r="R4706" s="39" t="s">
        <v>21894</v>
      </c>
      <c r="S4706" s="33" t="s">
        <v>93</v>
      </c>
      <c r="T4706" s="33" t="s">
        <v>21</v>
      </c>
      <c r="U4706" s="33" t="s">
        <v>26689</v>
      </c>
      <c r="V4706" s="33" t="s">
        <v>26484</v>
      </c>
      <c r="W4706" s="33" t="s">
        <v>26483</v>
      </c>
      <c r="X4706" s="33" t="s">
        <v>93</v>
      </c>
      <c r="Y4706" s="33">
        <v>1621</v>
      </c>
      <c r="AA4706" s="33" t="s">
        <v>42844</v>
      </c>
      <c r="AB4706" s="33">
        <v>3743</v>
      </c>
      <c r="AC4706" s="103">
        <v>17782</v>
      </c>
    </row>
    <row r="4707" spans="1:29" ht="13" customHeight="1" x14ac:dyDescent="0.2">
      <c r="A4707" s="33" t="s">
        <v>21895</v>
      </c>
      <c r="B4707" s="33">
        <v>43</v>
      </c>
      <c r="C4707" s="33" t="s">
        <v>13</v>
      </c>
      <c r="D4707" s="33" t="s">
        <v>30</v>
      </c>
      <c r="E4707" s="33" t="s">
        <v>21896</v>
      </c>
      <c r="F4707" s="94">
        <v>42534</v>
      </c>
      <c r="G4707" s="33" t="s">
        <v>21897</v>
      </c>
      <c r="H4707" s="33" t="s">
        <v>10049</v>
      </c>
      <c r="I4707" s="33" t="s">
        <v>281</v>
      </c>
      <c r="J4707" s="62">
        <v>98642</v>
      </c>
      <c r="K4707" s="33" t="s">
        <v>524</v>
      </c>
      <c r="L4707" s="33" t="s">
        <v>3074</v>
      </c>
      <c r="M4707" s="1" t="s">
        <v>46917</v>
      </c>
      <c r="N4707" s="33" t="s">
        <v>20</v>
      </c>
      <c r="O4707" s="33" t="s">
        <v>21898</v>
      </c>
      <c r="P4707" s="33" t="s">
        <v>45771</v>
      </c>
      <c r="Q4707" s="33" t="s">
        <v>29986</v>
      </c>
      <c r="R4707" s="39" t="s">
        <v>21899</v>
      </c>
      <c r="S4707" s="33" t="s">
        <v>93</v>
      </c>
      <c r="T4707" s="33" t="s">
        <v>28</v>
      </c>
      <c r="U4707" s="33" t="s">
        <v>26487</v>
      </c>
      <c r="V4707" s="33" t="s">
        <v>26487</v>
      </c>
      <c r="W4707" s="33" t="s">
        <v>26483</v>
      </c>
      <c r="X4707" s="33" t="s">
        <v>93</v>
      </c>
      <c r="Y4707" s="33">
        <v>1623</v>
      </c>
      <c r="AA4707" s="33" t="s">
        <v>42843</v>
      </c>
      <c r="AB4707" s="33">
        <v>3745</v>
      </c>
      <c r="AC4707" s="103">
        <v>17783</v>
      </c>
    </row>
    <row r="4708" spans="1:29" ht="13" customHeight="1" x14ac:dyDescent="0.2">
      <c r="A4708" s="33" t="s">
        <v>21862</v>
      </c>
      <c r="B4708" s="33">
        <v>23</v>
      </c>
      <c r="C4708" s="33" t="s">
        <v>13</v>
      </c>
      <c r="D4708" s="33" t="s">
        <v>30</v>
      </c>
      <c r="F4708" s="94">
        <v>42533</v>
      </c>
      <c r="G4708" s="33" t="s">
        <v>21863</v>
      </c>
      <c r="H4708" s="33" t="s">
        <v>21864</v>
      </c>
      <c r="I4708" s="33" t="s">
        <v>220</v>
      </c>
      <c r="J4708" s="62">
        <v>84005</v>
      </c>
      <c r="K4708" s="33" t="s">
        <v>544</v>
      </c>
      <c r="L4708" s="33" t="s">
        <v>21173</v>
      </c>
      <c r="M4708" s="1" t="s">
        <v>47925</v>
      </c>
      <c r="N4708" s="33" t="s">
        <v>20</v>
      </c>
      <c r="O4708" s="33" t="s">
        <v>21865</v>
      </c>
      <c r="P4708" s="33" t="s">
        <v>45771</v>
      </c>
      <c r="Q4708" s="33" t="s">
        <v>29986</v>
      </c>
      <c r="R4708" s="39" t="s">
        <v>21866</v>
      </c>
      <c r="S4708" s="33" t="s">
        <v>509</v>
      </c>
      <c r="T4708" s="33" t="s">
        <v>21</v>
      </c>
      <c r="U4708" s="33" t="s">
        <v>26682</v>
      </c>
      <c r="V4708" s="33" t="s">
        <v>26482</v>
      </c>
      <c r="W4708" s="33" t="s">
        <v>26485</v>
      </c>
      <c r="X4708" s="33" t="s">
        <v>93</v>
      </c>
      <c r="Y4708" s="33">
        <v>1609</v>
      </c>
      <c r="AA4708" s="33" t="s">
        <v>42844</v>
      </c>
      <c r="AB4708" s="33">
        <v>3740</v>
      </c>
      <c r="AC4708" s="103">
        <v>17777</v>
      </c>
    </row>
    <row r="4709" spans="1:29" ht="13" customHeight="1" x14ac:dyDescent="0.2">
      <c r="A4709" s="33" t="s">
        <v>21857</v>
      </c>
      <c r="B4709" s="33">
        <v>29</v>
      </c>
      <c r="C4709" s="33" t="s">
        <v>13</v>
      </c>
      <c r="D4709" s="33" t="s">
        <v>14</v>
      </c>
      <c r="E4709" s="33" t="s">
        <v>21858</v>
      </c>
      <c r="F4709" s="94">
        <v>42533</v>
      </c>
      <c r="G4709" s="33" t="s">
        <v>21859</v>
      </c>
      <c r="H4709" s="33" t="s">
        <v>994</v>
      </c>
      <c r="I4709" s="33" t="s">
        <v>55</v>
      </c>
      <c r="J4709" s="62">
        <v>32806</v>
      </c>
      <c r="K4709" s="33" t="s">
        <v>995</v>
      </c>
      <c r="L4709" s="33" t="s">
        <v>996</v>
      </c>
      <c r="M4709" s="1" t="s">
        <v>46233</v>
      </c>
      <c r="N4709" s="33" t="s">
        <v>20</v>
      </c>
      <c r="O4709" s="33" t="s">
        <v>21860</v>
      </c>
      <c r="P4709" s="33" t="s">
        <v>45771</v>
      </c>
      <c r="Q4709" s="33" t="s">
        <v>29986</v>
      </c>
      <c r="R4709" s="39" t="s">
        <v>21861</v>
      </c>
      <c r="S4709" s="33" t="s">
        <v>509</v>
      </c>
      <c r="T4709" s="33" t="s">
        <v>21</v>
      </c>
      <c r="U4709" s="33" t="s">
        <v>26689</v>
      </c>
      <c r="V4709" s="33" t="s">
        <v>26484</v>
      </c>
      <c r="W4709" s="33" t="s">
        <v>26485</v>
      </c>
      <c r="X4709" s="33" t="s">
        <v>509</v>
      </c>
      <c r="Y4709" s="33">
        <v>1608</v>
      </c>
      <c r="AA4709" s="33" t="s">
        <v>42844</v>
      </c>
      <c r="AB4709" s="33">
        <v>3738</v>
      </c>
      <c r="AC4709" s="103">
        <v>17776</v>
      </c>
    </row>
    <row r="4710" spans="1:29" ht="13" customHeight="1" x14ac:dyDescent="0.2">
      <c r="A4710" s="33" t="s">
        <v>11853</v>
      </c>
      <c r="B4710" s="33">
        <v>61</v>
      </c>
      <c r="C4710" s="33" t="s">
        <v>13</v>
      </c>
      <c r="D4710" s="33" t="s">
        <v>78</v>
      </c>
      <c r="F4710" s="94">
        <v>42533</v>
      </c>
      <c r="G4710" s="33" t="s">
        <v>21867</v>
      </c>
      <c r="H4710" s="33" t="s">
        <v>21868</v>
      </c>
      <c r="I4710" s="33" t="s">
        <v>293</v>
      </c>
      <c r="J4710" s="62">
        <v>42141</v>
      </c>
      <c r="K4710" s="33" t="s">
        <v>21869</v>
      </c>
      <c r="L4710" s="33" t="s">
        <v>21870</v>
      </c>
      <c r="M4710" s="1" t="s">
        <v>47924</v>
      </c>
      <c r="N4710" s="33" t="s">
        <v>20</v>
      </c>
      <c r="O4710" s="33" t="s">
        <v>21871</v>
      </c>
      <c r="P4710" s="33" t="s">
        <v>45771</v>
      </c>
      <c r="Q4710" s="33" t="s">
        <v>29986</v>
      </c>
      <c r="R4710" s="39" t="s">
        <v>21872</v>
      </c>
      <c r="S4710" s="33" t="s">
        <v>22</v>
      </c>
      <c r="T4710" s="33" t="s">
        <v>21</v>
      </c>
      <c r="U4710" s="33" t="s">
        <v>26689</v>
      </c>
      <c r="V4710" s="33" t="s">
        <v>26484</v>
      </c>
      <c r="W4710" s="33" t="s">
        <v>26483</v>
      </c>
      <c r="X4710" s="33" t="s">
        <v>93</v>
      </c>
      <c r="Y4710" s="33">
        <v>1617</v>
      </c>
      <c r="AA4710" s="33" t="s">
        <v>42843</v>
      </c>
      <c r="AB4710" s="33">
        <v>3739</v>
      </c>
      <c r="AC4710" s="103">
        <v>17778</v>
      </c>
    </row>
    <row r="4711" spans="1:29" ht="13" customHeight="1" x14ac:dyDescent="0.2">
      <c r="A4711" s="33" t="s">
        <v>21852</v>
      </c>
      <c r="B4711" s="33">
        <v>27</v>
      </c>
      <c r="C4711" s="33" t="s">
        <v>13</v>
      </c>
      <c r="D4711" s="33" t="s">
        <v>78</v>
      </c>
      <c r="F4711" s="94">
        <v>42532</v>
      </c>
      <c r="G4711" s="33" t="s">
        <v>21853</v>
      </c>
      <c r="H4711" s="33" t="s">
        <v>12956</v>
      </c>
      <c r="I4711" s="33" t="s">
        <v>618</v>
      </c>
      <c r="J4711" s="62">
        <v>38801</v>
      </c>
      <c r="K4711" s="33" t="s">
        <v>5072</v>
      </c>
      <c r="L4711" s="33" t="s">
        <v>21854</v>
      </c>
      <c r="M4711" s="1" t="s">
        <v>47917</v>
      </c>
      <c r="N4711" s="33" t="s">
        <v>20</v>
      </c>
      <c r="O4711" s="33" t="s">
        <v>21855</v>
      </c>
      <c r="P4711" s="33" t="s">
        <v>42395</v>
      </c>
      <c r="Q4711" s="33" t="s">
        <v>29986</v>
      </c>
      <c r="R4711" s="39" t="s">
        <v>21856</v>
      </c>
      <c r="S4711" s="33" t="s">
        <v>93</v>
      </c>
      <c r="T4711" s="33" t="s">
        <v>21</v>
      </c>
      <c r="U4711" s="33" t="s">
        <v>26689</v>
      </c>
      <c r="V4711" s="33" t="s">
        <v>26484</v>
      </c>
      <c r="W4711" s="33" t="s">
        <v>26483</v>
      </c>
      <c r="X4711" s="33" t="s">
        <v>93</v>
      </c>
      <c r="Y4711" s="33">
        <v>1612</v>
      </c>
      <c r="AA4711" s="33" t="s">
        <v>42842</v>
      </c>
      <c r="AB4711" s="33">
        <v>3736</v>
      </c>
      <c r="AC4711" s="103">
        <v>17774</v>
      </c>
    </row>
    <row r="4712" spans="1:29" ht="13" customHeight="1" x14ac:dyDescent="0.2">
      <c r="A4712" s="33" t="s">
        <v>21849</v>
      </c>
      <c r="B4712" s="33">
        <v>31</v>
      </c>
      <c r="C4712" s="33" t="s">
        <v>13</v>
      </c>
      <c r="D4712" s="33" t="s">
        <v>41</v>
      </c>
      <c r="F4712" s="94">
        <v>42532</v>
      </c>
      <c r="G4712" s="33" t="s">
        <v>22006</v>
      </c>
      <c r="H4712" s="33" t="s">
        <v>5904</v>
      </c>
      <c r="I4712" s="33" t="s">
        <v>38</v>
      </c>
      <c r="J4712" s="62">
        <v>90270</v>
      </c>
      <c r="K4712" s="33" t="s">
        <v>91</v>
      </c>
      <c r="L4712" s="33" t="s">
        <v>383</v>
      </c>
      <c r="M4712" s="1" t="s">
        <v>45973</v>
      </c>
      <c r="N4712" s="33" t="s">
        <v>20</v>
      </c>
      <c r="O4712" s="33" t="s">
        <v>21850</v>
      </c>
      <c r="P4712" s="33" t="s">
        <v>45771</v>
      </c>
      <c r="Q4712" s="33" t="s">
        <v>29986</v>
      </c>
      <c r="R4712" s="39" t="s">
        <v>21851</v>
      </c>
      <c r="S4712" s="33" t="s">
        <v>22</v>
      </c>
      <c r="T4712" s="33" t="s">
        <v>21</v>
      </c>
      <c r="U4712" s="33" t="s">
        <v>26515</v>
      </c>
      <c r="V4712" s="33" t="s">
        <v>26482</v>
      </c>
      <c r="W4712" s="33" t="s">
        <v>26485</v>
      </c>
      <c r="X4712" s="33" t="s">
        <v>93</v>
      </c>
      <c r="Y4712" s="33">
        <v>1616</v>
      </c>
      <c r="AA4712" s="33" t="s">
        <v>42842</v>
      </c>
      <c r="AB4712" s="33">
        <v>3737</v>
      </c>
      <c r="AC4712" s="103">
        <v>17773</v>
      </c>
    </row>
    <row r="4713" spans="1:29" ht="13" customHeight="1" x14ac:dyDescent="0.2">
      <c r="A4713" s="33" t="s">
        <v>21841</v>
      </c>
      <c r="B4713" s="33">
        <v>29</v>
      </c>
      <c r="C4713" s="33" t="s">
        <v>13</v>
      </c>
      <c r="D4713" s="33" t="s">
        <v>30</v>
      </c>
      <c r="F4713" s="94">
        <v>42531</v>
      </c>
      <c r="G4713" s="33" t="s">
        <v>21842</v>
      </c>
      <c r="H4713" s="33" t="s">
        <v>5880</v>
      </c>
      <c r="I4713" s="33" t="s">
        <v>337</v>
      </c>
      <c r="J4713" s="62">
        <v>28625</v>
      </c>
      <c r="K4713" s="33" t="s">
        <v>5882</v>
      </c>
      <c r="L4713" s="33" t="s">
        <v>20040</v>
      </c>
      <c r="M4713" s="1" t="s">
        <v>47926</v>
      </c>
      <c r="N4713" s="33" t="s">
        <v>20</v>
      </c>
      <c r="O4713" s="33" t="s">
        <v>21843</v>
      </c>
      <c r="P4713" s="33" t="s">
        <v>45771</v>
      </c>
      <c r="Q4713" s="33" t="s">
        <v>29986</v>
      </c>
      <c r="R4713" s="39" t="s">
        <v>21844</v>
      </c>
      <c r="S4713" s="33" t="s">
        <v>93</v>
      </c>
      <c r="T4713" s="33" t="s">
        <v>21</v>
      </c>
      <c r="U4713" s="33" t="s">
        <v>26492</v>
      </c>
      <c r="V4713" s="33" t="s">
        <v>26482</v>
      </c>
      <c r="W4713" s="33" t="s">
        <v>26485</v>
      </c>
      <c r="X4713" s="33" t="s">
        <v>93</v>
      </c>
      <c r="Y4713" s="33">
        <v>1611</v>
      </c>
      <c r="AA4713" s="33" t="s">
        <v>42843</v>
      </c>
      <c r="AB4713" s="33">
        <v>3732</v>
      </c>
      <c r="AC4713" s="103">
        <v>17769</v>
      </c>
    </row>
    <row r="4714" spans="1:29" ht="13" customHeight="1" x14ac:dyDescent="0.2">
      <c r="A4714" s="33" t="s">
        <v>26624</v>
      </c>
      <c r="B4714" s="33">
        <v>31</v>
      </c>
      <c r="C4714" s="33" t="s">
        <v>13</v>
      </c>
      <c r="D4714" s="33" t="s">
        <v>78</v>
      </c>
      <c r="F4714" s="94">
        <v>42531</v>
      </c>
      <c r="G4714" s="33" t="s">
        <v>29778</v>
      </c>
      <c r="H4714" s="33" t="s">
        <v>91</v>
      </c>
      <c r="I4714" s="33" t="s">
        <v>38</v>
      </c>
      <c r="J4714" s="62" t="s">
        <v>29779</v>
      </c>
      <c r="K4714" s="33" t="s">
        <v>91</v>
      </c>
      <c r="L4714" s="33" t="s">
        <v>92</v>
      </c>
      <c r="M4714" s="1" t="s">
        <v>45984</v>
      </c>
      <c r="N4714" s="33" t="s">
        <v>20</v>
      </c>
      <c r="O4714" s="33" t="s">
        <v>29780</v>
      </c>
      <c r="P4714" s="33" t="s">
        <v>947</v>
      </c>
      <c r="Q4714" s="33" t="s">
        <v>29986</v>
      </c>
      <c r="R4714" s="39" t="s">
        <v>29781</v>
      </c>
      <c r="S4714" s="33" t="s">
        <v>93</v>
      </c>
      <c r="T4714" s="33" t="s">
        <v>21</v>
      </c>
      <c r="U4714" s="33" t="s">
        <v>26689</v>
      </c>
      <c r="V4714" s="33" t="s">
        <v>26484</v>
      </c>
      <c r="W4714" s="33" t="s">
        <v>26485</v>
      </c>
      <c r="X4714" s="33" t="s">
        <v>93</v>
      </c>
      <c r="Y4714" s="33">
        <v>1838</v>
      </c>
      <c r="AA4714" s="33" t="s">
        <v>42842</v>
      </c>
      <c r="AB4714" s="33">
        <v>3735</v>
      </c>
      <c r="AC4714" s="103">
        <v>17772</v>
      </c>
    </row>
    <row r="4715" spans="1:29" ht="13" customHeight="1" x14ac:dyDescent="0.2">
      <c r="A4715" s="33" t="s">
        <v>21838</v>
      </c>
      <c r="B4715" s="33">
        <v>32</v>
      </c>
      <c r="C4715" s="33" t="s">
        <v>13</v>
      </c>
      <c r="D4715" s="33" t="s">
        <v>41</v>
      </c>
      <c r="F4715" s="94">
        <v>42531</v>
      </c>
      <c r="G4715" s="33" t="s">
        <v>22007</v>
      </c>
      <c r="H4715" s="33" t="s">
        <v>4294</v>
      </c>
      <c r="I4715" s="33" t="s">
        <v>191</v>
      </c>
      <c r="J4715" s="62">
        <v>81003</v>
      </c>
      <c r="K4715" s="33" t="s">
        <v>4294</v>
      </c>
      <c r="L4715" s="33" t="s">
        <v>4296</v>
      </c>
      <c r="M4715" s="1" t="s">
        <v>45922</v>
      </c>
      <c r="N4715" s="33" t="s">
        <v>20</v>
      </c>
      <c r="O4715" s="33" t="s">
        <v>21839</v>
      </c>
      <c r="P4715" s="33" t="s">
        <v>31864</v>
      </c>
      <c r="Q4715" s="33" t="s">
        <v>29986</v>
      </c>
      <c r="R4715" s="39" t="s">
        <v>21840</v>
      </c>
      <c r="S4715" s="33" t="s">
        <v>93</v>
      </c>
      <c r="T4715" s="33" t="s">
        <v>21</v>
      </c>
      <c r="U4715" s="33" t="s">
        <v>26689</v>
      </c>
      <c r="V4715" s="33" t="s">
        <v>26484</v>
      </c>
      <c r="W4715" s="33" t="s">
        <v>26486</v>
      </c>
      <c r="X4715" s="33" t="s">
        <v>93</v>
      </c>
      <c r="Y4715" s="33">
        <v>1613</v>
      </c>
      <c r="AA4715" s="33" t="s">
        <v>42842</v>
      </c>
      <c r="AB4715" s="33">
        <v>3733</v>
      </c>
      <c r="AC4715" s="103">
        <v>17768</v>
      </c>
    </row>
    <row r="4716" spans="1:29" ht="13" customHeight="1" x14ac:dyDescent="0.2">
      <c r="A4716" s="33" t="s">
        <v>21845</v>
      </c>
      <c r="B4716" s="33">
        <v>50</v>
      </c>
      <c r="C4716" s="33" t="s">
        <v>13</v>
      </c>
      <c r="D4716" s="33" t="s">
        <v>41</v>
      </c>
      <c r="F4716" s="94">
        <v>42531</v>
      </c>
      <c r="G4716" s="33" t="s">
        <v>21846</v>
      </c>
      <c r="H4716" s="33" t="s">
        <v>5723</v>
      </c>
      <c r="I4716" s="33" t="s">
        <v>281</v>
      </c>
      <c r="J4716" s="62">
        <v>98903</v>
      </c>
      <c r="K4716" s="33" t="s">
        <v>5723</v>
      </c>
      <c r="L4716" s="33" t="s">
        <v>9540</v>
      </c>
      <c r="M4716" s="1" t="s">
        <v>46890</v>
      </c>
      <c r="N4716" s="33" t="s">
        <v>20</v>
      </c>
      <c r="O4716" s="33" t="s">
        <v>21847</v>
      </c>
      <c r="P4716" s="33" t="s">
        <v>31754</v>
      </c>
      <c r="Q4716" s="33" t="s">
        <v>29986</v>
      </c>
      <c r="R4716" s="39" t="s">
        <v>21848</v>
      </c>
      <c r="S4716" s="33" t="s">
        <v>93</v>
      </c>
      <c r="T4716" s="33" t="s">
        <v>21</v>
      </c>
      <c r="U4716" s="33" t="s">
        <v>26689</v>
      </c>
      <c r="V4716" s="33" t="s">
        <v>26484</v>
      </c>
      <c r="W4716" s="33" t="s">
        <v>26485</v>
      </c>
      <c r="X4716" s="33" t="s">
        <v>509</v>
      </c>
      <c r="Y4716" s="33">
        <v>1614</v>
      </c>
      <c r="AA4716" s="33" t="s">
        <v>42844</v>
      </c>
      <c r="AB4716" s="33">
        <v>3734</v>
      </c>
      <c r="AC4716" s="103">
        <v>17770</v>
      </c>
    </row>
    <row r="4717" spans="1:29" ht="13" customHeight="1" x14ac:dyDescent="0.2">
      <c r="A4717" s="33" t="s">
        <v>21812</v>
      </c>
      <c r="B4717" s="33">
        <v>34</v>
      </c>
      <c r="C4717" s="33" t="s">
        <v>13</v>
      </c>
      <c r="D4717" s="33" t="s">
        <v>30</v>
      </c>
      <c r="F4717" s="94">
        <v>42530</v>
      </c>
      <c r="G4717" s="33" t="s">
        <v>21813</v>
      </c>
      <c r="H4717" s="33" t="s">
        <v>3796</v>
      </c>
      <c r="I4717" s="33" t="s">
        <v>87</v>
      </c>
      <c r="J4717" s="62">
        <v>35233</v>
      </c>
      <c r="K4717" s="33" t="s">
        <v>1655</v>
      </c>
      <c r="L4717" s="33" t="s">
        <v>21814</v>
      </c>
      <c r="M4717" s="1" t="s">
        <v>47929</v>
      </c>
      <c r="N4717" s="33" t="s">
        <v>20</v>
      </c>
      <c r="O4717" s="33" t="s">
        <v>21815</v>
      </c>
      <c r="P4717" s="33" t="s">
        <v>45771</v>
      </c>
      <c r="Q4717" s="33" t="s">
        <v>29986</v>
      </c>
      <c r="R4717" s="39" t="s">
        <v>21816</v>
      </c>
      <c r="S4717" s="33" t="s">
        <v>93</v>
      </c>
      <c r="T4717" s="33" t="s">
        <v>21</v>
      </c>
      <c r="U4717" s="33" t="s">
        <v>26689</v>
      </c>
      <c r="V4717" s="33" t="s">
        <v>26484</v>
      </c>
      <c r="W4717" s="33" t="s">
        <v>26483</v>
      </c>
      <c r="X4717" s="33" t="s">
        <v>93</v>
      </c>
      <c r="Y4717" s="33">
        <v>1603</v>
      </c>
      <c r="AA4717" s="33" t="s">
        <v>42842</v>
      </c>
      <c r="AB4717" s="33">
        <v>3727</v>
      </c>
      <c r="AC4717" s="103">
        <v>17762</v>
      </c>
    </row>
    <row r="4718" spans="1:29" ht="13" customHeight="1" x14ac:dyDescent="0.2">
      <c r="A4718" s="33" t="s">
        <v>21826</v>
      </c>
      <c r="B4718" s="33">
        <v>38</v>
      </c>
      <c r="C4718" s="33" t="s">
        <v>13</v>
      </c>
      <c r="D4718" s="33" t="s">
        <v>30</v>
      </c>
      <c r="F4718" s="94">
        <v>42530</v>
      </c>
      <c r="G4718" s="33" t="s">
        <v>21827</v>
      </c>
      <c r="H4718" s="33" t="s">
        <v>1495</v>
      </c>
      <c r="I4718" s="33" t="s">
        <v>373</v>
      </c>
      <c r="J4718" s="62">
        <v>17403</v>
      </c>
      <c r="K4718" s="33" t="s">
        <v>1495</v>
      </c>
      <c r="L4718" s="33" t="s">
        <v>10402</v>
      </c>
      <c r="M4718" s="1" t="s">
        <v>47927</v>
      </c>
      <c r="N4718" s="33" t="s">
        <v>20</v>
      </c>
      <c r="O4718" s="33" t="s">
        <v>36581</v>
      </c>
      <c r="P4718" s="33" t="s">
        <v>45771</v>
      </c>
      <c r="Q4718" s="33" t="s">
        <v>29986</v>
      </c>
      <c r="R4718" s="39" t="s">
        <v>21828</v>
      </c>
      <c r="S4718" s="33" t="s">
        <v>93</v>
      </c>
      <c r="T4718" s="33" t="s">
        <v>21</v>
      </c>
      <c r="U4718" s="33" t="s">
        <v>26689</v>
      </c>
      <c r="V4718" s="33" t="s">
        <v>26484</v>
      </c>
      <c r="X4718" s="33" t="s">
        <v>93</v>
      </c>
      <c r="Y4718" s="33">
        <v>1605</v>
      </c>
      <c r="AA4718" s="33" t="s">
        <v>42844</v>
      </c>
      <c r="AB4718" s="33">
        <v>3728</v>
      </c>
      <c r="AC4718" s="103">
        <v>17765</v>
      </c>
    </row>
    <row r="4719" spans="1:29" ht="13" customHeight="1" x14ac:dyDescent="0.2">
      <c r="A4719" s="33" t="s">
        <v>21829</v>
      </c>
      <c r="B4719" s="33">
        <v>52</v>
      </c>
      <c r="C4719" s="33" t="s">
        <v>13</v>
      </c>
      <c r="D4719" s="33" t="s">
        <v>78</v>
      </c>
      <c r="E4719" s="33" t="s">
        <v>21830</v>
      </c>
      <c r="F4719" s="94">
        <v>42530</v>
      </c>
      <c r="G4719" s="33" t="s">
        <v>21831</v>
      </c>
      <c r="H4719" s="33" t="s">
        <v>7219</v>
      </c>
      <c r="I4719" s="33" t="s">
        <v>66</v>
      </c>
      <c r="J4719" s="62">
        <v>77642</v>
      </c>
      <c r="K4719" s="33" t="s">
        <v>1655</v>
      </c>
      <c r="L4719" s="33" t="s">
        <v>7220</v>
      </c>
      <c r="M4719" s="1" t="s">
        <v>46879</v>
      </c>
      <c r="N4719" s="33" t="s">
        <v>20</v>
      </c>
      <c r="O4719" s="33" t="s">
        <v>21832</v>
      </c>
      <c r="P4719" s="33" t="s">
        <v>45771</v>
      </c>
      <c r="Q4719" s="33" t="s">
        <v>29986</v>
      </c>
      <c r="R4719" s="39" t="s">
        <v>21833</v>
      </c>
      <c r="S4719" s="33" t="s">
        <v>93</v>
      </c>
      <c r="T4719" s="33" t="s">
        <v>21</v>
      </c>
      <c r="U4719" s="33" t="s">
        <v>26689</v>
      </c>
      <c r="V4719" s="33" t="s">
        <v>26482</v>
      </c>
      <c r="W4719" s="33" t="s">
        <v>26486</v>
      </c>
      <c r="X4719" s="33" t="s">
        <v>93</v>
      </c>
      <c r="Y4719" s="33">
        <v>1606</v>
      </c>
      <c r="AA4719" s="33" t="s">
        <v>42844</v>
      </c>
      <c r="AB4719" s="33">
        <v>3729</v>
      </c>
      <c r="AC4719" s="103">
        <v>17766</v>
      </c>
    </row>
    <row r="4720" spans="1:29" ht="13" customHeight="1" x14ac:dyDescent="0.2">
      <c r="A4720" s="33" t="s">
        <v>26479</v>
      </c>
      <c r="B4720" s="33">
        <v>68</v>
      </c>
      <c r="C4720" s="33" t="s">
        <v>13</v>
      </c>
      <c r="D4720" s="33" t="s">
        <v>30</v>
      </c>
      <c r="F4720" s="94">
        <v>42530</v>
      </c>
      <c r="G4720" s="33" t="s">
        <v>21820</v>
      </c>
      <c r="H4720" s="33" t="s">
        <v>21821</v>
      </c>
      <c r="I4720" s="33" t="s">
        <v>50</v>
      </c>
      <c r="J4720" s="62">
        <v>49849</v>
      </c>
      <c r="K4720" s="33" t="s">
        <v>21822</v>
      </c>
      <c r="L4720" s="33" t="s">
        <v>21823</v>
      </c>
      <c r="M4720" s="1" t="s">
        <v>47928</v>
      </c>
      <c r="N4720" s="33" t="s">
        <v>20</v>
      </c>
      <c r="O4720" s="33" t="s">
        <v>21824</v>
      </c>
      <c r="P4720" s="33" t="s">
        <v>45771</v>
      </c>
      <c r="Q4720" s="33" t="s">
        <v>29986</v>
      </c>
      <c r="R4720" s="39" t="s">
        <v>21825</v>
      </c>
      <c r="S4720" s="33" t="s">
        <v>509</v>
      </c>
      <c r="T4720" s="33" t="s">
        <v>21</v>
      </c>
      <c r="U4720" s="33" t="s">
        <v>26689</v>
      </c>
      <c r="V4720" s="33" t="s">
        <v>26484</v>
      </c>
      <c r="W4720" s="33" t="s">
        <v>26485</v>
      </c>
      <c r="X4720" s="33" t="s">
        <v>509</v>
      </c>
      <c r="Y4720" s="33">
        <v>1607</v>
      </c>
      <c r="AA4720" s="33" t="s">
        <v>42843</v>
      </c>
      <c r="AB4720" s="33">
        <v>3730</v>
      </c>
      <c r="AC4720" s="103">
        <v>17764</v>
      </c>
    </row>
    <row r="4721" spans="1:29" ht="13" customHeight="1" x14ac:dyDescent="0.2">
      <c r="A4721" s="1" t="s">
        <v>2989</v>
      </c>
      <c r="B4721" s="33" t="s">
        <v>22</v>
      </c>
      <c r="C4721" s="33" t="s">
        <v>13</v>
      </c>
      <c r="D4721" s="1" t="s">
        <v>23</v>
      </c>
      <c r="F4721" s="94">
        <v>42530</v>
      </c>
      <c r="G4721" s="33" t="s">
        <v>21817</v>
      </c>
      <c r="H4721" s="33" t="s">
        <v>21818</v>
      </c>
      <c r="I4721" s="33" t="s">
        <v>111</v>
      </c>
      <c r="J4721" s="62">
        <v>85364</v>
      </c>
      <c r="K4721" s="33" t="s">
        <v>12168</v>
      </c>
      <c r="L4721" s="33" t="s">
        <v>18188</v>
      </c>
      <c r="M4721" s="1" t="s">
        <v>46425</v>
      </c>
      <c r="N4721" s="33" t="s">
        <v>20</v>
      </c>
      <c r="O4721" s="33" t="s">
        <v>36580</v>
      </c>
      <c r="P4721" s="33" t="s">
        <v>45771</v>
      </c>
      <c r="Q4721" s="33" t="s">
        <v>29986</v>
      </c>
      <c r="R4721" s="39" t="s">
        <v>21819</v>
      </c>
      <c r="S4721" s="33" t="s">
        <v>93</v>
      </c>
      <c r="T4721" s="33" t="s">
        <v>21</v>
      </c>
      <c r="U4721" s="33" t="s">
        <v>26504</v>
      </c>
      <c r="V4721" s="33" t="s">
        <v>26484</v>
      </c>
      <c r="W4721" s="33" t="s">
        <v>26485</v>
      </c>
      <c r="X4721" s="33" t="s">
        <v>93</v>
      </c>
      <c r="Y4721" s="33">
        <v>1615</v>
      </c>
      <c r="AA4721" s="33" t="s">
        <v>42844</v>
      </c>
      <c r="AB4721" s="33">
        <v>3726</v>
      </c>
      <c r="AC4721" s="103">
        <v>17763</v>
      </c>
    </row>
    <row r="4722" spans="1:29" ht="13" customHeight="1" x14ac:dyDescent="0.2">
      <c r="A4722" s="33" t="s">
        <v>21834</v>
      </c>
      <c r="B4722" s="33">
        <v>43</v>
      </c>
      <c r="C4722" s="33" t="s">
        <v>13</v>
      </c>
      <c r="D4722" s="33" t="s">
        <v>78</v>
      </c>
      <c r="E4722" s="33" t="s">
        <v>21835</v>
      </c>
      <c r="F4722" s="94">
        <v>42530</v>
      </c>
      <c r="G4722" s="33" t="s">
        <v>21836</v>
      </c>
      <c r="H4722" s="33" t="s">
        <v>1024</v>
      </c>
      <c r="I4722" s="33" t="s">
        <v>366</v>
      </c>
      <c r="J4722" s="62">
        <v>73106</v>
      </c>
      <c r="K4722" s="33" t="s">
        <v>1025</v>
      </c>
      <c r="L4722" s="33" t="s">
        <v>1026</v>
      </c>
      <c r="M4722" s="1" t="s">
        <v>46313</v>
      </c>
      <c r="N4722" s="33" t="s">
        <v>27671</v>
      </c>
      <c r="O4722" s="33" t="s">
        <v>36579</v>
      </c>
      <c r="P4722" s="33" t="s">
        <v>45771</v>
      </c>
      <c r="Q4722" s="33" t="s">
        <v>29986</v>
      </c>
      <c r="R4722" s="39" t="s">
        <v>21837</v>
      </c>
      <c r="S4722" s="33" t="s">
        <v>901</v>
      </c>
      <c r="T4722" s="33" t="s">
        <v>28</v>
      </c>
      <c r="U4722" s="33" t="s">
        <v>26487</v>
      </c>
      <c r="V4722" s="33" t="s">
        <v>26484</v>
      </c>
      <c r="W4722" s="33" t="s">
        <v>26485</v>
      </c>
      <c r="AA4722" s="33" t="s">
        <v>42842</v>
      </c>
      <c r="AB4722" s="33">
        <v>3731</v>
      </c>
      <c r="AC4722" s="103">
        <v>17767</v>
      </c>
    </row>
    <row r="4723" spans="1:29" ht="13" customHeight="1" x14ac:dyDescent="0.2">
      <c r="A4723" s="33" t="s">
        <v>21807</v>
      </c>
      <c r="B4723" s="33">
        <v>43</v>
      </c>
      <c r="C4723" s="33" t="s">
        <v>13</v>
      </c>
      <c r="D4723" s="33" t="s">
        <v>41</v>
      </c>
      <c r="F4723" s="94">
        <v>42529</v>
      </c>
      <c r="G4723" s="33" t="s">
        <v>21808</v>
      </c>
      <c r="H4723" s="33" t="s">
        <v>398</v>
      </c>
      <c r="I4723" s="33" t="s">
        <v>399</v>
      </c>
      <c r="J4723" s="62">
        <v>64128</v>
      </c>
      <c r="K4723" s="33" t="s">
        <v>401</v>
      </c>
      <c r="L4723" s="33" t="s">
        <v>21809</v>
      </c>
      <c r="M4723" s="1" t="s">
        <v>46399</v>
      </c>
      <c r="N4723" s="33" t="s">
        <v>20</v>
      </c>
      <c r="O4723" s="33" t="s">
        <v>21810</v>
      </c>
      <c r="P4723" s="33" t="s">
        <v>45771</v>
      </c>
      <c r="Q4723" s="33" t="s">
        <v>29986</v>
      </c>
      <c r="R4723" s="39" t="s">
        <v>21811</v>
      </c>
      <c r="S4723" s="33" t="s">
        <v>93</v>
      </c>
      <c r="T4723" s="33" t="s">
        <v>21</v>
      </c>
      <c r="U4723" s="33" t="s">
        <v>26689</v>
      </c>
      <c r="V4723" s="33" t="s">
        <v>26484</v>
      </c>
      <c r="W4723" s="33" t="s">
        <v>26485</v>
      </c>
      <c r="X4723" s="33" t="s">
        <v>93</v>
      </c>
      <c r="Y4723" s="33">
        <v>1602</v>
      </c>
      <c r="AA4723" s="33" t="s">
        <v>42842</v>
      </c>
      <c r="AB4723" s="33">
        <v>3725</v>
      </c>
      <c r="AC4723" s="103">
        <v>17758</v>
      </c>
    </row>
    <row r="4724" spans="1:29" ht="13" customHeight="1" x14ac:dyDescent="0.2">
      <c r="A4724" s="33" t="s">
        <v>21804</v>
      </c>
      <c r="B4724" s="33">
        <v>49</v>
      </c>
      <c r="C4724" s="33" t="s">
        <v>13</v>
      </c>
      <c r="D4724" s="33" t="s">
        <v>78</v>
      </c>
      <c r="F4724" s="94">
        <v>42528</v>
      </c>
      <c r="G4724" s="33" t="s">
        <v>22008</v>
      </c>
      <c r="H4724" s="33" t="s">
        <v>2915</v>
      </c>
      <c r="I4724" s="33" t="s">
        <v>224</v>
      </c>
      <c r="J4724" s="62">
        <v>22701</v>
      </c>
      <c r="K4724" s="33" t="s">
        <v>2915</v>
      </c>
      <c r="L4724" s="33" t="s">
        <v>21805</v>
      </c>
      <c r="M4724" s="1" t="s">
        <v>47515</v>
      </c>
      <c r="N4724" s="33" t="s">
        <v>20</v>
      </c>
      <c r="O4724" s="33" t="s">
        <v>36582</v>
      </c>
      <c r="P4724" s="33" t="s">
        <v>45771</v>
      </c>
      <c r="Q4724" s="33" t="s">
        <v>29986</v>
      </c>
      <c r="R4724" s="39" t="s">
        <v>21806</v>
      </c>
      <c r="S4724" s="33" t="s">
        <v>93</v>
      </c>
      <c r="T4724" s="33" t="s">
        <v>21</v>
      </c>
      <c r="U4724" s="33" t="s">
        <v>26689</v>
      </c>
      <c r="V4724" s="33" t="s">
        <v>26482</v>
      </c>
      <c r="W4724" s="33" t="s">
        <v>26485</v>
      </c>
      <c r="X4724" s="33" t="s">
        <v>93</v>
      </c>
      <c r="Y4724" s="33">
        <v>1601</v>
      </c>
      <c r="AA4724" s="33" t="s">
        <v>42843</v>
      </c>
      <c r="AB4724" s="33">
        <v>3721</v>
      </c>
      <c r="AC4724" s="103">
        <v>17756</v>
      </c>
    </row>
    <row r="4725" spans="1:29" ht="13" customHeight="1" x14ac:dyDescent="0.2">
      <c r="A4725" s="33" t="s">
        <v>21794</v>
      </c>
      <c r="B4725" s="33">
        <v>63</v>
      </c>
      <c r="C4725" s="33" t="s">
        <v>13</v>
      </c>
      <c r="D4725" s="33" t="s">
        <v>30</v>
      </c>
      <c r="E4725" s="33" t="s">
        <v>21795</v>
      </c>
      <c r="F4725" s="94">
        <v>42528</v>
      </c>
      <c r="G4725" s="33" t="s">
        <v>21796</v>
      </c>
      <c r="H4725" s="33" t="s">
        <v>21497</v>
      </c>
      <c r="I4725" s="33" t="s">
        <v>159</v>
      </c>
      <c r="J4725" s="62">
        <v>30281</v>
      </c>
      <c r="K4725" s="33" t="s">
        <v>7609</v>
      </c>
      <c r="L4725" s="33" t="s">
        <v>7610</v>
      </c>
      <c r="M4725" s="1" t="s">
        <v>46905</v>
      </c>
      <c r="N4725" s="33" t="s">
        <v>20</v>
      </c>
      <c r="O4725" s="33" t="s">
        <v>36583</v>
      </c>
      <c r="P4725" s="33" t="s">
        <v>42395</v>
      </c>
      <c r="Q4725" s="33" t="s">
        <v>29986</v>
      </c>
      <c r="R4725" s="39" t="s">
        <v>21797</v>
      </c>
      <c r="S4725" s="33" t="s">
        <v>93</v>
      </c>
      <c r="T4725" s="33" t="s">
        <v>21</v>
      </c>
      <c r="U4725" s="33" t="s">
        <v>26689</v>
      </c>
      <c r="V4725" s="33" t="s">
        <v>26484</v>
      </c>
      <c r="W4725" s="33" t="s">
        <v>26485</v>
      </c>
      <c r="X4725" s="33" t="s">
        <v>93</v>
      </c>
      <c r="Y4725" s="33">
        <v>1604</v>
      </c>
      <c r="AA4725" s="33" t="s">
        <v>42844</v>
      </c>
      <c r="AB4725" s="33">
        <v>3722</v>
      </c>
      <c r="AC4725" s="103">
        <v>17752</v>
      </c>
    </row>
    <row r="4726" spans="1:29" ht="13" customHeight="1" x14ac:dyDescent="0.2">
      <c r="A4726" s="33" t="s">
        <v>21798</v>
      </c>
      <c r="B4726" s="33">
        <v>25</v>
      </c>
      <c r="C4726" s="33" t="s">
        <v>13</v>
      </c>
      <c r="D4726" s="33" t="s">
        <v>30</v>
      </c>
      <c r="F4726" s="94">
        <v>42528</v>
      </c>
      <c r="G4726" s="33" t="s">
        <v>21799</v>
      </c>
      <c r="H4726" s="33" t="s">
        <v>21800</v>
      </c>
      <c r="I4726" s="33" t="s">
        <v>366</v>
      </c>
      <c r="J4726" s="62">
        <v>74467</v>
      </c>
      <c r="K4726" s="33" t="s">
        <v>21800</v>
      </c>
      <c r="L4726" s="33" t="s">
        <v>21801</v>
      </c>
      <c r="M4726" s="1" t="s">
        <v>46940</v>
      </c>
      <c r="N4726" s="33" t="s">
        <v>20</v>
      </c>
      <c r="O4726" s="33" t="s">
        <v>21802</v>
      </c>
      <c r="P4726" s="33" t="s">
        <v>45771</v>
      </c>
      <c r="Q4726" s="33" t="s">
        <v>29986</v>
      </c>
      <c r="R4726" s="39" t="s">
        <v>21803</v>
      </c>
      <c r="S4726" s="33" t="s">
        <v>93</v>
      </c>
      <c r="T4726" s="33" t="s">
        <v>45897</v>
      </c>
      <c r="U4726" s="33" t="s">
        <v>49804</v>
      </c>
      <c r="V4726" s="33" t="s">
        <v>26482</v>
      </c>
      <c r="W4726" s="33" t="s">
        <v>26483</v>
      </c>
      <c r="X4726" s="33" t="s">
        <v>509</v>
      </c>
      <c r="Y4726" s="33">
        <v>1596</v>
      </c>
      <c r="AA4726" s="33" t="s">
        <v>42843</v>
      </c>
      <c r="AB4726" s="33">
        <v>3723</v>
      </c>
      <c r="AC4726" s="103">
        <v>17755</v>
      </c>
    </row>
    <row r="4727" spans="1:29" ht="13" customHeight="1" x14ac:dyDescent="0.2">
      <c r="A4727" s="33" t="s">
        <v>21790</v>
      </c>
      <c r="B4727" s="33">
        <v>21</v>
      </c>
      <c r="C4727" s="33" t="s">
        <v>13</v>
      </c>
      <c r="D4727" s="33" t="s">
        <v>41</v>
      </c>
      <c r="F4727" s="94">
        <v>42528</v>
      </c>
      <c r="G4727" s="33" t="s">
        <v>21791</v>
      </c>
      <c r="H4727" s="33" t="s">
        <v>8635</v>
      </c>
      <c r="I4727" s="33" t="s">
        <v>38</v>
      </c>
      <c r="J4727" s="62">
        <v>95380</v>
      </c>
      <c r="K4727" s="33" t="s">
        <v>2941</v>
      </c>
      <c r="L4727" s="33" t="s">
        <v>9289</v>
      </c>
      <c r="M4727" s="1" t="s">
        <v>45997</v>
      </c>
      <c r="N4727" s="33" t="s">
        <v>20</v>
      </c>
      <c r="O4727" s="33" t="s">
        <v>21792</v>
      </c>
      <c r="P4727" s="33" t="s">
        <v>45771</v>
      </c>
      <c r="Q4727" s="33" t="s">
        <v>29986</v>
      </c>
      <c r="R4727" s="39" t="s">
        <v>21793</v>
      </c>
      <c r="S4727" s="33" t="s">
        <v>93</v>
      </c>
      <c r="T4727" s="33" t="s">
        <v>350</v>
      </c>
      <c r="U4727" s="33" t="s">
        <v>26775</v>
      </c>
      <c r="V4727" s="33" t="s">
        <v>26482</v>
      </c>
      <c r="W4727" s="33" t="s">
        <v>26485</v>
      </c>
      <c r="X4727" s="33" t="s">
        <v>93</v>
      </c>
      <c r="Y4727" s="33">
        <v>1599</v>
      </c>
      <c r="AA4727" s="33" t="s">
        <v>42844</v>
      </c>
      <c r="AB4727" s="33">
        <v>3724</v>
      </c>
      <c r="AC4727" s="103">
        <v>17753</v>
      </c>
    </row>
    <row r="4728" spans="1:29" ht="13" customHeight="1" x14ac:dyDescent="0.2">
      <c r="A4728" s="33" t="s">
        <v>21786</v>
      </c>
      <c r="B4728" s="33">
        <v>23</v>
      </c>
      <c r="C4728" s="33" t="s">
        <v>13</v>
      </c>
      <c r="D4728" s="33" t="s">
        <v>78</v>
      </c>
      <c r="F4728" s="94">
        <v>42527</v>
      </c>
      <c r="G4728" s="33" t="s">
        <v>21787</v>
      </c>
      <c r="H4728" s="33" t="s">
        <v>1199</v>
      </c>
      <c r="I4728" s="33" t="s">
        <v>62</v>
      </c>
      <c r="J4728" s="62">
        <v>43211</v>
      </c>
      <c r="K4728" s="33" t="s">
        <v>1200</v>
      </c>
      <c r="L4728" s="33" t="s">
        <v>11422</v>
      </c>
      <c r="M4728" s="1" t="s">
        <v>45979</v>
      </c>
      <c r="N4728" s="33" t="s">
        <v>20</v>
      </c>
      <c r="O4728" s="33" t="s">
        <v>21788</v>
      </c>
      <c r="P4728" s="33" t="s">
        <v>42395</v>
      </c>
      <c r="Q4728" s="33" t="s">
        <v>29986</v>
      </c>
      <c r="R4728" s="39" t="s">
        <v>21789</v>
      </c>
      <c r="S4728" s="33" t="s">
        <v>93</v>
      </c>
      <c r="T4728" s="33" t="s">
        <v>21</v>
      </c>
      <c r="U4728" s="33" t="s">
        <v>26689</v>
      </c>
      <c r="V4728" s="33" t="s">
        <v>26484</v>
      </c>
      <c r="W4728" s="33" t="s">
        <v>26485</v>
      </c>
      <c r="X4728" s="33" t="s">
        <v>93</v>
      </c>
      <c r="Y4728" s="33">
        <v>1595</v>
      </c>
      <c r="AA4728" s="33" t="s">
        <v>42842</v>
      </c>
      <c r="AB4728" s="33">
        <v>3719</v>
      </c>
      <c r="AC4728" s="103">
        <v>17749</v>
      </c>
    </row>
    <row r="4729" spans="1:29" ht="13" customHeight="1" x14ac:dyDescent="0.2">
      <c r="A4729" s="33" t="s">
        <v>21781</v>
      </c>
      <c r="B4729" s="33">
        <v>25</v>
      </c>
      <c r="C4729" s="33" t="s">
        <v>13</v>
      </c>
      <c r="D4729" s="33" t="s">
        <v>41</v>
      </c>
      <c r="E4729" s="33" t="s">
        <v>21782</v>
      </c>
      <c r="F4729" s="94">
        <v>42527</v>
      </c>
      <c r="G4729" s="33" t="s">
        <v>21783</v>
      </c>
      <c r="H4729" s="33" t="s">
        <v>19778</v>
      </c>
      <c r="I4729" s="33" t="s">
        <v>811</v>
      </c>
      <c r="J4729" s="62">
        <v>96720</v>
      </c>
      <c r="K4729" s="33" t="s">
        <v>3606</v>
      </c>
      <c r="L4729" s="33" t="s">
        <v>3607</v>
      </c>
      <c r="M4729" s="1" t="s">
        <v>46793</v>
      </c>
      <c r="N4729" s="33" t="s">
        <v>20</v>
      </c>
      <c r="O4729" s="33" t="s">
        <v>21784</v>
      </c>
      <c r="P4729" s="33" t="s">
        <v>45771</v>
      </c>
      <c r="Q4729" s="33" t="s">
        <v>29986</v>
      </c>
      <c r="R4729" s="39" t="s">
        <v>21785</v>
      </c>
      <c r="S4729" s="33" t="s">
        <v>93</v>
      </c>
      <c r="T4729" s="33" t="s">
        <v>21</v>
      </c>
      <c r="U4729" s="33" t="s">
        <v>26682</v>
      </c>
      <c r="V4729" s="33" t="s">
        <v>26482</v>
      </c>
      <c r="W4729" s="33" t="s">
        <v>26485</v>
      </c>
      <c r="X4729" s="33" t="s">
        <v>93</v>
      </c>
      <c r="Y4729" s="33">
        <v>1597</v>
      </c>
      <c r="AA4729" s="33" t="s">
        <v>42844</v>
      </c>
      <c r="AB4729" s="33">
        <v>3720</v>
      </c>
      <c r="AC4729" s="103">
        <v>17748</v>
      </c>
    </row>
    <row r="4730" spans="1:29" ht="13" customHeight="1" x14ac:dyDescent="0.2">
      <c r="A4730" s="33" t="s">
        <v>21771</v>
      </c>
      <c r="B4730" s="33">
        <v>31</v>
      </c>
      <c r="C4730" s="33" t="s">
        <v>13</v>
      </c>
      <c r="D4730" s="33" t="s">
        <v>30</v>
      </c>
      <c r="F4730" s="94">
        <v>42526</v>
      </c>
      <c r="G4730" s="33" t="s">
        <v>21772</v>
      </c>
      <c r="H4730" s="33" t="s">
        <v>7036</v>
      </c>
      <c r="I4730" s="33" t="s">
        <v>55</v>
      </c>
      <c r="J4730" s="62">
        <v>33914</v>
      </c>
      <c r="K4730" s="33" t="s">
        <v>5072</v>
      </c>
      <c r="L4730" s="33" t="s">
        <v>14217</v>
      </c>
      <c r="M4730" s="1" t="s">
        <v>47930</v>
      </c>
      <c r="N4730" s="33" t="s">
        <v>20</v>
      </c>
      <c r="O4730" s="33" t="s">
        <v>21773</v>
      </c>
      <c r="P4730" s="33" t="s">
        <v>45392</v>
      </c>
      <c r="Q4730" s="33" t="s">
        <v>29986</v>
      </c>
      <c r="R4730" s="39" t="s">
        <v>21774</v>
      </c>
      <c r="S4730" s="33" t="s">
        <v>93</v>
      </c>
      <c r="T4730" s="33" t="s">
        <v>21</v>
      </c>
      <c r="U4730" s="33" t="s">
        <v>26689</v>
      </c>
      <c r="V4730" s="33" t="s">
        <v>26482</v>
      </c>
      <c r="W4730" s="33" t="s">
        <v>26483</v>
      </c>
      <c r="X4730" s="33" t="s">
        <v>93</v>
      </c>
      <c r="Y4730" s="33">
        <v>1593</v>
      </c>
      <c r="AA4730" s="33" t="s">
        <v>42844</v>
      </c>
      <c r="AB4730" s="33">
        <v>3717</v>
      </c>
      <c r="AC4730" s="103">
        <v>17746</v>
      </c>
    </row>
    <row r="4731" spans="1:29" ht="13" customHeight="1" x14ac:dyDescent="0.2">
      <c r="A4731" s="33" t="s">
        <v>21775</v>
      </c>
      <c r="B4731" s="33">
        <v>38</v>
      </c>
      <c r="C4731" s="33" t="s">
        <v>102</v>
      </c>
      <c r="D4731" s="33" t="s">
        <v>30</v>
      </c>
      <c r="F4731" s="94">
        <v>42526</v>
      </c>
      <c r="G4731" s="33" t="s">
        <v>21776</v>
      </c>
      <c r="H4731" s="33" t="s">
        <v>21777</v>
      </c>
      <c r="I4731" s="33" t="s">
        <v>50</v>
      </c>
      <c r="J4731" s="62">
        <v>49014</v>
      </c>
      <c r="K4731" s="33" t="s">
        <v>5605</v>
      </c>
      <c r="L4731" s="33" t="s">
        <v>21778</v>
      </c>
      <c r="M4731" s="1" t="s">
        <v>46782</v>
      </c>
      <c r="N4731" s="33" t="s">
        <v>20</v>
      </c>
      <c r="O4731" s="33" t="s">
        <v>21779</v>
      </c>
      <c r="P4731" s="33" t="s">
        <v>23029</v>
      </c>
      <c r="Q4731" s="33" t="s">
        <v>29986</v>
      </c>
      <c r="R4731" s="39" t="s">
        <v>21780</v>
      </c>
      <c r="S4731" s="33" t="s">
        <v>93</v>
      </c>
      <c r="T4731" s="33" t="s">
        <v>45897</v>
      </c>
      <c r="U4731" s="33" t="s">
        <v>49804</v>
      </c>
      <c r="V4731" s="33" t="s">
        <v>26482</v>
      </c>
      <c r="W4731" s="33" t="s">
        <v>26485</v>
      </c>
      <c r="AA4731" s="33" t="s">
        <v>42844</v>
      </c>
      <c r="AB4731" s="33">
        <v>3718</v>
      </c>
      <c r="AC4731" s="103">
        <v>17747</v>
      </c>
    </row>
    <row r="4732" spans="1:29" ht="13" customHeight="1" x14ac:dyDescent="0.2">
      <c r="A4732" s="33" t="s">
        <v>21768</v>
      </c>
      <c r="B4732" s="33">
        <v>31</v>
      </c>
      <c r="C4732" s="33" t="s">
        <v>13</v>
      </c>
      <c r="D4732" s="33" t="s">
        <v>30</v>
      </c>
      <c r="E4732" s="33" t="s">
        <v>23764</v>
      </c>
      <c r="F4732" s="94">
        <v>42525</v>
      </c>
      <c r="G4732" s="33" t="s">
        <v>22009</v>
      </c>
      <c r="H4732" s="33" t="s">
        <v>846</v>
      </c>
      <c r="I4732" s="33" t="s">
        <v>197</v>
      </c>
      <c r="J4732" s="62">
        <v>47302</v>
      </c>
      <c r="K4732" s="33" t="s">
        <v>847</v>
      </c>
      <c r="L4732" s="33" t="s">
        <v>848</v>
      </c>
      <c r="M4732" s="1" t="s">
        <v>47932</v>
      </c>
      <c r="N4732" s="33" t="s">
        <v>20</v>
      </c>
      <c r="O4732" s="33" t="s">
        <v>21769</v>
      </c>
      <c r="P4732" s="33" t="s">
        <v>45771</v>
      </c>
      <c r="Q4732" s="33" t="s">
        <v>29986</v>
      </c>
      <c r="R4732" s="39" t="s">
        <v>21770</v>
      </c>
      <c r="S4732" s="33" t="s">
        <v>509</v>
      </c>
      <c r="T4732" s="33" t="s">
        <v>21</v>
      </c>
      <c r="U4732" s="33" t="s">
        <v>26682</v>
      </c>
      <c r="V4732" s="33" t="s">
        <v>26482</v>
      </c>
      <c r="W4732" s="33" t="s">
        <v>26485</v>
      </c>
      <c r="X4732" s="33" t="s">
        <v>509</v>
      </c>
      <c r="Y4732" s="33">
        <v>1598</v>
      </c>
      <c r="AA4732" s="33" t="s">
        <v>42842</v>
      </c>
      <c r="AB4732" s="33">
        <v>3715</v>
      </c>
      <c r="AC4732" s="103">
        <v>17745</v>
      </c>
    </row>
    <row r="4733" spans="1:29" ht="13" customHeight="1" x14ac:dyDescent="0.2">
      <c r="A4733" s="33" t="s">
        <v>21758</v>
      </c>
      <c r="B4733" s="33">
        <v>35</v>
      </c>
      <c r="C4733" s="33" t="s">
        <v>13</v>
      </c>
      <c r="D4733" s="33" t="s">
        <v>78</v>
      </c>
      <c r="E4733" s="33" t="s">
        <v>21759</v>
      </c>
      <c r="F4733" s="94">
        <v>42525</v>
      </c>
      <c r="G4733" s="33" t="s">
        <v>21760</v>
      </c>
      <c r="H4733" s="33" t="s">
        <v>12393</v>
      </c>
      <c r="I4733" s="33" t="s">
        <v>87</v>
      </c>
      <c r="J4733" s="62">
        <v>36027</v>
      </c>
      <c r="K4733" s="33" t="s">
        <v>12394</v>
      </c>
      <c r="L4733" s="33" t="s">
        <v>21761</v>
      </c>
      <c r="M4733" s="1" t="s">
        <v>47931</v>
      </c>
      <c r="N4733" s="33" t="s">
        <v>20</v>
      </c>
      <c r="O4733" s="33" t="s">
        <v>21762</v>
      </c>
      <c r="P4733" s="33" t="s">
        <v>45771</v>
      </c>
      <c r="Q4733" s="33" t="s">
        <v>29986</v>
      </c>
      <c r="R4733" s="39" t="s">
        <v>21763</v>
      </c>
      <c r="S4733" s="33" t="s">
        <v>93</v>
      </c>
      <c r="T4733" s="33" t="s">
        <v>21</v>
      </c>
      <c r="U4733" s="33" t="s">
        <v>26689</v>
      </c>
      <c r="V4733" s="33" t="s">
        <v>26484</v>
      </c>
      <c r="W4733" s="33" t="s">
        <v>19153</v>
      </c>
      <c r="X4733" s="33" t="s">
        <v>509</v>
      </c>
      <c r="Y4733" s="33">
        <v>1594</v>
      </c>
      <c r="AA4733" s="33" t="s">
        <v>42843</v>
      </c>
      <c r="AB4733" s="33">
        <v>3714</v>
      </c>
      <c r="AC4733" s="103">
        <v>17744</v>
      </c>
    </row>
    <row r="4734" spans="1:29" ht="13" customHeight="1" x14ac:dyDescent="0.2">
      <c r="A4734" s="1" t="s">
        <v>21764</v>
      </c>
      <c r="B4734" s="33">
        <v>31</v>
      </c>
      <c r="C4734" s="33" t="s">
        <v>13</v>
      </c>
      <c r="D4734" s="1" t="s">
        <v>30</v>
      </c>
      <c r="F4734" s="94">
        <v>42525</v>
      </c>
      <c r="G4734" s="33" t="s">
        <v>21765</v>
      </c>
      <c r="H4734" s="33" t="s">
        <v>4038</v>
      </c>
      <c r="I4734" s="33" t="s">
        <v>38</v>
      </c>
      <c r="J4734" s="62">
        <v>96064</v>
      </c>
      <c r="K4734" s="33" t="s">
        <v>893</v>
      </c>
      <c r="L4734" s="33" t="s">
        <v>894</v>
      </c>
      <c r="M4734" s="1" t="s">
        <v>45955</v>
      </c>
      <c r="N4734" s="33" t="s">
        <v>20</v>
      </c>
      <c r="O4734" s="33" t="s">
        <v>21766</v>
      </c>
      <c r="P4734" s="33" t="s">
        <v>31864</v>
      </c>
      <c r="Q4734" s="33" t="s">
        <v>29986</v>
      </c>
      <c r="R4734" s="39" t="s">
        <v>21767</v>
      </c>
      <c r="S4734" s="33" t="s">
        <v>22</v>
      </c>
      <c r="T4734" s="33" t="s">
        <v>28</v>
      </c>
      <c r="U4734" s="33" t="s">
        <v>26487</v>
      </c>
      <c r="V4734" s="33" t="s">
        <v>26484</v>
      </c>
      <c r="W4734" s="33" t="s">
        <v>26485</v>
      </c>
      <c r="X4734" s="33" t="s">
        <v>93</v>
      </c>
      <c r="Y4734" s="33">
        <v>1592</v>
      </c>
      <c r="AA4734" s="33" t="s">
        <v>42843</v>
      </c>
      <c r="AB4734" s="33">
        <v>3716</v>
      </c>
      <c r="AC4734" s="103">
        <v>17743</v>
      </c>
    </row>
    <row r="4735" spans="1:29" ht="13" customHeight="1" x14ac:dyDescent="0.2">
      <c r="A4735" s="33" t="s">
        <v>21751</v>
      </c>
      <c r="B4735" s="33">
        <v>28</v>
      </c>
      <c r="C4735" s="33" t="s">
        <v>13</v>
      </c>
      <c r="D4735" s="33" t="s">
        <v>127</v>
      </c>
      <c r="F4735" s="94">
        <v>42524</v>
      </c>
      <c r="G4735" s="33" t="s">
        <v>21752</v>
      </c>
      <c r="H4735" s="33" t="s">
        <v>21753</v>
      </c>
      <c r="I4735" s="33" t="s">
        <v>131</v>
      </c>
      <c r="J4735" s="62">
        <v>57770</v>
      </c>
      <c r="K4735" s="33" t="s">
        <v>21754</v>
      </c>
      <c r="L4735" s="33" t="s">
        <v>21755</v>
      </c>
      <c r="M4735" s="1" t="s">
        <v>47933</v>
      </c>
      <c r="N4735" s="33" t="s">
        <v>20</v>
      </c>
      <c r="O4735" s="33" t="s">
        <v>21756</v>
      </c>
      <c r="P4735" s="33" t="s">
        <v>45771</v>
      </c>
      <c r="Q4735" s="33" t="s">
        <v>29986</v>
      </c>
      <c r="R4735" s="39" t="s">
        <v>21757</v>
      </c>
      <c r="S4735" s="33" t="s">
        <v>22</v>
      </c>
      <c r="T4735" s="33" t="s">
        <v>21</v>
      </c>
      <c r="U4735" s="33" t="s">
        <v>26682</v>
      </c>
      <c r="V4735" s="33" t="s">
        <v>26484</v>
      </c>
      <c r="W4735" s="33" t="s">
        <v>26485</v>
      </c>
      <c r="AA4735" s="33" t="s">
        <v>42843</v>
      </c>
      <c r="AB4735" s="33">
        <v>3713</v>
      </c>
      <c r="AC4735" s="103">
        <v>17740</v>
      </c>
    </row>
    <row r="4736" spans="1:29" ht="13" customHeight="1" x14ac:dyDescent="0.2">
      <c r="A4736" s="33" t="s">
        <v>21732</v>
      </c>
      <c r="B4736" s="33">
        <v>33</v>
      </c>
      <c r="C4736" s="33" t="s">
        <v>13</v>
      </c>
      <c r="D4736" s="33" t="s">
        <v>30</v>
      </c>
      <c r="F4736" s="94">
        <v>42524</v>
      </c>
      <c r="G4736" s="33" t="s">
        <v>21733</v>
      </c>
      <c r="H4736" s="33" t="s">
        <v>21734</v>
      </c>
      <c r="I4736" s="33" t="s">
        <v>308</v>
      </c>
      <c r="J4736" s="62">
        <v>99645</v>
      </c>
      <c r="K4736" s="33" t="s">
        <v>19721</v>
      </c>
      <c r="L4736" s="33" t="s">
        <v>10171</v>
      </c>
      <c r="M4736" s="1" t="s">
        <v>46185</v>
      </c>
      <c r="N4736" s="33" t="s">
        <v>20</v>
      </c>
      <c r="O4736" s="33" t="s">
        <v>21735</v>
      </c>
      <c r="P4736" s="33" t="s">
        <v>45771</v>
      </c>
      <c r="Q4736" s="33" t="s">
        <v>29986</v>
      </c>
      <c r="R4736" s="39" t="s">
        <v>21736</v>
      </c>
      <c r="S4736" s="33" t="s">
        <v>22</v>
      </c>
      <c r="T4736" s="33" t="s">
        <v>21</v>
      </c>
      <c r="U4736" s="33" t="s">
        <v>26682</v>
      </c>
      <c r="V4736" s="33" t="s">
        <v>26482</v>
      </c>
      <c r="W4736" s="33" t="s">
        <v>26485</v>
      </c>
      <c r="X4736" s="33" t="s">
        <v>93</v>
      </c>
      <c r="Y4736" s="33">
        <v>1590</v>
      </c>
      <c r="AA4736" s="33" t="s">
        <v>42843</v>
      </c>
      <c r="AB4736" s="33">
        <v>3711</v>
      </c>
      <c r="AC4736" s="103">
        <v>17736</v>
      </c>
    </row>
    <row r="4737" spans="1:29" ht="13" customHeight="1" x14ac:dyDescent="0.2">
      <c r="A4737" s="33" t="s">
        <v>21746</v>
      </c>
      <c r="B4737" s="33">
        <v>34</v>
      </c>
      <c r="C4737" s="33" t="s">
        <v>13</v>
      </c>
      <c r="D4737" s="33" t="s">
        <v>127</v>
      </c>
      <c r="F4737" s="94">
        <v>42524</v>
      </c>
      <c r="G4737" s="33" t="s">
        <v>21747</v>
      </c>
      <c r="H4737" s="33" t="s">
        <v>1513</v>
      </c>
      <c r="I4737" s="33" t="s">
        <v>111</v>
      </c>
      <c r="J4737" s="62">
        <v>85344</v>
      </c>
      <c r="K4737" s="33" t="s">
        <v>3657</v>
      </c>
      <c r="L4737" s="33" t="s">
        <v>21748</v>
      </c>
      <c r="M4737" s="1" t="s">
        <v>47934</v>
      </c>
      <c r="N4737" s="33" t="s">
        <v>20</v>
      </c>
      <c r="O4737" s="33" t="s">
        <v>21749</v>
      </c>
      <c r="P4737" s="33" t="s">
        <v>45771</v>
      </c>
      <c r="Q4737" s="33" t="s">
        <v>29986</v>
      </c>
      <c r="R4737" s="39" t="s">
        <v>21750</v>
      </c>
      <c r="S4737" s="33" t="s">
        <v>22</v>
      </c>
      <c r="T4737" s="33" t="s">
        <v>21</v>
      </c>
      <c r="U4737" s="33" t="s">
        <v>26682</v>
      </c>
      <c r="V4737" s="33" t="s">
        <v>26482</v>
      </c>
      <c r="W4737" s="33" t="s">
        <v>26485</v>
      </c>
      <c r="X4737" s="33" t="s">
        <v>93</v>
      </c>
      <c r="Y4737" s="33">
        <v>1591</v>
      </c>
      <c r="AA4737" s="33" t="s">
        <v>42843</v>
      </c>
      <c r="AB4737" s="33">
        <v>3712</v>
      </c>
      <c r="AC4737" s="103">
        <v>17739</v>
      </c>
    </row>
    <row r="4738" spans="1:29" ht="13" customHeight="1" x14ac:dyDescent="0.2">
      <c r="A4738" s="33" t="s">
        <v>21737</v>
      </c>
      <c r="B4738" s="33">
        <v>18</v>
      </c>
      <c r="C4738" s="33" t="s">
        <v>13</v>
      </c>
      <c r="D4738" s="33" t="s">
        <v>78</v>
      </c>
      <c r="F4738" s="94">
        <v>42523</v>
      </c>
      <c r="G4738" s="33" t="s">
        <v>21738</v>
      </c>
      <c r="H4738" s="33" t="s">
        <v>3842</v>
      </c>
      <c r="I4738" s="33" t="s">
        <v>337</v>
      </c>
      <c r="J4738" s="62">
        <v>28262</v>
      </c>
      <c r="K4738" s="33" t="s">
        <v>3844</v>
      </c>
      <c r="L4738" s="33" t="s">
        <v>3845</v>
      </c>
      <c r="M4738" s="1" t="s">
        <v>49719</v>
      </c>
      <c r="N4738" s="33" t="s">
        <v>20</v>
      </c>
      <c r="O4738" s="33" t="s">
        <v>21739</v>
      </c>
      <c r="P4738" s="33" t="s">
        <v>31864</v>
      </c>
      <c r="Q4738" s="33" t="s">
        <v>29986</v>
      </c>
      <c r="R4738" s="39" t="s">
        <v>21740</v>
      </c>
      <c r="S4738" s="33" t="s">
        <v>93</v>
      </c>
      <c r="T4738" s="33" t="s">
        <v>21</v>
      </c>
      <c r="U4738" s="33" t="s">
        <v>26689</v>
      </c>
      <c r="V4738" s="33" t="s">
        <v>26482</v>
      </c>
      <c r="W4738" s="33" t="s">
        <v>26485</v>
      </c>
      <c r="X4738" s="33" t="s">
        <v>509</v>
      </c>
      <c r="Y4738" s="33">
        <v>1589</v>
      </c>
      <c r="AA4738" s="33" t="s">
        <v>42842</v>
      </c>
      <c r="AB4738" s="33">
        <v>3709</v>
      </c>
      <c r="AC4738" s="103">
        <v>17734</v>
      </c>
    </row>
    <row r="4739" spans="1:29" ht="13" customHeight="1" x14ac:dyDescent="0.2">
      <c r="A4739" s="33" t="s">
        <v>21741</v>
      </c>
      <c r="B4739" s="33">
        <v>43</v>
      </c>
      <c r="C4739" s="33" t="s">
        <v>13</v>
      </c>
      <c r="D4739" s="33" t="s">
        <v>78</v>
      </c>
      <c r="E4739" s="33" t="s">
        <v>21742</v>
      </c>
      <c r="F4739" s="94">
        <v>42523</v>
      </c>
      <c r="G4739" s="33" t="s">
        <v>21743</v>
      </c>
      <c r="H4739" s="33" t="s">
        <v>3047</v>
      </c>
      <c r="I4739" s="33" t="s">
        <v>224</v>
      </c>
      <c r="J4739" s="62">
        <v>23504</v>
      </c>
      <c r="K4739" s="33" t="s">
        <v>14937</v>
      </c>
      <c r="L4739" s="33" t="s">
        <v>4636</v>
      </c>
      <c r="M4739" s="1" t="s">
        <v>46287</v>
      </c>
      <c r="N4739" s="33" t="s">
        <v>20</v>
      </c>
      <c r="O4739" s="33" t="s">
        <v>21744</v>
      </c>
      <c r="P4739" s="33" t="s">
        <v>45771</v>
      </c>
      <c r="Q4739" s="33" t="s">
        <v>29986</v>
      </c>
      <c r="R4739" s="39" t="s">
        <v>21745</v>
      </c>
      <c r="S4739" s="33" t="s">
        <v>509</v>
      </c>
      <c r="T4739" s="33" t="s">
        <v>28</v>
      </c>
      <c r="U4739" s="33" t="s">
        <v>26682</v>
      </c>
      <c r="V4739" s="33" t="s">
        <v>26482</v>
      </c>
      <c r="W4739" s="33" t="s">
        <v>26485</v>
      </c>
      <c r="X4739" s="33" t="s">
        <v>509</v>
      </c>
      <c r="Y4739" s="33">
        <v>1588</v>
      </c>
      <c r="AA4739" s="33" t="s">
        <v>42842</v>
      </c>
      <c r="AB4739" s="33">
        <v>3710</v>
      </c>
      <c r="AC4739" s="103">
        <v>17735</v>
      </c>
    </row>
    <row r="4740" spans="1:29" ht="13" customHeight="1" x14ac:dyDescent="0.2">
      <c r="A4740" s="33" t="s">
        <v>21719</v>
      </c>
      <c r="B4740" s="33">
        <v>21</v>
      </c>
      <c r="C4740" s="33" t="s">
        <v>13</v>
      </c>
      <c r="D4740" s="33" t="s">
        <v>78</v>
      </c>
      <c r="E4740" s="33" t="s">
        <v>21720</v>
      </c>
      <c r="F4740" s="94">
        <v>42522</v>
      </c>
      <c r="G4740" s="33" t="s">
        <v>21721</v>
      </c>
      <c r="H4740" s="33" t="s">
        <v>21722</v>
      </c>
      <c r="I4740" s="33" t="s">
        <v>159</v>
      </c>
      <c r="J4740" s="62">
        <v>30265</v>
      </c>
      <c r="K4740" s="33" t="s">
        <v>20702</v>
      </c>
      <c r="L4740" s="33" t="s">
        <v>21723</v>
      </c>
      <c r="M4740" s="1" t="s">
        <v>47935</v>
      </c>
      <c r="N4740" s="33" t="s">
        <v>20</v>
      </c>
      <c r="O4740" s="33" t="s">
        <v>21724</v>
      </c>
      <c r="P4740" s="33" t="s">
        <v>45771</v>
      </c>
      <c r="Q4740" s="33" t="s">
        <v>29986</v>
      </c>
      <c r="R4740" s="39" t="s">
        <v>21725</v>
      </c>
      <c r="S4740" s="33" t="s">
        <v>93</v>
      </c>
      <c r="T4740" s="33" t="s">
        <v>21</v>
      </c>
      <c r="U4740" s="33" t="s">
        <v>26689</v>
      </c>
      <c r="V4740" s="33" t="s">
        <v>26484</v>
      </c>
      <c r="W4740" s="33" t="s">
        <v>26486</v>
      </c>
      <c r="X4740" s="33" t="s">
        <v>509</v>
      </c>
      <c r="Y4740" s="33">
        <v>1586</v>
      </c>
      <c r="AA4740" s="33" t="s">
        <v>42844</v>
      </c>
      <c r="AB4740" s="33">
        <v>3707</v>
      </c>
      <c r="AC4740" s="103">
        <v>17731</v>
      </c>
    </row>
    <row r="4741" spans="1:29" ht="13" customHeight="1" x14ac:dyDescent="0.2">
      <c r="A4741" s="33" t="s">
        <v>21726</v>
      </c>
      <c r="B4741" s="33">
        <v>51</v>
      </c>
      <c r="C4741" s="33" t="s">
        <v>13</v>
      </c>
      <c r="D4741" s="33" t="s">
        <v>30</v>
      </c>
      <c r="E4741" s="33" t="s">
        <v>21727</v>
      </c>
      <c r="F4741" s="94">
        <v>42522</v>
      </c>
      <c r="G4741" s="33" t="s">
        <v>21728</v>
      </c>
      <c r="H4741" s="33" t="s">
        <v>21729</v>
      </c>
      <c r="I4741" s="33" t="s">
        <v>293</v>
      </c>
      <c r="J4741" s="62">
        <v>40403</v>
      </c>
      <c r="K4741" s="33" t="s">
        <v>2005</v>
      </c>
      <c r="L4741" s="33" t="s">
        <v>6368</v>
      </c>
      <c r="M4741" s="1" t="s">
        <v>47936</v>
      </c>
      <c r="N4741" s="33" t="s">
        <v>20</v>
      </c>
      <c r="O4741" s="33" t="s">
        <v>21730</v>
      </c>
      <c r="P4741" s="33" t="s">
        <v>45771</v>
      </c>
      <c r="Q4741" s="33" t="s">
        <v>29986</v>
      </c>
      <c r="R4741" s="39" t="s">
        <v>21731</v>
      </c>
      <c r="S4741" s="33" t="s">
        <v>93</v>
      </c>
      <c r="T4741" s="33" t="s">
        <v>21</v>
      </c>
      <c r="U4741" s="33" t="s">
        <v>26689</v>
      </c>
      <c r="V4741" s="33" t="s">
        <v>26484</v>
      </c>
      <c r="W4741" s="33" t="s">
        <v>26486</v>
      </c>
      <c r="X4741" s="33" t="s">
        <v>93</v>
      </c>
      <c r="Y4741" s="33">
        <v>1587</v>
      </c>
      <c r="AA4741" s="33" t="s">
        <v>42843</v>
      </c>
      <c r="AB4741" s="33">
        <v>3708</v>
      </c>
      <c r="AC4741" s="103">
        <v>17730</v>
      </c>
    </row>
    <row r="4742" spans="1:29" ht="13" customHeight="1" x14ac:dyDescent="0.2">
      <c r="A4742" s="33" t="s">
        <v>23765</v>
      </c>
      <c r="B4742" s="33" t="s">
        <v>22</v>
      </c>
      <c r="C4742" s="33" t="s">
        <v>13</v>
      </c>
      <c r="D4742" s="33" t="s">
        <v>30</v>
      </c>
      <c r="E4742" s="33" t="s">
        <v>23766</v>
      </c>
      <c r="F4742" s="94">
        <v>42522</v>
      </c>
      <c r="G4742" s="33" t="s">
        <v>21716</v>
      </c>
      <c r="H4742" s="33" t="s">
        <v>581</v>
      </c>
      <c r="I4742" s="33" t="s">
        <v>111</v>
      </c>
      <c r="J4742" s="62">
        <v>85035</v>
      </c>
      <c r="K4742" s="33" t="s">
        <v>582</v>
      </c>
      <c r="L4742" s="33" t="s">
        <v>583</v>
      </c>
      <c r="M4742" s="1" t="s">
        <v>45935</v>
      </c>
      <c r="N4742" s="33" t="s">
        <v>20</v>
      </c>
      <c r="O4742" s="33" t="s">
        <v>21717</v>
      </c>
      <c r="P4742" s="33" t="s">
        <v>45771</v>
      </c>
      <c r="Q4742" s="33" t="s">
        <v>29986</v>
      </c>
      <c r="R4742" s="39" t="s">
        <v>21718</v>
      </c>
      <c r="S4742" s="33" t="s">
        <v>93</v>
      </c>
      <c r="T4742" s="33" t="s">
        <v>21</v>
      </c>
      <c r="U4742" s="33" t="s">
        <v>26689</v>
      </c>
      <c r="V4742" s="33" t="s">
        <v>26484</v>
      </c>
      <c r="W4742" s="33" t="s">
        <v>26485</v>
      </c>
      <c r="X4742" s="33" t="s">
        <v>93</v>
      </c>
      <c r="Y4742" s="33">
        <v>1584</v>
      </c>
      <c r="AA4742" s="33" t="s">
        <v>42844</v>
      </c>
      <c r="AB4742" s="33">
        <v>3706</v>
      </c>
      <c r="AC4742" s="103">
        <v>17732</v>
      </c>
    </row>
    <row r="4743" spans="1:29" ht="13" customHeight="1" x14ac:dyDescent="0.2">
      <c r="A4743" s="33" t="s">
        <v>21711</v>
      </c>
      <c r="B4743" s="33">
        <v>36</v>
      </c>
      <c r="C4743" s="33" t="s">
        <v>13</v>
      </c>
      <c r="D4743" s="33" t="s">
        <v>30</v>
      </c>
      <c r="E4743" s="33" t="s">
        <v>21712</v>
      </c>
      <c r="F4743" s="94">
        <v>42521</v>
      </c>
      <c r="G4743" s="33" t="s">
        <v>21713</v>
      </c>
      <c r="H4743" s="33" t="s">
        <v>11698</v>
      </c>
      <c r="I4743" s="33" t="s">
        <v>105</v>
      </c>
      <c r="J4743" s="62">
        <v>97702</v>
      </c>
      <c r="K4743" s="33" t="s">
        <v>11700</v>
      </c>
      <c r="L4743" s="33" t="s">
        <v>1904</v>
      </c>
      <c r="M4743" s="1" t="s">
        <v>46143</v>
      </c>
      <c r="N4743" s="33" t="s">
        <v>20</v>
      </c>
      <c r="O4743" s="33" t="s">
        <v>21714</v>
      </c>
      <c r="P4743" s="33" t="s">
        <v>45771</v>
      </c>
      <c r="Q4743" s="33" t="s">
        <v>29986</v>
      </c>
      <c r="R4743" s="39" t="s">
        <v>21715</v>
      </c>
      <c r="S4743" s="33" t="s">
        <v>22</v>
      </c>
      <c r="T4743" s="33" t="s">
        <v>21</v>
      </c>
      <c r="U4743" s="33" t="s">
        <v>26682</v>
      </c>
      <c r="V4743" s="33" t="s">
        <v>26482</v>
      </c>
      <c r="W4743" s="33" t="s">
        <v>26485</v>
      </c>
      <c r="X4743" s="33" t="s">
        <v>93</v>
      </c>
      <c r="Y4743" s="33">
        <v>1585</v>
      </c>
      <c r="AA4743" s="33" t="s">
        <v>42842</v>
      </c>
      <c r="AB4743" s="33">
        <v>3705</v>
      </c>
      <c r="AC4743" s="103">
        <v>17726</v>
      </c>
    </row>
    <row r="4744" spans="1:29" ht="13" customHeight="1" x14ac:dyDescent="0.2">
      <c r="A4744" s="33" t="s">
        <v>21700</v>
      </c>
      <c r="B4744" s="33">
        <v>33</v>
      </c>
      <c r="C4744" s="33" t="s">
        <v>13</v>
      </c>
      <c r="D4744" s="33" t="s">
        <v>78</v>
      </c>
      <c r="E4744" s="33" t="s">
        <v>21701</v>
      </c>
      <c r="F4744" s="94">
        <v>42520</v>
      </c>
      <c r="G4744" s="33" t="s">
        <v>21702</v>
      </c>
      <c r="H4744" s="33" t="s">
        <v>515</v>
      </c>
      <c r="I4744" s="33" t="s">
        <v>111</v>
      </c>
      <c r="J4744" s="62">
        <v>85712</v>
      </c>
      <c r="K4744" s="33" t="s">
        <v>516</v>
      </c>
      <c r="L4744" s="33" t="s">
        <v>517</v>
      </c>
      <c r="M4744" s="1" t="s">
        <v>46078</v>
      </c>
      <c r="N4744" s="33" t="s">
        <v>20</v>
      </c>
      <c r="O4744" s="33" t="s">
        <v>21703</v>
      </c>
      <c r="P4744" s="33" t="s">
        <v>45771</v>
      </c>
      <c r="Q4744" s="33" t="s">
        <v>29986</v>
      </c>
      <c r="R4744" s="39" t="s">
        <v>21704</v>
      </c>
      <c r="S4744" s="33" t="s">
        <v>93</v>
      </c>
      <c r="T4744" s="33" t="s">
        <v>21</v>
      </c>
      <c r="U4744" s="33" t="s">
        <v>26689</v>
      </c>
      <c r="V4744" s="33" t="s">
        <v>26484</v>
      </c>
      <c r="W4744" s="33" t="s">
        <v>26485</v>
      </c>
      <c r="X4744" s="33" t="s">
        <v>93</v>
      </c>
      <c r="Y4744" s="33">
        <v>1575</v>
      </c>
      <c r="AA4744" s="33" t="s">
        <v>42842</v>
      </c>
      <c r="AB4744" s="33">
        <v>3704</v>
      </c>
      <c r="AC4744" s="103">
        <v>17723</v>
      </c>
    </row>
    <row r="4745" spans="1:29" ht="13" customHeight="1" x14ac:dyDescent="0.2">
      <c r="A4745" s="33" t="s">
        <v>21705</v>
      </c>
      <c r="B4745" s="33">
        <v>70</v>
      </c>
      <c r="C4745" s="33" t="s">
        <v>13</v>
      </c>
      <c r="D4745" s="33" t="s">
        <v>30</v>
      </c>
      <c r="E4745" s="33" t="s">
        <v>21706</v>
      </c>
      <c r="F4745" s="94">
        <v>42520</v>
      </c>
      <c r="G4745" s="33" t="s">
        <v>22010</v>
      </c>
      <c r="H4745" s="33" t="s">
        <v>21707</v>
      </c>
      <c r="I4745" s="33" t="s">
        <v>105</v>
      </c>
      <c r="J4745" s="62">
        <v>97062</v>
      </c>
      <c r="K4745" s="33" t="s">
        <v>106</v>
      </c>
      <c r="L4745" s="33" t="s">
        <v>21708</v>
      </c>
      <c r="M4745" s="1" t="s">
        <v>47937</v>
      </c>
      <c r="N4745" s="33" t="s">
        <v>20</v>
      </c>
      <c r="O4745" s="33" t="s">
        <v>21709</v>
      </c>
      <c r="P4745" s="33" t="s">
        <v>45771</v>
      </c>
      <c r="Q4745" s="33" t="s">
        <v>29986</v>
      </c>
      <c r="R4745" s="39" t="s">
        <v>21710</v>
      </c>
      <c r="S4745" s="33" t="s">
        <v>93</v>
      </c>
      <c r="T4745" s="33" t="s">
        <v>21</v>
      </c>
      <c r="U4745" s="33" t="s">
        <v>26689</v>
      </c>
      <c r="V4745" s="33" t="s">
        <v>26484</v>
      </c>
      <c r="W4745" s="33" t="s">
        <v>26485</v>
      </c>
      <c r="X4745" s="33" t="s">
        <v>93</v>
      </c>
      <c r="Y4745" s="33">
        <v>1574</v>
      </c>
      <c r="AA4745" s="33" t="s">
        <v>42844</v>
      </c>
      <c r="AB4745" s="33">
        <v>3703</v>
      </c>
      <c r="AC4745" s="103">
        <v>17724</v>
      </c>
    </row>
    <row r="4746" spans="1:29" ht="13" customHeight="1" x14ac:dyDescent="0.2">
      <c r="A4746" s="33" t="s">
        <v>21695</v>
      </c>
      <c r="B4746" s="33">
        <v>25</v>
      </c>
      <c r="C4746" s="33" t="s">
        <v>13</v>
      </c>
      <c r="D4746" s="33" t="s">
        <v>41</v>
      </c>
      <c r="E4746" s="33" t="s">
        <v>21696</v>
      </c>
      <c r="F4746" s="94">
        <v>42519</v>
      </c>
      <c r="G4746" s="33" t="s">
        <v>21697</v>
      </c>
      <c r="H4746" s="33" t="s">
        <v>671</v>
      </c>
      <c r="I4746" s="33" t="s">
        <v>66</v>
      </c>
      <c r="J4746" s="62">
        <v>77079</v>
      </c>
      <c r="K4746" s="33" t="s">
        <v>512</v>
      </c>
      <c r="L4746" s="33" t="s">
        <v>672</v>
      </c>
      <c r="M4746" s="1" t="s">
        <v>45992</v>
      </c>
      <c r="N4746" s="33" t="s">
        <v>20</v>
      </c>
      <c r="O4746" s="33" t="s">
        <v>21698</v>
      </c>
      <c r="P4746" s="33" t="s">
        <v>45771</v>
      </c>
      <c r="Q4746" s="33" t="s">
        <v>29986</v>
      </c>
      <c r="R4746" s="39" t="s">
        <v>21699</v>
      </c>
      <c r="S4746" s="33" t="s">
        <v>509</v>
      </c>
      <c r="T4746" s="33" t="s">
        <v>21</v>
      </c>
      <c r="U4746" s="33" t="s">
        <v>26689</v>
      </c>
      <c r="V4746" s="33" t="s">
        <v>26484</v>
      </c>
      <c r="W4746" s="33" t="s">
        <v>26485</v>
      </c>
      <c r="X4746" s="33" t="s">
        <v>93</v>
      </c>
      <c r="Y4746" s="33">
        <v>1573</v>
      </c>
      <c r="AA4746" s="33" t="s">
        <v>42844</v>
      </c>
      <c r="AB4746" s="33">
        <v>3698</v>
      </c>
      <c r="AC4746" s="103">
        <v>17720</v>
      </c>
    </row>
    <row r="4747" spans="1:29" ht="13" customHeight="1" x14ac:dyDescent="0.2">
      <c r="A4747" s="33" t="s">
        <v>21679</v>
      </c>
      <c r="B4747" s="33">
        <v>32</v>
      </c>
      <c r="C4747" s="33" t="s">
        <v>13</v>
      </c>
      <c r="D4747" s="33" t="s">
        <v>30</v>
      </c>
      <c r="F4747" s="94">
        <v>42519</v>
      </c>
      <c r="G4747" s="33" t="s">
        <v>21680</v>
      </c>
      <c r="H4747" s="33" t="s">
        <v>15138</v>
      </c>
      <c r="I4747" s="33" t="s">
        <v>55</v>
      </c>
      <c r="J4747" s="62">
        <v>32763</v>
      </c>
      <c r="K4747" s="33" t="s">
        <v>3558</v>
      </c>
      <c r="L4747" s="33" t="s">
        <v>241</v>
      </c>
      <c r="M4747" s="1" t="s">
        <v>46026</v>
      </c>
      <c r="N4747" s="33" t="s">
        <v>20</v>
      </c>
      <c r="O4747" s="33" t="s">
        <v>21681</v>
      </c>
      <c r="P4747" s="33" t="s">
        <v>45771</v>
      </c>
      <c r="Q4747" s="33" t="s">
        <v>29986</v>
      </c>
      <c r="R4747" s="39" t="s">
        <v>21682</v>
      </c>
      <c r="S4747" s="33" t="s">
        <v>93</v>
      </c>
      <c r="T4747" s="33" t="s">
        <v>21</v>
      </c>
      <c r="U4747" s="33" t="s">
        <v>26682</v>
      </c>
      <c r="V4747" s="33" t="s">
        <v>26482</v>
      </c>
      <c r="W4747" s="33" t="s">
        <v>26485</v>
      </c>
      <c r="X4747" s="33" t="s">
        <v>93</v>
      </c>
      <c r="Y4747" s="33">
        <v>1577</v>
      </c>
      <c r="AA4747" s="33" t="s">
        <v>42844</v>
      </c>
      <c r="AB4747" s="33">
        <v>3700</v>
      </c>
      <c r="AC4747" s="103">
        <v>17717</v>
      </c>
    </row>
    <row r="4748" spans="1:29" ht="13" customHeight="1" x14ac:dyDescent="0.2">
      <c r="A4748" s="33" t="s">
        <v>21683</v>
      </c>
      <c r="B4748" s="33">
        <v>53</v>
      </c>
      <c r="C4748" s="33" t="s">
        <v>13</v>
      </c>
      <c r="D4748" s="33" t="s">
        <v>30</v>
      </c>
      <c r="F4748" s="94">
        <v>42519</v>
      </c>
      <c r="G4748" s="33" t="s">
        <v>21684</v>
      </c>
      <c r="H4748" s="33" t="s">
        <v>5822</v>
      </c>
      <c r="I4748" s="33" t="s">
        <v>337</v>
      </c>
      <c r="J4748" s="62">
        <v>28328</v>
      </c>
      <c r="K4748" s="33" t="s">
        <v>2685</v>
      </c>
      <c r="L4748" s="33" t="s">
        <v>21685</v>
      </c>
      <c r="M4748" s="1" t="s">
        <v>47938</v>
      </c>
      <c r="N4748" s="33" t="s">
        <v>20</v>
      </c>
      <c r="O4748" s="33" t="s">
        <v>21686</v>
      </c>
      <c r="P4748" s="33" t="s">
        <v>31864</v>
      </c>
      <c r="Q4748" s="33" t="s">
        <v>29986</v>
      </c>
      <c r="R4748" s="39" t="s">
        <v>21687</v>
      </c>
      <c r="S4748" s="33" t="s">
        <v>22</v>
      </c>
      <c r="T4748" s="33" t="s">
        <v>21</v>
      </c>
      <c r="U4748" s="33" t="s">
        <v>26689</v>
      </c>
      <c r="V4748" s="33" t="s">
        <v>26484</v>
      </c>
      <c r="W4748" s="33" t="s">
        <v>26485</v>
      </c>
      <c r="X4748" s="33" t="s">
        <v>509</v>
      </c>
      <c r="Y4748" s="33">
        <v>1578</v>
      </c>
      <c r="AA4748" s="33" t="s">
        <v>42843</v>
      </c>
      <c r="AB4748" s="33">
        <v>3699</v>
      </c>
      <c r="AC4748" s="103">
        <v>17718</v>
      </c>
    </row>
    <row r="4749" spans="1:29" ht="13" customHeight="1" x14ac:dyDescent="0.2">
      <c r="A4749" s="33" t="s">
        <v>21995</v>
      </c>
      <c r="B4749" s="33">
        <v>30</v>
      </c>
      <c r="C4749" s="33" t="s">
        <v>13</v>
      </c>
      <c r="D4749" s="33" t="s">
        <v>30</v>
      </c>
      <c r="F4749" s="94">
        <v>42519</v>
      </c>
      <c r="G4749" s="33" t="s">
        <v>21996</v>
      </c>
      <c r="H4749" s="33" t="s">
        <v>12386</v>
      </c>
      <c r="I4749" s="33" t="s">
        <v>197</v>
      </c>
      <c r="J4749" s="62">
        <v>46142</v>
      </c>
      <c r="K4749" s="33" t="s">
        <v>3019</v>
      </c>
      <c r="L4749" s="33" t="s">
        <v>21997</v>
      </c>
      <c r="M4749" s="1" t="s">
        <v>47748</v>
      </c>
      <c r="N4749" s="33" t="s">
        <v>362</v>
      </c>
      <c r="O4749" s="33" t="s">
        <v>21999</v>
      </c>
      <c r="P4749" s="33" t="s">
        <v>45771</v>
      </c>
      <c r="Q4749" s="33" t="s">
        <v>29986</v>
      </c>
      <c r="R4749" s="39" t="s">
        <v>21998</v>
      </c>
      <c r="S4749" s="33" t="s">
        <v>509</v>
      </c>
      <c r="T4749" s="33" t="s">
        <v>45897</v>
      </c>
      <c r="U4749" s="33" t="s">
        <v>49804</v>
      </c>
      <c r="V4749" s="33" t="s">
        <v>26482</v>
      </c>
      <c r="W4749" s="33" t="s">
        <v>26485</v>
      </c>
      <c r="AA4749" s="33" t="s">
        <v>42844</v>
      </c>
      <c r="AB4749" s="33">
        <v>3702</v>
      </c>
      <c r="AC4749" s="103"/>
    </row>
    <row r="4750" spans="1:29" ht="13" customHeight="1" x14ac:dyDescent="0.2">
      <c r="A4750" s="33" t="s">
        <v>21688</v>
      </c>
      <c r="B4750" s="33">
        <v>38</v>
      </c>
      <c r="C4750" s="33" t="s">
        <v>13</v>
      </c>
      <c r="D4750" s="33" t="s">
        <v>30</v>
      </c>
      <c r="E4750" s="33" t="s">
        <v>21689</v>
      </c>
      <c r="F4750" s="94">
        <v>42519</v>
      </c>
      <c r="G4750" s="33" t="s">
        <v>21690</v>
      </c>
      <c r="H4750" s="33" t="s">
        <v>21691</v>
      </c>
      <c r="I4750" s="33" t="s">
        <v>337</v>
      </c>
      <c r="J4750" s="62">
        <v>27048</v>
      </c>
      <c r="K4750" s="33" t="s">
        <v>4372</v>
      </c>
      <c r="L4750" s="33" t="s">
        <v>21692</v>
      </c>
      <c r="M4750" s="1" t="s">
        <v>47939</v>
      </c>
      <c r="N4750" s="33" t="s">
        <v>4952</v>
      </c>
      <c r="O4750" s="33" t="s">
        <v>21693</v>
      </c>
      <c r="P4750" s="33" t="s">
        <v>49779</v>
      </c>
      <c r="Q4750" s="33" t="s">
        <v>29986</v>
      </c>
      <c r="R4750" s="39" t="s">
        <v>21694</v>
      </c>
      <c r="S4750" s="33" t="s">
        <v>93</v>
      </c>
      <c r="T4750" s="33" t="s">
        <v>45897</v>
      </c>
      <c r="U4750" s="33" t="s">
        <v>49804</v>
      </c>
      <c r="V4750" s="33" t="s">
        <v>26482</v>
      </c>
      <c r="W4750" s="33" t="s">
        <v>26483</v>
      </c>
      <c r="X4750" s="33" t="s">
        <v>93</v>
      </c>
      <c r="Y4750" s="33">
        <v>1579</v>
      </c>
      <c r="AA4750" s="33" t="s">
        <v>42843</v>
      </c>
      <c r="AB4750" s="33">
        <v>3701</v>
      </c>
      <c r="AC4750" s="103">
        <v>17719</v>
      </c>
    </row>
    <row r="4751" spans="1:29" ht="13" customHeight="1" x14ac:dyDescent="0.2">
      <c r="A4751" s="33" t="s">
        <v>21668</v>
      </c>
      <c r="B4751" s="33">
        <v>58</v>
      </c>
      <c r="C4751" s="33" t="s">
        <v>13</v>
      </c>
      <c r="D4751" s="33" t="s">
        <v>30</v>
      </c>
      <c r="F4751" s="94">
        <v>42518</v>
      </c>
      <c r="G4751" s="33" t="s">
        <v>22012</v>
      </c>
      <c r="H4751" s="33" t="s">
        <v>863</v>
      </c>
      <c r="I4751" s="33" t="s">
        <v>177</v>
      </c>
      <c r="J4751" s="62">
        <v>87110</v>
      </c>
      <c r="K4751" s="33" t="s">
        <v>430</v>
      </c>
      <c r="L4751" s="33" t="s">
        <v>4548</v>
      </c>
      <c r="M4751" s="1" t="s">
        <v>46140</v>
      </c>
      <c r="N4751" s="33" t="s">
        <v>20</v>
      </c>
      <c r="O4751" s="33" t="s">
        <v>21669</v>
      </c>
      <c r="P4751" s="33" t="s">
        <v>45771</v>
      </c>
      <c r="Q4751" s="33" t="s">
        <v>29986</v>
      </c>
      <c r="R4751" s="39" t="s">
        <v>21670</v>
      </c>
      <c r="S4751" s="33" t="s">
        <v>93</v>
      </c>
      <c r="T4751" s="33" t="s">
        <v>21</v>
      </c>
      <c r="U4751" s="33" t="s">
        <v>26689</v>
      </c>
      <c r="V4751" s="33" t="s">
        <v>26484</v>
      </c>
      <c r="W4751" s="33" t="s">
        <v>26485</v>
      </c>
      <c r="X4751" s="33" t="s">
        <v>509</v>
      </c>
      <c r="Y4751" s="33">
        <v>1582</v>
      </c>
      <c r="AA4751" s="33" t="s">
        <v>42842</v>
      </c>
      <c r="AB4751" s="33">
        <v>3694</v>
      </c>
      <c r="AC4751" s="103">
        <v>17713</v>
      </c>
    </row>
    <row r="4752" spans="1:29" ht="13" customHeight="1" x14ac:dyDescent="0.2">
      <c r="A4752" s="33" t="s">
        <v>21676</v>
      </c>
      <c r="B4752" s="33">
        <v>41</v>
      </c>
      <c r="C4752" s="33" t="s">
        <v>13</v>
      </c>
      <c r="D4752" s="33" t="s">
        <v>41</v>
      </c>
      <c r="F4752" s="94">
        <v>42518</v>
      </c>
      <c r="G4752" s="33" t="s">
        <v>22011</v>
      </c>
      <c r="H4752" s="33" t="s">
        <v>529</v>
      </c>
      <c r="I4752" s="33" t="s">
        <v>66</v>
      </c>
      <c r="J4752" s="62">
        <v>78211</v>
      </c>
      <c r="K4752" s="33" t="s">
        <v>530</v>
      </c>
      <c r="L4752" s="33" t="s">
        <v>531</v>
      </c>
      <c r="M4752" s="1" t="s">
        <v>46041</v>
      </c>
      <c r="N4752" s="33" t="s">
        <v>362</v>
      </c>
      <c r="O4752" s="33" t="s">
        <v>21677</v>
      </c>
      <c r="P4752" s="33" t="s">
        <v>947</v>
      </c>
      <c r="Q4752" s="33" t="s">
        <v>29986</v>
      </c>
      <c r="R4752" s="39" t="s">
        <v>21678</v>
      </c>
      <c r="S4752" s="33" t="s">
        <v>22</v>
      </c>
      <c r="T4752" s="33" t="s">
        <v>45897</v>
      </c>
      <c r="U4752" s="33" t="s">
        <v>49804</v>
      </c>
      <c r="V4752" s="33" t="s">
        <v>26482</v>
      </c>
      <c r="W4752" s="33" t="s">
        <v>26485</v>
      </c>
      <c r="AA4752" s="33" t="s">
        <v>42844</v>
      </c>
      <c r="AB4752" s="33">
        <v>3697</v>
      </c>
      <c r="AC4752" s="103">
        <v>17715</v>
      </c>
    </row>
    <row r="4753" spans="1:29" ht="13" customHeight="1" x14ac:dyDescent="0.2">
      <c r="A4753" s="33" t="s">
        <v>21671</v>
      </c>
      <c r="B4753" s="33">
        <v>64</v>
      </c>
      <c r="C4753" s="33" t="s">
        <v>13</v>
      </c>
      <c r="D4753" s="33" t="s">
        <v>78</v>
      </c>
      <c r="E4753" s="33" t="s">
        <v>21672</v>
      </c>
      <c r="F4753" s="94">
        <v>42518</v>
      </c>
      <c r="G4753" s="33" t="s">
        <v>21673</v>
      </c>
      <c r="H4753" s="33" t="s">
        <v>2297</v>
      </c>
      <c r="I4753" s="33" t="s">
        <v>366</v>
      </c>
      <c r="J4753" s="62">
        <v>74128</v>
      </c>
      <c r="K4753" s="33" t="s">
        <v>2297</v>
      </c>
      <c r="L4753" s="33" t="s">
        <v>3095</v>
      </c>
      <c r="M4753" s="1" t="s">
        <v>46198</v>
      </c>
      <c r="N4753" s="33" t="s">
        <v>362</v>
      </c>
      <c r="O4753" s="33" t="s">
        <v>21674</v>
      </c>
      <c r="P4753" s="33" t="s">
        <v>45771</v>
      </c>
      <c r="Q4753" s="33" t="s">
        <v>29986</v>
      </c>
      <c r="R4753" s="39" t="s">
        <v>21675</v>
      </c>
      <c r="S4753" s="33" t="s">
        <v>901</v>
      </c>
      <c r="T4753" s="33" t="s">
        <v>45897</v>
      </c>
      <c r="U4753" s="33" t="s">
        <v>49804</v>
      </c>
      <c r="V4753" s="33" t="s">
        <v>26482</v>
      </c>
      <c r="W4753" s="33" t="s">
        <v>26485</v>
      </c>
      <c r="AA4753" s="33" t="s">
        <v>42844</v>
      </c>
      <c r="AB4753" s="33">
        <v>3696</v>
      </c>
      <c r="AC4753" s="103">
        <v>17714</v>
      </c>
    </row>
    <row r="4754" spans="1:29" ht="13" customHeight="1" x14ac:dyDescent="0.2">
      <c r="A4754" s="33" t="s">
        <v>21663</v>
      </c>
      <c r="B4754" s="33">
        <v>50</v>
      </c>
      <c r="C4754" s="33" t="s">
        <v>13</v>
      </c>
      <c r="D4754" s="33" t="s">
        <v>78</v>
      </c>
      <c r="F4754" s="94">
        <v>42518</v>
      </c>
      <c r="G4754" s="33" t="s">
        <v>21664</v>
      </c>
      <c r="H4754" s="33" t="s">
        <v>21665</v>
      </c>
      <c r="I4754" s="33" t="s">
        <v>87</v>
      </c>
      <c r="J4754" s="62">
        <v>36260</v>
      </c>
      <c r="K4754" s="33" t="s">
        <v>5605</v>
      </c>
      <c r="L4754" s="33" t="s">
        <v>28023</v>
      </c>
      <c r="M4754" s="1" t="s">
        <v>46559</v>
      </c>
      <c r="N4754" s="33" t="s">
        <v>20</v>
      </c>
      <c r="O4754" s="33" t="s">
        <v>21666</v>
      </c>
      <c r="P4754" s="33" t="s">
        <v>45771</v>
      </c>
      <c r="Q4754" s="33" t="s">
        <v>29986</v>
      </c>
      <c r="R4754" s="39" t="s">
        <v>21667</v>
      </c>
      <c r="S4754" s="33" t="s">
        <v>22</v>
      </c>
      <c r="T4754" s="33" t="s">
        <v>28</v>
      </c>
      <c r="U4754" s="33" t="s">
        <v>26689</v>
      </c>
      <c r="V4754" s="33" t="s">
        <v>26484</v>
      </c>
      <c r="W4754" s="33" t="s">
        <v>26485</v>
      </c>
      <c r="X4754" s="33" t="s">
        <v>93</v>
      </c>
      <c r="Y4754" s="33">
        <v>1576</v>
      </c>
      <c r="AA4754" s="33" t="s">
        <v>42844</v>
      </c>
      <c r="AB4754" s="33">
        <v>3695</v>
      </c>
      <c r="AC4754" s="103">
        <v>17712</v>
      </c>
    </row>
    <row r="4755" spans="1:29" ht="13" customHeight="1" x14ac:dyDescent="0.2">
      <c r="A4755" s="33" t="s">
        <v>21660</v>
      </c>
      <c r="B4755" s="33">
        <v>59</v>
      </c>
      <c r="C4755" s="33" t="s">
        <v>13</v>
      </c>
      <c r="D4755" s="33" t="s">
        <v>30</v>
      </c>
      <c r="F4755" s="94">
        <v>42517</v>
      </c>
      <c r="G4755" s="33" t="s">
        <v>22013</v>
      </c>
      <c r="H4755" s="33" t="s">
        <v>196</v>
      </c>
      <c r="I4755" s="33" t="s">
        <v>197</v>
      </c>
      <c r="J4755" s="62">
        <v>46225</v>
      </c>
      <c r="K4755" s="33" t="s">
        <v>389</v>
      </c>
      <c r="L4755" s="33" t="s">
        <v>18045</v>
      </c>
      <c r="M4755" s="1" t="s">
        <v>45939</v>
      </c>
      <c r="N4755" s="33" t="s">
        <v>20</v>
      </c>
      <c r="O4755" s="33" t="s">
        <v>21661</v>
      </c>
      <c r="P4755" s="33" t="s">
        <v>45771</v>
      </c>
      <c r="Q4755" s="33" t="s">
        <v>29986</v>
      </c>
      <c r="R4755" s="39" t="s">
        <v>21662</v>
      </c>
      <c r="S4755" s="33" t="s">
        <v>93</v>
      </c>
      <c r="T4755" s="33" t="s">
        <v>21</v>
      </c>
      <c r="U4755" s="33" t="s">
        <v>26689</v>
      </c>
      <c r="V4755" s="33" t="s">
        <v>26484</v>
      </c>
      <c r="W4755" s="33" t="s">
        <v>26485</v>
      </c>
      <c r="X4755" s="33" t="s">
        <v>93</v>
      </c>
      <c r="Y4755" s="33">
        <v>1580</v>
      </c>
      <c r="AA4755" s="33" t="s">
        <v>42842</v>
      </c>
      <c r="AB4755" s="33">
        <v>3693</v>
      </c>
      <c r="AC4755" s="103">
        <v>17708</v>
      </c>
    </row>
    <row r="4756" spans="1:29" ht="13" customHeight="1" x14ac:dyDescent="0.2">
      <c r="A4756" s="33" t="s">
        <v>21630</v>
      </c>
      <c r="B4756" s="33">
        <v>19</v>
      </c>
      <c r="C4756" s="33" t="s">
        <v>13</v>
      </c>
      <c r="D4756" s="33" t="s">
        <v>41</v>
      </c>
      <c r="F4756" s="94">
        <v>42516</v>
      </c>
      <c r="G4756" s="33" t="s">
        <v>21631</v>
      </c>
      <c r="H4756" s="33" t="s">
        <v>21632</v>
      </c>
      <c r="I4756" s="33" t="s">
        <v>38</v>
      </c>
      <c r="J4756" s="62">
        <v>93463</v>
      </c>
      <c r="K4756" s="33" t="s">
        <v>1813</v>
      </c>
      <c r="L4756" s="33" t="s">
        <v>894</v>
      </c>
      <c r="M4756" s="1" t="s">
        <v>45955</v>
      </c>
      <c r="N4756" s="33" t="s">
        <v>20</v>
      </c>
      <c r="O4756" s="33" t="s">
        <v>21633</v>
      </c>
      <c r="P4756" s="33" t="s">
        <v>45771</v>
      </c>
      <c r="Q4756" s="33" t="s">
        <v>29986</v>
      </c>
      <c r="R4756" s="39" t="s">
        <v>21634</v>
      </c>
      <c r="S4756" s="33" t="s">
        <v>93</v>
      </c>
      <c r="T4756" s="33" t="s">
        <v>21</v>
      </c>
      <c r="U4756" s="33" t="s">
        <v>26689</v>
      </c>
      <c r="V4756" s="33" t="s">
        <v>26484</v>
      </c>
      <c r="W4756" s="33" t="s">
        <v>26483</v>
      </c>
      <c r="X4756" s="33" t="s">
        <v>93</v>
      </c>
      <c r="Y4756" s="33">
        <v>1572</v>
      </c>
      <c r="AA4756" s="33" t="s">
        <v>42844</v>
      </c>
      <c r="AB4756" s="33">
        <v>3689</v>
      </c>
      <c r="AC4756" s="103">
        <v>17701</v>
      </c>
    </row>
    <row r="4757" spans="1:29" ht="13" customHeight="1" x14ac:dyDescent="0.2">
      <c r="A4757" s="33" t="s">
        <v>21652</v>
      </c>
      <c r="B4757" s="33">
        <v>25</v>
      </c>
      <c r="C4757" s="33" t="s">
        <v>13</v>
      </c>
      <c r="D4757" s="33" t="s">
        <v>41</v>
      </c>
      <c r="F4757" s="94">
        <v>42516</v>
      </c>
      <c r="G4757" s="33" t="s">
        <v>21653</v>
      </c>
      <c r="H4757" s="33" t="s">
        <v>21654</v>
      </c>
      <c r="I4757" s="33" t="s">
        <v>177</v>
      </c>
      <c r="J4757" s="62">
        <v>87801</v>
      </c>
      <c r="K4757" s="33" t="s">
        <v>21654</v>
      </c>
      <c r="L4757" s="33" t="s">
        <v>2834</v>
      </c>
      <c r="M4757" s="1" t="s">
        <v>45954</v>
      </c>
      <c r="N4757" s="33" t="s">
        <v>20</v>
      </c>
      <c r="O4757" s="33" t="s">
        <v>21655</v>
      </c>
      <c r="P4757" s="33" t="s">
        <v>45771</v>
      </c>
      <c r="Q4757" s="33" t="s">
        <v>29986</v>
      </c>
      <c r="R4757" s="39" t="s">
        <v>21656</v>
      </c>
      <c r="S4757" s="33" t="s">
        <v>93</v>
      </c>
      <c r="T4757" s="33" t="s">
        <v>21</v>
      </c>
      <c r="U4757" s="33" t="s">
        <v>26689</v>
      </c>
      <c r="V4757" s="33" t="s">
        <v>26484</v>
      </c>
      <c r="W4757" s="33" t="s">
        <v>26483</v>
      </c>
      <c r="X4757" s="33" t="s">
        <v>93</v>
      </c>
      <c r="Y4757" s="33">
        <v>1583</v>
      </c>
      <c r="AA4757" s="33" t="s">
        <v>42843</v>
      </c>
      <c r="AB4757" s="33">
        <v>3690</v>
      </c>
      <c r="AC4757" s="103">
        <v>17706</v>
      </c>
    </row>
    <row r="4758" spans="1:29" ht="13" customHeight="1" x14ac:dyDescent="0.2">
      <c r="A4758" s="33" t="s">
        <v>21640</v>
      </c>
      <c r="B4758" s="33">
        <v>29</v>
      </c>
      <c r="C4758" s="33" t="s">
        <v>13</v>
      </c>
      <c r="D4758" s="33" t="s">
        <v>30</v>
      </c>
      <c r="F4758" s="94">
        <v>42516</v>
      </c>
      <c r="G4758" s="33" t="s">
        <v>22014</v>
      </c>
      <c r="H4758" s="33" t="s">
        <v>3276</v>
      </c>
      <c r="I4758" s="33" t="s">
        <v>121</v>
      </c>
      <c r="J4758" s="62">
        <v>55119</v>
      </c>
      <c r="K4758" s="33" t="s">
        <v>3278</v>
      </c>
      <c r="L4758" s="33" t="s">
        <v>4508</v>
      </c>
      <c r="M4758" s="1" t="s">
        <v>46504</v>
      </c>
      <c r="N4758" s="33" t="s">
        <v>20</v>
      </c>
      <c r="O4758" s="33" t="s">
        <v>36584</v>
      </c>
      <c r="P4758" s="33" t="s">
        <v>31864</v>
      </c>
      <c r="Q4758" s="33" t="s">
        <v>29986</v>
      </c>
      <c r="R4758" s="39" t="s">
        <v>21641</v>
      </c>
      <c r="S4758" s="33" t="s">
        <v>22</v>
      </c>
      <c r="T4758" s="33" t="s">
        <v>21</v>
      </c>
      <c r="U4758" s="33" t="s">
        <v>26689</v>
      </c>
      <c r="V4758" s="33" t="s">
        <v>26484</v>
      </c>
      <c r="W4758" s="33" t="s">
        <v>26485</v>
      </c>
      <c r="X4758" s="33" t="s">
        <v>93</v>
      </c>
      <c r="Y4758" s="33">
        <v>1568</v>
      </c>
      <c r="AA4758" s="33" t="s">
        <v>42844</v>
      </c>
      <c r="AB4758" s="33">
        <v>3686</v>
      </c>
      <c r="AC4758" s="103">
        <v>17705</v>
      </c>
    </row>
    <row r="4759" spans="1:29" ht="13" customHeight="1" x14ac:dyDescent="0.2">
      <c r="A4759" s="33" t="s">
        <v>21648</v>
      </c>
      <c r="B4759" s="33">
        <v>43</v>
      </c>
      <c r="C4759" s="33" t="s">
        <v>13</v>
      </c>
      <c r="D4759" s="33" t="s">
        <v>30</v>
      </c>
      <c r="F4759" s="94">
        <v>42516</v>
      </c>
      <c r="G4759" s="33" t="s">
        <v>21649</v>
      </c>
      <c r="H4759" s="33" t="s">
        <v>18764</v>
      </c>
      <c r="I4759" s="33" t="s">
        <v>37</v>
      </c>
      <c r="J4759" s="62">
        <v>60438</v>
      </c>
      <c r="K4759" s="33" t="s">
        <v>81</v>
      </c>
      <c r="L4759" s="33" t="s">
        <v>18767</v>
      </c>
      <c r="M4759" s="1" t="s">
        <v>47940</v>
      </c>
      <c r="N4759" s="33" t="s">
        <v>20</v>
      </c>
      <c r="O4759" s="33" t="s">
        <v>21650</v>
      </c>
      <c r="P4759" s="33" t="s">
        <v>45771</v>
      </c>
      <c r="Q4759" s="33" t="s">
        <v>29986</v>
      </c>
      <c r="R4759" s="39" t="s">
        <v>21651</v>
      </c>
      <c r="S4759" s="33" t="s">
        <v>93</v>
      </c>
      <c r="T4759" s="33" t="s">
        <v>21</v>
      </c>
      <c r="U4759" s="33" t="s">
        <v>26689</v>
      </c>
      <c r="V4759" s="33" t="s">
        <v>26484</v>
      </c>
      <c r="W4759" s="33" t="s">
        <v>26486</v>
      </c>
      <c r="X4759" s="33" t="s">
        <v>93</v>
      </c>
      <c r="Y4759" s="33">
        <v>1569</v>
      </c>
      <c r="AA4759" s="33" t="s">
        <v>42844</v>
      </c>
      <c r="AB4759" s="33">
        <v>3687</v>
      </c>
      <c r="AC4759" s="103">
        <v>17704</v>
      </c>
    </row>
    <row r="4760" spans="1:29" ht="13" customHeight="1" x14ac:dyDescent="0.2">
      <c r="A4760" s="1" t="s">
        <v>2989</v>
      </c>
      <c r="B4760" s="33">
        <v>44</v>
      </c>
      <c r="C4760" s="33" t="s">
        <v>13</v>
      </c>
      <c r="D4760" s="1" t="s">
        <v>23</v>
      </c>
      <c r="F4760" s="94">
        <v>42516</v>
      </c>
      <c r="G4760" s="33" t="s">
        <v>21657</v>
      </c>
      <c r="H4760" s="33" t="s">
        <v>529</v>
      </c>
      <c r="I4760" s="33" t="s">
        <v>66</v>
      </c>
      <c r="J4760" s="62">
        <v>78227</v>
      </c>
      <c r="K4760" s="33" t="s">
        <v>530</v>
      </c>
      <c r="L4760" s="33" t="s">
        <v>531</v>
      </c>
      <c r="M4760" s="1" t="s">
        <v>46041</v>
      </c>
      <c r="N4760" s="33" t="s">
        <v>20</v>
      </c>
      <c r="O4760" s="33" t="s">
        <v>21658</v>
      </c>
      <c r="P4760" s="33" t="s">
        <v>45771</v>
      </c>
      <c r="Q4760" s="33" t="s">
        <v>29986</v>
      </c>
      <c r="R4760" s="39" t="s">
        <v>21659</v>
      </c>
      <c r="S4760" s="33" t="s">
        <v>93</v>
      </c>
      <c r="T4760" s="33" t="s">
        <v>21</v>
      </c>
      <c r="U4760" s="33" t="s">
        <v>26689</v>
      </c>
      <c r="V4760" s="33" t="s">
        <v>26482</v>
      </c>
      <c r="W4760" s="33" t="s">
        <v>26485</v>
      </c>
      <c r="X4760" s="33" t="s">
        <v>93</v>
      </c>
      <c r="Y4760" s="33">
        <v>1570</v>
      </c>
      <c r="AA4760" s="33" t="s">
        <v>42844</v>
      </c>
      <c r="AB4760" s="33">
        <v>3688</v>
      </c>
      <c r="AC4760" s="103">
        <v>17707</v>
      </c>
    </row>
    <row r="4761" spans="1:29" ht="13" customHeight="1" x14ac:dyDescent="0.2">
      <c r="A4761" s="33" t="s">
        <v>23774</v>
      </c>
      <c r="B4761" s="33">
        <v>48</v>
      </c>
      <c r="C4761" s="33" t="s">
        <v>102</v>
      </c>
      <c r="D4761" s="33" t="s">
        <v>30</v>
      </c>
      <c r="E4761" s="33" t="s">
        <v>23773</v>
      </c>
      <c r="F4761" s="94">
        <v>42516</v>
      </c>
      <c r="G4761" s="33" t="s">
        <v>21635</v>
      </c>
      <c r="H4761" s="33" t="s">
        <v>21636</v>
      </c>
      <c r="I4761" s="33" t="s">
        <v>55</v>
      </c>
      <c r="J4761" s="62">
        <v>32460</v>
      </c>
      <c r="K4761" s="33" t="s">
        <v>401</v>
      </c>
      <c r="L4761" s="33" t="s">
        <v>21637</v>
      </c>
      <c r="M4761" s="1" t="s">
        <v>47941</v>
      </c>
      <c r="N4761" s="33" t="s">
        <v>20</v>
      </c>
      <c r="O4761" s="33" t="s">
        <v>21638</v>
      </c>
      <c r="P4761" s="33" t="s">
        <v>45771</v>
      </c>
      <c r="Q4761" s="33" t="s">
        <v>29986</v>
      </c>
      <c r="R4761" s="39" t="s">
        <v>21639</v>
      </c>
      <c r="S4761" s="33" t="s">
        <v>22</v>
      </c>
      <c r="T4761" s="33" t="s">
        <v>21</v>
      </c>
      <c r="U4761" s="33" t="s">
        <v>26682</v>
      </c>
      <c r="V4761" s="33" t="s">
        <v>26482</v>
      </c>
      <c r="W4761" s="33" t="s">
        <v>26485</v>
      </c>
      <c r="X4761" s="33" t="s">
        <v>93</v>
      </c>
      <c r="Y4761" s="33">
        <v>1581</v>
      </c>
      <c r="AA4761" s="33" t="s">
        <v>42843</v>
      </c>
      <c r="AB4761" s="33">
        <v>3691</v>
      </c>
      <c r="AC4761" s="103">
        <v>17702</v>
      </c>
    </row>
    <row r="4762" spans="1:29" ht="13" customHeight="1" x14ac:dyDescent="0.2">
      <c r="A4762" s="33" t="s">
        <v>21642</v>
      </c>
      <c r="B4762" s="33">
        <v>21</v>
      </c>
      <c r="C4762" s="33" t="s">
        <v>13</v>
      </c>
      <c r="D4762" s="33" t="s">
        <v>78</v>
      </c>
      <c r="F4762" s="94">
        <v>42516</v>
      </c>
      <c r="G4762" s="33" t="s">
        <v>21643</v>
      </c>
      <c r="H4762" s="33" t="s">
        <v>21644</v>
      </c>
      <c r="I4762" s="33" t="s">
        <v>37</v>
      </c>
      <c r="J4762" s="62">
        <v>62204</v>
      </c>
      <c r="K4762" s="33" t="s">
        <v>6015</v>
      </c>
      <c r="L4762" s="33" t="s">
        <v>21645</v>
      </c>
      <c r="M4762" s="1" t="s">
        <v>48918</v>
      </c>
      <c r="N4762" s="33" t="s">
        <v>20</v>
      </c>
      <c r="O4762" s="33" t="s">
        <v>21646</v>
      </c>
      <c r="P4762" s="33" t="s">
        <v>45771</v>
      </c>
      <c r="Q4762" s="33" t="s">
        <v>29986</v>
      </c>
      <c r="R4762" s="39" t="s">
        <v>21647</v>
      </c>
      <c r="S4762" s="33" t="s">
        <v>93</v>
      </c>
      <c r="T4762" s="33" t="s">
        <v>28</v>
      </c>
      <c r="U4762" s="33" t="s">
        <v>26487</v>
      </c>
      <c r="V4762" s="33" t="s">
        <v>26487</v>
      </c>
      <c r="W4762" s="33" t="s">
        <v>26486</v>
      </c>
      <c r="X4762" s="33" t="s">
        <v>93</v>
      </c>
      <c r="Y4762" s="33">
        <v>1571</v>
      </c>
      <c r="AA4762" s="33" t="s">
        <v>42844</v>
      </c>
      <c r="AB4762" s="33">
        <v>3692</v>
      </c>
      <c r="AC4762" s="103">
        <v>17703</v>
      </c>
    </row>
    <row r="4763" spans="1:29" ht="13" customHeight="1" x14ac:dyDescent="0.2">
      <c r="A4763" s="33" t="s">
        <v>21626</v>
      </c>
      <c r="B4763" s="33">
        <v>43</v>
      </c>
      <c r="C4763" s="33" t="s">
        <v>13</v>
      </c>
      <c r="D4763" s="33" t="s">
        <v>30</v>
      </c>
      <c r="F4763" s="94">
        <v>42515</v>
      </c>
      <c r="G4763" s="33" t="s">
        <v>21627</v>
      </c>
      <c r="H4763" s="33" t="s">
        <v>1024</v>
      </c>
      <c r="I4763" s="33" t="s">
        <v>366</v>
      </c>
      <c r="J4763" s="62">
        <v>73106</v>
      </c>
      <c r="K4763" s="33" t="s">
        <v>1025</v>
      </c>
      <c r="L4763" s="33" t="s">
        <v>1026</v>
      </c>
      <c r="M4763" s="1" t="s">
        <v>46313</v>
      </c>
      <c r="N4763" s="33" t="s">
        <v>20</v>
      </c>
      <c r="O4763" s="33" t="s">
        <v>21628</v>
      </c>
      <c r="P4763" s="33" t="s">
        <v>31864</v>
      </c>
      <c r="Q4763" s="33" t="s">
        <v>29986</v>
      </c>
      <c r="R4763" s="39" t="s">
        <v>21629</v>
      </c>
      <c r="S4763" s="33" t="s">
        <v>509</v>
      </c>
      <c r="T4763" s="33" t="s">
        <v>21</v>
      </c>
      <c r="U4763" s="33" t="s">
        <v>26682</v>
      </c>
      <c r="V4763" s="33" t="s">
        <v>26482</v>
      </c>
      <c r="W4763" s="33" t="s">
        <v>26485</v>
      </c>
      <c r="X4763" s="33" t="s">
        <v>93</v>
      </c>
      <c r="Y4763" s="33">
        <v>1565</v>
      </c>
      <c r="AA4763" s="33" t="s">
        <v>42842</v>
      </c>
      <c r="AB4763" s="33">
        <v>3684</v>
      </c>
      <c r="AC4763" s="103">
        <v>17700</v>
      </c>
    </row>
    <row r="4764" spans="1:29" ht="13" customHeight="1" x14ac:dyDescent="0.2">
      <c r="A4764" s="33" t="s">
        <v>21622</v>
      </c>
      <c r="B4764" s="33">
        <v>24</v>
      </c>
      <c r="C4764" s="33" t="s">
        <v>13</v>
      </c>
      <c r="D4764" s="33" t="s">
        <v>78</v>
      </c>
      <c r="E4764" s="33" t="s">
        <v>21623</v>
      </c>
      <c r="F4764" s="94">
        <v>42515</v>
      </c>
      <c r="G4764" s="33" t="s">
        <v>21624</v>
      </c>
      <c r="H4764" s="33" t="s">
        <v>3897</v>
      </c>
      <c r="I4764" s="33" t="s">
        <v>55</v>
      </c>
      <c r="J4764" s="62">
        <v>33056</v>
      </c>
      <c r="K4764" s="33" t="s">
        <v>147</v>
      </c>
      <c r="L4764" s="33" t="s">
        <v>962</v>
      </c>
      <c r="M4764" s="1" t="s">
        <v>46778</v>
      </c>
      <c r="N4764" s="33" t="s">
        <v>20</v>
      </c>
      <c r="O4764" s="33" t="s">
        <v>36585</v>
      </c>
      <c r="P4764" s="33" t="s">
        <v>45771</v>
      </c>
      <c r="Q4764" s="33" t="s">
        <v>29986</v>
      </c>
      <c r="R4764" s="39" t="s">
        <v>21625</v>
      </c>
      <c r="S4764" s="33" t="s">
        <v>93</v>
      </c>
      <c r="T4764" s="33" t="s">
        <v>350</v>
      </c>
      <c r="U4764" s="33" t="s">
        <v>26775</v>
      </c>
      <c r="V4764" s="33" t="s">
        <v>26482</v>
      </c>
      <c r="W4764" s="33" t="s">
        <v>26483</v>
      </c>
      <c r="X4764" s="33" t="s">
        <v>93</v>
      </c>
      <c r="Y4764" s="33">
        <v>1566</v>
      </c>
      <c r="AA4764" s="33" t="s">
        <v>42844</v>
      </c>
      <c r="AB4764" s="33">
        <v>3685</v>
      </c>
      <c r="AC4764" s="103">
        <v>17698</v>
      </c>
    </row>
    <row r="4765" spans="1:29" ht="13" customHeight="1" x14ac:dyDescent="0.2">
      <c r="A4765" s="33" t="s">
        <v>21606</v>
      </c>
      <c r="B4765" s="33">
        <v>22</v>
      </c>
      <c r="C4765" s="33" t="s">
        <v>13</v>
      </c>
      <c r="D4765" s="33" t="s">
        <v>30</v>
      </c>
      <c r="E4765" s="33" t="s">
        <v>21607</v>
      </c>
      <c r="F4765" s="94">
        <v>42514</v>
      </c>
      <c r="G4765" s="33" t="s">
        <v>22015</v>
      </c>
      <c r="H4765" s="33" t="s">
        <v>21608</v>
      </c>
      <c r="I4765" s="33" t="s">
        <v>105</v>
      </c>
      <c r="J4765" s="62">
        <v>97233</v>
      </c>
      <c r="K4765" s="33" t="s">
        <v>1457</v>
      </c>
      <c r="L4765" s="33" t="s">
        <v>21609</v>
      </c>
      <c r="M4765" s="1" t="s">
        <v>45967</v>
      </c>
      <c r="N4765" s="33" t="s">
        <v>20</v>
      </c>
      <c r="O4765" s="33" t="s">
        <v>21610</v>
      </c>
      <c r="P4765" s="33" t="s">
        <v>45771</v>
      </c>
      <c r="Q4765" s="33" t="s">
        <v>29986</v>
      </c>
      <c r="R4765" s="39" t="s">
        <v>21611</v>
      </c>
      <c r="S4765" s="33" t="s">
        <v>93</v>
      </c>
      <c r="T4765" s="33" t="s">
        <v>21</v>
      </c>
      <c r="U4765" s="33" t="s">
        <v>26682</v>
      </c>
      <c r="V4765" s="33" t="s">
        <v>26482</v>
      </c>
      <c r="W4765" s="33" t="s">
        <v>26485</v>
      </c>
      <c r="X4765" s="33" t="s">
        <v>93</v>
      </c>
      <c r="Y4765" s="33">
        <v>1561</v>
      </c>
      <c r="AA4765" s="33" t="s">
        <v>42842</v>
      </c>
      <c r="AB4765" s="33">
        <v>3682</v>
      </c>
      <c r="AC4765" s="103">
        <v>17697</v>
      </c>
    </row>
    <row r="4766" spans="1:29" ht="13" customHeight="1" x14ac:dyDescent="0.2">
      <c r="A4766" s="33" t="s">
        <v>21618</v>
      </c>
      <c r="B4766" s="33">
        <v>31</v>
      </c>
      <c r="C4766" s="33" t="s">
        <v>13</v>
      </c>
      <c r="D4766" s="33" t="s">
        <v>41</v>
      </c>
      <c r="F4766" s="94">
        <v>42514</v>
      </c>
      <c r="G4766" s="33" t="s">
        <v>21619</v>
      </c>
      <c r="H4766" s="33" t="s">
        <v>863</v>
      </c>
      <c r="I4766" s="33" t="s">
        <v>177</v>
      </c>
      <c r="J4766" s="62">
        <v>87123</v>
      </c>
      <c r="K4766" s="33" t="s">
        <v>430</v>
      </c>
      <c r="L4766" s="33" t="s">
        <v>5147</v>
      </c>
      <c r="M4766" s="1" t="s">
        <v>48899</v>
      </c>
      <c r="N4766" s="33" t="s">
        <v>20</v>
      </c>
      <c r="O4766" s="33" t="s">
        <v>21620</v>
      </c>
      <c r="P4766" s="33" t="s">
        <v>45771</v>
      </c>
      <c r="Q4766" s="33" t="s">
        <v>29986</v>
      </c>
      <c r="R4766" s="39" t="s">
        <v>21621</v>
      </c>
      <c r="S4766" s="33" t="s">
        <v>93</v>
      </c>
      <c r="T4766" s="33" t="s">
        <v>21</v>
      </c>
      <c r="U4766" s="33" t="s">
        <v>26689</v>
      </c>
      <c r="V4766" s="33" t="s">
        <v>26484</v>
      </c>
      <c r="W4766" s="33" t="s">
        <v>26485</v>
      </c>
      <c r="X4766" s="33" t="s">
        <v>93</v>
      </c>
      <c r="Y4766" s="33">
        <v>1567</v>
      </c>
      <c r="AA4766" s="33" t="s">
        <v>42844</v>
      </c>
      <c r="AB4766" s="33">
        <v>3681</v>
      </c>
      <c r="AC4766" s="103">
        <v>17696</v>
      </c>
    </row>
    <row r="4767" spans="1:29" ht="13" customHeight="1" x14ac:dyDescent="0.2">
      <c r="A4767" s="33" t="s">
        <v>21612</v>
      </c>
      <c r="B4767" s="33">
        <v>57</v>
      </c>
      <c r="C4767" s="33" t="s">
        <v>13</v>
      </c>
      <c r="D4767" s="33" t="s">
        <v>30</v>
      </c>
      <c r="F4767" s="94">
        <v>42514</v>
      </c>
      <c r="G4767" s="33" t="s">
        <v>21613</v>
      </c>
      <c r="H4767" s="33" t="s">
        <v>21614</v>
      </c>
      <c r="I4767" s="33" t="s">
        <v>399</v>
      </c>
      <c r="J4767" s="62">
        <v>64078</v>
      </c>
      <c r="K4767" s="33" t="s">
        <v>7575</v>
      </c>
      <c r="L4767" s="33" t="s">
        <v>21615</v>
      </c>
      <c r="M4767" s="1" t="s">
        <v>47942</v>
      </c>
      <c r="N4767" s="33" t="s">
        <v>20</v>
      </c>
      <c r="O4767" s="33" t="s">
        <v>21616</v>
      </c>
      <c r="P4767" s="33" t="s">
        <v>45771</v>
      </c>
      <c r="Q4767" s="33" t="s">
        <v>29986</v>
      </c>
      <c r="R4767" s="39" t="s">
        <v>21617</v>
      </c>
      <c r="S4767" s="33" t="s">
        <v>93</v>
      </c>
      <c r="T4767" s="33" t="s">
        <v>21</v>
      </c>
      <c r="U4767" s="33" t="s">
        <v>27706</v>
      </c>
      <c r="V4767" s="33" t="s">
        <v>26482</v>
      </c>
      <c r="W4767" s="33" t="s">
        <v>26483</v>
      </c>
      <c r="X4767" s="33" t="s">
        <v>93</v>
      </c>
      <c r="Y4767" s="33">
        <v>1564</v>
      </c>
      <c r="AA4767" s="33" t="s">
        <v>42843</v>
      </c>
      <c r="AB4767" s="33">
        <v>3683</v>
      </c>
      <c r="AC4767" s="103">
        <v>17695</v>
      </c>
    </row>
    <row r="4768" spans="1:29" ht="13" customHeight="1" x14ac:dyDescent="0.2">
      <c r="A4768" s="33" t="s">
        <v>21600</v>
      </c>
      <c r="B4768" s="33">
        <v>26</v>
      </c>
      <c r="C4768" s="33" t="s">
        <v>13</v>
      </c>
      <c r="D4768" s="33" t="s">
        <v>127</v>
      </c>
      <c r="E4768" s="33" t="s">
        <v>21601</v>
      </c>
      <c r="F4768" s="94">
        <v>42513</v>
      </c>
      <c r="G4768" s="33" t="s">
        <v>21602</v>
      </c>
      <c r="H4768" s="33" t="s">
        <v>6265</v>
      </c>
      <c r="I4768" s="33" t="s">
        <v>111</v>
      </c>
      <c r="J4768" s="62">
        <v>86001</v>
      </c>
      <c r="K4768" s="33" t="s">
        <v>21568</v>
      </c>
      <c r="L4768" s="33" t="s">
        <v>21603</v>
      </c>
      <c r="M4768" s="1" t="s">
        <v>47943</v>
      </c>
      <c r="N4768" s="33" t="s">
        <v>20</v>
      </c>
      <c r="O4768" s="33" t="s">
        <v>21604</v>
      </c>
      <c r="P4768" s="33" t="s">
        <v>37002</v>
      </c>
      <c r="Q4768" s="33" t="s">
        <v>29986</v>
      </c>
      <c r="R4768" s="39" t="s">
        <v>21605</v>
      </c>
      <c r="S4768" s="33" t="s">
        <v>93</v>
      </c>
      <c r="T4768" s="33" t="s">
        <v>21</v>
      </c>
      <c r="U4768" s="33" t="s">
        <v>26689</v>
      </c>
      <c r="V4768" s="33" t="s">
        <v>26484</v>
      </c>
      <c r="W4768" s="33" t="s">
        <v>26486</v>
      </c>
      <c r="X4768" s="33" t="s">
        <v>509</v>
      </c>
      <c r="Y4768" s="33">
        <v>1560</v>
      </c>
      <c r="AA4768" s="33" t="s">
        <v>42844</v>
      </c>
      <c r="AB4768" s="33">
        <v>3680</v>
      </c>
      <c r="AC4768" s="103">
        <v>17693</v>
      </c>
    </row>
    <row r="4769" spans="1:29" ht="13" customHeight="1" x14ac:dyDescent="0.2">
      <c r="A4769" s="33" t="s">
        <v>21582</v>
      </c>
      <c r="B4769" s="33">
        <v>28</v>
      </c>
      <c r="C4769" s="33" t="s">
        <v>13</v>
      </c>
      <c r="D4769" s="33" t="s">
        <v>30</v>
      </c>
      <c r="F4769" s="94">
        <v>42512</v>
      </c>
      <c r="G4769" s="33" t="s">
        <v>21583</v>
      </c>
      <c r="H4769" s="33" t="s">
        <v>933</v>
      </c>
      <c r="I4769" s="33" t="s">
        <v>191</v>
      </c>
      <c r="J4769" s="62">
        <v>80302</v>
      </c>
      <c r="K4769" s="33" t="s">
        <v>933</v>
      </c>
      <c r="L4769" s="33" t="s">
        <v>934</v>
      </c>
      <c r="M4769" s="1" t="s">
        <v>46429</v>
      </c>
      <c r="N4769" s="33" t="s">
        <v>20</v>
      </c>
      <c r="O4769" s="33" t="s">
        <v>21584</v>
      </c>
      <c r="P4769" s="33" t="s">
        <v>31864</v>
      </c>
      <c r="Q4769" s="33" t="s">
        <v>29986</v>
      </c>
      <c r="R4769" s="39" t="s">
        <v>21585</v>
      </c>
      <c r="S4769" s="33" t="s">
        <v>509</v>
      </c>
      <c r="T4769" s="33" t="s">
        <v>21</v>
      </c>
      <c r="U4769" s="33" t="s">
        <v>26689</v>
      </c>
      <c r="V4769" s="33" t="s">
        <v>26484</v>
      </c>
      <c r="W4769" s="33" t="s">
        <v>26485</v>
      </c>
      <c r="X4769" s="33" t="s">
        <v>93</v>
      </c>
      <c r="Y4769" s="33">
        <v>1563</v>
      </c>
      <c r="AA4769" s="33" t="s">
        <v>42844</v>
      </c>
      <c r="AB4769" s="33">
        <v>3677</v>
      </c>
      <c r="AC4769" s="103">
        <v>17689</v>
      </c>
    </row>
    <row r="4770" spans="1:29" ht="13" customHeight="1" x14ac:dyDescent="0.2">
      <c r="A4770" s="33" t="s">
        <v>21596</v>
      </c>
      <c r="B4770" s="33">
        <v>35</v>
      </c>
      <c r="C4770" s="33" t="s">
        <v>13</v>
      </c>
      <c r="D4770" s="33" t="s">
        <v>41</v>
      </c>
      <c r="F4770" s="94">
        <v>42512</v>
      </c>
      <c r="G4770" s="33" t="s">
        <v>21597</v>
      </c>
      <c r="H4770" s="33" t="s">
        <v>7120</v>
      </c>
      <c r="I4770" s="33" t="s">
        <v>39</v>
      </c>
      <c r="J4770" s="62">
        <v>1542</v>
      </c>
      <c r="K4770" s="33" t="s">
        <v>887</v>
      </c>
      <c r="L4770" s="33" t="s">
        <v>10508</v>
      </c>
      <c r="M4770" s="1" t="s">
        <v>46935</v>
      </c>
      <c r="N4770" s="33" t="s">
        <v>20</v>
      </c>
      <c r="O4770" s="33" t="s">
        <v>21598</v>
      </c>
      <c r="P4770" s="33" t="s">
        <v>31864</v>
      </c>
      <c r="Q4770" s="33" t="s">
        <v>29986</v>
      </c>
      <c r="R4770" s="39" t="s">
        <v>21599</v>
      </c>
      <c r="S4770" s="33" t="s">
        <v>93</v>
      </c>
      <c r="T4770" s="33" t="s">
        <v>21</v>
      </c>
      <c r="U4770" s="33" t="s">
        <v>26689</v>
      </c>
      <c r="V4770" s="33" t="s">
        <v>26484</v>
      </c>
      <c r="W4770" s="33" t="s">
        <v>26485</v>
      </c>
      <c r="X4770" s="33" t="s">
        <v>93</v>
      </c>
      <c r="Y4770" s="33">
        <v>1555</v>
      </c>
      <c r="AA4770" s="33" t="s">
        <v>42844</v>
      </c>
      <c r="AB4770" s="33">
        <v>3676</v>
      </c>
      <c r="AC4770" s="103">
        <v>17691</v>
      </c>
    </row>
    <row r="4771" spans="1:29" ht="13" customHeight="1" x14ac:dyDescent="0.2">
      <c r="A4771" s="33" t="s">
        <v>21591</v>
      </c>
      <c r="B4771" s="33">
        <v>22</v>
      </c>
      <c r="C4771" s="33" t="s">
        <v>13</v>
      </c>
      <c r="D4771" s="33" t="s">
        <v>78</v>
      </c>
      <c r="E4771" s="33" t="s">
        <v>21592</v>
      </c>
      <c r="F4771" s="94">
        <v>42512</v>
      </c>
      <c r="G4771" s="33" t="s">
        <v>21593</v>
      </c>
      <c r="H4771" s="33" t="s">
        <v>600</v>
      </c>
      <c r="I4771" s="33" t="s">
        <v>55</v>
      </c>
      <c r="J4771" s="62">
        <v>32206</v>
      </c>
      <c r="K4771" s="33" t="s">
        <v>601</v>
      </c>
      <c r="L4771" s="33" t="s">
        <v>602</v>
      </c>
      <c r="M4771" s="1" t="s">
        <v>49877</v>
      </c>
      <c r="N4771" s="33" t="s">
        <v>20</v>
      </c>
      <c r="O4771" s="33" t="s">
        <v>21594</v>
      </c>
      <c r="P4771" s="33" t="s">
        <v>45771</v>
      </c>
      <c r="Q4771" s="33" t="s">
        <v>29986</v>
      </c>
      <c r="R4771" s="39" t="s">
        <v>21595</v>
      </c>
      <c r="S4771" s="33" t="s">
        <v>93</v>
      </c>
      <c r="T4771" s="33" t="s">
        <v>45897</v>
      </c>
      <c r="U4771" s="33" t="s">
        <v>49804</v>
      </c>
      <c r="V4771" s="33" t="s">
        <v>26482</v>
      </c>
      <c r="W4771" s="33" t="s">
        <v>26483</v>
      </c>
      <c r="X4771" s="33" t="s">
        <v>93</v>
      </c>
      <c r="Y4771" s="33">
        <v>1562</v>
      </c>
      <c r="AA4771" s="33" t="s">
        <v>42842</v>
      </c>
      <c r="AB4771" s="33">
        <v>3679</v>
      </c>
      <c r="AC4771" s="103">
        <v>17690</v>
      </c>
    </row>
    <row r="4772" spans="1:29" ht="13" customHeight="1" x14ac:dyDescent="0.2">
      <c r="A4772" s="33" t="s">
        <v>21586</v>
      </c>
      <c r="B4772" s="33">
        <v>27</v>
      </c>
      <c r="C4772" s="33" t="s">
        <v>13</v>
      </c>
      <c r="D4772" s="33" t="s">
        <v>78</v>
      </c>
      <c r="E4772" s="33" t="s">
        <v>21587</v>
      </c>
      <c r="F4772" s="94">
        <v>42512</v>
      </c>
      <c r="G4772" s="33" t="s">
        <v>21588</v>
      </c>
      <c r="H4772" s="33" t="s">
        <v>9046</v>
      </c>
      <c r="I4772" s="33" t="s">
        <v>55</v>
      </c>
      <c r="J4772" s="62">
        <v>33009</v>
      </c>
      <c r="K4772" s="33" t="s">
        <v>1049</v>
      </c>
      <c r="L4772" s="33" t="s">
        <v>9048</v>
      </c>
      <c r="M4772" s="1" t="s">
        <v>47944</v>
      </c>
      <c r="N4772" s="33" t="s">
        <v>20</v>
      </c>
      <c r="O4772" s="33" t="s">
        <v>21589</v>
      </c>
      <c r="P4772" s="33" t="s">
        <v>45771</v>
      </c>
      <c r="Q4772" s="33" t="s">
        <v>29986</v>
      </c>
      <c r="R4772" s="39" t="s">
        <v>21590</v>
      </c>
      <c r="S4772" s="33" t="s">
        <v>93</v>
      </c>
      <c r="T4772" s="33" t="s">
        <v>45897</v>
      </c>
      <c r="U4772" s="33" t="s">
        <v>49804</v>
      </c>
      <c r="V4772" s="33" t="s">
        <v>26482</v>
      </c>
      <c r="W4772" s="33" t="s">
        <v>26483</v>
      </c>
      <c r="X4772" s="33" t="s">
        <v>509</v>
      </c>
      <c r="Y4772" s="33">
        <v>1554</v>
      </c>
      <c r="AA4772" s="33" t="s">
        <v>42842</v>
      </c>
      <c r="AB4772" s="33">
        <v>3678</v>
      </c>
      <c r="AC4772" s="103">
        <v>17688</v>
      </c>
    </row>
    <row r="4773" spans="1:29" ht="13" customHeight="1" x14ac:dyDescent="0.2">
      <c r="A4773" s="33" t="s">
        <v>21566</v>
      </c>
      <c r="B4773" s="33">
        <v>31</v>
      </c>
      <c r="C4773" s="33" t="s">
        <v>13</v>
      </c>
      <c r="D4773" s="33" t="s">
        <v>127</v>
      </c>
      <c r="F4773" s="94">
        <v>42511</v>
      </c>
      <c r="G4773" s="33" t="s">
        <v>21567</v>
      </c>
      <c r="H4773" s="33" t="s">
        <v>6265</v>
      </c>
      <c r="I4773" s="33" t="s">
        <v>111</v>
      </c>
      <c r="J4773" s="62">
        <v>86004</v>
      </c>
      <c r="K4773" s="33" t="s">
        <v>21568</v>
      </c>
      <c r="L4773" s="33" t="s">
        <v>21569</v>
      </c>
      <c r="M4773" s="1" t="s">
        <v>46700</v>
      </c>
      <c r="N4773" s="33" t="s">
        <v>20</v>
      </c>
      <c r="O4773" s="33" t="s">
        <v>21570</v>
      </c>
      <c r="P4773" s="33" t="s">
        <v>45771</v>
      </c>
      <c r="Q4773" s="33" t="s">
        <v>29986</v>
      </c>
      <c r="R4773" s="39" t="s">
        <v>21571</v>
      </c>
      <c r="S4773" s="33" t="s">
        <v>509</v>
      </c>
      <c r="T4773" s="33" t="s">
        <v>21</v>
      </c>
      <c r="U4773" s="33" t="s">
        <v>26689</v>
      </c>
      <c r="V4773" s="33" t="s">
        <v>26484</v>
      </c>
      <c r="W4773" s="33" t="s">
        <v>26485</v>
      </c>
      <c r="X4773" s="33" t="s">
        <v>509</v>
      </c>
      <c r="Y4773" s="33">
        <v>1556</v>
      </c>
      <c r="AA4773" s="33" t="s">
        <v>42844</v>
      </c>
      <c r="AB4773" s="33">
        <v>3674</v>
      </c>
      <c r="AC4773" s="103">
        <v>17684</v>
      </c>
    </row>
    <row r="4774" spans="1:29" ht="13" customHeight="1" x14ac:dyDescent="0.2">
      <c r="A4774" s="33" t="s">
        <v>21577</v>
      </c>
      <c r="B4774" s="33">
        <v>63</v>
      </c>
      <c r="C4774" s="33" t="s">
        <v>13</v>
      </c>
      <c r="D4774" s="33" t="s">
        <v>30</v>
      </c>
      <c r="F4774" s="94">
        <v>42511</v>
      </c>
      <c r="G4774" s="33" t="s">
        <v>21578</v>
      </c>
      <c r="H4774" s="33" t="s">
        <v>10800</v>
      </c>
      <c r="I4774" s="33" t="s">
        <v>25</v>
      </c>
      <c r="J4774" s="62">
        <v>29709</v>
      </c>
      <c r="K4774" s="33" t="s">
        <v>10800</v>
      </c>
      <c r="L4774" s="33" t="s">
        <v>21579</v>
      </c>
      <c r="M4774" s="1" t="s">
        <v>47945</v>
      </c>
      <c r="N4774" s="33" t="s">
        <v>20</v>
      </c>
      <c r="O4774" s="33" t="s">
        <v>21580</v>
      </c>
      <c r="P4774" s="33" t="s">
        <v>45771</v>
      </c>
      <c r="Q4774" s="33" t="s">
        <v>29986</v>
      </c>
      <c r="R4774" s="39" t="s">
        <v>21581</v>
      </c>
      <c r="S4774" s="33" t="s">
        <v>93</v>
      </c>
      <c r="T4774" s="33" t="s">
        <v>21</v>
      </c>
      <c r="U4774" s="33" t="s">
        <v>26689</v>
      </c>
      <c r="V4774" s="33" t="s">
        <v>26484</v>
      </c>
      <c r="W4774" s="33" t="s">
        <v>26485</v>
      </c>
      <c r="X4774" s="33" t="s">
        <v>93</v>
      </c>
      <c r="Y4774" s="33">
        <v>1552</v>
      </c>
      <c r="AA4774" s="33" t="s">
        <v>42843</v>
      </c>
      <c r="AB4774" s="33">
        <v>3673</v>
      </c>
      <c r="AC4774" s="103">
        <v>17686</v>
      </c>
    </row>
    <row r="4775" spans="1:29" ht="13" customHeight="1" x14ac:dyDescent="0.2">
      <c r="A4775" s="33" t="s">
        <v>21572</v>
      </c>
      <c r="B4775" s="33">
        <v>38</v>
      </c>
      <c r="C4775" s="33" t="s">
        <v>13</v>
      </c>
      <c r="D4775" s="33" t="s">
        <v>30</v>
      </c>
      <c r="F4775" s="94">
        <v>42511</v>
      </c>
      <c r="G4775" s="33" t="s">
        <v>21573</v>
      </c>
      <c r="H4775" s="33" t="s">
        <v>11977</v>
      </c>
      <c r="I4775" s="33" t="s">
        <v>105</v>
      </c>
      <c r="J4775" s="62">
        <v>97045</v>
      </c>
      <c r="K4775" s="33" t="s">
        <v>3906</v>
      </c>
      <c r="L4775" s="33" t="s">
        <v>21574</v>
      </c>
      <c r="M4775" s="1" t="s">
        <v>47946</v>
      </c>
      <c r="N4775" s="33" t="s">
        <v>20</v>
      </c>
      <c r="O4775" s="33" t="s">
        <v>21575</v>
      </c>
      <c r="P4775" s="33" t="s">
        <v>45771</v>
      </c>
      <c r="Q4775" s="33" t="s">
        <v>29986</v>
      </c>
      <c r="R4775" s="39" t="s">
        <v>21576</v>
      </c>
      <c r="S4775" s="33" t="s">
        <v>509</v>
      </c>
      <c r="T4775" s="33" t="s">
        <v>45897</v>
      </c>
      <c r="U4775" s="33" t="s">
        <v>49804</v>
      </c>
      <c r="V4775" s="33" t="s">
        <v>26484</v>
      </c>
      <c r="W4775" s="33" t="s">
        <v>26485</v>
      </c>
      <c r="X4775" s="33" t="s">
        <v>93</v>
      </c>
      <c r="Y4775" s="33">
        <v>1553</v>
      </c>
      <c r="AA4775" s="33" t="s">
        <v>42844</v>
      </c>
      <c r="AB4775" s="33">
        <v>3675</v>
      </c>
      <c r="AC4775" s="103">
        <v>17685</v>
      </c>
    </row>
    <row r="4776" spans="1:29" ht="13" customHeight="1" x14ac:dyDescent="0.2">
      <c r="A4776" s="33" t="s">
        <v>21561</v>
      </c>
      <c r="B4776" s="33">
        <v>31</v>
      </c>
      <c r="C4776" s="33" t="s">
        <v>13</v>
      </c>
      <c r="D4776" s="33" t="s">
        <v>78</v>
      </c>
      <c r="E4776" s="33" t="s">
        <v>21562</v>
      </c>
      <c r="F4776" s="94">
        <v>42510</v>
      </c>
      <c r="G4776" s="33" t="s">
        <v>21563</v>
      </c>
      <c r="H4776" s="33" t="s">
        <v>1518</v>
      </c>
      <c r="I4776" s="33" t="s">
        <v>429</v>
      </c>
      <c r="J4776" s="62">
        <v>68116</v>
      </c>
      <c r="K4776" s="33" t="s">
        <v>879</v>
      </c>
      <c r="L4776" s="33" t="s">
        <v>2092</v>
      </c>
      <c r="M4776" s="1" t="s">
        <v>46320</v>
      </c>
      <c r="N4776" s="33" t="s">
        <v>20</v>
      </c>
      <c r="O4776" s="33" t="s">
        <v>21564</v>
      </c>
      <c r="P4776" s="33" t="s">
        <v>45771</v>
      </c>
      <c r="Q4776" s="33" t="s">
        <v>29986</v>
      </c>
      <c r="R4776" s="39" t="s">
        <v>21565</v>
      </c>
      <c r="S4776" s="33" t="s">
        <v>22</v>
      </c>
      <c r="T4776" s="33" t="s">
        <v>21</v>
      </c>
      <c r="U4776" s="33" t="s">
        <v>26682</v>
      </c>
      <c r="V4776" s="33" t="s">
        <v>26482</v>
      </c>
      <c r="W4776" s="33" t="s">
        <v>26486</v>
      </c>
      <c r="X4776" s="33" t="s">
        <v>509</v>
      </c>
      <c r="Y4776" s="33">
        <v>1559</v>
      </c>
      <c r="AA4776" s="33" t="s">
        <v>42844</v>
      </c>
      <c r="AB4776" s="33">
        <v>3672</v>
      </c>
      <c r="AC4776" s="103">
        <v>17681</v>
      </c>
    </row>
    <row r="4777" spans="1:29" ht="13" customHeight="1" x14ac:dyDescent="0.2">
      <c r="A4777" s="33" t="s">
        <v>21547</v>
      </c>
      <c r="B4777" s="33">
        <v>22</v>
      </c>
      <c r="C4777" s="33" t="s">
        <v>13</v>
      </c>
      <c r="D4777" s="33" t="s">
        <v>78</v>
      </c>
      <c r="E4777" s="33" t="s">
        <v>21548</v>
      </c>
      <c r="F4777" s="94">
        <v>42509</v>
      </c>
      <c r="G4777" s="33" t="s">
        <v>21549</v>
      </c>
      <c r="H4777" s="33" t="s">
        <v>195</v>
      </c>
      <c r="I4777" s="33" t="s">
        <v>55</v>
      </c>
      <c r="J4777" s="62">
        <v>33147</v>
      </c>
      <c r="K4777" s="33" t="s">
        <v>147</v>
      </c>
      <c r="L4777" s="33" t="s">
        <v>148</v>
      </c>
      <c r="M4777" s="1" t="s">
        <v>46168</v>
      </c>
      <c r="N4777" s="33" t="s">
        <v>20</v>
      </c>
      <c r="O4777" s="33" t="s">
        <v>36586</v>
      </c>
      <c r="P4777" s="33" t="s">
        <v>45771</v>
      </c>
      <c r="Q4777" s="33" t="s">
        <v>29986</v>
      </c>
      <c r="R4777" s="39" t="s">
        <v>21550</v>
      </c>
      <c r="S4777" s="33" t="s">
        <v>93</v>
      </c>
      <c r="T4777" s="33" t="s">
        <v>21</v>
      </c>
      <c r="U4777" s="33" t="s">
        <v>26689</v>
      </c>
      <c r="V4777" s="33" t="s">
        <v>26482</v>
      </c>
      <c r="W4777" s="33" t="s">
        <v>26485</v>
      </c>
      <c r="X4777" s="33" t="s">
        <v>93</v>
      </c>
      <c r="Y4777" s="33">
        <v>1551</v>
      </c>
      <c r="AA4777" s="33" t="s">
        <v>42844</v>
      </c>
      <c r="AB4777" s="33">
        <v>3668</v>
      </c>
      <c r="AC4777" s="103">
        <v>17678</v>
      </c>
    </row>
    <row r="4778" spans="1:29" ht="13" customHeight="1" x14ac:dyDescent="0.2">
      <c r="A4778" s="33" t="s">
        <v>21543</v>
      </c>
      <c r="B4778" s="33">
        <v>35</v>
      </c>
      <c r="C4778" s="33" t="s">
        <v>13</v>
      </c>
      <c r="D4778" s="33" t="s">
        <v>41</v>
      </c>
      <c r="E4778" s="33" t="s">
        <v>21544</v>
      </c>
      <c r="F4778" s="94">
        <v>42509</v>
      </c>
      <c r="G4778" s="33" t="s">
        <v>22016</v>
      </c>
      <c r="H4778" s="33" t="s">
        <v>1531</v>
      </c>
      <c r="I4778" s="33" t="s">
        <v>38</v>
      </c>
      <c r="J4778" s="62">
        <v>95610</v>
      </c>
      <c r="K4778" s="33" t="s">
        <v>1533</v>
      </c>
      <c r="L4778" s="33" t="s">
        <v>1534</v>
      </c>
      <c r="M4778" s="1" t="s">
        <v>46607</v>
      </c>
      <c r="N4778" s="33" t="s">
        <v>20</v>
      </c>
      <c r="O4778" s="33" t="s">
        <v>21545</v>
      </c>
      <c r="P4778" s="33" t="s">
        <v>45771</v>
      </c>
      <c r="Q4778" s="33" t="s">
        <v>29986</v>
      </c>
      <c r="R4778" s="39" t="s">
        <v>21546</v>
      </c>
      <c r="S4778" s="33" t="s">
        <v>93</v>
      </c>
      <c r="T4778" s="33" t="s">
        <v>21</v>
      </c>
      <c r="U4778" s="33" t="s">
        <v>26682</v>
      </c>
      <c r="V4778" s="33" t="s">
        <v>26482</v>
      </c>
      <c r="W4778" s="33" t="s">
        <v>26485</v>
      </c>
      <c r="X4778" s="33" t="s">
        <v>509</v>
      </c>
      <c r="Y4778" s="33">
        <v>1549</v>
      </c>
      <c r="AA4778" s="33" t="s">
        <v>42844</v>
      </c>
      <c r="AB4778" s="33">
        <v>3669</v>
      </c>
      <c r="AC4778" s="103">
        <v>17677</v>
      </c>
    </row>
    <row r="4779" spans="1:29" ht="13" customHeight="1" x14ac:dyDescent="0.2">
      <c r="A4779" s="33" t="s">
        <v>21556</v>
      </c>
      <c r="B4779" s="33">
        <v>36</v>
      </c>
      <c r="C4779" s="33" t="s">
        <v>13</v>
      </c>
      <c r="D4779" s="33" t="s">
        <v>30</v>
      </c>
      <c r="F4779" s="94">
        <v>42509</v>
      </c>
      <c r="G4779" s="33" t="s">
        <v>21557</v>
      </c>
      <c r="H4779" s="33" t="s">
        <v>21558</v>
      </c>
      <c r="I4779" s="33" t="s">
        <v>293</v>
      </c>
      <c r="J4779" s="62">
        <v>41740</v>
      </c>
      <c r="K4779" s="33" t="s">
        <v>18183</v>
      </c>
      <c r="L4779" s="33" t="s">
        <v>18184</v>
      </c>
      <c r="M4779" s="1" t="s">
        <v>46058</v>
      </c>
      <c r="N4779" s="33" t="s">
        <v>20</v>
      </c>
      <c r="O4779" s="33" t="s">
        <v>21559</v>
      </c>
      <c r="P4779" s="33" t="s">
        <v>45771</v>
      </c>
      <c r="Q4779" s="33" t="s">
        <v>29986</v>
      </c>
      <c r="R4779" s="39" t="s">
        <v>21560</v>
      </c>
      <c r="S4779" s="33" t="s">
        <v>901</v>
      </c>
      <c r="T4779" s="33" t="s">
        <v>21</v>
      </c>
      <c r="U4779" s="33" t="s">
        <v>26689</v>
      </c>
      <c r="V4779" s="33" t="s">
        <v>26484</v>
      </c>
      <c r="W4779" s="33" t="s">
        <v>26485</v>
      </c>
      <c r="X4779" s="33" t="s">
        <v>93</v>
      </c>
      <c r="Y4779" s="33">
        <v>1550</v>
      </c>
      <c r="AA4779" s="33" t="s">
        <v>42843</v>
      </c>
      <c r="AB4779" s="33">
        <v>3667</v>
      </c>
      <c r="AC4779" s="103">
        <v>17679</v>
      </c>
    </row>
    <row r="4780" spans="1:29" ht="13" customHeight="1" x14ac:dyDescent="0.2">
      <c r="A4780" s="33" t="s">
        <v>21538</v>
      </c>
      <c r="B4780" s="33">
        <v>29</v>
      </c>
      <c r="C4780" s="33" t="s">
        <v>102</v>
      </c>
      <c r="D4780" s="33" t="s">
        <v>78</v>
      </c>
      <c r="E4780" s="33" t="s">
        <v>21539</v>
      </c>
      <c r="F4780" s="94">
        <v>42509</v>
      </c>
      <c r="G4780" s="33" t="s">
        <v>21540</v>
      </c>
      <c r="H4780" s="33" t="s">
        <v>883</v>
      </c>
      <c r="I4780" s="33" t="s">
        <v>38</v>
      </c>
      <c r="J4780" s="62">
        <v>94124</v>
      </c>
      <c r="K4780" s="33" t="s">
        <v>883</v>
      </c>
      <c r="L4780" s="33" t="s">
        <v>884</v>
      </c>
      <c r="M4780" s="1" t="s">
        <v>47221</v>
      </c>
      <c r="N4780" s="33" t="s">
        <v>20</v>
      </c>
      <c r="O4780" s="33" t="s">
        <v>21541</v>
      </c>
      <c r="P4780" s="33" t="s">
        <v>31864</v>
      </c>
      <c r="Q4780" s="33" t="s">
        <v>29986</v>
      </c>
      <c r="R4780" s="39" t="s">
        <v>21542</v>
      </c>
      <c r="S4780" s="33" t="s">
        <v>93</v>
      </c>
      <c r="T4780" s="33" t="s">
        <v>45897</v>
      </c>
      <c r="U4780" s="33" t="s">
        <v>49804</v>
      </c>
      <c r="V4780" s="33" t="s">
        <v>26487</v>
      </c>
      <c r="W4780" s="33" t="s">
        <v>26483</v>
      </c>
      <c r="X4780" s="33" t="s">
        <v>93</v>
      </c>
      <c r="Y4780" s="33">
        <v>1548</v>
      </c>
      <c r="AA4780" s="33" t="s">
        <v>42842</v>
      </c>
      <c r="AB4780" s="33">
        <v>3671</v>
      </c>
      <c r="AC4780" s="103">
        <v>17676</v>
      </c>
    </row>
    <row r="4781" spans="1:29" ht="13" customHeight="1" x14ac:dyDescent="0.2">
      <c r="A4781" s="33" t="s">
        <v>21551</v>
      </c>
      <c r="B4781" s="33">
        <v>30</v>
      </c>
      <c r="C4781" s="33" t="s">
        <v>13</v>
      </c>
      <c r="D4781" s="33" t="s">
        <v>41</v>
      </c>
      <c r="E4781" s="33" t="s">
        <v>21552</v>
      </c>
      <c r="F4781" s="94">
        <v>42509</v>
      </c>
      <c r="G4781" s="33" t="s">
        <v>21553</v>
      </c>
      <c r="H4781" s="33" t="s">
        <v>248</v>
      </c>
      <c r="I4781" s="33" t="s">
        <v>249</v>
      </c>
      <c r="J4781" s="62">
        <v>89030</v>
      </c>
      <c r="K4781" s="33" t="s">
        <v>524</v>
      </c>
      <c r="L4781" s="33" t="s">
        <v>525</v>
      </c>
      <c r="M4781" s="1" t="s">
        <v>48881</v>
      </c>
      <c r="N4781" s="33" t="s">
        <v>20</v>
      </c>
      <c r="O4781" s="33" t="s">
        <v>21554</v>
      </c>
      <c r="P4781" s="33" t="s">
        <v>45771</v>
      </c>
      <c r="Q4781" s="33" t="s">
        <v>29986</v>
      </c>
      <c r="R4781" s="39" t="s">
        <v>21555</v>
      </c>
      <c r="S4781" s="33" t="s">
        <v>22</v>
      </c>
      <c r="T4781" s="33" t="s">
        <v>45897</v>
      </c>
      <c r="U4781" s="33" t="s">
        <v>49804</v>
      </c>
      <c r="V4781" s="33" t="s">
        <v>26484</v>
      </c>
      <c r="W4781" s="33" t="s">
        <v>26485</v>
      </c>
      <c r="X4781" s="33" t="s">
        <v>93</v>
      </c>
      <c r="Y4781" s="33">
        <v>1547</v>
      </c>
      <c r="AA4781" s="33" t="s">
        <v>42844</v>
      </c>
      <c r="AB4781" s="33">
        <v>3670</v>
      </c>
      <c r="AC4781" s="103">
        <v>17680</v>
      </c>
    </row>
    <row r="4782" spans="1:29" ht="13" customHeight="1" x14ac:dyDescent="0.2">
      <c r="A4782" s="33" t="s">
        <v>21524</v>
      </c>
      <c r="B4782" s="33">
        <v>20</v>
      </c>
      <c r="C4782" s="33" t="s">
        <v>13</v>
      </c>
      <c r="D4782" s="33" t="s">
        <v>41</v>
      </c>
      <c r="E4782" s="33" t="s">
        <v>21525</v>
      </c>
      <c r="F4782" s="94">
        <v>42508</v>
      </c>
      <c r="G4782" s="33" t="s">
        <v>22017</v>
      </c>
      <c r="H4782" s="33" t="s">
        <v>581</v>
      </c>
      <c r="I4782" s="33" t="s">
        <v>111</v>
      </c>
      <c r="J4782" s="62">
        <v>85339</v>
      </c>
      <c r="K4782" s="33" t="s">
        <v>582</v>
      </c>
      <c r="L4782" s="33" t="s">
        <v>583</v>
      </c>
      <c r="M4782" s="1" t="s">
        <v>45935</v>
      </c>
      <c r="N4782" s="33" t="s">
        <v>20</v>
      </c>
      <c r="O4782" s="33" t="s">
        <v>21526</v>
      </c>
      <c r="P4782" s="33" t="s">
        <v>45771</v>
      </c>
      <c r="Q4782" s="33" t="s">
        <v>29986</v>
      </c>
      <c r="R4782" s="39" t="s">
        <v>21527</v>
      </c>
      <c r="S4782" s="33" t="s">
        <v>93</v>
      </c>
      <c r="T4782" s="33" t="s">
        <v>21</v>
      </c>
      <c r="U4782" s="33" t="s">
        <v>26689</v>
      </c>
      <c r="V4782" s="33" t="s">
        <v>26484</v>
      </c>
      <c r="W4782" s="33" t="s">
        <v>26485</v>
      </c>
      <c r="X4782" s="33" t="s">
        <v>93</v>
      </c>
      <c r="Y4782" s="33">
        <v>1546</v>
      </c>
      <c r="AA4782" s="33" t="s">
        <v>42844</v>
      </c>
      <c r="AB4782" s="33">
        <v>3665</v>
      </c>
      <c r="AC4782" s="103">
        <v>17671</v>
      </c>
    </row>
    <row r="4783" spans="1:29" ht="13" customHeight="1" x14ac:dyDescent="0.2">
      <c r="A4783" s="33" t="s">
        <v>21532</v>
      </c>
      <c r="B4783" s="33">
        <v>44</v>
      </c>
      <c r="C4783" s="33" t="s">
        <v>13</v>
      </c>
      <c r="D4783" s="33" t="s">
        <v>30</v>
      </c>
      <c r="E4783" s="33" t="s">
        <v>21533</v>
      </c>
      <c r="F4783" s="94">
        <v>42508</v>
      </c>
      <c r="G4783" s="33" t="s">
        <v>21534</v>
      </c>
      <c r="H4783" s="33" t="s">
        <v>21535</v>
      </c>
      <c r="I4783" s="33" t="s">
        <v>399</v>
      </c>
      <c r="J4783" s="62">
        <v>65441</v>
      </c>
      <c r="K4783" s="33" t="s">
        <v>10256</v>
      </c>
      <c r="L4783" s="33" t="s">
        <v>8983</v>
      </c>
      <c r="M4783" s="1" t="s">
        <v>46298</v>
      </c>
      <c r="N4783" s="33" t="s">
        <v>20</v>
      </c>
      <c r="O4783" s="33" t="s">
        <v>21536</v>
      </c>
      <c r="P4783" s="33" t="s">
        <v>45771</v>
      </c>
      <c r="Q4783" s="33" t="s">
        <v>29986</v>
      </c>
      <c r="R4783" s="39" t="s">
        <v>21537</v>
      </c>
      <c r="S4783" s="33" t="s">
        <v>93</v>
      </c>
      <c r="T4783" s="33" t="s">
        <v>21</v>
      </c>
      <c r="U4783" s="33" t="s">
        <v>26689</v>
      </c>
      <c r="V4783" s="33" t="s">
        <v>26484</v>
      </c>
      <c r="W4783" s="33" t="s">
        <v>19153</v>
      </c>
      <c r="X4783" s="33" t="s">
        <v>93</v>
      </c>
      <c r="Y4783" s="33">
        <v>1545</v>
      </c>
      <c r="AA4783" s="33" t="s">
        <v>42843</v>
      </c>
      <c r="AB4783" s="33">
        <v>3664</v>
      </c>
      <c r="AC4783" s="103">
        <v>17672</v>
      </c>
    </row>
    <row r="4784" spans="1:29" ht="13" customHeight="1" x14ac:dyDescent="0.2">
      <c r="A4784" s="33" t="s">
        <v>21528</v>
      </c>
      <c r="B4784" s="33">
        <v>46</v>
      </c>
      <c r="C4784" s="33" t="s">
        <v>13</v>
      </c>
      <c r="D4784" s="33" t="s">
        <v>30</v>
      </c>
      <c r="F4784" s="94">
        <v>42508</v>
      </c>
      <c r="G4784" s="33" t="s">
        <v>21529</v>
      </c>
      <c r="H4784" s="33" t="s">
        <v>697</v>
      </c>
      <c r="I4784" s="33" t="s">
        <v>392</v>
      </c>
      <c r="J4784" s="62">
        <v>10019</v>
      </c>
      <c r="K4784" s="33" t="s">
        <v>697</v>
      </c>
      <c r="L4784" s="33" t="s">
        <v>536</v>
      </c>
      <c r="M4784" s="1" t="s">
        <v>45963</v>
      </c>
      <c r="N4784" s="33" t="s">
        <v>20</v>
      </c>
      <c r="O4784" s="33" t="s">
        <v>21530</v>
      </c>
      <c r="P4784" s="33" t="s">
        <v>45771</v>
      </c>
      <c r="Q4784" s="33" t="s">
        <v>29986</v>
      </c>
      <c r="R4784" s="39" t="s">
        <v>21531</v>
      </c>
      <c r="S4784" s="33" t="s">
        <v>509</v>
      </c>
      <c r="T4784" s="33" t="s">
        <v>21</v>
      </c>
      <c r="U4784" s="33" t="s">
        <v>26682</v>
      </c>
      <c r="V4784" s="33" t="s">
        <v>26482</v>
      </c>
      <c r="W4784" s="33" t="s">
        <v>26485</v>
      </c>
      <c r="X4784" s="33" t="s">
        <v>93</v>
      </c>
      <c r="Y4784" s="33">
        <v>1543</v>
      </c>
      <c r="AA4784" s="33" t="s">
        <v>42842</v>
      </c>
      <c r="AB4784" s="33">
        <v>3666</v>
      </c>
      <c r="AC4784" s="103">
        <v>17673</v>
      </c>
    </row>
    <row r="4785" spans="1:29" ht="13" customHeight="1" x14ac:dyDescent="0.2">
      <c r="A4785" s="33" t="s">
        <v>21519</v>
      </c>
      <c r="B4785" s="33">
        <v>36</v>
      </c>
      <c r="C4785" s="33" t="s">
        <v>13</v>
      </c>
      <c r="D4785" s="33" t="s">
        <v>30</v>
      </c>
      <c r="F4785" s="94">
        <v>42507</v>
      </c>
      <c r="G4785" s="33" t="s">
        <v>21520</v>
      </c>
      <c r="H4785" s="33" t="s">
        <v>4038</v>
      </c>
      <c r="I4785" s="33" t="s">
        <v>38</v>
      </c>
      <c r="J4785" s="62">
        <v>96064</v>
      </c>
      <c r="K4785" s="33" t="s">
        <v>893</v>
      </c>
      <c r="L4785" s="33" t="s">
        <v>21521</v>
      </c>
      <c r="M4785" s="1" t="s">
        <v>47947</v>
      </c>
      <c r="N4785" s="33" t="s">
        <v>20</v>
      </c>
      <c r="O4785" s="33" t="s">
        <v>21522</v>
      </c>
      <c r="P4785" s="33" t="s">
        <v>45771</v>
      </c>
      <c r="Q4785" s="33" t="s">
        <v>29986</v>
      </c>
      <c r="R4785" s="39" t="s">
        <v>21523</v>
      </c>
      <c r="S4785" s="33" t="s">
        <v>509</v>
      </c>
      <c r="T4785" s="33" t="s">
        <v>21</v>
      </c>
      <c r="U4785" s="33" t="s">
        <v>26539</v>
      </c>
      <c r="V4785" s="33" t="s">
        <v>26482</v>
      </c>
      <c r="W4785" s="33" t="s">
        <v>26485</v>
      </c>
      <c r="X4785" s="33" t="s">
        <v>93</v>
      </c>
      <c r="Y4785" s="33">
        <v>1544</v>
      </c>
      <c r="AA4785" s="33" t="s">
        <v>42843</v>
      </c>
      <c r="AB4785" s="33">
        <v>3663</v>
      </c>
      <c r="AC4785" s="103">
        <v>17669</v>
      </c>
    </row>
    <row r="4786" spans="1:29" ht="13" customHeight="1" x14ac:dyDescent="0.2">
      <c r="A4786" s="33" t="s">
        <v>21514</v>
      </c>
      <c r="B4786" s="33">
        <v>23</v>
      </c>
      <c r="C4786" s="33" t="s">
        <v>13</v>
      </c>
      <c r="D4786" s="33" t="s">
        <v>78</v>
      </c>
      <c r="E4786" s="33" t="s">
        <v>21515</v>
      </c>
      <c r="F4786" s="94">
        <v>42506</v>
      </c>
      <c r="G4786" s="33" t="s">
        <v>21516</v>
      </c>
      <c r="H4786" s="33" t="s">
        <v>20985</v>
      </c>
      <c r="I4786" s="33" t="s">
        <v>159</v>
      </c>
      <c r="J4786" s="62">
        <v>30296</v>
      </c>
      <c r="K4786" s="33" t="s">
        <v>1664</v>
      </c>
      <c r="L4786" s="33" t="s">
        <v>12231</v>
      </c>
      <c r="M4786" s="1" t="s">
        <v>46384</v>
      </c>
      <c r="N4786" s="33" t="s">
        <v>20</v>
      </c>
      <c r="O4786" s="33" t="s">
        <v>21517</v>
      </c>
      <c r="P4786" s="33" t="s">
        <v>45771</v>
      </c>
      <c r="Q4786" s="33" t="s">
        <v>29986</v>
      </c>
      <c r="R4786" s="39" t="s">
        <v>21518</v>
      </c>
      <c r="S4786" s="33" t="s">
        <v>93</v>
      </c>
      <c r="T4786" s="33" t="s">
        <v>21</v>
      </c>
      <c r="U4786" s="33" t="s">
        <v>26689</v>
      </c>
      <c r="V4786" s="33" t="s">
        <v>26484</v>
      </c>
      <c r="W4786" s="33" t="s">
        <v>26486</v>
      </c>
      <c r="X4786" s="33" t="s">
        <v>93</v>
      </c>
      <c r="Y4786" s="33">
        <v>1542</v>
      </c>
      <c r="AA4786" s="33" t="s">
        <v>42844</v>
      </c>
      <c r="AB4786" s="33">
        <v>3661</v>
      </c>
      <c r="AC4786" s="103">
        <v>17667</v>
      </c>
    </row>
    <row r="4787" spans="1:29" ht="13" customHeight="1" x14ac:dyDescent="0.2">
      <c r="A4787" s="33" t="s">
        <v>21507</v>
      </c>
      <c r="B4787" s="33">
        <v>48</v>
      </c>
      <c r="C4787" s="33" t="s">
        <v>13</v>
      </c>
      <c r="D4787" s="33" t="s">
        <v>30</v>
      </c>
      <c r="E4787" s="33" t="s">
        <v>21508</v>
      </c>
      <c r="F4787" s="94">
        <v>42506</v>
      </c>
      <c r="G4787" s="33" t="s">
        <v>21509</v>
      </c>
      <c r="H4787" s="33" t="s">
        <v>21510</v>
      </c>
      <c r="I4787" s="33" t="s">
        <v>39</v>
      </c>
      <c r="J4787" s="62">
        <v>2724</v>
      </c>
      <c r="K4787" s="33" t="s">
        <v>6006</v>
      </c>
      <c r="L4787" s="33" t="s">
        <v>21511</v>
      </c>
      <c r="M4787" s="1" t="s">
        <v>47377</v>
      </c>
      <c r="N4787" s="33" t="s">
        <v>362</v>
      </c>
      <c r="O4787" s="33" t="s">
        <v>21512</v>
      </c>
      <c r="P4787" s="33" t="s">
        <v>45771</v>
      </c>
      <c r="Q4787" s="33" t="s">
        <v>29986</v>
      </c>
      <c r="R4787" s="39" t="s">
        <v>21513</v>
      </c>
      <c r="S4787" s="33" t="s">
        <v>93</v>
      </c>
      <c r="T4787" s="33" t="s">
        <v>45897</v>
      </c>
      <c r="U4787" s="33" t="s">
        <v>49804</v>
      </c>
      <c r="V4787" s="33" t="s">
        <v>26482</v>
      </c>
      <c r="W4787" s="33" t="s">
        <v>26485</v>
      </c>
      <c r="AA4787" s="33" t="s">
        <v>42842</v>
      </c>
      <c r="AB4787" s="33">
        <v>3662</v>
      </c>
      <c r="AC4787" s="103">
        <v>17668</v>
      </c>
    </row>
    <row r="4788" spans="1:29" ht="13" customHeight="1" x14ac:dyDescent="0.2">
      <c r="A4788" s="33" t="s">
        <v>21500</v>
      </c>
      <c r="B4788" s="33">
        <v>35</v>
      </c>
      <c r="C4788" s="33" t="s">
        <v>13</v>
      </c>
      <c r="D4788" s="33" t="s">
        <v>30</v>
      </c>
      <c r="E4788" s="33" t="s">
        <v>21501</v>
      </c>
      <c r="F4788" s="94">
        <v>42505</v>
      </c>
      <c r="G4788" s="33" t="s">
        <v>21502</v>
      </c>
      <c r="H4788" s="33" t="s">
        <v>21503</v>
      </c>
      <c r="I4788" s="33" t="s">
        <v>37</v>
      </c>
      <c r="J4788" s="62">
        <v>62938</v>
      </c>
      <c r="K4788" s="33" t="s">
        <v>5922</v>
      </c>
      <c r="L4788" s="33" t="s">
        <v>21504</v>
      </c>
      <c r="M4788" s="1" t="s">
        <v>47948</v>
      </c>
      <c r="N4788" s="33" t="s">
        <v>20</v>
      </c>
      <c r="O4788" s="33" t="s">
        <v>21505</v>
      </c>
      <c r="P4788" s="33" t="s">
        <v>45771</v>
      </c>
      <c r="Q4788" s="33" t="s">
        <v>29986</v>
      </c>
      <c r="R4788" s="39" t="s">
        <v>21506</v>
      </c>
      <c r="S4788" s="33" t="s">
        <v>93</v>
      </c>
      <c r="T4788" s="33" t="s">
        <v>21</v>
      </c>
      <c r="U4788" s="33" t="s">
        <v>26689</v>
      </c>
      <c r="V4788" s="33" t="s">
        <v>26484</v>
      </c>
      <c r="W4788" s="33" t="s">
        <v>26486</v>
      </c>
      <c r="X4788" s="33" t="s">
        <v>93</v>
      </c>
      <c r="Y4788" s="33">
        <v>1541</v>
      </c>
      <c r="AA4788" s="33" t="s">
        <v>42843</v>
      </c>
      <c r="AB4788" s="33">
        <v>3660</v>
      </c>
      <c r="AC4788" s="103">
        <v>17666</v>
      </c>
    </row>
    <row r="4789" spans="1:29" ht="13" customHeight="1" x14ac:dyDescent="0.2">
      <c r="A4789" s="33" t="s">
        <v>21490</v>
      </c>
      <c r="B4789" s="33">
        <v>19</v>
      </c>
      <c r="C4789" s="33" t="s">
        <v>13</v>
      </c>
      <c r="D4789" s="33" t="s">
        <v>30</v>
      </c>
      <c r="E4789" s="33" t="s">
        <v>21491</v>
      </c>
      <c r="F4789" s="94">
        <v>42504</v>
      </c>
      <c r="G4789" s="33" t="s">
        <v>21492</v>
      </c>
      <c r="H4789" s="33" t="s">
        <v>600</v>
      </c>
      <c r="I4789" s="33" t="s">
        <v>55</v>
      </c>
      <c r="J4789" s="62">
        <v>32202</v>
      </c>
      <c r="K4789" s="33" t="s">
        <v>601</v>
      </c>
      <c r="L4789" s="33" t="s">
        <v>602</v>
      </c>
      <c r="M4789" s="1" t="s">
        <v>49877</v>
      </c>
      <c r="N4789" s="33" t="s">
        <v>20</v>
      </c>
      <c r="O4789" s="33" t="s">
        <v>21493</v>
      </c>
      <c r="P4789" s="33" t="s">
        <v>45771</v>
      </c>
      <c r="Q4789" s="33" t="s">
        <v>29986</v>
      </c>
      <c r="R4789" s="39" t="s">
        <v>21494</v>
      </c>
      <c r="S4789" s="33" t="s">
        <v>509</v>
      </c>
      <c r="T4789" s="33" t="s">
        <v>21</v>
      </c>
      <c r="U4789" s="33" t="s">
        <v>26682</v>
      </c>
      <c r="V4789" s="33" t="s">
        <v>26482</v>
      </c>
      <c r="W4789" s="33" t="s">
        <v>26485</v>
      </c>
      <c r="X4789" s="33" t="s">
        <v>93</v>
      </c>
      <c r="Y4789" s="33">
        <v>1536</v>
      </c>
      <c r="AA4789" s="33" t="s">
        <v>42842</v>
      </c>
      <c r="AB4789" s="33">
        <v>3659</v>
      </c>
      <c r="AC4789" s="103">
        <v>17663</v>
      </c>
    </row>
    <row r="4790" spans="1:29" ht="13" customHeight="1" x14ac:dyDescent="0.2">
      <c r="A4790" s="33" t="s">
        <v>21495</v>
      </c>
      <c r="B4790" s="33">
        <v>34</v>
      </c>
      <c r="C4790" s="33" t="s">
        <v>13</v>
      </c>
      <c r="D4790" s="33" t="s">
        <v>30</v>
      </c>
      <c r="E4790" s="33" t="s">
        <v>21496</v>
      </c>
      <c r="F4790" s="94">
        <v>42504</v>
      </c>
      <c r="G4790" s="33" t="s">
        <v>22018</v>
      </c>
      <c r="H4790" s="33" t="s">
        <v>21497</v>
      </c>
      <c r="I4790" s="33" t="s">
        <v>159</v>
      </c>
      <c r="J4790" s="62">
        <v>30281</v>
      </c>
      <c r="K4790" s="33" t="s">
        <v>7609</v>
      </c>
      <c r="L4790" s="33" t="s">
        <v>7610</v>
      </c>
      <c r="M4790" s="1" t="s">
        <v>46905</v>
      </c>
      <c r="N4790" s="33" t="s">
        <v>4952</v>
      </c>
      <c r="O4790" s="33" t="s">
        <v>21498</v>
      </c>
      <c r="P4790" s="33" t="s">
        <v>45771</v>
      </c>
      <c r="Q4790" s="33" t="s">
        <v>29986</v>
      </c>
      <c r="R4790" s="39" t="s">
        <v>21499</v>
      </c>
      <c r="S4790" s="33" t="s">
        <v>509</v>
      </c>
      <c r="T4790" s="33" t="s">
        <v>21</v>
      </c>
      <c r="U4790" s="33" t="s">
        <v>26689</v>
      </c>
      <c r="V4790" s="33" t="s">
        <v>26482</v>
      </c>
      <c r="W4790" s="33" t="s">
        <v>26485</v>
      </c>
      <c r="X4790" s="33" t="s">
        <v>93</v>
      </c>
      <c r="Y4790" s="33">
        <v>1540</v>
      </c>
      <c r="AA4790" s="33" t="s">
        <v>42844</v>
      </c>
      <c r="AB4790" s="33">
        <v>3658</v>
      </c>
      <c r="AC4790" s="103">
        <v>17661</v>
      </c>
    </row>
    <row r="4791" spans="1:29" ht="13" customHeight="1" x14ac:dyDescent="0.2">
      <c r="A4791" s="33" t="s">
        <v>21481</v>
      </c>
      <c r="B4791" s="33">
        <v>43</v>
      </c>
      <c r="C4791" s="33" t="s">
        <v>13</v>
      </c>
      <c r="D4791" s="33" t="s">
        <v>127</v>
      </c>
      <c r="E4791" s="33" t="s">
        <v>21482</v>
      </c>
      <c r="F4791" s="94">
        <v>42504</v>
      </c>
      <c r="G4791" s="33" t="s">
        <v>21483</v>
      </c>
      <c r="H4791" s="33" t="s">
        <v>581</v>
      </c>
      <c r="I4791" s="33" t="s">
        <v>111</v>
      </c>
      <c r="J4791" s="62">
        <v>85009</v>
      </c>
      <c r="K4791" s="33" t="s">
        <v>582</v>
      </c>
      <c r="L4791" s="33" t="s">
        <v>583</v>
      </c>
      <c r="M4791" s="1" t="s">
        <v>45935</v>
      </c>
      <c r="N4791" s="33" t="s">
        <v>20</v>
      </c>
      <c r="O4791" s="33" t="s">
        <v>21484</v>
      </c>
      <c r="P4791" s="33" t="s">
        <v>45771</v>
      </c>
      <c r="Q4791" s="33" t="s">
        <v>29986</v>
      </c>
      <c r="R4791" s="39" t="s">
        <v>21485</v>
      </c>
      <c r="S4791" s="33" t="s">
        <v>93</v>
      </c>
      <c r="T4791" s="33" t="s">
        <v>21</v>
      </c>
      <c r="U4791" s="33" t="s">
        <v>26689</v>
      </c>
      <c r="V4791" s="33" t="s">
        <v>26484</v>
      </c>
      <c r="W4791" s="33" t="s">
        <v>26485</v>
      </c>
      <c r="X4791" s="33" t="s">
        <v>509</v>
      </c>
      <c r="Y4791" s="33">
        <v>1537</v>
      </c>
      <c r="AA4791" s="33" t="s">
        <v>42842</v>
      </c>
      <c r="AB4791" s="33">
        <v>3656</v>
      </c>
      <c r="AC4791" s="103">
        <v>17664</v>
      </c>
    </row>
    <row r="4792" spans="1:29" ht="13" customHeight="1" x14ac:dyDescent="0.2">
      <c r="A4792" s="33" t="s">
        <v>21486</v>
      </c>
      <c r="B4792" s="33">
        <v>59</v>
      </c>
      <c r="C4792" s="33" t="s">
        <v>13</v>
      </c>
      <c r="D4792" s="33" t="s">
        <v>30</v>
      </c>
      <c r="F4792" s="94">
        <v>42504</v>
      </c>
      <c r="G4792" s="33" t="s">
        <v>22019</v>
      </c>
      <c r="H4792" s="33" t="s">
        <v>21487</v>
      </c>
      <c r="I4792" s="33" t="s">
        <v>55</v>
      </c>
      <c r="J4792" s="62">
        <v>32764</v>
      </c>
      <c r="K4792" s="33" t="s">
        <v>3558</v>
      </c>
      <c r="L4792" s="33" t="s">
        <v>241</v>
      </c>
      <c r="M4792" s="1" t="s">
        <v>46026</v>
      </c>
      <c r="N4792" s="33" t="s">
        <v>20</v>
      </c>
      <c r="O4792" s="33" t="s">
        <v>21488</v>
      </c>
      <c r="P4792" s="33" t="s">
        <v>45771</v>
      </c>
      <c r="Q4792" s="33" t="s">
        <v>29986</v>
      </c>
      <c r="R4792" s="39" t="s">
        <v>21489</v>
      </c>
      <c r="S4792" s="33" t="s">
        <v>93</v>
      </c>
      <c r="T4792" s="33" t="s">
        <v>21</v>
      </c>
      <c r="U4792" s="33" t="s">
        <v>26689</v>
      </c>
      <c r="V4792" s="33" t="s">
        <v>26484</v>
      </c>
      <c r="W4792" s="33" t="s">
        <v>26485</v>
      </c>
      <c r="X4792" s="33" t="s">
        <v>93</v>
      </c>
      <c r="Y4792" s="33">
        <v>1538</v>
      </c>
      <c r="AA4792" s="33" t="s">
        <v>42843</v>
      </c>
      <c r="AB4792" s="33">
        <v>3657</v>
      </c>
      <c r="AC4792" s="103">
        <v>17662</v>
      </c>
    </row>
    <row r="4793" spans="1:29" ht="13" customHeight="1" x14ac:dyDescent="0.2">
      <c r="A4793" s="33" t="s">
        <v>21469</v>
      </c>
      <c r="B4793" s="33">
        <v>28</v>
      </c>
      <c r="C4793" s="33" t="s">
        <v>13</v>
      </c>
      <c r="D4793" s="33" t="s">
        <v>41</v>
      </c>
      <c r="F4793" s="94">
        <v>42503</v>
      </c>
      <c r="G4793" s="33" t="s">
        <v>22020</v>
      </c>
      <c r="H4793" s="33" t="s">
        <v>91</v>
      </c>
      <c r="I4793" s="33" t="s">
        <v>38</v>
      </c>
      <c r="J4793" s="62">
        <v>90023</v>
      </c>
      <c r="K4793" s="33" t="s">
        <v>91</v>
      </c>
      <c r="L4793" s="33" t="s">
        <v>92</v>
      </c>
      <c r="M4793" s="1" t="s">
        <v>45984</v>
      </c>
      <c r="N4793" s="33" t="s">
        <v>20</v>
      </c>
      <c r="O4793" s="33" t="s">
        <v>21470</v>
      </c>
      <c r="P4793" s="33" t="s">
        <v>45771</v>
      </c>
      <c r="Q4793" s="33" t="s">
        <v>29986</v>
      </c>
      <c r="R4793" s="39" t="s">
        <v>21471</v>
      </c>
      <c r="S4793" s="33" t="s">
        <v>93</v>
      </c>
      <c r="T4793" s="33" t="s">
        <v>21</v>
      </c>
      <c r="U4793" s="33" t="s">
        <v>26689</v>
      </c>
      <c r="V4793" s="33" t="s">
        <v>26484</v>
      </c>
      <c r="W4793" s="33" t="s">
        <v>26485</v>
      </c>
      <c r="X4793" s="33" t="s">
        <v>509</v>
      </c>
      <c r="Y4793" s="33">
        <v>1539</v>
      </c>
      <c r="AA4793" s="33" t="s">
        <v>42842</v>
      </c>
      <c r="AB4793" s="33">
        <v>3653</v>
      </c>
      <c r="AC4793" s="103">
        <v>17655</v>
      </c>
    </row>
    <row r="4794" spans="1:29" ht="13" customHeight="1" x14ac:dyDescent="0.2">
      <c r="A4794" s="33" t="s">
        <v>21477</v>
      </c>
      <c r="B4794" s="33">
        <v>37</v>
      </c>
      <c r="C4794" s="33" t="s">
        <v>13</v>
      </c>
      <c r="D4794" s="33" t="s">
        <v>30</v>
      </c>
      <c r="E4794" s="33" t="s">
        <v>21478</v>
      </c>
      <c r="F4794" s="94">
        <v>42503</v>
      </c>
      <c r="G4794" s="33" t="s">
        <v>21479</v>
      </c>
      <c r="H4794" s="33" t="s">
        <v>619</v>
      </c>
      <c r="I4794" s="33" t="s">
        <v>74</v>
      </c>
      <c r="J4794" s="62">
        <v>7083</v>
      </c>
      <c r="K4794" s="33" t="s">
        <v>619</v>
      </c>
      <c r="L4794" s="33" t="s">
        <v>484</v>
      </c>
      <c r="M4794" s="1" t="s">
        <v>49721</v>
      </c>
      <c r="N4794" s="33" t="s">
        <v>20</v>
      </c>
      <c r="O4794" s="33" t="s">
        <v>36587</v>
      </c>
      <c r="P4794" s="33" t="s">
        <v>49781</v>
      </c>
      <c r="Q4794" s="33" t="s">
        <v>49782</v>
      </c>
      <c r="R4794" s="39" t="s">
        <v>21480</v>
      </c>
      <c r="S4794" s="33" t="s">
        <v>901</v>
      </c>
      <c r="T4794" s="33" t="s">
        <v>45897</v>
      </c>
      <c r="U4794" s="33" t="s">
        <v>49804</v>
      </c>
      <c r="V4794" s="33" t="s">
        <v>26484</v>
      </c>
      <c r="W4794" s="33" t="s">
        <v>26485</v>
      </c>
      <c r="Z4794" s="33" t="s">
        <v>42353</v>
      </c>
      <c r="AA4794" s="33" t="s">
        <v>42842</v>
      </c>
      <c r="AB4794" s="33">
        <v>3654</v>
      </c>
      <c r="AC4794" s="103">
        <v>17657</v>
      </c>
    </row>
    <row r="4795" spans="1:29" ht="13" customHeight="1" x14ac:dyDescent="0.2">
      <c r="A4795" s="33" t="s">
        <v>21475</v>
      </c>
      <c r="B4795" s="33">
        <v>27</v>
      </c>
      <c r="C4795" s="33" t="s">
        <v>102</v>
      </c>
      <c r="D4795" s="33" t="s">
        <v>41</v>
      </c>
      <c r="E4795" s="33" t="s">
        <v>21476</v>
      </c>
      <c r="F4795" s="94">
        <v>42503</v>
      </c>
      <c r="G4795" s="33" t="s">
        <v>21472</v>
      </c>
      <c r="H4795" s="33" t="s">
        <v>1175</v>
      </c>
      <c r="I4795" s="33" t="s">
        <v>55</v>
      </c>
      <c r="J4795" s="62">
        <v>34753</v>
      </c>
      <c r="K4795" s="33" t="s">
        <v>1176</v>
      </c>
      <c r="L4795" s="33" t="s">
        <v>1177</v>
      </c>
      <c r="M4795" s="1" t="s">
        <v>46355</v>
      </c>
      <c r="N4795" s="33" t="s">
        <v>350</v>
      </c>
      <c r="O4795" s="33" t="s">
        <v>21473</v>
      </c>
      <c r="P4795" s="33" t="s">
        <v>45771</v>
      </c>
      <c r="Q4795" s="33" t="s">
        <v>29986</v>
      </c>
      <c r="R4795" s="39" t="s">
        <v>21474</v>
      </c>
      <c r="S4795" s="33" t="s">
        <v>93</v>
      </c>
      <c r="T4795" s="33" t="s">
        <v>350</v>
      </c>
      <c r="U4795" s="33" t="s">
        <v>26775</v>
      </c>
      <c r="V4795" s="33" t="s">
        <v>26482</v>
      </c>
      <c r="W4795" s="33" t="s">
        <v>26483</v>
      </c>
      <c r="AA4795" s="33" t="s">
        <v>42844</v>
      </c>
      <c r="AB4795" s="33">
        <v>3655</v>
      </c>
      <c r="AC4795" s="103">
        <v>17660</v>
      </c>
    </row>
    <row r="4796" spans="1:29" ht="13" customHeight="1" x14ac:dyDescent="0.2">
      <c r="A4796" s="33" t="s">
        <v>21463</v>
      </c>
      <c r="B4796" s="33">
        <v>24</v>
      </c>
      <c r="C4796" s="33" t="s">
        <v>13</v>
      </c>
      <c r="D4796" s="33" t="s">
        <v>78</v>
      </c>
      <c r="E4796" s="33" t="s">
        <v>21464</v>
      </c>
      <c r="F4796" s="94">
        <v>42501</v>
      </c>
      <c r="G4796" s="33" t="s">
        <v>21358</v>
      </c>
      <c r="H4796" s="33" t="s">
        <v>4697</v>
      </c>
      <c r="I4796" s="33" t="s">
        <v>191</v>
      </c>
      <c r="J4796" s="62">
        <v>80620</v>
      </c>
      <c r="K4796" s="33" t="s">
        <v>1590</v>
      </c>
      <c r="L4796" s="33" t="s">
        <v>1591</v>
      </c>
      <c r="M4796" s="1" t="s">
        <v>46216</v>
      </c>
      <c r="N4796" s="33" t="s">
        <v>20</v>
      </c>
      <c r="O4796" s="33" t="s">
        <v>21465</v>
      </c>
      <c r="P4796" s="33" t="s">
        <v>31864</v>
      </c>
      <c r="Q4796" s="33" t="s">
        <v>29986</v>
      </c>
      <c r="R4796" s="39" t="s">
        <v>21466</v>
      </c>
      <c r="S4796" s="33" t="s">
        <v>93</v>
      </c>
      <c r="T4796" s="33" t="s">
        <v>21</v>
      </c>
      <c r="U4796" s="33" t="s">
        <v>26689</v>
      </c>
      <c r="V4796" s="33" t="s">
        <v>26484</v>
      </c>
      <c r="W4796" s="33" t="s">
        <v>26483</v>
      </c>
      <c r="X4796" s="33" t="s">
        <v>93</v>
      </c>
      <c r="Y4796" s="33">
        <v>1534</v>
      </c>
      <c r="AA4796" s="33" t="s">
        <v>42844</v>
      </c>
      <c r="AB4796" s="33">
        <v>3650</v>
      </c>
      <c r="AC4796" s="103">
        <v>17649</v>
      </c>
    </row>
    <row r="4797" spans="1:29" ht="13" customHeight="1" x14ac:dyDescent="0.2">
      <c r="A4797" s="33" t="s">
        <v>21365</v>
      </c>
      <c r="B4797" s="33">
        <v>35</v>
      </c>
      <c r="C4797" s="33" t="s">
        <v>13</v>
      </c>
      <c r="D4797" s="33" t="s">
        <v>30</v>
      </c>
      <c r="F4797" s="94">
        <v>42501</v>
      </c>
      <c r="G4797" s="33" t="s">
        <v>22022</v>
      </c>
      <c r="H4797" s="33" t="s">
        <v>3495</v>
      </c>
      <c r="I4797" s="33" t="s">
        <v>191</v>
      </c>
      <c r="J4797" s="62">
        <v>80015</v>
      </c>
      <c r="K4797" s="33" t="s">
        <v>3497</v>
      </c>
      <c r="L4797" s="33" t="s">
        <v>3498</v>
      </c>
      <c r="M4797" s="1" t="s">
        <v>46491</v>
      </c>
      <c r="N4797" s="33" t="s">
        <v>20</v>
      </c>
      <c r="O4797" s="33" t="s">
        <v>21461</v>
      </c>
      <c r="P4797" s="33" t="s">
        <v>45771</v>
      </c>
      <c r="Q4797" s="33" t="s">
        <v>29986</v>
      </c>
      <c r="R4797" s="39" t="s">
        <v>21462</v>
      </c>
      <c r="S4797" s="33" t="s">
        <v>93</v>
      </c>
      <c r="T4797" s="33" t="s">
        <v>21</v>
      </c>
      <c r="U4797" s="33" t="s">
        <v>26689</v>
      </c>
      <c r="V4797" s="33" t="s">
        <v>26484</v>
      </c>
      <c r="W4797" s="33" t="s">
        <v>26483</v>
      </c>
      <c r="X4797" s="33" t="s">
        <v>93</v>
      </c>
      <c r="Y4797" s="33">
        <v>1530</v>
      </c>
      <c r="AA4797" s="33" t="s">
        <v>42844</v>
      </c>
      <c r="AB4797" s="33">
        <v>3649</v>
      </c>
      <c r="AC4797" s="103">
        <v>17648</v>
      </c>
    </row>
    <row r="4798" spans="1:29" ht="13" customHeight="1" x14ac:dyDescent="0.2">
      <c r="A4798" s="33" t="s">
        <v>21360</v>
      </c>
      <c r="B4798" s="33">
        <v>69</v>
      </c>
      <c r="C4798" s="33" t="s">
        <v>13</v>
      </c>
      <c r="D4798" s="33" t="s">
        <v>30</v>
      </c>
      <c r="F4798" s="94">
        <v>42501</v>
      </c>
      <c r="H4798" s="33" t="s">
        <v>21361</v>
      </c>
      <c r="I4798" s="33" t="s">
        <v>366</v>
      </c>
      <c r="J4798" s="62">
        <v>74820</v>
      </c>
      <c r="K4798" s="33" t="s">
        <v>21364</v>
      </c>
      <c r="L4798" s="33" t="s">
        <v>21362</v>
      </c>
      <c r="M4798" s="1" t="s">
        <v>46123</v>
      </c>
      <c r="N4798" s="33" t="s">
        <v>20</v>
      </c>
      <c r="O4798" s="33" t="s">
        <v>21467</v>
      </c>
      <c r="P4798" s="33" t="s">
        <v>45771</v>
      </c>
      <c r="Q4798" s="33" t="s">
        <v>29986</v>
      </c>
      <c r="R4798" s="39" t="s">
        <v>21468</v>
      </c>
      <c r="S4798" s="33" t="s">
        <v>509</v>
      </c>
      <c r="T4798" s="33" t="s">
        <v>21</v>
      </c>
      <c r="U4798" s="33" t="s">
        <v>26689</v>
      </c>
      <c r="V4798" s="33" t="s">
        <v>26484</v>
      </c>
      <c r="W4798" s="33" t="s">
        <v>26483</v>
      </c>
      <c r="X4798" s="33" t="s">
        <v>93</v>
      </c>
      <c r="Y4798" s="33">
        <v>1535</v>
      </c>
      <c r="AA4798" s="33" t="s">
        <v>42843</v>
      </c>
      <c r="AB4798" s="33">
        <v>3651</v>
      </c>
      <c r="AC4798" s="103">
        <v>17650</v>
      </c>
    </row>
    <row r="4799" spans="1:29" ht="13" customHeight="1" x14ac:dyDescent="0.2">
      <c r="A4799" s="33" t="s">
        <v>21359</v>
      </c>
      <c r="B4799" s="33">
        <v>33</v>
      </c>
      <c r="C4799" s="33" t="s">
        <v>13</v>
      </c>
      <c r="D4799" s="33" t="s">
        <v>14</v>
      </c>
      <c r="E4799" s="33" t="s">
        <v>21458</v>
      </c>
      <c r="F4799" s="94">
        <v>42501</v>
      </c>
      <c r="G4799" s="33" t="s">
        <v>22021</v>
      </c>
      <c r="H4799" s="33" t="s">
        <v>142</v>
      </c>
      <c r="I4799" s="33" t="s">
        <v>38</v>
      </c>
      <c r="J4799" s="62">
        <v>92114</v>
      </c>
      <c r="K4799" s="33" t="s">
        <v>142</v>
      </c>
      <c r="L4799" s="33" t="s">
        <v>143</v>
      </c>
      <c r="M4799" s="1" t="s">
        <v>45908</v>
      </c>
      <c r="N4799" s="33" t="s">
        <v>20</v>
      </c>
      <c r="O4799" s="33" t="s">
        <v>21459</v>
      </c>
      <c r="P4799" s="33" t="s">
        <v>45771</v>
      </c>
      <c r="Q4799" s="33" t="s">
        <v>29986</v>
      </c>
      <c r="R4799" s="39" t="s">
        <v>21460</v>
      </c>
      <c r="S4799" s="33" t="s">
        <v>93</v>
      </c>
      <c r="T4799" s="33" t="s">
        <v>350</v>
      </c>
      <c r="U4799" s="33" t="s">
        <v>26775</v>
      </c>
      <c r="V4799" s="33" t="s">
        <v>26482</v>
      </c>
      <c r="W4799" s="33" t="s">
        <v>26483</v>
      </c>
      <c r="X4799" s="33" t="s">
        <v>509</v>
      </c>
      <c r="Y4799" s="33">
        <v>1533</v>
      </c>
      <c r="AA4799" s="33" t="s">
        <v>42844</v>
      </c>
      <c r="AB4799" s="33">
        <v>3652</v>
      </c>
      <c r="AC4799" s="103">
        <v>17647</v>
      </c>
    </row>
    <row r="4800" spans="1:29" ht="13" customHeight="1" x14ac:dyDescent="0.2">
      <c r="A4800" s="33" t="s">
        <v>21354</v>
      </c>
      <c r="B4800" s="33">
        <v>28</v>
      </c>
      <c r="C4800" s="33" t="s">
        <v>13</v>
      </c>
      <c r="D4800" s="33" t="s">
        <v>78</v>
      </c>
      <c r="E4800" s="33" t="s">
        <v>21451</v>
      </c>
      <c r="F4800" s="94">
        <v>42500</v>
      </c>
      <c r="G4800" s="33" t="s">
        <v>21355</v>
      </c>
      <c r="H4800" s="33" t="s">
        <v>21356</v>
      </c>
      <c r="I4800" s="33" t="s">
        <v>39</v>
      </c>
      <c r="J4800" s="62">
        <v>2780</v>
      </c>
      <c r="K4800" s="33" t="s">
        <v>6006</v>
      </c>
      <c r="L4800" s="33" t="s">
        <v>21357</v>
      </c>
      <c r="M4800" s="1" t="s">
        <v>47949</v>
      </c>
      <c r="N4800" s="33" t="s">
        <v>20</v>
      </c>
      <c r="O4800" s="33" t="s">
        <v>36588</v>
      </c>
      <c r="P4800" s="33" t="s">
        <v>45771</v>
      </c>
      <c r="Q4800" s="33" t="s">
        <v>29986</v>
      </c>
      <c r="R4800" s="39" t="s">
        <v>21452</v>
      </c>
      <c r="S4800" s="33" t="s">
        <v>509</v>
      </c>
      <c r="T4800" s="33" t="s">
        <v>21</v>
      </c>
      <c r="U4800" s="33" t="s">
        <v>26682</v>
      </c>
      <c r="V4800" s="33" t="s">
        <v>26484</v>
      </c>
      <c r="W4800" s="33" t="s">
        <v>26485</v>
      </c>
      <c r="X4800" s="33" t="s">
        <v>93</v>
      </c>
      <c r="Y4800" s="33">
        <v>1532</v>
      </c>
      <c r="Z4800" s="33" t="s">
        <v>42353</v>
      </c>
      <c r="AA4800" s="33" t="s">
        <v>42844</v>
      </c>
      <c r="AB4800" s="33">
        <v>3647</v>
      </c>
      <c r="AC4800" s="103">
        <v>17644</v>
      </c>
    </row>
    <row r="4801" spans="1:29" ht="13" customHeight="1" x14ac:dyDescent="0.2">
      <c r="A4801" s="33" t="s">
        <v>21453</v>
      </c>
      <c r="B4801" s="33">
        <v>35</v>
      </c>
      <c r="C4801" s="33" t="s">
        <v>102</v>
      </c>
      <c r="D4801" s="33" t="s">
        <v>30</v>
      </c>
      <c r="F4801" s="94">
        <v>42500</v>
      </c>
      <c r="G4801" s="33" t="s">
        <v>21454</v>
      </c>
      <c r="H4801" s="33" t="s">
        <v>21455</v>
      </c>
      <c r="I4801" s="33" t="s">
        <v>66</v>
      </c>
      <c r="J4801" s="62">
        <v>76140</v>
      </c>
      <c r="K4801" s="33" t="s">
        <v>67</v>
      </c>
      <c r="L4801" s="33" t="s">
        <v>1850</v>
      </c>
      <c r="M4801" s="1" t="s">
        <v>47950</v>
      </c>
      <c r="N4801" s="33" t="s">
        <v>362</v>
      </c>
      <c r="O4801" s="33" t="s">
        <v>21456</v>
      </c>
      <c r="P4801" s="33" t="s">
        <v>45771</v>
      </c>
      <c r="Q4801" s="33" t="s">
        <v>29986</v>
      </c>
      <c r="R4801" s="39" t="s">
        <v>21457</v>
      </c>
      <c r="S4801" s="33" t="s">
        <v>509</v>
      </c>
      <c r="T4801" s="33" t="s">
        <v>21</v>
      </c>
      <c r="U4801" s="33" t="s">
        <v>29765</v>
      </c>
      <c r="V4801" s="33" t="s">
        <v>26484</v>
      </c>
      <c r="W4801" s="33" t="s">
        <v>26485</v>
      </c>
      <c r="AA4801" s="33" t="s">
        <v>42844</v>
      </c>
      <c r="AB4801" s="33">
        <v>3648</v>
      </c>
      <c r="AC4801" s="103">
        <v>17645</v>
      </c>
    </row>
    <row r="4802" spans="1:29" ht="13" customHeight="1" x14ac:dyDescent="0.2">
      <c r="A4802" s="33" t="s">
        <v>21438</v>
      </c>
      <c r="B4802" s="33">
        <v>26</v>
      </c>
      <c r="C4802" s="33" t="s">
        <v>13</v>
      </c>
      <c r="D4802" s="33" t="s">
        <v>30</v>
      </c>
      <c r="F4802" s="94">
        <v>42499</v>
      </c>
      <c r="G4802" s="33" t="s">
        <v>22024</v>
      </c>
      <c r="H4802" s="33" t="s">
        <v>80</v>
      </c>
      <c r="I4802" s="33" t="s">
        <v>37</v>
      </c>
      <c r="J4802" s="62">
        <v>60632</v>
      </c>
      <c r="K4802" s="33" t="s">
        <v>81</v>
      </c>
      <c r="L4802" s="33" t="s">
        <v>82</v>
      </c>
      <c r="M4802" s="1" t="s">
        <v>46250</v>
      </c>
      <c r="N4802" s="33" t="s">
        <v>20</v>
      </c>
      <c r="O4802" s="33" t="s">
        <v>21439</v>
      </c>
      <c r="P4802" s="33" t="s">
        <v>45771</v>
      </c>
      <c r="Q4802" s="33" t="s">
        <v>29986</v>
      </c>
      <c r="R4802" s="39" t="s">
        <v>21440</v>
      </c>
      <c r="S4802" s="33" t="s">
        <v>93</v>
      </c>
      <c r="T4802" s="33" t="s">
        <v>21</v>
      </c>
      <c r="U4802" s="33" t="s">
        <v>26689</v>
      </c>
      <c r="V4802" s="33" t="s">
        <v>26482</v>
      </c>
      <c r="W4802" s="33" t="s">
        <v>26486</v>
      </c>
      <c r="X4802" s="33" t="s">
        <v>93</v>
      </c>
      <c r="Y4802" s="33">
        <v>1526</v>
      </c>
      <c r="AA4802" s="33" t="s">
        <v>42842</v>
      </c>
      <c r="AB4802" s="33">
        <v>3642</v>
      </c>
      <c r="AC4802" s="103">
        <v>17637</v>
      </c>
    </row>
    <row r="4803" spans="1:29" ht="13" customHeight="1" x14ac:dyDescent="0.2">
      <c r="A4803" s="33" t="s">
        <v>21445</v>
      </c>
      <c r="B4803" s="33">
        <v>29</v>
      </c>
      <c r="C4803" s="33" t="s">
        <v>13</v>
      </c>
      <c r="D4803" s="33" t="s">
        <v>30</v>
      </c>
      <c r="E4803" s="33" t="s">
        <v>21446</v>
      </c>
      <c r="F4803" s="94">
        <v>42499</v>
      </c>
      <c r="G4803" s="33" t="s">
        <v>21447</v>
      </c>
      <c r="H4803" s="33" t="s">
        <v>9335</v>
      </c>
      <c r="I4803" s="33" t="s">
        <v>66</v>
      </c>
      <c r="J4803" s="62">
        <v>75961</v>
      </c>
      <c r="K4803" s="33" t="s">
        <v>9335</v>
      </c>
      <c r="L4803" s="33" t="s">
        <v>21448</v>
      </c>
      <c r="M4803" s="1" t="s">
        <v>47951</v>
      </c>
      <c r="N4803" s="33" t="s">
        <v>20</v>
      </c>
      <c r="O4803" s="33" t="s">
        <v>21449</v>
      </c>
      <c r="P4803" s="33" t="s">
        <v>45771</v>
      </c>
      <c r="Q4803" s="33" t="s">
        <v>29986</v>
      </c>
      <c r="R4803" s="39" t="s">
        <v>21450</v>
      </c>
      <c r="S4803" s="33" t="s">
        <v>509</v>
      </c>
      <c r="T4803" s="33" t="s">
        <v>21</v>
      </c>
      <c r="U4803" s="33" t="s">
        <v>26689</v>
      </c>
      <c r="V4803" s="33" t="s">
        <v>26484</v>
      </c>
      <c r="W4803" s="33" t="s">
        <v>19153</v>
      </c>
      <c r="X4803" s="33" t="s">
        <v>93</v>
      </c>
      <c r="Y4803" s="33">
        <v>1531</v>
      </c>
      <c r="AA4803" s="33" t="s">
        <v>42844</v>
      </c>
      <c r="AB4803" s="33">
        <v>3644</v>
      </c>
      <c r="AC4803" s="103">
        <v>17641</v>
      </c>
    </row>
    <row r="4804" spans="1:29" ht="13" customHeight="1" x14ac:dyDescent="0.2">
      <c r="A4804" s="33" t="s">
        <v>21432</v>
      </c>
      <c r="B4804" s="33">
        <v>33</v>
      </c>
      <c r="C4804" s="33" t="s">
        <v>13</v>
      </c>
      <c r="D4804" s="33" t="s">
        <v>78</v>
      </c>
      <c r="F4804" s="94">
        <v>42499</v>
      </c>
      <c r="G4804" s="33" t="s">
        <v>22023</v>
      </c>
      <c r="H4804" s="33" t="s">
        <v>3276</v>
      </c>
      <c r="I4804" s="33" t="s">
        <v>121</v>
      </c>
      <c r="J4804" s="62">
        <v>55117</v>
      </c>
      <c r="K4804" s="33" t="s">
        <v>3278</v>
      </c>
      <c r="L4804" s="33" t="s">
        <v>4508</v>
      </c>
      <c r="M4804" s="1" t="s">
        <v>46504</v>
      </c>
      <c r="N4804" s="33" t="s">
        <v>20</v>
      </c>
      <c r="O4804" s="33" t="s">
        <v>21433</v>
      </c>
      <c r="P4804" s="33" t="s">
        <v>45771</v>
      </c>
      <c r="Q4804" s="33" t="s">
        <v>29986</v>
      </c>
      <c r="R4804" s="39" t="s">
        <v>21434</v>
      </c>
      <c r="S4804" s="33" t="s">
        <v>22</v>
      </c>
      <c r="T4804" s="33" t="s">
        <v>21</v>
      </c>
      <c r="U4804" s="33" t="s">
        <v>26689</v>
      </c>
      <c r="V4804" s="33" t="s">
        <v>26484</v>
      </c>
      <c r="W4804" s="33" t="s">
        <v>26485</v>
      </c>
      <c r="X4804" s="33" t="s">
        <v>93</v>
      </c>
      <c r="Y4804" s="33">
        <v>1520</v>
      </c>
      <c r="AA4804" s="33" t="s">
        <v>42844</v>
      </c>
      <c r="AB4804" s="33">
        <v>3641</v>
      </c>
      <c r="AC4804" s="103">
        <v>17638</v>
      </c>
    </row>
    <row r="4805" spans="1:29" ht="13" customHeight="1" x14ac:dyDescent="0.2">
      <c r="A4805" s="1" t="s">
        <v>21426</v>
      </c>
      <c r="B4805" s="33">
        <v>59</v>
      </c>
      <c r="C4805" s="33" t="s">
        <v>13</v>
      </c>
      <c r="D4805" s="1" t="s">
        <v>23</v>
      </c>
      <c r="F4805" s="94">
        <v>42499</v>
      </c>
      <c r="G4805" s="33" t="s">
        <v>21427</v>
      </c>
      <c r="H4805" s="33" t="s">
        <v>21428</v>
      </c>
      <c r="I4805" s="33" t="s">
        <v>55</v>
      </c>
      <c r="J4805" s="62">
        <v>32134</v>
      </c>
      <c r="K4805" s="33" t="s">
        <v>389</v>
      </c>
      <c r="L4805" s="33" t="s">
        <v>6822</v>
      </c>
      <c r="M4805" s="1" t="s">
        <v>46296</v>
      </c>
      <c r="N4805" s="33" t="s">
        <v>20</v>
      </c>
      <c r="O4805" s="33" t="s">
        <v>36589</v>
      </c>
      <c r="P4805" s="33" t="s">
        <v>45771</v>
      </c>
      <c r="Q4805" s="33" t="s">
        <v>29986</v>
      </c>
      <c r="R4805" s="39" t="s">
        <v>21429</v>
      </c>
      <c r="S4805" s="33" t="s">
        <v>93</v>
      </c>
      <c r="T4805" s="33" t="s">
        <v>21</v>
      </c>
      <c r="U4805" s="33" t="s">
        <v>26689</v>
      </c>
      <c r="V4805" s="33" t="s">
        <v>26484</v>
      </c>
      <c r="W4805" s="33" t="s">
        <v>26485</v>
      </c>
      <c r="X4805" s="33" t="s">
        <v>93</v>
      </c>
      <c r="Y4805" s="33">
        <v>1528</v>
      </c>
      <c r="AA4805" s="33" t="s">
        <v>42843</v>
      </c>
      <c r="AB4805" s="33">
        <v>3643</v>
      </c>
      <c r="AC4805" s="103">
        <v>17639</v>
      </c>
    </row>
    <row r="4806" spans="1:29" ht="13" customHeight="1" x14ac:dyDescent="0.2">
      <c r="A4806" s="33" t="s">
        <v>21347</v>
      </c>
      <c r="B4806" s="33">
        <v>23</v>
      </c>
      <c r="C4806" s="33" t="s">
        <v>13</v>
      </c>
      <c r="D4806" s="33" t="s">
        <v>30</v>
      </c>
      <c r="E4806" s="33" t="s">
        <v>21435</v>
      </c>
      <c r="F4806" s="94">
        <v>42499</v>
      </c>
      <c r="G4806" s="33" t="s">
        <v>21348</v>
      </c>
      <c r="H4806" s="33" t="s">
        <v>20223</v>
      </c>
      <c r="I4806" s="33" t="s">
        <v>618</v>
      </c>
      <c r="J4806" s="62">
        <v>39532</v>
      </c>
      <c r="K4806" s="33" t="s">
        <v>3674</v>
      </c>
      <c r="L4806" s="33" t="s">
        <v>8392</v>
      </c>
      <c r="M4806" s="1" t="s">
        <v>47952</v>
      </c>
      <c r="N4806" s="33" t="s">
        <v>20</v>
      </c>
      <c r="O4806" s="33" t="s">
        <v>21436</v>
      </c>
      <c r="P4806" s="33" t="s">
        <v>45771</v>
      </c>
      <c r="Q4806" s="33" t="s">
        <v>29986</v>
      </c>
      <c r="R4806" s="39" t="s">
        <v>21437</v>
      </c>
      <c r="S4806" s="33" t="s">
        <v>901</v>
      </c>
      <c r="T4806" s="33" t="s">
        <v>45897</v>
      </c>
      <c r="U4806" s="33" t="s">
        <v>49804</v>
      </c>
      <c r="V4806" s="33" t="s">
        <v>26484</v>
      </c>
      <c r="W4806" s="33" t="s">
        <v>26485</v>
      </c>
      <c r="X4806" s="33" t="s">
        <v>93</v>
      </c>
      <c r="Y4806" s="33">
        <v>1524</v>
      </c>
      <c r="AA4806" s="33" t="s">
        <v>42844</v>
      </c>
      <c r="AB4806" s="33">
        <v>3646</v>
      </c>
      <c r="AC4806" s="103">
        <v>17636</v>
      </c>
    </row>
    <row r="4807" spans="1:29" ht="13" customHeight="1" x14ac:dyDescent="0.2">
      <c r="A4807" s="33" t="s">
        <v>21441</v>
      </c>
      <c r="B4807" s="33">
        <v>33</v>
      </c>
      <c r="C4807" s="33" t="s">
        <v>13</v>
      </c>
      <c r="D4807" s="33" t="s">
        <v>78</v>
      </c>
      <c r="E4807" s="33" t="s">
        <v>21442</v>
      </c>
      <c r="F4807" s="94">
        <v>42499</v>
      </c>
      <c r="G4807" s="33" t="s">
        <v>21353</v>
      </c>
      <c r="H4807" s="33" t="s">
        <v>798</v>
      </c>
      <c r="I4807" s="33" t="s">
        <v>66</v>
      </c>
      <c r="J4807" s="62">
        <v>79934</v>
      </c>
      <c r="K4807" s="33" t="s">
        <v>798</v>
      </c>
      <c r="L4807" s="33" t="s">
        <v>799</v>
      </c>
      <c r="M4807" s="1" t="s">
        <v>46451</v>
      </c>
      <c r="N4807" s="33" t="s">
        <v>20</v>
      </c>
      <c r="O4807" s="33" t="s">
        <v>21443</v>
      </c>
      <c r="P4807" s="33" t="s">
        <v>45771</v>
      </c>
      <c r="Q4807" s="33" t="s">
        <v>29986</v>
      </c>
      <c r="R4807" s="39" t="s">
        <v>21444</v>
      </c>
      <c r="S4807" s="33" t="s">
        <v>93</v>
      </c>
      <c r="T4807" s="33" t="s">
        <v>45897</v>
      </c>
      <c r="U4807" s="33" t="s">
        <v>39851</v>
      </c>
      <c r="V4807" s="33" t="s">
        <v>26482</v>
      </c>
      <c r="W4807" s="33" t="s">
        <v>26485</v>
      </c>
      <c r="X4807" s="33" t="s">
        <v>93</v>
      </c>
      <c r="Y4807" s="33">
        <v>1844</v>
      </c>
      <c r="AA4807" s="33" t="s">
        <v>42844</v>
      </c>
      <c r="AB4807" s="33">
        <v>3645</v>
      </c>
      <c r="AC4807" s="103">
        <v>17640</v>
      </c>
    </row>
    <row r="4808" spans="1:29" ht="13" customHeight="1" x14ac:dyDescent="0.2">
      <c r="A4808" s="33" t="s">
        <v>21346</v>
      </c>
      <c r="B4808" s="33">
        <v>21</v>
      </c>
      <c r="C4808" s="33" t="s">
        <v>13</v>
      </c>
      <c r="D4808" s="33" t="s">
        <v>78</v>
      </c>
      <c r="E4808" s="33" t="s">
        <v>21409</v>
      </c>
      <c r="F4808" s="94">
        <v>42498</v>
      </c>
      <c r="G4808" s="33" t="s">
        <v>21410</v>
      </c>
      <c r="H4808" s="33" t="s">
        <v>448</v>
      </c>
      <c r="I4808" s="33" t="s">
        <v>38</v>
      </c>
      <c r="J4808" s="62">
        <v>90806</v>
      </c>
      <c r="K4808" s="33" t="s">
        <v>91</v>
      </c>
      <c r="L4808" s="33" t="s">
        <v>449</v>
      </c>
      <c r="M4808" s="1" t="s">
        <v>46172</v>
      </c>
      <c r="N4808" s="33" t="s">
        <v>20</v>
      </c>
      <c r="O4808" s="33" t="s">
        <v>21411</v>
      </c>
      <c r="P4808" s="33" t="s">
        <v>45771</v>
      </c>
      <c r="Q4808" s="33" t="s">
        <v>29986</v>
      </c>
      <c r="R4808" s="39" t="s">
        <v>21412</v>
      </c>
      <c r="S4808" s="33" t="s">
        <v>93</v>
      </c>
      <c r="T4808" s="33" t="s">
        <v>45897</v>
      </c>
      <c r="U4808" s="33" t="s">
        <v>39851</v>
      </c>
      <c r="V4808" s="33" t="s">
        <v>26482</v>
      </c>
      <c r="W4808" s="33" t="s">
        <v>26485</v>
      </c>
      <c r="X4808" s="33" t="s">
        <v>93</v>
      </c>
      <c r="Y4808" s="33">
        <v>1522</v>
      </c>
      <c r="AA4808" s="33" t="s">
        <v>42842</v>
      </c>
      <c r="AB4808" s="33">
        <v>3639</v>
      </c>
      <c r="AC4808" s="103">
        <v>17631</v>
      </c>
    </row>
    <row r="4809" spans="1:29" ht="13" customHeight="1" x14ac:dyDescent="0.2">
      <c r="A4809" s="33" t="s">
        <v>21368</v>
      </c>
      <c r="B4809" s="33">
        <v>44</v>
      </c>
      <c r="C4809" s="33" t="s">
        <v>13</v>
      </c>
      <c r="D4809" s="33" t="s">
        <v>30</v>
      </c>
      <c r="F4809" s="94">
        <v>42498</v>
      </c>
      <c r="G4809" s="33" t="s">
        <v>21422</v>
      </c>
      <c r="H4809" s="33" t="s">
        <v>21423</v>
      </c>
      <c r="I4809" s="33" t="s">
        <v>366</v>
      </c>
      <c r="J4809" s="62">
        <v>74859</v>
      </c>
      <c r="K4809" s="33" t="s">
        <v>14516</v>
      </c>
      <c r="L4809" s="33" t="s">
        <v>1898</v>
      </c>
      <c r="M4809" s="1" t="s">
        <v>45918</v>
      </c>
      <c r="N4809" s="33" t="s">
        <v>350</v>
      </c>
      <c r="O4809" s="33" t="s">
        <v>21424</v>
      </c>
      <c r="P4809" s="33" t="s">
        <v>45771</v>
      </c>
      <c r="Q4809" s="33" t="s">
        <v>29986</v>
      </c>
      <c r="R4809" s="39" t="s">
        <v>21425</v>
      </c>
      <c r="S4809" s="33" t="s">
        <v>93</v>
      </c>
      <c r="T4809" s="33" t="s">
        <v>350</v>
      </c>
      <c r="U4809" s="33" t="s">
        <v>26775</v>
      </c>
      <c r="V4809" s="33" t="s">
        <v>26482</v>
      </c>
      <c r="W4809" s="33" t="s">
        <v>26485</v>
      </c>
      <c r="AA4809" s="33" t="s">
        <v>42843</v>
      </c>
      <c r="AB4809" s="33">
        <v>3640</v>
      </c>
      <c r="AC4809" s="103">
        <v>17635</v>
      </c>
    </row>
    <row r="4810" spans="1:29" ht="13" customHeight="1" x14ac:dyDescent="0.2">
      <c r="A4810" s="33" t="s">
        <v>2989</v>
      </c>
      <c r="B4810" s="33">
        <v>29</v>
      </c>
      <c r="C4810" s="33" t="s">
        <v>13</v>
      </c>
      <c r="D4810" s="33" t="s">
        <v>30</v>
      </c>
      <c r="F4810" s="94">
        <v>42497</v>
      </c>
      <c r="G4810" s="33" t="s">
        <v>21420</v>
      </c>
      <c r="H4810" s="33" t="s">
        <v>15577</v>
      </c>
      <c r="I4810" s="33" t="s">
        <v>281</v>
      </c>
      <c r="J4810" s="62">
        <v>98258</v>
      </c>
      <c r="K4810" s="33" t="s">
        <v>1996</v>
      </c>
      <c r="L4810" s="33" t="s">
        <v>1998</v>
      </c>
      <c r="M4810" s="1" t="s">
        <v>46414</v>
      </c>
      <c r="N4810" s="33" t="s">
        <v>20</v>
      </c>
      <c r="O4810" s="33" t="s">
        <v>36590</v>
      </c>
      <c r="P4810" s="33" t="s">
        <v>45771</v>
      </c>
      <c r="Q4810" s="33" t="s">
        <v>29986</v>
      </c>
      <c r="R4810" s="39" t="s">
        <v>21421</v>
      </c>
      <c r="S4810" s="33" t="s">
        <v>509</v>
      </c>
      <c r="T4810" s="33" t="s">
        <v>21</v>
      </c>
      <c r="U4810" s="33" t="s">
        <v>26689</v>
      </c>
      <c r="V4810" s="33" t="s">
        <v>26482</v>
      </c>
      <c r="W4810" s="33" t="s">
        <v>26485</v>
      </c>
      <c r="X4810" s="33" t="s">
        <v>93</v>
      </c>
      <c r="Y4810" s="33">
        <v>1523</v>
      </c>
      <c r="AA4810" s="33" t="s">
        <v>42844</v>
      </c>
      <c r="AB4810" s="33">
        <v>3636</v>
      </c>
      <c r="AC4810" s="103">
        <v>17632</v>
      </c>
    </row>
    <row r="4811" spans="1:29" ht="13" customHeight="1" x14ac:dyDescent="0.2">
      <c r="A4811" s="1" t="s">
        <v>21349</v>
      </c>
      <c r="B4811" s="33">
        <v>29</v>
      </c>
      <c r="C4811" s="33" t="s">
        <v>13</v>
      </c>
      <c r="D4811" s="1" t="s">
        <v>23</v>
      </c>
      <c r="E4811" s="33" t="s">
        <v>21417</v>
      </c>
      <c r="F4811" s="94">
        <v>42497</v>
      </c>
      <c r="G4811" s="33" t="s">
        <v>21350</v>
      </c>
      <c r="H4811" s="33" t="s">
        <v>21351</v>
      </c>
      <c r="I4811" s="33" t="s">
        <v>4021</v>
      </c>
      <c r="J4811" s="62">
        <v>4769</v>
      </c>
      <c r="K4811" s="33" t="s">
        <v>4023</v>
      </c>
      <c r="L4811" s="33" t="s">
        <v>21352</v>
      </c>
      <c r="M4811" s="1" t="s">
        <v>47639</v>
      </c>
      <c r="N4811" s="33" t="s">
        <v>4952</v>
      </c>
      <c r="O4811" s="33" t="s">
        <v>21418</v>
      </c>
      <c r="P4811" s="33" t="s">
        <v>45771</v>
      </c>
      <c r="Q4811" s="33" t="s">
        <v>29986</v>
      </c>
      <c r="R4811" s="39" t="s">
        <v>21419</v>
      </c>
      <c r="S4811" s="33" t="s">
        <v>22</v>
      </c>
      <c r="T4811" s="33" t="s">
        <v>21</v>
      </c>
      <c r="U4811" s="33" t="s">
        <v>26682</v>
      </c>
      <c r="V4811" s="33" t="s">
        <v>26482</v>
      </c>
      <c r="W4811" s="33" t="s">
        <v>26485</v>
      </c>
      <c r="X4811" s="33" t="s">
        <v>93</v>
      </c>
      <c r="Y4811" s="33">
        <v>1529</v>
      </c>
      <c r="AA4811" s="33" t="s">
        <v>42843</v>
      </c>
      <c r="AB4811" s="33">
        <v>3638</v>
      </c>
      <c r="AC4811" s="103">
        <v>17634</v>
      </c>
    </row>
    <row r="4812" spans="1:29" ht="13" customHeight="1" x14ac:dyDescent="0.2">
      <c r="A4812" s="33" t="s">
        <v>21345</v>
      </c>
      <c r="B4812" s="33">
        <v>37</v>
      </c>
      <c r="C4812" s="33" t="s">
        <v>13</v>
      </c>
      <c r="D4812" s="33" t="s">
        <v>78</v>
      </c>
      <c r="E4812" s="33" t="s">
        <v>21413</v>
      </c>
      <c r="F4812" s="94">
        <v>42497</v>
      </c>
      <c r="G4812" s="33" t="s">
        <v>21414</v>
      </c>
      <c r="H4812" s="33" t="s">
        <v>15882</v>
      </c>
      <c r="I4812" s="33" t="s">
        <v>55</v>
      </c>
      <c r="J4812" s="62">
        <v>33712</v>
      </c>
      <c r="K4812" s="33" t="s">
        <v>2143</v>
      </c>
      <c r="L4812" s="33" t="s">
        <v>8916</v>
      </c>
      <c r="M4812" s="1" t="s">
        <v>46278</v>
      </c>
      <c r="N4812" s="33" t="s">
        <v>20</v>
      </c>
      <c r="O4812" s="33" t="s">
        <v>21415</v>
      </c>
      <c r="P4812" s="33" t="s">
        <v>45771</v>
      </c>
      <c r="Q4812" s="33" t="s">
        <v>29986</v>
      </c>
      <c r="R4812" s="39" t="s">
        <v>21416</v>
      </c>
      <c r="S4812" s="33" t="s">
        <v>93</v>
      </c>
      <c r="T4812" s="33" t="s">
        <v>21</v>
      </c>
      <c r="U4812" s="33" t="s">
        <v>26689</v>
      </c>
      <c r="V4812" s="33" t="s">
        <v>26484</v>
      </c>
      <c r="W4812" s="33" t="s">
        <v>19153</v>
      </c>
      <c r="X4812" s="33" t="s">
        <v>93</v>
      </c>
      <c r="Y4812" s="33">
        <v>1525</v>
      </c>
      <c r="AA4812" s="33" t="s">
        <v>42844</v>
      </c>
      <c r="AB4812" s="33">
        <v>3637</v>
      </c>
      <c r="AC4812" s="103">
        <v>17633</v>
      </c>
    </row>
    <row r="4813" spans="1:29" ht="13" customHeight="1" x14ac:dyDescent="0.2">
      <c r="A4813" s="33" t="s">
        <v>21406</v>
      </c>
      <c r="B4813" s="33">
        <v>23</v>
      </c>
      <c r="C4813" s="33" t="s">
        <v>13</v>
      </c>
      <c r="D4813" s="33" t="s">
        <v>78</v>
      </c>
      <c r="F4813" s="94">
        <v>42496</v>
      </c>
      <c r="G4813" s="33" t="s">
        <v>22025</v>
      </c>
      <c r="H4813" s="33" t="s">
        <v>21343</v>
      </c>
      <c r="I4813" s="33" t="s">
        <v>138</v>
      </c>
      <c r="J4813" s="62">
        <v>26062</v>
      </c>
      <c r="K4813" s="33" t="s">
        <v>1736</v>
      </c>
      <c r="L4813" s="33" t="s">
        <v>21344</v>
      </c>
      <c r="M4813" s="1" t="s">
        <v>47953</v>
      </c>
      <c r="N4813" s="33" t="s">
        <v>20</v>
      </c>
      <c r="O4813" s="33" t="s">
        <v>21407</v>
      </c>
      <c r="P4813" s="33" t="s">
        <v>45771</v>
      </c>
      <c r="Q4813" s="33" t="s">
        <v>29986</v>
      </c>
      <c r="R4813" s="39" t="s">
        <v>21408</v>
      </c>
      <c r="S4813" s="33" t="s">
        <v>509</v>
      </c>
      <c r="T4813" s="33" t="s">
        <v>21</v>
      </c>
      <c r="U4813" s="33" t="s">
        <v>26689</v>
      </c>
      <c r="V4813" s="33" t="s">
        <v>26482</v>
      </c>
      <c r="W4813" s="33" t="s">
        <v>26485</v>
      </c>
      <c r="X4813" s="33" t="s">
        <v>93</v>
      </c>
      <c r="Y4813" s="33">
        <v>1519</v>
      </c>
      <c r="AA4813" s="33" t="s">
        <v>42844</v>
      </c>
      <c r="AB4813" s="33">
        <v>3635</v>
      </c>
      <c r="AC4813" s="103">
        <v>17626</v>
      </c>
    </row>
    <row r="4814" spans="1:29" ht="13" customHeight="1" x14ac:dyDescent="0.2">
      <c r="A4814" s="33" t="s">
        <v>21340</v>
      </c>
      <c r="B4814" s="33">
        <v>26</v>
      </c>
      <c r="C4814" s="33" t="s">
        <v>102</v>
      </c>
      <c r="D4814" s="33" t="s">
        <v>78</v>
      </c>
      <c r="E4814" s="33" t="s">
        <v>21397</v>
      </c>
      <c r="F4814" s="94">
        <v>42495</v>
      </c>
      <c r="G4814" s="33" t="s">
        <v>22026</v>
      </c>
      <c r="H4814" s="33" t="s">
        <v>994</v>
      </c>
      <c r="I4814" s="33" t="s">
        <v>55</v>
      </c>
      <c r="J4814" s="62">
        <v>32808</v>
      </c>
      <c r="K4814" s="33" t="s">
        <v>995</v>
      </c>
      <c r="L4814" s="33" t="s">
        <v>4064</v>
      </c>
      <c r="M4814" s="1" t="s">
        <v>45989</v>
      </c>
      <c r="N4814" s="33" t="s">
        <v>20</v>
      </c>
      <c r="O4814" s="33" t="s">
        <v>21398</v>
      </c>
      <c r="P4814" s="33" t="s">
        <v>45771</v>
      </c>
      <c r="Q4814" s="33" t="s">
        <v>29986</v>
      </c>
      <c r="R4814" s="39" t="s">
        <v>21399</v>
      </c>
      <c r="S4814" s="33" t="s">
        <v>93</v>
      </c>
      <c r="T4814" s="33" t="s">
        <v>21</v>
      </c>
      <c r="U4814" s="33" t="s">
        <v>26689</v>
      </c>
      <c r="V4814" s="33" t="s">
        <v>26484</v>
      </c>
      <c r="W4814" s="33" t="s">
        <v>26485</v>
      </c>
      <c r="X4814" s="33" t="s">
        <v>93</v>
      </c>
      <c r="Y4814" s="33">
        <v>1518</v>
      </c>
      <c r="AA4814" s="33" t="s">
        <v>42844</v>
      </c>
      <c r="AB4814" s="33">
        <v>3633</v>
      </c>
      <c r="AC4814" s="103">
        <v>17622</v>
      </c>
    </row>
    <row r="4815" spans="1:29" ht="13" customHeight="1" x14ac:dyDescent="0.2">
      <c r="A4815" s="33" t="s">
        <v>21404</v>
      </c>
      <c r="B4815" s="33">
        <v>38</v>
      </c>
      <c r="C4815" s="33" t="s">
        <v>13</v>
      </c>
      <c r="D4815" s="33" t="s">
        <v>78</v>
      </c>
      <c r="F4815" s="94">
        <v>42495</v>
      </c>
      <c r="G4815" s="33" t="s">
        <v>21341</v>
      </c>
      <c r="H4815" s="33" t="s">
        <v>828</v>
      </c>
      <c r="I4815" s="33" t="s">
        <v>406</v>
      </c>
      <c r="J4815" s="62">
        <v>53218</v>
      </c>
      <c r="K4815" s="33" t="s">
        <v>828</v>
      </c>
      <c r="L4815" s="33" t="s">
        <v>3532</v>
      </c>
      <c r="M4815" s="1" t="s">
        <v>46081</v>
      </c>
      <c r="N4815" s="33" t="s">
        <v>20</v>
      </c>
      <c r="O4815" s="33" t="s">
        <v>36591</v>
      </c>
      <c r="P4815" s="33" t="s">
        <v>31864</v>
      </c>
      <c r="Q4815" s="33" t="s">
        <v>29986</v>
      </c>
      <c r="R4815" s="39" t="s">
        <v>21405</v>
      </c>
      <c r="S4815" s="33" t="s">
        <v>93</v>
      </c>
      <c r="T4815" s="33" t="s">
        <v>21</v>
      </c>
      <c r="U4815" s="33" t="s">
        <v>26689</v>
      </c>
      <c r="V4815" s="33" t="s">
        <v>26484</v>
      </c>
      <c r="W4815" s="33" t="s">
        <v>26486</v>
      </c>
      <c r="X4815" s="33" t="s">
        <v>509</v>
      </c>
      <c r="Y4815" s="33">
        <v>1517</v>
      </c>
      <c r="AA4815" s="33" t="s">
        <v>42842</v>
      </c>
      <c r="AB4815" s="33">
        <v>3632</v>
      </c>
      <c r="AC4815" s="103">
        <v>17624</v>
      </c>
    </row>
    <row r="4816" spans="1:29" ht="13" customHeight="1" x14ac:dyDescent="0.2">
      <c r="A4816" s="33" t="s">
        <v>21342</v>
      </c>
      <c r="B4816" s="33">
        <v>36</v>
      </c>
      <c r="C4816" s="33" t="s">
        <v>13</v>
      </c>
      <c r="D4816" s="33" t="s">
        <v>30</v>
      </c>
      <c r="E4816" s="33" t="s">
        <v>21400</v>
      </c>
      <c r="F4816" s="94">
        <v>42495</v>
      </c>
      <c r="G4816" s="33" t="s">
        <v>21401</v>
      </c>
      <c r="H4816" s="33" t="s">
        <v>5826</v>
      </c>
      <c r="I4816" s="33" t="s">
        <v>18</v>
      </c>
      <c r="J4816" s="62">
        <v>70053</v>
      </c>
      <c r="K4816" s="33" t="s">
        <v>1655</v>
      </c>
      <c r="L4816" s="33" t="s">
        <v>5829</v>
      </c>
      <c r="M4816" s="1" t="s">
        <v>47954</v>
      </c>
      <c r="N4816" s="33" t="s">
        <v>20</v>
      </c>
      <c r="O4816" s="33" t="s">
        <v>21402</v>
      </c>
      <c r="P4816" s="33" t="s">
        <v>45771</v>
      </c>
      <c r="Q4816" s="33" t="s">
        <v>29986</v>
      </c>
      <c r="R4816" s="39" t="s">
        <v>21403</v>
      </c>
      <c r="S4816" s="33" t="s">
        <v>93</v>
      </c>
      <c r="T4816" s="33" t="s">
        <v>350</v>
      </c>
      <c r="U4816" s="33" t="s">
        <v>26775</v>
      </c>
      <c r="V4816" s="33" t="s">
        <v>26484</v>
      </c>
      <c r="W4816" s="33" t="s">
        <v>26483</v>
      </c>
      <c r="X4816" s="33" t="s">
        <v>93</v>
      </c>
      <c r="Y4816" s="33">
        <v>1516</v>
      </c>
      <c r="AA4816" s="33" t="s">
        <v>42844</v>
      </c>
      <c r="AB4816" s="33">
        <v>3634</v>
      </c>
      <c r="AC4816" s="103">
        <v>17623</v>
      </c>
    </row>
    <row r="4817" spans="1:29" ht="13" customHeight="1" x14ac:dyDescent="0.2">
      <c r="A4817" s="1" t="s">
        <v>21337</v>
      </c>
      <c r="B4817" s="33">
        <v>18</v>
      </c>
      <c r="C4817" s="33" t="s">
        <v>13</v>
      </c>
      <c r="D4817" s="1" t="s">
        <v>23</v>
      </c>
      <c r="F4817" s="94">
        <v>42494</v>
      </c>
      <c r="G4817" s="33" t="s">
        <v>21338</v>
      </c>
      <c r="H4817" s="33" t="s">
        <v>16223</v>
      </c>
      <c r="I4817" s="33" t="s">
        <v>38</v>
      </c>
      <c r="J4817" s="62">
        <v>92592</v>
      </c>
      <c r="K4817" s="33" t="s">
        <v>725</v>
      </c>
      <c r="L4817" s="33" t="s">
        <v>21339</v>
      </c>
      <c r="M4817" s="1" t="s">
        <v>47898</v>
      </c>
      <c r="N4817" s="33" t="s">
        <v>20</v>
      </c>
      <c r="O4817" s="33" t="s">
        <v>21384</v>
      </c>
      <c r="P4817" s="33" t="s">
        <v>45771</v>
      </c>
      <c r="Q4817" s="33" t="s">
        <v>29986</v>
      </c>
      <c r="R4817" s="39" t="s">
        <v>21385</v>
      </c>
      <c r="S4817" s="33" t="s">
        <v>22</v>
      </c>
      <c r="T4817" s="33" t="s">
        <v>21</v>
      </c>
      <c r="U4817" s="33" t="s">
        <v>26682</v>
      </c>
      <c r="V4817" s="33" t="s">
        <v>26482</v>
      </c>
      <c r="W4817" s="33" t="s">
        <v>26485</v>
      </c>
      <c r="X4817" s="33" t="s">
        <v>93</v>
      </c>
      <c r="Y4817" s="33">
        <v>1512</v>
      </c>
      <c r="AA4817" s="33" t="s">
        <v>42844</v>
      </c>
      <c r="AB4817" s="33">
        <v>3629</v>
      </c>
      <c r="AC4817" s="103">
        <v>17616</v>
      </c>
    </row>
    <row r="4818" spans="1:29" ht="13" customHeight="1" x14ac:dyDescent="0.2">
      <c r="A4818" s="33" t="s">
        <v>21386</v>
      </c>
      <c r="B4818" s="33">
        <v>39</v>
      </c>
      <c r="C4818" s="33" t="s">
        <v>13</v>
      </c>
      <c r="D4818" s="33" t="s">
        <v>30</v>
      </c>
      <c r="F4818" s="94">
        <v>42494</v>
      </c>
      <c r="G4818" s="33" t="s">
        <v>21387</v>
      </c>
      <c r="H4818" s="33" t="s">
        <v>7265</v>
      </c>
      <c r="I4818" s="33" t="s">
        <v>281</v>
      </c>
      <c r="J4818" s="62">
        <v>98166</v>
      </c>
      <c r="K4818" s="33" t="s">
        <v>1130</v>
      </c>
      <c r="L4818" s="33" t="s">
        <v>7267</v>
      </c>
      <c r="M4818" s="1" t="s">
        <v>46394</v>
      </c>
      <c r="N4818" s="33" t="s">
        <v>20</v>
      </c>
      <c r="O4818" s="33" t="s">
        <v>21388</v>
      </c>
      <c r="P4818" s="33" t="s">
        <v>45771</v>
      </c>
      <c r="Q4818" s="33" t="s">
        <v>29986</v>
      </c>
      <c r="R4818" s="39" t="s">
        <v>21389</v>
      </c>
      <c r="S4818" s="33" t="s">
        <v>93</v>
      </c>
      <c r="T4818" s="33" t="s">
        <v>21</v>
      </c>
      <c r="U4818" s="33" t="s">
        <v>26689</v>
      </c>
      <c r="V4818" s="33" t="s">
        <v>26484</v>
      </c>
      <c r="W4818" s="33" t="s">
        <v>26483</v>
      </c>
      <c r="X4818" s="33" t="s">
        <v>93</v>
      </c>
      <c r="Y4818" s="33">
        <v>1511</v>
      </c>
      <c r="AA4818" s="33" t="s">
        <v>42844</v>
      </c>
      <c r="AB4818" s="33">
        <v>3628</v>
      </c>
      <c r="AC4818" s="103">
        <v>17620</v>
      </c>
    </row>
    <row r="4819" spans="1:29" ht="13" customHeight="1" x14ac:dyDescent="0.2">
      <c r="A4819" s="33" t="s">
        <v>21390</v>
      </c>
      <c r="B4819" s="33">
        <v>40</v>
      </c>
      <c r="C4819" s="33" t="s">
        <v>13</v>
      </c>
      <c r="D4819" s="33" t="s">
        <v>30</v>
      </c>
      <c r="F4819" s="94">
        <v>42494</v>
      </c>
      <c r="G4819" s="33" t="s">
        <v>21391</v>
      </c>
      <c r="H4819" s="33" t="s">
        <v>12042</v>
      </c>
      <c r="I4819" s="33" t="s">
        <v>399</v>
      </c>
      <c r="J4819" s="62">
        <v>65622</v>
      </c>
      <c r="K4819" s="33" t="s">
        <v>265</v>
      </c>
      <c r="L4819" s="33" t="s">
        <v>21392</v>
      </c>
      <c r="M4819" s="1" t="s">
        <v>47955</v>
      </c>
      <c r="N4819" s="33" t="s">
        <v>20</v>
      </c>
      <c r="O4819" s="33" t="s">
        <v>21393</v>
      </c>
      <c r="P4819" s="33" t="s">
        <v>45771</v>
      </c>
      <c r="Q4819" s="33" t="s">
        <v>29986</v>
      </c>
      <c r="R4819" s="39" t="s">
        <v>21394</v>
      </c>
      <c r="S4819" s="33" t="s">
        <v>22</v>
      </c>
      <c r="T4819" s="33" t="s">
        <v>28</v>
      </c>
      <c r="U4819" s="33" t="s">
        <v>26487</v>
      </c>
      <c r="V4819" s="33" t="s">
        <v>26484</v>
      </c>
      <c r="W4819" s="33" t="s">
        <v>26485</v>
      </c>
      <c r="X4819" s="33" t="s">
        <v>93</v>
      </c>
      <c r="Y4819" s="33">
        <v>1513</v>
      </c>
      <c r="AA4819" s="33" t="s">
        <v>42843</v>
      </c>
      <c r="AB4819" s="33">
        <v>3630</v>
      </c>
      <c r="AC4819" s="103">
        <v>17618</v>
      </c>
    </row>
    <row r="4820" spans="1:29" ht="13" customHeight="1" x14ac:dyDescent="0.2">
      <c r="A4820" s="33" t="s">
        <v>21336</v>
      </c>
      <c r="B4820" s="33">
        <v>52</v>
      </c>
      <c r="C4820" s="33" t="s">
        <v>13</v>
      </c>
      <c r="D4820" s="33" t="s">
        <v>30</v>
      </c>
      <c r="F4820" s="94">
        <v>42494</v>
      </c>
      <c r="G4820" s="33" t="s">
        <v>22027</v>
      </c>
      <c r="H4820" s="33" t="s">
        <v>1030</v>
      </c>
      <c r="I4820" s="33" t="s">
        <v>373</v>
      </c>
      <c r="J4820" s="62">
        <v>19151</v>
      </c>
      <c r="K4820" s="33" t="s">
        <v>1030</v>
      </c>
      <c r="L4820" s="33" t="s">
        <v>1031</v>
      </c>
      <c r="M4820" s="1" t="s">
        <v>45971</v>
      </c>
      <c r="N4820" s="33" t="s">
        <v>20</v>
      </c>
      <c r="O4820" s="33" t="s">
        <v>21395</v>
      </c>
      <c r="P4820" s="33" t="s">
        <v>45771</v>
      </c>
      <c r="Q4820" s="33" t="s">
        <v>29986</v>
      </c>
      <c r="R4820" s="39" t="s">
        <v>21396</v>
      </c>
      <c r="S4820" s="33" t="s">
        <v>93</v>
      </c>
      <c r="T4820" s="33" t="s">
        <v>350</v>
      </c>
      <c r="U4820" s="33" t="s">
        <v>26775</v>
      </c>
      <c r="V4820" s="33" t="s">
        <v>26482</v>
      </c>
      <c r="W4820" s="33" t="s">
        <v>26485</v>
      </c>
      <c r="X4820" s="33" t="s">
        <v>93</v>
      </c>
      <c r="Y4820" s="33">
        <v>1509</v>
      </c>
      <c r="AA4820" s="33" t="s">
        <v>42842</v>
      </c>
      <c r="AB4820" s="33">
        <v>3631</v>
      </c>
      <c r="AC4820" s="103">
        <v>17619</v>
      </c>
    </row>
    <row r="4821" spans="1:29" ht="13" customHeight="1" x14ac:dyDescent="0.2">
      <c r="A4821" s="33" t="s">
        <v>21334</v>
      </c>
      <c r="B4821" s="33">
        <v>59</v>
      </c>
      <c r="C4821" s="33" t="s">
        <v>13</v>
      </c>
      <c r="D4821" s="33" t="s">
        <v>30</v>
      </c>
      <c r="F4821" s="94">
        <v>42493</v>
      </c>
      <c r="G4821" s="33" t="s">
        <v>21335</v>
      </c>
      <c r="H4821" s="33" t="s">
        <v>1628</v>
      </c>
      <c r="I4821" s="33" t="s">
        <v>38</v>
      </c>
      <c r="J4821" s="62">
        <v>93292</v>
      </c>
      <c r="K4821" s="33" t="s">
        <v>1085</v>
      </c>
      <c r="L4821" s="33" t="s">
        <v>1630</v>
      </c>
      <c r="M4821" s="1" t="s">
        <v>46866</v>
      </c>
      <c r="N4821" s="33" t="s">
        <v>20</v>
      </c>
      <c r="O4821" s="33" t="s">
        <v>36592</v>
      </c>
      <c r="P4821" s="33" t="s">
        <v>45771</v>
      </c>
      <c r="Q4821" s="33" t="s">
        <v>29986</v>
      </c>
      <c r="R4821" s="39" t="s">
        <v>21383</v>
      </c>
      <c r="S4821" s="33" t="s">
        <v>509</v>
      </c>
      <c r="T4821" s="33" t="s">
        <v>21</v>
      </c>
      <c r="U4821" s="33" t="s">
        <v>26682</v>
      </c>
      <c r="V4821" s="33" t="s">
        <v>26482</v>
      </c>
      <c r="W4821" s="33" t="s">
        <v>26485</v>
      </c>
      <c r="X4821" s="33" t="s">
        <v>93</v>
      </c>
      <c r="Y4821" s="33">
        <v>1510</v>
      </c>
      <c r="AA4821" s="33" t="s">
        <v>42844</v>
      </c>
      <c r="AB4821" s="33">
        <v>3627</v>
      </c>
      <c r="AC4821" s="103">
        <v>17613</v>
      </c>
    </row>
    <row r="4822" spans="1:29" ht="13" customHeight="1" x14ac:dyDescent="0.2">
      <c r="A4822" s="33" t="s">
        <v>21378</v>
      </c>
      <c r="B4822" s="33">
        <v>52</v>
      </c>
      <c r="C4822" s="33" t="s">
        <v>13</v>
      </c>
      <c r="D4822" s="33" t="s">
        <v>78</v>
      </c>
      <c r="E4822" s="33" t="s">
        <v>21379</v>
      </c>
      <c r="F4822" s="94">
        <v>42492</v>
      </c>
      <c r="G4822" s="33" t="s">
        <v>21380</v>
      </c>
      <c r="H4822" s="33" t="s">
        <v>18420</v>
      </c>
      <c r="I4822" s="33" t="s">
        <v>25</v>
      </c>
      <c r="J4822" s="62">
        <v>29687</v>
      </c>
      <c r="K4822" s="33" t="s">
        <v>26</v>
      </c>
      <c r="L4822" s="33" t="s">
        <v>27</v>
      </c>
      <c r="M4822" s="1" t="s">
        <v>46817</v>
      </c>
      <c r="N4822" s="33" t="s">
        <v>20</v>
      </c>
      <c r="O4822" s="33" t="s">
        <v>21381</v>
      </c>
      <c r="P4822" s="33" t="s">
        <v>45771</v>
      </c>
      <c r="Q4822" s="33" t="s">
        <v>29986</v>
      </c>
      <c r="R4822" s="39" t="s">
        <v>21382</v>
      </c>
      <c r="S4822" s="33" t="s">
        <v>93</v>
      </c>
      <c r="T4822" s="33" t="s">
        <v>21</v>
      </c>
      <c r="U4822" s="33" t="s">
        <v>26689</v>
      </c>
      <c r="V4822" s="33" t="s">
        <v>26484</v>
      </c>
      <c r="W4822" s="33" t="s">
        <v>26485</v>
      </c>
      <c r="X4822" s="33" t="s">
        <v>93</v>
      </c>
      <c r="Y4822" s="33">
        <v>1842</v>
      </c>
      <c r="AA4822" s="33" t="s">
        <v>42844</v>
      </c>
      <c r="AB4822" s="33">
        <v>3626</v>
      </c>
      <c r="AC4822" s="103">
        <v>17611</v>
      </c>
    </row>
    <row r="4823" spans="1:29" ht="13" customHeight="1" x14ac:dyDescent="0.2">
      <c r="A4823" s="33" t="s">
        <v>21332</v>
      </c>
      <c r="B4823" s="33">
        <v>28</v>
      </c>
      <c r="C4823" s="33" t="s">
        <v>13</v>
      </c>
      <c r="D4823" s="33" t="s">
        <v>30</v>
      </c>
      <c r="F4823" s="94">
        <v>42491</v>
      </c>
      <c r="G4823" s="33" t="s">
        <v>22029</v>
      </c>
      <c r="H4823" s="33" t="s">
        <v>21333</v>
      </c>
      <c r="I4823" s="33" t="s">
        <v>297</v>
      </c>
      <c r="J4823" s="62">
        <v>38001</v>
      </c>
      <c r="K4823" s="33" t="s">
        <v>21363</v>
      </c>
      <c r="L4823" s="33" t="s">
        <v>21375</v>
      </c>
      <c r="M4823" s="1" t="s">
        <v>47956</v>
      </c>
      <c r="N4823" s="33" t="s">
        <v>20</v>
      </c>
      <c r="O4823" s="33" t="s">
        <v>21376</v>
      </c>
      <c r="P4823" s="33" t="s">
        <v>45771</v>
      </c>
      <c r="Q4823" s="33" t="s">
        <v>29986</v>
      </c>
      <c r="R4823" s="39" t="s">
        <v>21377</v>
      </c>
      <c r="S4823" s="33" t="s">
        <v>509</v>
      </c>
      <c r="T4823" s="33" t="s">
        <v>21</v>
      </c>
      <c r="U4823" s="33" t="s">
        <v>26689</v>
      </c>
      <c r="V4823" s="33" t="s">
        <v>26482</v>
      </c>
      <c r="W4823" s="33" t="s">
        <v>26485</v>
      </c>
      <c r="X4823" s="33" t="s">
        <v>93</v>
      </c>
      <c r="Y4823" s="33">
        <v>1503</v>
      </c>
      <c r="AA4823" s="33" t="s">
        <v>42843</v>
      </c>
      <c r="AB4823" s="33">
        <v>3623</v>
      </c>
      <c r="AC4823" s="103">
        <v>17609</v>
      </c>
    </row>
    <row r="4824" spans="1:29" ht="13" customHeight="1" x14ac:dyDescent="0.2">
      <c r="A4824" s="33" t="s">
        <v>21331</v>
      </c>
      <c r="B4824" s="33">
        <v>25</v>
      </c>
      <c r="C4824" s="33" t="s">
        <v>13</v>
      </c>
      <c r="D4824" s="33" t="s">
        <v>78</v>
      </c>
      <c r="F4824" s="94">
        <v>42491</v>
      </c>
      <c r="G4824" s="33" t="s">
        <v>22028</v>
      </c>
      <c r="H4824" s="33" t="s">
        <v>994</v>
      </c>
      <c r="I4824" s="33" t="s">
        <v>55</v>
      </c>
      <c r="J4824" s="62">
        <v>32805</v>
      </c>
      <c r="K4824" s="33" t="s">
        <v>995</v>
      </c>
      <c r="L4824" s="33" t="s">
        <v>996</v>
      </c>
      <c r="M4824" s="1" t="s">
        <v>46233</v>
      </c>
      <c r="N4824" s="33" t="s">
        <v>20</v>
      </c>
      <c r="O4824" s="33" t="s">
        <v>21371</v>
      </c>
      <c r="P4824" s="33" t="s">
        <v>45771</v>
      </c>
      <c r="Q4824" s="33" t="s">
        <v>29986</v>
      </c>
      <c r="R4824" s="39" t="s">
        <v>21372</v>
      </c>
      <c r="S4824" s="33" t="s">
        <v>93</v>
      </c>
      <c r="T4824" s="33" t="s">
        <v>45897</v>
      </c>
      <c r="U4824" s="33" t="s">
        <v>39851</v>
      </c>
      <c r="V4824" s="33" t="s">
        <v>26484</v>
      </c>
      <c r="W4824" s="33" t="s">
        <v>26485</v>
      </c>
      <c r="X4824" s="33" t="s">
        <v>93</v>
      </c>
      <c r="Y4824" s="33">
        <v>1502</v>
      </c>
      <c r="AA4824" s="33" t="s">
        <v>42842</v>
      </c>
      <c r="AB4824" s="33">
        <v>3624</v>
      </c>
      <c r="AC4824" s="103">
        <v>17608</v>
      </c>
    </row>
    <row r="4825" spans="1:29" ht="13" customHeight="1" x14ac:dyDescent="0.2">
      <c r="A4825" s="33" t="s">
        <v>21369</v>
      </c>
      <c r="B4825" s="33">
        <v>26</v>
      </c>
      <c r="C4825" s="33" t="s">
        <v>13</v>
      </c>
      <c r="D4825" s="33" t="s">
        <v>78</v>
      </c>
      <c r="E4825" s="33" t="s">
        <v>21373</v>
      </c>
      <c r="F4825" s="94">
        <v>42491</v>
      </c>
      <c r="G4825" s="33" t="s">
        <v>21374</v>
      </c>
      <c r="H4825" s="33" t="s">
        <v>232</v>
      </c>
      <c r="I4825" s="33" t="s">
        <v>25</v>
      </c>
      <c r="J4825" s="62">
        <v>29621</v>
      </c>
      <c r="K4825" s="33" t="s">
        <v>232</v>
      </c>
      <c r="L4825" s="33" t="s">
        <v>11338</v>
      </c>
      <c r="M4825" s="1" t="s">
        <v>47957</v>
      </c>
      <c r="N4825" s="33" t="s">
        <v>362</v>
      </c>
      <c r="O4825" s="33" t="s">
        <v>21994</v>
      </c>
      <c r="P4825" s="33" t="s">
        <v>45771</v>
      </c>
      <c r="Q4825" s="33" t="s">
        <v>29986</v>
      </c>
      <c r="R4825" s="39" t="s">
        <v>21370</v>
      </c>
      <c r="S4825" s="33" t="s">
        <v>901</v>
      </c>
      <c r="T4825" s="33" t="s">
        <v>28</v>
      </c>
      <c r="U4825" s="33" t="s">
        <v>26487</v>
      </c>
      <c r="V4825" s="33" t="s">
        <v>26484</v>
      </c>
      <c r="W4825" s="33" t="s">
        <v>26485</v>
      </c>
      <c r="AA4825" s="33" t="s">
        <v>42844</v>
      </c>
      <c r="AB4825" s="33">
        <v>3625</v>
      </c>
      <c r="AC4825" s="103">
        <v>17607</v>
      </c>
    </row>
    <row r="4826" spans="1:29" ht="13" customHeight="1" x14ac:dyDescent="0.2">
      <c r="A4826" s="33" t="s">
        <v>21284</v>
      </c>
      <c r="B4826" s="33">
        <v>28</v>
      </c>
      <c r="C4826" s="33" t="s">
        <v>13</v>
      </c>
      <c r="D4826" s="33" t="s">
        <v>41</v>
      </c>
      <c r="F4826" s="94">
        <v>42490</v>
      </c>
      <c r="G4826" s="33" t="s">
        <v>21182</v>
      </c>
      <c r="H4826" s="33" t="s">
        <v>91</v>
      </c>
      <c r="I4826" s="33" t="s">
        <v>38</v>
      </c>
      <c r="J4826" s="62">
        <v>91343</v>
      </c>
      <c r="K4826" s="33" t="s">
        <v>91</v>
      </c>
      <c r="L4826" s="33" t="s">
        <v>92</v>
      </c>
      <c r="M4826" s="1" t="s">
        <v>45984</v>
      </c>
      <c r="N4826" s="33" t="s">
        <v>20</v>
      </c>
      <c r="O4826" s="33" t="s">
        <v>21181</v>
      </c>
      <c r="P4826" s="33" t="s">
        <v>45771</v>
      </c>
      <c r="Q4826" s="33" t="s">
        <v>29986</v>
      </c>
      <c r="R4826" s="39" t="s">
        <v>21183</v>
      </c>
      <c r="S4826" s="33" t="s">
        <v>93</v>
      </c>
      <c r="T4826" s="33" t="s">
        <v>21</v>
      </c>
      <c r="U4826" s="33" t="s">
        <v>26682</v>
      </c>
      <c r="V4826" s="33" t="s">
        <v>26482</v>
      </c>
      <c r="W4826" s="33" t="s">
        <v>26485</v>
      </c>
      <c r="X4826" s="33" t="s">
        <v>509</v>
      </c>
      <c r="Y4826" s="33">
        <v>1508</v>
      </c>
      <c r="AA4826" s="33" t="s">
        <v>42842</v>
      </c>
      <c r="AB4826" s="33">
        <v>3621</v>
      </c>
      <c r="AC4826" s="103">
        <v>17605</v>
      </c>
    </row>
    <row r="4827" spans="1:29" ht="13" customHeight="1" x14ac:dyDescent="0.2">
      <c r="A4827" s="33" t="s">
        <v>21171</v>
      </c>
      <c r="B4827" s="33">
        <v>33</v>
      </c>
      <c r="C4827" s="33" t="s">
        <v>13</v>
      </c>
      <c r="D4827" s="33" t="s">
        <v>30</v>
      </c>
      <c r="F4827" s="94">
        <v>42490</v>
      </c>
      <c r="G4827" s="33" t="s">
        <v>21172</v>
      </c>
      <c r="H4827" s="33" t="s">
        <v>543</v>
      </c>
      <c r="I4827" s="33" t="s">
        <v>220</v>
      </c>
      <c r="J4827" s="62">
        <v>84660</v>
      </c>
      <c r="K4827" s="33" t="s">
        <v>544</v>
      </c>
      <c r="L4827" s="33" t="s">
        <v>21173</v>
      </c>
      <c r="M4827" s="1" t="s">
        <v>47925</v>
      </c>
      <c r="N4827" s="33" t="s">
        <v>20</v>
      </c>
      <c r="O4827" s="33" t="s">
        <v>21174</v>
      </c>
      <c r="P4827" s="33" t="s">
        <v>45771</v>
      </c>
      <c r="Q4827" s="33" t="s">
        <v>29986</v>
      </c>
      <c r="R4827" s="39" t="s">
        <v>21175</v>
      </c>
      <c r="S4827" s="33" t="s">
        <v>93</v>
      </c>
      <c r="T4827" s="33" t="s">
        <v>21</v>
      </c>
      <c r="U4827" s="33" t="s">
        <v>26682</v>
      </c>
      <c r="V4827" s="33" t="s">
        <v>26482</v>
      </c>
      <c r="W4827" s="33" t="s">
        <v>26486</v>
      </c>
      <c r="X4827" s="33" t="s">
        <v>93</v>
      </c>
      <c r="Y4827" s="33">
        <v>1505</v>
      </c>
      <c r="AA4827" s="33" t="s">
        <v>42844</v>
      </c>
      <c r="AB4827" s="33">
        <v>3620</v>
      </c>
      <c r="AC4827" s="103">
        <v>17604</v>
      </c>
    </row>
    <row r="4828" spans="1:29" ht="13" customHeight="1" x14ac:dyDescent="0.2">
      <c r="A4828" s="33" t="s">
        <v>21243</v>
      </c>
      <c r="B4828" s="33">
        <v>42</v>
      </c>
      <c r="C4828" s="33" t="s">
        <v>13</v>
      </c>
      <c r="D4828" s="33" t="s">
        <v>30</v>
      </c>
      <c r="F4828" s="94">
        <v>42490</v>
      </c>
      <c r="G4828" s="33" t="s">
        <v>21178</v>
      </c>
      <c r="H4828" s="33" t="s">
        <v>21179</v>
      </c>
      <c r="I4828" s="33" t="s">
        <v>406</v>
      </c>
      <c r="J4828" s="62">
        <v>54403</v>
      </c>
      <c r="K4828" s="33" t="s">
        <v>21244</v>
      </c>
      <c r="L4828" s="33" t="s">
        <v>21177</v>
      </c>
      <c r="M4828" s="1" t="s">
        <v>47958</v>
      </c>
      <c r="N4828" s="33" t="s">
        <v>20</v>
      </c>
      <c r="O4828" s="33" t="s">
        <v>21176</v>
      </c>
      <c r="P4828" s="33" t="s">
        <v>45771</v>
      </c>
      <c r="Q4828" s="33" t="s">
        <v>29986</v>
      </c>
      <c r="R4828" s="39" t="s">
        <v>21180</v>
      </c>
      <c r="S4828" s="33" t="s">
        <v>93</v>
      </c>
      <c r="T4828" s="33" t="s">
        <v>21</v>
      </c>
      <c r="U4828" s="33" t="s">
        <v>26682</v>
      </c>
      <c r="V4828" s="33" t="s">
        <v>26482</v>
      </c>
      <c r="W4828" s="33" t="s">
        <v>26485</v>
      </c>
      <c r="X4828" s="33" t="s">
        <v>93</v>
      </c>
      <c r="Y4828" s="33">
        <v>1504</v>
      </c>
      <c r="AA4828" s="33" t="s">
        <v>42844</v>
      </c>
      <c r="AB4828" s="33">
        <v>3619</v>
      </c>
      <c r="AC4828" s="103">
        <v>17606</v>
      </c>
    </row>
    <row r="4829" spans="1:29" ht="13" customHeight="1" x14ac:dyDescent="0.2">
      <c r="A4829" s="33" t="s">
        <v>21161</v>
      </c>
      <c r="B4829" s="33">
        <v>55</v>
      </c>
      <c r="C4829" s="33" t="s">
        <v>13</v>
      </c>
      <c r="D4829" s="33" t="s">
        <v>30</v>
      </c>
      <c r="F4829" s="94">
        <v>42490</v>
      </c>
      <c r="G4829" s="33" t="s">
        <v>21162</v>
      </c>
      <c r="H4829" s="33" t="s">
        <v>21163</v>
      </c>
      <c r="I4829" s="33" t="s">
        <v>111</v>
      </c>
      <c r="J4829" s="62">
        <v>85143</v>
      </c>
      <c r="K4829" s="33" t="s">
        <v>2214</v>
      </c>
      <c r="L4829" s="33" t="s">
        <v>21164</v>
      </c>
      <c r="M4829" s="1" t="s">
        <v>47959</v>
      </c>
      <c r="N4829" s="33" t="s">
        <v>20</v>
      </c>
      <c r="O4829" s="33" t="s">
        <v>21165</v>
      </c>
      <c r="P4829" s="33" t="s">
        <v>45771</v>
      </c>
      <c r="Q4829" s="33" t="s">
        <v>29986</v>
      </c>
      <c r="R4829" s="39" t="s">
        <v>21166</v>
      </c>
      <c r="S4829" s="33" t="s">
        <v>93</v>
      </c>
      <c r="T4829" s="33" t="s">
        <v>350</v>
      </c>
      <c r="U4829" s="33" t="s">
        <v>26775</v>
      </c>
      <c r="V4829" s="33" t="s">
        <v>26484</v>
      </c>
      <c r="W4829" s="33" t="s">
        <v>26483</v>
      </c>
      <c r="X4829" s="33" t="s">
        <v>93</v>
      </c>
      <c r="Y4829" s="33">
        <v>1507</v>
      </c>
      <c r="AA4829" s="33" t="s">
        <v>42844</v>
      </c>
      <c r="AB4829" s="33">
        <v>3622</v>
      </c>
      <c r="AC4829" s="103">
        <v>17601</v>
      </c>
    </row>
    <row r="4830" spans="1:29" ht="13" customHeight="1" x14ac:dyDescent="0.2">
      <c r="A4830" s="33" t="s">
        <v>21167</v>
      </c>
      <c r="B4830" s="33">
        <v>48</v>
      </c>
      <c r="C4830" s="33" t="s">
        <v>13</v>
      </c>
      <c r="D4830" s="33" t="s">
        <v>30</v>
      </c>
      <c r="E4830" s="33" t="s">
        <v>21278</v>
      </c>
      <c r="F4830" s="94">
        <v>42489</v>
      </c>
      <c r="G4830" s="33" t="s">
        <v>21169</v>
      </c>
      <c r="H4830" s="33" t="s">
        <v>401</v>
      </c>
      <c r="I4830" s="33" t="s">
        <v>399</v>
      </c>
      <c r="J4830" s="62">
        <v>63755</v>
      </c>
      <c r="K4830" s="33" t="s">
        <v>21245</v>
      </c>
      <c r="L4830" s="33" t="s">
        <v>8983</v>
      </c>
      <c r="M4830" s="1" t="s">
        <v>46298</v>
      </c>
      <c r="N4830" s="33" t="s">
        <v>20</v>
      </c>
      <c r="O4830" s="33" t="s">
        <v>21168</v>
      </c>
      <c r="P4830" s="33" t="s">
        <v>45771</v>
      </c>
      <c r="Q4830" s="33" t="s">
        <v>29986</v>
      </c>
      <c r="R4830" s="39" t="s">
        <v>21170</v>
      </c>
      <c r="S4830" s="33" t="s">
        <v>93</v>
      </c>
      <c r="T4830" s="33" t="s">
        <v>350</v>
      </c>
      <c r="U4830" s="33" t="s">
        <v>26775</v>
      </c>
      <c r="V4830" s="33" t="s">
        <v>26484</v>
      </c>
      <c r="W4830" s="33" t="s">
        <v>26483</v>
      </c>
      <c r="X4830" s="33" t="s">
        <v>93</v>
      </c>
      <c r="Y4830" s="33">
        <v>1506</v>
      </c>
      <c r="AA4830" s="33" t="s">
        <v>42843</v>
      </c>
      <c r="AB4830" s="33">
        <v>3618</v>
      </c>
      <c r="AC4830" s="103">
        <v>17602</v>
      </c>
    </row>
    <row r="4831" spans="1:29" ht="13" customHeight="1" x14ac:dyDescent="0.2">
      <c r="A4831" s="33" t="s">
        <v>21274</v>
      </c>
      <c r="B4831" s="33">
        <v>37</v>
      </c>
      <c r="C4831" s="33" t="s">
        <v>13</v>
      </c>
      <c r="D4831" s="33" t="s">
        <v>41</v>
      </c>
      <c r="F4831" s="94">
        <v>42488</v>
      </c>
      <c r="G4831" s="33" t="s">
        <v>21022</v>
      </c>
      <c r="H4831" s="33" t="s">
        <v>195</v>
      </c>
      <c r="I4831" s="33" t="s">
        <v>55</v>
      </c>
      <c r="J4831" s="62">
        <v>33128</v>
      </c>
      <c r="K4831" s="33" t="s">
        <v>147</v>
      </c>
      <c r="L4831" s="33" t="s">
        <v>424</v>
      </c>
      <c r="M4831" s="1" t="s">
        <v>46635</v>
      </c>
      <c r="N4831" s="33" t="s">
        <v>20</v>
      </c>
      <c r="O4831" s="33" t="s">
        <v>21234</v>
      </c>
      <c r="P4831" s="33" t="s">
        <v>45771</v>
      </c>
      <c r="Q4831" s="33" t="s">
        <v>29986</v>
      </c>
      <c r="R4831" s="39" t="s">
        <v>21239</v>
      </c>
      <c r="S4831" s="33" t="s">
        <v>22</v>
      </c>
      <c r="T4831" s="33" t="s">
        <v>21</v>
      </c>
      <c r="U4831" s="33" t="s">
        <v>26682</v>
      </c>
      <c r="V4831" s="33" t="s">
        <v>26484</v>
      </c>
      <c r="W4831" s="33" t="s">
        <v>26485</v>
      </c>
      <c r="X4831" s="33" t="s">
        <v>93</v>
      </c>
      <c r="Y4831" s="33">
        <v>1498</v>
      </c>
      <c r="AA4831" s="33" t="s">
        <v>42842</v>
      </c>
      <c r="AB4831" s="33">
        <v>3615</v>
      </c>
      <c r="AC4831" s="103">
        <v>17598</v>
      </c>
    </row>
    <row r="4832" spans="1:29" ht="13" customHeight="1" x14ac:dyDescent="0.2">
      <c r="A4832" s="33" t="s">
        <v>21184</v>
      </c>
      <c r="B4832" s="33">
        <v>45</v>
      </c>
      <c r="C4832" s="33" t="s">
        <v>13</v>
      </c>
      <c r="D4832" s="33" t="s">
        <v>30</v>
      </c>
      <c r="F4832" s="94">
        <v>42488</v>
      </c>
      <c r="G4832" s="33" t="s">
        <v>21025</v>
      </c>
      <c r="H4832" s="33" t="s">
        <v>779</v>
      </c>
      <c r="I4832" s="33" t="s">
        <v>281</v>
      </c>
      <c r="J4832" s="62">
        <v>99201</v>
      </c>
      <c r="K4832" s="33" t="s">
        <v>779</v>
      </c>
      <c r="L4832" s="33" t="s">
        <v>780</v>
      </c>
      <c r="M4832" s="1" t="s">
        <v>46447</v>
      </c>
      <c r="N4832" s="33" t="s">
        <v>4952</v>
      </c>
      <c r="O4832" s="33" t="s">
        <v>21187</v>
      </c>
      <c r="P4832" s="33" t="s">
        <v>31754</v>
      </c>
      <c r="Q4832" s="33" t="s">
        <v>29986</v>
      </c>
      <c r="R4832" s="39" t="s">
        <v>21188</v>
      </c>
      <c r="S4832" s="33" t="s">
        <v>509</v>
      </c>
      <c r="T4832" s="33" t="s">
        <v>21</v>
      </c>
      <c r="U4832" s="33" t="s">
        <v>26682</v>
      </c>
      <c r="V4832" s="33" t="s">
        <v>26482</v>
      </c>
      <c r="W4832" s="33" t="s">
        <v>26485</v>
      </c>
      <c r="X4832" s="33" t="s">
        <v>509</v>
      </c>
      <c r="Y4832" s="33">
        <v>1500</v>
      </c>
      <c r="AA4832" s="33" t="s">
        <v>42842</v>
      </c>
      <c r="AB4832" s="33">
        <v>3616</v>
      </c>
      <c r="AC4832" s="103">
        <v>17597</v>
      </c>
    </row>
    <row r="4833" spans="1:29" ht="13" customHeight="1" x14ac:dyDescent="0.2">
      <c r="A4833" s="33" t="s">
        <v>21185</v>
      </c>
      <c r="B4833" s="33">
        <v>53</v>
      </c>
      <c r="C4833" s="33" t="s">
        <v>13</v>
      </c>
      <c r="D4833" s="33" t="s">
        <v>30</v>
      </c>
      <c r="E4833" s="33" t="s">
        <v>21277</v>
      </c>
      <c r="F4833" s="94">
        <v>42488</v>
      </c>
      <c r="G4833" s="33" t="s">
        <v>21026</v>
      </c>
      <c r="H4833" s="33" t="s">
        <v>3888</v>
      </c>
      <c r="I4833" s="33" t="s">
        <v>732</v>
      </c>
      <c r="J4833" s="62">
        <v>83709</v>
      </c>
      <c r="K4833" s="33" t="s">
        <v>3890</v>
      </c>
      <c r="L4833" s="33" t="s">
        <v>21027</v>
      </c>
      <c r="M4833" s="1" t="s">
        <v>47960</v>
      </c>
      <c r="N4833" s="33" t="s">
        <v>20</v>
      </c>
      <c r="O4833" s="33" t="s">
        <v>21189</v>
      </c>
      <c r="P4833" s="33" t="s">
        <v>45771</v>
      </c>
      <c r="Q4833" s="33" t="s">
        <v>29986</v>
      </c>
      <c r="R4833" s="39" t="s">
        <v>21190</v>
      </c>
      <c r="S4833" s="33" t="s">
        <v>509</v>
      </c>
      <c r="T4833" s="33" t="s">
        <v>21</v>
      </c>
      <c r="U4833" s="33" t="s">
        <v>26689</v>
      </c>
      <c r="V4833" s="33" t="s">
        <v>26484</v>
      </c>
      <c r="W4833" s="33" t="s">
        <v>26485</v>
      </c>
      <c r="X4833" s="33" t="s">
        <v>509</v>
      </c>
      <c r="Y4833" s="33">
        <v>1499</v>
      </c>
      <c r="AA4833" s="33" t="s">
        <v>42844</v>
      </c>
      <c r="AB4833" s="33">
        <v>3614</v>
      </c>
      <c r="AC4833" s="103">
        <v>17596</v>
      </c>
    </row>
    <row r="4834" spans="1:29" ht="13" customHeight="1" x14ac:dyDescent="0.2">
      <c r="A4834" s="33" t="s">
        <v>21275</v>
      </c>
      <c r="B4834" s="33">
        <v>24</v>
      </c>
      <c r="C4834" s="33" t="s">
        <v>13</v>
      </c>
      <c r="D4834" s="33" t="s">
        <v>78</v>
      </c>
      <c r="E4834" s="33" t="s">
        <v>21276</v>
      </c>
      <c r="F4834" s="94">
        <v>42488</v>
      </c>
      <c r="G4834" s="33" t="s">
        <v>21023</v>
      </c>
      <c r="H4834" s="33" t="s">
        <v>671</v>
      </c>
      <c r="I4834" s="33" t="s">
        <v>66</v>
      </c>
      <c r="J4834" s="62">
        <v>77049</v>
      </c>
      <c r="K4834" s="33" t="s">
        <v>512</v>
      </c>
      <c r="L4834" s="33" t="s">
        <v>21024</v>
      </c>
      <c r="M4834" s="1" t="s">
        <v>47828</v>
      </c>
      <c r="N4834" s="33" t="s">
        <v>20</v>
      </c>
      <c r="O4834" s="33" t="s">
        <v>21235</v>
      </c>
      <c r="P4834" s="33" t="s">
        <v>45771</v>
      </c>
      <c r="Q4834" s="33" t="s">
        <v>29986</v>
      </c>
      <c r="R4834" s="39" t="s">
        <v>21236</v>
      </c>
      <c r="S4834" s="33" t="s">
        <v>93</v>
      </c>
      <c r="T4834" s="33" t="s">
        <v>350</v>
      </c>
      <c r="U4834" s="33" t="s">
        <v>26775</v>
      </c>
      <c r="V4834" s="33" t="s">
        <v>26482</v>
      </c>
      <c r="W4834" s="33" t="s">
        <v>26483</v>
      </c>
      <c r="X4834" s="33" t="s">
        <v>93</v>
      </c>
      <c r="Y4834" s="33">
        <v>1501</v>
      </c>
      <c r="AA4834" s="33" t="s">
        <v>42844</v>
      </c>
      <c r="AB4834" s="33">
        <v>3617</v>
      </c>
      <c r="AC4834" s="103">
        <v>17599</v>
      </c>
    </row>
    <row r="4835" spans="1:29" ht="13" customHeight="1" x14ac:dyDescent="0.2">
      <c r="A4835" s="33" t="s">
        <v>21273</v>
      </c>
      <c r="B4835" s="33">
        <v>21</v>
      </c>
      <c r="C4835" s="33" t="s">
        <v>13</v>
      </c>
      <c r="D4835" s="33" t="s">
        <v>30</v>
      </c>
      <c r="F4835" s="94">
        <v>42487</v>
      </c>
      <c r="G4835" s="33" t="s">
        <v>21028</v>
      </c>
      <c r="H4835" s="33" t="s">
        <v>21029</v>
      </c>
      <c r="I4835" s="33" t="s">
        <v>191</v>
      </c>
      <c r="J4835" s="62">
        <v>80030</v>
      </c>
      <c r="K4835" s="33" t="s">
        <v>1655</v>
      </c>
      <c r="L4835" s="33" t="s">
        <v>21030</v>
      </c>
      <c r="M4835" s="1" t="s">
        <v>45931</v>
      </c>
      <c r="N4835" s="33" t="s">
        <v>20</v>
      </c>
      <c r="O4835" s="33" t="s">
        <v>21237</v>
      </c>
      <c r="P4835" s="33" t="s">
        <v>45771</v>
      </c>
      <c r="Q4835" s="33" t="s">
        <v>29986</v>
      </c>
      <c r="R4835" s="39" t="s">
        <v>21238</v>
      </c>
      <c r="S4835" s="33" t="s">
        <v>93</v>
      </c>
      <c r="T4835" s="33" t="s">
        <v>21</v>
      </c>
      <c r="U4835" s="33" t="s">
        <v>26689</v>
      </c>
      <c r="V4835" s="33" t="s">
        <v>26484</v>
      </c>
      <c r="W4835" s="33" t="s">
        <v>26485</v>
      </c>
      <c r="X4835" s="33" t="s">
        <v>93</v>
      </c>
      <c r="Y4835" s="33">
        <v>1495</v>
      </c>
      <c r="AA4835" s="33" t="s">
        <v>42842</v>
      </c>
      <c r="AB4835" s="33">
        <v>3611</v>
      </c>
      <c r="AC4835" s="103">
        <v>17595</v>
      </c>
    </row>
    <row r="4836" spans="1:29" ht="13" customHeight="1" x14ac:dyDescent="0.2">
      <c r="A4836" s="33" t="s">
        <v>21186</v>
      </c>
      <c r="B4836" s="33">
        <v>34</v>
      </c>
      <c r="C4836" s="33" t="s">
        <v>13</v>
      </c>
      <c r="D4836" s="33" t="s">
        <v>14</v>
      </c>
      <c r="E4836" s="33" t="s">
        <v>21279</v>
      </c>
      <c r="F4836" s="94">
        <v>42487</v>
      </c>
      <c r="G4836" s="33" t="s">
        <v>21031</v>
      </c>
      <c r="H4836" s="33" t="s">
        <v>1780</v>
      </c>
      <c r="I4836" s="33" t="s">
        <v>159</v>
      </c>
      <c r="J4836" s="62">
        <v>30345</v>
      </c>
      <c r="K4836" s="33" t="s">
        <v>802</v>
      </c>
      <c r="L4836" s="33" t="s">
        <v>803</v>
      </c>
      <c r="M4836" s="1" t="s">
        <v>46231</v>
      </c>
      <c r="N4836" s="33" t="s">
        <v>20</v>
      </c>
      <c r="O4836" s="33" t="s">
        <v>21194</v>
      </c>
      <c r="P4836" s="33" t="s">
        <v>45771</v>
      </c>
      <c r="Q4836" s="33" t="s">
        <v>29986</v>
      </c>
      <c r="R4836" s="39" t="s">
        <v>21195</v>
      </c>
      <c r="S4836" s="33" t="s">
        <v>509</v>
      </c>
      <c r="T4836" s="33" t="s">
        <v>21</v>
      </c>
      <c r="U4836" s="33" t="s">
        <v>26505</v>
      </c>
      <c r="V4836" s="33" t="s">
        <v>26482</v>
      </c>
      <c r="W4836" s="33" t="s">
        <v>26485</v>
      </c>
      <c r="X4836" s="33" t="s">
        <v>93</v>
      </c>
      <c r="Y4836" s="33">
        <v>1494</v>
      </c>
      <c r="AA4836" s="33" t="s">
        <v>42844</v>
      </c>
      <c r="AB4836" s="33">
        <v>3613</v>
      </c>
      <c r="AC4836" s="103">
        <v>17592</v>
      </c>
    </row>
    <row r="4837" spans="1:29" ht="13" customHeight="1" x14ac:dyDescent="0.2">
      <c r="A4837" s="33" t="s">
        <v>26623</v>
      </c>
      <c r="B4837" s="33">
        <v>36</v>
      </c>
      <c r="C4837" s="33" t="s">
        <v>13</v>
      </c>
      <c r="D4837" s="33" t="s">
        <v>30</v>
      </c>
      <c r="F4837" s="94">
        <v>42487</v>
      </c>
      <c r="G4837" s="33" t="s">
        <v>29771</v>
      </c>
      <c r="H4837" s="33" t="s">
        <v>26622</v>
      </c>
      <c r="I4837" s="33" t="s">
        <v>220</v>
      </c>
      <c r="J4837" s="62">
        <v>84109</v>
      </c>
      <c r="K4837" s="33" t="s">
        <v>561</v>
      </c>
      <c r="L4837" s="33" t="s">
        <v>5915</v>
      </c>
      <c r="M4837" s="1" t="s">
        <v>46157</v>
      </c>
      <c r="N4837" s="33" t="s">
        <v>20</v>
      </c>
      <c r="O4837" s="33" t="s">
        <v>29770</v>
      </c>
      <c r="P4837" s="33" t="s">
        <v>31864</v>
      </c>
      <c r="Q4837" s="33" t="s">
        <v>29986</v>
      </c>
      <c r="R4837" s="39" t="s">
        <v>29769</v>
      </c>
      <c r="S4837" s="33" t="s">
        <v>93</v>
      </c>
      <c r="T4837" s="33" t="s">
        <v>21</v>
      </c>
      <c r="U4837" s="33" t="s">
        <v>26689</v>
      </c>
      <c r="V4837" s="33" t="s">
        <v>26484</v>
      </c>
      <c r="W4837" s="33" t="s">
        <v>26485</v>
      </c>
      <c r="X4837" s="33" t="s">
        <v>93</v>
      </c>
      <c r="Y4837" s="33">
        <v>1840</v>
      </c>
      <c r="AA4837" s="33" t="s">
        <v>42844</v>
      </c>
      <c r="AB4837" s="33">
        <v>3612</v>
      </c>
      <c r="AC4837" s="103">
        <v>17594</v>
      </c>
    </row>
    <row r="4838" spans="1:29" ht="13" customHeight="1" x14ac:dyDescent="0.2">
      <c r="A4838" s="33" t="s">
        <v>21048</v>
      </c>
      <c r="B4838" s="33">
        <v>24</v>
      </c>
      <c r="C4838" s="33" t="s">
        <v>102</v>
      </c>
      <c r="D4838" s="33" t="s">
        <v>30</v>
      </c>
      <c r="E4838" s="33" t="s">
        <v>21282</v>
      </c>
      <c r="F4838" s="94">
        <v>42486</v>
      </c>
      <c r="G4838" s="33" t="s">
        <v>21049</v>
      </c>
      <c r="H4838" s="33" t="s">
        <v>863</v>
      </c>
      <c r="I4838" s="33" t="s">
        <v>177</v>
      </c>
      <c r="J4838" s="62">
        <v>87111</v>
      </c>
      <c r="K4838" s="33" t="s">
        <v>430</v>
      </c>
      <c r="L4838" s="33" t="s">
        <v>7400</v>
      </c>
      <c r="M4838" s="1" t="s">
        <v>46591</v>
      </c>
      <c r="N4838" s="33" t="s">
        <v>20</v>
      </c>
      <c r="O4838" s="33" t="s">
        <v>21198</v>
      </c>
      <c r="P4838" s="33" t="s">
        <v>45771</v>
      </c>
      <c r="Q4838" s="33" t="s">
        <v>29986</v>
      </c>
      <c r="R4838" s="39" t="s">
        <v>21199</v>
      </c>
      <c r="S4838" s="33" t="s">
        <v>509</v>
      </c>
      <c r="T4838" s="33" t="s">
        <v>21</v>
      </c>
      <c r="U4838" s="33" t="s">
        <v>26689</v>
      </c>
      <c r="V4838" s="33" t="s">
        <v>26484</v>
      </c>
      <c r="W4838" s="33" t="s">
        <v>26483</v>
      </c>
      <c r="X4838" s="33" t="s">
        <v>93</v>
      </c>
      <c r="Y4838" s="33">
        <v>1492</v>
      </c>
      <c r="AA4838" s="33" t="s">
        <v>42844</v>
      </c>
      <c r="AB4838" s="33">
        <v>3609</v>
      </c>
      <c r="AC4838" s="103">
        <v>17588</v>
      </c>
    </row>
    <row r="4839" spans="1:29" ht="13" customHeight="1" x14ac:dyDescent="0.2">
      <c r="A4839" s="33" t="s">
        <v>20976</v>
      </c>
      <c r="B4839" s="33">
        <v>26</v>
      </c>
      <c r="C4839" s="33" t="s">
        <v>13</v>
      </c>
      <c r="D4839" s="33" t="s">
        <v>78</v>
      </c>
      <c r="E4839" s="33" t="s">
        <v>21281</v>
      </c>
      <c r="F4839" s="94">
        <v>42486</v>
      </c>
      <c r="G4839" s="33" t="s">
        <v>20977</v>
      </c>
      <c r="H4839" s="33" t="s">
        <v>4465</v>
      </c>
      <c r="I4839" s="33" t="s">
        <v>224</v>
      </c>
      <c r="J4839" s="62">
        <v>23325</v>
      </c>
      <c r="K4839" s="33" t="s">
        <v>20978</v>
      </c>
      <c r="L4839" s="33" t="s">
        <v>4467</v>
      </c>
      <c r="M4839" s="1" t="s">
        <v>47961</v>
      </c>
      <c r="N4839" s="33" t="s">
        <v>20</v>
      </c>
      <c r="O4839" s="33" t="s">
        <v>20979</v>
      </c>
      <c r="P4839" s="33" t="s">
        <v>49747</v>
      </c>
      <c r="Q4839" s="33" t="s">
        <v>29986</v>
      </c>
      <c r="R4839" s="39" t="s">
        <v>20980</v>
      </c>
      <c r="S4839" s="33" t="s">
        <v>509</v>
      </c>
      <c r="T4839" s="33" t="s">
        <v>21</v>
      </c>
      <c r="U4839" s="33" t="s">
        <v>26689</v>
      </c>
      <c r="V4839" s="33" t="s">
        <v>26484</v>
      </c>
      <c r="W4839" s="33" t="s">
        <v>26485</v>
      </c>
      <c r="X4839" s="33" t="s">
        <v>509</v>
      </c>
      <c r="Y4839" s="33">
        <v>1491</v>
      </c>
      <c r="AA4839" s="33" t="s">
        <v>42844</v>
      </c>
      <c r="AB4839" s="33">
        <v>3608</v>
      </c>
      <c r="AC4839" s="103">
        <v>17589</v>
      </c>
    </row>
    <row r="4840" spans="1:29" ht="13" customHeight="1" x14ac:dyDescent="0.2">
      <c r="A4840" s="33" t="s">
        <v>21191</v>
      </c>
      <c r="B4840" s="33">
        <v>28</v>
      </c>
      <c r="C4840" s="33" t="s">
        <v>13</v>
      </c>
      <c r="D4840" s="33" t="s">
        <v>30</v>
      </c>
      <c r="E4840" s="33" t="s">
        <v>21283</v>
      </c>
      <c r="F4840" s="94">
        <v>42486</v>
      </c>
      <c r="G4840" s="33" t="s">
        <v>21032</v>
      </c>
      <c r="H4840" s="33" t="s">
        <v>1338</v>
      </c>
      <c r="I4840" s="33" t="s">
        <v>191</v>
      </c>
      <c r="J4840" s="62">
        <v>80226</v>
      </c>
      <c r="K4840" s="33" t="s">
        <v>1655</v>
      </c>
      <c r="L4840" s="33" t="s">
        <v>2518</v>
      </c>
      <c r="M4840" s="1" t="s">
        <v>46301</v>
      </c>
      <c r="N4840" s="33" t="s">
        <v>20</v>
      </c>
      <c r="O4840" s="33" t="s">
        <v>21192</v>
      </c>
      <c r="P4840" s="33" t="s">
        <v>45771</v>
      </c>
      <c r="Q4840" s="33" t="s">
        <v>29986</v>
      </c>
      <c r="R4840" s="39" t="s">
        <v>21193</v>
      </c>
      <c r="S4840" s="33" t="s">
        <v>93</v>
      </c>
      <c r="T4840" s="33" t="s">
        <v>21</v>
      </c>
      <c r="U4840" s="33" t="s">
        <v>26689</v>
      </c>
      <c r="V4840" s="33" t="s">
        <v>26484</v>
      </c>
      <c r="W4840" s="33" t="s">
        <v>26486</v>
      </c>
      <c r="X4840" s="33" t="s">
        <v>93</v>
      </c>
      <c r="Y4840" s="33">
        <v>1490</v>
      </c>
      <c r="AA4840" s="33" t="s">
        <v>42844</v>
      </c>
      <c r="AB4840" s="33">
        <v>3607</v>
      </c>
      <c r="AC4840" s="103">
        <v>17590</v>
      </c>
    </row>
    <row r="4841" spans="1:29" ht="13" customHeight="1" x14ac:dyDescent="0.2">
      <c r="A4841" s="33" t="s">
        <v>21050</v>
      </c>
      <c r="B4841" s="33">
        <v>44</v>
      </c>
      <c r="C4841" s="33" t="s">
        <v>13</v>
      </c>
      <c r="D4841" s="33" t="s">
        <v>30</v>
      </c>
      <c r="E4841" s="33" t="s">
        <v>21280</v>
      </c>
      <c r="F4841" s="94">
        <v>42486</v>
      </c>
      <c r="G4841" s="33" t="s">
        <v>21051</v>
      </c>
      <c r="H4841" s="33" t="s">
        <v>21052</v>
      </c>
      <c r="I4841" s="33" t="s">
        <v>66</v>
      </c>
      <c r="J4841" s="62">
        <v>78638</v>
      </c>
      <c r="K4841" s="33" t="s">
        <v>6114</v>
      </c>
      <c r="L4841" s="33" t="s">
        <v>21053</v>
      </c>
      <c r="M4841" s="1" t="s">
        <v>47962</v>
      </c>
      <c r="N4841" s="33" t="s">
        <v>20</v>
      </c>
      <c r="O4841" s="33" t="s">
        <v>21196</v>
      </c>
      <c r="P4841" s="33" t="s">
        <v>45771</v>
      </c>
      <c r="Q4841" s="33" t="s">
        <v>29986</v>
      </c>
      <c r="R4841" s="39" t="s">
        <v>21197</v>
      </c>
      <c r="S4841" s="33" t="s">
        <v>93</v>
      </c>
      <c r="T4841" s="33" t="s">
        <v>21</v>
      </c>
      <c r="U4841" s="33" t="s">
        <v>26689</v>
      </c>
      <c r="V4841" s="33" t="s">
        <v>26482</v>
      </c>
      <c r="W4841" s="33" t="s">
        <v>19153</v>
      </c>
      <c r="X4841" s="33" t="s">
        <v>93</v>
      </c>
      <c r="Y4841" s="33">
        <v>1493</v>
      </c>
      <c r="AA4841" s="33" t="s">
        <v>42843</v>
      </c>
      <c r="AB4841" s="33">
        <v>3610</v>
      </c>
      <c r="AC4841" s="103">
        <v>17593</v>
      </c>
    </row>
    <row r="4842" spans="1:29" ht="13" customHeight="1" x14ac:dyDescent="0.2">
      <c r="A4842" s="33" t="s">
        <v>21033</v>
      </c>
      <c r="B4842" s="33">
        <v>60</v>
      </c>
      <c r="C4842" s="33" t="s">
        <v>102</v>
      </c>
      <c r="D4842" s="33" t="s">
        <v>30</v>
      </c>
      <c r="F4842" s="94">
        <v>42485</v>
      </c>
      <c r="G4842" s="33" t="s">
        <v>21034</v>
      </c>
      <c r="H4842" s="33" t="s">
        <v>21035</v>
      </c>
      <c r="I4842" s="33" t="s">
        <v>337</v>
      </c>
      <c r="J4842" s="62">
        <v>28726</v>
      </c>
      <c r="K4842" s="33" t="s">
        <v>1191</v>
      </c>
      <c r="L4842" s="33" t="s">
        <v>1192</v>
      </c>
      <c r="M4842" s="1" t="s">
        <v>47785</v>
      </c>
      <c r="N4842" s="33" t="s">
        <v>20</v>
      </c>
      <c r="O4842" s="33" t="s">
        <v>21246</v>
      </c>
      <c r="P4842" s="33" t="s">
        <v>45771</v>
      </c>
      <c r="Q4842" s="33" t="s">
        <v>29986</v>
      </c>
      <c r="R4842" s="39" t="s">
        <v>21217</v>
      </c>
      <c r="S4842" s="33" t="s">
        <v>509</v>
      </c>
      <c r="T4842" s="33" t="s">
        <v>21</v>
      </c>
      <c r="U4842" s="33" t="s">
        <v>26689</v>
      </c>
      <c r="V4842" s="33" t="s">
        <v>26484</v>
      </c>
      <c r="W4842" s="33" t="s">
        <v>26485</v>
      </c>
      <c r="X4842" s="33" t="s">
        <v>93</v>
      </c>
      <c r="Y4842" s="33">
        <v>1489</v>
      </c>
      <c r="AA4842" s="33" t="s">
        <v>42844</v>
      </c>
      <c r="AB4842" s="33">
        <v>3606</v>
      </c>
      <c r="AC4842" s="103">
        <v>17586</v>
      </c>
    </row>
    <row r="4843" spans="1:29" ht="13" customHeight="1" x14ac:dyDescent="0.2">
      <c r="A4843" s="33" t="s">
        <v>21054</v>
      </c>
      <c r="B4843" s="33">
        <v>53</v>
      </c>
      <c r="C4843" s="33" t="s">
        <v>13</v>
      </c>
      <c r="D4843" s="33" t="s">
        <v>30</v>
      </c>
      <c r="F4843" s="94">
        <v>42484</v>
      </c>
      <c r="G4843" s="33" t="s">
        <v>21055</v>
      </c>
      <c r="H4843" s="33" t="s">
        <v>3672</v>
      </c>
      <c r="I4843" s="33" t="s">
        <v>618</v>
      </c>
      <c r="J4843" s="62">
        <v>39501</v>
      </c>
      <c r="K4843" s="33" t="s">
        <v>3674</v>
      </c>
      <c r="L4843" s="33" t="s">
        <v>3675</v>
      </c>
      <c r="M4843" s="1" t="s">
        <v>46269</v>
      </c>
      <c r="N4843" s="33" t="s">
        <v>362</v>
      </c>
      <c r="O4843" s="33" t="s">
        <v>21200</v>
      </c>
      <c r="P4843" s="33" t="s">
        <v>45771</v>
      </c>
      <c r="Q4843" s="33" t="s">
        <v>29986</v>
      </c>
      <c r="R4843" s="39" t="s">
        <v>21241</v>
      </c>
      <c r="S4843" s="33" t="s">
        <v>22</v>
      </c>
      <c r="T4843" s="33" t="s">
        <v>45897</v>
      </c>
      <c r="U4843" s="33" t="s">
        <v>49804</v>
      </c>
      <c r="V4843" s="33" t="s">
        <v>26487</v>
      </c>
      <c r="W4843" s="33" t="s">
        <v>26485</v>
      </c>
      <c r="AA4843" s="33" t="s">
        <v>42844</v>
      </c>
      <c r="AB4843" s="33">
        <v>3605</v>
      </c>
      <c r="AC4843" s="103">
        <v>17585</v>
      </c>
    </row>
    <row r="4844" spans="1:29" ht="13" customHeight="1" x14ac:dyDescent="0.2">
      <c r="A4844" s="33" t="s">
        <v>21058</v>
      </c>
      <c r="B4844" s="33">
        <v>18</v>
      </c>
      <c r="C4844" s="33" t="s">
        <v>13</v>
      </c>
      <c r="D4844" s="33" t="s">
        <v>30</v>
      </c>
      <c r="E4844" s="33" t="s">
        <v>21137</v>
      </c>
      <c r="F4844" s="94">
        <v>42483</v>
      </c>
      <c r="G4844" s="33" t="s">
        <v>21059</v>
      </c>
      <c r="H4844" s="33" t="s">
        <v>21060</v>
      </c>
      <c r="I4844" s="33" t="s">
        <v>406</v>
      </c>
      <c r="J4844" s="62">
        <v>54409</v>
      </c>
      <c r="K4844" s="33" t="s">
        <v>21141</v>
      </c>
      <c r="L4844" s="33" t="s">
        <v>21061</v>
      </c>
      <c r="M4844" s="1" t="s">
        <v>47963</v>
      </c>
      <c r="N4844" s="33" t="s">
        <v>20</v>
      </c>
      <c r="O4844" s="33" t="s">
        <v>21160</v>
      </c>
      <c r="P4844" s="33" t="s">
        <v>40461</v>
      </c>
      <c r="Q4844" s="33" t="s">
        <v>29986</v>
      </c>
      <c r="R4844" s="39" t="s">
        <v>21229</v>
      </c>
      <c r="S4844" s="33" t="s">
        <v>93</v>
      </c>
      <c r="T4844" s="33" t="s">
        <v>21</v>
      </c>
      <c r="U4844" s="33" t="s">
        <v>26689</v>
      </c>
      <c r="V4844" s="33" t="s">
        <v>26484</v>
      </c>
      <c r="W4844" s="33" t="s">
        <v>26485</v>
      </c>
      <c r="X4844" s="33" t="s">
        <v>93</v>
      </c>
      <c r="Y4844" s="33">
        <v>1487</v>
      </c>
      <c r="AA4844" s="33" t="s">
        <v>42843</v>
      </c>
      <c r="AB4844" s="33">
        <v>3600</v>
      </c>
      <c r="AC4844" s="103">
        <v>17580</v>
      </c>
    </row>
    <row r="4845" spans="1:29" ht="13" customHeight="1" x14ac:dyDescent="0.2">
      <c r="A4845" s="33" t="s">
        <v>21056</v>
      </c>
      <c r="B4845" s="33">
        <v>24</v>
      </c>
      <c r="C4845" s="33" t="s">
        <v>13</v>
      </c>
      <c r="D4845" s="33" t="s">
        <v>30</v>
      </c>
      <c r="E4845" s="33" t="s">
        <v>21120</v>
      </c>
      <c r="F4845" s="94">
        <v>42483</v>
      </c>
      <c r="G4845" s="33" t="s">
        <v>21057</v>
      </c>
      <c r="H4845" s="33" t="s">
        <v>4689</v>
      </c>
      <c r="I4845" s="33" t="s">
        <v>111</v>
      </c>
      <c r="J4845" s="62">
        <v>85286</v>
      </c>
      <c r="K4845" s="33" t="s">
        <v>582</v>
      </c>
      <c r="L4845" s="33" t="s">
        <v>4691</v>
      </c>
      <c r="M4845" s="1" t="s">
        <v>46183</v>
      </c>
      <c r="N4845" s="33" t="s">
        <v>20</v>
      </c>
      <c r="O4845" s="33" t="s">
        <v>21143</v>
      </c>
      <c r="P4845" s="33" t="s">
        <v>45771</v>
      </c>
      <c r="Q4845" s="33" t="s">
        <v>29986</v>
      </c>
      <c r="R4845" s="39" t="s">
        <v>21202</v>
      </c>
      <c r="S4845" s="33" t="s">
        <v>509</v>
      </c>
      <c r="T4845" s="33" t="s">
        <v>21</v>
      </c>
      <c r="U4845" s="33" t="s">
        <v>26689</v>
      </c>
      <c r="V4845" s="33" t="s">
        <v>26484</v>
      </c>
      <c r="W4845" s="33" t="s">
        <v>26485</v>
      </c>
      <c r="X4845" s="33" t="s">
        <v>93</v>
      </c>
      <c r="Y4845" s="33">
        <v>1486</v>
      </c>
      <c r="AA4845" s="33" t="s">
        <v>42844</v>
      </c>
      <c r="AB4845" s="33">
        <v>3599</v>
      </c>
      <c r="AC4845" s="103">
        <v>17581</v>
      </c>
    </row>
    <row r="4846" spans="1:29" ht="13" customHeight="1" x14ac:dyDescent="0.2">
      <c r="A4846" s="33" t="s">
        <v>21114</v>
      </c>
      <c r="B4846" s="33">
        <v>28</v>
      </c>
      <c r="C4846" s="33" t="s">
        <v>13</v>
      </c>
      <c r="D4846" s="33" t="s">
        <v>78</v>
      </c>
      <c r="E4846" s="33" t="s">
        <v>21115</v>
      </c>
      <c r="F4846" s="94">
        <v>42483</v>
      </c>
      <c r="G4846" s="33" t="s">
        <v>21116</v>
      </c>
      <c r="H4846" s="33" t="s">
        <v>2562</v>
      </c>
      <c r="I4846" s="33" t="s">
        <v>336</v>
      </c>
      <c r="J4846" s="62">
        <v>66609</v>
      </c>
      <c r="K4846" s="33" t="s">
        <v>2564</v>
      </c>
      <c r="L4846" s="33" t="s">
        <v>5147</v>
      </c>
      <c r="M4846" s="1" t="s">
        <v>48899</v>
      </c>
      <c r="N4846" s="33" t="s">
        <v>20</v>
      </c>
      <c r="O4846" s="33" t="s">
        <v>21117</v>
      </c>
      <c r="P4846" s="33" t="s">
        <v>45771</v>
      </c>
      <c r="Q4846" s="33" t="s">
        <v>29986</v>
      </c>
      <c r="R4846" s="39" t="s">
        <v>21118</v>
      </c>
      <c r="S4846" s="33" t="s">
        <v>93</v>
      </c>
      <c r="T4846" s="33" t="s">
        <v>21</v>
      </c>
      <c r="U4846" s="33" t="s">
        <v>26689</v>
      </c>
      <c r="V4846" s="33" t="s">
        <v>26484</v>
      </c>
      <c r="W4846" s="33" t="s">
        <v>26485</v>
      </c>
      <c r="AA4846" s="33" t="s">
        <v>42842</v>
      </c>
      <c r="AB4846" s="33">
        <v>3602</v>
      </c>
      <c r="AC4846" s="103">
        <v>17583</v>
      </c>
    </row>
    <row r="4847" spans="1:29" ht="13" customHeight="1" x14ac:dyDescent="0.2">
      <c r="A4847" s="33" t="s">
        <v>21062</v>
      </c>
      <c r="B4847" s="33">
        <v>30</v>
      </c>
      <c r="C4847" s="33" t="s">
        <v>13</v>
      </c>
      <c r="D4847" s="33" t="s">
        <v>30</v>
      </c>
      <c r="F4847" s="94">
        <v>42483</v>
      </c>
      <c r="G4847" s="33" t="s">
        <v>21063</v>
      </c>
      <c r="H4847" s="33" t="s">
        <v>3047</v>
      </c>
      <c r="I4847" s="33" t="s">
        <v>224</v>
      </c>
      <c r="J4847" s="62">
        <v>23504</v>
      </c>
      <c r="K4847" s="33" t="s">
        <v>14937</v>
      </c>
      <c r="L4847" s="33" t="s">
        <v>4636</v>
      </c>
      <c r="M4847" s="1" t="s">
        <v>46287</v>
      </c>
      <c r="N4847" s="33" t="s">
        <v>20</v>
      </c>
      <c r="O4847" s="33" t="s">
        <v>21159</v>
      </c>
      <c r="P4847" s="33" t="s">
        <v>49747</v>
      </c>
      <c r="Q4847" s="33" t="s">
        <v>29986</v>
      </c>
      <c r="R4847" s="39" t="s">
        <v>21228</v>
      </c>
      <c r="S4847" s="33" t="s">
        <v>509</v>
      </c>
      <c r="T4847" s="33" t="s">
        <v>21</v>
      </c>
      <c r="U4847" s="33" t="s">
        <v>26689</v>
      </c>
      <c r="V4847" s="33" t="s">
        <v>26484</v>
      </c>
      <c r="W4847" s="33" t="s">
        <v>26485</v>
      </c>
      <c r="X4847" s="33" t="s">
        <v>93</v>
      </c>
      <c r="Y4847" s="33">
        <v>1488</v>
      </c>
      <c r="AA4847" s="33" t="s">
        <v>42842</v>
      </c>
      <c r="AB4847" s="33">
        <v>3601</v>
      </c>
      <c r="AC4847" s="103">
        <v>17579</v>
      </c>
    </row>
    <row r="4848" spans="1:29" ht="13" customHeight="1" x14ac:dyDescent="0.2">
      <c r="A4848" s="33" t="s">
        <v>20965</v>
      </c>
      <c r="B4848" s="33">
        <v>21</v>
      </c>
      <c r="C4848" s="33" t="s">
        <v>13</v>
      </c>
      <c r="D4848" s="33" t="s">
        <v>78</v>
      </c>
      <c r="E4848" s="33" t="s">
        <v>21122</v>
      </c>
      <c r="F4848" s="94">
        <v>42483</v>
      </c>
      <c r="G4848" s="33" t="s">
        <v>20966</v>
      </c>
      <c r="H4848" s="33" t="s">
        <v>2978</v>
      </c>
      <c r="I4848" s="33" t="s">
        <v>55</v>
      </c>
      <c r="J4848" s="62">
        <v>34950</v>
      </c>
      <c r="K4848" s="33" t="s">
        <v>2980</v>
      </c>
      <c r="L4848" s="33" t="s">
        <v>17220</v>
      </c>
      <c r="M4848" s="1" t="s">
        <v>46904</v>
      </c>
      <c r="N4848" s="33" t="s">
        <v>20</v>
      </c>
      <c r="O4848" s="33" t="s">
        <v>20967</v>
      </c>
      <c r="P4848" s="33" t="s">
        <v>45771</v>
      </c>
      <c r="Q4848" s="33" t="s">
        <v>29986</v>
      </c>
      <c r="R4848" s="39" t="s">
        <v>21207</v>
      </c>
      <c r="S4848" s="33" t="s">
        <v>93</v>
      </c>
      <c r="T4848" s="33" t="s">
        <v>350</v>
      </c>
      <c r="U4848" s="33" t="s">
        <v>26775</v>
      </c>
      <c r="V4848" s="33" t="s">
        <v>26484</v>
      </c>
      <c r="W4848" s="33" t="s">
        <v>26483</v>
      </c>
      <c r="X4848" s="33" t="s">
        <v>93</v>
      </c>
      <c r="Y4848" s="33">
        <v>1483</v>
      </c>
      <c r="AA4848" s="33" t="s">
        <v>42844</v>
      </c>
      <c r="AB4848" s="33">
        <v>3603</v>
      </c>
      <c r="AC4848" s="103">
        <v>17582</v>
      </c>
    </row>
    <row r="4849" spans="1:29" ht="13" customHeight="1" x14ac:dyDescent="0.2">
      <c r="A4849" s="33" t="s">
        <v>21366</v>
      </c>
      <c r="B4849" s="33">
        <v>33</v>
      </c>
      <c r="C4849" s="33" t="s">
        <v>13</v>
      </c>
      <c r="D4849" s="33" t="s">
        <v>78</v>
      </c>
      <c r="F4849" s="94">
        <v>42483</v>
      </c>
      <c r="G4849" s="33" t="s">
        <v>22001</v>
      </c>
      <c r="H4849" s="33" t="s">
        <v>5458</v>
      </c>
      <c r="I4849" s="33" t="s">
        <v>915</v>
      </c>
      <c r="J4849" s="62">
        <v>72703</v>
      </c>
      <c r="K4849" s="33" t="s">
        <v>106</v>
      </c>
      <c r="L4849" s="33" t="s">
        <v>5460</v>
      </c>
      <c r="M4849" s="1" t="s">
        <v>46372</v>
      </c>
      <c r="N4849" s="33" t="s">
        <v>4952</v>
      </c>
      <c r="O4849" s="33" t="s">
        <v>22002</v>
      </c>
      <c r="P4849" s="33" t="s">
        <v>35508</v>
      </c>
      <c r="Q4849" s="33" t="s">
        <v>29986</v>
      </c>
      <c r="R4849" s="39" t="s">
        <v>21367</v>
      </c>
      <c r="S4849" s="33" t="s">
        <v>22</v>
      </c>
      <c r="T4849" s="33" t="s">
        <v>350</v>
      </c>
      <c r="U4849" s="33" t="s">
        <v>26775</v>
      </c>
      <c r="V4849" s="33" t="s">
        <v>26482</v>
      </c>
      <c r="W4849" s="33" t="s">
        <v>26483</v>
      </c>
      <c r="X4849" s="33" t="s">
        <v>509</v>
      </c>
      <c r="Y4849" s="33">
        <v>1527</v>
      </c>
      <c r="AA4849" s="33" t="s">
        <v>42842</v>
      </c>
      <c r="AB4849" s="33">
        <v>3604</v>
      </c>
      <c r="AC4849" s="103">
        <v>17584</v>
      </c>
    </row>
    <row r="4850" spans="1:29" ht="13" customHeight="1" x14ac:dyDescent="0.2">
      <c r="A4850" s="33" t="s">
        <v>21064</v>
      </c>
      <c r="B4850" s="33">
        <v>29</v>
      </c>
      <c r="C4850" s="33" t="s">
        <v>13</v>
      </c>
      <c r="D4850" s="33" t="s">
        <v>30</v>
      </c>
      <c r="E4850" s="33" t="s">
        <v>21135</v>
      </c>
      <c r="F4850" s="94">
        <v>42482</v>
      </c>
      <c r="G4850" s="33" t="s">
        <v>21065</v>
      </c>
      <c r="H4850" s="33" t="s">
        <v>1224</v>
      </c>
      <c r="I4850" s="33" t="s">
        <v>66</v>
      </c>
      <c r="J4850" s="62">
        <v>78739</v>
      </c>
      <c r="K4850" s="33" t="s">
        <v>1225</v>
      </c>
      <c r="L4850" s="33" t="s">
        <v>1226</v>
      </c>
      <c r="M4850" s="1" t="s">
        <v>46070</v>
      </c>
      <c r="N4850" s="33" t="s">
        <v>20</v>
      </c>
      <c r="O4850" s="33" t="s">
        <v>21156</v>
      </c>
      <c r="P4850" s="33" t="s">
        <v>45771</v>
      </c>
      <c r="Q4850" s="33" t="s">
        <v>29986</v>
      </c>
      <c r="R4850" s="39" t="s">
        <v>21225</v>
      </c>
      <c r="S4850" s="33" t="s">
        <v>509</v>
      </c>
      <c r="T4850" s="33" t="s">
        <v>21</v>
      </c>
      <c r="U4850" s="33" t="s">
        <v>26682</v>
      </c>
      <c r="V4850" s="33" t="s">
        <v>26484</v>
      </c>
      <c r="W4850" s="33" t="s">
        <v>26485</v>
      </c>
      <c r="X4850" s="33" t="s">
        <v>93</v>
      </c>
      <c r="Y4850" s="33">
        <v>1484</v>
      </c>
      <c r="AA4850" s="33" t="s">
        <v>42844</v>
      </c>
      <c r="AB4850" s="33">
        <v>3597</v>
      </c>
      <c r="AC4850" s="103">
        <v>17577</v>
      </c>
    </row>
    <row r="4851" spans="1:29" ht="13" customHeight="1" x14ac:dyDescent="0.2">
      <c r="A4851" s="33" t="s">
        <v>21066</v>
      </c>
      <c r="B4851" s="33">
        <v>51</v>
      </c>
      <c r="C4851" s="33" t="s">
        <v>13</v>
      </c>
      <c r="D4851" s="33" t="s">
        <v>30</v>
      </c>
      <c r="E4851" s="33" t="s">
        <v>21131</v>
      </c>
      <c r="F4851" s="94">
        <v>42482</v>
      </c>
      <c r="G4851" s="33" t="s">
        <v>21067</v>
      </c>
      <c r="H4851" s="33" t="s">
        <v>21068</v>
      </c>
      <c r="I4851" s="33" t="s">
        <v>392</v>
      </c>
      <c r="J4851" s="62">
        <v>12023</v>
      </c>
      <c r="K4851" s="33" t="s">
        <v>2857</v>
      </c>
      <c r="L4851" s="33" t="s">
        <v>20747</v>
      </c>
      <c r="M4851" s="1" t="s">
        <v>45929</v>
      </c>
      <c r="N4851" s="33" t="s">
        <v>20</v>
      </c>
      <c r="O4851" s="33" t="s">
        <v>21153</v>
      </c>
      <c r="P4851" s="33" t="s">
        <v>45771</v>
      </c>
      <c r="Q4851" s="33" t="s">
        <v>29986</v>
      </c>
      <c r="R4851" s="39" t="s">
        <v>21220</v>
      </c>
      <c r="S4851" s="33" t="s">
        <v>509</v>
      </c>
      <c r="T4851" s="33" t="s">
        <v>21</v>
      </c>
      <c r="U4851" s="33" t="s">
        <v>26682</v>
      </c>
      <c r="V4851" s="33" t="s">
        <v>26484</v>
      </c>
      <c r="W4851" s="33" t="s">
        <v>26485</v>
      </c>
      <c r="X4851" s="33" t="s">
        <v>93</v>
      </c>
      <c r="Y4851" s="33">
        <v>1485</v>
      </c>
      <c r="AA4851" s="33" t="s">
        <v>42843</v>
      </c>
      <c r="AB4851" s="33">
        <v>3598</v>
      </c>
      <c r="AC4851" s="103">
        <v>17578</v>
      </c>
    </row>
    <row r="4852" spans="1:29" ht="13" customHeight="1" x14ac:dyDescent="0.2">
      <c r="A4852" s="33" t="s">
        <v>16936</v>
      </c>
      <c r="B4852" s="33">
        <v>48</v>
      </c>
      <c r="C4852" s="33" t="s">
        <v>13</v>
      </c>
      <c r="D4852" s="33" t="s">
        <v>41</v>
      </c>
      <c r="E4852" s="33" t="s">
        <v>21127</v>
      </c>
      <c r="F4852" s="94">
        <v>42481</v>
      </c>
      <c r="G4852" s="33" t="s">
        <v>21009</v>
      </c>
      <c r="H4852" s="33" t="s">
        <v>15077</v>
      </c>
      <c r="I4852" s="33" t="s">
        <v>39</v>
      </c>
      <c r="J4852" s="62" t="s">
        <v>21138</v>
      </c>
      <c r="K4852" s="33" t="s">
        <v>35</v>
      </c>
      <c r="L4852" s="33" t="s">
        <v>21010</v>
      </c>
      <c r="M4852" s="1" t="s">
        <v>46574</v>
      </c>
      <c r="N4852" s="33" t="s">
        <v>20</v>
      </c>
      <c r="O4852" s="33" t="s">
        <v>21151</v>
      </c>
      <c r="P4852" s="33" t="s">
        <v>31864</v>
      </c>
      <c r="Q4852" s="33" t="s">
        <v>29986</v>
      </c>
      <c r="R4852" s="39" t="s">
        <v>21214</v>
      </c>
      <c r="S4852" s="33" t="s">
        <v>509</v>
      </c>
      <c r="T4852" s="33" t="s">
        <v>21</v>
      </c>
      <c r="U4852" s="33" t="s">
        <v>26682</v>
      </c>
      <c r="V4852" s="33" t="s">
        <v>26482</v>
      </c>
      <c r="W4852" s="33" t="s">
        <v>26485</v>
      </c>
      <c r="X4852" s="33" t="s">
        <v>93</v>
      </c>
      <c r="Y4852" s="33">
        <v>1482</v>
      </c>
      <c r="AA4852" s="33" t="s">
        <v>42842</v>
      </c>
      <c r="AB4852" s="33">
        <v>3595</v>
      </c>
      <c r="AC4852" s="103">
        <v>17575</v>
      </c>
    </row>
    <row r="4853" spans="1:29" ht="13" customHeight="1" x14ac:dyDescent="0.2">
      <c r="A4853" s="33" t="s">
        <v>21248</v>
      </c>
      <c r="B4853" s="33">
        <v>31</v>
      </c>
      <c r="C4853" s="33" t="s">
        <v>102</v>
      </c>
      <c r="D4853" s="33" t="s">
        <v>30</v>
      </c>
      <c r="F4853" s="94">
        <v>42481</v>
      </c>
      <c r="G4853" s="33" t="s">
        <v>21249</v>
      </c>
      <c r="H4853" s="33" t="s">
        <v>21250</v>
      </c>
      <c r="I4853" s="33" t="s">
        <v>177</v>
      </c>
      <c r="J4853" s="62">
        <v>88061</v>
      </c>
      <c r="K4853" s="33" t="s">
        <v>368</v>
      </c>
      <c r="L4853" s="33" t="s">
        <v>21251</v>
      </c>
      <c r="M4853" s="1" t="s">
        <v>47964</v>
      </c>
      <c r="N4853" s="33" t="s">
        <v>20</v>
      </c>
      <c r="O4853" s="33" t="s">
        <v>21252</v>
      </c>
      <c r="P4853" s="33" t="s">
        <v>49783</v>
      </c>
      <c r="Q4853" s="33" t="s">
        <v>29986</v>
      </c>
      <c r="R4853" s="39" t="s">
        <v>21253</v>
      </c>
      <c r="S4853" s="33" t="s">
        <v>93</v>
      </c>
      <c r="T4853" s="33" t="s">
        <v>45897</v>
      </c>
      <c r="U4853" s="33" t="s">
        <v>49804</v>
      </c>
      <c r="V4853" s="33" t="s">
        <v>26482</v>
      </c>
      <c r="W4853" s="33" t="s">
        <v>26485</v>
      </c>
      <c r="Z4853" s="33" t="s">
        <v>42353</v>
      </c>
      <c r="AA4853" s="33" t="s">
        <v>42843</v>
      </c>
      <c r="AB4853" s="33">
        <v>3596</v>
      </c>
      <c r="AC4853" s="103">
        <v>17576</v>
      </c>
    </row>
    <row r="4854" spans="1:29" ht="13" customHeight="1" x14ac:dyDescent="0.2">
      <c r="A4854" s="33" t="s">
        <v>21036</v>
      </c>
      <c r="B4854" s="33">
        <v>41</v>
      </c>
      <c r="C4854" s="33" t="s">
        <v>13</v>
      </c>
      <c r="D4854" s="33" t="s">
        <v>30</v>
      </c>
      <c r="E4854" s="33" t="s">
        <v>21123</v>
      </c>
      <c r="F4854" s="94">
        <v>42480</v>
      </c>
      <c r="G4854" s="33" t="s">
        <v>21037</v>
      </c>
      <c r="H4854" s="33" t="s">
        <v>1145</v>
      </c>
      <c r="I4854" s="33" t="s">
        <v>55</v>
      </c>
      <c r="J4854" s="62">
        <v>33034</v>
      </c>
      <c r="K4854" s="33" t="s">
        <v>147</v>
      </c>
      <c r="L4854" s="33" t="s">
        <v>148</v>
      </c>
      <c r="M4854" s="1" t="s">
        <v>46168</v>
      </c>
      <c r="N4854" s="33" t="s">
        <v>20</v>
      </c>
      <c r="O4854" s="33" t="s">
        <v>21147</v>
      </c>
      <c r="P4854" s="33" t="s">
        <v>45771</v>
      </c>
      <c r="Q4854" s="33" t="s">
        <v>29986</v>
      </c>
      <c r="R4854" s="39" t="s">
        <v>21208</v>
      </c>
      <c r="S4854" s="33" t="s">
        <v>93</v>
      </c>
      <c r="T4854" s="33" t="s">
        <v>21</v>
      </c>
      <c r="U4854" s="33" t="s">
        <v>26689</v>
      </c>
      <c r="V4854" s="33" t="s">
        <v>26484</v>
      </c>
      <c r="W4854" s="33" t="s">
        <v>26485</v>
      </c>
      <c r="X4854" s="33" t="s">
        <v>93</v>
      </c>
      <c r="Y4854" s="33">
        <v>1480</v>
      </c>
      <c r="AA4854" s="33" t="s">
        <v>42844</v>
      </c>
      <c r="AB4854" s="33">
        <v>3593</v>
      </c>
      <c r="AC4854" s="103">
        <v>17572</v>
      </c>
    </row>
    <row r="4855" spans="1:29" ht="13" customHeight="1" x14ac:dyDescent="0.2">
      <c r="A4855" s="33" t="s">
        <v>21038</v>
      </c>
      <c r="B4855" s="33">
        <v>52</v>
      </c>
      <c r="C4855" s="33" t="s">
        <v>13</v>
      </c>
      <c r="D4855" s="33" t="s">
        <v>30</v>
      </c>
      <c r="F4855" s="94">
        <v>42480</v>
      </c>
      <c r="G4855" s="33" t="s">
        <v>21039</v>
      </c>
      <c r="H4855" s="33" t="s">
        <v>21040</v>
      </c>
      <c r="I4855" s="33" t="s">
        <v>915</v>
      </c>
      <c r="J4855" s="62">
        <v>72126</v>
      </c>
      <c r="K4855" s="33" t="s">
        <v>3019</v>
      </c>
      <c r="L4855" s="33" t="s">
        <v>13855</v>
      </c>
      <c r="M4855" s="1" t="s">
        <v>47965</v>
      </c>
      <c r="N4855" s="33" t="s">
        <v>20</v>
      </c>
      <c r="O4855" s="33" t="s">
        <v>21233</v>
      </c>
      <c r="P4855" s="33" t="s">
        <v>45771</v>
      </c>
      <c r="Q4855" s="33" t="s">
        <v>29986</v>
      </c>
      <c r="R4855" s="39" t="s">
        <v>21240</v>
      </c>
      <c r="S4855" s="33" t="s">
        <v>22</v>
      </c>
      <c r="T4855" s="33" t="s">
        <v>28</v>
      </c>
      <c r="U4855" s="33" t="s">
        <v>26487</v>
      </c>
      <c r="V4855" s="33" t="s">
        <v>26482</v>
      </c>
      <c r="W4855" s="33" t="s">
        <v>26485</v>
      </c>
      <c r="X4855" s="33" t="s">
        <v>93</v>
      </c>
      <c r="Y4855" s="33">
        <v>1481</v>
      </c>
      <c r="AA4855" s="33" t="s">
        <v>42843</v>
      </c>
      <c r="AB4855" s="33">
        <v>3594</v>
      </c>
      <c r="AC4855" s="103">
        <v>17573</v>
      </c>
    </row>
    <row r="4856" spans="1:29" ht="13" customHeight="1" x14ac:dyDescent="0.2">
      <c r="A4856" s="33" t="s">
        <v>20956</v>
      </c>
      <c r="B4856" s="33">
        <v>15</v>
      </c>
      <c r="C4856" s="33" t="s">
        <v>13</v>
      </c>
      <c r="D4856" s="33" t="s">
        <v>78</v>
      </c>
      <c r="E4856" s="33" t="s">
        <v>21129</v>
      </c>
      <c r="F4856" s="94">
        <v>42479</v>
      </c>
      <c r="G4856" s="33" t="s">
        <v>20957</v>
      </c>
      <c r="H4856" s="33" t="s">
        <v>658</v>
      </c>
      <c r="I4856" s="33" t="s">
        <v>399</v>
      </c>
      <c r="J4856" s="62">
        <v>63106</v>
      </c>
      <c r="K4856" s="33" t="s">
        <v>658</v>
      </c>
      <c r="L4856" s="33" t="s">
        <v>4149</v>
      </c>
      <c r="M4856" s="1" t="s">
        <v>46104</v>
      </c>
      <c r="N4856" s="33" t="s">
        <v>20</v>
      </c>
      <c r="O4856" s="33" t="s">
        <v>20958</v>
      </c>
      <c r="P4856" s="33" t="s">
        <v>45771</v>
      </c>
      <c r="Q4856" s="33" t="s">
        <v>29986</v>
      </c>
      <c r="R4856" s="39" t="s">
        <v>21216</v>
      </c>
      <c r="S4856" s="33" t="s">
        <v>93</v>
      </c>
      <c r="T4856" s="33" t="s">
        <v>21</v>
      </c>
      <c r="U4856" s="33" t="s">
        <v>26689</v>
      </c>
      <c r="V4856" s="33" t="s">
        <v>26484</v>
      </c>
      <c r="W4856" s="33" t="s">
        <v>19153</v>
      </c>
      <c r="X4856" s="33" t="s">
        <v>93</v>
      </c>
      <c r="Y4856" s="33">
        <v>1477</v>
      </c>
      <c r="AA4856" s="33" t="s">
        <v>42842</v>
      </c>
      <c r="AB4856" s="33">
        <v>3591</v>
      </c>
      <c r="AC4856" s="103">
        <v>17569</v>
      </c>
    </row>
    <row r="4857" spans="1:29" ht="13" customHeight="1" x14ac:dyDescent="0.2">
      <c r="A4857" s="33" t="s">
        <v>21069</v>
      </c>
      <c r="B4857" s="33">
        <v>38</v>
      </c>
      <c r="C4857" s="33" t="s">
        <v>13</v>
      </c>
      <c r="D4857" s="33" t="s">
        <v>30</v>
      </c>
      <c r="E4857" s="33" t="s">
        <v>21119</v>
      </c>
      <c r="F4857" s="94">
        <v>42479</v>
      </c>
      <c r="G4857" s="33" t="s">
        <v>21070</v>
      </c>
      <c r="H4857" s="33" t="s">
        <v>5752</v>
      </c>
      <c r="I4857" s="33" t="s">
        <v>87</v>
      </c>
      <c r="J4857" s="62">
        <v>35031</v>
      </c>
      <c r="K4857" s="33" t="s">
        <v>5754</v>
      </c>
      <c r="L4857" s="33" t="s">
        <v>21071</v>
      </c>
      <c r="M4857" s="1" t="s">
        <v>47966</v>
      </c>
      <c r="N4857" s="33" t="s">
        <v>20</v>
      </c>
      <c r="O4857" s="33" t="s">
        <v>21142</v>
      </c>
      <c r="P4857" s="33" t="s">
        <v>45771</v>
      </c>
      <c r="Q4857" s="33" t="s">
        <v>29986</v>
      </c>
      <c r="R4857" s="39" t="s">
        <v>21201</v>
      </c>
      <c r="S4857" s="33" t="s">
        <v>93</v>
      </c>
      <c r="T4857" s="33" t="s">
        <v>21</v>
      </c>
      <c r="U4857" s="33" t="s">
        <v>26689</v>
      </c>
      <c r="V4857" s="33" t="s">
        <v>26484</v>
      </c>
      <c r="W4857" s="33" t="s">
        <v>26483</v>
      </c>
      <c r="X4857" s="33" t="s">
        <v>93</v>
      </c>
      <c r="Y4857" s="33">
        <v>1478</v>
      </c>
      <c r="AA4857" s="33" t="s">
        <v>42843</v>
      </c>
      <c r="AB4857" s="33">
        <v>3592</v>
      </c>
      <c r="AC4857" s="103">
        <v>17567</v>
      </c>
    </row>
    <row r="4858" spans="1:29" ht="13" customHeight="1" x14ac:dyDescent="0.2">
      <c r="A4858" s="33" t="s">
        <v>21007</v>
      </c>
      <c r="B4858" s="33">
        <v>41</v>
      </c>
      <c r="C4858" s="33" t="s">
        <v>13</v>
      </c>
      <c r="D4858" s="33" t="s">
        <v>882</v>
      </c>
      <c r="E4858" s="33" t="s">
        <v>21130</v>
      </c>
      <c r="F4858" s="94">
        <v>42479</v>
      </c>
      <c r="G4858" s="33" t="s">
        <v>21008</v>
      </c>
      <c r="H4858" s="33" t="s">
        <v>3842</v>
      </c>
      <c r="I4858" s="33" t="s">
        <v>337</v>
      </c>
      <c r="J4858" s="62">
        <v>28214</v>
      </c>
      <c r="K4858" s="33" t="s">
        <v>3844</v>
      </c>
      <c r="L4858" s="33" t="s">
        <v>3845</v>
      </c>
      <c r="M4858" s="1" t="s">
        <v>49719</v>
      </c>
      <c r="N4858" s="33" t="s">
        <v>20</v>
      </c>
      <c r="O4858" s="33" t="s">
        <v>21152</v>
      </c>
      <c r="P4858" s="33" t="s">
        <v>31864</v>
      </c>
      <c r="Q4858" s="33" t="s">
        <v>29986</v>
      </c>
      <c r="R4858" s="39" t="s">
        <v>21218</v>
      </c>
      <c r="S4858" s="33" t="s">
        <v>509</v>
      </c>
      <c r="T4858" s="33" t="s">
        <v>21</v>
      </c>
      <c r="U4858" s="33" t="s">
        <v>26689</v>
      </c>
      <c r="V4858" s="33" t="s">
        <v>26484</v>
      </c>
      <c r="W4858" s="33" t="s">
        <v>26485</v>
      </c>
      <c r="X4858" s="33" t="s">
        <v>93</v>
      </c>
      <c r="Y4858" s="33">
        <v>1474</v>
      </c>
      <c r="AA4858" s="33" t="s">
        <v>42844</v>
      </c>
      <c r="AB4858" s="33">
        <v>3590</v>
      </c>
      <c r="AC4858" s="103">
        <v>17568</v>
      </c>
    </row>
    <row r="4859" spans="1:29" ht="13" customHeight="1" x14ac:dyDescent="0.2">
      <c r="A4859" s="33" t="s">
        <v>20962</v>
      </c>
      <c r="B4859" s="33">
        <v>18</v>
      </c>
      <c r="C4859" s="33" t="s">
        <v>13</v>
      </c>
      <c r="D4859" s="33" t="s">
        <v>78</v>
      </c>
      <c r="E4859" s="33" t="s">
        <v>21124</v>
      </c>
      <c r="F4859" s="94">
        <v>42478</v>
      </c>
      <c r="G4859" s="33" t="s">
        <v>20964</v>
      </c>
      <c r="H4859" s="33" t="s">
        <v>11657</v>
      </c>
      <c r="I4859" s="33" t="s">
        <v>159</v>
      </c>
      <c r="J4859" s="62">
        <v>30126</v>
      </c>
      <c r="K4859" s="33" t="s">
        <v>3039</v>
      </c>
      <c r="L4859" s="33" t="s">
        <v>3040</v>
      </c>
      <c r="M4859" s="1" t="s">
        <v>45915</v>
      </c>
      <c r="N4859" s="33" t="s">
        <v>20</v>
      </c>
      <c r="O4859" s="33" t="s">
        <v>20963</v>
      </c>
      <c r="P4859" s="33" t="s">
        <v>45771</v>
      </c>
      <c r="Q4859" s="33" t="s">
        <v>29986</v>
      </c>
      <c r="R4859" s="39" t="s">
        <v>21210</v>
      </c>
      <c r="S4859" s="33" t="s">
        <v>93</v>
      </c>
      <c r="T4859" s="33" t="s">
        <v>21</v>
      </c>
      <c r="U4859" s="33" t="s">
        <v>26689</v>
      </c>
      <c r="V4859" s="33" t="s">
        <v>26484</v>
      </c>
      <c r="W4859" s="33" t="s">
        <v>26485</v>
      </c>
      <c r="X4859" s="33" t="s">
        <v>93</v>
      </c>
      <c r="Y4859" s="33">
        <v>1479</v>
      </c>
      <c r="AA4859" s="33" t="s">
        <v>42844</v>
      </c>
      <c r="AB4859" s="33">
        <v>3589</v>
      </c>
      <c r="AC4859" s="103">
        <v>17564</v>
      </c>
    </row>
    <row r="4860" spans="1:29" ht="13" customHeight="1" x14ac:dyDescent="0.2">
      <c r="A4860" s="33" t="s">
        <v>20951</v>
      </c>
      <c r="B4860" s="33">
        <v>28</v>
      </c>
      <c r="C4860" s="33" t="s">
        <v>13</v>
      </c>
      <c r="D4860" s="33" t="s">
        <v>78</v>
      </c>
      <c r="E4860" s="33" t="s">
        <v>21128</v>
      </c>
      <c r="F4860" s="94">
        <v>42478</v>
      </c>
      <c r="G4860" s="33" t="s">
        <v>20954</v>
      </c>
      <c r="H4860" s="33" t="s">
        <v>20955</v>
      </c>
      <c r="I4860" s="33" t="s">
        <v>45</v>
      </c>
      <c r="J4860" s="62">
        <v>20770</v>
      </c>
      <c r="K4860" s="33" t="s">
        <v>5985</v>
      </c>
      <c r="L4860" s="33" t="s">
        <v>20953</v>
      </c>
      <c r="M4860" s="1" t="s">
        <v>47967</v>
      </c>
      <c r="N4860" s="33" t="s">
        <v>20</v>
      </c>
      <c r="O4860" s="33" t="s">
        <v>20952</v>
      </c>
      <c r="P4860" s="33" t="s">
        <v>45771</v>
      </c>
      <c r="Q4860" s="33" t="s">
        <v>29986</v>
      </c>
      <c r="R4860" s="39" t="s">
        <v>21215</v>
      </c>
      <c r="S4860" s="33" t="s">
        <v>93</v>
      </c>
      <c r="T4860" s="33" t="s">
        <v>21</v>
      </c>
      <c r="U4860" s="33" t="s">
        <v>26689</v>
      </c>
      <c r="V4860" s="33" t="s">
        <v>26484</v>
      </c>
      <c r="W4860" s="33" t="s">
        <v>26485</v>
      </c>
      <c r="X4860" s="33" t="s">
        <v>93</v>
      </c>
      <c r="Y4860" s="33">
        <v>1475</v>
      </c>
      <c r="AA4860" s="33" t="s">
        <v>42844</v>
      </c>
      <c r="AB4860" s="33">
        <v>3588</v>
      </c>
      <c r="AC4860" s="103">
        <v>17563</v>
      </c>
    </row>
    <row r="4861" spans="1:29" ht="13" customHeight="1" x14ac:dyDescent="0.2">
      <c r="A4861" s="33" t="s">
        <v>20876</v>
      </c>
      <c r="B4861" s="33">
        <v>31</v>
      </c>
      <c r="C4861" s="33" t="s">
        <v>13</v>
      </c>
      <c r="D4861" s="33" t="s">
        <v>78</v>
      </c>
      <c r="F4861" s="94">
        <v>42477</v>
      </c>
      <c r="G4861" s="33" t="s">
        <v>20877</v>
      </c>
      <c r="H4861" s="33" t="s">
        <v>2892</v>
      </c>
      <c r="I4861" s="33" t="s">
        <v>74</v>
      </c>
      <c r="J4861" s="62" t="s">
        <v>2893</v>
      </c>
      <c r="K4861" s="33" t="s">
        <v>2894</v>
      </c>
      <c r="L4861" s="33" t="s">
        <v>2895</v>
      </c>
      <c r="M4861" s="1" t="s">
        <v>47080</v>
      </c>
      <c r="N4861" s="33" t="s">
        <v>20</v>
      </c>
      <c r="O4861" s="33" t="s">
        <v>20878</v>
      </c>
      <c r="P4861" s="33" t="s">
        <v>45771</v>
      </c>
      <c r="Q4861" s="33" t="s">
        <v>29986</v>
      </c>
      <c r="R4861" s="39" t="s">
        <v>21219</v>
      </c>
      <c r="S4861" s="33" t="s">
        <v>93</v>
      </c>
      <c r="T4861" s="33" t="s">
        <v>21</v>
      </c>
      <c r="U4861" s="33" t="s">
        <v>26689</v>
      </c>
      <c r="V4861" s="33" t="s">
        <v>26484</v>
      </c>
      <c r="W4861" s="33" t="s">
        <v>26486</v>
      </c>
      <c r="X4861" s="33" t="s">
        <v>93</v>
      </c>
      <c r="Y4861" s="33">
        <v>1467</v>
      </c>
      <c r="AA4861" s="33" t="s">
        <v>42844</v>
      </c>
      <c r="AB4861" s="33">
        <v>3584</v>
      </c>
      <c r="AC4861" s="103">
        <v>17562</v>
      </c>
    </row>
    <row r="4862" spans="1:29" ht="13" customHeight="1" x14ac:dyDescent="0.2">
      <c r="A4862" s="33" t="s">
        <v>20972</v>
      </c>
      <c r="B4862" s="33">
        <v>32</v>
      </c>
      <c r="C4862" s="33" t="s">
        <v>13</v>
      </c>
      <c r="D4862" s="33" t="s">
        <v>78</v>
      </c>
      <c r="F4862" s="94">
        <v>42477</v>
      </c>
      <c r="G4862" s="33" t="s">
        <v>20973</v>
      </c>
      <c r="H4862" s="33" t="s">
        <v>697</v>
      </c>
      <c r="I4862" s="33" t="s">
        <v>392</v>
      </c>
      <c r="J4862" s="62">
        <v>11420</v>
      </c>
      <c r="K4862" s="33" t="s">
        <v>2462</v>
      </c>
      <c r="L4862" s="33" t="s">
        <v>536</v>
      </c>
      <c r="M4862" s="1" t="s">
        <v>45963</v>
      </c>
      <c r="N4862" s="33" t="s">
        <v>20</v>
      </c>
      <c r="O4862" s="33" t="s">
        <v>20974</v>
      </c>
      <c r="P4862" s="33" t="s">
        <v>31864</v>
      </c>
      <c r="Q4862" s="33" t="s">
        <v>29986</v>
      </c>
      <c r="R4862" s="39" t="s">
        <v>20975</v>
      </c>
      <c r="S4862" s="33" t="s">
        <v>93</v>
      </c>
      <c r="T4862" s="33" t="s">
        <v>21</v>
      </c>
      <c r="U4862" s="33" t="s">
        <v>26689</v>
      </c>
      <c r="V4862" s="33" t="s">
        <v>26484</v>
      </c>
      <c r="W4862" s="33" t="s">
        <v>26486</v>
      </c>
      <c r="X4862" s="33" t="s">
        <v>93</v>
      </c>
      <c r="Y4862" s="33">
        <v>1470</v>
      </c>
      <c r="AA4862" s="33" t="s">
        <v>42842</v>
      </c>
      <c r="AB4862" s="33">
        <v>3585</v>
      </c>
      <c r="AC4862" s="103">
        <v>17557</v>
      </c>
    </row>
    <row r="4863" spans="1:29" ht="13" customHeight="1" x14ac:dyDescent="0.2">
      <c r="A4863" s="33" t="s">
        <v>20875</v>
      </c>
      <c r="B4863" s="33">
        <v>35</v>
      </c>
      <c r="C4863" s="33" t="s">
        <v>102</v>
      </c>
      <c r="D4863" s="33" t="s">
        <v>78</v>
      </c>
      <c r="E4863" s="33" t="s">
        <v>21133</v>
      </c>
      <c r="F4863" s="94">
        <v>42477</v>
      </c>
      <c r="G4863" s="33" t="s">
        <v>20880</v>
      </c>
      <c r="H4863" s="33" t="s">
        <v>991</v>
      </c>
      <c r="I4863" s="33" t="s">
        <v>62</v>
      </c>
      <c r="J4863" s="62">
        <v>45417</v>
      </c>
      <c r="K4863" s="33" t="s">
        <v>992</v>
      </c>
      <c r="L4863" s="33" t="s">
        <v>5513</v>
      </c>
      <c r="M4863" s="1" t="s">
        <v>46546</v>
      </c>
      <c r="N4863" s="33" t="s">
        <v>20</v>
      </c>
      <c r="O4863" s="33" t="s">
        <v>20879</v>
      </c>
      <c r="P4863" s="33" t="s">
        <v>45771</v>
      </c>
      <c r="Q4863" s="33" t="s">
        <v>29986</v>
      </c>
      <c r="R4863" s="39" t="s">
        <v>21222</v>
      </c>
      <c r="S4863" s="33" t="s">
        <v>93</v>
      </c>
      <c r="T4863" s="33" t="s">
        <v>21</v>
      </c>
      <c r="U4863" s="33" t="s">
        <v>26689</v>
      </c>
      <c r="V4863" s="33" t="s">
        <v>26482</v>
      </c>
      <c r="W4863" s="33" t="s">
        <v>26483</v>
      </c>
      <c r="X4863" s="33" t="s">
        <v>93</v>
      </c>
      <c r="Y4863" s="33">
        <v>1464</v>
      </c>
      <c r="AA4863" s="33" t="s">
        <v>42842</v>
      </c>
      <c r="AB4863" s="33">
        <v>3583</v>
      </c>
      <c r="AC4863" s="103">
        <v>17558</v>
      </c>
    </row>
    <row r="4864" spans="1:29" ht="13" customHeight="1" x14ac:dyDescent="0.2">
      <c r="A4864" s="33" t="s">
        <v>21041</v>
      </c>
      <c r="B4864" s="33">
        <v>22</v>
      </c>
      <c r="C4864" s="33" t="s">
        <v>13</v>
      </c>
      <c r="D4864" s="33" t="s">
        <v>30</v>
      </c>
      <c r="F4864" s="94">
        <v>42477</v>
      </c>
      <c r="G4864" s="33" t="s">
        <v>21042</v>
      </c>
      <c r="H4864" s="33" t="s">
        <v>798</v>
      </c>
      <c r="I4864" s="33" t="s">
        <v>66</v>
      </c>
      <c r="J4864" s="62">
        <v>79912</v>
      </c>
      <c r="K4864" s="33" t="s">
        <v>798</v>
      </c>
      <c r="L4864" s="33" t="s">
        <v>799</v>
      </c>
      <c r="M4864" s="1" t="s">
        <v>46451</v>
      </c>
      <c r="N4864" s="33" t="s">
        <v>20</v>
      </c>
      <c r="O4864" s="33" t="s">
        <v>21157</v>
      </c>
      <c r="P4864" s="33" t="s">
        <v>45771</v>
      </c>
      <c r="Q4864" s="33" t="s">
        <v>29986</v>
      </c>
      <c r="R4864" s="39" t="s">
        <v>21226</v>
      </c>
      <c r="S4864" s="33" t="s">
        <v>509</v>
      </c>
      <c r="T4864" s="33" t="s">
        <v>45897</v>
      </c>
      <c r="U4864" s="33" t="s">
        <v>49804</v>
      </c>
      <c r="V4864" s="33" t="s">
        <v>26482</v>
      </c>
      <c r="W4864" s="33" t="s">
        <v>26485</v>
      </c>
      <c r="X4864" s="33" t="s">
        <v>93</v>
      </c>
      <c r="Y4864" s="33">
        <v>1466</v>
      </c>
      <c r="AA4864" s="33" t="s">
        <v>42844</v>
      </c>
      <c r="AB4864" s="33">
        <v>3586</v>
      </c>
      <c r="AC4864" s="103">
        <v>17560</v>
      </c>
    </row>
    <row r="4865" spans="1:29" ht="13" customHeight="1" x14ac:dyDescent="0.2">
      <c r="A4865" s="33" t="s">
        <v>20874</v>
      </c>
      <c r="B4865" s="33">
        <v>37</v>
      </c>
      <c r="C4865" s="33" t="s">
        <v>13</v>
      </c>
      <c r="D4865" s="33" t="s">
        <v>78</v>
      </c>
      <c r="E4865" s="33" t="s">
        <v>21132</v>
      </c>
      <c r="F4865" s="94">
        <v>42477</v>
      </c>
      <c r="G4865" s="33" t="s">
        <v>20882</v>
      </c>
      <c r="H4865" s="33" t="s">
        <v>612</v>
      </c>
      <c r="I4865" s="33" t="s">
        <v>392</v>
      </c>
      <c r="J4865" s="62">
        <v>12180</v>
      </c>
      <c r="K4865" s="33" t="s">
        <v>613</v>
      </c>
      <c r="L4865" s="33" t="s">
        <v>614</v>
      </c>
      <c r="M4865" s="1" t="s">
        <v>47968</v>
      </c>
      <c r="N4865" s="33" t="s">
        <v>20</v>
      </c>
      <c r="O4865" s="33" t="s">
        <v>20881</v>
      </c>
      <c r="P4865" s="33" t="s">
        <v>45771</v>
      </c>
      <c r="Q4865" s="33" t="s">
        <v>29986</v>
      </c>
      <c r="R4865" s="39" t="s">
        <v>21221</v>
      </c>
      <c r="S4865" s="33" t="s">
        <v>93</v>
      </c>
      <c r="T4865" s="33" t="s">
        <v>350</v>
      </c>
      <c r="U4865" s="33" t="s">
        <v>26775</v>
      </c>
      <c r="V4865" s="33" t="s">
        <v>26484</v>
      </c>
      <c r="W4865" s="33" t="s">
        <v>26483</v>
      </c>
      <c r="X4865" s="33" t="s">
        <v>93</v>
      </c>
      <c r="Y4865" s="33">
        <v>1472</v>
      </c>
      <c r="AA4865" s="33" t="s">
        <v>42844</v>
      </c>
      <c r="AB4865" s="33">
        <v>3587</v>
      </c>
      <c r="AC4865" s="103">
        <v>17559</v>
      </c>
    </row>
    <row r="4866" spans="1:29" ht="13" customHeight="1" x14ac:dyDescent="0.2">
      <c r="A4866" s="33" t="s">
        <v>21072</v>
      </c>
      <c r="B4866" s="33">
        <v>53</v>
      </c>
      <c r="C4866" s="33" t="s">
        <v>13</v>
      </c>
      <c r="D4866" s="33" t="s">
        <v>30</v>
      </c>
      <c r="E4866" s="33" t="s">
        <v>21125</v>
      </c>
      <c r="F4866" s="94">
        <v>42476</v>
      </c>
      <c r="G4866" s="33" t="s">
        <v>21073</v>
      </c>
      <c r="H4866" s="33" t="s">
        <v>819</v>
      </c>
      <c r="I4866" s="33" t="s">
        <v>37</v>
      </c>
      <c r="J4866" s="62">
        <v>60002</v>
      </c>
      <c r="K4866" s="33" t="s">
        <v>1176</v>
      </c>
      <c r="L4866" s="33" t="s">
        <v>21074</v>
      </c>
      <c r="M4866" s="1" t="s">
        <v>47969</v>
      </c>
      <c r="N4866" s="33" t="s">
        <v>20</v>
      </c>
      <c r="O4866" s="33" t="s">
        <v>21148</v>
      </c>
      <c r="P4866" s="33" t="s">
        <v>45771</v>
      </c>
      <c r="Q4866" s="33" t="s">
        <v>29986</v>
      </c>
      <c r="R4866" s="39" t="s">
        <v>21211</v>
      </c>
      <c r="S4866" s="33" t="s">
        <v>93</v>
      </c>
      <c r="T4866" s="33" t="s">
        <v>21</v>
      </c>
      <c r="U4866" s="33" t="s">
        <v>26689</v>
      </c>
      <c r="V4866" s="33" t="s">
        <v>26484</v>
      </c>
      <c r="W4866" s="33" t="s">
        <v>26485</v>
      </c>
      <c r="X4866" s="33" t="s">
        <v>93</v>
      </c>
      <c r="Y4866" s="33">
        <v>1473</v>
      </c>
      <c r="AA4866" s="33" t="s">
        <v>42844</v>
      </c>
      <c r="AB4866" s="33">
        <v>3582</v>
      </c>
      <c r="AC4866" s="103">
        <v>17554</v>
      </c>
    </row>
    <row r="4867" spans="1:29" ht="13" customHeight="1" x14ac:dyDescent="0.2">
      <c r="A4867" s="33" t="s">
        <v>21043</v>
      </c>
      <c r="B4867" s="33">
        <v>38</v>
      </c>
      <c r="C4867" s="33" t="s">
        <v>13</v>
      </c>
      <c r="D4867" s="33" t="s">
        <v>41</v>
      </c>
      <c r="F4867" s="94">
        <v>42475</v>
      </c>
      <c r="G4867" s="33" t="s">
        <v>21044</v>
      </c>
      <c r="H4867" s="33" t="s">
        <v>10930</v>
      </c>
      <c r="I4867" s="33" t="s">
        <v>38</v>
      </c>
      <c r="J4867" s="62">
        <v>92530</v>
      </c>
      <c r="K4867" s="33" t="s">
        <v>725</v>
      </c>
      <c r="L4867" s="33" t="s">
        <v>10932</v>
      </c>
      <c r="M4867" s="1" t="s">
        <v>47970</v>
      </c>
      <c r="N4867" s="33" t="s">
        <v>20</v>
      </c>
      <c r="O4867" s="33" t="s">
        <v>21144</v>
      </c>
      <c r="P4867" s="33" t="s">
        <v>45771</v>
      </c>
      <c r="Q4867" s="33" t="s">
        <v>29986</v>
      </c>
      <c r="R4867" s="39" t="s">
        <v>21203</v>
      </c>
      <c r="S4867" s="33" t="s">
        <v>22</v>
      </c>
      <c r="T4867" s="33" t="s">
        <v>21</v>
      </c>
      <c r="U4867" s="33" t="s">
        <v>26492</v>
      </c>
      <c r="V4867" s="33" t="s">
        <v>26482</v>
      </c>
      <c r="W4867" s="33" t="s">
        <v>26485</v>
      </c>
      <c r="X4867" s="33" t="s">
        <v>93</v>
      </c>
      <c r="Y4867" s="33">
        <v>1465</v>
      </c>
      <c r="AA4867" s="33" t="s">
        <v>42844</v>
      </c>
      <c r="AB4867" s="33">
        <v>3578</v>
      </c>
      <c r="AC4867" s="103">
        <v>17550</v>
      </c>
    </row>
    <row r="4868" spans="1:29" ht="13" customHeight="1" x14ac:dyDescent="0.2">
      <c r="A4868" s="33" t="s">
        <v>20968</v>
      </c>
      <c r="B4868" s="33">
        <v>44</v>
      </c>
      <c r="C4868" s="33" t="s">
        <v>13</v>
      </c>
      <c r="D4868" s="33" t="s">
        <v>78</v>
      </c>
      <c r="F4868" s="94">
        <v>42475</v>
      </c>
      <c r="G4868" s="33" t="s">
        <v>20970</v>
      </c>
      <c r="H4868" s="33" t="s">
        <v>1483</v>
      </c>
      <c r="I4868" s="33" t="s">
        <v>45</v>
      </c>
      <c r="J4868" s="62">
        <v>21223</v>
      </c>
      <c r="K4868" s="33" t="s">
        <v>4310</v>
      </c>
      <c r="L4868" s="33" t="s">
        <v>2544</v>
      </c>
      <c r="M4868" s="1" t="s">
        <v>46137</v>
      </c>
      <c r="N4868" s="33" t="s">
        <v>20</v>
      </c>
      <c r="O4868" s="33" t="s">
        <v>20969</v>
      </c>
      <c r="P4868" s="33" t="s">
        <v>45771</v>
      </c>
      <c r="Q4868" s="33" t="s">
        <v>29986</v>
      </c>
      <c r="R4868" s="39" t="s">
        <v>20971</v>
      </c>
      <c r="S4868" s="33" t="s">
        <v>22</v>
      </c>
      <c r="T4868" s="33" t="s">
        <v>21</v>
      </c>
      <c r="U4868" s="33" t="s">
        <v>29766</v>
      </c>
      <c r="V4868" s="33" t="s">
        <v>26484</v>
      </c>
      <c r="W4868" s="33" t="s">
        <v>26485</v>
      </c>
      <c r="Z4868" s="33" t="s">
        <v>42353</v>
      </c>
      <c r="AA4868" s="33" t="s">
        <v>42842</v>
      </c>
      <c r="AB4868" s="33">
        <v>3580</v>
      </c>
      <c r="AC4868" s="103">
        <v>17553</v>
      </c>
    </row>
    <row r="4869" spans="1:29" ht="13" customHeight="1" x14ac:dyDescent="0.2">
      <c r="A4869" s="33" t="s">
        <v>21077</v>
      </c>
      <c r="B4869" s="33">
        <v>52</v>
      </c>
      <c r="C4869" s="33" t="s">
        <v>13</v>
      </c>
      <c r="D4869" s="33" t="s">
        <v>30</v>
      </c>
      <c r="F4869" s="94">
        <v>42475</v>
      </c>
      <c r="G4869" s="33" t="s">
        <v>21078</v>
      </c>
      <c r="H4869" s="33" t="s">
        <v>928</v>
      </c>
      <c r="I4869" s="33" t="s">
        <v>366</v>
      </c>
      <c r="J4869" s="62">
        <v>73527</v>
      </c>
      <c r="K4869" s="33" t="s">
        <v>10027</v>
      </c>
      <c r="L4869" s="33" t="s">
        <v>21079</v>
      </c>
      <c r="M4869" s="1" t="s">
        <v>47971</v>
      </c>
      <c r="N4869" s="33" t="s">
        <v>20</v>
      </c>
      <c r="O4869" s="33" t="s">
        <v>21232</v>
      </c>
      <c r="P4869" s="33" t="s">
        <v>45771</v>
      </c>
      <c r="Q4869" s="33" t="s">
        <v>29986</v>
      </c>
      <c r="R4869" s="39" t="s">
        <v>21242</v>
      </c>
      <c r="S4869" s="33" t="s">
        <v>509</v>
      </c>
      <c r="T4869" s="33" t="s">
        <v>21</v>
      </c>
      <c r="U4869" s="33" t="s">
        <v>26689</v>
      </c>
      <c r="V4869" s="33" t="s">
        <v>26484</v>
      </c>
      <c r="W4869" s="33" t="s">
        <v>26485</v>
      </c>
      <c r="X4869" s="33" t="s">
        <v>93</v>
      </c>
      <c r="Y4869" s="33">
        <v>1469</v>
      </c>
      <c r="AA4869" s="33" t="s">
        <v>42843</v>
      </c>
      <c r="AB4869" s="33">
        <v>3579</v>
      </c>
      <c r="AC4869" s="103">
        <v>17552</v>
      </c>
    </row>
    <row r="4870" spans="1:29" ht="13" customHeight="1" x14ac:dyDescent="0.2">
      <c r="A4870" s="33" t="s">
        <v>21075</v>
      </c>
      <c r="B4870" s="33">
        <v>26</v>
      </c>
      <c r="C4870" s="33" t="s">
        <v>13</v>
      </c>
      <c r="D4870" s="33" t="s">
        <v>30</v>
      </c>
      <c r="E4870" s="33" t="s">
        <v>21126</v>
      </c>
      <c r="F4870" s="94">
        <v>42475</v>
      </c>
      <c r="G4870" s="33" t="s">
        <v>21076</v>
      </c>
      <c r="H4870" s="33" t="s">
        <v>846</v>
      </c>
      <c r="I4870" s="33" t="s">
        <v>197</v>
      </c>
      <c r="J4870" s="62">
        <v>47303</v>
      </c>
      <c r="K4870" s="33" t="s">
        <v>847</v>
      </c>
      <c r="L4870" s="33" t="s">
        <v>848</v>
      </c>
      <c r="M4870" s="1" t="s">
        <v>47932</v>
      </c>
      <c r="N4870" s="33" t="s">
        <v>20</v>
      </c>
      <c r="O4870" s="33" t="s">
        <v>21149</v>
      </c>
      <c r="P4870" s="33" t="s">
        <v>42395</v>
      </c>
      <c r="Q4870" s="33" t="s">
        <v>29986</v>
      </c>
      <c r="R4870" s="39" t="s">
        <v>21212</v>
      </c>
      <c r="S4870" s="33" t="s">
        <v>93</v>
      </c>
      <c r="T4870" s="33" t="s">
        <v>28</v>
      </c>
      <c r="U4870" s="33" t="s">
        <v>26487</v>
      </c>
      <c r="V4870" s="33" t="s">
        <v>26484</v>
      </c>
      <c r="W4870" s="33" t="s">
        <v>26486</v>
      </c>
      <c r="X4870" s="33" t="s">
        <v>509</v>
      </c>
      <c r="Y4870" s="33">
        <v>1471</v>
      </c>
      <c r="AA4870" s="33" t="s">
        <v>42842</v>
      </c>
      <c r="AB4870" s="33">
        <v>3581</v>
      </c>
      <c r="AC4870" s="103">
        <v>17548</v>
      </c>
    </row>
    <row r="4871" spans="1:29" ht="13" customHeight="1" x14ac:dyDescent="0.2">
      <c r="A4871" s="33" t="s">
        <v>21113</v>
      </c>
      <c r="B4871" s="33">
        <v>54</v>
      </c>
      <c r="C4871" s="33" t="s">
        <v>13</v>
      </c>
      <c r="D4871" s="33" t="s">
        <v>30</v>
      </c>
      <c r="F4871" s="94">
        <v>42474</v>
      </c>
      <c r="G4871" s="33" t="s">
        <v>21045</v>
      </c>
      <c r="H4871" s="33" t="s">
        <v>8531</v>
      </c>
      <c r="I4871" s="33" t="s">
        <v>336</v>
      </c>
      <c r="J4871" s="62">
        <v>67460</v>
      </c>
      <c r="K4871" s="33" t="s">
        <v>8531</v>
      </c>
      <c r="L4871" s="33" t="s">
        <v>21046</v>
      </c>
      <c r="M4871" s="1" t="s">
        <v>47465</v>
      </c>
      <c r="N4871" s="33" t="s">
        <v>4952</v>
      </c>
      <c r="O4871" s="33" t="s">
        <v>21150</v>
      </c>
      <c r="P4871" s="33" t="s">
        <v>45771</v>
      </c>
      <c r="Q4871" s="33" t="s">
        <v>29986</v>
      </c>
      <c r="R4871" s="39" t="s">
        <v>21213</v>
      </c>
      <c r="S4871" s="33" t="s">
        <v>509</v>
      </c>
      <c r="T4871" s="33" t="s">
        <v>45897</v>
      </c>
      <c r="U4871" s="33" t="s">
        <v>49804</v>
      </c>
      <c r="V4871" s="33" t="s">
        <v>26484</v>
      </c>
      <c r="W4871" s="33" t="s">
        <v>26485</v>
      </c>
      <c r="X4871" s="33" t="s">
        <v>93</v>
      </c>
      <c r="Y4871" s="33">
        <v>1463</v>
      </c>
      <c r="AA4871" s="33" t="s">
        <v>42843</v>
      </c>
      <c r="AB4871" s="33">
        <v>3577</v>
      </c>
      <c r="AC4871" s="103">
        <v>17547</v>
      </c>
    </row>
    <row r="4872" spans="1:29" ht="13" customHeight="1" x14ac:dyDescent="0.2">
      <c r="A4872" s="33" t="s">
        <v>21084</v>
      </c>
      <c r="B4872" s="33">
        <v>26</v>
      </c>
      <c r="C4872" s="33" t="s">
        <v>13</v>
      </c>
      <c r="D4872" s="33" t="s">
        <v>30</v>
      </c>
      <c r="E4872" s="33" t="s">
        <v>21134</v>
      </c>
      <c r="F4872" s="94">
        <v>42473</v>
      </c>
      <c r="G4872" s="33" t="s">
        <v>21085</v>
      </c>
      <c r="H4872" s="33" t="s">
        <v>11230</v>
      </c>
      <c r="I4872" s="33" t="s">
        <v>297</v>
      </c>
      <c r="J4872" s="62">
        <v>38583</v>
      </c>
      <c r="K4872" s="33" t="s">
        <v>30</v>
      </c>
      <c r="L4872" s="33" t="s">
        <v>21086</v>
      </c>
      <c r="M4872" s="1" t="s">
        <v>47973</v>
      </c>
      <c r="N4872" s="33" t="s">
        <v>20</v>
      </c>
      <c r="O4872" s="33" t="s">
        <v>21155</v>
      </c>
      <c r="P4872" s="33" t="s">
        <v>45771</v>
      </c>
      <c r="Q4872" s="33" t="s">
        <v>29986</v>
      </c>
      <c r="R4872" s="39" t="s">
        <v>21224</v>
      </c>
      <c r="S4872" s="33" t="s">
        <v>93</v>
      </c>
      <c r="T4872" s="33" t="s">
        <v>21</v>
      </c>
      <c r="U4872" s="33" t="s">
        <v>26689</v>
      </c>
      <c r="V4872" s="33" t="s">
        <v>26484</v>
      </c>
      <c r="W4872" s="33" t="s">
        <v>26483</v>
      </c>
      <c r="X4872" s="33" t="s">
        <v>93</v>
      </c>
      <c r="Y4872" s="33">
        <v>1462</v>
      </c>
      <c r="AA4872" s="33" t="s">
        <v>42843</v>
      </c>
      <c r="AB4872" s="33">
        <v>3575</v>
      </c>
      <c r="AC4872" s="103">
        <v>17546</v>
      </c>
    </row>
    <row r="4873" spans="1:29" ht="13" customHeight="1" x14ac:dyDescent="0.2">
      <c r="A4873" s="33" t="s">
        <v>21080</v>
      </c>
      <c r="B4873" s="33">
        <v>52</v>
      </c>
      <c r="C4873" s="33" t="s">
        <v>13</v>
      </c>
      <c r="D4873" s="33" t="s">
        <v>30</v>
      </c>
      <c r="E4873" s="33" t="s">
        <v>21136</v>
      </c>
      <c r="F4873" s="94">
        <v>42473</v>
      </c>
      <c r="G4873" s="33" t="s">
        <v>21081</v>
      </c>
      <c r="H4873" s="33" t="s">
        <v>21082</v>
      </c>
      <c r="I4873" s="33" t="s">
        <v>66</v>
      </c>
      <c r="J4873" s="62">
        <v>78643</v>
      </c>
      <c r="K4873" s="33" t="s">
        <v>21082</v>
      </c>
      <c r="L4873" s="33" t="s">
        <v>21083</v>
      </c>
      <c r="M4873" s="1" t="s">
        <v>47972</v>
      </c>
      <c r="N4873" s="33" t="s">
        <v>20</v>
      </c>
      <c r="O4873" s="33" t="s">
        <v>21158</v>
      </c>
      <c r="P4873" s="33" t="s">
        <v>45771</v>
      </c>
      <c r="Q4873" s="33" t="s">
        <v>29986</v>
      </c>
      <c r="R4873" s="39" t="s">
        <v>21227</v>
      </c>
      <c r="S4873" s="33" t="s">
        <v>93</v>
      </c>
      <c r="T4873" s="33" t="s">
        <v>21</v>
      </c>
      <c r="U4873" s="33" t="s">
        <v>26689</v>
      </c>
      <c r="V4873" s="33" t="s">
        <v>26484</v>
      </c>
      <c r="W4873" s="33" t="s">
        <v>26485</v>
      </c>
      <c r="X4873" s="33" t="s">
        <v>93</v>
      </c>
      <c r="Y4873" s="33">
        <v>1460</v>
      </c>
      <c r="AA4873" s="33" t="s">
        <v>42843</v>
      </c>
      <c r="AB4873" s="33">
        <v>3574</v>
      </c>
      <c r="AC4873" s="103">
        <v>17545</v>
      </c>
    </row>
    <row r="4874" spans="1:29" ht="13" customHeight="1" x14ac:dyDescent="0.2">
      <c r="A4874" s="33" t="s">
        <v>20871</v>
      </c>
      <c r="B4874" s="33">
        <v>35</v>
      </c>
      <c r="C4874" s="33" t="s">
        <v>13</v>
      </c>
      <c r="D4874" s="33" t="s">
        <v>78</v>
      </c>
      <c r="F4874" s="94">
        <v>42473</v>
      </c>
      <c r="G4874" s="33" t="s">
        <v>20872</v>
      </c>
      <c r="H4874" s="33" t="s">
        <v>1641</v>
      </c>
      <c r="I4874" s="33" t="s">
        <v>38</v>
      </c>
      <c r="J4874" s="62">
        <v>95210</v>
      </c>
      <c r="K4874" s="33" t="s">
        <v>1643</v>
      </c>
      <c r="L4874" s="33" t="s">
        <v>1644</v>
      </c>
      <c r="M4874" s="1" t="s">
        <v>46709</v>
      </c>
      <c r="N4874" s="33" t="s">
        <v>20</v>
      </c>
      <c r="O4874" s="33" t="s">
        <v>20883</v>
      </c>
      <c r="P4874" s="33" t="s">
        <v>45771</v>
      </c>
      <c r="Q4874" s="33" t="s">
        <v>29986</v>
      </c>
      <c r="R4874" s="39" t="s">
        <v>20873</v>
      </c>
      <c r="S4874" s="33" t="s">
        <v>93</v>
      </c>
      <c r="T4874" s="33" t="s">
        <v>28</v>
      </c>
      <c r="U4874" s="33" t="s">
        <v>26487</v>
      </c>
      <c r="V4874" s="33" t="s">
        <v>26484</v>
      </c>
      <c r="W4874" s="33" t="s">
        <v>26485</v>
      </c>
      <c r="X4874" s="33" t="s">
        <v>93</v>
      </c>
      <c r="Y4874" s="33">
        <v>1459</v>
      </c>
      <c r="AA4874" s="33" t="s">
        <v>42844</v>
      </c>
      <c r="AB4874" s="33">
        <v>3576</v>
      </c>
      <c r="AC4874" s="103">
        <v>17544</v>
      </c>
    </row>
    <row r="4875" spans="1:29" ht="13" customHeight="1" x14ac:dyDescent="0.2">
      <c r="A4875" s="33" t="s">
        <v>20868</v>
      </c>
      <c r="B4875" s="33">
        <v>38</v>
      </c>
      <c r="C4875" s="33" t="s">
        <v>13</v>
      </c>
      <c r="D4875" s="33" t="s">
        <v>41</v>
      </c>
      <c r="F4875" s="94">
        <v>42472</v>
      </c>
      <c r="G4875" s="33" t="s">
        <v>21011</v>
      </c>
      <c r="H4875" s="33" t="s">
        <v>2315</v>
      </c>
      <c r="I4875" s="33" t="s">
        <v>37</v>
      </c>
      <c r="J4875" s="62">
        <v>62812</v>
      </c>
      <c r="K4875" s="33" t="s">
        <v>1200</v>
      </c>
      <c r="L4875" s="33" t="s">
        <v>21012</v>
      </c>
      <c r="M4875" s="1" t="s">
        <v>47974</v>
      </c>
      <c r="N4875" s="33" t="s">
        <v>20</v>
      </c>
      <c r="O4875" s="33" t="s">
        <v>20869</v>
      </c>
      <c r="P4875" s="33" t="s">
        <v>45771</v>
      </c>
      <c r="Q4875" s="33" t="s">
        <v>29986</v>
      </c>
      <c r="R4875" s="39" t="s">
        <v>20870</v>
      </c>
      <c r="S4875" s="33" t="s">
        <v>93</v>
      </c>
      <c r="T4875" s="33" t="s">
        <v>21</v>
      </c>
      <c r="U4875" s="33" t="s">
        <v>26689</v>
      </c>
      <c r="V4875" s="33" t="s">
        <v>26484</v>
      </c>
      <c r="W4875" s="33" t="s">
        <v>26483</v>
      </c>
      <c r="X4875" s="33" t="s">
        <v>93</v>
      </c>
      <c r="Y4875" s="33">
        <v>1457</v>
      </c>
      <c r="AA4875" s="33" t="s">
        <v>42843</v>
      </c>
      <c r="AB4875" s="33">
        <v>3571</v>
      </c>
      <c r="AC4875" s="103">
        <v>17539</v>
      </c>
    </row>
    <row r="4876" spans="1:29" ht="13" customHeight="1" x14ac:dyDescent="0.2">
      <c r="A4876" s="33" t="s">
        <v>21087</v>
      </c>
      <c r="B4876" s="33">
        <v>40</v>
      </c>
      <c r="C4876" s="33" t="s">
        <v>13</v>
      </c>
      <c r="D4876" s="33" t="s">
        <v>30</v>
      </c>
      <c r="E4876" s="33" t="s">
        <v>21121</v>
      </c>
      <c r="F4876" s="94">
        <v>42472</v>
      </c>
      <c r="G4876" s="33" t="s">
        <v>21088</v>
      </c>
      <c r="H4876" s="33" t="s">
        <v>1209</v>
      </c>
      <c r="I4876" s="33" t="s">
        <v>191</v>
      </c>
      <c r="J4876" s="62">
        <v>80202</v>
      </c>
      <c r="K4876" s="33" t="s">
        <v>1209</v>
      </c>
      <c r="L4876" s="33" t="s">
        <v>1210</v>
      </c>
      <c r="M4876" s="1" t="s">
        <v>46036</v>
      </c>
      <c r="N4876" s="33" t="s">
        <v>20</v>
      </c>
      <c r="O4876" s="33" t="s">
        <v>21146</v>
      </c>
      <c r="P4876" s="33" t="s">
        <v>31864</v>
      </c>
      <c r="Q4876" s="33" t="s">
        <v>29986</v>
      </c>
      <c r="R4876" s="39" t="s">
        <v>21206</v>
      </c>
      <c r="S4876" s="33" t="s">
        <v>93</v>
      </c>
      <c r="T4876" s="33" t="s">
        <v>45897</v>
      </c>
      <c r="U4876" s="33" t="s">
        <v>49804</v>
      </c>
      <c r="V4876" s="33" t="s">
        <v>26482</v>
      </c>
      <c r="W4876" s="33" t="s">
        <v>26483</v>
      </c>
      <c r="X4876" s="33" t="s">
        <v>93</v>
      </c>
      <c r="Y4876" s="33">
        <v>1456</v>
      </c>
      <c r="AA4876" s="33" t="s">
        <v>42842</v>
      </c>
      <c r="AB4876" s="33">
        <v>3572</v>
      </c>
      <c r="AC4876" s="103">
        <v>17543</v>
      </c>
    </row>
    <row r="4877" spans="1:29" ht="13" customHeight="1" x14ac:dyDescent="0.2">
      <c r="A4877" s="33" t="s">
        <v>21089</v>
      </c>
      <c r="B4877" s="33">
        <v>20</v>
      </c>
      <c r="C4877" s="33" t="s">
        <v>13</v>
      </c>
      <c r="D4877" s="33" t="s">
        <v>30</v>
      </c>
      <c r="F4877" s="94">
        <v>42472</v>
      </c>
      <c r="H4877" s="33" t="s">
        <v>21090</v>
      </c>
      <c r="I4877" s="33" t="s">
        <v>55</v>
      </c>
      <c r="J4877" s="62">
        <v>32425</v>
      </c>
      <c r="K4877" s="33" t="s">
        <v>14224</v>
      </c>
      <c r="L4877" s="33" t="s">
        <v>21091</v>
      </c>
      <c r="M4877" s="1" t="s">
        <v>47975</v>
      </c>
      <c r="N4877" s="33" t="s">
        <v>20</v>
      </c>
      <c r="O4877" s="33" t="s">
        <v>36593</v>
      </c>
      <c r="P4877" s="33" t="s">
        <v>45771</v>
      </c>
      <c r="Q4877" s="33" t="s">
        <v>29986</v>
      </c>
      <c r="R4877" s="39" t="s">
        <v>21209</v>
      </c>
      <c r="S4877" s="33" t="s">
        <v>93</v>
      </c>
      <c r="T4877" s="33" t="s">
        <v>350</v>
      </c>
      <c r="U4877" s="33" t="s">
        <v>26775</v>
      </c>
      <c r="V4877" s="33" t="s">
        <v>26482</v>
      </c>
      <c r="W4877" s="33" t="s">
        <v>26483</v>
      </c>
      <c r="X4877" s="33" t="s">
        <v>509</v>
      </c>
      <c r="Y4877" s="33">
        <v>1458</v>
      </c>
      <c r="AA4877" s="33" t="s">
        <v>42843</v>
      </c>
      <c r="AB4877" s="33">
        <v>3573</v>
      </c>
      <c r="AC4877" s="103">
        <v>17541</v>
      </c>
    </row>
    <row r="4878" spans="1:29" ht="13" customHeight="1" x14ac:dyDescent="0.2">
      <c r="A4878" s="33" t="s">
        <v>20865</v>
      </c>
      <c r="B4878" s="33">
        <v>16</v>
      </c>
      <c r="C4878" s="33" t="s">
        <v>13</v>
      </c>
      <c r="D4878" s="33" t="s">
        <v>78</v>
      </c>
      <c r="E4878" s="33" t="s">
        <v>20866</v>
      </c>
      <c r="F4878" s="94">
        <v>42471</v>
      </c>
      <c r="G4878" s="33" t="s">
        <v>22030</v>
      </c>
      <c r="H4878" s="33" t="s">
        <v>80</v>
      </c>
      <c r="I4878" s="33" t="s">
        <v>37</v>
      </c>
      <c r="J4878" s="62">
        <v>60624</v>
      </c>
      <c r="K4878" s="33" t="s">
        <v>81</v>
      </c>
      <c r="L4878" s="33" t="s">
        <v>82</v>
      </c>
      <c r="M4878" s="1" t="s">
        <v>46250</v>
      </c>
      <c r="N4878" s="33" t="s">
        <v>20</v>
      </c>
      <c r="O4878" s="33" t="s">
        <v>20884</v>
      </c>
      <c r="P4878" s="33" t="s">
        <v>45771</v>
      </c>
      <c r="Q4878" s="33" t="s">
        <v>29986</v>
      </c>
      <c r="R4878" s="39" t="s">
        <v>20867</v>
      </c>
      <c r="S4878" s="33" t="s">
        <v>93</v>
      </c>
      <c r="T4878" s="33" t="s">
        <v>21</v>
      </c>
      <c r="U4878" s="33" t="s">
        <v>26689</v>
      </c>
      <c r="V4878" s="33" t="s">
        <v>26484</v>
      </c>
      <c r="W4878" s="33" t="s">
        <v>26486</v>
      </c>
      <c r="X4878" s="33" t="s">
        <v>93</v>
      </c>
      <c r="Y4878" s="33">
        <v>1455</v>
      </c>
      <c r="AA4878" s="33" t="s">
        <v>42842</v>
      </c>
      <c r="AB4878" s="33">
        <v>3570</v>
      </c>
      <c r="AC4878" s="103">
        <v>17536</v>
      </c>
    </row>
    <row r="4879" spans="1:29" ht="13" customHeight="1" x14ac:dyDescent="0.2">
      <c r="A4879" s="33" t="s">
        <v>20862</v>
      </c>
      <c r="B4879" s="33">
        <v>22</v>
      </c>
      <c r="C4879" s="33" t="s">
        <v>13</v>
      </c>
      <c r="D4879" s="33" t="s">
        <v>41</v>
      </c>
      <c r="F4879" s="94">
        <v>42471</v>
      </c>
      <c r="G4879" s="33" t="s">
        <v>21047</v>
      </c>
      <c r="H4879" s="33" t="s">
        <v>604</v>
      </c>
      <c r="I4879" s="33" t="s">
        <v>249</v>
      </c>
      <c r="J4879" s="62">
        <v>89104</v>
      </c>
      <c r="K4879" s="33" t="s">
        <v>524</v>
      </c>
      <c r="L4879" s="33" t="s">
        <v>525</v>
      </c>
      <c r="M4879" s="1" t="s">
        <v>48881</v>
      </c>
      <c r="N4879" s="33" t="s">
        <v>20</v>
      </c>
      <c r="O4879" s="33" t="s">
        <v>20863</v>
      </c>
      <c r="P4879" s="33" t="s">
        <v>45771</v>
      </c>
      <c r="Q4879" s="33" t="s">
        <v>29986</v>
      </c>
      <c r="R4879" s="39" t="s">
        <v>20864</v>
      </c>
      <c r="S4879" s="33" t="s">
        <v>93</v>
      </c>
      <c r="T4879" s="33" t="s">
        <v>21</v>
      </c>
      <c r="U4879" s="33" t="s">
        <v>26689</v>
      </c>
      <c r="V4879" s="33" t="s">
        <v>26484</v>
      </c>
      <c r="W4879" s="33" t="s">
        <v>26485</v>
      </c>
      <c r="X4879" s="33" t="s">
        <v>93</v>
      </c>
      <c r="Y4879" s="33">
        <v>1454</v>
      </c>
      <c r="AA4879" s="33" t="s">
        <v>42842</v>
      </c>
      <c r="AB4879" s="33">
        <v>3569</v>
      </c>
      <c r="AC4879" s="103">
        <v>17535</v>
      </c>
    </row>
    <row r="4880" spans="1:29" ht="13" customHeight="1" x14ac:dyDescent="0.2">
      <c r="A4880" s="33" t="s">
        <v>21013</v>
      </c>
      <c r="B4880" s="33">
        <v>28</v>
      </c>
      <c r="C4880" s="33" t="s">
        <v>13</v>
      </c>
      <c r="D4880" s="33" t="s">
        <v>41</v>
      </c>
      <c r="F4880" s="94">
        <v>42470</v>
      </c>
      <c r="G4880" s="33" t="s">
        <v>21014</v>
      </c>
      <c r="H4880" s="33" t="s">
        <v>91</v>
      </c>
      <c r="I4880" s="33" t="s">
        <v>38</v>
      </c>
      <c r="J4880" s="62">
        <v>90033</v>
      </c>
      <c r="K4880" s="33" t="s">
        <v>91</v>
      </c>
      <c r="L4880" s="33" t="s">
        <v>92</v>
      </c>
      <c r="M4880" s="1" t="s">
        <v>45984</v>
      </c>
      <c r="N4880" s="33" t="s">
        <v>20</v>
      </c>
      <c r="O4880" s="33" t="s">
        <v>36594</v>
      </c>
      <c r="P4880" s="33" t="s">
        <v>45771</v>
      </c>
      <c r="Q4880" s="33" t="s">
        <v>29986</v>
      </c>
      <c r="R4880" s="39" t="s">
        <v>21204</v>
      </c>
      <c r="S4880" s="33" t="s">
        <v>93</v>
      </c>
      <c r="T4880" s="33" t="s">
        <v>21</v>
      </c>
      <c r="U4880" s="33" t="s">
        <v>26682</v>
      </c>
      <c r="V4880" s="33" t="s">
        <v>26484</v>
      </c>
      <c r="W4880" s="33" t="s">
        <v>26485</v>
      </c>
      <c r="X4880" s="33" t="s">
        <v>93</v>
      </c>
      <c r="Y4880" s="33">
        <v>1452</v>
      </c>
      <c r="AA4880" s="33" t="s">
        <v>42842</v>
      </c>
      <c r="AB4880" s="33">
        <v>3567</v>
      </c>
      <c r="AC4880" s="103">
        <v>17531</v>
      </c>
    </row>
    <row r="4881" spans="1:29" ht="13" customHeight="1" x14ac:dyDescent="0.2">
      <c r="A4881" s="33" t="s">
        <v>21094</v>
      </c>
      <c r="B4881" s="33">
        <v>30</v>
      </c>
      <c r="C4881" s="33" t="s">
        <v>13</v>
      </c>
      <c r="D4881" s="33" t="s">
        <v>30</v>
      </c>
      <c r="F4881" s="94">
        <v>42470</v>
      </c>
      <c r="G4881" s="33" t="s">
        <v>21095</v>
      </c>
      <c r="H4881" s="33" t="s">
        <v>20858</v>
      </c>
      <c r="I4881" s="33" t="s">
        <v>392</v>
      </c>
      <c r="J4881" s="62">
        <v>12303</v>
      </c>
      <c r="K4881" s="33" t="s">
        <v>15231</v>
      </c>
      <c r="L4881" s="33" t="s">
        <v>20859</v>
      </c>
      <c r="M4881" s="1" t="s">
        <v>47976</v>
      </c>
      <c r="N4881" s="33" t="s">
        <v>20</v>
      </c>
      <c r="O4881" s="33" t="s">
        <v>20860</v>
      </c>
      <c r="P4881" s="33" t="s">
        <v>31864</v>
      </c>
      <c r="Q4881" s="33" t="s">
        <v>29986</v>
      </c>
      <c r="R4881" s="39" t="s">
        <v>20861</v>
      </c>
      <c r="S4881" s="33" t="s">
        <v>509</v>
      </c>
      <c r="T4881" s="33" t="s">
        <v>21</v>
      </c>
      <c r="U4881" s="33" t="s">
        <v>26682</v>
      </c>
      <c r="V4881" s="33" t="s">
        <v>26484</v>
      </c>
      <c r="W4881" s="33" t="s">
        <v>26485</v>
      </c>
      <c r="X4881" s="33" t="s">
        <v>93</v>
      </c>
      <c r="Y4881" s="33">
        <v>1451</v>
      </c>
      <c r="AA4881" s="33" t="s">
        <v>42844</v>
      </c>
      <c r="AB4881" s="33">
        <v>3566</v>
      </c>
      <c r="AC4881" s="103">
        <v>17530</v>
      </c>
    </row>
    <row r="4882" spans="1:29" ht="13" customHeight="1" x14ac:dyDescent="0.2">
      <c r="A4882" s="33" t="s">
        <v>21092</v>
      </c>
      <c r="B4882" s="33">
        <v>39</v>
      </c>
      <c r="C4882" s="33" t="s">
        <v>13</v>
      </c>
      <c r="D4882" s="33" t="s">
        <v>30</v>
      </c>
      <c r="F4882" s="94">
        <v>42470</v>
      </c>
      <c r="G4882" s="33" t="s">
        <v>21093</v>
      </c>
      <c r="H4882" s="33" t="s">
        <v>9287</v>
      </c>
      <c r="I4882" s="33" t="s">
        <v>38</v>
      </c>
      <c r="J4882" s="62">
        <v>95354</v>
      </c>
      <c r="K4882" s="33" t="s">
        <v>2941</v>
      </c>
      <c r="L4882" s="33" t="s">
        <v>9289</v>
      </c>
      <c r="M4882" s="1" t="s">
        <v>45997</v>
      </c>
      <c r="N4882" s="33" t="s">
        <v>20</v>
      </c>
      <c r="O4882" s="33" t="s">
        <v>21145</v>
      </c>
      <c r="P4882" s="33" t="s">
        <v>45771</v>
      </c>
      <c r="Q4882" s="33" t="s">
        <v>29986</v>
      </c>
      <c r="R4882" s="39" t="s">
        <v>21205</v>
      </c>
      <c r="S4882" s="33" t="s">
        <v>93</v>
      </c>
      <c r="T4882" s="33" t="s">
        <v>21</v>
      </c>
      <c r="U4882" s="33" t="s">
        <v>26689</v>
      </c>
      <c r="V4882" s="33" t="s">
        <v>26482</v>
      </c>
      <c r="W4882" s="33" t="s">
        <v>26483</v>
      </c>
      <c r="X4882" s="33" t="s">
        <v>93</v>
      </c>
      <c r="Y4882" s="33">
        <v>1449</v>
      </c>
      <c r="AA4882" s="33" t="s">
        <v>42842</v>
      </c>
      <c r="AB4882" s="33">
        <v>3565</v>
      </c>
      <c r="AC4882" s="103">
        <v>17532</v>
      </c>
    </row>
    <row r="4883" spans="1:29" ht="13" customHeight="1" x14ac:dyDescent="0.2">
      <c r="A4883" s="33" t="s">
        <v>21015</v>
      </c>
      <c r="B4883" s="33">
        <v>29</v>
      </c>
      <c r="C4883" s="33" t="s">
        <v>13</v>
      </c>
      <c r="D4883" s="33" t="s">
        <v>41</v>
      </c>
      <c r="F4883" s="94">
        <v>42470</v>
      </c>
      <c r="G4883" s="33" t="s">
        <v>21016</v>
      </c>
      <c r="H4883" s="33" t="s">
        <v>1113</v>
      </c>
      <c r="I4883" s="33" t="s">
        <v>297</v>
      </c>
      <c r="J4883" s="62">
        <v>38111</v>
      </c>
      <c r="K4883" s="33" t="s">
        <v>1114</v>
      </c>
      <c r="L4883" s="33" t="s">
        <v>1115</v>
      </c>
      <c r="M4883" s="1" t="s">
        <v>46341</v>
      </c>
      <c r="N4883" s="33" t="s">
        <v>20</v>
      </c>
      <c r="O4883" s="33" t="s">
        <v>20856</v>
      </c>
      <c r="P4883" s="33" t="s">
        <v>45771</v>
      </c>
      <c r="Q4883" s="33" t="s">
        <v>29986</v>
      </c>
      <c r="R4883" s="39" t="s">
        <v>20857</v>
      </c>
      <c r="S4883" s="33" t="s">
        <v>93</v>
      </c>
      <c r="T4883" s="33" t="s">
        <v>28</v>
      </c>
      <c r="U4883" s="33" t="s">
        <v>26487</v>
      </c>
      <c r="V4883" s="33" t="s">
        <v>26487</v>
      </c>
      <c r="W4883" s="33" t="s">
        <v>26485</v>
      </c>
      <c r="Z4883" s="33" t="s">
        <v>42353</v>
      </c>
      <c r="AA4883" s="33" t="s">
        <v>42842</v>
      </c>
      <c r="AB4883" s="33">
        <v>3568</v>
      </c>
      <c r="AC4883" s="103">
        <v>17529</v>
      </c>
    </row>
    <row r="4884" spans="1:29" ht="13" customHeight="1" x14ac:dyDescent="0.2">
      <c r="A4884" s="33" t="s">
        <v>20853</v>
      </c>
      <c r="B4884" s="33">
        <v>19</v>
      </c>
      <c r="C4884" s="33" t="s">
        <v>13</v>
      </c>
      <c r="D4884" s="33" t="s">
        <v>78</v>
      </c>
      <c r="F4884" s="94">
        <v>42469</v>
      </c>
      <c r="G4884" s="33" t="s">
        <v>22031</v>
      </c>
      <c r="H4884" s="33" t="s">
        <v>1030</v>
      </c>
      <c r="I4884" s="33" t="s">
        <v>373</v>
      </c>
      <c r="J4884" s="62">
        <v>19141</v>
      </c>
      <c r="K4884" s="33" t="s">
        <v>1030</v>
      </c>
      <c r="L4884" s="33" t="s">
        <v>1031</v>
      </c>
      <c r="M4884" s="1" t="s">
        <v>45971</v>
      </c>
      <c r="N4884" s="33" t="s">
        <v>20</v>
      </c>
      <c r="O4884" s="33" t="s">
        <v>20854</v>
      </c>
      <c r="P4884" s="33" t="s">
        <v>45771</v>
      </c>
      <c r="Q4884" s="33" t="s">
        <v>29986</v>
      </c>
      <c r="R4884" s="39" t="s">
        <v>20855</v>
      </c>
      <c r="S4884" s="33" t="s">
        <v>93</v>
      </c>
      <c r="T4884" s="33" t="s">
        <v>21</v>
      </c>
      <c r="U4884" s="33" t="s">
        <v>26689</v>
      </c>
      <c r="V4884" s="33" t="s">
        <v>26484</v>
      </c>
      <c r="W4884" s="33" t="s">
        <v>26486</v>
      </c>
      <c r="X4884" s="33" t="s">
        <v>93</v>
      </c>
      <c r="Y4884" s="33">
        <v>1453</v>
      </c>
      <c r="Z4884" s="33" t="s">
        <v>42353</v>
      </c>
      <c r="AA4884" s="33" t="s">
        <v>42842</v>
      </c>
      <c r="AB4884" s="33">
        <v>3564</v>
      </c>
      <c r="AC4884" s="103">
        <v>17525</v>
      </c>
    </row>
    <row r="4885" spans="1:29" ht="13" customHeight="1" x14ac:dyDescent="0.2">
      <c r="A4885" s="33" t="s">
        <v>20846</v>
      </c>
      <c r="B4885" s="33">
        <v>27</v>
      </c>
      <c r="C4885" s="33" t="s">
        <v>13</v>
      </c>
      <c r="D4885" s="33" t="s">
        <v>78</v>
      </c>
      <c r="E4885" s="33" t="s">
        <v>20847</v>
      </c>
      <c r="F4885" s="94">
        <v>42469</v>
      </c>
      <c r="G4885" s="33" t="s">
        <v>20848</v>
      </c>
      <c r="H4885" s="33" t="s">
        <v>20849</v>
      </c>
      <c r="I4885" s="33" t="s">
        <v>74</v>
      </c>
      <c r="J4885" s="62" t="s">
        <v>21140</v>
      </c>
      <c r="K4885" s="33" t="s">
        <v>2034</v>
      </c>
      <c r="L4885" s="33" t="s">
        <v>20850</v>
      </c>
      <c r="M4885" s="1" t="s">
        <v>47977</v>
      </c>
      <c r="N4885" s="33" t="s">
        <v>20</v>
      </c>
      <c r="O4885" s="33" t="s">
        <v>20851</v>
      </c>
      <c r="P4885" s="33" t="s">
        <v>31754</v>
      </c>
      <c r="Q4885" s="33" t="s">
        <v>29986</v>
      </c>
      <c r="R4885" s="39" t="s">
        <v>20852</v>
      </c>
      <c r="S4885" s="33" t="s">
        <v>93</v>
      </c>
      <c r="T4885" s="33" t="s">
        <v>21</v>
      </c>
      <c r="U4885" s="33" t="s">
        <v>26689</v>
      </c>
      <c r="V4885" s="33" t="s">
        <v>26484</v>
      </c>
      <c r="W4885" s="33" t="s">
        <v>26486</v>
      </c>
      <c r="X4885" s="33" t="s">
        <v>93</v>
      </c>
      <c r="Y4885" s="33">
        <v>1447</v>
      </c>
      <c r="AA4885" s="33" t="s">
        <v>42844</v>
      </c>
      <c r="AB4885" s="33">
        <v>3563</v>
      </c>
      <c r="AC4885" s="103">
        <v>17524</v>
      </c>
    </row>
    <row r="4886" spans="1:29" ht="13" customHeight="1" x14ac:dyDescent="0.2">
      <c r="A4886" s="33" t="s">
        <v>21096</v>
      </c>
      <c r="B4886" s="33">
        <v>25</v>
      </c>
      <c r="C4886" s="33" t="s">
        <v>102</v>
      </c>
      <c r="D4886" s="33" t="s">
        <v>30</v>
      </c>
      <c r="F4886" s="94">
        <v>42468</v>
      </c>
      <c r="G4886" s="33" t="s">
        <v>21097</v>
      </c>
      <c r="H4886" s="33" t="s">
        <v>21098</v>
      </c>
      <c r="I4886" s="33" t="s">
        <v>406</v>
      </c>
      <c r="J4886" s="62">
        <v>54729</v>
      </c>
      <c r="K4886" s="33" t="s">
        <v>5527</v>
      </c>
      <c r="L4886" s="33" t="s">
        <v>21099</v>
      </c>
      <c r="M4886" s="1" t="s">
        <v>47978</v>
      </c>
      <c r="N4886" s="33" t="s">
        <v>20</v>
      </c>
      <c r="O4886" s="33" t="s">
        <v>20844</v>
      </c>
      <c r="P4886" s="33" t="s">
        <v>31864</v>
      </c>
      <c r="Q4886" s="33" t="s">
        <v>29986</v>
      </c>
      <c r="R4886" s="39" t="s">
        <v>20845</v>
      </c>
      <c r="S4886" s="33" t="s">
        <v>509</v>
      </c>
      <c r="T4886" s="33" t="s">
        <v>21</v>
      </c>
      <c r="U4886" s="33" t="s">
        <v>26497</v>
      </c>
      <c r="V4886" s="33" t="s">
        <v>26482</v>
      </c>
      <c r="W4886" s="33" t="s">
        <v>26485</v>
      </c>
      <c r="X4886" s="33" t="s">
        <v>93</v>
      </c>
      <c r="Y4886" s="33">
        <v>1446</v>
      </c>
      <c r="AA4886" s="33" t="s">
        <v>42843</v>
      </c>
      <c r="AB4886" s="33">
        <v>3560</v>
      </c>
      <c r="AC4886" s="103">
        <v>17522</v>
      </c>
    </row>
    <row r="4887" spans="1:29" ht="13" customHeight="1" x14ac:dyDescent="0.2">
      <c r="A4887" s="33" t="s">
        <v>20838</v>
      </c>
      <c r="B4887" s="33">
        <v>40</v>
      </c>
      <c r="C4887" s="33" t="s">
        <v>13</v>
      </c>
      <c r="D4887" s="33" t="s">
        <v>78</v>
      </c>
      <c r="F4887" s="94">
        <v>42468</v>
      </c>
      <c r="G4887" s="33" t="s">
        <v>22032</v>
      </c>
      <c r="H4887" s="33" t="s">
        <v>1533</v>
      </c>
      <c r="I4887" s="33" t="s">
        <v>38</v>
      </c>
      <c r="J4887" s="62">
        <v>95823</v>
      </c>
      <c r="K4887" s="33" t="s">
        <v>1533</v>
      </c>
      <c r="L4887" s="33" t="s">
        <v>2157</v>
      </c>
      <c r="M4887" s="1" t="s">
        <v>47015</v>
      </c>
      <c r="N4887" s="33" t="s">
        <v>20</v>
      </c>
      <c r="O4887" s="33" t="s">
        <v>20886</v>
      </c>
      <c r="P4887" s="33" t="s">
        <v>31864</v>
      </c>
      <c r="Q4887" s="33" t="s">
        <v>29986</v>
      </c>
      <c r="R4887" s="39" t="s">
        <v>20839</v>
      </c>
      <c r="S4887" s="33" t="s">
        <v>509</v>
      </c>
      <c r="T4887" s="33" t="s">
        <v>21</v>
      </c>
      <c r="U4887" s="33" t="s">
        <v>26682</v>
      </c>
      <c r="V4887" s="33" t="s">
        <v>26482</v>
      </c>
      <c r="W4887" s="33" t="s">
        <v>26486</v>
      </c>
      <c r="X4887" s="33" t="s">
        <v>93</v>
      </c>
      <c r="Y4887" s="33">
        <v>1444</v>
      </c>
      <c r="AA4887" s="33" t="s">
        <v>42844</v>
      </c>
      <c r="AB4887" s="33">
        <v>3561</v>
      </c>
      <c r="AC4887" s="103">
        <v>17520</v>
      </c>
    </row>
    <row r="4888" spans="1:29" ht="13" customHeight="1" x14ac:dyDescent="0.2">
      <c r="A4888" s="33" t="s">
        <v>20840</v>
      </c>
      <c r="B4888" s="33">
        <v>43</v>
      </c>
      <c r="C4888" s="33" t="s">
        <v>13</v>
      </c>
      <c r="D4888" s="33" t="s">
        <v>78</v>
      </c>
      <c r="E4888" s="33" t="s">
        <v>20841</v>
      </c>
      <c r="F4888" s="94">
        <v>42468</v>
      </c>
      <c r="G4888" s="33" t="s">
        <v>20842</v>
      </c>
      <c r="H4888" s="33" t="s">
        <v>17021</v>
      </c>
      <c r="I4888" s="33" t="s">
        <v>50</v>
      </c>
      <c r="J4888" s="62">
        <v>49512</v>
      </c>
      <c r="K4888" s="33" t="s">
        <v>2340</v>
      </c>
      <c r="L4888" s="33" t="s">
        <v>17022</v>
      </c>
      <c r="M4888" s="1" t="s">
        <v>47922</v>
      </c>
      <c r="N4888" s="33" t="s">
        <v>20</v>
      </c>
      <c r="O4888" s="33" t="s">
        <v>20885</v>
      </c>
      <c r="P4888" s="33" t="s">
        <v>45771</v>
      </c>
      <c r="Q4888" s="33" t="s">
        <v>29986</v>
      </c>
      <c r="R4888" s="39" t="s">
        <v>20843</v>
      </c>
      <c r="S4888" s="33" t="s">
        <v>93</v>
      </c>
      <c r="T4888" s="33" t="s">
        <v>21</v>
      </c>
      <c r="U4888" s="33" t="s">
        <v>26682</v>
      </c>
      <c r="V4888" s="33" t="s">
        <v>26482</v>
      </c>
      <c r="W4888" s="33" t="s">
        <v>26485</v>
      </c>
      <c r="X4888" s="33" t="s">
        <v>509</v>
      </c>
      <c r="Y4888" s="33">
        <v>1448</v>
      </c>
      <c r="AA4888" s="33" t="s">
        <v>42844</v>
      </c>
      <c r="AB4888" s="33">
        <v>3562</v>
      </c>
      <c r="AC4888" s="103">
        <v>17521</v>
      </c>
    </row>
    <row r="4889" spans="1:29" ht="13" customHeight="1" x14ac:dyDescent="0.2">
      <c r="A4889" s="33" t="s">
        <v>20835</v>
      </c>
      <c r="B4889" s="33">
        <v>45</v>
      </c>
      <c r="C4889" s="33" t="s">
        <v>13</v>
      </c>
      <c r="D4889" s="33" t="s">
        <v>41</v>
      </c>
      <c r="F4889" s="94">
        <v>42467</v>
      </c>
      <c r="G4889" s="33" t="s">
        <v>21017</v>
      </c>
      <c r="H4889" s="33" t="s">
        <v>883</v>
      </c>
      <c r="I4889" s="33" t="s">
        <v>38</v>
      </c>
      <c r="J4889" s="62">
        <v>94110</v>
      </c>
      <c r="K4889" s="33" t="s">
        <v>883</v>
      </c>
      <c r="L4889" s="33" t="s">
        <v>884</v>
      </c>
      <c r="M4889" s="1" t="s">
        <v>47221</v>
      </c>
      <c r="N4889" s="33" t="s">
        <v>20</v>
      </c>
      <c r="O4889" s="33" t="s">
        <v>20836</v>
      </c>
      <c r="P4889" s="33" t="s">
        <v>45771</v>
      </c>
      <c r="Q4889" s="33" t="s">
        <v>29986</v>
      </c>
      <c r="R4889" s="39" t="s">
        <v>20837</v>
      </c>
      <c r="S4889" s="33" t="s">
        <v>22</v>
      </c>
      <c r="T4889" s="33" t="s">
        <v>21</v>
      </c>
      <c r="U4889" s="33" t="s">
        <v>26682</v>
      </c>
      <c r="V4889" s="33" t="s">
        <v>26482</v>
      </c>
      <c r="W4889" s="33" t="s">
        <v>26485</v>
      </c>
      <c r="X4889" s="33" t="s">
        <v>93</v>
      </c>
      <c r="Y4889" s="33">
        <v>1443</v>
      </c>
      <c r="AA4889" s="33" t="s">
        <v>42842</v>
      </c>
      <c r="AB4889" s="33">
        <v>3558</v>
      </c>
      <c r="AC4889" s="103">
        <v>17517</v>
      </c>
    </row>
    <row r="4890" spans="1:29" ht="13" customHeight="1" x14ac:dyDescent="0.2">
      <c r="A4890" s="33" t="s">
        <v>20832</v>
      </c>
      <c r="B4890" s="33">
        <v>44</v>
      </c>
      <c r="C4890" s="33" t="s">
        <v>13</v>
      </c>
      <c r="D4890" s="33" t="s">
        <v>30</v>
      </c>
      <c r="E4890" s="33" t="s">
        <v>20833</v>
      </c>
      <c r="F4890" s="94">
        <v>42467</v>
      </c>
      <c r="G4890" s="33" t="s">
        <v>21100</v>
      </c>
      <c r="H4890" s="33" t="s">
        <v>1518</v>
      </c>
      <c r="I4890" s="33" t="s">
        <v>429</v>
      </c>
      <c r="J4890" s="62">
        <v>68107</v>
      </c>
      <c r="K4890" s="33" t="s">
        <v>879</v>
      </c>
      <c r="L4890" s="33" t="s">
        <v>2092</v>
      </c>
      <c r="M4890" s="1" t="s">
        <v>46320</v>
      </c>
      <c r="N4890" s="33" t="s">
        <v>20</v>
      </c>
      <c r="O4890" s="33" t="s">
        <v>21247</v>
      </c>
      <c r="P4890" s="33" t="s">
        <v>45771</v>
      </c>
      <c r="Q4890" s="33" t="s">
        <v>29986</v>
      </c>
      <c r="R4890" s="39" t="s">
        <v>20834</v>
      </c>
      <c r="S4890" s="33" t="s">
        <v>93</v>
      </c>
      <c r="T4890" s="33" t="s">
        <v>350</v>
      </c>
      <c r="U4890" s="33" t="s">
        <v>26775</v>
      </c>
      <c r="V4890" s="33" t="s">
        <v>26484</v>
      </c>
      <c r="W4890" s="33" t="s">
        <v>26485</v>
      </c>
      <c r="X4890" s="33" t="s">
        <v>93</v>
      </c>
      <c r="Y4890" s="33">
        <v>1445</v>
      </c>
      <c r="AA4890" s="33" t="s">
        <v>42842</v>
      </c>
      <c r="AB4890" s="33">
        <v>3559</v>
      </c>
      <c r="AC4890" s="103">
        <v>17516</v>
      </c>
    </row>
    <row r="4891" spans="1:29" ht="13" customHeight="1" x14ac:dyDescent="0.2">
      <c r="A4891" s="33" t="s">
        <v>20817</v>
      </c>
      <c r="B4891" s="33">
        <v>20</v>
      </c>
      <c r="C4891" s="33" t="s">
        <v>13</v>
      </c>
      <c r="D4891" s="33" t="s">
        <v>41</v>
      </c>
      <c r="F4891" s="94">
        <v>42466</v>
      </c>
      <c r="G4891" s="33" t="s">
        <v>21018</v>
      </c>
      <c r="H4891" s="33" t="s">
        <v>91</v>
      </c>
      <c r="I4891" s="33" t="s">
        <v>38</v>
      </c>
      <c r="J4891" s="62">
        <v>91342</v>
      </c>
      <c r="K4891" s="33" t="s">
        <v>91</v>
      </c>
      <c r="L4891" s="33" t="s">
        <v>92</v>
      </c>
      <c r="M4891" s="1" t="s">
        <v>45984</v>
      </c>
      <c r="N4891" s="33" t="s">
        <v>4952</v>
      </c>
      <c r="O4891" s="33" t="s">
        <v>20818</v>
      </c>
      <c r="P4891" s="33" t="s">
        <v>49738</v>
      </c>
      <c r="Q4891" s="33" t="s">
        <v>29986</v>
      </c>
      <c r="R4891" s="39" t="s">
        <v>20819</v>
      </c>
      <c r="S4891" s="33" t="s">
        <v>509</v>
      </c>
      <c r="T4891" s="33" t="s">
        <v>21</v>
      </c>
      <c r="U4891" s="33" t="s">
        <v>26682</v>
      </c>
      <c r="V4891" s="33" t="s">
        <v>26484</v>
      </c>
      <c r="W4891" s="33" t="s">
        <v>26485</v>
      </c>
      <c r="X4891" s="33" t="s">
        <v>93</v>
      </c>
      <c r="Y4891" s="33">
        <v>1442</v>
      </c>
      <c r="AA4891" s="33" t="s">
        <v>42844</v>
      </c>
      <c r="AB4891" s="33">
        <v>3556</v>
      </c>
      <c r="AC4891" s="103">
        <v>17513</v>
      </c>
    </row>
    <row r="4892" spans="1:29" ht="13" customHeight="1" x14ac:dyDescent="0.2">
      <c r="A4892" s="33" t="s">
        <v>20829</v>
      </c>
      <c r="B4892" s="33">
        <v>40</v>
      </c>
      <c r="C4892" s="33" t="s">
        <v>102</v>
      </c>
      <c r="D4892" s="33" t="s">
        <v>78</v>
      </c>
      <c r="F4892" s="94">
        <v>42466</v>
      </c>
      <c r="G4892" s="33" t="s">
        <v>22033</v>
      </c>
      <c r="H4892" s="33" t="s">
        <v>9554</v>
      </c>
      <c r="I4892" s="33" t="s">
        <v>297</v>
      </c>
      <c r="J4892" s="62">
        <v>37066</v>
      </c>
      <c r="K4892" s="33" t="s">
        <v>569</v>
      </c>
      <c r="L4892" s="33" t="s">
        <v>20830</v>
      </c>
      <c r="M4892" s="1" t="s">
        <v>47979</v>
      </c>
      <c r="N4892" s="33" t="s">
        <v>20</v>
      </c>
      <c r="O4892" s="33" t="s">
        <v>20887</v>
      </c>
      <c r="P4892" s="33" t="s">
        <v>31864</v>
      </c>
      <c r="Q4892" s="33" t="s">
        <v>29986</v>
      </c>
      <c r="R4892" s="39" t="s">
        <v>20831</v>
      </c>
      <c r="S4892" s="33" t="s">
        <v>22</v>
      </c>
      <c r="T4892" s="33" t="s">
        <v>21</v>
      </c>
      <c r="U4892" s="33" t="s">
        <v>26539</v>
      </c>
      <c r="V4892" s="33" t="s">
        <v>26484</v>
      </c>
      <c r="W4892" s="33" t="s">
        <v>26485</v>
      </c>
      <c r="X4892" s="33" t="s">
        <v>509</v>
      </c>
      <c r="Y4892" s="33">
        <v>1441</v>
      </c>
      <c r="AA4892" s="33" t="s">
        <v>42844</v>
      </c>
      <c r="AB4892" s="33">
        <v>3555</v>
      </c>
      <c r="AC4892" s="103">
        <v>17510</v>
      </c>
    </row>
    <row r="4893" spans="1:29" ht="13" customHeight="1" x14ac:dyDescent="0.2">
      <c r="A4893" s="33" t="s">
        <v>21102</v>
      </c>
      <c r="B4893" s="33">
        <v>60</v>
      </c>
      <c r="C4893" s="33" t="s">
        <v>13</v>
      </c>
      <c r="D4893" s="33" t="s">
        <v>30</v>
      </c>
      <c r="F4893" s="94">
        <v>42466</v>
      </c>
      <c r="G4893" s="33" t="s">
        <v>21103</v>
      </c>
      <c r="H4893" s="33" t="s">
        <v>21104</v>
      </c>
      <c r="I4893" s="33" t="s">
        <v>62</v>
      </c>
      <c r="J4893" s="62">
        <v>45656</v>
      </c>
      <c r="K4893" s="33" t="s">
        <v>401</v>
      </c>
      <c r="L4893" s="33" t="s">
        <v>8392</v>
      </c>
      <c r="M4893" s="1" t="s">
        <v>47980</v>
      </c>
      <c r="N4893" s="33" t="s">
        <v>20</v>
      </c>
      <c r="O4893" s="33" t="s">
        <v>21154</v>
      </c>
      <c r="P4893" s="33" t="s">
        <v>45771</v>
      </c>
      <c r="Q4893" s="33" t="s">
        <v>29986</v>
      </c>
      <c r="R4893" s="39" t="s">
        <v>21223</v>
      </c>
      <c r="S4893" s="33" t="s">
        <v>93</v>
      </c>
      <c r="T4893" s="33" t="s">
        <v>21</v>
      </c>
      <c r="U4893" s="33" t="s">
        <v>26539</v>
      </c>
      <c r="V4893" s="33" t="s">
        <v>26482</v>
      </c>
      <c r="W4893" s="33" t="s">
        <v>26485</v>
      </c>
      <c r="X4893" s="33" t="s">
        <v>93</v>
      </c>
      <c r="Y4893" s="33">
        <v>1439</v>
      </c>
      <c r="AA4893" s="33" t="s">
        <v>42843</v>
      </c>
      <c r="AB4893" s="33">
        <v>3554</v>
      </c>
      <c r="AC4893" s="103">
        <v>17514</v>
      </c>
    </row>
    <row r="4894" spans="1:29" ht="13" customHeight="1" x14ac:dyDescent="0.2">
      <c r="A4894" s="33" t="s">
        <v>21105</v>
      </c>
      <c r="B4894" s="33">
        <v>39</v>
      </c>
      <c r="C4894" s="33" t="s">
        <v>13</v>
      </c>
      <c r="D4894" s="33" t="s">
        <v>30</v>
      </c>
      <c r="F4894" s="94">
        <v>42466</v>
      </c>
      <c r="G4894" s="33" t="s">
        <v>21106</v>
      </c>
      <c r="H4894" s="33" t="s">
        <v>3264</v>
      </c>
      <c r="I4894" s="33" t="s">
        <v>55</v>
      </c>
      <c r="J4894" s="62">
        <v>34208</v>
      </c>
      <c r="K4894" s="33" t="s">
        <v>3266</v>
      </c>
      <c r="L4894" s="33" t="s">
        <v>3267</v>
      </c>
      <c r="M4894" s="1" t="s">
        <v>46215</v>
      </c>
      <c r="N4894" s="33" t="s">
        <v>362</v>
      </c>
      <c r="O4894" s="33" t="s">
        <v>21230</v>
      </c>
      <c r="P4894" s="33" t="s">
        <v>45771</v>
      </c>
      <c r="Q4894" s="33" t="s">
        <v>29986</v>
      </c>
      <c r="R4894" s="39" t="s">
        <v>21231</v>
      </c>
      <c r="S4894" s="33" t="s">
        <v>22</v>
      </c>
      <c r="T4894" s="33" t="s">
        <v>45897</v>
      </c>
      <c r="U4894" s="33" t="s">
        <v>49804</v>
      </c>
      <c r="V4894" s="33" t="s">
        <v>26482</v>
      </c>
      <c r="W4894" s="33" t="s">
        <v>26485</v>
      </c>
      <c r="AA4894" s="33" t="s">
        <v>42844</v>
      </c>
      <c r="AB4894" s="33">
        <v>3557</v>
      </c>
      <c r="AC4894" s="103">
        <v>17515</v>
      </c>
    </row>
    <row r="4895" spans="1:29" ht="13" customHeight="1" x14ac:dyDescent="0.2">
      <c r="A4895" s="33" t="s">
        <v>20824</v>
      </c>
      <c r="B4895" s="33">
        <v>52</v>
      </c>
      <c r="C4895" s="33" t="s">
        <v>13</v>
      </c>
      <c r="D4895" s="33" t="s">
        <v>30</v>
      </c>
      <c r="E4895" s="33" t="s">
        <v>20825</v>
      </c>
      <c r="F4895" s="94">
        <v>42465</v>
      </c>
      <c r="G4895" s="33" t="s">
        <v>21107</v>
      </c>
      <c r="H4895" s="33" t="s">
        <v>20826</v>
      </c>
      <c r="I4895" s="33" t="s">
        <v>39</v>
      </c>
      <c r="J4895" s="62" t="s">
        <v>21139</v>
      </c>
      <c r="K4895" s="33" t="s">
        <v>8077</v>
      </c>
      <c r="L4895" s="33" t="s">
        <v>21108</v>
      </c>
      <c r="M4895" s="1" t="s">
        <v>47981</v>
      </c>
      <c r="N4895" s="33" t="s">
        <v>20</v>
      </c>
      <c r="O4895" s="33" t="s">
        <v>20827</v>
      </c>
      <c r="P4895" s="33" t="s">
        <v>45771</v>
      </c>
      <c r="Q4895" s="33" t="s">
        <v>29986</v>
      </c>
      <c r="R4895" s="39" t="s">
        <v>20828</v>
      </c>
      <c r="S4895" s="33" t="s">
        <v>509</v>
      </c>
      <c r="T4895" s="33" t="s">
        <v>21</v>
      </c>
      <c r="U4895" s="33" t="s">
        <v>26682</v>
      </c>
      <c r="V4895" s="33" t="s">
        <v>26482</v>
      </c>
      <c r="W4895" s="33" t="s">
        <v>26485</v>
      </c>
      <c r="X4895" s="33" t="s">
        <v>93</v>
      </c>
      <c r="Y4895" s="33">
        <v>1437</v>
      </c>
      <c r="AA4895" s="33" t="s">
        <v>42844</v>
      </c>
      <c r="AB4895" s="33">
        <v>3552</v>
      </c>
      <c r="AC4895" s="103">
        <v>17509</v>
      </c>
    </row>
    <row r="4896" spans="1:29" ht="13" customHeight="1" x14ac:dyDescent="0.2">
      <c r="A4896" s="33" t="s">
        <v>20820</v>
      </c>
      <c r="B4896" s="33">
        <v>44</v>
      </c>
      <c r="C4896" s="33" t="s">
        <v>13</v>
      </c>
      <c r="D4896" s="33" t="s">
        <v>78</v>
      </c>
      <c r="E4896" s="33" t="s">
        <v>20821</v>
      </c>
      <c r="F4896" s="94">
        <v>42465</v>
      </c>
      <c r="G4896" s="33" t="s">
        <v>20822</v>
      </c>
      <c r="H4896" s="33" t="s">
        <v>196</v>
      </c>
      <c r="I4896" s="33" t="s">
        <v>197</v>
      </c>
      <c r="J4896" s="62">
        <v>46201</v>
      </c>
      <c r="K4896" s="33" t="s">
        <v>389</v>
      </c>
      <c r="L4896" s="33" t="s">
        <v>198</v>
      </c>
      <c r="M4896" s="1" t="s">
        <v>46034</v>
      </c>
      <c r="N4896" s="33" t="s">
        <v>20</v>
      </c>
      <c r="O4896" s="33" t="s">
        <v>20888</v>
      </c>
      <c r="P4896" s="33" t="s">
        <v>31754</v>
      </c>
      <c r="Q4896" s="33" t="s">
        <v>29986</v>
      </c>
      <c r="R4896" s="39" t="s">
        <v>20823</v>
      </c>
      <c r="S4896" s="33" t="s">
        <v>22</v>
      </c>
      <c r="T4896" s="33" t="s">
        <v>45897</v>
      </c>
      <c r="U4896" s="33" t="s">
        <v>49804</v>
      </c>
      <c r="V4896" s="33" t="s">
        <v>26484</v>
      </c>
      <c r="W4896" s="33" t="s">
        <v>26485</v>
      </c>
      <c r="X4896" s="33" t="s">
        <v>509</v>
      </c>
      <c r="Y4896" s="33">
        <v>1438</v>
      </c>
      <c r="AA4896" s="33" t="s">
        <v>42842</v>
      </c>
      <c r="AB4896" s="33">
        <v>3553</v>
      </c>
      <c r="AC4896" s="103">
        <v>17508</v>
      </c>
    </row>
    <row r="4897" spans="1:29" ht="13" customHeight="1" x14ac:dyDescent="0.2">
      <c r="A4897" s="33" t="s">
        <v>21019</v>
      </c>
      <c r="B4897" s="33">
        <v>50</v>
      </c>
      <c r="C4897" s="33" t="s">
        <v>13</v>
      </c>
      <c r="D4897" s="33" t="s">
        <v>41</v>
      </c>
      <c r="E4897" s="33" t="s">
        <v>20814</v>
      </c>
      <c r="F4897" s="94">
        <v>42464</v>
      </c>
      <c r="G4897" s="33" t="s">
        <v>21020</v>
      </c>
      <c r="H4897" s="33" t="s">
        <v>6177</v>
      </c>
      <c r="I4897" s="33" t="s">
        <v>121</v>
      </c>
      <c r="J4897" s="62">
        <v>55404</v>
      </c>
      <c r="K4897" s="33" t="s">
        <v>1006</v>
      </c>
      <c r="L4897" s="33" t="s">
        <v>15108</v>
      </c>
      <c r="M4897" s="1" t="s">
        <v>45996</v>
      </c>
      <c r="N4897" s="33" t="s">
        <v>20</v>
      </c>
      <c r="O4897" s="33" t="s">
        <v>20815</v>
      </c>
      <c r="P4897" s="33" t="s">
        <v>37002</v>
      </c>
      <c r="Q4897" s="33" t="s">
        <v>29986</v>
      </c>
      <c r="R4897" s="39" t="s">
        <v>20816</v>
      </c>
      <c r="S4897" s="33" t="s">
        <v>509</v>
      </c>
      <c r="T4897" s="33" t="s">
        <v>21</v>
      </c>
      <c r="U4897" s="33" t="s">
        <v>26682</v>
      </c>
      <c r="V4897" s="33" t="s">
        <v>26484</v>
      </c>
      <c r="W4897" s="33" t="s">
        <v>26485</v>
      </c>
      <c r="X4897" s="33" t="s">
        <v>93</v>
      </c>
      <c r="Y4897" s="33">
        <v>1428</v>
      </c>
      <c r="AA4897" s="33" t="s">
        <v>42842</v>
      </c>
      <c r="AB4897" s="33">
        <v>3551</v>
      </c>
      <c r="AC4897" s="103">
        <v>17507</v>
      </c>
    </row>
    <row r="4898" spans="1:29" ht="13" customHeight="1" x14ac:dyDescent="0.2">
      <c r="A4898" s="33" t="s">
        <v>21110</v>
      </c>
      <c r="B4898" s="33">
        <v>25</v>
      </c>
      <c r="C4898" s="33" t="s">
        <v>13</v>
      </c>
      <c r="D4898" s="33" t="s">
        <v>30</v>
      </c>
      <c r="E4898" s="33" t="s">
        <v>20802</v>
      </c>
      <c r="F4898" s="94">
        <v>42463</v>
      </c>
      <c r="G4898" s="33" t="s">
        <v>21111</v>
      </c>
      <c r="H4898" s="33" t="s">
        <v>1224</v>
      </c>
      <c r="I4898" s="33" t="s">
        <v>66</v>
      </c>
      <c r="J4898" s="62">
        <v>78703</v>
      </c>
      <c r="K4898" s="33" t="s">
        <v>1225</v>
      </c>
      <c r="L4898" s="33" t="s">
        <v>1226</v>
      </c>
      <c r="M4898" s="1" t="s">
        <v>46070</v>
      </c>
      <c r="N4898" s="33" t="s">
        <v>20</v>
      </c>
      <c r="O4898" s="33" t="s">
        <v>20803</v>
      </c>
      <c r="P4898" s="33" t="s">
        <v>45771</v>
      </c>
      <c r="Q4898" s="33" t="s">
        <v>29986</v>
      </c>
      <c r="R4898" s="39" t="s">
        <v>20802</v>
      </c>
      <c r="S4898" s="33" t="s">
        <v>22</v>
      </c>
      <c r="T4898" s="33" t="s">
        <v>21</v>
      </c>
      <c r="U4898" s="33" t="s">
        <v>26689</v>
      </c>
      <c r="V4898" s="33" t="s">
        <v>26484</v>
      </c>
      <c r="W4898" s="33" t="s">
        <v>26486</v>
      </c>
      <c r="X4898" s="33" t="s">
        <v>93</v>
      </c>
      <c r="Y4898" s="33">
        <v>1431</v>
      </c>
      <c r="AA4898" s="33" t="s">
        <v>42844</v>
      </c>
      <c r="AB4898" s="33">
        <v>3547</v>
      </c>
      <c r="AC4898" s="103">
        <v>17502</v>
      </c>
    </row>
    <row r="4899" spans="1:29" ht="13" customHeight="1" x14ac:dyDescent="0.2">
      <c r="A4899" s="33" t="s">
        <v>21109</v>
      </c>
      <c r="B4899" s="33">
        <v>69</v>
      </c>
      <c r="C4899" s="33" t="s">
        <v>13</v>
      </c>
      <c r="D4899" s="33" t="s">
        <v>30</v>
      </c>
      <c r="F4899" s="94">
        <v>42463</v>
      </c>
      <c r="G4899" s="33" t="s">
        <v>20804</v>
      </c>
      <c r="H4899" s="33" t="s">
        <v>20805</v>
      </c>
      <c r="I4899" s="33" t="s">
        <v>406</v>
      </c>
      <c r="J4899" s="62">
        <v>54703</v>
      </c>
      <c r="K4899" s="33" t="s">
        <v>20805</v>
      </c>
      <c r="L4899" s="33" t="s">
        <v>20806</v>
      </c>
      <c r="M4899" s="1" t="s">
        <v>46790</v>
      </c>
      <c r="N4899" s="33" t="s">
        <v>20</v>
      </c>
      <c r="O4899" s="33" t="s">
        <v>20807</v>
      </c>
      <c r="P4899" s="33" t="s">
        <v>45771</v>
      </c>
      <c r="Q4899" s="33" t="s">
        <v>29986</v>
      </c>
      <c r="R4899" s="39" t="s">
        <v>20808</v>
      </c>
      <c r="S4899" s="33" t="s">
        <v>93</v>
      </c>
      <c r="T4899" s="33" t="s">
        <v>21</v>
      </c>
      <c r="U4899" s="33" t="s">
        <v>27706</v>
      </c>
      <c r="V4899" s="33" t="s">
        <v>26484</v>
      </c>
      <c r="W4899" s="33" t="s">
        <v>26485</v>
      </c>
      <c r="X4899" s="33" t="s">
        <v>93</v>
      </c>
      <c r="Y4899" s="33">
        <v>1433</v>
      </c>
      <c r="AA4899" s="33" t="s">
        <v>42844</v>
      </c>
      <c r="AB4899" s="33">
        <v>3548</v>
      </c>
      <c r="AC4899" s="103">
        <v>17503</v>
      </c>
    </row>
    <row r="4900" spans="1:29" ht="13" customHeight="1" x14ac:dyDescent="0.2">
      <c r="A4900" s="33" t="s">
        <v>20809</v>
      </c>
      <c r="B4900" s="33">
        <v>36</v>
      </c>
      <c r="C4900" s="33" t="s">
        <v>102</v>
      </c>
      <c r="D4900" s="33" t="s">
        <v>30</v>
      </c>
      <c r="E4900" s="33" t="s">
        <v>20810</v>
      </c>
      <c r="F4900" s="94">
        <v>42463</v>
      </c>
      <c r="G4900" s="33" t="s">
        <v>21112</v>
      </c>
      <c r="H4900" s="33" t="s">
        <v>20811</v>
      </c>
      <c r="I4900" s="33" t="s">
        <v>87</v>
      </c>
      <c r="J4900" s="62">
        <v>36866</v>
      </c>
      <c r="K4900" s="33" t="s">
        <v>1443</v>
      </c>
      <c r="L4900" s="33" t="s">
        <v>10508</v>
      </c>
      <c r="M4900" s="1" t="s">
        <v>47982</v>
      </c>
      <c r="N4900" s="33" t="s">
        <v>20</v>
      </c>
      <c r="O4900" s="33" t="s">
        <v>20812</v>
      </c>
      <c r="P4900" s="33" t="s">
        <v>42395</v>
      </c>
      <c r="Q4900" s="33" t="s">
        <v>29986</v>
      </c>
      <c r="R4900" s="39" t="s">
        <v>20813</v>
      </c>
      <c r="S4900" s="33" t="s">
        <v>509</v>
      </c>
      <c r="T4900" s="33" t="s">
        <v>28</v>
      </c>
      <c r="U4900" s="33" t="s">
        <v>26488</v>
      </c>
      <c r="V4900" s="33" t="s">
        <v>26482</v>
      </c>
      <c r="W4900" s="33" t="s">
        <v>26485</v>
      </c>
      <c r="X4900" s="33" t="s">
        <v>509</v>
      </c>
      <c r="Y4900" s="33">
        <v>1430</v>
      </c>
      <c r="AA4900" s="33" t="s">
        <v>42843</v>
      </c>
      <c r="AB4900" s="33">
        <v>3550</v>
      </c>
      <c r="AC4900" s="103">
        <v>17504</v>
      </c>
    </row>
    <row r="4901" spans="1:29" ht="13" customHeight="1" x14ac:dyDescent="0.2">
      <c r="A4901" s="33" t="s">
        <v>26621</v>
      </c>
      <c r="B4901" s="33">
        <v>48</v>
      </c>
      <c r="C4901" s="33" t="s">
        <v>13</v>
      </c>
      <c r="D4901" s="33" t="s">
        <v>30</v>
      </c>
      <c r="E4901" s="33" t="s">
        <v>29813</v>
      </c>
      <c r="F4901" s="94">
        <v>42463</v>
      </c>
      <c r="G4901" s="33" t="s">
        <v>29814</v>
      </c>
      <c r="H4901" s="33" t="s">
        <v>26620</v>
      </c>
      <c r="I4901" s="33" t="s">
        <v>18</v>
      </c>
      <c r="J4901" s="62" t="s">
        <v>29815</v>
      </c>
      <c r="K4901" s="33" t="s">
        <v>23252</v>
      </c>
      <c r="L4901" s="33" t="s">
        <v>13358</v>
      </c>
      <c r="M4901" s="1" t="s">
        <v>46993</v>
      </c>
      <c r="N4901" s="33" t="s">
        <v>20</v>
      </c>
      <c r="O4901" s="33" t="s">
        <v>29816</v>
      </c>
      <c r="P4901" s="33" t="s">
        <v>947</v>
      </c>
      <c r="Q4901" s="33" t="s">
        <v>29986</v>
      </c>
      <c r="R4901" s="39" t="s">
        <v>29817</v>
      </c>
      <c r="S4901" s="33" t="s">
        <v>93</v>
      </c>
      <c r="T4901" s="33" t="s">
        <v>28</v>
      </c>
      <c r="U4901" s="33" t="s">
        <v>26487</v>
      </c>
      <c r="V4901" s="33" t="s">
        <v>26487</v>
      </c>
      <c r="X4901" s="33" t="s">
        <v>93</v>
      </c>
      <c r="Y4901" s="33">
        <v>1845</v>
      </c>
      <c r="AA4901" s="33" t="s">
        <v>42843</v>
      </c>
      <c r="AB4901" s="33">
        <v>3549</v>
      </c>
      <c r="AC4901" s="103">
        <v>17505</v>
      </c>
    </row>
    <row r="4902" spans="1:29" ht="13" customHeight="1" x14ac:dyDescent="0.2">
      <c r="A4902" s="33" t="s">
        <v>20792</v>
      </c>
      <c r="B4902" s="33">
        <v>30</v>
      </c>
      <c r="C4902" s="33" t="s">
        <v>13</v>
      </c>
      <c r="D4902" s="33" t="s">
        <v>78</v>
      </c>
      <c r="E4902" s="33" t="s">
        <v>20793</v>
      </c>
      <c r="F4902" s="94">
        <v>42462</v>
      </c>
      <c r="G4902" s="33" t="s">
        <v>20794</v>
      </c>
      <c r="H4902" s="33" t="s">
        <v>196</v>
      </c>
      <c r="I4902" s="33" t="s">
        <v>197</v>
      </c>
      <c r="J4902" s="62">
        <v>46222</v>
      </c>
      <c r="K4902" s="33" t="s">
        <v>389</v>
      </c>
      <c r="L4902" s="33" t="s">
        <v>198</v>
      </c>
      <c r="M4902" s="1" t="s">
        <v>46034</v>
      </c>
      <c r="N4902" s="33" t="s">
        <v>20</v>
      </c>
      <c r="O4902" s="33" t="s">
        <v>20889</v>
      </c>
      <c r="P4902" s="33" t="s">
        <v>45771</v>
      </c>
      <c r="Q4902" s="33" t="s">
        <v>29986</v>
      </c>
      <c r="R4902" s="39" t="s">
        <v>20795</v>
      </c>
      <c r="S4902" s="33" t="s">
        <v>93</v>
      </c>
      <c r="T4902" s="33" t="s">
        <v>21</v>
      </c>
      <c r="U4902" s="33" t="s">
        <v>26689</v>
      </c>
      <c r="V4902" s="33" t="s">
        <v>26484</v>
      </c>
      <c r="W4902" s="33" t="s">
        <v>26485</v>
      </c>
      <c r="X4902" s="33" t="s">
        <v>93</v>
      </c>
      <c r="Y4902" s="33">
        <v>1432</v>
      </c>
      <c r="AA4902" s="33" t="s">
        <v>42842</v>
      </c>
      <c r="AB4902" s="33">
        <v>3546</v>
      </c>
      <c r="AC4902" s="103">
        <v>17500</v>
      </c>
    </row>
    <row r="4903" spans="1:29" ht="13" customHeight="1" x14ac:dyDescent="0.2">
      <c r="A4903" s="33" t="s">
        <v>20796</v>
      </c>
      <c r="B4903" s="33">
        <v>37</v>
      </c>
      <c r="C4903" s="33" t="s">
        <v>13</v>
      </c>
      <c r="D4903" s="33" t="s">
        <v>41</v>
      </c>
      <c r="E4903" s="33" t="s">
        <v>20797</v>
      </c>
      <c r="F4903" s="94">
        <v>42461</v>
      </c>
      <c r="G4903" s="33" t="s">
        <v>20798</v>
      </c>
      <c r="H4903" s="33" t="s">
        <v>736</v>
      </c>
      <c r="I4903" s="33" t="s">
        <v>66</v>
      </c>
      <c r="J4903" s="62">
        <v>79761</v>
      </c>
      <c r="K4903" s="33" t="s">
        <v>737</v>
      </c>
      <c r="L4903" s="33" t="s">
        <v>20799</v>
      </c>
      <c r="M4903" s="1" t="s">
        <v>46679</v>
      </c>
      <c r="N4903" s="33" t="s">
        <v>20</v>
      </c>
      <c r="O4903" s="33" t="s">
        <v>20800</v>
      </c>
      <c r="P4903" s="33" t="s">
        <v>42395</v>
      </c>
      <c r="Q4903" s="33" t="s">
        <v>29986</v>
      </c>
      <c r="R4903" s="39" t="s">
        <v>20801</v>
      </c>
      <c r="S4903" s="33" t="s">
        <v>93</v>
      </c>
      <c r="T4903" s="33" t="s">
        <v>21</v>
      </c>
      <c r="U4903" s="33" t="s">
        <v>26689</v>
      </c>
      <c r="V4903" s="33" t="s">
        <v>26484</v>
      </c>
      <c r="W4903" s="33" t="s">
        <v>26485</v>
      </c>
      <c r="X4903" s="33" t="s">
        <v>93</v>
      </c>
      <c r="Y4903" s="33">
        <v>1435</v>
      </c>
      <c r="AA4903" s="33" t="s">
        <v>42842</v>
      </c>
      <c r="AB4903" s="33">
        <v>3544</v>
      </c>
      <c r="AC4903" s="103">
        <v>17497</v>
      </c>
    </row>
    <row r="4904" spans="1:29" ht="13" customHeight="1" x14ac:dyDescent="0.2">
      <c r="A4904" s="33" t="s">
        <v>20789</v>
      </c>
      <c r="B4904" s="33">
        <v>65</v>
      </c>
      <c r="C4904" s="33" t="s">
        <v>13</v>
      </c>
      <c r="D4904" s="33" t="s">
        <v>41</v>
      </c>
      <c r="F4904" s="94">
        <v>42461</v>
      </c>
      <c r="G4904" s="33" t="s">
        <v>21021</v>
      </c>
      <c r="H4904" s="33" t="s">
        <v>20790</v>
      </c>
      <c r="I4904" s="33" t="s">
        <v>66</v>
      </c>
      <c r="J4904" s="62">
        <v>78644</v>
      </c>
      <c r="K4904" s="33" t="s">
        <v>7846</v>
      </c>
      <c r="L4904" s="33" t="s">
        <v>24607</v>
      </c>
      <c r="M4904" s="1" t="s">
        <v>47983</v>
      </c>
      <c r="N4904" s="33" t="s">
        <v>20</v>
      </c>
      <c r="O4904" s="33" t="s">
        <v>36595</v>
      </c>
      <c r="P4904" s="33" t="s">
        <v>45771</v>
      </c>
      <c r="Q4904" s="33" t="s">
        <v>29986</v>
      </c>
      <c r="R4904" s="39" t="s">
        <v>20791</v>
      </c>
      <c r="S4904" s="33" t="s">
        <v>509</v>
      </c>
      <c r="T4904" s="33" t="s">
        <v>28</v>
      </c>
      <c r="U4904" s="33" t="s">
        <v>26516</v>
      </c>
      <c r="V4904" s="33" t="s">
        <v>26487</v>
      </c>
      <c r="W4904" s="33" t="s">
        <v>26485</v>
      </c>
      <c r="X4904" s="33" t="s">
        <v>93</v>
      </c>
      <c r="Y4904" s="33">
        <v>1427</v>
      </c>
      <c r="AA4904" s="33" t="s">
        <v>42843</v>
      </c>
      <c r="AB4904" s="33">
        <v>3545</v>
      </c>
      <c r="AC4904" s="103">
        <v>17496</v>
      </c>
    </row>
    <row r="4905" spans="1:29" ht="13" customHeight="1" x14ac:dyDescent="0.2">
      <c r="A4905" s="33" t="s">
        <v>20753</v>
      </c>
      <c r="B4905" s="33">
        <v>18</v>
      </c>
      <c r="C4905" s="33" t="s">
        <v>13</v>
      </c>
      <c r="D4905" s="33" t="s">
        <v>78</v>
      </c>
      <c r="E4905" s="33" t="s">
        <v>20754</v>
      </c>
      <c r="F4905" s="94">
        <v>42460</v>
      </c>
      <c r="G4905" s="33" t="s">
        <v>20752</v>
      </c>
      <c r="H4905" s="33" t="s">
        <v>1483</v>
      </c>
      <c r="I4905" s="33" t="s">
        <v>45</v>
      </c>
      <c r="J4905" s="62">
        <v>21202</v>
      </c>
      <c r="K4905" s="33" t="s">
        <v>4310</v>
      </c>
      <c r="L4905" s="33" t="s">
        <v>2544</v>
      </c>
      <c r="M4905" s="1" t="s">
        <v>46137</v>
      </c>
      <c r="N4905" s="33" t="s">
        <v>20</v>
      </c>
      <c r="O4905" s="33" t="s">
        <v>20750</v>
      </c>
      <c r="P4905" s="33" t="s">
        <v>45771</v>
      </c>
      <c r="Q4905" s="33" t="s">
        <v>29986</v>
      </c>
      <c r="R4905" s="39" t="s">
        <v>20751</v>
      </c>
      <c r="S4905" s="33" t="s">
        <v>93</v>
      </c>
      <c r="T4905" s="33" t="s">
        <v>21</v>
      </c>
      <c r="U4905" s="33" t="s">
        <v>26689</v>
      </c>
      <c r="V4905" s="33" t="s">
        <v>26484</v>
      </c>
      <c r="W4905" s="33" t="s">
        <v>26485</v>
      </c>
      <c r="X4905" s="33" t="s">
        <v>93</v>
      </c>
      <c r="Y4905" s="33">
        <v>1424</v>
      </c>
      <c r="AA4905" s="33" t="s">
        <v>42842</v>
      </c>
      <c r="AB4905" s="33">
        <v>3540</v>
      </c>
      <c r="AC4905" s="103">
        <v>17491</v>
      </c>
    </row>
    <row r="4906" spans="1:29" ht="13" customHeight="1" x14ac:dyDescent="0.2">
      <c r="A4906" s="33" t="s">
        <v>26619</v>
      </c>
      <c r="B4906" s="33">
        <v>31</v>
      </c>
      <c r="C4906" s="33" t="s">
        <v>13</v>
      </c>
      <c r="D4906" s="33" t="s">
        <v>78</v>
      </c>
      <c r="E4906" s="33" t="s">
        <v>29782</v>
      </c>
      <c r="F4906" s="94">
        <v>42460</v>
      </c>
      <c r="G4906" s="33" t="s">
        <v>29786</v>
      </c>
      <c r="H4906" s="33" t="s">
        <v>604</v>
      </c>
      <c r="I4906" s="33" t="s">
        <v>249</v>
      </c>
      <c r="J4906" s="62" t="s">
        <v>29783</v>
      </c>
      <c r="K4906" s="33" t="s">
        <v>524</v>
      </c>
      <c r="L4906" s="33" t="s">
        <v>525</v>
      </c>
      <c r="M4906" s="1" t="s">
        <v>48881</v>
      </c>
      <c r="N4906" s="33" t="s">
        <v>20</v>
      </c>
      <c r="O4906" s="33" t="s">
        <v>29784</v>
      </c>
      <c r="P4906" s="33" t="s">
        <v>45771</v>
      </c>
      <c r="Q4906" s="33" t="s">
        <v>29986</v>
      </c>
      <c r="R4906" s="39" t="s">
        <v>29785</v>
      </c>
      <c r="S4906" s="33" t="s">
        <v>93</v>
      </c>
      <c r="T4906" s="33" t="s">
        <v>21</v>
      </c>
      <c r="U4906" s="33" t="s">
        <v>26689</v>
      </c>
      <c r="V4906" s="33" t="s">
        <v>26484</v>
      </c>
      <c r="W4906" s="33" t="s">
        <v>26486</v>
      </c>
      <c r="X4906" s="33" t="s">
        <v>509</v>
      </c>
      <c r="Y4906" s="33">
        <v>1846</v>
      </c>
      <c r="AA4906" s="33" t="s">
        <v>42844</v>
      </c>
      <c r="AB4906" s="33">
        <v>3543</v>
      </c>
      <c r="AC4906" s="103">
        <v>17495</v>
      </c>
    </row>
    <row r="4907" spans="1:29" ht="13" customHeight="1" x14ac:dyDescent="0.2">
      <c r="A4907" s="33" t="s">
        <v>522</v>
      </c>
      <c r="B4907" s="33">
        <v>34</v>
      </c>
      <c r="C4907" s="33" t="s">
        <v>13</v>
      </c>
      <c r="D4907" s="33" t="s">
        <v>78</v>
      </c>
      <c r="E4907" s="33" t="s">
        <v>20759</v>
      </c>
      <c r="F4907" s="94">
        <v>42460</v>
      </c>
      <c r="G4907" s="33" t="s">
        <v>20757</v>
      </c>
      <c r="H4907" s="33" t="s">
        <v>815</v>
      </c>
      <c r="I4907" s="33" t="s">
        <v>224</v>
      </c>
      <c r="J4907" s="62">
        <v>21202</v>
      </c>
      <c r="K4907" s="33" t="s">
        <v>17123</v>
      </c>
      <c r="L4907" s="33" t="s">
        <v>3048</v>
      </c>
      <c r="M4907" s="1" t="s">
        <v>46704</v>
      </c>
      <c r="N4907" s="33" t="s">
        <v>20</v>
      </c>
      <c r="O4907" s="33" t="s">
        <v>20756</v>
      </c>
      <c r="P4907" s="33" t="s">
        <v>45771</v>
      </c>
      <c r="Q4907" s="33" t="s">
        <v>29986</v>
      </c>
      <c r="R4907" s="39" t="s">
        <v>20758</v>
      </c>
      <c r="S4907" s="33" t="s">
        <v>93</v>
      </c>
      <c r="T4907" s="33" t="s">
        <v>21</v>
      </c>
      <c r="U4907" s="33" t="s">
        <v>26689</v>
      </c>
      <c r="V4907" s="33" t="s">
        <v>26484</v>
      </c>
      <c r="W4907" s="33" t="s">
        <v>26485</v>
      </c>
      <c r="X4907" s="33" t="s">
        <v>93</v>
      </c>
      <c r="Y4907" s="33">
        <v>1426</v>
      </c>
      <c r="AA4907" s="33" t="s">
        <v>42842</v>
      </c>
      <c r="AB4907" s="33">
        <v>3542</v>
      </c>
      <c r="AC4907" s="103">
        <v>17492</v>
      </c>
    </row>
    <row r="4908" spans="1:29" ht="13" customHeight="1" x14ac:dyDescent="0.2">
      <c r="A4908" s="33" t="s">
        <v>20755</v>
      </c>
      <c r="B4908" s="33">
        <v>43</v>
      </c>
      <c r="C4908" s="33" t="s">
        <v>13</v>
      </c>
      <c r="D4908" s="33" t="s">
        <v>78</v>
      </c>
      <c r="E4908" s="33" t="s">
        <v>20754</v>
      </c>
      <c r="F4908" s="94">
        <v>42460</v>
      </c>
      <c r="G4908" s="33" t="s">
        <v>20752</v>
      </c>
      <c r="H4908" s="33" t="s">
        <v>1483</v>
      </c>
      <c r="I4908" s="33" t="s">
        <v>45</v>
      </c>
      <c r="J4908" s="62">
        <v>21202</v>
      </c>
      <c r="K4908" s="33" t="s">
        <v>4310</v>
      </c>
      <c r="L4908" s="33" t="s">
        <v>2544</v>
      </c>
      <c r="M4908" s="1" t="s">
        <v>46137</v>
      </c>
      <c r="N4908" s="33" t="s">
        <v>20</v>
      </c>
      <c r="O4908" s="33" t="s">
        <v>20750</v>
      </c>
      <c r="P4908" s="33" t="s">
        <v>45771</v>
      </c>
      <c r="Q4908" s="33" t="s">
        <v>29986</v>
      </c>
      <c r="R4908" s="39" t="s">
        <v>20751</v>
      </c>
      <c r="S4908" s="33" t="s">
        <v>93</v>
      </c>
      <c r="T4908" s="33" t="s">
        <v>21</v>
      </c>
      <c r="U4908" s="33" t="s">
        <v>26689</v>
      </c>
      <c r="V4908" s="33" t="s">
        <v>26484</v>
      </c>
      <c r="W4908" s="33" t="s">
        <v>26485</v>
      </c>
      <c r="X4908" s="33" t="s">
        <v>93</v>
      </c>
      <c r="Y4908" s="33">
        <v>1425</v>
      </c>
      <c r="AA4908" s="33" t="s">
        <v>42842</v>
      </c>
      <c r="AB4908" s="33">
        <v>3541</v>
      </c>
      <c r="AC4908" s="103">
        <v>17490</v>
      </c>
    </row>
    <row r="4909" spans="1:29" ht="13" customHeight="1" x14ac:dyDescent="0.2">
      <c r="A4909" s="33" t="s">
        <v>20891</v>
      </c>
      <c r="B4909" s="33">
        <v>25</v>
      </c>
      <c r="C4909" s="33" t="s">
        <v>13</v>
      </c>
      <c r="D4909" s="33" t="s">
        <v>41</v>
      </c>
      <c r="F4909" s="94">
        <v>42459</v>
      </c>
      <c r="G4909" s="33" t="s">
        <v>20902</v>
      </c>
      <c r="H4909" s="33" t="s">
        <v>3054</v>
      </c>
      <c r="I4909" s="33" t="s">
        <v>111</v>
      </c>
      <c r="J4909" s="62">
        <v>85303</v>
      </c>
      <c r="K4909" s="33" t="s">
        <v>582</v>
      </c>
      <c r="L4909" s="33" t="s">
        <v>583</v>
      </c>
      <c r="M4909" s="1" t="s">
        <v>45935</v>
      </c>
      <c r="N4909" s="33" t="s">
        <v>20</v>
      </c>
      <c r="O4909" s="33" t="s">
        <v>20900</v>
      </c>
      <c r="P4909" s="33" t="s">
        <v>45771</v>
      </c>
      <c r="Q4909" s="33" t="s">
        <v>29986</v>
      </c>
      <c r="R4909" s="39" t="s">
        <v>20901</v>
      </c>
      <c r="S4909" s="33" t="s">
        <v>93</v>
      </c>
      <c r="T4909" s="33" t="s">
        <v>21</v>
      </c>
      <c r="U4909" s="33" t="s">
        <v>26689</v>
      </c>
      <c r="V4909" s="33" t="s">
        <v>26487</v>
      </c>
      <c r="W4909" s="33" t="s">
        <v>26485</v>
      </c>
      <c r="X4909" s="33" t="s">
        <v>93</v>
      </c>
      <c r="Y4909" s="33">
        <v>1436</v>
      </c>
      <c r="AA4909" s="33" t="s">
        <v>42844</v>
      </c>
      <c r="AB4909" s="33">
        <v>3538</v>
      </c>
      <c r="AC4909" s="103">
        <v>17485</v>
      </c>
    </row>
    <row r="4910" spans="1:29" ht="13" customHeight="1" x14ac:dyDescent="0.2">
      <c r="A4910" s="33" t="s">
        <v>19782</v>
      </c>
      <c r="B4910" s="33">
        <v>33</v>
      </c>
      <c r="C4910" s="33" t="s">
        <v>13</v>
      </c>
      <c r="D4910" s="33" t="s">
        <v>30</v>
      </c>
      <c r="F4910" s="94">
        <v>42459</v>
      </c>
      <c r="G4910" s="33" t="s">
        <v>19783</v>
      </c>
      <c r="H4910" s="33" t="s">
        <v>5480</v>
      </c>
      <c r="I4910" s="33" t="s">
        <v>38</v>
      </c>
      <c r="J4910" s="62">
        <v>90022</v>
      </c>
      <c r="K4910" s="33" t="s">
        <v>91</v>
      </c>
      <c r="L4910" s="33" t="s">
        <v>383</v>
      </c>
      <c r="M4910" s="1" t="s">
        <v>45973</v>
      </c>
      <c r="N4910" s="33" t="s">
        <v>20</v>
      </c>
      <c r="O4910" s="33" t="s">
        <v>19784</v>
      </c>
      <c r="P4910" s="33" t="s">
        <v>45771</v>
      </c>
      <c r="Q4910" s="33" t="s">
        <v>29986</v>
      </c>
      <c r="R4910" s="39" t="s">
        <v>19785</v>
      </c>
      <c r="S4910" s="33" t="s">
        <v>22</v>
      </c>
      <c r="T4910" s="33" t="s">
        <v>21</v>
      </c>
      <c r="U4910" s="33" t="s">
        <v>26689</v>
      </c>
      <c r="V4910" s="33" t="s">
        <v>26484</v>
      </c>
      <c r="W4910" s="33" t="s">
        <v>26486</v>
      </c>
      <c r="X4910" s="33" t="s">
        <v>93</v>
      </c>
      <c r="Y4910" s="33">
        <v>1423</v>
      </c>
      <c r="AA4910" s="33" t="s">
        <v>42842</v>
      </c>
      <c r="AB4910" s="33">
        <v>3537</v>
      </c>
      <c r="AC4910" s="103">
        <v>17486</v>
      </c>
    </row>
    <row r="4911" spans="1:29" ht="13" customHeight="1" x14ac:dyDescent="0.2">
      <c r="A4911" s="33" t="s">
        <v>21254</v>
      </c>
      <c r="B4911" s="33">
        <v>52</v>
      </c>
      <c r="C4911" s="33" t="s">
        <v>13</v>
      </c>
      <c r="D4911" s="33" t="s">
        <v>30</v>
      </c>
      <c r="F4911" s="94">
        <v>42459</v>
      </c>
      <c r="G4911" s="33" t="s">
        <v>21271</v>
      </c>
      <c r="H4911" s="33" t="s">
        <v>401</v>
      </c>
      <c r="I4911" s="33" t="s">
        <v>159</v>
      </c>
      <c r="J4911" s="62">
        <v>30233</v>
      </c>
      <c r="K4911" s="33" t="s">
        <v>21272</v>
      </c>
      <c r="L4911" s="33" t="s">
        <v>5703</v>
      </c>
      <c r="M4911" s="1" t="s">
        <v>47984</v>
      </c>
      <c r="N4911" s="33" t="s">
        <v>20</v>
      </c>
      <c r="O4911" s="33" t="s">
        <v>21270</v>
      </c>
      <c r="P4911" s="33" t="s">
        <v>42395</v>
      </c>
      <c r="Q4911" s="33" t="s">
        <v>29986</v>
      </c>
      <c r="R4911" s="39" t="s">
        <v>21267</v>
      </c>
      <c r="S4911" s="33" t="s">
        <v>93</v>
      </c>
      <c r="T4911" s="33" t="s">
        <v>21</v>
      </c>
      <c r="U4911" s="33" t="s">
        <v>26689</v>
      </c>
      <c r="V4911" s="33" t="s">
        <v>26484</v>
      </c>
      <c r="W4911" s="33" t="s">
        <v>26485</v>
      </c>
      <c r="X4911" s="33" t="s">
        <v>93</v>
      </c>
      <c r="Y4911" s="33">
        <v>1514</v>
      </c>
      <c r="AA4911" s="33" t="s">
        <v>42843</v>
      </c>
      <c r="AB4911" s="33">
        <v>3539</v>
      </c>
      <c r="AC4911" s="103">
        <v>17487</v>
      </c>
    </row>
    <row r="4912" spans="1:29" ht="13" customHeight="1" x14ac:dyDescent="0.2">
      <c r="A4912" s="33" t="s">
        <v>20893</v>
      </c>
      <c r="B4912" s="33">
        <v>50</v>
      </c>
      <c r="C4912" s="33" t="s">
        <v>102</v>
      </c>
      <c r="D4912" s="33" t="s">
        <v>30</v>
      </c>
      <c r="F4912" s="94">
        <v>42458</v>
      </c>
      <c r="G4912" s="33" t="s">
        <v>20895</v>
      </c>
      <c r="H4912" s="33" t="s">
        <v>18912</v>
      </c>
      <c r="I4912" s="33" t="s">
        <v>121</v>
      </c>
      <c r="J4912" s="62">
        <v>56431</v>
      </c>
      <c r="K4912" s="33" t="s">
        <v>18912</v>
      </c>
      <c r="L4912" s="33" t="s">
        <v>18910</v>
      </c>
      <c r="M4912" s="1" t="s">
        <v>47985</v>
      </c>
      <c r="N4912" s="33" t="s">
        <v>20</v>
      </c>
      <c r="O4912" s="33" t="s">
        <v>20894</v>
      </c>
      <c r="P4912" s="33" t="s">
        <v>45771</v>
      </c>
      <c r="Q4912" s="33" t="s">
        <v>29986</v>
      </c>
      <c r="R4912" s="39" t="s">
        <v>20896</v>
      </c>
      <c r="S4912" s="33" t="s">
        <v>509</v>
      </c>
      <c r="T4912" s="33" t="s">
        <v>21</v>
      </c>
      <c r="U4912" s="33" t="s">
        <v>26689</v>
      </c>
      <c r="V4912" s="33" t="s">
        <v>26484</v>
      </c>
      <c r="W4912" s="33" t="s">
        <v>26485</v>
      </c>
      <c r="X4912" s="33" t="s">
        <v>93</v>
      </c>
      <c r="Y4912" s="33">
        <v>1422</v>
      </c>
      <c r="AA4912" s="33" t="s">
        <v>42843</v>
      </c>
      <c r="AB4912" s="33">
        <v>3536</v>
      </c>
      <c r="AC4912" s="103">
        <v>17483</v>
      </c>
    </row>
    <row r="4913" spans="1:29" ht="13" customHeight="1" x14ac:dyDescent="0.2">
      <c r="A4913" s="33" t="s">
        <v>20262</v>
      </c>
      <c r="B4913" s="33">
        <v>51</v>
      </c>
      <c r="C4913" s="33" t="s">
        <v>13</v>
      </c>
      <c r="D4913" s="33" t="s">
        <v>30</v>
      </c>
      <c r="F4913" s="94">
        <v>42458</v>
      </c>
      <c r="G4913" s="33" t="s">
        <v>20263</v>
      </c>
      <c r="H4913" s="33" t="s">
        <v>8561</v>
      </c>
      <c r="I4913" s="33" t="s">
        <v>25</v>
      </c>
      <c r="J4913" s="62" t="s">
        <v>8562</v>
      </c>
      <c r="K4913" s="33" t="s">
        <v>26</v>
      </c>
      <c r="L4913" s="33" t="s">
        <v>27</v>
      </c>
      <c r="M4913" s="1" t="s">
        <v>46817</v>
      </c>
      <c r="N4913" s="33" t="s">
        <v>20</v>
      </c>
      <c r="O4913" s="33" t="s">
        <v>20264</v>
      </c>
      <c r="P4913" s="33" t="s">
        <v>45771</v>
      </c>
      <c r="Q4913" s="33" t="s">
        <v>29986</v>
      </c>
      <c r="R4913" s="39" t="s">
        <v>20265</v>
      </c>
      <c r="S4913" s="33" t="s">
        <v>509</v>
      </c>
      <c r="T4913" s="33" t="s">
        <v>21</v>
      </c>
      <c r="U4913" s="33" t="s">
        <v>26689</v>
      </c>
      <c r="V4913" s="33" t="s">
        <v>26484</v>
      </c>
      <c r="W4913" s="33" t="s">
        <v>26485</v>
      </c>
      <c r="X4913" s="33" t="s">
        <v>93</v>
      </c>
      <c r="Y4913" s="33">
        <v>1421</v>
      </c>
      <c r="AA4913" s="33" t="s">
        <v>42844</v>
      </c>
      <c r="AB4913" s="33">
        <v>3535</v>
      </c>
      <c r="AC4913" s="103">
        <v>17481</v>
      </c>
    </row>
    <row r="4914" spans="1:29" ht="13" customHeight="1" x14ac:dyDescent="0.2">
      <c r="A4914" s="33" t="s">
        <v>20544</v>
      </c>
      <c r="B4914" s="33">
        <v>46</v>
      </c>
      <c r="C4914" s="33" t="s">
        <v>13</v>
      </c>
      <c r="D4914" s="33" t="s">
        <v>30</v>
      </c>
      <c r="F4914" s="94">
        <v>42458</v>
      </c>
      <c r="G4914" s="33" t="s">
        <v>20545</v>
      </c>
      <c r="H4914" s="33" t="s">
        <v>20546</v>
      </c>
      <c r="I4914" s="33" t="s">
        <v>38</v>
      </c>
      <c r="J4914" s="62">
        <v>95422</v>
      </c>
      <c r="K4914" s="33" t="s">
        <v>1176</v>
      </c>
      <c r="L4914" s="33" t="s">
        <v>20547</v>
      </c>
      <c r="M4914" s="1" t="s">
        <v>47986</v>
      </c>
      <c r="N4914" s="33" t="s">
        <v>4952</v>
      </c>
      <c r="O4914" s="33" t="s">
        <v>20548</v>
      </c>
      <c r="P4914" s="33" t="s">
        <v>45771</v>
      </c>
      <c r="Q4914" s="33" t="s">
        <v>29986</v>
      </c>
      <c r="R4914" s="39" t="s">
        <v>20549</v>
      </c>
      <c r="S4914" s="33" t="s">
        <v>22</v>
      </c>
      <c r="T4914" s="33" t="s">
        <v>28</v>
      </c>
      <c r="U4914" s="33" t="s">
        <v>26517</v>
      </c>
      <c r="V4914" s="33" t="s">
        <v>26484</v>
      </c>
      <c r="W4914" s="33" t="s">
        <v>26485</v>
      </c>
      <c r="X4914" s="33" t="s">
        <v>509</v>
      </c>
      <c r="Y4914" s="33">
        <v>1420</v>
      </c>
      <c r="AA4914" s="33" t="s">
        <v>42844</v>
      </c>
      <c r="AB4914" s="33">
        <v>3534</v>
      </c>
      <c r="AC4914" s="103">
        <v>17482</v>
      </c>
    </row>
    <row r="4915" spans="1:29" ht="13" customHeight="1" x14ac:dyDescent="0.2">
      <c r="A4915" s="33" t="s">
        <v>19333</v>
      </c>
      <c r="B4915" s="33">
        <v>18</v>
      </c>
      <c r="C4915" s="33" t="s">
        <v>13</v>
      </c>
      <c r="D4915" s="33" t="s">
        <v>78</v>
      </c>
      <c r="E4915" s="33" t="s">
        <v>19334</v>
      </c>
      <c r="F4915" s="94">
        <v>42456</v>
      </c>
      <c r="G4915" s="33" t="s">
        <v>19335</v>
      </c>
      <c r="H4915" s="33" t="s">
        <v>19336</v>
      </c>
      <c r="I4915" s="33" t="s">
        <v>337</v>
      </c>
      <c r="J4915" s="62" t="s">
        <v>19337</v>
      </c>
      <c r="K4915" s="33" t="s">
        <v>19338</v>
      </c>
      <c r="L4915" s="33" t="s">
        <v>14740</v>
      </c>
      <c r="M4915" s="1" t="s">
        <v>46625</v>
      </c>
      <c r="N4915" s="33" t="s">
        <v>20</v>
      </c>
      <c r="O4915" s="33" t="s">
        <v>36597</v>
      </c>
      <c r="P4915" s="33" t="s">
        <v>45771</v>
      </c>
      <c r="Q4915" s="33" t="s">
        <v>29986</v>
      </c>
      <c r="R4915" s="39" t="s">
        <v>19339</v>
      </c>
      <c r="S4915" s="33" t="s">
        <v>93</v>
      </c>
      <c r="T4915" s="33" t="s">
        <v>21</v>
      </c>
      <c r="U4915" s="33" t="s">
        <v>26689</v>
      </c>
      <c r="V4915" s="33" t="s">
        <v>26482</v>
      </c>
      <c r="W4915" s="33" t="s">
        <v>26485</v>
      </c>
      <c r="X4915" s="33" t="s">
        <v>93</v>
      </c>
      <c r="Y4915" s="33">
        <v>1418</v>
      </c>
      <c r="AA4915" s="33" t="s">
        <v>42843</v>
      </c>
      <c r="AB4915" s="33">
        <v>3530</v>
      </c>
      <c r="AC4915" s="103">
        <v>17473</v>
      </c>
    </row>
    <row r="4916" spans="1:29" ht="13" customHeight="1" x14ac:dyDescent="0.2">
      <c r="A4916" s="33" t="s">
        <v>20237</v>
      </c>
      <c r="B4916" s="33">
        <v>33</v>
      </c>
      <c r="C4916" s="33" t="s">
        <v>13</v>
      </c>
      <c r="D4916" s="33" t="s">
        <v>30</v>
      </c>
      <c r="E4916" s="33" t="s">
        <v>20238</v>
      </c>
      <c r="F4916" s="94">
        <v>42456</v>
      </c>
      <c r="G4916" s="33" t="s">
        <v>20239</v>
      </c>
      <c r="H4916" s="33" t="s">
        <v>872</v>
      </c>
      <c r="I4916" s="33" t="s">
        <v>177</v>
      </c>
      <c r="J4916" s="62" t="s">
        <v>12292</v>
      </c>
      <c r="K4916" s="33" t="s">
        <v>873</v>
      </c>
      <c r="L4916" s="33" t="s">
        <v>874</v>
      </c>
      <c r="M4916" s="1" t="s">
        <v>47332</v>
      </c>
      <c r="N4916" s="33" t="s">
        <v>20</v>
      </c>
      <c r="O4916" s="33" t="s">
        <v>20240</v>
      </c>
      <c r="P4916" s="33" t="s">
        <v>45771</v>
      </c>
      <c r="Q4916" s="33" t="s">
        <v>29986</v>
      </c>
      <c r="R4916" s="39" t="s">
        <v>20241</v>
      </c>
      <c r="S4916" s="33" t="s">
        <v>509</v>
      </c>
      <c r="T4916" s="33" t="s">
        <v>21</v>
      </c>
      <c r="U4916" s="33" t="s">
        <v>26689</v>
      </c>
      <c r="V4916" s="33" t="s">
        <v>26484</v>
      </c>
      <c r="W4916" s="33" t="s">
        <v>26485</v>
      </c>
      <c r="X4916" s="33" t="s">
        <v>509</v>
      </c>
      <c r="Y4916" s="33">
        <v>1417</v>
      </c>
      <c r="AA4916" s="33" t="s">
        <v>42844</v>
      </c>
      <c r="AB4916" s="33">
        <v>3529</v>
      </c>
      <c r="AC4916" s="103">
        <v>17462</v>
      </c>
    </row>
    <row r="4917" spans="1:29" ht="13" customHeight="1" x14ac:dyDescent="0.2">
      <c r="A4917" s="33" t="s">
        <v>20311</v>
      </c>
      <c r="B4917" s="33">
        <v>33</v>
      </c>
      <c r="C4917" s="33" t="s">
        <v>13</v>
      </c>
      <c r="D4917" s="33" t="s">
        <v>30</v>
      </c>
      <c r="E4917" s="33" t="s">
        <v>20312</v>
      </c>
      <c r="F4917" s="94">
        <v>42456</v>
      </c>
      <c r="G4917" s="33" t="s">
        <v>20313</v>
      </c>
      <c r="H4917" s="33" t="s">
        <v>20314</v>
      </c>
      <c r="I4917" s="33" t="s">
        <v>66</v>
      </c>
      <c r="J4917" s="62" t="s">
        <v>20315</v>
      </c>
      <c r="K4917" s="33" t="s">
        <v>992</v>
      </c>
      <c r="L4917" s="33" t="s">
        <v>18472</v>
      </c>
      <c r="M4917" s="1" t="s">
        <v>46424</v>
      </c>
      <c r="N4917" s="33" t="s">
        <v>20</v>
      </c>
      <c r="O4917" s="33" t="s">
        <v>20316</v>
      </c>
      <c r="P4917" s="33" t="s">
        <v>45771</v>
      </c>
      <c r="Q4917" s="33" t="s">
        <v>29986</v>
      </c>
      <c r="R4917" s="39" t="s">
        <v>20317</v>
      </c>
      <c r="S4917" s="33" t="s">
        <v>509</v>
      </c>
      <c r="T4917" s="33" t="s">
        <v>21</v>
      </c>
      <c r="U4917" s="33" t="s">
        <v>26689</v>
      </c>
      <c r="V4917" s="33" t="s">
        <v>26484</v>
      </c>
      <c r="W4917" s="33" t="s">
        <v>26485</v>
      </c>
      <c r="X4917" s="33" t="s">
        <v>93</v>
      </c>
      <c r="Y4917" s="33">
        <v>1419</v>
      </c>
      <c r="AA4917" s="33" t="s">
        <v>42843</v>
      </c>
      <c r="AB4917" s="33">
        <v>3531</v>
      </c>
      <c r="AC4917" s="103">
        <v>17475</v>
      </c>
    </row>
    <row r="4918" spans="1:29" ht="13" customHeight="1" x14ac:dyDescent="0.2">
      <c r="A4918" s="33" t="s">
        <v>20387</v>
      </c>
      <c r="B4918" s="33">
        <v>34</v>
      </c>
      <c r="C4918" s="33" t="s">
        <v>13</v>
      </c>
      <c r="D4918" s="33" t="s">
        <v>30</v>
      </c>
      <c r="E4918" s="33" t="s">
        <v>20388</v>
      </c>
      <c r="F4918" s="94">
        <v>42456</v>
      </c>
      <c r="G4918" s="33" t="s">
        <v>20389</v>
      </c>
      <c r="H4918" s="33" t="s">
        <v>20390</v>
      </c>
      <c r="I4918" s="33" t="s">
        <v>399</v>
      </c>
      <c r="J4918" s="62" t="s">
        <v>20391</v>
      </c>
      <c r="K4918" s="33" t="s">
        <v>401</v>
      </c>
      <c r="L4918" s="33" t="s">
        <v>20392</v>
      </c>
      <c r="M4918" s="1" t="s">
        <v>47987</v>
      </c>
      <c r="N4918" s="33" t="s">
        <v>20</v>
      </c>
      <c r="O4918" s="33" t="s">
        <v>20393</v>
      </c>
      <c r="P4918" s="33" t="s">
        <v>45771</v>
      </c>
      <c r="Q4918" s="33" t="s">
        <v>29986</v>
      </c>
      <c r="R4918" s="39" t="s">
        <v>20394</v>
      </c>
      <c r="S4918" s="33" t="s">
        <v>509</v>
      </c>
      <c r="T4918" s="33" t="s">
        <v>21</v>
      </c>
      <c r="U4918" s="33" t="s">
        <v>26682</v>
      </c>
      <c r="V4918" s="33" t="s">
        <v>26482</v>
      </c>
      <c r="W4918" s="33" t="s">
        <v>26485</v>
      </c>
      <c r="X4918" s="33" t="s">
        <v>93</v>
      </c>
      <c r="Y4918" s="33">
        <v>1410</v>
      </c>
      <c r="AA4918" s="33" t="s">
        <v>42844</v>
      </c>
      <c r="AB4918" s="33">
        <v>3532</v>
      </c>
      <c r="AC4918" s="103">
        <v>17472</v>
      </c>
    </row>
    <row r="4919" spans="1:29" ht="13" customHeight="1" x14ac:dyDescent="0.2">
      <c r="A4919" s="33" t="s">
        <v>19736</v>
      </c>
      <c r="B4919" s="33">
        <v>27</v>
      </c>
      <c r="C4919" s="33" t="s">
        <v>102</v>
      </c>
      <c r="D4919" s="33" t="s">
        <v>127</v>
      </c>
      <c r="E4919" s="33" t="s">
        <v>19737</v>
      </c>
      <c r="F4919" s="94">
        <v>42456</v>
      </c>
      <c r="G4919" s="33" t="s">
        <v>19738</v>
      </c>
      <c r="H4919" s="33" t="s">
        <v>4301</v>
      </c>
      <c r="I4919" s="33" t="s">
        <v>111</v>
      </c>
      <c r="J4919" s="62" t="s">
        <v>19739</v>
      </c>
      <c r="K4919" s="33" t="s">
        <v>7455</v>
      </c>
      <c r="L4919" s="33" t="s">
        <v>7474</v>
      </c>
      <c r="M4919" s="1" t="s">
        <v>47988</v>
      </c>
      <c r="N4919" s="33" t="s">
        <v>20</v>
      </c>
      <c r="O4919" s="33" t="s">
        <v>36596</v>
      </c>
      <c r="P4919" s="33" t="s">
        <v>45771</v>
      </c>
      <c r="Q4919" s="33" t="s">
        <v>29986</v>
      </c>
      <c r="R4919" s="39" t="s">
        <v>19740</v>
      </c>
      <c r="S4919" s="33" t="s">
        <v>93</v>
      </c>
      <c r="T4919" s="33" t="s">
        <v>28</v>
      </c>
      <c r="U4919" s="33" t="s">
        <v>26535</v>
      </c>
      <c r="V4919" s="33" t="s">
        <v>26482</v>
      </c>
      <c r="W4919" s="33" t="s">
        <v>26485</v>
      </c>
      <c r="X4919" s="33" t="s">
        <v>509</v>
      </c>
      <c r="Y4919" s="33">
        <v>1411</v>
      </c>
      <c r="AA4919" s="33" t="s">
        <v>42843</v>
      </c>
      <c r="AB4919" s="33">
        <v>3533</v>
      </c>
      <c r="AC4919" s="103">
        <v>17474</v>
      </c>
    </row>
    <row r="4920" spans="1:29" ht="13" customHeight="1" x14ac:dyDescent="0.2">
      <c r="A4920" s="33" t="s">
        <v>20325</v>
      </c>
      <c r="B4920" s="33">
        <v>36</v>
      </c>
      <c r="C4920" s="33" t="s">
        <v>13</v>
      </c>
      <c r="D4920" s="33" t="s">
        <v>30</v>
      </c>
      <c r="E4920" s="33" t="s">
        <v>20326</v>
      </c>
      <c r="F4920" s="94">
        <v>42455</v>
      </c>
      <c r="G4920" s="33" t="s">
        <v>20327</v>
      </c>
      <c r="H4920" s="33" t="s">
        <v>20328</v>
      </c>
      <c r="I4920" s="33" t="s">
        <v>224</v>
      </c>
      <c r="J4920" s="62" t="s">
        <v>20329</v>
      </c>
      <c r="K4920" s="33" t="s">
        <v>10119</v>
      </c>
      <c r="L4920" s="33" t="s">
        <v>20330</v>
      </c>
      <c r="M4920" s="1" t="s">
        <v>47990</v>
      </c>
      <c r="N4920" s="33" t="s">
        <v>20</v>
      </c>
      <c r="O4920" s="33" t="s">
        <v>20331</v>
      </c>
      <c r="P4920" s="33" t="s">
        <v>45771</v>
      </c>
      <c r="Q4920" s="33" t="s">
        <v>29986</v>
      </c>
      <c r="R4920" s="39" t="s">
        <v>20332</v>
      </c>
      <c r="S4920" s="33" t="s">
        <v>509</v>
      </c>
      <c r="T4920" s="33" t="s">
        <v>21</v>
      </c>
      <c r="U4920" s="33" t="s">
        <v>26689</v>
      </c>
      <c r="V4920" s="33" t="s">
        <v>26482</v>
      </c>
      <c r="W4920" s="33" t="s">
        <v>26485</v>
      </c>
      <c r="X4920" s="33" t="s">
        <v>93</v>
      </c>
      <c r="Y4920" s="33">
        <v>1413</v>
      </c>
      <c r="AA4920" s="33" t="s">
        <v>42843</v>
      </c>
      <c r="AB4920" s="33">
        <v>3525</v>
      </c>
      <c r="AC4920" s="103">
        <v>17466</v>
      </c>
    </row>
    <row r="4921" spans="1:29" ht="13" customHeight="1" x14ac:dyDescent="0.2">
      <c r="A4921" s="33" t="s">
        <v>19590</v>
      </c>
      <c r="B4921" s="33">
        <v>39</v>
      </c>
      <c r="C4921" s="33" t="s">
        <v>13</v>
      </c>
      <c r="D4921" s="33" t="s">
        <v>41</v>
      </c>
      <c r="F4921" s="94">
        <v>42455</v>
      </c>
      <c r="G4921" s="33" t="s">
        <v>19591</v>
      </c>
      <c r="H4921" s="33" t="s">
        <v>19592</v>
      </c>
      <c r="I4921" s="33" t="s">
        <v>39</v>
      </c>
      <c r="J4921" s="62" t="s">
        <v>19593</v>
      </c>
      <c r="K4921" s="33" t="s">
        <v>35</v>
      </c>
      <c r="L4921" s="33" t="s">
        <v>6998</v>
      </c>
      <c r="M4921" s="1" t="s">
        <v>47989</v>
      </c>
      <c r="N4921" s="33" t="s">
        <v>20</v>
      </c>
      <c r="O4921" s="33" t="s">
        <v>19594</v>
      </c>
      <c r="P4921" s="33" t="s">
        <v>31864</v>
      </c>
      <c r="Q4921" s="33" t="s">
        <v>29986</v>
      </c>
      <c r="R4921" s="39" t="s">
        <v>19595</v>
      </c>
      <c r="S4921" s="33" t="s">
        <v>509</v>
      </c>
      <c r="T4921" s="33" t="s">
        <v>21</v>
      </c>
      <c r="U4921" s="33" t="s">
        <v>26518</v>
      </c>
      <c r="V4921" s="33" t="s">
        <v>26482</v>
      </c>
      <c r="W4921" s="33" t="s">
        <v>26485</v>
      </c>
      <c r="X4921" s="33" t="s">
        <v>93</v>
      </c>
      <c r="Y4921" s="33">
        <v>1412</v>
      </c>
      <c r="AA4921" s="33" t="s">
        <v>42842</v>
      </c>
      <c r="AB4921" s="33">
        <v>3528</v>
      </c>
      <c r="AC4921" s="103">
        <v>17464</v>
      </c>
    </row>
    <row r="4922" spans="1:29" ht="13" customHeight="1" x14ac:dyDescent="0.2">
      <c r="A4922" s="33" t="s">
        <v>20188</v>
      </c>
      <c r="B4922" s="33">
        <v>46</v>
      </c>
      <c r="C4922" s="33" t="s">
        <v>13</v>
      </c>
      <c r="D4922" s="33" t="s">
        <v>30</v>
      </c>
      <c r="E4922" s="33" t="s">
        <v>20189</v>
      </c>
      <c r="F4922" s="94">
        <v>42455</v>
      </c>
      <c r="G4922" s="33" t="s">
        <v>20190</v>
      </c>
      <c r="H4922" s="33" t="s">
        <v>1459</v>
      </c>
      <c r="I4922" s="33" t="s">
        <v>55</v>
      </c>
      <c r="J4922" s="62" t="s">
        <v>12904</v>
      </c>
      <c r="K4922" s="33" t="s">
        <v>587</v>
      </c>
      <c r="L4922" s="33" t="s">
        <v>1461</v>
      </c>
      <c r="M4922" s="1" t="s">
        <v>46060</v>
      </c>
      <c r="N4922" s="33" t="s">
        <v>20</v>
      </c>
      <c r="O4922" s="33" t="s">
        <v>20191</v>
      </c>
      <c r="P4922" s="33" t="s">
        <v>45771</v>
      </c>
      <c r="Q4922" s="33" t="s">
        <v>29986</v>
      </c>
      <c r="R4922" s="39" t="s">
        <v>20192</v>
      </c>
      <c r="S4922" s="33" t="s">
        <v>509</v>
      </c>
      <c r="T4922" s="33" t="s">
        <v>21</v>
      </c>
      <c r="U4922" s="33" t="s">
        <v>26689</v>
      </c>
      <c r="V4922" s="33" t="s">
        <v>26484</v>
      </c>
      <c r="W4922" s="33" t="s">
        <v>26485</v>
      </c>
      <c r="X4922" s="33" t="s">
        <v>93</v>
      </c>
      <c r="Y4922" s="33">
        <v>1416</v>
      </c>
      <c r="AA4922" s="33" t="s">
        <v>42842</v>
      </c>
      <c r="AB4922" s="33">
        <v>3527</v>
      </c>
      <c r="AC4922" s="103">
        <v>17463</v>
      </c>
    </row>
    <row r="4923" spans="1:29" ht="13" customHeight="1" x14ac:dyDescent="0.2">
      <c r="A4923" s="33" t="s">
        <v>19813</v>
      </c>
      <c r="B4923" s="33">
        <v>55</v>
      </c>
      <c r="C4923" s="33" t="s">
        <v>13</v>
      </c>
      <c r="D4923" s="33" t="s">
        <v>30</v>
      </c>
      <c r="F4923" s="94">
        <v>42455</v>
      </c>
      <c r="G4923" s="33" t="s">
        <v>19814</v>
      </c>
      <c r="H4923" s="33" t="s">
        <v>1011</v>
      </c>
      <c r="I4923" s="33" t="s">
        <v>25</v>
      </c>
      <c r="J4923" s="62" t="s">
        <v>19815</v>
      </c>
      <c r="K4923" s="33" t="s">
        <v>1012</v>
      </c>
      <c r="L4923" s="33" t="s">
        <v>19816</v>
      </c>
      <c r="M4923" s="1" t="s">
        <v>46464</v>
      </c>
      <c r="N4923" s="33" t="s">
        <v>20</v>
      </c>
      <c r="O4923" s="33" t="s">
        <v>19817</v>
      </c>
      <c r="P4923" s="33" t="s">
        <v>45771</v>
      </c>
      <c r="Q4923" s="33" t="s">
        <v>29986</v>
      </c>
      <c r="R4923" s="39" t="s">
        <v>19818</v>
      </c>
      <c r="S4923" s="33" t="s">
        <v>509</v>
      </c>
      <c r="T4923" s="33" t="s">
        <v>21</v>
      </c>
      <c r="U4923" s="33" t="s">
        <v>26689</v>
      </c>
      <c r="V4923" s="33" t="s">
        <v>26484</v>
      </c>
      <c r="W4923" s="33" t="s">
        <v>26485</v>
      </c>
      <c r="X4923" s="33" t="s">
        <v>509</v>
      </c>
      <c r="Y4923" s="33">
        <v>1414</v>
      </c>
      <c r="AA4923" s="33" t="s">
        <v>42842</v>
      </c>
      <c r="AB4923" s="33">
        <v>3526</v>
      </c>
      <c r="AC4923" s="103">
        <v>17465</v>
      </c>
    </row>
    <row r="4924" spans="1:29" ht="13" customHeight="1" x14ac:dyDescent="0.2">
      <c r="A4924" s="33" t="s">
        <v>19556</v>
      </c>
      <c r="B4924" s="33">
        <v>19</v>
      </c>
      <c r="C4924" s="33" t="s">
        <v>13</v>
      </c>
      <c r="D4924" s="33" t="s">
        <v>41</v>
      </c>
      <c r="E4924" s="33" t="s">
        <v>19557</v>
      </c>
      <c r="F4924" s="94">
        <v>42453</v>
      </c>
      <c r="G4924" s="33" t="s">
        <v>19558</v>
      </c>
      <c r="H4924" s="33" t="s">
        <v>863</v>
      </c>
      <c r="I4924" s="33" t="s">
        <v>177</v>
      </c>
      <c r="J4924" s="62" t="s">
        <v>4964</v>
      </c>
      <c r="K4924" s="33" t="s">
        <v>430</v>
      </c>
      <c r="L4924" s="33" t="s">
        <v>19559</v>
      </c>
      <c r="M4924" s="1" t="s">
        <v>48929</v>
      </c>
      <c r="N4924" s="33" t="s">
        <v>20</v>
      </c>
      <c r="O4924" s="33" t="s">
        <v>19560</v>
      </c>
      <c r="P4924" s="33" t="s">
        <v>45771</v>
      </c>
      <c r="Q4924" s="33" t="s">
        <v>29986</v>
      </c>
      <c r="R4924" s="39" t="s">
        <v>19561</v>
      </c>
      <c r="S4924" s="33" t="s">
        <v>93</v>
      </c>
      <c r="T4924" s="33" t="s">
        <v>21</v>
      </c>
      <c r="U4924" s="33" t="s">
        <v>26689</v>
      </c>
      <c r="V4924" s="33" t="s">
        <v>26484</v>
      </c>
      <c r="W4924" s="33" t="s">
        <v>26485</v>
      </c>
      <c r="X4924" s="33" t="s">
        <v>509</v>
      </c>
      <c r="Y4924" s="33">
        <v>1408</v>
      </c>
      <c r="AA4924" s="33" t="s">
        <v>42844</v>
      </c>
      <c r="AB4924" s="33">
        <v>3519</v>
      </c>
      <c r="AC4924" s="103">
        <v>17456</v>
      </c>
    </row>
    <row r="4925" spans="1:29" ht="13" customHeight="1" x14ac:dyDescent="0.2">
      <c r="A4925" s="33" t="s">
        <v>19322</v>
      </c>
      <c r="B4925" s="33">
        <v>22</v>
      </c>
      <c r="C4925" s="33" t="s">
        <v>13</v>
      </c>
      <c r="D4925" s="33" t="s">
        <v>78</v>
      </c>
      <c r="E4925" s="33" t="s">
        <v>19323</v>
      </c>
      <c r="F4925" s="94">
        <v>42453</v>
      </c>
      <c r="G4925" s="33" t="s">
        <v>19324</v>
      </c>
      <c r="H4925" s="33" t="s">
        <v>19325</v>
      </c>
      <c r="I4925" s="33" t="s">
        <v>399</v>
      </c>
      <c r="J4925" s="62" t="s">
        <v>19326</v>
      </c>
      <c r="K4925" s="33" t="s">
        <v>401</v>
      </c>
      <c r="L4925" s="33" t="s">
        <v>402</v>
      </c>
      <c r="M4925" s="1" t="s">
        <v>45936</v>
      </c>
      <c r="N4925" s="33" t="s">
        <v>20</v>
      </c>
      <c r="O4925" s="33" t="s">
        <v>20777</v>
      </c>
      <c r="P4925" s="33" t="s">
        <v>45771</v>
      </c>
      <c r="Q4925" s="33" t="s">
        <v>29986</v>
      </c>
      <c r="R4925" s="39" t="s">
        <v>19327</v>
      </c>
      <c r="S4925" s="33" t="s">
        <v>93</v>
      </c>
      <c r="T4925" s="33" t="s">
        <v>21</v>
      </c>
      <c r="U4925" s="33" t="s">
        <v>26689</v>
      </c>
      <c r="V4925" s="33" t="s">
        <v>26484</v>
      </c>
      <c r="W4925" s="33" t="s">
        <v>26485</v>
      </c>
      <c r="X4925" s="33" t="s">
        <v>93</v>
      </c>
      <c r="Y4925" s="33">
        <v>1415</v>
      </c>
      <c r="AA4925" s="33" t="s">
        <v>42844</v>
      </c>
      <c r="AB4925" s="33">
        <v>3520</v>
      </c>
      <c r="AC4925" s="103">
        <v>17455</v>
      </c>
    </row>
    <row r="4926" spans="1:29" ht="13" customHeight="1" x14ac:dyDescent="0.2">
      <c r="A4926" s="33" t="s">
        <v>21255</v>
      </c>
      <c r="B4926" s="33">
        <v>29</v>
      </c>
      <c r="C4926" s="33" t="s">
        <v>13</v>
      </c>
      <c r="D4926" s="33" t="s">
        <v>30</v>
      </c>
      <c r="F4926" s="94">
        <v>42453</v>
      </c>
      <c r="G4926" s="33" t="s">
        <v>20160</v>
      </c>
      <c r="H4926" s="33" t="s">
        <v>18349</v>
      </c>
      <c r="I4926" s="33" t="s">
        <v>38</v>
      </c>
      <c r="J4926" s="62" t="s">
        <v>20161</v>
      </c>
      <c r="K4926" s="33" t="s">
        <v>287</v>
      </c>
      <c r="L4926" s="33" t="s">
        <v>20162</v>
      </c>
      <c r="M4926" s="1" t="s">
        <v>47024</v>
      </c>
      <c r="N4926" s="33" t="s">
        <v>20</v>
      </c>
      <c r="O4926" s="33" t="s">
        <v>20163</v>
      </c>
      <c r="P4926" s="33" t="s">
        <v>45771</v>
      </c>
      <c r="Q4926" s="33" t="s">
        <v>29986</v>
      </c>
      <c r="R4926" s="39" t="s">
        <v>20164</v>
      </c>
      <c r="S4926" s="33" t="s">
        <v>93</v>
      </c>
      <c r="T4926" s="33" t="s">
        <v>21</v>
      </c>
      <c r="U4926" s="33" t="s">
        <v>26689</v>
      </c>
      <c r="V4926" s="33" t="s">
        <v>26484</v>
      </c>
      <c r="W4926" s="33" t="s">
        <v>26485</v>
      </c>
      <c r="X4926" s="33" t="s">
        <v>93</v>
      </c>
      <c r="Y4926" s="33">
        <v>1406</v>
      </c>
      <c r="AA4926" s="33" t="s">
        <v>42844</v>
      </c>
      <c r="AB4926" s="33">
        <v>3518</v>
      </c>
      <c r="AC4926" s="103">
        <v>17458</v>
      </c>
    </row>
    <row r="4927" spans="1:29" ht="13" customHeight="1" x14ac:dyDescent="0.2">
      <c r="A4927" s="33" t="s">
        <v>20373</v>
      </c>
      <c r="B4927" s="33">
        <v>44</v>
      </c>
      <c r="C4927" s="33" t="s">
        <v>13</v>
      </c>
      <c r="D4927" s="33" t="s">
        <v>30</v>
      </c>
      <c r="F4927" s="94">
        <v>42453</v>
      </c>
      <c r="G4927" s="33" t="s">
        <v>20374</v>
      </c>
      <c r="H4927" s="33" t="s">
        <v>20375</v>
      </c>
      <c r="I4927" s="33" t="s">
        <v>39</v>
      </c>
      <c r="J4927" s="62" t="s">
        <v>20376</v>
      </c>
      <c r="K4927" s="33" t="s">
        <v>3047</v>
      </c>
      <c r="L4927" s="33" t="s">
        <v>20377</v>
      </c>
      <c r="M4927" s="1" t="s">
        <v>47592</v>
      </c>
      <c r="N4927" s="33" t="s">
        <v>20</v>
      </c>
      <c r="O4927" s="33" t="s">
        <v>20378</v>
      </c>
      <c r="P4927" s="33" t="s">
        <v>31864</v>
      </c>
      <c r="Q4927" s="33" t="s">
        <v>29986</v>
      </c>
      <c r="R4927" s="39" t="s">
        <v>20379</v>
      </c>
      <c r="S4927" s="33" t="s">
        <v>93</v>
      </c>
      <c r="T4927" s="33" t="s">
        <v>21</v>
      </c>
      <c r="U4927" s="33" t="s">
        <v>26682</v>
      </c>
      <c r="V4927" s="33" t="s">
        <v>26482</v>
      </c>
      <c r="W4927" s="33" t="s">
        <v>26486</v>
      </c>
      <c r="X4927" s="33" t="s">
        <v>93</v>
      </c>
      <c r="Y4927" s="33">
        <v>1404</v>
      </c>
      <c r="AA4927" s="33" t="s">
        <v>42844</v>
      </c>
      <c r="AB4927" s="33">
        <v>3522</v>
      </c>
      <c r="AC4927" s="103">
        <v>17460</v>
      </c>
    </row>
    <row r="4928" spans="1:29" ht="13" customHeight="1" x14ac:dyDescent="0.2">
      <c r="A4928" s="33" t="s">
        <v>19547</v>
      </c>
      <c r="B4928" s="33">
        <v>48</v>
      </c>
      <c r="C4928" s="33" t="s">
        <v>13</v>
      </c>
      <c r="D4928" s="33" t="s">
        <v>41</v>
      </c>
      <c r="F4928" s="94">
        <v>42453</v>
      </c>
      <c r="G4928" s="33" t="s">
        <v>19548</v>
      </c>
      <c r="H4928" s="33" t="s">
        <v>4294</v>
      </c>
      <c r="I4928" s="33" t="s">
        <v>191</v>
      </c>
      <c r="J4928" s="62" t="s">
        <v>4295</v>
      </c>
      <c r="K4928" s="33" t="s">
        <v>4294</v>
      </c>
      <c r="L4928" s="33" t="s">
        <v>4296</v>
      </c>
      <c r="M4928" s="1" t="s">
        <v>45922</v>
      </c>
      <c r="N4928" s="33" t="s">
        <v>20</v>
      </c>
      <c r="O4928" s="33" t="s">
        <v>19549</v>
      </c>
      <c r="P4928" s="33" t="s">
        <v>45771</v>
      </c>
      <c r="Q4928" s="33" t="s">
        <v>29986</v>
      </c>
      <c r="R4928" s="39" t="s">
        <v>19550</v>
      </c>
      <c r="S4928" s="33" t="s">
        <v>93</v>
      </c>
      <c r="T4928" s="33" t="s">
        <v>21</v>
      </c>
      <c r="U4928" s="33" t="s">
        <v>29318</v>
      </c>
      <c r="V4928" s="33" t="s">
        <v>26482</v>
      </c>
      <c r="W4928" s="33" t="s">
        <v>26485</v>
      </c>
      <c r="X4928" s="33" t="s">
        <v>509</v>
      </c>
      <c r="Y4928" s="33">
        <v>1407</v>
      </c>
      <c r="AA4928" s="33" t="s">
        <v>42844</v>
      </c>
      <c r="AB4928" s="33">
        <v>3521</v>
      </c>
      <c r="AC4928" s="103">
        <v>17454</v>
      </c>
    </row>
    <row r="4929" spans="1:29" ht="13" customHeight="1" x14ac:dyDescent="0.2">
      <c r="A4929" s="33" t="s">
        <v>19444</v>
      </c>
      <c r="B4929" s="33">
        <v>24</v>
      </c>
      <c r="C4929" s="33" t="s">
        <v>13</v>
      </c>
      <c r="D4929" s="33" t="s">
        <v>78</v>
      </c>
      <c r="E4929" s="33" t="s">
        <v>19445</v>
      </c>
      <c r="F4929" s="94">
        <v>42453</v>
      </c>
      <c r="G4929" s="33" t="s">
        <v>19446</v>
      </c>
      <c r="H4929" s="33" t="s">
        <v>15239</v>
      </c>
      <c r="I4929" s="33" t="s">
        <v>432</v>
      </c>
      <c r="J4929" s="62" t="s">
        <v>15240</v>
      </c>
      <c r="K4929" s="33" t="s">
        <v>431</v>
      </c>
      <c r="L4929" s="33" t="s">
        <v>15241</v>
      </c>
      <c r="M4929" s="1" t="s">
        <v>47010</v>
      </c>
      <c r="N4929" s="33" t="s">
        <v>20</v>
      </c>
      <c r="O4929" s="33" t="s">
        <v>20783</v>
      </c>
      <c r="P4929" s="33" t="s">
        <v>42395</v>
      </c>
      <c r="Q4929" s="33" t="s">
        <v>29986</v>
      </c>
      <c r="R4929" s="39" t="s">
        <v>19447</v>
      </c>
      <c r="S4929" s="33" t="s">
        <v>93</v>
      </c>
      <c r="T4929" s="33" t="s">
        <v>45897</v>
      </c>
      <c r="U4929" s="33" t="s">
        <v>39851</v>
      </c>
      <c r="V4929" s="33" t="s">
        <v>26484</v>
      </c>
      <c r="W4929" s="33" t="s">
        <v>26486</v>
      </c>
      <c r="X4929" s="33" t="s">
        <v>93</v>
      </c>
      <c r="Y4929" s="33">
        <v>1405</v>
      </c>
      <c r="AA4929" s="33" t="s">
        <v>42842</v>
      </c>
      <c r="AB4929" s="33">
        <v>3523</v>
      </c>
      <c r="AC4929" s="103">
        <v>17459</v>
      </c>
    </row>
    <row r="4930" spans="1:29" ht="13" customHeight="1" x14ac:dyDescent="0.2">
      <c r="A4930" s="33" t="s">
        <v>21256</v>
      </c>
      <c r="B4930" s="33">
        <v>32</v>
      </c>
      <c r="C4930" s="33" t="s">
        <v>13</v>
      </c>
      <c r="D4930" s="33" t="s">
        <v>30</v>
      </c>
      <c r="F4930" s="94">
        <v>42453</v>
      </c>
      <c r="G4930" s="33" t="s">
        <v>21268</v>
      </c>
      <c r="H4930" s="33" t="s">
        <v>21269</v>
      </c>
      <c r="I4930" s="33" t="s">
        <v>55</v>
      </c>
      <c r="J4930" s="62">
        <v>32548</v>
      </c>
      <c r="K4930" s="33" t="s">
        <v>11150</v>
      </c>
      <c r="L4930" s="33" t="s">
        <v>4978</v>
      </c>
      <c r="M4930" s="1" t="s">
        <v>46835</v>
      </c>
      <c r="N4930" s="33" t="s">
        <v>20</v>
      </c>
      <c r="O4930" s="33" t="s">
        <v>21266</v>
      </c>
      <c r="P4930" s="33" t="s">
        <v>45771</v>
      </c>
      <c r="Q4930" s="33" t="s">
        <v>29986</v>
      </c>
      <c r="R4930" s="39" t="s">
        <v>21267</v>
      </c>
      <c r="S4930" s="33" t="s">
        <v>901</v>
      </c>
      <c r="T4930" s="33" t="s">
        <v>28</v>
      </c>
      <c r="U4930" s="33" t="s">
        <v>26487</v>
      </c>
      <c r="V4930" s="33" t="s">
        <v>26487</v>
      </c>
      <c r="W4930" s="33" t="s">
        <v>26485</v>
      </c>
      <c r="Z4930" s="33" t="s">
        <v>42353</v>
      </c>
      <c r="AA4930" s="33" t="s">
        <v>42844</v>
      </c>
      <c r="AB4930" s="33">
        <v>3524</v>
      </c>
      <c r="AC4930" s="103">
        <v>17452</v>
      </c>
    </row>
    <row r="4931" spans="1:29" ht="13" customHeight="1" x14ac:dyDescent="0.2">
      <c r="A4931" s="33" t="s">
        <v>19383</v>
      </c>
      <c r="B4931" s="33">
        <v>30</v>
      </c>
      <c r="C4931" s="33" t="s">
        <v>13</v>
      </c>
      <c r="D4931" s="33" t="s">
        <v>78</v>
      </c>
      <c r="E4931" s="33" t="s">
        <v>19384</v>
      </c>
      <c r="F4931" s="94">
        <v>42452</v>
      </c>
      <c r="G4931" s="33" t="s">
        <v>19385</v>
      </c>
      <c r="H4931" s="33" t="s">
        <v>1113</v>
      </c>
      <c r="I4931" s="33" t="s">
        <v>297</v>
      </c>
      <c r="J4931" s="62" t="s">
        <v>15685</v>
      </c>
      <c r="K4931" s="33" t="s">
        <v>1114</v>
      </c>
      <c r="L4931" s="33" t="s">
        <v>1115</v>
      </c>
      <c r="M4931" s="1" t="s">
        <v>46341</v>
      </c>
      <c r="N4931" s="33" t="s">
        <v>20</v>
      </c>
      <c r="O4931" s="33" t="s">
        <v>20787</v>
      </c>
      <c r="P4931" s="33" t="s">
        <v>45771</v>
      </c>
      <c r="Q4931" s="33" t="s">
        <v>29986</v>
      </c>
      <c r="R4931" s="39" t="s">
        <v>19386</v>
      </c>
      <c r="S4931" s="33" t="s">
        <v>509</v>
      </c>
      <c r="T4931" s="33" t="s">
        <v>21</v>
      </c>
      <c r="U4931" s="33" t="s">
        <v>26689</v>
      </c>
      <c r="V4931" s="33" t="s">
        <v>26484</v>
      </c>
      <c r="W4931" s="33" t="s">
        <v>26485</v>
      </c>
      <c r="X4931" s="33" t="s">
        <v>93</v>
      </c>
      <c r="Y4931" s="33">
        <v>1403</v>
      </c>
      <c r="AA4931" s="33" t="s">
        <v>42844</v>
      </c>
      <c r="AB4931" s="33">
        <v>3517</v>
      </c>
      <c r="AC4931" s="103">
        <v>17451</v>
      </c>
    </row>
    <row r="4932" spans="1:29" ht="13" customHeight="1" x14ac:dyDescent="0.2">
      <c r="A4932" s="33" t="s">
        <v>19531</v>
      </c>
      <c r="B4932" s="33">
        <v>34</v>
      </c>
      <c r="C4932" s="33" t="s">
        <v>13</v>
      </c>
      <c r="D4932" s="33" t="s">
        <v>41</v>
      </c>
      <c r="F4932" s="94">
        <v>42452</v>
      </c>
      <c r="G4932" s="33" t="s">
        <v>19532</v>
      </c>
      <c r="H4932" s="33" t="s">
        <v>182</v>
      </c>
      <c r="I4932" s="33" t="s">
        <v>38</v>
      </c>
      <c r="J4932" s="62" t="s">
        <v>8799</v>
      </c>
      <c r="K4932" s="33" t="s">
        <v>182</v>
      </c>
      <c r="L4932" s="33" t="s">
        <v>183</v>
      </c>
      <c r="M4932" s="1" t="s">
        <v>46155</v>
      </c>
      <c r="N4932" s="33" t="s">
        <v>20</v>
      </c>
      <c r="O4932" s="33" t="s">
        <v>19533</v>
      </c>
      <c r="P4932" s="33" t="s">
        <v>45771</v>
      </c>
      <c r="Q4932" s="33" t="s">
        <v>29986</v>
      </c>
      <c r="R4932" s="39" t="s">
        <v>19534</v>
      </c>
      <c r="S4932" s="33" t="s">
        <v>93</v>
      </c>
      <c r="T4932" s="33" t="s">
        <v>21</v>
      </c>
      <c r="U4932" s="33" t="s">
        <v>26689</v>
      </c>
      <c r="V4932" s="33" t="s">
        <v>26484</v>
      </c>
      <c r="W4932" s="33" t="s">
        <v>26486</v>
      </c>
      <c r="X4932" s="33" t="s">
        <v>509</v>
      </c>
      <c r="Y4932" s="33">
        <v>1402</v>
      </c>
      <c r="AA4932" s="33" t="s">
        <v>42842</v>
      </c>
      <c r="AB4932" s="33">
        <v>3516</v>
      </c>
      <c r="AC4932" s="103">
        <v>17450</v>
      </c>
    </row>
    <row r="4933" spans="1:29" ht="13" customHeight="1" x14ac:dyDescent="0.2">
      <c r="A4933" s="33" t="s">
        <v>19800</v>
      </c>
      <c r="B4933" s="33">
        <v>51</v>
      </c>
      <c r="C4933" s="33" t="s">
        <v>13</v>
      </c>
      <c r="D4933" s="33" t="s">
        <v>30</v>
      </c>
      <c r="F4933" s="94">
        <v>42452</v>
      </c>
      <c r="G4933" s="33" t="s">
        <v>19801</v>
      </c>
      <c r="H4933" s="33" t="s">
        <v>11121</v>
      </c>
      <c r="I4933" s="33" t="s">
        <v>191</v>
      </c>
      <c r="J4933" s="62" t="s">
        <v>11122</v>
      </c>
      <c r="K4933" s="33" t="s">
        <v>1784</v>
      </c>
      <c r="L4933" s="33" t="s">
        <v>11123</v>
      </c>
      <c r="M4933" s="1" t="s">
        <v>45988</v>
      </c>
      <c r="N4933" s="33" t="s">
        <v>20</v>
      </c>
      <c r="O4933" s="33" t="s">
        <v>19802</v>
      </c>
      <c r="P4933" s="33" t="s">
        <v>45771</v>
      </c>
      <c r="Q4933" s="33" t="s">
        <v>29986</v>
      </c>
      <c r="R4933" s="39" t="s">
        <v>19803</v>
      </c>
      <c r="S4933" s="33" t="s">
        <v>93</v>
      </c>
      <c r="T4933" s="33" t="s">
        <v>21</v>
      </c>
      <c r="U4933" s="33" t="s">
        <v>26689</v>
      </c>
      <c r="V4933" s="33" t="s">
        <v>26484</v>
      </c>
      <c r="W4933" s="33" t="s">
        <v>26485</v>
      </c>
      <c r="X4933" s="33" t="s">
        <v>93</v>
      </c>
      <c r="Y4933" s="33">
        <v>1400</v>
      </c>
      <c r="AA4933" s="33" t="s">
        <v>42844</v>
      </c>
      <c r="AB4933" s="33">
        <v>3515</v>
      </c>
      <c r="AC4933" s="103">
        <v>17448</v>
      </c>
    </row>
    <row r="4934" spans="1:29" ht="13" customHeight="1" x14ac:dyDescent="0.2">
      <c r="A4934" s="33" t="s">
        <v>19596</v>
      </c>
      <c r="B4934" s="33">
        <v>25</v>
      </c>
      <c r="C4934" s="33" t="s">
        <v>13</v>
      </c>
      <c r="D4934" s="33" t="s">
        <v>41</v>
      </c>
      <c r="E4934" s="33" t="s">
        <v>19597</v>
      </c>
      <c r="F4934" s="94">
        <v>42451</v>
      </c>
      <c r="G4934" s="33" t="s">
        <v>19598</v>
      </c>
      <c r="H4934" s="33" t="s">
        <v>19599</v>
      </c>
      <c r="I4934" s="33" t="s">
        <v>55</v>
      </c>
      <c r="J4934" s="62" t="s">
        <v>10273</v>
      </c>
      <c r="K4934" s="33" t="s">
        <v>147</v>
      </c>
      <c r="L4934" s="33" t="s">
        <v>148</v>
      </c>
      <c r="M4934" s="1" t="s">
        <v>46168</v>
      </c>
      <c r="N4934" s="33" t="s">
        <v>20</v>
      </c>
      <c r="O4934" s="33" t="s">
        <v>19600</v>
      </c>
      <c r="P4934" s="33" t="s">
        <v>45771</v>
      </c>
      <c r="Q4934" s="33" t="s">
        <v>29986</v>
      </c>
      <c r="R4934" s="39" t="s">
        <v>19601</v>
      </c>
      <c r="S4934" s="33" t="s">
        <v>509</v>
      </c>
      <c r="T4934" s="33" t="s">
        <v>21</v>
      </c>
      <c r="U4934" s="33" t="s">
        <v>26519</v>
      </c>
      <c r="V4934" s="33" t="s">
        <v>26482</v>
      </c>
      <c r="W4934" s="33" t="s">
        <v>26485</v>
      </c>
      <c r="X4934" s="33" t="s">
        <v>93</v>
      </c>
      <c r="Y4934" s="33">
        <v>1398</v>
      </c>
      <c r="AA4934" s="33" t="s">
        <v>42844</v>
      </c>
      <c r="AB4934" s="33">
        <v>3513</v>
      </c>
      <c r="AC4934" s="103">
        <v>17446</v>
      </c>
    </row>
    <row r="4935" spans="1:29" ht="13" customHeight="1" x14ac:dyDescent="0.2">
      <c r="A4935" s="33" t="s">
        <v>20604</v>
      </c>
      <c r="B4935" s="33">
        <v>33</v>
      </c>
      <c r="C4935" s="33" t="s">
        <v>13</v>
      </c>
      <c r="D4935" s="33" t="s">
        <v>30</v>
      </c>
      <c r="E4935" s="33" t="s">
        <v>20605</v>
      </c>
      <c r="F4935" s="94">
        <v>42451</v>
      </c>
      <c r="G4935" s="33" t="s">
        <v>20606</v>
      </c>
      <c r="H4935" s="33" t="s">
        <v>20607</v>
      </c>
      <c r="I4935" s="33" t="s">
        <v>224</v>
      </c>
      <c r="J4935" s="62" t="s">
        <v>20608</v>
      </c>
      <c r="K4935" s="33" t="s">
        <v>20609</v>
      </c>
      <c r="L4935" s="33" t="s">
        <v>20610</v>
      </c>
      <c r="M4935" s="1" t="s">
        <v>47991</v>
      </c>
      <c r="N4935" s="33" t="s">
        <v>20</v>
      </c>
      <c r="O4935" s="33" t="s">
        <v>36598</v>
      </c>
      <c r="P4935" s="33" t="s">
        <v>504</v>
      </c>
      <c r="Q4935" s="33" t="s">
        <v>29986</v>
      </c>
      <c r="R4935" s="39" t="s">
        <v>20611</v>
      </c>
      <c r="S4935" s="33" t="s">
        <v>93</v>
      </c>
      <c r="T4935" s="33" t="s">
        <v>350</v>
      </c>
      <c r="U4935" s="33" t="s">
        <v>26775</v>
      </c>
      <c r="V4935" s="33" t="s">
        <v>26484</v>
      </c>
      <c r="W4935" s="33" t="s">
        <v>19153</v>
      </c>
      <c r="X4935" s="33" t="s">
        <v>509</v>
      </c>
      <c r="Y4935" s="33">
        <v>1399</v>
      </c>
      <c r="AA4935" s="33" t="s">
        <v>42844</v>
      </c>
      <c r="AB4935" s="33">
        <v>3514</v>
      </c>
      <c r="AC4935" s="103">
        <v>17447</v>
      </c>
    </row>
    <row r="4936" spans="1:29" ht="13" customHeight="1" x14ac:dyDescent="0.2">
      <c r="A4936" s="33" t="s">
        <v>20258</v>
      </c>
      <c r="B4936" s="33">
        <v>28</v>
      </c>
      <c r="C4936" s="33" t="s">
        <v>13</v>
      </c>
      <c r="D4936" s="33" t="s">
        <v>30</v>
      </c>
      <c r="E4936" s="33" t="s">
        <v>20259</v>
      </c>
      <c r="F4936" s="94">
        <v>42450</v>
      </c>
      <c r="G4936" s="33" t="s">
        <v>20260</v>
      </c>
      <c r="H4936" s="33" t="s">
        <v>10904</v>
      </c>
      <c r="I4936" s="33" t="s">
        <v>373</v>
      </c>
      <c r="J4936" s="62" t="s">
        <v>10905</v>
      </c>
      <c r="K4936" s="33" t="s">
        <v>10906</v>
      </c>
      <c r="L4936" s="33" t="s">
        <v>470</v>
      </c>
      <c r="M4936" s="1" t="s">
        <v>46170</v>
      </c>
      <c r="N4936" s="33" t="s">
        <v>20</v>
      </c>
      <c r="O4936" s="33" t="s">
        <v>20934</v>
      </c>
      <c r="P4936" s="33" t="s">
        <v>45771</v>
      </c>
      <c r="Q4936" s="33" t="s">
        <v>29986</v>
      </c>
      <c r="R4936" s="39" t="s">
        <v>20261</v>
      </c>
      <c r="S4936" s="33" t="s">
        <v>509</v>
      </c>
      <c r="T4936" s="33" t="s">
        <v>21</v>
      </c>
      <c r="U4936" s="33" t="s">
        <v>26689</v>
      </c>
      <c r="V4936" s="33" t="s">
        <v>26484</v>
      </c>
      <c r="W4936" s="33" t="s">
        <v>26483</v>
      </c>
      <c r="X4936" s="33" t="s">
        <v>93</v>
      </c>
      <c r="Y4936" s="33">
        <v>1397</v>
      </c>
      <c r="AA4936" s="33" t="s">
        <v>42844</v>
      </c>
      <c r="AB4936" s="33">
        <v>3510</v>
      </c>
      <c r="AC4936" s="103">
        <v>17443</v>
      </c>
    </row>
    <row r="4937" spans="1:29" ht="13" customHeight="1" x14ac:dyDescent="0.2">
      <c r="A4937" s="33" t="s">
        <v>20433</v>
      </c>
      <c r="B4937" s="33">
        <v>76</v>
      </c>
      <c r="C4937" s="33" t="s">
        <v>13</v>
      </c>
      <c r="D4937" s="33" t="s">
        <v>30</v>
      </c>
      <c r="E4937" s="33" t="s">
        <v>20434</v>
      </c>
      <c r="F4937" s="94">
        <v>42450</v>
      </c>
      <c r="G4937" s="33" t="s">
        <v>20435</v>
      </c>
      <c r="H4937" s="33" t="s">
        <v>4678</v>
      </c>
      <c r="I4937" s="33" t="s">
        <v>9695</v>
      </c>
      <c r="J4937" s="62" t="s">
        <v>19202</v>
      </c>
      <c r="K4937" s="33" t="s">
        <v>11938</v>
      </c>
      <c r="L4937" s="33" t="s">
        <v>4680</v>
      </c>
      <c r="M4937" s="1" t="s">
        <v>46779</v>
      </c>
      <c r="N4937" s="33" t="s">
        <v>4952</v>
      </c>
      <c r="O4937" s="33" t="s">
        <v>20436</v>
      </c>
      <c r="P4937" s="33" t="s">
        <v>37679</v>
      </c>
      <c r="Q4937" s="33" t="s">
        <v>29986</v>
      </c>
      <c r="R4937" s="39" t="s">
        <v>20437</v>
      </c>
      <c r="S4937" s="33" t="s">
        <v>509</v>
      </c>
      <c r="T4937" s="33" t="s">
        <v>21</v>
      </c>
      <c r="U4937" s="33" t="s">
        <v>26682</v>
      </c>
      <c r="V4937" s="33" t="s">
        <v>26482</v>
      </c>
      <c r="W4937" s="33" t="s">
        <v>26485</v>
      </c>
      <c r="X4937" s="33" t="s">
        <v>509</v>
      </c>
      <c r="Y4937" s="33">
        <v>1395</v>
      </c>
      <c r="AA4937" s="33" t="s">
        <v>42842</v>
      </c>
      <c r="AB4937" s="33">
        <v>3511</v>
      </c>
      <c r="AC4937" s="103">
        <v>17442</v>
      </c>
    </row>
    <row r="4938" spans="1:29" ht="13" customHeight="1" x14ac:dyDescent="0.2">
      <c r="A4938" s="33" t="s">
        <v>20109</v>
      </c>
      <c r="B4938" s="33">
        <v>25</v>
      </c>
      <c r="C4938" s="33" t="s">
        <v>13</v>
      </c>
      <c r="D4938" s="33" t="s">
        <v>30</v>
      </c>
      <c r="E4938" s="33" t="s">
        <v>20110</v>
      </c>
      <c r="F4938" s="94">
        <v>42450</v>
      </c>
      <c r="G4938" s="33" t="s">
        <v>20111</v>
      </c>
      <c r="H4938" s="33" t="s">
        <v>20112</v>
      </c>
      <c r="I4938" s="33" t="s">
        <v>34</v>
      </c>
      <c r="J4938" s="62" t="s">
        <v>20113</v>
      </c>
      <c r="K4938" s="33" t="s">
        <v>4485</v>
      </c>
      <c r="L4938" s="33" t="s">
        <v>20114</v>
      </c>
      <c r="M4938" s="1" t="s">
        <v>47992</v>
      </c>
      <c r="N4938" s="33" t="s">
        <v>20</v>
      </c>
      <c r="O4938" s="33" t="s">
        <v>20929</v>
      </c>
      <c r="P4938" s="33" t="s">
        <v>37679</v>
      </c>
      <c r="Q4938" s="33" t="s">
        <v>29986</v>
      </c>
      <c r="R4938" s="39" t="s">
        <v>20115</v>
      </c>
      <c r="S4938" s="33" t="s">
        <v>509</v>
      </c>
      <c r="T4938" s="33" t="s">
        <v>45897</v>
      </c>
      <c r="U4938" s="33" t="s">
        <v>39851</v>
      </c>
      <c r="V4938" s="33" t="s">
        <v>26484</v>
      </c>
      <c r="W4938" s="33" t="s">
        <v>26485</v>
      </c>
      <c r="X4938" s="33" t="s">
        <v>93</v>
      </c>
      <c r="Y4938" s="33">
        <v>1396</v>
      </c>
      <c r="AA4938" s="33" t="s">
        <v>42844</v>
      </c>
      <c r="AB4938" s="33">
        <v>3512</v>
      </c>
      <c r="AC4938" s="103">
        <v>17441</v>
      </c>
    </row>
    <row r="4939" spans="1:29" ht="13" customHeight="1" x14ac:dyDescent="0.2">
      <c r="A4939" s="33" t="s">
        <v>20252</v>
      </c>
      <c r="B4939" s="33">
        <v>54</v>
      </c>
      <c r="C4939" s="33" t="s">
        <v>13</v>
      </c>
      <c r="D4939" s="33" t="s">
        <v>30</v>
      </c>
      <c r="E4939" s="33" t="s">
        <v>20253</v>
      </c>
      <c r="F4939" s="94">
        <v>42449</v>
      </c>
      <c r="G4939" s="33" t="s">
        <v>20254</v>
      </c>
      <c r="H4939" s="33" t="s">
        <v>20255</v>
      </c>
      <c r="I4939" s="33" t="s">
        <v>373</v>
      </c>
      <c r="J4939" s="62">
        <v>17223</v>
      </c>
      <c r="K4939" s="33" t="s">
        <v>1450</v>
      </c>
      <c r="L4939" s="33" t="s">
        <v>470</v>
      </c>
      <c r="M4939" s="1" t="s">
        <v>46170</v>
      </c>
      <c r="N4939" s="33" t="s">
        <v>20</v>
      </c>
      <c r="O4939" s="33" t="s">
        <v>20256</v>
      </c>
      <c r="P4939" s="33" t="s">
        <v>45771</v>
      </c>
      <c r="Q4939" s="33" t="s">
        <v>29986</v>
      </c>
      <c r="R4939" s="39" t="s">
        <v>20257</v>
      </c>
      <c r="S4939" s="33" t="s">
        <v>93</v>
      </c>
      <c r="T4939" s="33" t="s">
        <v>21</v>
      </c>
      <c r="U4939" s="33" t="s">
        <v>26689</v>
      </c>
      <c r="V4939" s="33" t="s">
        <v>26484</v>
      </c>
      <c r="W4939" s="33" t="s">
        <v>19153</v>
      </c>
      <c r="X4939" s="33" t="s">
        <v>93</v>
      </c>
      <c r="Y4939" s="33">
        <v>1391</v>
      </c>
      <c r="AA4939" s="33" t="s">
        <v>42843</v>
      </c>
      <c r="AB4939" s="33">
        <v>3506</v>
      </c>
      <c r="AC4939" s="103">
        <v>17439</v>
      </c>
    </row>
    <row r="4940" spans="1:29" ht="13" customHeight="1" x14ac:dyDescent="0.2">
      <c r="A4940" s="33" t="s">
        <v>20050</v>
      </c>
      <c r="B4940" s="33">
        <v>61</v>
      </c>
      <c r="C4940" s="33" t="s">
        <v>13</v>
      </c>
      <c r="D4940" s="33" t="s">
        <v>30</v>
      </c>
      <c r="F4940" s="94">
        <v>42449</v>
      </c>
      <c r="G4940" s="33" t="s">
        <v>20051</v>
      </c>
      <c r="H4940" s="33" t="s">
        <v>6047</v>
      </c>
      <c r="I4940" s="33" t="s">
        <v>224</v>
      </c>
      <c r="J4940" s="62">
        <v>23860</v>
      </c>
      <c r="K4940" s="33" t="s">
        <v>20052</v>
      </c>
      <c r="L4940" s="33" t="s">
        <v>6049</v>
      </c>
      <c r="M4940" s="1" t="s">
        <v>46887</v>
      </c>
      <c r="N4940" s="33" t="s">
        <v>20</v>
      </c>
      <c r="O4940" s="33" t="s">
        <v>20053</v>
      </c>
      <c r="P4940" s="33" t="s">
        <v>45771</v>
      </c>
      <c r="Q4940" s="33" t="s">
        <v>29986</v>
      </c>
      <c r="R4940" s="39" t="s">
        <v>20054</v>
      </c>
      <c r="S4940" s="33" t="s">
        <v>509</v>
      </c>
      <c r="T4940" s="33" t="s">
        <v>21</v>
      </c>
      <c r="U4940" s="33" t="s">
        <v>26682</v>
      </c>
      <c r="V4940" s="33" t="s">
        <v>26482</v>
      </c>
      <c r="W4940" s="33" t="s">
        <v>26485</v>
      </c>
      <c r="X4940" s="33" t="s">
        <v>509</v>
      </c>
      <c r="Y4940" s="33">
        <v>1380</v>
      </c>
      <c r="AA4940" s="33" t="s">
        <v>42844</v>
      </c>
      <c r="AB4940" s="33">
        <v>3508</v>
      </c>
      <c r="AC4940" s="103">
        <v>17437</v>
      </c>
    </row>
    <row r="4941" spans="1:29" ht="13" customHeight="1" x14ac:dyDescent="0.2">
      <c r="A4941" s="33" t="s">
        <v>19804</v>
      </c>
      <c r="B4941" s="33">
        <v>62</v>
      </c>
      <c r="C4941" s="33" t="s">
        <v>13</v>
      </c>
      <c r="D4941" s="33" t="s">
        <v>41</v>
      </c>
      <c r="F4941" s="94">
        <v>42449</v>
      </c>
      <c r="G4941" s="33" t="s">
        <v>19805</v>
      </c>
      <c r="H4941" s="33" t="s">
        <v>1673</v>
      </c>
      <c r="I4941" s="33" t="s">
        <v>197</v>
      </c>
      <c r="J4941" s="62">
        <v>46806</v>
      </c>
      <c r="K4941" s="33" t="s">
        <v>1675</v>
      </c>
      <c r="L4941" s="33" t="s">
        <v>1676</v>
      </c>
      <c r="M4941" s="1" t="s">
        <v>46682</v>
      </c>
      <c r="N4941" s="33" t="s">
        <v>20</v>
      </c>
      <c r="O4941" s="33" t="s">
        <v>19806</v>
      </c>
      <c r="P4941" s="33" t="s">
        <v>31754</v>
      </c>
      <c r="Q4941" s="33" t="s">
        <v>29986</v>
      </c>
      <c r="R4941" s="39" t="s">
        <v>19807</v>
      </c>
      <c r="S4941" s="33" t="s">
        <v>93</v>
      </c>
      <c r="T4941" s="33" t="s">
        <v>21</v>
      </c>
      <c r="U4941" s="33" t="s">
        <v>26689</v>
      </c>
      <c r="V4941" s="33" t="s">
        <v>26484</v>
      </c>
      <c r="W4941" s="33" t="s">
        <v>26486</v>
      </c>
      <c r="X4941" s="33" t="s">
        <v>93</v>
      </c>
      <c r="Y4941" s="33">
        <v>1393</v>
      </c>
      <c r="AA4941" s="33" t="s">
        <v>42842</v>
      </c>
      <c r="AB4941" s="33">
        <v>3507</v>
      </c>
      <c r="AC4941" s="103">
        <v>17435</v>
      </c>
    </row>
    <row r="4942" spans="1:29" ht="13" customHeight="1" x14ac:dyDescent="0.2">
      <c r="A4942" s="33" t="s">
        <v>19433</v>
      </c>
      <c r="B4942" s="33">
        <v>16</v>
      </c>
      <c r="C4942" s="33" t="s">
        <v>13</v>
      </c>
      <c r="D4942" s="33" t="s">
        <v>78</v>
      </c>
      <c r="E4942" s="33" t="s">
        <v>19434</v>
      </c>
      <c r="F4942" s="94">
        <v>42449</v>
      </c>
      <c r="G4942" s="33" t="s">
        <v>19435</v>
      </c>
      <c r="H4942" s="33" t="s">
        <v>10301</v>
      </c>
      <c r="I4942" s="33" t="s">
        <v>55</v>
      </c>
      <c r="J4942" s="62">
        <v>32607</v>
      </c>
      <c r="K4942" s="33" t="s">
        <v>961</v>
      </c>
      <c r="L4942" s="33" t="s">
        <v>19436</v>
      </c>
      <c r="M4942" s="1" t="s">
        <v>47993</v>
      </c>
      <c r="N4942" s="33" t="s">
        <v>20</v>
      </c>
      <c r="O4942" s="33" t="s">
        <v>19437</v>
      </c>
      <c r="P4942" s="33" t="s">
        <v>45771</v>
      </c>
      <c r="Q4942" s="33" t="s">
        <v>29986</v>
      </c>
      <c r="R4942" s="39" t="s">
        <v>19438</v>
      </c>
      <c r="S4942" s="33" t="s">
        <v>509</v>
      </c>
      <c r="T4942" s="33" t="s">
        <v>45897</v>
      </c>
      <c r="U4942" s="33" t="s">
        <v>39851</v>
      </c>
      <c r="V4942" s="33" t="s">
        <v>26482</v>
      </c>
      <c r="W4942" s="33" t="s">
        <v>26485</v>
      </c>
      <c r="X4942" s="33" t="s">
        <v>93</v>
      </c>
      <c r="Y4942" s="33">
        <v>1394</v>
      </c>
      <c r="AA4942" s="33" t="s">
        <v>42844</v>
      </c>
      <c r="AB4942" s="33">
        <v>3509</v>
      </c>
      <c r="AC4942" s="103">
        <v>17436</v>
      </c>
    </row>
    <row r="4943" spans="1:29" ht="13" customHeight="1" x14ac:dyDescent="0.2">
      <c r="A4943" s="33" t="s">
        <v>19276</v>
      </c>
      <c r="B4943" s="33">
        <v>21</v>
      </c>
      <c r="C4943" s="33" t="s">
        <v>13</v>
      </c>
      <c r="D4943" s="33" t="s">
        <v>78</v>
      </c>
      <c r="E4943" s="33" t="s">
        <v>19277</v>
      </c>
      <c r="F4943" s="94">
        <v>42448</v>
      </c>
      <c r="G4943" s="33" t="s">
        <v>19278</v>
      </c>
      <c r="H4943" s="33" t="s">
        <v>7589</v>
      </c>
      <c r="I4943" s="33" t="s">
        <v>37</v>
      </c>
      <c r="J4943" s="62">
        <v>60466</v>
      </c>
      <c r="K4943" s="33" t="s">
        <v>81</v>
      </c>
      <c r="L4943" s="33" t="s">
        <v>7591</v>
      </c>
      <c r="M4943" s="1" t="s">
        <v>47994</v>
      </c>
      <c r="N4943" s="33" t="s">
        <v>20</v>
      </c>
      <c r="O4943" s="33" t="s">
        <v>19279</v>
      </c>
      <c r="P4943" s="33" t="s">
        <v>45771</v>
      </c>
      <c r="Q4943" s="33" t="s">
        <v>29986</v>
      </c>
      <c r="R4943" s="39" t="s">
        <v>19280</v>
      </c>
      <c r="S4943" s="33" t="s">
        <v>93</v>
      </c>
      <c r="T4943" s="33" t="s">
        <v>21</v>
      </c>
      <c r="U4943" s="33" t="s">
        <v>26689</v>
      </c>
      <c r="V4943" s="33" t="s">
        <v>26484</v>
      </c>
      <c r="W4943" s="33" t="s">
        <v>26486</v>
      </c>
      <c r="X4943" s="33" t="s">
        <v>93</v>
      </c>
      <c r="Y4943" s="33">
        <v>1388</v>
      </c>
      <c r="AA4943" s="33" t="s">
        <v>42844</v>
      </c>
      <c r="AB4943" s="33">
        <v>3501</v>
      </c>
      <c r="AC4943" s="103">
        <v>17431</v>
      </c>
    </row>
    <row r="4944" spans="1:29" ht="13" customHeight="1" x14ac:dyDescent="0.2">
      <c r="A4944" s="33" t="s">
        <v>20210</v>
      </c>
      <c r="B4944" s="33">
        <v>23</v>
      </c>
      <c r="C4944" s="33" t="s">
        <v>13</v>
      </c>
      <c r="D4944" s="33" t="s">
        <v>30</v>
      </c>
      <c r="E4944" s="33" t="s">
        <v>20211</v>
      </c>
      <c r="F4944" s="94">
        <v>42448</v>
      </c>
      <c r="G4944" s="33" t="s">
        <v>20212</v>
      </c>
      <c r="H4944" s="33" t="s">
        <v>17238</v>
      </c>
      <c r="I4944" s="33" t="s">
        <v>293</v>
      </c>
      <c r="J4944" s="62">
        <v>42442</v>
      </c>
      <c r="K4944" s="33" t="s">
        <v>3525</v>
      </c>
      <c r="L4944" s="33" t="s">
        <v>18184</v>
      </c>
      <c r="M4944" s="1" t="s">
        <v>46058</v>
      </c>
      <c r="N4944" s="33" t="s">
        <v>20</v>
      </c>
      <c r="O4944" s="33" t="s">
        <v>20213</v>
      </c>
      <c r="P4944" s="33" t="s">
        <v>45771</v>
      </c>
      <c r="Q4944" s="33" t="s">
        <v>29986</v>
      </c>
      <c r="R4944" s="39" t="s">
        <v>20214</v>
      </c>
      <c r="S4944" s="33" t="s">
        <v>93</v>
      </c>
      <c r="T4944" s="33" t="s">
        <v>21</v>
      </c>
      <c r="U4944" s="33" t="s">
        <v>26689</v>
      </c>
      <c r="V4944" s="33" t="s">
        <v>26484</v>
      </c>
      <c r="W4944" s="33" t="s">
        <v>19153</v>
      </c>
      <c r="X4944" s="33" t="s">
        <v>93</v>
      </c>
      <c r="Y4944" s="33">
        <v>1392</v>
      </c>
      <c r="AA4944" s="33" t="s">
        <v>42843</v>
      </c>
      <c r="AB4944" s="33">
        <v>3502</v>
      </c>
      <c r="AC4944" s="103">
        <v>17430</v>
      </c>
    </row>
    <row r="4945" spans="1:29" ht="13" customHeight="1" x14ac:dyDescent="0.2">
      <c r="A4945" s="33" t="s">
        <v>19448</v>
      </c>
      <c r="B4945" s="33">
        <v>25</v>
      </c>
      <c r="C4945" s="33" t="s">
        <v>102</v>
      </c>
      <c r="D4945" s="33" t="s">
        <v>78</v>
      </c>
      <c r="E4945" s="33" t="s">
        <v>19449</v>
      </c>
      <c r="F4945" s="94">
        <v>42448</v>
      </c>
      <c r="G4945" s="33" t="s">
        <v>19450</v>
      </c>
      <c r="H4945" s="33" t="s">
        <v>3047</v>
      </c>
      <c r="I4945" s="33" t="s">
        <v>224</v>
      </c>
      <c r="J4945" s="62">
        <v>23518</v>
      </c>
      <c r="K4945" s="33" t="s">
        <v>14937</v>
      </c>
      <c r="L4945" s="33" t="s">
        <v>4636</v>
      </c>
      <c r="M4945" s="1" t="s">
        <v>46287</v>
      </c>
      <c r="N4945" s="33" t="s">
        <v>20</v>
      </c>
      <c r="O4945" s="33" t="s">
        <v>20890</v>
      </c>
      <c r="P4945" s="33" t="s">
        <v>504</v>
      </c>
      <c r="Q4945" s="33" t="s">
        <v>29986</v>
      </c>
      <c r="R4945" s="39" t="s">
        <v>19451</v>
      </c>
      <c r="S4945" s="33" t="s">
        <v>93</v>
      </c>
      <c r="T4945" s="33" t="s">
        <v>45897</v>
      </c>
      <c r="U4945" s="33" t="s">
        <v>39851</v>
      </c>
      <c r="V4945" s="33" t="s">
        <v>26484</v>
      </c>
      <c r="W4945" s="33" t="s">
        <v>26485</v>
      </c>
      <c r="X4945" s="33" t="s">
        <v>93</v>
      </c>
      <c r="Y4945" s="33">
        <v>1382</v>
      </c>
      <c r="AA4945" s="33" t="s">
        <v>42844</v>
      </c>
      <c r="AB4945" s="33">
        <v>3503</v>
      </c>
      <c r="AC4945" s="103">
        <v>17429</v>
      </c>
    </row>
    <row r="4946" spans="1:29" ht="13" customHeight="1" x14ac:dyDescent="0.2">
      <c r="A4946" s="33" t="s">
        <v>20990</v>
      </c>
      <c r="B4946" s="33">
        <v>35</v>
      </c>
      <c r="C4946" s="33" t="s">
        <v>13</v>
      </c>
      <c r="D4946" s="33" t="s">
        <v>78</v>
      </c>
      <c r="E4946" s="33" t="s">
        <v>20991</v>
      </c>
      <c r="F4946" s="94">
        <v>42448</v>
      </c>
      <c r="G4946" s="33" t="s">
        <v>20992</v>
      </c>
      <c r="H4946" s="33" t="s">
        <v>20993</v>
      </c>
      <c r="I4946" s="33" t="s">
        <v>55</v>
      </c>
      <c r="J4946" s="62">
        <v>23518</v>
      </c>
      <c r="K4946" s="33" t="s">
        <v>4003</v>
      </c>
      <c r="L4946" s="33" t="s">
        <v>4941</v>
      </c>
      <c r="M4946" s="1" t="s">
        <v>45910</v>
      </c>
      <c r="N4946" s="33" t="s">
        <v>362</v>
      </c>
      <c r="O4946" s="33" t="s">
        <v>20994</v>
      </c>
      <c r="P4946" s="33" t="s">
        <v>45771</v>
      </c>
      <c r="Q4946" s="33" t="s">
        <v>29986</v>
      </c>
      <c r="R4946" s="39" t="s">
        <v>20995</v>
      </c>
      <c r="S4946" s="33" t="s">
        <v>93</v>
      </c>
      <c r="T4946" s="33" t="s">
        <v>45897</v>
      </c>
      <c r="U4946" s="33" t="s">
        <v>49804</v>
      </c>
      <c r="V4946" s="33" t="s">
        <v>26487</v>
      </c>
      <c r="W4946" s="33" t="s">
        <v>26485</v>
      </c>
      <c r="AA4946" s="33" t="s">
        <v>42844</v>
      </c>
      <c r="AB4946" s="33">
        <v>3504</v>
      </c>
      <c r="AC4946" s="103">
        <v>17434</v>
      </c>
    </row>
    <row r="4947" spans="1:29" ht="13" customHeight="1" x14ac:dyDescent="0.2">
      <c r="A4947" s="33" t="s">
        <v>20090</v>
      </c>
      <c r="B4947" s="33">
        <v>24</v>
      </c>
      <c r="C4947" s="33" t="s">
        <v>13</v>
      </c>
      <c r="D4947" s="33" t="s">
        <v>30</v>
      </c>
      <c r="F4947" s="94">
        <v>42448</v>
      </c>
      <c r="G4947" s="33" t="s">
        <v>20091</v>
      </c>
      <c r="H4947" s="33" t="s">
        <v>1161</v>
      </c>
      <c r="I4947" s="33" t="s">
        <v>18</v>
      </c>
      <c r="J4947" s="62">
        <v>70433</v>
      </c>
      <c r="K4947" s="33" t="s">
        <v>15921</v>
      </c>
      <c r="L4947" s="33" t="s">
        <v>15922</v>
      </c>
      <c r="M4947" s="1" t="s">
        <v>46487</v>
      </c>
      <c r="N4947" s="33" t="s">
        <v>20</v>
      </c>
      <c r="O4947" s="33" t="s">
        <v>20092</v>
      </c>
      <c r="P4947" s="33" t="s">
        <v>45771</v>
      </c>
      <c r="Q4947" s="33" t="s">
        <v>29986</v>
      </c>
      <c r="R4947" s="39" t="s">
        <v>20093</v>
      </c>
      <c r="S4947" s="33" t="s">
        <v>93</v>
      </c>
      <c r="T4947" s="33" t="s">
        <v>28</v>
      </c>
      <c r="U4947" s="33" t="s">
        <v>26487</v>
      </c>
      <c r="V4947" s="33" t="s">
        <v>26487</v>
      </c>
      <c r="W4947" s="33" t="s">
        <v>26483</v>
      </c>
      <c r="X4947" s="33" t="s">
        <v>93</v>
      </c>
      <c r="Y4947" s="33">
        <v>1387</v>
      </c>
      <c r="AA4947" s="33" t="s">
        <v>42844</v>
      </c>
      <c r="AB4947" s="33">
        <v>3505</v>
      </c>
      <c r="AC4947" s="103">
        <v>17432</v>
      </c>
    </row>
    <row r="4948" spans="1:29" ht="13" customHeight="1" x14ac:dyDescent="0.2">
      <c r="A4948" s="1" t="s">
        <v>19791</v>
      </c>
      <c r="B4948" s="33">
        <v>49</v>
      </c>
      <c r="C4948" s="33" t="s">
        <v>13</v>
      </c>
      <c r="D4948" s="1" t="s">
        <v>23</v>
      </c>
      <c r="F4948" s="94">
        <v>42447</v>
      </c>
      <c r="G4948" s="33" t="s">
        <v>19792</v>
      </c>
      <c r="H4948" s="33" t="s">
        <v>19793</v>
      </c>
      <c r="I4948" s="33" t="s">
        <v>38</v>
      </c>
      <c r="J4948" s="62">
        <v>94514</v>
      </c>
      <c r="K4948" s="33" t="s">
        <v>4133</v>
      </c>
      <c r="L4948" s="33" t="s">
        <v>36505</v>
      </c>
      <c r="M4948" s="1" t="s">
        <v>46910</v>
      </c>
      <c r="N4948" s="33" t="s">
        <v>20</v>
      </c>
      <c r="O4948" s="33" t="s">
        <v>19794</v>
      </c>
      <c r="P4948" s="33" t="s">
        <v>45771</v>
      </c>
      <c r="Q4948" s="33" t="s">
        <v>29986</v>
      </c>
      <c r="R4948" s="39" t="s">
        <v>19795</v>
      </c>
      <c r="S4948" s="33" t="s">
        <v>509</v>
      </c>
      <c r="T4948" s="33" t="s">
        <v>21</v>
      </c>
      <c r="U4948" s="33" t="s">
        <v>26689</v>
      </c>
      <c r="V4948" s="33" t="s">
        <v>26484</v>
      </c>
      <c r="W4948" s="33" t="s">
        <v>26485</v>
      </c>
      <c r="X4948" s="33" t="s">
        <v>93</v>
      </c>
      <c r="Y4948" s="33">
        <v>1386</v>
      </c>
      <c r="AA4948" s="33" t="s">
        <v>42843</v>
      </c>
      <c r="AB4948" s="33">
        <v>3499</v>
      </c>
      <c r="AC4948" s="103">
        <v>17427</v>
      </c>
    </row>
    <row r="4949" spans="1:29" ht="13" customHeight="1" x14ac:dyDescent="0.2">
      <c r="A4949" s="33" t="s">
        <v>20892</v>
      </c>
      <c r="B4949" s="33">
        <v>60</v>
      </c>
      <c r="C4949" s="33" t="s">
        <v>13</v>
      </c>
      <c r="D4949" s="33" t="s">
        <v>30</v>
      </c>
      <c r="F4949" s="94">
        <v>42447</v>
      </c>
      <c r="G4949" s="33" t="s">
        <v>20898</v>
      </c>
      <c r="H4949" s="33" t="s">
        <v>20897</v>
      </c>
      <c r="I4949" s="33" t="s">
        <v>732</v>
      </c>
      <c r="J4949" s="62">
        <v>83404</v>
      </c>
      <c r="K4949" s="33" t="s">
        <v>1655</v>
      </c>
      <c r="L4949" s="33" t="s">
        <v>1575</v>
      </c>
      <c r="M4949" s="1" t="s">
        <v>47995</v>
      </c>
      <c r="N4949" s="33" t="s">
        <v>20</v>
      </c>
      <c r="O4949" s="33" t="s">
        <v>26540</v>
      </c>
      <c r="P4949" s="33" t="s">
        <v>49744</v>
      </c>
      <c r="Q4949" s="33" t="s">
        <v>29986</v>
      </c>
      <c r="R4949" s="39" t="s">
        <v>20899</v>
      </c>
      <c r="S4949" s="33" t="s">
        <v>93</v>
      </c>
      <c r="T4949" s="33" t="s">
        <v>45897</v>
      </c>
      <c r="U4949" s="33" t="s">
        <v>49804</v>
      </c>
      <c r="V4949" s="33" t="s">
        <v>26482</v>
      </c>
      <c r="W4949" s="33" t="s">
        <v>26485</v>
      </c>
      <c r="X4949" s="33" t="s">
        <v>93</v>
      </c>
      <c r="Y4949" s="33">
        <v>1401</v>
      </c>
      <c r="AA4949" s="33" t="s">
        <v>42842</v>
      </c>
      <c r="AB4949" s="33">
        <v>3500</v>
      </c>
      <c r="AC4949" s="103">
        <v>17428</v>
      </c>
    </row>
    <row r="4950" spans="1:29" ht="13" customHeight="1" x14ac:dyDescent="0.2">
      <c r="A4950" s="33" t="s">
        <v>19870</v>
      </c>
      <c r="B4950" s="33">
        <v>29</v>
      </c>
      <c r="C4950" s="33" t="s">
        <v>13</v>
      </c>
      <c r="D4950" s="33" t="s">
        <v>78</v>
      </c>
      <c r="E4950" s="33" t="s">
        <v>20749</v>
      </c>
      <c r="F4950" s="94">
        <v>42446</v>
      </c>
      <c r="G4950" s="33" t="s">
        <v>19524</v>
      </c>
      <c r="H4950" s="33" t="s">
        <v>671</v>
      </c>
      <c r="I4950" s="33" t="s">
        <v>66</v>
      </c>
      <c r="J4950" s="62">
        <v>77037</v>
      </c>
      <c r="K4950" s="33" t="s">
        <v>512</v>
      </c>
      <c r="L4950" s="33" t="s">
        <v>672</v>
      </c>
      <c r="M4950" s="1" t="s">
        <v>45992</v>
      </c>
      <c r="N4950" s="33" t="s">
        <v>20</v>
      </c>
      <c r="O4950" s="33" t="s">
        <v>19525</v>
      </c>
      <c r="P4950" s="33" t="s">
        <v>45771</v>
      </c>
      <c r="Q4950" s="33" t="s">
        <v>29986</v>
      </c>
      <c r="R4950" s="39" t="s">
        <v>19526</v>
      </c>
      <c r="S4950" s="33" t="s">
        <v>93</v>
      </c>
      <c r="T4950" s="33" t="s">
        <v>21</v>
      </c>
      <c r="U4950" s="33" t="s">
        <v>26689</v>
      </c>
      <c r="V4950" s="33" t="s">
        <v>26484</v>
      </c>
      <c r="X4950" s="33" t="s">
        <v>93</v>
      </c>
      <c r="Y4950" s="33">
        <v>1376</v>
      </c>
      <c r="AA4950" s="33" t="s">
        <v>42844</v>
      </c>
      <c r="AB4950" s="33">
        <v>3495</v>
      </c>
      <c r="AC4950" s="103">
        <v>17420</v>
      </c>
    </row>
    <row r="4951" spans="1:29" ht="13" customHeight="1" x14ac:dyDescent="0.2">
      <c r="A4951" s="33" t="s">
        <v>19523</v>
      </c>
      <c r="B4951" s="33">
        <v>30</v>
      </c>
      <c r="C4951" s="33" t="s">
        <v>13</v>
      </c>
      <c r="D4951" s="33" t="s">
        <v>78</v>
      </c>
      <c r="F4951" s="94">
        <v>42446</v>
      </c>
      <c r="G4951" s="33" t="s">
        <v>19524</v>
      </c>
      <c r="H4951" s="33" t="s">
        <v>671</v>
      </c>
      <c r="I4951" s="33" t="s">
        <v>66</v>
      </c>
      <c r="J4951" s="62">
        <v>77037</v>
      </c>
      <c r="K4951" s="33" t="s">
        <v>512</v>
      </c>
      <c r="L4951" s="33" t="s">
        <v>672</v>
      </c>
      <c r="M4951" s="1" t="s">
        <v>45992</v>
      </c>
      <c r="N4951" s="33" t="s">
        <v>20</v>
      </c>
      <c r="O4951" s="33" t="s">
        <v>19525</v>
      </c>
      <c r="P4951" s="33" t="s">
        <v>45771</v>
      </c>
      <c r="Q4951" s="33" t="s">
        <v>29986</v>
      </c>
      <c r="R4951" s="39" t="s">
        <v>19526</v>
      </c>
      <c r="S4951" s="33" t="s">
        <v>93</v>
      </c>
      <c r="T4951" s="33" t="s">
        <v>21</v>
      </c>
      <c r="U4951" s="33" t="s">
        <v>26689</v>
      </c>
      <c r="V4951" s="33" t="s">
        <v>26484</v>
      </c>
      <c r="W4951" s="33" t="s">
        <v>26485</v>
      </c>
      <c r="X4951" s="33" t="s">
        <v>93</v>
      </c>
      <c r="Y4951" s="33">
        <v>1377</v>
      </c>
      <c r="AA4951" s="33" t="s">
        <v>42844</v>
      </c>
      <c r="AB4951" s="33">
        <v>3496</v>
      </c>
      <c r="AC4951" s="103">
        <v>17419</v>
      </c>
    </row>
    <row r="4952" spans="1:29" ht="13" customHeight="1" x14ac:dyDescent="0.2">
      <c r="A4952" s="33" t="s">
        <v>20651</v>
      </c>
      <c r="B4952" s="33">
        <v>37</v>
      </c>
      <c r="C4952" s="33" t="s">
        <v>13</v>
      </c>
      <c r="D4952" s="33" t="s">
        <v>30</v>
      </c>
      <c r="E4952" s="33" t="s">
        <v>20652</v>
      </c>
      <c r="F4952" s="94">
        <v>42446</v>
      </c>
      <c r="G4952" s="33" t="s">
        <v>20653</v>
      </c>
      <c r="H4952" s="33" t="s">
        <v>1801</v>
      </c>
      <c r="I4952" s="33" t="s">
        <v>373</v>
      </c>
      <c r="J4952" s="62">
        <v>15059</v>
      </c>
      <c r="K4952" s="33" t="s">
        <v>20654</v>
      </c>
      <c r="L4952" s="33" t="s">
        <v>20655</v>
      </c>
      <c r="M4952" s="1" t="s">
        <v>47996</v>
      </c>
      <c r="N4952" s="33" t="s">
        <v>20</v>
      </c>
      <c r="O4952" s="33" t="s">
        <v>20656</v>
      </c>
      <c r="P4952" s="33" t="s">
        <v>45771</v>
      </c>
      <c r="Q4952" s="33" t="s">
        <v>29986</v>
      </c>
      <c r="R4952" s="39" t="s">
        <v>20657</v>
      </c>
      <c r="S4952" s="33" t="s">
        <v>901</v>
      </c>
      <c r="T4952" s="33" t="s">
        <v>21</v>
      </c>
      <c r="U4952" s="33" t="s">
        <v>26689</v>
      </c>
      <c r="V4952" s="33" t="s">
        <v>26484</v>
      </c>
      <c r="W4952" s="33" t="s">
        <v>26485</v>
      </c>
      <c r="AA4952" s="33" t="s">
        <v>42844</v>
      </c>
      <c r="AB4952" s="33">
        <v>3497</v>
      </c>
      <c r="AC4952" s="103">
        <v>17422</v>
      </c>
    </row>
    <row r="4953" spans="1:29" ht="13" customHeight="1" x14ac:dyDescent="0.2">
      <c r="A4953" s="33" t="s">
        <v>19245</v>
      </c>
      <c r="B4953" s="33">
        <v>38</v>
      </c>
      <c r="C4953" s="33" t="s">
        <v>13</v>
      </c>
      <c r="D4953" s="33" t="s">
        <v>14</v>
      </c>
      <c r="E4953" s="33" t="s">
        <v>19246</v>
      </c>
      <c r="F4953" s="94">
        <v>42446</v>
      </c>
      <c r="G4953" s="33" t="s">
        <v>19247</v>
      </c>
      <c r="H4953" s="33" t="s">
        <v>19248</v>
      </c>
      <c r="I4953" s="33" t="s">
        <v>121</v>
      </c>
      <c r="J4953" s="62">
        <v>55337</v>
      </c>
      <c r="K4953" s="33" t="s">
        <v>19249</v>
      </c>
      <c r="L4953" s="33" t="s">
        <v>19250</v>
      </c>
      <c r="M4953" s="1" t="s">
        <v>47824</v>
      </c>
      <c r="N4953" s="33" t="s">
        <v>20</v>
      </c>
      <c r="O4953" s="33" t="s">
        <v>19251</v>
      </c>
      <c r="P4953" s="33" t="s">
        <v>42395</v>
      </c>
      <c r="Q4953" s="33" t="s">
        <v>29986</v>
      </c>
      <c r="R4953" s="39" t="s">
        <v>19252</v>
      </c>
      <c r="S4953" s="33" t="s">
        <v>509</v>
      </c>
      <c r="T4953" s="33" t="s">
        <v>21</v>
      </c>
      <c r="U4953" s="33" t="s">
        <v>26682</v>
      </c>
      <c r="V4953" s="33" t="s">
        <v>26482</v>
      </c>
      <c r="W4953" s="33" t="s">
        <v>26485</v>
      </c>
      <c r="X4953" s="33" t="s">
        <v>509</v>
      </c>
      <c r="Y4953" s="33">
        <v>1370</v>
      </c>
      <c r="AA4953" s="33" t="s">
        <v>42844</v>
      </c>
      <c r="AB4953" s="33">
        <v>3498</v>
      </c>
      <c r="AC4953" s="103">
        <v>17423</v>
      </c>
    </row>
    <row r="4954" spans="1:29" ht="13" customHeight="1" x14ac:dyDescent="0.2">
      <c r="A4954" s="33" t="s">
        <v>19241</v>
      </c>
      <c r="B4954" s="33">
        <v>53</v>
      </c>
      <c r="C4954" s="33" t="s">
        <v>13</v>
      </c>
      <c r="D4954" s="33" t="s">
        <v>14</v>
      </c>
      <c r="E4954" s="33" t="s">
        <v>19242</v>
      </c>
      <c r="F4954" s="94">
        <v>42446</v>
      </c>
      <c r="G4954" s="33" t="s">
        <v>19243</v>
      </c>
      <c r="H4954" s="33" t="s">
        <v>1459</v>
      </c>
      <c r="I4954" s="33" t="s">
        <v>55</v>
      </c>
      <c r="J4954" s="62">
        <v>33611</v>
      </c>
      <c r="K4954" s="33" t="s">
        <v>587</v>
      </c>
      <c r="L4954" s="33" t="s">
        <v>1461</v>
      </c>
      <c r="M4954" s="1" t="s">
        <v>46060</v>
      </c>
      <c r="N4954" s="33" t="s">
        <v>20</v>
      </c>
      <c r="O4954" s="33" t="s">
        <v>20911</v>
      </c>
      <c r="P4954" s="33" t="s">
        <v>45771</v>
      </c>
      <c r="Q4954" s="33" t="s">
        <v>29986</v>
      </c>
      <c r="R4954" s="39" t="s">
        <v>19244</v>
      </c>
      <c r="S4954" s="33" t="s">
        <v>93</v>
      </c>
      <c r="T4954" s="33" t="s">
        <v>21</v>
      </c>
      <c r="U4954" s="33" t="s">
        <v>26689</v>
      </c>
      <c r="V4954" s="33" t="s">
        <v>26484</v>
      </c>
      <c r="W4954" s="33" t="s">
        <v>26485</v>
      </c>
      <c r="X4954" s="33" t="s">
        <v>93</v>
      </c>
      <c r="Y4954" s="33">
        <v>1372</v>
      </c>
      <c r="AA4954" s="33" t="s">
        <v>42842</v>
      </c>
      <c r="AB4954" s="33">
        <v>3494</v>
      </c>
      <c r="AC4954" s="103">
        <v>17424</v>
      </c>
    </row>
    <row r="4955" spans="1:29" ht="13" customHeight="1" x14ac:dyDescent="0.2">
      <c r="A4955" s="33" t="s">
        <v>19663</v>
      </c>
      <c r="B4955" s="33">
        <v>33</v>
      </c>
      <c r="C4955" s="33" t="s">
        <v>13</v>
      </c>
      <c r="D4955" s="33" t="s">
        <v>41</v>
      </c>
      <c r="F4955" s="94">
        <v>42445</v>
      </c>
      <c r="G4955" s="33" t="s">
        <v>19664</v>
      </c>
      <c r="H4955" s="33" t="s">
        <v>529</v>
      </c>
      <c r="I4955" s="33" t="s">
        <v>66</v>
      </c>
      <c r="J4955" s="62">
        <v>78214</v>
      </c>
      <c r="K4955" s="33" t="s">
        <v>530</v>
      </c>
      <c r="L4955" s="33" t="s">
        <v>531</v>
      </c>
      <c r="M4955" s="1" t="s">
        <v>46041</v>
      </c>
      <c r="N4955" s="33" t="s">
        <v>20</v>
      </c>
      <c r="O4955" s="33" t="s">
        <v>19665</v>
      </c>
      <c r="P4955" s="33" t="s">
        <v>45771</v>
      </c>
      <c r="Q4955" s="33" t="s">
        <v>29986</v>
      </c>
      <c r="R4955" s="39" t="s">
        <v>19666</v>
      </c>
      <c r="S4955" s="33" t="s">
        <v>509</v>
      </c>
      <c r="T4955" s="33" t="s">
        <v>21</v>
      </c>
      <c r="U4955" s="33" t="s">
        <v>26689</v>
      </c>
      <c r="V4955" s="33" t="s">
        <v>26484</v>
      </c>
      <c r="W4955" s="33" t="s">
        <v>26485</v>
      </c>
      <c r="X4955" s="33" t="s">
        <v>93</v>
      </c>
      <c r="Y4955" s="33">
        <v>1368</v>
      </c>
      <c r="AA4955" s="33" t="s">
        <v>42842</v>
      </c>
      <c r="AB4955" s="33">
        <v>3490</v>
      </c>
      <c r="AC4955" s="103">
        <v>17411</v>
      </c>
    </row>
    <row r="4956" spans="1:29" ht="13" customHeight="1" x14ac:dyDescent="0.2">
      <c r="A4956" s="33" t="s">
        <v>19984</v>
      </c>
      <c r="B4956" s="33">
        <v>40</v>
      </c>
      <c r="C4956" s="33" t="s">
        <v>13</v>
      </c>
      <c r="D4956" s="33" t="s">
        <v>30</v>
      </c>
      <c r="F4956" s="94">
        <v>42445</v>
      </c>
      <c r="G4956" s="33" t="s">
        <v>19985</v>
      </c>
      <c r="H4956" s="33" t="s">
        <v>19986</v>
      </c>
      <c r="I4956" s="33" t="s">
        <v>337</v>
      </c>
      <c r="J4956" s="62">
        <v>28379</v>
      </c>
      <c r="K4956" s="33" t="s">
        <v>4074</v>
      </c>
      <c r="L4956" s="33" t="s">
        <v>17411</v>
      </c>
      <c r="M4956" s="1" t="s">
        <v>46242</v>
      </c>
      <c r="N4956" s="33" t="s">
        <v>20</v>
      </c>
      <c r="O4956" s="33" t="s">
        <v>36599</v>
      </c>
      <c r="P4956" s="33" t="s">
        <v>45771</v>
      </c>
      <c r="Q4956" s="33" t="s">
        <v>29986</v>
      </c>
      <c r="R4956" s="39" t="s">
        <v>19987</v>
      </c>
      <c r="S4956" s="33" t="s">
        <v>509</v>
      </c>
      <c r="T4956" s="33" t="s">
        <v>21</v>
      </c>
      <c r="U4956" s="33" t="s">
        <v>26689</v>
      </c>
      <c r="V4956" s="33" t="s">
        <v>26484</v>
      </c>
      <c r="W4956" s="33" t="s">
        <v>26485</v>
      </c>
      <c r="X4956" s="33" t="s">
        <v>93</v>
      </c>
      <c r="Y4956" s="33">
        <v>1374</v>
      </c>
      <c r="AA4956" s="33" t="s">
        <v>42843</v>
      </c>
      <c r="AB4956" s="33">
        <v>3491</v>
      </c>
      <c r="AC4956" s="103">
        <v>17412</v>
      </c>
    </row>
    <row r="4957" spans="1:29" ht="13" customHeight="1" x14ac:dyDescent="0.2">
      <c r="A4957" s="33" t="s">
        <v>19607</v>
      </c>
      <c r="B4957" s="33">
        <v>23</v>
      </c>
      <c r="C4957" s="33" t="s">
        <v>13</v>
      </c>
      <c r="D4957" s="33" t="s">
        <v>41</v>
      </c>
      <c r="F4957" s="94">
        <v>42445</v>
      </c>
      <c r="G4957" s="33" t="s">
        <v>19608</v>
      </c>
      <c r="H4957" s="33" t="s">
        <v>91</v>
      </c>
      <c r="I4957" s="33" t="s">
        <v>38</v>
      </c>
      <c r="J4957" s="62">
        <v>90001</v>
      </c>
      <c r="K4957" s="33" t="s">
        <v>91</v>
      </c>
      <c r="L4957" s="33" t="s">
        <v>383</v>
      </c>
      <c r="M4957" s="1" t="s">
        <v>45973</v>
      </c>
      <c r="N4957" s="33" t="s">
        <v>20</v>
      </c>
      <c r="O4957" s="33" t="s">
        <v>19609</v>
      </c>
      <c r="P4957" s="33" t="s">
        <v>45771</v>
      </c>
      <c r="Q4957" s="33" t="s">
        <v>29986</v>
      </c>
      <c r="R4957" s="39" t="s">
        <v>19610</v>
      </c>
      <c r="S4957" s="33" t="s">
        <v>509</v>
      </c>
      <c r="T4957" s="33" t="s">
        <v>45897</v>
      </c>
      <c r="U4957" s="33" t="s">
        <v>49804</v>
      </c>
      <c r="V4957" s="33" t="s">
        <v>26482</v>
      </c>
      <c r="W4957" s="33" t="s">
        <v>26485</v>
      </c>
      <c r="X4957" s="33" t="s">
        <v>93</v>
      </c>
      <c r="Y4957" s="33">
        <v>1367</v>
      </c>
      <c r="AA4957" s="33" t="s">
        <v>42842</v>
      </c>
      <c r="AB4957" s="33">
        <v>3492</v>
      </c>
      <c r="AC4957" s="103">
        <v>17413</v>
      </c>
    </row>
    <row r="4958" spans="1:29" ht="13" customHeight="1" x14ac:dyDescent="0.2">
      <c r="A4958" s="33" t="s">
        <v>19626</v>
      </c>
      <c r="B4958" s="33">
        <v>25</v>
      </c>
      <c r="C4958" s="33" t="s">
        <v>13</v>
      </c>
      <c r="D4958" s="33" t="s">
        <v>41</v>
      </c>
      <c r="F4958" s="94">
        <v>42445</v>
      </c>
      <c r="G4958" s="33" t="s">
        <v>19627</v>
      </c>
      <c r="H4958" s="33" t="s">
        <v>4185</v>
      </c>
      <c r="I4958" s="33" t="s">
        <v>38</v>
      </c>
      <c r="J4958" s="62">
        <v>92307</v>
      </c>
      <c r="K4958" s="33" t="s">
        <v>287</v>
      </c>
      <c r="L4958" s="33" t="s">
        <v>385</v>
      </c>
      <c r="M4958" s="1" t="s">
        <v>45976</v>
      </c>
      <c r="N4958" s="33" t="s">
        <v>20</v>
      </c>
      <c r="O4958" s="33" t="s">
        <v>19628</v>
      </c>
      <c r="P4958" s="33" t="s">
        <v>31864</v>
      </c>
      <c r="Q4958" s="33" t="s">
        <v>29986</v>
      </c>
      <c r="R4958" s="39" t="s">
        <v>19629</v>
      </c>
      <c r="S4958" s="33" t="s">
        <v>22</v>
      </c>
      <c r="T4958" s="33" t="s">
        <v>28</v>
      </c>
      <c r="U4958" s="33" t="s">
        <v>26487</v>
      </c>
      <c r="V4958" s="33" t="s">
        <v>26487</v>
      </c>
      <c r="W4958" s="33" t="s">
        <v>26485</v>
      </c>
      <c r="Z4958" s="33" t="s">
        <v>42353</v>
      </c>
      <c r="AA4958" s="33" t="s">
        <v>42844</v>
      </c>
      <c r="AB4958" s="33">
        <v>3493</v>
      </c>
      <c r="AC4958" s="103">
        <v>17418</v>
      </c>
    </row>
    <row r="4959" spans="1:29" ht="13" customHeight="1" x14ac:dyDescent="0.2">
      <c r="A4959" s="33" t="s">
        <v>19953</v>
      </c>
      <c r="B4959" s="33">
        <v>34</v>
      </c>
      <c r="C4959" s="33" t="s">
        <v>13</v>
      </c>
      <c r="D4959" s="33" t="s">
        <v>30</v>
      </c>
      <c r="F4959" s="94">
        <v>42444</v>
      </c>
      <c r="G4959" s="33" t="s">
        <v>19954</v>
      </c>
      <c r="H4959" s="33" t="s">
        <v>5920</v>
      </c>
      <c r="I4959" s="33" t="s">
        <v>293</v>
      </c>
      <c r="J4959" s="62" t="s">
        <v>19955</v>
      </c>
      <c r="K4959" s="33" t="s">
        <v>927</v>
      </c>
      <c r="L4959" s="33" t="s">
        <v>19956</v>
      </c>
      <c r="M4959" s="1" t="s">
        <v>47997</v>
      </c>
      <c r="N4959" s="33" t="s">
        <v>20</v>
      </c>
      <c r="O4959" s="33" t="s">
        <v>19957</v>
      </c>
      <c r="P4959" s="33" t="s">
        <v>45771</v>
      </c>
      <c r="Q4959" s="33" t="s">
        <v>29986</v>
      </c>
      <c r="R4959" s="39" t="s">
        <v>19958</v>
      </c>
      <c r="S4959" s="33" t="s">
        <v>93</v>
      </c>
      <c r="T4959" s="33" t="s">
        <v>21</v>
      </c>
      <c r="U4959" s="33" t="s">
        <v>26689</v>
      </c>
      <c r="V4959" s="33" t="s">
        <v>26482</v>
      </c>
      <c r="W4959" s="33" t="s">
        <v>26486</v>
      </c>
      <c r="X4959" s="33" t="s">
        <v>93</v>
      </c>
      <c r="Y4959" s="33">
        <v>1366</v>
      </c>
      <c r="AA4959" s="33" t="s">
        <v>42843</v>
      </c>
      <c r="AB4959" s="33">
        <v>3487</v>
      </c>
      <c r="AC4959" s="103">
        <v>17408</v>
      </c>
    </row>
    <row r="4960" spans="1:29" ht="13" customHeight="1" x14ac:dyDescent="0.2">
      <c r="A4960" s="33" t="s">
        <v>20365</v>
      </c>
      <c r="B4960" s="33">
        <v>38</v>
      </c>
      <c r="C4960" s="33" t="s">
        <v>13</v>
      </c>
      <c r="D4960" s="33" t="s">
        <v>30</v>
      </c>
      <c r="E4960" s="33" t="s">
        <v>20366</v>
      </c>
      <c r="F4960" s="94">
        <v>42444</v>
      </c>
      <c r="G4960" s="33" t="s">
        <v>20367</v>
      </c>
      <c r="H4960" s="33" t="s">
        <v>20368</v>
      </c>
      <c r="I4960" s="33" t="s">
        <v>197</v>
      </c>
      <c r="J4960" s="62">
        <v>47715</v>
      </c>
      <c r="K4960" s="33" t="s">
        <v>20369</v>
      </c>
      <c r="L4960" s="33" t="s">
        <v>20370</v>
      </c>
      <c r="M4960" s="1" t="s">
        <v>46347</v>
      </c>
      <c r="N4960" s="33" t="s">
        <v>20</v>
      </c>
      <c r="O4960" s="33" t="s">
        <v>20371</v>
      </c>
      <c r="P4960" s="33" t="s">
        <v>45771</v>
      </c>
      <c r="Q4960" s="33" t="s">
        <v>29986</v>
      </c>
      <c r="R4960" s="39" t="s">
        <v>20372</v>
      </c>
      <c r="S4960" s="33" t="s">
        <v>93</v>
      </c>
      <c r="T4960" s="33" t="s">
        <v>21</v>
      </c>
      <c r="U4960" s="33" t="s">
        <v>26682</v>
      </c>
      <c r="V4960" s="33" t="s">
        <v>26482</v>
      </c>
      <c r="W4960" s="33" t="s">
        <v>26483</v>
      </c>
      <c r="X4960" s="33" t="s">
        <v>509</v>
      </c>
      <c r="Y4960" s="33">
        <v>1369</v>
      </c>
      <c r="AA4960" s="33" t="s">
        <v>42842</v>
      </c>
      <c r="AB4960" s="33">
        <v>3489</v>
      </c>
      <c r="AC4960" s="103">
        <v>17409</v>
      </c>
    </row>
    <row r="4961" spans="1:29" ht="13" customHeight="1" x14ac:dyDescent="0.2">
      <c r="A4961" s="33" t="s">
        <v>20294</v>
      </c>
      <c r="B4961" s="33">
        <v>43</v>
      </c>
      <c r="C4961" s="33" t="s">
        <v>13</v>
      </c>
      <c r="D4961" s="33" t="s">
        <v>30</v>
      </c>
      <c r="E4961" s="33" t="s">
        <v>20295</v>
      </c>
      <c r="F4961" s="94">
        <v>42444</v>
      </c>
      <c r="G4961" s="33" t="s">
        <v>20296</v>
      </c>
      <c r="H4961" s="33" t="s">
        <v>867</v>
      </c>
      <c r="I4961" s="33" t="s">
        <v>66</v>
      </c>
      <c r="J4961" s="62" t="s">
        <v>20297</v>
      </c>
      <c r="K4961" s="33" t="s">
        <v>67</v>
      </c>
      <c r="L4961" s="33" t="s">
        <v>868</v>
      </c>
      <c r="M4961" s="1" t="s">
        <v>46465</v>
      </c>
      <c r="N4961" s="33" t="s">
        <v>20</v>
      </c>
      <c r="O4961" s="33" t="s">
        <v>20298</v>
      </c>
      <c r="P4961" s="33" t="s">
        <v>45771</v>
      </c>
      <c r="Q4961" s="33" t="s">
        <v>29986</v>
      </c>
      <c r="R4961" s="39" t="s">
        <v>20299</v>
      </c>
      <c r="S4961" s="33" t="s">
        <v>93</v>
      </c>
      <c r="T4961" s="33" t="s">
        <v>21</v>
      </c>
      <c r="U4961" s="33" t="s">
        <v>26689</v>
      </c>
      <c r="V4961" s="33" t="s">
        <v>26482</v>
      </c>
      <c r="W4961" s="33" t="s">
        <v>19153</v>
      </c>
      <c r="X4961" s="33" t="s">
        <v>509</v>
      </c>
      <c r="Y4961" s="33">
        <v>1371</v>
      </c>
      <c r="AA4961" s="33" t="s">
        <v>42844</v>
      </c>
      <c r="AB4961" s="33">
        <v>3488</v>
      </c>
      <c r="AC4961" s="103">
        <v>17407</v>
      </c>
    </row>
    <row r="4962" spans="1:29" ht="13" customHeight="1" x14ac:dyDescent="0.2">
      <c r="A4962" s="33" t="s">
        <v>19281</v>
      </c>
      <c r="B4962" s="33">
        <v>29</v>
      </c>
      <c r="C4962" s="33" t="s">
        <v>13</v>
      </c>
      <c r="D4962" s="33" t="s">
        <v>78</v>
      </c>
      <c r="E4962" s="33" t="s">
        <v>19282</v>
      </c>
      <c r="F4962" s="94">
        <v>42443</v>
      </c>
      <c r="G4962" s="33" t="s">
        <v>19283</v>
      </c>
      <c r="H4962" s="33" t="s">
        <v>80</v>
      </c>
      <c r="I4962" s="33" t="s">
        <v>37</v>
      </c>
      <c r="J4962" s="62" t="s">
        <v>6025</v>
      </c>
      <c r="K4962" s="33" t="s">
        <v>81</v>
      </c>
      <c r="L4962" s="33" t="s">
        <v>82</v>
      </c>
      <c r="M4962" s="1" t="s">
        <v>46250</v>
      </c>
      <c r="N4962" s="33" t="s">
        <v>20</v>
      </c>
      <c r="O4962" s="33" t="s">
        <v>19284</v>
      </c>
      <c r="P4962" s="33" t="s">
        <v>45771</v>
      </c>
      <c r="Q4962" s="33" t="s">
        <v>29986</v>
      </c>
      <c r="R4962" s="39" t="s">
        <v>19285</v>
      </c>
      <c r="S4962" s="33" t="s">
        <v>93</v>
      </c>
      <c r="T4962" s="33" t="s">
        <v>21</v>
      </c>
      <c r="U4962" s="33" t="s">
        <v>26689</v>
      </c>
      <c r="V4962" s="33" t="s">
        <v>26484</v>
      </c>
      <c r="W4962" s="33" t="s">
        <v>26486</v>
      </c>
      <c r="X4962" s="33" t="s">
        <v>93</v>
      </c>
      <c r="Y4962" s="33">
        <v>1364</v>
      </c>
      <c r="AA4962" s="33" t="s">
        <v>42842</v>
      </c>
      <c r="AB4962" s="33">
        <v>3486</v>
      </c>
      <c r="AC4962" s="103">
        <v>17406</v>
      </c>
    </row>
    <row r="4963" spans="1:29" ht="13" customHeight="1" x14ac:dyDescent="0.2">
      <c r="A4963" s="33" t="s">
        <v>19509</v>
      </c>
      <c r="B4963" s="33">
        <v>24</v>
      </c>
      <c r="C4963" s="33" t="s">
        <v>13</v>
      </c>
      <c r="D4963" s="33" t="s">
        <v>78</v>
      </c>
      <c r="F4963" s="94">
        <v>42442</v>
      </c>
      <c r="G4963" s="33" t="s">
        <v>19510</v>
      </c>
      <c r="H4963" s="33" t="s">
        <v>372</v>
      </c>
      <c r="I4963" s="33" t="s">
        <v>373</v>
      </c>
      <c r="J4963" s="62" t="s">
        <v>1816</v>
      </c>
      <c r="K4963" s="33" t="s">
        <v>847</v>
      </c>
      <c r="L4963" s="33" t="s">
        <v>1817</v>
      </c>
      <c r="M4963" s="1" t="s">
        <v>47998</v>
      </c>
      <c r="N4963" s="33" t="s">
        <v>20</v>
      </c>
      <c r="O4963" s="33" t="s">
        <v>19511</v>
      </c>
      <c r="P4963" s="33" t="s">
        <v>45771</v>
      </c>
      <c r="Q4963" s="33" t="s">
        <v>29986</v>
      </c>
      <c r="R4963" s="39" t="s">
        <v>19512</v>
      </c>
      <c r="S4963" s="33" t="s">
        <v>93</v>
      </c>
      <c r="T4963" s="33" t="s">
        <v>21</v>
      </c>
      <c r="U4963" s="33" t="s">
        <v>26689</v>
      </c>
      <c r="V4963" s="33" t="s">
        <v>26484</v>
      </c>
      <c r="W4963" s="33" t="s">
        <v>26485</v>
      </c>
      <c r="X4963" s="33" t="s">
        <v>93</v>
      </c>
      <c r="Y4963" s="33">
        <v>1361</v>
      </c>
      <c r="AA4963" s="33" t="s">
        <v>42844</v>
      </c>
      <c r="AB4963" s="33">
        <v>3479</v>
      </c>
      <c r="AC4963" s="103">
        <v>17397</v>
      </c>
    </row>
    <row r="4964" spans="1:29" ht="13" customHeight="1" x14ac:dyDescent="0.2">
      <c r="A4964" s="33" t="s">
        <v>20116</v>
      </c>
      <c r="B4964" s="33">
        <v>26</v>
      </c>
      <c r="C4964" s="33" t="s">
        <v>13</v>
      </c>
      <c r="D4964" s="33" t="s">
        <v>30</v>
      </c>
      <c r="E4964" s="33" t="s">
        <v>20117</v>
      </c>
      <c r="F4964" s="94">
        <v>42442</v>
      </c>
      <c r="G4964" s="33" t="s">
        <v>20118</v>
      </c>
      <c r="H4964" s="33" t="s">
        <v>8561</v>
      </c>
      <c r="I4964" s="33" t="s">
        <v>87</v>
      </c>
      <c r="J4964" s="62" t="s">
        <v>20119</v>
      </c>
      <c r="K4964" s="33" t="s">
        <v>11569</v>
      </c>
      <c r="L4964" s="33" t="s">
        <v>20120</v>
      </c>
      <c r="M4964" s="1" t="s">
        <v>47999</v>
      </c>
      <c r="N4964" s="33" t="s">
        <v>20</v>
      </c>
      <c r="O4964" s="33" t="s">
        <v>20907</v>
      </c>
      <c r="P4964" s="33" t="s">
        <v>45771</v>
      </c>
      <c r="Q4964" s="33" t="s">
        <v>29986</v>
      </c>
      <c r="R4964" s="39" t="s">
        <v>20121</v>
      </c>
      <c r="S4964" s="33" t="s">
        <v>93</v>
      </c>
      <c r="T4964" s="33" t="s">
        <v>21</v>
      </c>
      <c r="U4964" s="33" t="s">
        <v>26689</v>
      </c>
      <c r="V4964" s="33" t="s">
        <v>26484</v>
      </c>
      <c r="W4964" s="33" t="s">
        <v>26483</v>
      </c>
      <c r="X4964" s="33" t="s">
        <v>93</v>
      </c>
      <c r="Y4964" s="33">
        <v>1360</v>
      </c>
      <c r="AA4964" s="33" t="s">
        <v>42843</v>
      </c>
      <c r="AB4964" s="33">
        <v>3478</v>
      </c>
      <c r="AC4964" s="103">
        <v>17401</v>
      </c>
    </row>
    <row r="4965" spans="1:29" ht="13" customHeight="1" x14ac:dyDescent="0.2">
      <c r="A4965" s="33" t="s">
        <v>19313</v>
      </c>
      <c r="B4965" s="33">
        <v>28</v>
      </c>
      <c r="C4965" s="33" t="s">
        <v>13</v>
      </c>
      <c r="D4965" s="33" t="s">
        <v>78</v>
      </c>
      <c r="E4965" s="33" t="s">
        <v>19314</v>
      </c>
      <c r="F4965" s="94">
        <v>42442</v>
      </c>
      <c r="G4965" s="33" t="s">
        <v>19315</v>
      </c>
      <c r="H4965" s="33" t="s">
        <v>2199</v>
      </c>
      <c r="I4965" s="33" t="s">
        <v>45</v>
      </c>
      <c r="J4965" s="62" t="s">
        <v>2200</v>
      </c>
      <c r="K4965" s="33" t="s">
        <v>5985</v>
      </c>
      <c r="L4965" s="33" t="s">
        <v>702</v>
      </c>
      <c r="M4965" s="1" t="s">
        <v>46276</v>
      </c>
      <c r="N4965" s="33" t="s">
        <v>20</v>
      </c>
      <c r="O4965" s="33" t="s">
        <v>36600</v>
      </c>
      <c r="P4965" s="33" t="s">
        <v>45771</v>
      </c>
      <c r="Q4965" s="33" t="s">
        <v>29986</v>
      </c>
      <c r="R4965" s="39" t="s">
        <v>19316</v>
      </c>
      <c r="S4965" s="33" t="s">
        <v>93</v>
      </c>
      <c r="T4965" s="33" t="s">
        <v>21</v>
      </c>
      <c r="U4965" s="33" t="s">
        <v>26689</v>
      </c>
      <c r="V4965" s="33" t="s">
        <v>26482</v>
      </c>
      <c r="W4965" s="33" t="s">
        <v>26485</v>
      </c>
      <c r="X4965" s="33" t="s">
        <v>93</v>
      </c>
      <c r="Y4965" s="33">
        <v>1379</v>
      </c>
      <c r="AA4965" s="33" t="s">
        <v>42844</v>
      </c>
      <c r="AB4965" s="33">
        <v>3480</v>
      </c>
      <c r="AC4965" s="103">
        <v>17405</v>
      </c>
    </row>
    <row r="4966" spans="1:29" ht="13" customHeight="1" x14ac:dyDescent="0.2">
      <c r="A4966" s="33" t="s">
        <v>20438</v>
      </c>
      <c r="B4966" s="33">
        <v>38</v>
      </c>
      <c r="C4966" s="33" t="s">
        <v>102</v>
      </c>
      <c r="D4966" s="33" t="s">
        <v>30</v>
      </c>
      <c r="F4966" s="94">
        <v>42442</v>
      </c>
      <c r="G4966" s="33" t="s">
        <v>20439</v>
      </c>
      <c r="H4966" s="33" t="s">
        <v>3073</v>
      </c>
      <c r="I4966" s="33" t="s">
        <v>281</v>
      </c>
      <c r="J4966" s="62">
        <v>98662</v>
      </c>
      <c r="K4966" s="33" t="s">
        <v>524</v>
      </c>
      <c r="L4966" s="33" t="s">
        <v>3074</v>
      </c>
      <c r="M4966" s="1" t="s">
        <v>46917</v>
      </c>
      <c r="N4966" s="33" t="s">
        <v>20</v>
      </c>
      <c r="O4966" s="33" t="s">
        <v>20440</v>
      </c>
      <c r="P4966" s="33" t="s">
        <v>45771</v>
      </c>
      <c r="Q4966" s="33" t="s">
        <v>29986</v>
      </c>
      <c r="R4966" s="39" t="s">
        <v>20441</v>
      </c>
      <c r="S4966" s="33" t="s">
        <v>509</v>
      </c>
      <c r="T4966" s="33" t="s">
        <v>21</v>
      </c>
      <c r="U4966" s="33" t="s">
        <v>26506</v>
      </c>
      <c r="V4966" s="33" t="s">
        <v>26484</v>
      </c>
      <c r="W4966" s="33" t="s">
        <v>26485</v>
      </c>
      <c r="X4966" s="33" t="s">
        <v>93</v>
      </c>
      <c r="Y4966" s="33">
        <v>1362</v>
      </c>
      <c r="AA4966" s="33" t="s">
        <v>42844</v>
      </c>
      <c r="AB4966" s="33">
        <v>3481</v>
      </c>
      <c r="AC4966" s="103">
        <v>17403</v>
      </c>
    </row>
    <row r="4967" spans="1:29" ht="13" customHeight="1" x14ac:dyDescent="0.2">
      <c r="A4967" s="33" t="s">
        <v>19615</v>
      </c>
      <c r="B4967" s="33">
        <v>16</v>
      </c>
      <c r="C4967" s="33" t="s">
        <v>13</v>
      </c>
      <c r="D4967" s="33" t="s">
        <v>41</v>
      </c>
      <c r="E4967" s="33" t="s">
        <v>19616</v>
      </c>
      <c r="F4967" s="94">
        <v>42442</v>
      </c>
      <c r="G4967" s="33" t="s">
        <v>19617</v>
      </c>
      <c r="H4967" s="33" t="s">
        <v>19618</v>
      </c>
      <c r="I4967" s="33" t="s">
        <v>66</v>
      </c>
      <c r="J4967" s="62" t="s">
        <v>19619</v>
      </c>
      <c r="K4967" s="33" t="s">
        <v>265</v>
      </c>
      <c r="L4967" s="33" t="s">
        <v>36258</v>
      </c>
      <c r="M4967" s="1" t="s">
        <v>46651</v>
      </c>
      <c r="N4967" s="33" t="s">
        <v>20</v>
      </c>
      <c r="O4967" s="33" t="s">
        <v>19620</v>
      </c>
      <c r="P4967" s="33" t="s">
        <v>19408</v>
      </c>
      <c r="Q4967" s="33" t="s">
        <v>1081</v>
      </c>
      <c r="R4967" s="39" t="s">
        <v>19621</v>
      </c>
      <c r="S4967" s="33" t="s">
        <v>93</v>
      </c>
      <c r="T4967" s="33" t="s">
        <v>45897</v>
      </c>
      <c r="U4967" s="33" t="s">
        <v>49804</v>
      </c>
      <c r="V4967" s="33" t="s">
        <v>26487</v>
      </c>
      <c r="W4967" s="33" t="s">
        <v>26483</v>
      </c>
      <c r="X4967" s="33" t="s">
        <v>93</v>
      </c>
      <c r="Y4967" s="33">
        <v>1358</v>
      </c>
      <c r="Z4967" s="33" t="s">
        <v>42353</v>
      </c>
      <c r="AA4967" s="33" t="s">
        <v>42844</v>
      </c>
      <c r="AB4967" s="33">
        <v>3482</v>
      </c>
      <c r="AC4967" s="103">
        <v>17400</v>
      </c>
    </row>
    <row r="4968" spans="1:29" ht="13" customHeight="1" x14ac:dyDescent="0.2">
      <c r="A4968" s="33" t="s">
        <v>20502</v>
      </c>
      <c r="B4968" s="33">
        <v>30</v>
      </c>
      <c r="C4968" s="33" t="s">
        <v>13</v>
      </c>
      <c r="D4968" s="33" t="s">
        <v>30</v>
      </c>
      <c r="E4968" s="33" t="s">
        <v>20503</v>
      </c>
      <c r="F4968" s="94">
        <v>42442</v>
      </c>
      <c r="G4968" s="33" t="s">
        <v>20504</v>
      </c>
      <c r="H4968" s="33" t="s">
        <v>7962</v>
      </c>
      <c r="I4968" s="33" t="s">
        <v>297</v>
      </c>
      <c r="J4968" s="62" t="s">
        <v>7963</v>
      </c>
      <c r="K4968" s="33" t="s">
        <v>7964</v>
      </c>
      <c r="L4968" s="33" t="s">
        <v>20505</v>
      </c>
      <c r="M4968" s="1" t="s">
        <v>48000</v>
      </c>
      <c r="N4968" s="33" t="s">
        <v>20</v>
      </c>
      <c r="O4968" s="33" t="s">
        <v>20949</v>
      </c>
      <c r="P4968" s="33" t="s">
        <v>45771</v>
      </c>
      <c r="Q4968" s="33" t="s">
        <v>29986</v>
      </c>
      <c r="R4968" s="39" t="s">
        <v>20506</v>
      </c>
      <c r="S4968" s="33" t="s">
        <v>901</v>
      </c>
      <c r="T4968" s="33" t="s">
        <v>45897</v>
      </c>
      <c r="U4968" s="33" t="s">
        <v>49804</v>
      </c>
      <c r="V4968" s="33" t="s">
        <v>26482</v>
      </c>
      <c r="W4968" s="33" t="s">
        <v>26483</v>
      </c>
      <c r="X4968" s="33" t="s">
        <v>509</v>
      </c>
      <c r="Y4968" s="33">
        <v>1359</v>
      </c>
      <c r="AA4968" s="33" t="s">
        <v>42844</v>
      </c>
      <c r="AB4968" s="33">
        <v>3483</v>
      </c>
      <c r="AC4968" s="103">
        <v>17402</v>
      </c>
    </row>
    <row r="4969" spans="1:29" ht="13" customHeight="1" x14ac:dyDescent="0.2">
      <c r="A4969" s="1" t="s">
        <v>21257</v>
      </c>
      <c r="B4969" s="33">
        <v>52</v>
      </c>
      <c r="C4969" s="33" t="s">
        <v>13</v>
      </c>
      <c r="D4969" s="1" t="s">
        <v>23</v>
      </c>
      <c r="F4969" s="94">
        <v>42442</v>
      </c>
      <c r="G4969" s="33" t="s">
        <v>21287</v>
      </c>
      <c r="H4969" s="33" t="s">
        <v>21288</v>
      </c>
      <c r="I4969" s="33" t="s">
        <v>293</v>
      </c>
      <c r="J4969" s="62">
        <v>42101</v>
      </c>
      <c r="K4969" s="33" t="s">
        <v>5467</v>
      </c>
      <c r="L4969" s="33" t="s">
        <v>18184</v>
      </c>
      <c r="M4969" s="1" t="s">
        <v>46058</v>
      </c>
      <c r="N4969" s="33" t="s">
        <v>362</v>
      </c>
      <c r="O4969" s="33" t="s">
        <v>21285</v>
      </c>
      <c r="P4969" s="33" t="s">
        <v>45771</v>
      </c>
      <c r="Q4969" s="33" t="s">
        <v>29986</v>
      </c>
      <c r="R4969" s="39" t="s">
        <v>21286</v>
      </c>
      <c r="S4969" s="33" t="s">
        <v>22</v>
      </c>
      <c r="T4969" s="33" t="s">
        <v>45897</v>
      </c>
      <c r="U4969" s="33" t="s">
        <v>49804</v>
      </c>
      <c r="V4969" s="33" t="s">
        <v>26487</v>
      </c>
      <c r="W4969" s="33" t="s">
        <v>26485</v>
      </c>
      <c r="AA4969" s="33" t="s">
        <v>42844</v>
      </c>
      <c r="AB4969" s="33">
        <v>3484</v>
      </c>
      <c r="AC4969" s="103">
        <v>17398</v>
      </c>
    </row>
    <row r="4970" spans="1:29" ht="13" customHeight="1" x14ac:dyDescent="0.2">
      <c r="A4970" s="33" t="s">
        <v>20550</v>
      </c>
      <c r="B4970" s="33">
        <v>45</v>
      </c>
      <c r="C4970" s="33" t="s">
        <v>13</v>
      </c>
      <c r="D4970" s="33" t="s">
        <v>30</v>
      </c>
      <c r="F4970" s="94">
        <v>42442</v>
      </c>
      <c r="G4970" s="33" t="s">
        <v>20551</v>
      </c>
      <c r="H4970" s="33" t="s">
        <v>3054</v>
      </c>
      <c r="I4970" s="33" t="s">
        <v>38</v>
      </c>
      <c r="J4970" s="62">
        <v>91205</v>
      </c>
      <c r="K4970" s="33" t="s">
        <v>91</v>
      </c>
      <c r="L4970" s="33" t="s">
        <v>1398</v>
      </c>
      <c r="M4970" s="1" t="s">
        <v>48001</v>
      </c>
      <c r="N4970" s="33" t="s">
        <v>20</v>
      </c>
      <c r="O4970" s="33" t="s">
        <v>20928</v>
      </c>
      <c r="P4970" s="33" t="s">
        <v>45771</v>
      </c>
      <c r="Q4970" s="33" t="s">
        <v>29986</v>
      </c>
      <c r="R4970" s="39" t="s">
        <v>20552</v>
      </c>
      <c r="S4970" s="33" t="s">
        <v>509</v>
      </c>
      <c r="T4970" s="33" t="s">
        <v>350</v>
      </c>
      <c r="U4970" s="33" t="s">
        <v>26775</v>
      </c>
      <c r="V4970" s="33" t="s">
        <v>26484</v>
      </c>
      <c r="W4970" s="33" t="s">
        <v>26483</v>
      </c>
      <c r="X4970" s="33" t="s">
        <v>93</v>
      </c>
      <c r="Y4970" s="33">
        <v>1356</v>
      </c>
      <c r="AA4970" s="33" t="s">
        <v>42842</v>
      </c>
      <c r="AB4970" s="33">
        <v>3485</v>
      </c>
      <c r="AC4970" s="103">
        <v>17404</v>
      </c>
    </row>
    <row r="4971" spans="1:29" ht="13" customHeight="1" x14ac:dyDescent="0.2">
      <c r="A4971" s="33" t="s">
        <v>19520</v>
      </c>
      <c r="B4971" s="33">
        <v>20</v>
      </c>
      <c r="C4971" s="33" t="s">
        <v>13</v>
      </c>
      <c r="D4971" s="33" t="s">
        <v>78</v>
      </c>
      <c r="F4971" s="94">
        <v>42441</v>
      </c>
      <c r="G4971" s="33" t="s">
        <v>19521</v>
      </c>
      <c r="H4971" s="33" t="s">
        <v>671</v>
      </c>
      <c r="I4971" s="33" t="s">
        <v>66</v>
      </c>
      <c r="J4971" s="62" t="s">
        <v>15889</v>
      </c>
      <c r="K4971" s="33" t="s">
        <v>512</v>
      </c>
      <c r="L4971" s="33" t="s">
        <v>513</v>
      </c>
      <c r="M4971" s="1" t="s">
        <v>46076</v>
      </c>
      <c r="N4971" s="33" t="s">
        <v>4952</v>
      </c>
      <c r="O4971" s="33" t="s">
        <v>19522</v>
      </c>
      <c r="P4971" s="33" t="s">
        <v>45771</v>
      </c>
      <c r="Q4971" s="33" t="s">
        <v>29986</v>
      </c>
      <c r="R4971" s="39" t="s">
        <v>19416</v>
      </c>
      <c r="S4971" s="33" t="s">
        <v>93</v>
      </c>
      <c r="T4971" s="33" t="s">
        <v>21</v>
      </c>
      <c r="U4971" s="33" t="s">
        <v>27706</v>
      </c>
      <c r="V4971" s="33" t="s">
        <v>26484</v>
      </c>
      <c r="W4971" s="33" t="s">
        <v>26485</v>
      </c>
      <c r="X4971" s="33" t="s">
        <v>93</v>
      </c>
      <c r="Y4971" s="33">
        <v>1365</v>
      </c>
      <c r="AA4971" s="33" t="s">
        <v>42844</v>
      </c>
      <c r="AB4971" s="33">
        <v>3476</v>
      </c>
      <c r="AC4971" s="103">
        <v>17394</v>
      </c>
    </row>
    <row r="4972" spans="1:29" ht="13" customHeight="1" x14ac:dyDescent="0.2">
      <c r="A4972" s="33" t="s">
        <v>20646</v>
      </c>
      <c r="B4972" s="33">
        <v>43</v>
      </c>
      <c r="C4972" s="33" t="s">
        <v>13</v>
      </c>
      <c r="D4972" s="33" t="s">
        <v>30</v>
      </c>
      <c r="F4972" s="94">
        <v>42441</v>
      </c>
      <c r="G4972" s="33" t="s">
        <v>20647</v>
      </c>
      <c r="H4972" s="33" t="s">
        <v>5909</v>
      </c>
      <c r="I4972" s="33" t="s">
        <v>337</v>
      </c>
      <c r="J4972" s="62" t="s">
        <v>20648</v>
      </c>
      <c r="K4972" s="33" t="s">
        <v>596</v>
      </c>
      <c r="L4972" s="33" t="s">
        <v>9842</v>
      </c>
      <c r="M4972" s="1" t="s">
        <v>47670</v>
      </c>
      <c r="N4972" s="33" t="s">
        <v>20</v>
      </c>
      <c r="O4972" s="33" t="s">
        <v>20649</v>
      </c>
      <c r="P4972" s="33" t="s">
        <v>45771</v>
      </c>
      <c r="Q4972" s="33" t="s">
        <v>29986</v>
      </c>
      <c r="R4972" s="39" t="s">
        <v>20650</v>
      </c>
      <c r="S4972" s="33" t="s">
        <v>509</v>
      </c>
      <c r="T4972" s="33" t="s">
        <v>21</v>
      </c>
      <c r="U4972" s="33" t="s">
        <v>26689</v>
      </c>
      <c r="V4972" s="33" t="s">
        <v>26484</v>
      </c>
      <c r="W4972" s="33" t="s">
        <v>26485</v>
      </c>
      <c r="X4972" s="33" t="s">
        <v>509</v>
      </c>
      <c r="Y4972" s="33">
        <v>1476</v>
      </c>
      <c r="AA4972" s="33" t="s">
        <v>42842</v>
      </c>
      <c r="AB4972" s="33">
        <v>3474</v>
      </c>
      <c r="AC4972" s="103">
        <v>17395</v>
      </c>
    </row>
    <row r="4973" spans="1:29" ht="13" customHeight="1" x14ac:dyDescent="0.2">
      <c r="A4973" s="33" t="s">
        <v>21258</v>
      </c>
      <c r="B4973" s="33">
        <v>49</v>
      </c>
      <c r="C4973" s="33" t="s">
        <v>13</v>
      </c>
      <c r="D4973" s="33" t="s">
        <v>30</v>
      </c>
      <c r="E4973" s="33" t="s">
        <v>21289</v>
      </c>
      <c r="F4973" s="94">
        <v>42441</v>
      </c>
      <c r="G4973" s="33" t="s">
        <v>21291</v>
      </c>
      <c r="H4973" s="33" t="s">
        <v>21293</v>
      </c>
      <c r="I4973" s="33" t="s">
        <v>50</v>
      </c>
      <c r="J4973" s="62">
        <v>48415</v>
      </c>
      <c r="K4973" s="33" t="s">
        <v>21292</v>
      </c>
      <c r="L4973" s="33" t="s">
        <v>3614</v>
      </c>
      <c r="M4973" s="1" t="s">
        <v>47818</v>
      </c>
      <c r="N4973" s="33" t="s">
        <v>350</v>
      </c>
      <c r="O4973" s="33" t="s">
        <v>42373</v>
      </c>
      <c r="P4973" s="33" t="s">
        <v>45771</v>
      </c>
      <c r="Q4973" s="33" t="s">
        <v>29986</v>
      </c>
      <c r="R4973" s="39" t="s">
        <v>21290</v>
      </c>
      <c r="S4973" s="33" t="s">
        <v>93</v>
      </c>
      <c r="T4973" s="33" t="s">
        <v>21</v>
      </c>
      <c r="U4973" s="33" t="s">
        <v>26689</v>
      </c>
      <c r="V4973" s="33" t="s">
        <v>26484</v>
      </c>
      <c r="W4973" s="33" t="s">
        <v>26485</v>
      </c>
      <c r="AA4973" s="33" t="s">
        <v>42843</v>
      </c>
      <c r="AB4973" s="33">
        <v>3475</v>
      </c>
      <c r="AC4973" s="103">
        <v>17399</v>
      </c>
    </row>
    <row r="4974" spans="1:29" ht="13" customHeight="1" x14ac:dyDescent="0.2">
      <c r="A4974" s="33" t="s">
        <v>19413</v>
      </c>
      <c r="B4974" s="33">
        <v>37</v>
      </c>
      <c r="C4974" s="33" t="s">
        <v>13</v>
      </c>
      <c r="D4974" s="33" t="s">
        <v>78</v>
      </c>
      <c r="F4974" s="94">
        <v>42441</v>
      </c>
      <c r="G4974" s="33" t="s">
        <v>19414</v>
      </c>
      <c r="H4974" s="33" t="s">
        <v>671</v>
      </c>
      <c r="I4974" s="33" t="s">
        <v>66</v>
      </c>
      <c r="J4974" s="62" t="s">
        <v>19415</v>
      </c>
      <c r="K4974" s="33" t="s">
        <v>512</v>
      </c>
      <c r="L4974" s="33" t="s">
        <v>672</v>
      </c>
      <c r="M4974" s="1" t="s">
        <v>45992</v>
      </c>
      <c r="N4974" s="33" t="s">
        <v>4952</v>
      </c>
      <c r="O4974" s="33" t="s">
        <v>20780</v>
      </c>
      <c r="P4974" s="33" t="s">
        <v>45771</v>
      </c>
      <c r="Q4974" s="33" t="s">
        <v>29986</v>
      </c>
      <c r="R4974" s="39" t="s">
        <v>20781</v>
      </c>
      <c r="S4974" s="33" t="s">
        <v>509</v>
      </c>
      <c r="T4974" s="33" t="s">
        <v>45897</v>
      </c>
      <c r="U4974" s="33" t="s">
        <v>49804</v>
      </c>
      <c r="V4974" s="33" t="s">
        <v>26482</v>
      </c>
      <c r="W4974" s="33" t="s">
        <v>26486</v>
      </c>
      <c r="X4974" s="33" t="s">
        <v>93</v>
      </c>
      <c r="Y4974" s="33">
        <v>1357</v>
      </c>
      <c r="AA4974" s="33" t="s">
        <v>42842</v>
      </c>
      <c r="AB4974" s="33">
        <v>3477</v>
      </c>
      <c r="AC4974" s="103">
        <v>17396</v>
      </c>
    </row>
    <row r="4975" spans="1:29" ht="13" customHeight="1" x14ac:dyDescent="0.2">
      <c r="A4975" s="33" t="s">
        <v>19764</v>
      </c>
      <c r="B4975" s="33">
        <v>23</v>
      </c>
      <c r="C4975" s="33" t="s">
        <v>13</v>
      </c>
      <c r="D4975" s="33" t="s">
        <v>41</v>
      </c>
      <c r="E4975" s="33" t="s">
        <v>19765</v>
      </c>
      <c r="F4975" s="94">
        <v>42440</v>
      </c>
      <c r="G4975" s="33" t="s">
        <v>19766</v>
      </c>
      <c r="H4975" s="33" t="s">
        <v>482</v>
      </c>
      <c r="I4975" s="33" t="s">
        <v>38</v>
      </c>
      <c r="J4975" s="62">
        <v>94560</v>
      </c>
      <c r="K4975" s="33" t="s">
        <v>555</v>
      </c>
      <c r="L4975" s="33" t="s">
        <v>20748</v>
      </c>
      <c r="M4975" s="1" t="s">
        <v>48002</v>
      </c>
      <c r="N4975" s="33" t="s">
        <v>20</v>
      </c>
      <c r="O4975" s="33" t="s">
        <v>19767</v>
      </c>
      <c r="P4975" s="33" t="s">
        <v>45771</v>
      </c>
      <c r="Q4975" s="33" t="s">
        <v>29986</v>
      </c>
      <c r="R4975" s="39" t="s">
        <v>19768</v>
      </c>
      <c r="S4975" s="33" t="s">
        <v>93</v>
      </c>
      <c r="T4975" s="33" t="s">
        <v>21</v>
      </c>
      <c r="U4975" s="33" t="s">
        <v>26689</v>
      </c>
      <c r="V4975" s="33" t="s">
        <v>26484</v>
      </c>
      <c r="W4975" s="33" t="s">
        <v>26486</v>
      </c>
      <c r="X4975" s="33" t="s">
        <v>93</v>
      </c>
      <c r="Y4975" s="33">
        <v>1515</v>
      </c>
      <c r="AA4975" s="33" t="s">
        <v>42844</v>
      </c>
      <c r="AB4975" s="33">
        <v>3472</v>
      </c>
      <c r="AC4975" s="103">
        <v>17392</v>
      </c>
    </row>
    <row r="4976" spans="1:29" ht="13" customHeight="1" x14ac:dyDescent="0.2">
      <c r="A4976" s="33" t="s">
        <v>19392</v>
      </c>
      <c r="B4976" s="33">
        <v>25</v>
      </c>
      <c r="C4976" s="33" t="s">
        <v>13</v>
      </c>
      <c r="D4976" s="33" t="s">
        <v>78</v>
      </c>
      <c r="E4976" s="33" t="s">
        <v>19393</v>
      </c>
      <c r="F4976" s="94">
        <v>42440</v>
      </c>
      <c r="G4976" s="33" t="s">
        <v>19394</v>
      </c>
      <c r="H4976" s="33" t="s">
        <v>3047</v>
      </c>
      <c r="I4976" s="33" t="s">
        <v>224</v>
      </c>
      <c r="J4976" s="62" t="s">
        <v>19395</v>
      </c>
      <c r="K4976" s="33" t="s">
        <v>14937</v>
      </c>
      <c r="L4976" s="33" t="s">
        <v>4636</v>
      </c>
      <c r="M4976" s="1" t="s">
        <v>46287</v>
      </c>
      <c r="N4976" s="33" t="s">
        <v>20</v>
      </c>
      <c r="O4976" s="33" t="s">
        <v>19396</v>
      </c>
      <c r="P4976" s="33" t="s">
        <v>49747</v>
      </c>
      <c r="Q4976" s="33" t="s">
        <v>29986</v>
      </c>
      <c r="R4976" s="39" t="s">
        <v>19397</v>
      </c>
      <c r="S4976" s="33" t="s">
        <v>93</v>
      </c>
      <c r="T4976" s="33" t="s">
        <v>21</v>
      </c>
      <c r="U4976" s="33" t="s">
        <v>26689</v>
      </c>
      <c r="V4976" s="33" t="s">
        <v>26484</v>
      </c>
      <c r="W4976" s="33" t="s">
        <v>26485</v>
      </c>
      <c r="X4976" s="33" t="s">
        <v>509</v>
      </c>
      <c r="Y4976" s="33">
        <v>1350</v>
      </c>
      <c r="AA4976" s="33" t="s">
        <v>42844</v>
      </c>
      <c r="AB4976" s="33">
        <v>3470</v>
      </c>
      <c r="AC4976" s="103">
        <v>17390</v>
      </c>
    </row>
    <row r="4977" spans="1:29" ht="13" customHeight="1" x14ac:dyDescent="0.2">
      <c r="A4977" s="33" t="s">
        <v>19841</v>
      </c>
      <c r="B4977" s="33">
        <v>46</v>
      </c>
      <c r="C4977" s="33" t="s">
        <v>13</v>
      </c>
      <c r="D4977" s="33" t="s">
        <v>30</v>
      </c>
      <c r="E4977" s="33" t="s">
        <v>23767</v>
      </c>
      <c r="F4977" s="94">
        <v>42440</v>
      </c>
      <c r="G4977" s="33" t="s">
        <v>19842</v>
      </c>
      <c r="H4977" s="33" t="s">
        <v>5822</v>
      </c>
      <c r="I4977" s="33" t="s">
        <v>37</v>
      </c>
      <c r="J4977" s="62" t="s">
        <v>19843</v>
      </c>
      <c r="K4977" s="33" t="s">
        <v>19844</v>
      </c>
      <c r="L4977" s="33" t="s">
        <v>19845</v>
      </c>
      <c r="M4977" s="1" t="s">
        <v>48004</v>
      </c>
      <c r="N4977" s="33" t="s">
        <v>20</v>
      </c>
      <c r="O4977" s="33" t="s">
        <v>19846</v>
      </c>
      <c r="P4977" s="33" t="s">
        <v>45771</v>
      </c>
      <c r="Q4977" s="33" t="s">
        <v>29986</v>
      </c>
      <c r="R4977" s="39" t="s">
        <v>19847</v>
      </c>
      <c r="S4977" s="33" t="s">
        <v>509</v>
      </c>
      <c r="T4977" s="33" t="s">
        <v>21</v>
      </c>
      <c r="U4977" s="33" t="s">
        <v>26682</v>
      </c>
      <c r="V4977" s="33" t="s">
        <v>26482</v>
      </c>
      <c r="W4977" s="33" t="s">
        <v>26485</v>
      </c>
      <c r="X4977" s="33" t="s">
        <v>93</v>
      </c>
      <c r="Y4977" s="33">
        <v>1375</v>
      </c>
      <c r="AA4977" s="33" t="s">
        <v>42843</v>
      </c>
      <c r="AB4977" s="33">
        <v>3473</v>
      </c>
      <c r="AC4977" s="103">
        <v>17389</v>
      </c>
    </row>
    <row r="4978" spans="1:29" ht="13" customHeight="1" x14ac:dyDescent="0.2">
      <c r="A4978" s="33" t="s">
        <v>19948</v>
      </c>
      <c r="B4978" s="33">
        <v>51</v>
      </c>
      <c r="C4978" s="33" t="s">
        <v>13</v>
      </c>
      <c r="D4978" s="33" t="s">
        <v>30</v>
      </c>
      <c r="F4978" s="94">
        <v>42440</v>
      </c>
      <c r="G4978" s="33" t="s">
        <v>19949</v>
      </c>
      <c r="H4978" s="33" t="s">
        <v>19950</v>
      </c>
      <c r="I4978" s="33" t="s">
        <v>336</v>
      </c>
      <c r="J4978" s="62" t="s">
        <v>19951</v>
      </c>
      <c r="K4978" s="33" t="s">
        <v>5049</v>
      </c>
      <c r="L4978" s="33" t="s">
        <v>8755</v>
      </c>
      <c r="M4978" s="1" t="s">
        <v>48003</v>
      </c>
      <c r="N4978" s="33" t="s">
        <v>20</v>
      </c>
      <c r="O4978" s="33" t="s">
        <v>20931</v>
      </c>
      <c r="P4978" s="33" t="s">
        <v>45771</v>
      </c>
      <c r="Q4978" s="33" t="s">
        <v>29986</v>
      </c>
      <c r="R4978" s="39" t="s">
        <v>19952</v>
      </c>
      <c r="S4978" s="33" t="s">
        <v>509</v>
      </c>
      <c r="T4978" s="33" t="s">
        <v>21</v>
      </c>
      <c r="U4978" s="33" t="s">
        <v>26689</v>
      </c>
      <c r="V4978" s="33" t="s">
        <v>26484</v>
      </c>
      <c r="W4978" s="33" t="s">
        <v>26485</v>
      </c>
      <c r="X4978" s="33" t="s">
        <v>509</v>
      </c>
      <c r="Y4978" s="33">
        <v>1355</v>
      </c>
      <c r="AA4978" s="33" t="s">
        <v>42843</v>
      </c>
      <c r="AB4978" s="33">
        <v>3471</v>
      </c>
      <c r="AC4978" s="103">
        <v>17391</v>
      </c>
    </row>
    <row r="4979" spans="1:29" ht="13" customHeight="1" x14ac:dyDescent="0.2">
      <c r="A4979" s="33" t="s">
        <v>19643</v>
      </c>
      <c r="B4979" s="33">
        <v>21</v>
      </c>
      <c r="C4979" s="33" t="s">
        <v>13</v>
      </c>
      <c r="D4979" s="33" t="s">
        <v>41</v>
      </c>
      <c r="F4979" s="94">
        <v>42439</v>
      </c>
      <c r="G4979" s="33" t="s">
        <v>19644</v>
      </c>
      <c r="H4979" s="33" t="s">
        <v>448</v>
      </c>
      <c r="I4979" s="33" t="s">
        <v>38</v>
      </c>
      <c r="J4979" s="62" t="s">
        <v>14847</v>
      </c>
      <c r="K4979" s="33" t="s">
        <v>91</v>
      </c>
      <c r="L4979" s="33" t="s">
        <v>449</v>
      </c>
      <c r="M4979" s="1" t="s">
        <v>46172</v>
      </c>
      <c r="N4979" s="33" t="s">
        <v>20</v>
      </c>
      <c r="O4979" s="33" t="s">
        <v>19645</v>
      </c>
      <c r="P4979" s="33" t="s">
        <v>45771</v>
      </c>
      <c r="Q4979" s="33" t="s">
        <v>29986</v>
      </c>
      <c r="R4979" s="39" t="s">
        <v>19646</v>
      </c>
      <c r="S4979" s="33" t="s">
        <v>93</v>
      </c>
      <c r="T4979" s="33" t="s">
        <v>21</v>
      </c>
      <c r="U4979" s="33" t="s">
        <v>26689</v>
      </c>
      <c r="V4979" s="33" t="s">
        <v>26482</v>
      </c>
      <c r="W4979" s="33" t="s">
        <v>26486</v>
      </c>
      <c r="X4979" s="33" t="s">
        <v>93</v>
      </c>
      <c r="Y4979" s="33">
        <v>1352</v>
      </c>
      <c r="AA4979" s="33" t="s">
        <v>42842</v>
      </c>
      <c r="AB4979" s="33">
        <v>3465</v>
      </c>
      <c r="AC4979" s="103">
        <v>17382</v>
      </c>
    </row>
    <row r="4980" spans="1:29" ht="13" customHeight="1" x14ac:dyDescent="0.2">
      <c r="A4980" s="33" t="s">
        <v>20642</v>
      </c>
      <c r="B4980" s="33">
        <v>50</v>
      </c>
      <c r="C4980" s="33" t="s">
        <v>13</v>
      </c>
      <c r="D4980" s="33" t="s">
        <v>30</v>
      </c>
      <c r="F4980" s="94">
        <v>42439</v>
      </c>
      <c r="G4980" s="33" t="s">
        <v>20643</v>
      </c>
      <c r="H4980" s="33" t="s">
        <v>736</v>
      </c>
      <c r="I4980" s="33" t="s">
        <v>66</v>
      </c>
      <c r="J4980" s="62" t="s">
        <v>17838</v>
      </c>
      <c r="K4980" s="33" t="s">
        <v>737</v>
      </c>
      <c r="L4980" s="33" t="s">
        <v>20644</v>
      </c>
      <c r="M4980" s="1" t="s">
        <v>48919</v>
      </c>
      <c r="N4980" s="33" t="s">
        <v>20</v>
      </c>
      <c r="O4980" s="33" t="s">
        <v>20936</v>
      </c>
      <c r="P4980" s="33" t="s">
        <v>45771</v>
      </c>
      <c r="Q4980" s="33" t="s">
        <v>29986</v>
      </c>
      <c r="R4980" s="39" t="s">
        <v>20645</v>
      </c>
      <c r="S4980" s="33" t="s">
        <v>509</v>
      </c>
      <c r="T4980" s="33" t="s">
        <v>21</v>
      </c>
      <c r="U4980" s="33" t="s">
        <v>26689</v>
      </c>
      <c r="V4980" s="33" t="s">
        <v>26484</v>
      </c>
      <c r="W4980" s="33" t="s">
        <v>26485</v>
      </c>
      <c r="X4980" s="33" t="s">
        <v>93</v>
      </c>
      <c r="Y4980" s="33">
        <v>1353</v>
      </c>
      <c r="AA4980" s="33" t="s">
        <v>42844</v>
      </c>
      <c r="AB4980" s="33">
        <v>3466</v>
      </c>
      <c r="AC4980" s="103">
        <v>17385</v>
      </c>
    </row>
    <row r="4981" spans="1:29" ht="13" customHeight="1" x14ac:dyDescent="0.2">
      <c r="A4981" s="33" t="s">
        <v>19758</v>
      </c>
      <c r="B4981" s="33">
        <v>22</v>
      </c>
      <c r="C4981" s="33" t="s">
        <v>13</v>
      </c>
      <c r="D4981" s="33" t="s">
        <v>78</v>
      </c>
      <c r="E4981" s="33" t="s">
        <v>19759</v>
      </c>
      <c r="F4981" s="94">
        <v>42439</v>
      </c>
      <c r="G4981" s="33" t="s">
        <v>19760</v>
      </c>
      <c r="H4981" s="33" t="s">
        <v>1502</v>
      </c>
      <c r="I4981" s="33" t="s">
        <v>249</v>
      </c>
      <c r="J4981" s="62" t="s">
        <v>19761</v>
      </c>
      <c r="K4981" s="33" t="s">
        <v>5718</v>
      </c>
      <c r="L4981" s="33" t="s">
        <v>6803</v>
      </c>
      <c r="M4981" s="1" t="s">
        <v>46259</v>
      </c>
      <c r="N4981" s="33" t="s">
        <v>20</v>
      </c>
      <c r="O4981" s="33" t="s">
        <v>19762</v>
      </c>
      <c r="P4981" s="33" t="s">
        <v>45771</v>
      </c>
      <c r="Q4981" s="33" t="s">
        <v>29986</v>
      </c>
      <c r="R4981" s="39" t="s">
        <v>19763</v>
      </c>
      <c r="S4981" s="33" t="s">
        <v>509</v>
      </c>
      <c r="T4981" s="33" t="s">
        <v>45897</v>
      </c>
      <c r="U4981" s="33" t="s">
        <v>39851</v>
      </c>
      <c r="V4981" s="33" t="s">
        <v>26484</v>
      </c>
      <c r="W4981" s="33" t="s">
        <v>26486</v>
      </c>
      <c r="X4981" s="33" t="s">
        <v>93</v>
      </c>
      <c r="Y4981" s="33">
        <v>1351</v>
      </c>
      <c r="AA4981" s="33" t="s">
        <v>42844</v>
      </c>
      <c r="AB4981" s="33">
        <v>3468</v>
      </c>
      <c r="AC4981" s="103">
        <v>17384</v>
      </c>
    </row>
    <row r="4982" spans="1:29" ht="13" customHeight="1" x14ac:dyDescent="0.2">
      <c r="A4982" s="33" t="s">
        <v>20220</v>
      </c>
      <c r="B4982" s="33">
        <v>37</v>
      </c>
      <c r="C4982" s="33" t="s">
        <v>13</v>
      </c>
      <c r="D4982" s="33" t="s">
        <v>30</v>
      </c>
      <c r="E4982" s="33" t="s">
        <v>20221</v>
      </c>
      <c r="F4982" s="94">
        <v>42439</v>
      </c>
      <c r="G4982" s="33" t="s">
        <v>20222</v>
      </c>
      <c r="H4982" s="33" t="s">
        <v>20223</v>
      </c>
      <c r="I4982" s="33" t="s">
        <v>618</v>
      </c>
      <c r="J4982" s="62" t="s">
        <v>20224</v>
      </c>
      <c r="K4982" s="33" t="s">
        <v>3674</v>
      </c>
      <c r="L4982" s="33" t="s">
        <v>20225</v>
      </c>
      <c r="M4982" s="1" t="s">
        <v>47427</v>
      </c>
      <c r="N4982" s="33" t="s">
        <v>20</v>
      </c>
      <c r="O4982" s="33" t="s">
        <v>20946</v>
      </c>
      <c r="P4982" s="33" t="s">
        <v>42395</v>
      </c>
      <c r="Q4982" s="33" t="s">
        <v>29986</v>
      </c>
      <c r="R4982" s="39" t="s">
        <v>20226</v>
      </c>
      <c r="S4982" s="33" t="s">
        <v>22</v>
      </c>
      <c r="T4982" s="33" t="s">
        <v>45897</v>
      </c>
      <c r="U4982" s="33" t="s">
        <v>39851</v>
      </c>
      <c r="V4982" s="33" t="s">
        <v>26482</v>
      </c>
      <c r="W4982" s="33" t="s">
        <v>26485</v>
      </c>
      <c r="X4982" s="33" t="s">
        <v>93</v>
      </c>
      <c r="Y4982" s="33">
        <v>1349</v>
      </c>
      <c r="AA4982" s="33" t="s">
        <v>42844</v>
      </c>
      <c r="AB4982" s="33">
        <v>3467</v>
      </c>
      <c r="AC4982" s="103">
        <v>17383</v>
      </c>
    </row>
    <row r="4983" spans="1:29" ht="13" customHeight="1" x14ac:dyDescent="0.2">
      <c r="A4983" s="33" t="s">
        <v>19864</v>
      </c>
      <c r="B4983" s="33">
        <v>23</v>
      </c>
      <c r="C4983" s="33" t="s">
        <v>13</v>
      </c>
      <c r="D4983" s="33" t="s">
        <v>41</v>
      </c>
      <c r="F4983" s="94">
        <v>42439</v>
      </c>
      <c r="G4983" s="33" t="s">
        <v>19865</v>
      </c>
      <c r="H4983" s="33" t="s">
        <v>19866</v>
      </c>
      <c r="I4983" s="33" t="s">
        <v>191</v>
      </c>
      <c r="J4983" s="62" t="s">
        <v>10248</v>
      </c>
      <c r="K4983" s="33" t="s">
        <v>4294</v>
      </c>
      <c r="L4983" s="33" t="s">
        <v>19867</v>
      </c>
      <c r="M4983" s="1" t="s">
        <v>48005</v>
      </c>
      <c r="N4983" s="33" t="s">
        <v>20</v>
      </c>
      <c r="O4983" s="33" t="s">
        <v>19868</v>
      </c>
      <c r="P4983" s="33" t="s">
        <v>45771</v>
      </c>
      <c r="Q4983" s="33" t="s">
        <v>29986</v>
      </c>
      <c r="R4983" s="39" t="s">
        <v>19869</v>
      </c>
      <c r="S4983" s="33" t="s">
        <v>93</v>
      </c>
      <c r="T4983" s="33" t="s">
        <v>350</v>
      </c>
      <c r="U4983" s="33" t="s">
        <v>26775</v>
      </c>
      <c r="V4983" s="33" t="s">
        <v>26484</v>
      </c>
      <c r="W4983" s="33" t="s">
        <v>26483</v>
      </c>
      <c r="X4983" s="33" t="s">
        <v>93</v>
      </c>
      <c r="Y4983" s="33">
        <v>1354</v>
      </c>
      <c r="AA4983" s="33" t="s">
        <v>42844</v>
      </c>
      <c r="AB4983" s="33">
        <v>3469</v>
      </c>
      <c r="AC4983" s="103">
        <v>17386</v>
      </c>
    </row>
    <row r="4984" spans="1:29" ht="13" customHeight="1" x14ac:dyDescent="0.2">
      <c r="A4984" s="33" t="s">
        <v>20067</v>
      </c>
      <c r="B4984" s="33">
        <v>27</v>
      </c>
      <c r="C4984" s="33" t="s">
        <v>13</v>
      </c>
      <c r="D4984" s="33" t="s">
        <v>30</v>
      </c>
      <c r="F4984" s="94">
        <v>42437</v>
      </c>
      <c r="G4984" s="33" t="s">
        <v>20068</v>
      </c>
      <c r="H4984" s="33" t="s">
        <v>1459</v>
      </c>
      <c r="I4984" s="33" t="s">
        <v>55</v>
      </c>
      <c r="J4984" s="62" t="s">
        <v>20069</v>
      </c>
      <c r="K4984" s="33" t="s">
        <v>587</v>
      </c>
      <c r="L4984" s="33" t="s">
        <v>588</v>
      </c>
      <c r="M4984" s="1" t="s">
        <v>46362</v>
      </c>
      <c r="N4984" s="33" t="s">
        <v>20</v>
      </c>
      <c r="O4984" s="33" t="s">
        <v>20070</v>
      </c>
      <c r="P4984" s="33" t="s">
        <v>45771</v>
      </c>
      <c r="Q4984" s="33" t="s">
        <v>29986</v>
      </c>
      <c r="R4984" s="39" t="s">
        <v>20071</v>
      </c>
      <c r="S4984" s="33" t="s">
        <v>509</v>
      </c>
      <c r="T4984" s="33" t="s">
        <v>45897</v>
      </c>
      <c r="U4984" s="33" t="s">
        <v>39851</v>
      </c>
      <c r="V4984" s="33" t="s">
        <v>26484</v>
      </c>
      <c r="W4984" s="33" t="s">
        <v>26485</v>
      </c>
      <c r="X4984" s="33" t="s">
        <v>93</v>
      </c>
      <c r="Y4984" s="33">
        <v>1347</v>
      </c>
      <c r="AA4984" s="33" t="s">
        <v>42844</v>
      </c>
      <c r="AB4984" s="33">
        <v>3464</v>
      </c>
      <c r="AC4984" s="103">
        <v>17378</v>
      </c>
    </row>
    <row r="4985" spans="1:29" ht="13" customHeight="1" x14ac:dyDescent="0.2">
      <c r="A4985" s="33" t="s">
        <v>19979</v>
      </c>
      <c r="B4985" s="33">
        <v>42</v>
      </c>
      <c r="C4985" s="33" t="s">
        <v>13</v>
      </c>
      <c r="D4985" s="33" t="s">
        <v>30</v>
      </c>
      <c r="F4985" s="94">
        <v>42436</v>
      </c>
      <c r="G4985" s="33" t="s">
        <v>19980</v>
      </c>
      <c r="H4985" s="33" t="s">
        <v>3580</v>
      </c>
      <c r="I4985" s="33" t="s">
        <v>795</v>
      </c>
      <c r="J4985" s="62" t="s">
        <v>19981</v>
      </c>
      <c r="K4985" s="33" t="s">
        <v>8977</v>
      </c>
      <c r="L4985" s="33" t="s">
        <v>19982</v>
      </c>
      <c r="M4985" s="1" t="s">
        <v>48006</v>
      </c>
      <c r="N4985" s="33" t="s">
        <v>20</v>
      </c>
      <c r="O4985" s="33" t="s">
        <v>20916</v>
      </c>
      <c r="P4985" s="33" t="s">
        <v>45771</v>
      </c>
      <c r="Q4985" s="33" t="s">
        <v>29986</v>
      </c>
      <c r="R4985" s="39" t="s">
        <v>19983</v>
      </c>
      <c r="S4985" s="33" t="s">
        <v>93</v>
      </c>
      <c r="T4985" s="33" t="s">
        <v>21</v>
      </c>
      <c r="U4985" s="33" t="s">
        <v>26689</v>
      </c>
      <c r="V4985" s="33" t="s">
        <v>26484</v>
      </c>
      <c r="W4985" s="33" t="s">
        <v>26485</v>
      </c>
      <c r="X4985" s="33" t="s">
        <v>93</v>
      </c>
      <c r="Y4985" s="33">
        <v>1345</v>
      </c>
      <c r="AA4985" s="33" t="s">
        <v>42843</v>
      </c>
      <c r="AB4985" s="33">
        <v>3458</v>
      </c>
      <c r="AC4985" s="103">
        <v>17373</v>
      </c>
    </row>
    <row r="4986" spans="1:29" ht="13" customHeight="1" x14ac:dyDescent="0.2">
      <c r="A4986" s="33" t="s">
        <v>20351</v>
      </c>
      <c r="B4986" s="33">
        <v>45</v>
      </c>
      <c r="C4986" s="33" t="s">
        <v>13</v>
      </c>
      <c r="D4986" s="33" t="s">
        <v>30</v>
      </c>
      <c r="E4986" s="33" t="s">
        <v>20352</v>
      </c>
      <c r="F4986" s="94">
        <v>42436</v>
      </c>
      <c r="G4986" s="33" t="s">
        <v>20353</v>
      </c>
      <c r="H4986" s="33" t="s">
        <v>557</v>
      </c>
      <c r="I4986" s="33" t="s">
        <v>38</v>
      </c>
      <c r="J4986" s="62" t="s">
        <v>10424</v>
      </c>
      <c r="K4986" s="33" t="s">
        <v>558</v>
      </c>
      <c r="L4986" s="33" t="s">
        <v>675</v>
      </c>
      <c r="M4986" s="1" t="s">
        <v>46046</v>
      </c>
      <c r="N4986" s="33" t="s">
        <v>20</v>
      </c>
      <c r="O4986" s="33" t="s">
        <v>20354</v>
      </c>
      <c r="P4986" s="33" t="s">
        <v>45771</v>
      </c>
      <c r="Q4986" s="33" t="s">
        <v>29986</v>
      </c>
      <c r="R4986" s="39" t="s">
        <v>20355</v>
      </c>
      <c r="S4986" s="33" t="s">
        <v>93</v>
      </c>
      <c r="T4986" s="33" t="s">
        <v>21</v>
      </c>
      <c r="U4986" s="33" t="s">
        <v>26682</v>
      </c>
      <c r="V4986" s="33" t="s">
        <v>26482</v>
      </c>
      <c r="W4986" s="33" t="s">
        <v>26485</v>
      </c>
      <c r="X4986" s="33" t="s">
        <v>93</v>
      </c>
      <c r="Y4986" s="33">
        <v>1343</v>
      </c>
      <c r="AA4986" s="33" t="s">
        <v>42842</v>
      </c>
      <c r="AB4986" s="33">
        <v>3459</v>
      </c>
      <c r="AC4986" s="103">
        <v>17376</v>
      </c>
    </row>
    <row r="4987" spans="1:29" ht="13" customHeight="1" x14ac:dyDescent="0.2">
      <c r="A4987" s="33" t="s">
        <v>19993</v>
      </c>
      <c r="B4987" s="33">
        <v>49</v>
      </c>
      <c r="C4987" s="33" t="s">
        <v>13</v>
      </c>
      <c r="D4987" s="33" t="s">
        <v>30</v>
      </c>
      <c r="F4987" s="94">
        <v>42436</v>
      </c>
      <c r="G4987" s="33" t="s">
        <v>19994</v>
      </c>
      <c r="H4987" s="33" t="s">
        <v>1857</v>
      </c>
      <c r="I4987" s="33" t="s">
        <v>392</v>
      </c>
      <c r="J4987" s="62" t="s">
        <v>19995</v>
      </c>
      <c r="K4987" s="33" t="s">
        <v>1034</v>
      </c>
      <c r="L4987" s="33" t="s">
        <v>1870</v>
      </c>
      <c r="M4987" s="1" t="s">
        <v>46975</v>
      </c>
      <c r="N4987" s="33" t="s">
        <v>20</v>
      </c>
      <c r="O4987" s="33" t="s">
        <v>19996</v>
      </c>
      <c r="P4987" s="33" t="s">
        <v>42395</v>
      </c>
      <c r="Q4987" s="33" t="s">
        <v>29986</v>
      </c>
      <c r="R4987" s="39" t="s">
        <v>19997</v>
      </c>
      <c r="S4987" s="33" t="s">
        <v>509</v>
      </c>
      <c r="T4987" s="33" t="s">
        <v>21</v>
      </c>
      <c r="U4987" s="33" t="s">
        <v>26689</v>
      </c>
      <c r="V4987" s="33" t="s">
        <v>26484</v>
      </c>
      <c r="W4987" s="33" t="s">
        <v>26485</v>
      </c>
      <c r="X4987" s="33" t="s">
        <v>93</v>
      </c>
      <c r="Y4987" s="33">
        <v>1339</v>
      </c>
      <c r="AA4987" s="33" t="s">
        <v>42844</v>
      </c>
      <c r="AB4987" s="33">
        <v>3457</v>
      </c>
      <c r="AC4987" s="103">
        <v>17375</v>
      </c>
    </row>
    <row r="4988" spans="1:29" ht="13" customHeight="1" x14ac:dyDescent="0.2">
      <c r="A4988" s="33" t="s">
        <v>21298</v>
      </c>
      <c r="B4988" s="33">
        <v>28</v>
      </c>
      <c r="C4988" s="33" t="s">
        <v>13</v>
      </c>
      <c r="D4988" s="33" t="s">
        <v>41</v>
      </c>
      <c r="E4988" s="33" t="s">
        <v>21294</v>
      </c>
      <c r="F4988" s="94">
        <v>42436</v>
      </c>
      <c r="G4988" s="33" t="s">
        <v>21297</v>
      </c>
      <c r="H4988" s="33" t="s">
        <v>1641</v>
      </c>
      <c r="I4988" s="33" t="s">
        <v>38</v>
      </c>
      <c r="J4988" s="62">
        <v>95206</v>
      </c>
      <c r="K4988" s="33" t="s">
        <v>1643</v>
      </c>
      <c r="L4988" s="33" t="s">
        <v>1644</v>
      </c>
      <c r="M4988" s="1" t="s">
        <v>46709</v>
      </c>
      <c r="N4988" s="33" t="s">
        <v>362</v>
      </c>
      <c r="O4988" s="33" t="s">
        <v>21295</v>
      </c>
      <c r="P4988" s="33" t="s">
        <v>45771</v>
      </c>
      <c r="Q4988" s="33" t="s">
        <v>29986</v>
      </c>
      <c r="R4988" s="39" t="s">
        <v>21296</v>
      </c>
      <c r="S4988" s="33" t="s">
        <v>93</v>
      </c>
      <c r="T4988" s="33" t="s">
        <v>45897</v>
      </c>
      <c r="U4988" s="33" t="s">
        <v>49804</v>
      </c>
      <c r="V4988" s="33" t="s">
        <v>26482</v>
      </c>
      <c r="W4988" s="33" t="s">
        <v>26486</v>
      </c>
      <c r="AA4988" s="33" t="s">
        <v>42844</v>
      </c>
      <c r="AB4988" s="33">
        <v>3460</v>
      </c>
      <c r="AC4988" s="104">
        <v>17371</v>
      </c>
    </row>
    <row r="4989" spans="1:29" ht="13" customHeight="1" x14ac:dyDescent="0.2">
      <c r="A4989" s="33" t="s">
        <v>20560</v>
      </c>
      <c r="B4989" s="33">
        <v>45</v>
      </c>
      <c r="C4989" s="33" t="s">
        <v>13</v>
      </c>
      <c r="D4989" s="33" t="s">
        <v>30</v>
      </c>
      <c r="E4989" s="33" t="s">
        <v>20561</v>
      </c>
      <c r="F4989" s="94">
        <v>42436</v>
      </c>
      <c r="G4989" s="33" t="s">
        <v>20562</v>
      </c>
      <c r="H4989" s="33" t="s">
        <v>2562</v>
      </c>
      <c r="I4989" s="33" t="s">
        <v>336</v>
      </c>
      <c r="J4989" s="62" t="s">
        <v>20563</v>
      </c>
      <c r="K4989" s="33" t="s">
        <v>2564</v>
      </c>
      <c r="L4989" s="33" t="s">
        <v>5147</v>
      </c>
      <c r="M4989" s="1" t="s">
        <v>48899</v>
      </c>
      <c r="N4989" s="33" t="s">
        <v>20</v>
      </c>
      <c r="O4989" s="33" t="s">
        <v>20564</v>
      </c>
      <c r="P4989" s="33" t="s">
        <v>45771</v>
      </c>
      <c r="Q4989" s="33" t="s">
        <v>29986</v>
      </c>
      <c r="R4989" s="39" t="s">
        <v>20565</v>
      </c>
      <c r="S4989" s="33" t="s">
        <v>93</v>
      </c>
      <c r="T4989" s="33" t="s">
        <v>28</v>
      </c>
      <c r="U4989" s="33" t="s">
        <v>26487</v>
      </c>
      <c r="V4989" s="33" t="s">
        <v>26487</v>
      </c>
      <c r="W4989" s="33" t="s">
        <v>26485</v>
      </c>
      <c r="X4989" s="33" t="s">
        <v>93</v>
      </c>
      <c r="Y4989" s="33">
        <v>1344</v>
      </c>
      <c r="AA4989" s="33" t="s">
        <v>42842</v>
      </c>
      <c r="AB4989" s="33">
        <v>3462</v>
      </c>
      <c r="AC4989" s="103">
        <v>17377</v>
      </c>
    </row>
    <row r="4990" spans="1:29" ht="13" customHeight="1" x14ac:dyDescent="0.2">
      <c r="A4990" s="33" t="s">
        <v>19633</v>
      </c>
      <c r="B4990" s="33">
        <v>41</v>
      </c>
      <c r="C4990" s="33" t="s">
        <v>13</v>
      </c>
      <c r="D4990" s="33" t="s">
        <v>41</v>
      </c>
      <c r="E4990" s="33" t="s">
        <v>19634</v>
      </c>
      <c r="F4990" s="94">
        <v>42436</v>
      </c>
      <c r="G4990" s="33" t="s">
        <v>19635</v>
      </c>
      <c r="H4990" s="33" t="s">
        <v>8419</v>
      </c>
      <c r="I4990" s="33" t="s">
        <v>177</v>
      </c>
      <c r="J4990" s="62" t="s">
        <v>8420</v>
      </c>
      <c r="K4990" s="33" t="s">
        <v>8421</v>
      </c>
      <c r="L4990" s="33" t="s">
        <v>19636</v>
      </c>
      <c r="M4990" s="1" t="s">
        <v>48007</v>
      </c>
      <c r="N4990" s="33" t="s">
        <v>20</v>
      </c>
      <c r="O4990" s="33" t="s">
        <v>19637</v>
      </c>
      <c r="P4990" s="33" t="s">
        <v>45771</v>
      </c>
      <c r="Q4990" s="33" t="s">
        <v>29986</v>
      </c>
      <c r="R4990" s="39" t="s">
        <v>19638</v>
      </c>
      <c r="S4990" s="33" t="s">
        <v>93</v>
      </c>
      <c r="T4990" s="33" t="s">
        <v>350</v>
      </c>
      <c r="U4990" s="33" t="s">
        <v>26775</v>
      </c>
      <c r="V4990" s="33" t="s">
        <v>26482</v>
      </c>
      <c r="W4990" s="33" t="s">
        <v>26483</v>
      </c>
      <c r="X4990" s="33" t="s">
        <v>93</v>
      </c>
      <c r="Y4990" s="33">
        <v>1348</v>
      </c>
      <c r="AA4990" s="33" t="s">
        <v>42844</v>
      </c>
      <c r="AB4990" s="33">
        <v>3463</v>
      </c>
      <c r="AC4990" s="103">
        <v>17374</v>
      </c>
    </row>
    <row r="4991" spans="1:29" ht="13" customHeight="1" x14ac:dyDescent="0.2">
      <c r="A4991" s="33" t="s">
        <v>19538</v>
      </c>
      <c r="B4991" s="33">
        <v>41</v>
      </c>
      <c r="C4991" s="33" t="s">
        <v>13</v>
      </c>
      <c r="D4991" s="33" t="s">
        <v>41</v>
      </c>
      <c r="F4991" s="94">
        <v>42435</v>
      </c>
      <c r="G4991" s="33" t="s">
        <v>19539</v>
      </c>
      <c r="H4991" s="33" t="s">
        <v>3377</v>
      </c>
      <c r="I4991" s="33" t="s">
        <v>38</v>
      </c>
      <c r="J4991" s="62" t="s">
        <v>3378</v>
      </c>
      <c r="K4991" s="33" t="s">
        <v>91</v>
      </c>
      <c r="L4991" s="33" t="s">
        <v>3379</v>
      </c>
      <c r="M4991" s="1" t="s">
        <v>47327</v>
      </c>
      <c r="N4991" s="33" t="s">
        <v>20</v>
      </c>
      <c r="O4991" s="33" t="s">
        <v>19540</v>
      </c>
      <c r="P4991" s="33" t="s">
        <v>45771</v>
      </c>
      <c r="Q4991" s="33" t="s">
        <v>29986</v>
      </c>
      <c r="R4991" s="39" t="s">
        <v>19541</v>
      </c>
      <c r="S4991" s="33" t="s">
        <v>93</v>
      </c>
      <c r="T4991" s="33" t="s">
        <v>21</v>
      </c>
      <c r="U4991" s="33" t="s">
        <v>26689</v>
      </c>
      <c r="V4991" s="33" t="s">
        <v>26484</v>
      </c>
      <c r="W4991" s="33" t="s">
        <v>19153</v>
      </c>
      <c r="X4991" s="33" t="s">
        <v>93</v>
      </c>
      <c r="Y4991" s="33">
        <v>1340</v>
      </c>
      <c r="AA4991" s="33" t="s">
        <v>42842</v>
      </c>
      <c r="AB4991" s="33">
        <v>3455</v>
      </c>
      <c r="AC4991" s="103">
        <v>17370</v>
      </c>
    </row>
    <row r="4992" spans="1:29" ht="13" customHeight="1" x14ac:dyDescent="0.2">
      <c r="A4992" s="33" t="s">
        <v>20300</v>
      </c>
      <c r="B4992" s="33">
        <v>51</v>
      </c>
      <c r="C4992" s="33" t="s">
        <v>13</v>
      </c>
      <c r="D4992" s="33" t="s">
        <v>30</v>
      </c>
      <c r="E4992" s="33" t="s">
        <v>20301</v>
      </c>
      <c r="F4992" s="94">
        <v>42435</v>
      </c>
      <c r="G4992" s="33" t="s">
        <v>20302</v>
      </c>
      <c r="H4992" s="33" t="s">
        <v>1848</v>
      </c>
      <c r="I4992" s="33" t="s">
        <v>66</v>
      </c>
      <c r="J4992" s="62" t="s">
        <v>1849</v>
      </c>
      <c r="K4992" s="33" t="s">
        <v>67</v>
      </c>
      <c r="L4992" s="33" t="s">
        <v>20303</v>
      </c>
      <c r="M4992" s="1" t="s">
        <v>48008</v>
      </c>
      <c r="N4992" s="33" t="s">
        <v>20</v>
      </c>
      <c r="O4992" s="33" t="s">
        <v>20304</v>
      </c>
      <c r="P4992" s="33" t="s">
        <v>45771</v>
      </c>
      <c r="Q4992" s="33" t="s">
        <v>29986</v>
      </c>
      <c r="R4992" s="39" t="s">
        <v>20305</v>
      </c>
      <c r="S4992" s="33" t="s">
        <v>509</v>
      </c>
      <c r="T4992" s="33" t="s">
        <v>21</v>
      </c>
      <c r="U4992" s="33" t="s">
        <v>26689</v>
      </c>
      <c r="V4992" s="33" t="s">
        <v>26484</v>
      </c>
      <c r="W4992" s="33" t="s">
        <v>26485</v>
      </c>
      <c r="X4992" s="33" t="s">
        <v>93</v>
      </c>
      <c r="Y4992" s="33">
        <v>1332</v>
      </c>
      <c r="AA4992" s="33" t="s">
        <v>42844</v>
      </c>
      <c r="AB4992" s="33">
        <v>3454</v>
      </c>
      <c r="AC4992" s="103">
        <v>17369</v>
      </c>
    </row>
    <row r="4993" spans="1:29" ht="13" customHeight="1" x14ac:dyDescent="0.2">
      <c r="A4993" s="33" t="s">
        <v>20485</v>
      </c>
      <c r="B4993" s="33">
        <v>42</v>
      </c>
      <c r="C4993" s="33" t="s">
        <v>13</v>
      </c>
      <c r="D4993" s="33" t="s">
        <v>30</v>
      </c>
      <c r="E4993" s="33" t="s">
        <v>20486</v>
      </c>
      <c r="F4993" s="94">
        <v>42435</v>
      </c>
      <c r="G4993" s="33" t="s">
        <v>20487</v>
      </c>
      <c r="H4993" s="33" t="s">
        <v>20488</v>
      </c>
      <c r="I4993" s="33" t="s">
        <v>1601</v>
      </c>
      <c r="J4993" s="62" t="s">
        <v>20489</v>
      </c>
      <c r="K4993" s="33" t="s">
        <v>20490</v>
      </c>
      <c r="L4993" s="33" t="s">
        <v>20491</v>
      </c>
      <c r="M4993" s="1" t="s">
        <v>46305</v>
      </c>
      <c r="N4993" s="33" t="s">
        <v>20</v>
      </c>
      <c r="O4993" s="33" t="s">
        <v>20492</v>
      </c>
      <c r="P4993" s="33" t="s">
        <v>43587</v>
      </c>
      <c r="Q4993" s="33" t="s">
        <v>29986</v>
      </c>
      <c r="R4993" s="39" t="s">
        <v>20493</v>
      </c>
      <c r="S4993" s="33" t="s">
        <v>93</v>
      </c>
      <c r="T4993" s="33" t="s">
        <v>45897</v>
      </c>
      <c r="U4993" s="33" t="s">
        <v>49804</v>
      </c>
      <c r="V4993" s="33" t="s">
        <v>26487</v>
      </c>
      <c r="W4993" s="33" t="s">
        <v>26486</v>
      </c>
      <c r="X4993" s="33" t="s">
        <v>93</v>
      </c>
      <c r="Y4993" s="33">
        <v>1333</v>
      </c>
      <c r="AA4993" s="33" t="s">
        <v>42844</v>
      </c>
      <c r="AB4993" s="33">
        <v>3456</v>
      </c>
      <c r="AC4993" s="103">
        <v>17368</v>
      </c>
    </row>
    <row r="4994" spans="1:29" ht="13" customHeight="1" x14ac:dyDescent="0.2">
      <c r="A4994" s="33" t="s">
        <v>20288</v>
      </c>
      <c r="B4994" s="33">
        <v>22</v>
      </c>
      <c r="C4994" s="33" t="s">
        <v>13</v>
      </c>
      <c r="D4994" s="33" t="s">
        <v>30</v>
      </c>
      <c r="E4994" s="33" t="s">
        <v>20289</v>
      </c>
      <c r="F4994" s="94">
        <v>42434</v>
      </c>
      <c r="G4994" s="33" t="s">
        <v>20290</v>
      </c>
      <c r="H4994" s="33" t="s">
        <v>8122</v>
      </c>
      <c r="I4994" s="33" t="s">
        <v>66</v>
      </c>
      <c r="J4994" s="62" t="s">
        <v>20291</v>
      </c>
      <c r="K4994" s="33" t="s">
        <v>1655</v>
      </c>
      <c r="L4994" s="33" t="s">
        <v>8124</v>
      </c>
      <c r="M4994" s="1" t="s">
        <v>46409</v>
      </c>
      <c r="N4994" s="33" t="s">
        <v>20</v>
      </c>
      <c r="O4994" s="33" t="s">
        <v>20292</v>
      </c>
      <c r="P4994" s="33" t="s">
        <v>45771</v>
      </c>
      <c r="Q4994" s="33" t="s">
        <v>29986</v>
      </c>
      <c r="R4994" s="39" t="s">
        <v>20293</v>
      </c>
      <c r="S4994" s="33" t="s">
        <v>509</v>
      </c>
      <c r="T4994" s="33" t="s">
        <v>21</v>
      </c>
      <c r="U4994" s="33" t="s">
        <v>26689</v>
      </c>
      <c r="V4994" s="33" t="s">
        <v>26482</v>
      </c>
      <c r="W4994" s="33" t="s">
        <v>26485</v>
      </c>
      <c r="X4994" s="33" t="s">
        <v>93</v>
      </c>
      <c r="Y4994" s="33">
        <v>1336</v>
      </c>
      <c r="AA4994" s="33" t="s">
        <v>42844</v>
      </c>
      <c r="AB4994" s="33">
        <v>3453</v>
      </c>
      <c r="AC4994" s="103">
        <v>17365</v>
      </c>
    </row>
    <row r="4995" spans="1:29" ht="13" customHeight="1" x14ac:dyDescent="0.2">
      <c r="A4995" s="33" t="s">
        <v>19988</v>
      </c>
      <c r="B4995" s="33">
        <v>34</v>
      </c>
      <c r="C4995" s="33" t="s">
        <v>13</v>
      </c>
      <c r="D4995" s="33" t="s">
        <v>30</v>
      </c>
      <c r="F4995" s="94">
        <v>42434</v>
      </c>
      <c r="G4995" s="33" t="s">
        <v>19989</v>
      </c>
      <c r="H4995" s="33" t="s">
        <v>12042</v>
      </c>
      <c r="I4995" s="33" t="s">
        <v>392</v>
      </c>
      <c r="J4995" s="62" t="s">
        <v>19990</v>
      </c>
      <c r="K4995" s="33" t="s">
        <v>7949</v>
      </c>
      <c r="L4995" s="33" t="s">
        <v>19991</v>
      </c>
      <c r="M4995" s="1" t="s">
        <v>48009</v>
      </c>
      <c r="N4995" s="33" t="s">
        <v>20</v>
      </c>
      <c r="O4995" s="33" t="s">
        <v>20933</v>
      </c>
      <c r="P4995" s="33" t="s">
        <v>35508</v>
      </c>
      <c r="Q4995" s="33" t="s">
        <v>29986</v>
      </c>
      <c r="R4995" s="39" t="s">
        <v>19992</v>
      </c>
      <c r="S4995" s="33" t="s">
        <v>509</v>
      </c>
      <c r="T4995" s="33" t="s">
        <v>21</v>
      </c>
      <c r="U4995" s="33" t="s">
        <v>26689</v>
      </c>
      <c r="V4995" s="33" t="s">
        <v>26484</v>
      </c>
      <c r="W4995" s="33" t="s">
        <v>26485</v>
      </c>
      <c r="X4995" s="33" t="s">
        <v>93</v>
      </c>
      <c r="Y4995" s="33">
        <v>1334</v>
      </c>
      <c r="AA4995" s="33" t="s">
        <v>42842</v>
      </c>
      <c r="AB4995" s="33">
        <v>3452</v>
      </c>
      <c r="AC4995" s="103">
        <v>17366</v>
      </c>
    </row>
    <row r="4996" spans="1:29" ht="13" customHeight="1" x14ac:dyDescent="0.2">
      <c r="A4996" s="33" t="s">
        <v>20566</v>
      </c>
      <c r="B4996" s="33">
        <v>30</v>
      </c>
      <c r="C4996" s="33" t="s">
        <v>13</v>
      </c>
      <c r="D4996" s="33" t="s">
        <v>30</v>
      </c>
      <c r="E4996" s="33" t="s">
        <v>20567</v>
      </c>
      <c r="F4996" s="94">
        <v>42433</v>
      </c>
      <c r="G4996" s="33" t="s">
        <v>20568</v>
      </c>
      <c r="H4996" s="33" t="s">
        <v>20569</v>
      </c>
      <c r="I4996" s="33" t="s">
        <v>293</v>
      </c>
      <c r="J4996" s="62" t="s">
        <v>20570</v>
      </c>
      <c r="K4996" s="33" t="s">
        <v>20571</v>
      </c>
      <c r="L4996" s="33" t="s">
        <v>20572</v>
      </c>
      <c r="M4996" s="1" t="s">
        <v>47285</v>
      </c>
      <c r="N4996" s="33" t="s">
        <v>20</v>
      </c>
      <c r="O4996" s="33" t="s">
        <v>20573</v>
      </c>
      <c r="P4996" s="33" t="s">
        <v>45771</v>
      </c>
      <c r="Q4996" s="33" t="s">
        <v>29986</v>
      </c>
      <c r="R4996" s="39" t="s">
        <v>20574</v>
      </c>
      <c r="S4996" s="33" t="s">
        <v>93</v>
      </c>
      <c r="T4996" s="33" t="s">
        <v>45897</v>
      </c>
      <c r="U4996" s="33" t="s">
        <v>49804</v>
      </c>
      <c r="V4996" s="33" t="s">
        <v>26487</v>
      </c>
      <c r="W4996" s="33" t="s">
        <v>26485</v>
      </c>
      <c r="X4996" s="33" t="s">
        <v>93</v>
      </c>
      <c r="Y4996" s="33">
        <v>1342</v>
      </c>
      <c r="AA4996" s="33" t="s">
        <v>42843</v>
      </c>
      <c r="AB4996" s="33">
        <v>3450</v>
      </c>
      <c r="AC4996" s="103">
        <v>17361</v>
      </c>
    </row>
    <row r="4997" spans="1:29" ht="13" customHeight="1" x14ac:dyDescent="0.2">
      <c r="A4997" s="33" t="s">
        <v>19902</v>
      </c>
      <c r="B4997" s="33">
        <v>66</v>
      </c>
      <c r="C4997" s="33" t="s">
        <v>13</v>
      </c>
      <c r="D4997" s="33" t="s">
        <v>30</v>
      </c>
      <c r="F4997" s="94">
        <v>42433</v>
      </c>
      <c r="H4997" s="33" t="s">
        <v>19903</v>
      </c>
      <c r="I4997" s="33" t="s">
        <v>915</v>
      </c>
      <c r="J4997" s="62" t="s">
        <v>19904</v>
      </c>
      <c r="K4997" s="33" t="s">
        <v>992</v>
      </c>
      <c r="L4997" s="33" t="s">
        <v>18472</v>
      </c>
      <c r="M4997" s="1" t="s">
        <v>48010</v>
      </c>
      <c r="N4997" s="33" t="s">
        <v>20</v>
      </c>
      <c r="O4997" s="33" t="s">
        <v>19905</v>
      </c>
      <c r="P4997" s="33" t="s">
        <v>45771</v>
      </c>
      <c r="Q4997" s="33" t="s">
        <v>29986</v>
      </c>
      <c r="R4997" s="39" t="s">
        <v>19906</v>
      </c>
      <c r="S4997" s="33" t="s">
        <v>22</v>
      </c>
      <c r="T4997" s="33" t="s">
        <v>28</v>
      </c>
      <c r="U4997" s="33" t="s">
        <v>26487</v>
      </c>
      <c r="V4997" s="33" t="s">
        <v>26487</v>
      </c>
      <c r="X4997" s="33" t="s">
        <v>93</v>
      </c>
      <c r="Y4997" s="33">
        <v>1338</v>
      </c>
      <c r="AA4997" s="33" t="s">
        <v>42843</v>
      </c>
      <c r="AB4997" s="33">
        <v>3451</v>
      </c>
      <c r="AC4997" s="103">
        <v>17362</v>
      </c>
    </row>
    <row r="4998" spans="1:29" ht="13" customHeight="1" x14ac:dyDescent="0.2">
      <c r="A4998" s="33" t="s">
        <v>19677</v>
      </c>
      <c r="B4998" s="33">
        <v>27</v>
      </c>
      <c r="C4998" s="33" t="s">
        <v>13</v>
      </c>
      <c r="D4998" s="33" t="s">
        <v>41</v>
      </c>
      <c r="F4998" s="94">
        <v>42432</v>
      </c>
      <c r="G4998" s="33" t="s">
        <v>19678</v>
      </c>
      <c r="H4998" s="33" t="s">
        <v>747</v>
      </c>
      <c r="I4998" s="33" t="s">
        <v>111</v>
      </c>
      <c r="J4998" s="62" t="s">
        <v>19679</v>
      </c>
      <c r="K4998" s="33" t="s">
        <v>582</v>
      </c>
      <c r="L4998" s="33" t="s">
        <v>1334</v>
      </c>
      <c r="M4998" s="1" t="s">
        <v>46074</v>
      </c>
      <c r="N4998" s="33" t="s">
        <v>20</v>
      </c>
      <c r="O4998" s="33" t="s">
        <v>19680</v>
      </c>
      <c r="P4998" s="33" t="s">
        <v>45771</v>
      </c>
      <c r="Q4998" s="33" t="s">
        <v>29986</v>
      </c>
      <c r="R4998" s="39" t="s">
        <v>19681</v>
      </c>
      <c r="S4998" s="33" t="s">
        <v>93</v>
      </c>
      <c r="T4998" s="33" t="s">
        <v>21</v>
      </c>
      <c r="U4998" s="33" t="s">
        <v>26682</v>
      </c>
      <c r="V4998" s="33" t="s">
        <v>26482</v>
      </c>
      <c r="W4998" s="33" t="s">
        <v>26483</v>
      </c>
      <c r="X4998" s="33" t="s">
        <v>93</v>
      </c>
      <c r="Y4998" s="33">
        <v>1335</v>
      </c>
      <c r="AA4998" s="33" t="s">
        <v>42844</v>
      </c>
      <c r="AB4998" s="33">
        <v>3448</v>
      </c>
      <c r="AC4998" s="103">
        <v>17356</v>
      </c>
    </row>
    <row r="4999" spans="1:29" ht="13" customHeight="1" x14ac:dyDescent="0.2">
      <c r="A4999" s="33" t="s">
        <v>20466</v>
      </c>
      <c r="B4999" s="33">
        <v>37</v>
      </c>
      <c r="C4999" s="33" t="s">
        <v>13</v>
      </c>
      <c r="D4999" s="33" t="s">
        <v>30</v>
      </c>
      <c r="F4999" s="94">
        <v>42432</v>
      </c>
      <c r="G4999" s="33" t="s">
        <v>20467</v>
      </c>
      <c r="H4999" s="33" t="s">
        <v>11537</v>
      </c>
      <c r="I4999" s="33" t="s">
        <v>337</v>
      </c>
      <c r="J4999" s="62">
        <v>27576</v>
      </c>
      <c r="K4999" s="33" t="s">
        <v>20468</v>
      </c>
      <c r="L4999" s="33" t="s">
        <v>20469</v>
      </c>
      <c r="M4999" s="1" t="s">
        <v>48011</v>
      </c>
      <c r="N4999" s="33" t="s">
        <v>362</v>
      </c>
      <c r="O4999" s="33" t="s">
        <v>20470</v>
      </c>
      <c r="P4999" s="33" t="s">
        <v>23031</v>
      </c>
      <c r="Q4999" s="33" t="s">
        <v>1081</v>
      </c>
      <c r="R4999" s="39" t="s">
        <v>20471</v>
      </c>
      <c r="S4999" s="33" t="s">
        <v>22</v>
      </c>
      <c r="T4999" s="33" t="s">
        <v>45897</v>
      </c>
      <c r="U4999" s="33" t="s">
        <v>49804</v>
      </c>
      <c r="V4999" s="33" t="s">
        <v>26482</v>
      </c>
      <c r="W4999" s="33" t="s">
        <v>26485</v>
      </c>
      <c r="AA4999" s="33" t="s">
        <v>42843</v>
      </c>
      <c r="AB4999" s="33">
        <v>3449</v>
      </c>
      <c r="AC4999" s="103">
        <v>17359</v>
      </c>
    </row>
    <row r="5000" spans="1:29" ht="13" customHeight="1" x14ac:dyDescent="0.2">
      <c r="A5000" s="33" t="s">
        <v>20043</v>
      </c>
      <c r="B5000" s="33">
        <v>41</v>
      </c>
      <c r="C5000" s="33" t="s">
        <v>13</v>
      </c>
      <c r="D5000" s="33" t="s">
        <v>30</v>
      </c>
      <c r="F5000" s="94">
        <v>42431</v>
      </c>
      <c r="G5000" s="33" t="s">
        <v>20044</v>
      </c>
      <c r="H5000" s="33" t="s">
        <v>20045</v>
      </c>
      <c r="I5000" s="33" t="s">
        <v>373</v>
      </c>
      <c r="J5000" s="62" t="s">
        <v>20046</v>
      </c>
      <c r="K5000" s="33" t="s">
        <v>20047</v>
      </c>
      <c r="L5000" s="33" t="s">
        <v>20048</v>
      </c>
      <c r="M5000" s="1" t="s">
        <v>48012</v>
      </c>
      <c r="N5000" s="33" t="s">
        <v>4952</v>
      </c>
      <c r="O5000" s="33" t="s">
        <v>20948</v>
      </c>
      <c r="P5000" s="33" t="s">
        <v>31864</v>
      </c>
      <c r="Q5000" s="33" t="s">
        <v>29986</v>
      </c>
      <c r="R5000" s="39" t="s">
        <v>20049</v>
      </c>
      <c r="S5000" s="33" t="s">
        <v>22</v>
      </c>
      <c r="T5000" s="33" t="s">
        <v>21</v>
      </c>
      <c r="U5000" s="33" t="s">
        <v>26682</v>
      </c>
      <c r="V5000" s="33" t="s">
        <v>26482</v>
      </c>
      <c r="W5000" s="33" t="s">
        <v>26485</v>
      </c>
      <c r="X5000" s="33" t="s">
        <v>93</v>
      </c>
      <c r="Y5000" s="33">
        <v>1341</v>
      </c>
      <c r="AA5000" s="33" t="s">
        <v>42842</v>
      </c>
      <c r="AB5000" s="33">
        <v>3446</v>
      </c>
      <c r="AC5000" s="103">
        <v>17354</v>
      </c>
    </row>
    <row r="5001" spans="1:29" ht="13" customHeight="1" x14ac:dyDescent="0.2">
      <c r="A5001" s="33" t="s">
        <v>20059</v>
      </c>
      <c r="B5001" s="33">
        <v>36</v>
      </c>
      <c r="C5001" s="33" t="s">
        <v>13</v>
      </c>
      <c r="D5001" s="33" t="s">
        <v>30</v>
      </c>
      <c r="F5001" s="94">
        <v>42431</v>
      </c>
      <c r="G5001" s="33" t="s">
        <v>20060</v>
      </c>
      <c r="H5001" s="33" t="s">
        <v>8816</v>
      </c>
      <c r="I5001" s="33" t="s">
        <v>45</v>
      </c>
      <c r="J5001" s="62" t="s">
        <v>8817</v>
      </c>
      <c r="K5001" s="33" t="s">
        <v>8818</v>
      </c>
      <c r="L5001" s="33" t="s">
        <v>8819</v>
      </c>
      <c r="M5001" s="1" t="s">
        <v>46675</v>
      </c>
      <c r="N5001" s="33" t="s">
        <v>20</v>
      </c>
      <c r="O5001" s="33" t="s">
        <v>29768</v>
      </c>
      <c r="P5001" s="33" t="s">
        <v>45771</v>
      </c>
      <c r="Q5001" s="33" t="s">
        <v>29986</v>
      </c>
      <c r="R5001" s="39" t="s">
        <v>20061</v>
      </c>
      <c r="S5001" s="33" t="s">
        <v>509</v>
      </c>
      <c r="T5001" s="33" t="s">
        <v>45897</v>
      </c>
      <c r="U5001" s="33" t="s">
        <v>49804</v>
      </c>
      <c r="V5001" s="33" t="s">
        <v>26482</v>
      </c>
      <c r="W5001" s="33" t="s">
        <v>26485</v>
      </c>
      <c r="X5001" s="33" t="s">
        <v>93</v>
      </c>
      <c r="Y5001" s="33">
        <v>1331</v>
      </c>
      <c r="AA5001" s="33" t="s">
        <v>42844</v>
      </c>
      <c r="AB5001" s="33">
        <v>3447</v>
      </c>
      <c r="AC5001" s="103">
        <v>17353</v>
      </c>
    </row>
    <row r="5002" spans="1:29" ht="13" customHeight="1" x14ac:dyDescent="0.2">
      <c r="A5002" s="33" t="s">
        <v>19579</v>
      </c>
      <c r="B5002" s="33">
        <v>22</v>
      </c>
      <c r="C5002" s="33" t="s">
        <v>13</v>
      </c>
      <c r="D5002" s="33" t="s">
        <v>41</v>
      </c>
      <c r="E5002" s="33" t="s">
        <v>19580</v>
      </c>
      <c r="F5002" s="94">
        <v>42430</v>
      </c>
      <c r="G5002" s="33" t="s">
        <v>19581</v>
      </c>
      <c r="H5002" s="33" t="s">
        <v>3814</v>
      </c>
      <c r="I5002" s="33" t="s">
        <v>66</v>
      </c>
      <c r="J5002" s="62" t="s">
        <v>19582</v>
      </c>
      <c r="K5002" s="33" t="s">
        <v>67</v>
      </c>
      <c r="L5002" s="33" t="s">
        <v>19583</v>
      </c>
      <c r="M5002" s="1" t="s">
        <v>48929</v>
      </c>
      <c r="N5002" s="33" t="s">
        <v>20</v>
      </c>
      <c r="O5002" s="33" t="s">
        <v>19584</v>
      </c>
      <c r="P5002" s="33" t="s">
        <v>45771</v>
      </c>
      <c r="Q5002" s="33" t="s">
        <v>29986</v>
      </c>
      <c r="R5002" s="39" t="s">
        <v>19585</v>
      </c>
      <c r="S5002" s="33" t="s">
        <v>509</v>
      </c>
      <c r="T5002" s="33" t="s">
        <v>21</v>
      </c>
      <c r="U5002" s="33" t="s">
        <v>26689</v>
      </c>
      <c r="V5002" s="33" t="s">
        <v>26484</v>
      </c>
      <c r="W5002" s="33" t="s">
        <v>26485</v>
      </c>
      <c r="X5002" s="33" t="s">
        <v>93</v>
      </c>
      <c r="Y5002" s="33">
        <v>1329</v>
      </c>
      <c r="AA5002" s="33" t="s">
        <v>42844</v>
      </c>
      <c r="AB5002" s="33">
        <v>3444</v>
      </c>
      <c r="AC5002" s="103">
        <v>17352</v>
      </c>
    </row>
    <row r="5003" spans="1:29" ht="13" customHeight="1" x14ac:dyDescent="0.2">
      <c r="A5003" s="33" t="s">
        <v>19972</v>
      </c>
      <c r="B5003" s="33">
        <v>37</v>
      </c>
      <c r="C5003" s="33" t="s">
        <v>13</v>
      </c>
      <c r="D5003" s="33" t="s">
        <v>30</v>
      </c>
      <c r="F5003" s="94">
        <v>42430</v>
      </c>
      <c r="G5003" s="33" t="s">
        <v>19973</v>
      </c>
      <c r="H5003" s="33" t="s">
        <v>19974</v>
      </c>
      <c r="I5003" s="33" t="s">
        <v>618</v>
      </c>
      <c r="J5003" s="62" t="s">
        <v>19975</v>
      </c>
      <c r="K5003" s="33" t="s">
        <v>401</v>
      </c>
      <c r="L5003" s="33" t="s">
        <v>19976</v>
      </c>
      <c r="M5003" s="1" t="s">
        <v>48013</v>
      </c>
      <c r="N5003" s="33" t="s">
        <v>20</v>
      </c>
      <c r="O5003" s="33" t="s">
        <v>19977</v>
      </c>
      <c r="P5003" s="33" t="s">
        <v>45771</v>
      </c>
      <c r="Q5003" s="33" t="s">
        <v>29986</v>
      </c>
      <c r="R5003" s="39" t="s">
        <v>19978</v>
      </c>
      <c r="S5003" s="33" t="s">
        <v>93</v>
      </c>
      <c r="T5003" s="33" t="s">
        <v>21</v>
      </c>
      <c r="U5003" s="33" t="s">
        <v>26689</v>
      </c>
      <c r="V5003" s="33" t="s">
        <v>26484</v>
      </c>
      <c r="W5003" s="33" t="s">
        <v>26485</v>
      </c>
      <c r="X5003" s="33" t="s">
        <v>93</v>
      </c>
      <c r="Y5003" s="33">
        <v>1330</v>
      </c>
      <c r="AA5003" s="33" t="s">
        <v>42844</v>
      </c>
      <c r="AB5003" s="33">
        <v>3445</v>
      </c>
      <c r="AC5003" s="103">
        <v>17350</v>
      </c>
    </row>
    <row r="5004" spans="1:29" ht="13" customHeight="1" x14ac:dyDescent="0.2">
      <c r="A5004" s="33" t="s">
        <v>19713</v>
      </c>
      <c r="B5004" s="33">
        <v>39</v>
      </c>
      <c r="C5004" s="33" t="s">
        <v>13</v>
      </c>
      <c r="D5004" s="33" t="s">
        <v>41</v>
      </c>
      <c r="E5004" s="33" t="s">
        <v>19714</v>
      </c>
      <c r="F5004" s="94">
        <v>42430</v>
      </c>
      <c r="G5004" s="33" t="s">
        <v>19715</v>
      </c>
      <c r="H5004" s="33" t="s">
        <v>3767</v>
      </c>
      <c r="I5004" s="33" t="s">
        <v>55</v>
      </c>
      <c r="J5004" s="62" t="s">
        <v>19716</v>
      </c>
      <c r="K5004" s="33" t="s">
        <v>1650</v>
      </c>
      <c r="L5004" s="33" t="s">
        <v>3769</v>
      </c>
      <c r="M5004" s="1" t="s">
        <v>47873</v>
      </c>
      <c r="N5004" s="33" t="s">
        <v>20</v>
      </c>
      <c r="O5004" s="33" t="s">
        <v>20930</v>
      </c>
      <c r="P5004" s="33" t="s">
        <v>45771</v>
      </c>
      <c r="Q5004" s="33" t="s">
        <v>29986</v>
      </c>
      <c r="R5004" s="39" t="s">
        <v>19717</v>
      </c>
      <c r="S5004" s="33" t="s">
        <v>509</v>
      </c>
      <c r="T5004" s="33" t="s">
        <v>21</v>
      </c>
      <c r="U5004" s="33" t="s">
        <v>26689</v>
      </c>
      <c r="V5004" s="33" t="s">
        <v>26484</v>
      </c>
      <c r="W5004" s="33" t="s">
        <v>26485</v>
      </c>
      <c r="X5004" s="33" t="s">
        <v>93</v>
      </c>
      <c r="Y5004" s="33">
        <v>1328</v>
      </c>
      <c r="AA5004" s="33" t="s">
        <v>42844</v>
      </c>
      <c r="AB5004" s="33">
        <v>3443</v>
      </c>
      <c r="AC5004" s="103">
        <v>17351</v>
      </c>
    </row>
    <row r="5005" spans="1:29" ht="13" customHeight="1" x14ac:dyDescent="0.2">
      <c r="A5005" s="33" t="s">
        <v>19461</v>
      </c>
      <c r="B5005" s="33">
        <v>24</v>
      </c>
      <c r="C5005" s="33" t="s">
        <v>13</v>
      </c>
      <c r="D5005" s="33" t="s">
        <v>78</v>
      </c>
      <c r="E5005" s="33" t="s">
        <v>19462</v>
      </c>
      <c r="F5005" s="94">
        <v>42429</v>
      </c>
      <c r="G5005" s="33" t="s">
        <v>19463</v>
      </c>
      <c r="H5005" s="33" t="s">
        <v>139</v>
      </c>
      <c r="I5005" s="33" t="s">
        <v>337</v>
      </c>
      <c r="J5005" s="62" t="s">
        <v>19464</v>
      </c>
      <c r="K5005" s="33" t="s">
        <v>639</v>
      </c>
      <c r="L5005" s="33" t="s">
        <v>15602</v>
      </c>
      <c r="M5005" s="1" t="s">
        <v>46023</v>
      </c>
      <c r="N5005" s="33" t="s">
        <v>20</v>
      </c>
      <c r="O5005" s="33" t="s">
        <v>20914</v>
      </c>
      <c r="P5005" s="33" t="s">
        <v>947</v>
      </c>
      <c r="Q5005" s="33" t="s">
        <v>29986</v>
      </c>
      <c r="R5005" s="39" t="s">
        <v>19465</v>
      </c>
      <c r="S5005" s="33" t="s">
        <v>93</v>
      </c>
      <c r="T5005" s="33" t="s">
        <v>28</v>
      </c>
      <c r="U5005" s="33" t="s">
        <v>26689</v>
      </c>
      <c r="V5005" s="33" t="s">
        <v>26484</v>
      </c>
      <c r="W5005" s="33" t="s">
        <v>26486</v>
      </c>
      <c r="X5005" s="33" t="s">
        <v>93</v>
      </c>
      <c r="Y5005" s="33">
        <v>1327</v>
      </c>
      <c r="AA5005" s="33" t="s">
        <v>42842</v>
      </c>
      <c r="AB5005" s="33">
        <v>3442</v>
      </c>
      <c r="AC5005" s="103">
        <v>17349</v>
      </c>
    </row>
    <row r="5006" spans="1:29" ht="13" customHeight="1" x14ac:dyDescent="0.2">
      <c r="A5006" s="33" t="s">
        <v>20136</v>
      </c>
      <c r="B5006" s="33">
        <v>41</v>
      </c>
      <c r="C5006" s="33" t="s">
        <v>13</v>
      </c>
      <c r="D5006" s="33" t="s">
        <v>30</v>
      </c>
      <c r="E5006" s="33" t="s">
        <v>20137</v>
      </c>
      <c r="F5006" s="94">
        <v>42428</v>
      </c>
      <c r="G5006" s="33" t="s">
        <v>20138</v>
      </c>
      <c r="H5006" s="33" t="s">
        <v>20139</v>
      </c>
      <c r="I5006" s="33" t="s">
        <v>87</v>
      </c>
      <c r="J5006" s="62" t="s">
        <v>20140</v>
      </c>
      <c r="K5006" s="33" t="s">
        <v>20141</v>
      </c>
      <c r="L5006" s="33" t="s">
        <v>20142</v>
      </c>
      <c r="M5006" s="1" t="s">
        <v>48014</v>
      </c>
      <c r="N5006" s="33" t="s">
        <v>20</v>
      </c>
      <c r="O5006" s="33" t="s">
        <v>20143</v>
      </c>
      <c r="P5006" s="33" t="s">
        <v>45771</v>
      </c>
      <c r="Q5006" s="33" t="s">
        <v>29986</v>
      </c>
      <c r="R5006" s="39" t="s">
        <v>20144</v>
      </c>
      <c r="S5006" s="33" t="s">
        <v>93</v>
      </c>
      <c r="T5006" s="33" t="s">
        <v>21</v>
      </c>
      <c r="U5006" s="33" t="s">
        <v>26689</v>
      </c>
      <c r="V5006" s="33" t="s">
        <v>26484</v>
      </c>
      <c r="W5006" s="33" t="s">
        <v>26485</v>
      </c>
      <c r="X5006" s="33" t="s">
        <v>93</v>
      </c>
      <c r="Y5006" s="33">
        <v>1321</v>
      </c>
      <c r="AA5006" s="33" t="s">
        <v>42843</v>
      </c>
      <c r="AB5006" s="33">
        <v>3440</v>
      </c>
      <c r="AC5006" s="103">
        <v>17346</v>
      </c>
    </row>
    <row r="5007" spans="1:29" ht="13" customHeight="1" x14ac:dyDescent="0.2">
      <c r="A5007" s="33" t="s">
        <v>19998</v>
      </c>
      <c r="B5007" s="33">
        <v>44</v>
      </c>
      <c r="C5007" s="33" t="s">
        <v>13</v>
      </c>
      <c r="D5007" s="33" t="s">
        <v>30</v>
      </c>
      <c r="F5007" s="94">
        <v>42428</v>
      </c>
      <c r="G5007" s="33" t="s">
        <v>19999</v>
      </c>
      <c r="H5007" s="33" t="s">
        <v>130</v>
      </c>
      <c r="I5007" s="33" t="s">
        <v>131</v>
      </c>
      <c r="J5007" s="62" t="s">
        <v>4926</v>
      </c>
      <c r="K5007" s="33" t="s">
        <v>132</v>
      </c>
      <c r="L5007" s="33" t="s">
        <v>133</v>
      </c>
      <c r="M5007" s="1" t="s">
        <v>46024</v>
      </c>
      <c r="N5007" s="33" t="s">
        <v>20</v>
      </c>
      <c r="O5007" s="33" t="s">
        <v>20935</v>
      </c>
      <c r="P5007" s="33" t="s">
        <v>43587</v>
      </c>
      <c r="Q5007" s="33" t="s">
        <v>29986</v>
      </c>
      <c r="R5007" s="39" t="s">
        <v>20000</v>
      </c>
      <c r="S5007" s="33" t="s">
        <v>509</v>
      </c>
      <c r="T5007" s="33" t="s">
        <v>21</v>
      </c>
      <c r="U5007" s="33" t="s">
        <v>26689</v>
      </c>
      <c r="V5007" s="33" t="s">
        <v>26484</v>
      </c>
      <c r="W5007" s="33" t="s">
        <v>26485</v>
      </c>
      <c r="X5007" s="33" t="s">
        <v>93</v>
      </c>
      <c r="Y5007" s="33">
        <v>1323</v>
      </c>
      <c r="AA5007" s="33" t="s">
        <v>42844</v>
      </c>
      <c r="AB5007" s="33">
        <v>3441</v>
      </c>
      <c r="AC5007" s="103">
        <v>17347</v>
      </c>
    </row>
    <row r="5008" spans="1:29" ht="13" customHeight="1" x14ac:dyDescent="0.2">
      <c r="A5008" s="33" t="s">
        <v>19670</v>
      </c>
      <c r="B5008" s="33">
        <v>23</v>
      </c>
      <c r="C5008" s="33" t="s">
        <v>13</v>
      </c>
      <c r="D5008" s="33" t="s">
        <v>41</v>
      </c>
      <c r="F5008" s="94">
        <v>42427</v>
      </c>
      <c r="G5008" s="33" t="s">
        <v>19671</v>
      </c>
      <c r="H5008" s="33" t="s">
        <v>19672</v>
      </c>
      <c r="I5008" s="33" t="s">
        <v>66</v>
      </c>
      <c r="J5008" s="62" t="s">
        <v>19673</v>
      </c>
      <c r="K5008" s="33" t="s">
        <v>13731</v>
      </c>
      <c r="L5008" s="33" t="s">
        <v>19674</v>
      </c>
      <c r="M5008" s="1" t="s">
        <v>48015</v>
      </c>
      <c r="N5008" s="33" t="s">
        <v>20</v>
      </c>
      <c r="O5008" s="33" t="s">
        <v>19675</v>
      </c>
      <c r="P5008" s="33" t="s">
        <v>45771</v>
      </c>
      <c r="Q5008" s="33" t="s">
        <v>29986</v>
      </c>
      <c r="R5008" s="39" t="s">
        <v>19676</v>
      </c>
      <c r="S5008" s="33" t="s">
        <v>93</v>
      </c>
      <c r="T5008" s="33" t="s">
        <v>21</v>
      </c>
      <c r="U5008" s="33" t="s">
        <v>26689</v>
      </c>
      <c r="V5008" s="33" t="s">
        <v>26484</v>
      </c>
      <c r="W5008" s="33" t="s">
        <v>26483</v>
      </c>
      <c r="X5008" s="33" t="s">
        <v>509</v>
      </c>
      <c r="Y5008" s="33">
        <v>1325</v>
      </c>
      <c r="AA5008" s="33" t="s">
        <v>42843</v>
      </c>
      <c r="AB5008" s="33">
        <v>3439</v>
      </c>
      <c r="AC5008" s="103">
        <v>17345</v>
      </c>
    </row>
    <row r="5009" spans="1:29" ht="13" customHeight="1" x14ac:dyDescent="0.2">
      <c r="A5009" s="33" t="s">
        <v>19452</v>
      </c>
      <c r="B5009" s="33">
        <v>18</v>
      </c>
      <c r="C5009" s="33" t="s">
        <v>13</v>
      </c>
      <c r="D5009" s="33" t="s">
        <v>78</v>
      </c>
      <c r="E5009" s="33" t="s">
        <v>19453</v>
      </c>
      <c r="F5009" s="94">
        <v>42426</v>
      </c>
      <c r="G5009" s="33" t="s">
        <v>19454</v>
      </c>
      <c r="H5009" s="33" t="s">
        <v>19455</v>
      </c>
      <c r="I5009" s="33" t="s">
        <v>224</v>
      </c>
      <c r="J5009" s="62" t="s">
        <v>19456</v>
      </c>
      <c r="K5009" s="33" t="s">
        <v>19457</v>
      </c>
      <c r="L5009" s="33" t="s">
        <v>19458</v>
      </c>
      <c r="M5009" s="1" t="s">
        <v>48016</v>
      </c>
      <c r="N5009" s="33" t="s">
        <v>20</v>
      </c>
      <c r="O5009" s="33" t="s">
        <v>19459</v>
      </c>
      <c r="P5009" s="33" t="s">
        <v>504</v>
      </c>
      <c r="Q5009" s="33" t="s">
        <v>29986</v>
      </c>
      <c r="R5009" s="39" t="s">
        <v>19460</v>
      </c>
      <c r="S5009" s="33" t="s">
        <v>509</v>
      </c>
      <c r="T5009" s="33" t="s">
        <v>45897</v>
      </c>
      <c r="U5009" s="33" t="s">
        <v>39851</v>
      </c>
      <c r="V5009" s="33" t="s">
        <v>26482</v>
      </c>
      <c r="W5009" s="33" t="s">
        <v>26485</v>
      </c>
      <c r="X5009" s="33" t="s">
        <v>93</v>
      </c>
      <c r="Y5009" s="33">
        <v>1322</v>
      </c>
      <c r="AA5009" s="33" t="s">
        <v>42844</v>
      </c>
      <c r="AB5009" s="33">
        <v>3437</v>
      </c>
      <c r="AC5009" s="103">
        <v>17339</v>
      </c>
    </row>
    <row r="5010" spans="1:29" ht="13" customHeight="1" x14ac:dyDescent="0.2">
      <c r="A5010" s="33" t="s">
        <v>20094</v>
      </c>
      <c r="B5010" s="33">
        <v>35</v>
      </c>
      <c r="C5010" s="33" t="s">
        <v>13</v>
      </c>
      <c r="D5010" s="33" t="s">
        <v>30</v>
      </c>
      <c r="F5010" s="94">
        <v>42426</v>
      </c>
      <c r="G5010" s="33" t="s">
        <v>20095</v>
      </c>
      <c r="H5010" s="33" t="s">
        <v>130</v>
      </c>
      <c r="I5010" s="33" t="s">
        <v>131</v>
      </c>
      <c r="J5010" s="62" t="s">
        <v>20096</v>
      </c>
      <c r="K5010" s="33" t="s">
        <v>132</v>
      </c>
      <c r="L5010" s="33" t="s">
        <v>4927</v>
      </c>
      <c r="M5010" s="1" t="s">
        <v>46913</v>
      </c>
      <c r="N5010" s="33" t="s">
        <v>20</v>
      </c>
      <c r="O5010" s="33" t="s">
        <v>20097</v>
      </c>
      <c r="P5010" s="33" t="s">
        <v>43587</v>
      </c>
      <c r="Q5010" s="33" t="s">
        <v>29986</v>
      </c>
      <c r="R5010" s="39" t="s">
        <v>20098</v>
      </c>
      <c r="S5010" s="33" t="s">
        <v>93</v>
      </c>
      <c r="T5010" s="33" t="s">
        <v>45897</v>
      </c>
      <c r="U5010" s="33" t="s">
        <v>49804</v>
      </c>
      <c r="V5010" s="33" t="s">
        <v>26484</v>
      </c>
      <c r="W5010" s="33" t="s">
        <v>26485</v>
      </c>
      <c r="X5010" s="33" t="s">
        <v>93</v>
      </c>
      <c r="Y5010" s="33">
        <v>1324</v>
      </c>
      <c r="AA5010" s="33" t="s">
        <v>42843</v>
      </c>
      <c r="AB5010" s="33">
        <v>3438</v>
      </c>
      <c r="AC5010" s="103">
        <v>17341</v>
      </c>
    </row>
    <row r="5011" spans="1:29" ht="13" customHeight="1" x14ac:dyDescent="0.2">
      <c r="A5011" s="33" t="s">
        <v>19882</v>
      </c>
      <c r="B5011" s="33">
        <v>19</v>
      </c>
      <c r="C5011" s="33" t="s">
        <v>13</v>
      </c>
      <c r="D5011" s="33" t="s">
        <v>30</v>
      </c>
      <c r="E5011" s="33" t="s">
        <v>19883</v>
      </c>
      <c r="F5011" s="94">
        <v>42425</v>
      </c>
      <c r="G5011" s="33" t="s">
        <v>19884</v>
      </c>
      <c r="H5011" s="33" t="s">
        <v>19885</v>
      </c>
      <c r="I5011" s="33" t="s">
        <v>249</v>
      </c>
      <c r="J5011" s="62" t="s">
        <v>19886</v>
      </c>
      <c r="K5011" s="33" t="s">
        <v>16369</v>
      </c>
      <c r="L5011" s="33" t="s">
        <v>19887</v>
      </c>
      <c r="M5011" s="1" t="s">
        <v>46292</v>
      </c>
      <c r="N5011" s="33" t="s">
        <v>20</v>
      </c>
      <c r="O5011" s="33" t="s">
        <v>20918</v>
      </c>
      <c r="P5011" s="33" t="s">
        <v>45771</v>
      </c>
      <c r="Q5011" s="33" t="s">
        <v>29986</v>
      </c>
      <c r="R5011" s="39" t="s">
        <v>19888</v>
      </c>
      <c r="S5011" s="33" t="s">
        <v>93</v>
      </c>
      <c r="T5011" s="33" t="s">
        <v>21</v>
      </c>
      <c r="U5011" s="33" t="s">
        <v>26689</v>
      </c>
      <c r="V5011" s="33" t="s">
        <v>26484</v>
      </c>
      <c r="W5011" s="33" t="s">
        <v>26485</v>
      </c>
      <c r="X5011" s="33" t="s">
        <v>509</v>
      </c>
      <c r="Y5011" s="33">
        <v>1319</v>
      </c>
      <c r="AA5011" s="33" t="s">
        <v>42843</v>
      </c>
      <c r="AB5011" s="33">
        <v>3433</v>
      </c>
      <c r="AC5011" s="103">
        <v>17334</v>
      </c>
    </row>
    <row r="5012" spans="1:29" ht="13" customHeight="1" x14ac:dyDescent="0.2">
      <c r="A5012" s="33" t="s">
        <v>20184</v>
      </c>
      <c r="B5012" s="33">
        <v>37</v>
      </c>
      <c r="C5012" s="33" t="s">
        <v>13</v>
      </c>
      <c r="D5012" s="33" t="s">
        <v>30</v>
      </c>
      <c r="F5012" s="94">
        <v>42425</v>
      </c>
      <c r="G5012" s="33" t="s">
        <v>20185</v>
      </c>
      <c r="H5012" s="33" t="s">
        <v>4697</v>
      </c>
      <c r="I5012" s="33" t="s">
        <v>191</v>
      </c>
      <c r="J5012" s="62" t="s">
        <v>4698</v>
      </c>
      <c r="K5012" s="33" t="s">
        <v>1590</v>
      </c>
      <c r="L5012" s="33" t="s">
        <v>4699</v>
      </c>
      <c r="M5012" s="1" t="s">
        <v>48018</v>
      </c>
      <c r="N5012" s="33" t="s">
        <v>20</v>
      </c>
      <c r="O5012" s="33" t="s">
        <v>20186</v>
      </c>
      <c r="P5012" s="33" t="s">
        <v>40461</v>
      </c>
      <c r="Q5012" s="33" t="s">
        <v>29986</v>
      </c>
      <c r="R5012" s="39" t="s">
        <v>20187</v>
      </c>
      <c r="S5012" s="33" t="s">
        <v>93</v>
      </c>
      <c r="T5012" s="33" t="s">
        <v>21</v>
      </c>
      <c r="U5012" s="33" t="s">
        <v>26689</v>
      </c>
      <c r="V5012" s="33" t="s">
        <v>26484</v>
      </c>
      <c r="W5012" s="33" t="s">
        <v>26486</v>
      </c>
      <c r="X5012" s="33" t="s">
        <v>509</v>
      </c>
      <c r="Y5012" s="33">
        <v>1312</v>
      </c>
      <c r="AA5012" s="33" t="s">
        <v>42844</v>
      </c>
      <c r="AB5012" s="33">
        <v>3432</v>
      </c>
      <c r="AC5012" s="103">
        <v>17335</v>
      </c>
    </row>
    <row r="5013" spans="1:29" ht="13" customHeight="1" x14ac:dyDescent="0.2">
      <c r="A5013" s="33" t="s">
        <v>19286</v>
      </c>
      <c r="B5013" s="33">
        <v>38</v>
      </c>
      <c r="C5013" s="33" t="s">
        <v>13</v>
      </c>
      <c r="D5013" s="33" t="s">
        <v>78</v>
      </c>
      <c r="E5013" s="33" t="s">
        <v>19287</v>
      </c>
      <c r="F5013" s="94">
        <v>42425</v>
      </c>
      <c r="G5013" s="33" t="s">
        <v>19288</v>
      </c>
      <c r="H5013" s="33" t="s">
        <v>19289</v>
      </c>
      <c r="I5013" s="33" t="s">
        <v>336</v>
      </c>
      <c r="J5013" s="62" t="s">
        <v>19290</v>
      </c>
      <c r="K5013" s="33" t="s">
        <v>2129</v>
      </c>
      <c r="L5013" s="33" t="s">
        <v>19291</v>
      </c>
      <c r="M5013" s="1" t="s">
        <v>48017</v>
      </c>
      <c r="N5013" s="33" t="s">
        <v>20</v>
      </c>
      <c r="O5013" s="33" t="s">
        <v>19292</v>
      </c>
      <c r="P5013" s="33" t="s">
        <v>45771</v>
      </c>
      <c r="Q5013" s="33" t="s">
        <v>29986</v>
      </c>
      <c r="R5013" s="39" t="s">
        <v>19293</v>
      </c>
      <c r="S5013" s="33" t="s">
        <v>509</v>
      </c>
      <c r="T5013" s="33" t="s">
        <v>21</v>
      </c>
      <c r="U5013" s="33" t="s">
        <v>26689</v>
      </c>
      <c r="V5013" s="33" t="s">
        <v>26484</v>
      </c>
      <c r="W5013" s="33" t="s">
        <v>26485</v>
      </c>
      <c r="X5013" s="33" t="s">
        <v>93</v>
      </c>
      <c r="Y5013" s="33">
        <v>1320</v>
      </c>
      <c r="AA5013" s="33" t="s">
        <v>42843</v>
      </c>
      <c r="AB5013" s="33">
        <v>3434</v>
      </c>
      <c r="AC5013" s="103">
        <v>17333</v>
      </c>
    </row>
    <row r="5014" spans="1:29" ht="13" customHeight="1" x14ac:dyDescent="0.2">
      <c r="A5014" s="33" t="s">
        <v>21259</v>
      </c>
      <c r="B5014" s="33">
        <v>31</v>
      </c>
      <c r="C5014" s="33" t="s">
        <v>13</v>
      </c>
      <c r="D5014" s="33" t="s">
        <v>30</v>
      </c>
      <c r="E5014" s="33" t="s">
        <v>21299</v>
      </c>
      <c r="F5014" s="94">
        <v>42425</v>
      </c>
      <c r="G5014" s="33" t="s">
        <v>21301</v>
      </c>
      <c r="H5014" s="33" t="s">
        <v>8410</v>
      </c>
      <c r="I5014" s="33" t="s">
        <v>429</v>
      </c>
      <c r="J5014" s="62">
        <v>68005</v>
      </c>
      <c r="K5014" s="33" t="s">
        <v>8412</v>
      </c>
      <c r="L5014" s="33" t="s">
        <v>8413</v>
      </c>
      <c r="M5014" s="1" t="s">
        <v>46631</v>
      </c>
      <c r="N5014" s="33" t="s">
        <v>362</v>
      </c>
      <c r="O5014" s="33" t="s">
        <v>21302</v>
      </c>
      <c r="P5014" s="33" t="s">
        <v>45771</v>
      </c>
      <c r="Q5014" s="33" t="s">
        <v>29986</v>
      </c>
      <c r="R5014" s="39" t="s">
        <v>21300</v>
      </c>
      <c r="S5014" s="33" t="s">
        <v>22</v>
      </c>
      <c r="T5014" s="33" t="s">
        <v>45897</v>
      </c>
      <c r="U5014" s="33" t="s">
        <v>49804</v>
      </c>
      <c r="V5014" s="33" t="s">
        <v>26484</v>
      </c>
      <c r="W5014" s="33" t="s">
        <v>26485</v>
      </c>
      <c r="AA5014" s="33" t="s">
        <v>42844</v>
      </c>
      <c r="AB5014" s="33">
        <v>3436</v>
      </c>
      <c r="AC5014" s="103">
        <v>17336</v>
      </c>
    </row>
    <row r="5015" spans="1:29" ht="13" customHeight="1" x14ac:dyDescent="0.2">
      <c r="A5015" s="33" t="s">
        <v>19402</v>
      </c>
      <c r="B5015" s="33">
        <v>56</v>
      </c>
      <c r="C5015" s="33" t="s">
        <v>13</v>
      </c>
      <c r="D5015" s="33" t="s">
        <v>78</v>
      </c>
      <c r="E5015" s="33" t="s">
        <v>19403</v>
      </c>
      <c r="F5015" s="94">
        <v>42425</v>
      </c>
      <c r="G5015" s="33" t="s">
        <v>19404</v>
      </c>
      <c r="H5015" s="33" t="s">
        <v>992</v>
      </c>
      <c r="I5015" s="33" t="s">
        <v>87</v>
      </c>
      <c r="J5015" s="62" t="s">
        <v>19405</v>
      </c>
      <c r="K5015" s="33" t="s">
        <v>992</v>
      </c>
      <c r="L5015" s="33" t="s">
        <v>19406</v>
      </c>
      <c r="M5015" s="1" t="s">
        <v>46192</v>
      </c>
      <c r="N5015" s="33" t="s">
        <v>20</v>
      </c>
      <c r="O5015" s="33" t="s">
        <v>19407</v>
      </c>
      <c r="P5015" s="33" t="s">
        <v>19408</v>
      </c>
      <c r="Q5015" s="33" t="s">
        <v>1081</v>
      </c>
      <c r="R5015" s="39" t="s">
        <v>19409</v>
      </c>
      <c r="S5015" s="33" t="s">
        <v>93</v>
      </c>
      <c r="T5015" s="33" t="s">
        <v>28</v>
      </c>
      <c r="U5015" s="33" t="s">
        <v>26537</v>
      </c>
      <c r="V5015" s="33" t="s">
        <v>26487</v>
      </c>
      <c r="W5015" s="33" t="s">
        <v>26485</v>
      </c>
      <c r="X5015" s="33" t="s">
        <v>509</v>
      </c>
      <c r="Y5015" s="33">
        <v>1315</v>
      </c>
      <c r="AA5015" s="33" t="s">
        <v>42844</v>
      </c>
      <c r="AB5015" s="33">
        <v>3435</v>
      </c>
      <c r="AC5015" s="103">
        <v>17331</v>
      </c>
    </row>
    <row r="5016" spans="1:29" ht="13" customHeight="1" x14ac:dyDescent="0.2">
      <c r="A5016" s="33" t="s">
        <v>20380</v>
      </c>
      <c r="B5016" s="33">
        <v>16</v>
      </c>
      <c r="C5016" s="33" t="s">
        <v>13</v>
      </c>
      <c r="D5016" s="33" t="s">
        <v>30</v>
      </c>
      <c r="E5016" s="33" t="s">
        <v>20381</v>
      </c>
      <c r="F5016" s="94">
        <v>42424</v>
      </c>
      <c r="G5016" s="33" t="s">
        <v>20382</v>
      </c>
      <c r="H5016" s="33" t="s">
        <v>19325</v>
      </c>
      <c r="I5016" s="33" t="s">
        <v>399</v>
      </c>
      <c r="J5016" s="62" t="s">
        <v>20383</v>
      </c>
      <c r="K5016" s="33" t="s">
        <v>401</v>
      </c>
      <c r="L5016" s="33" t="s">
        <v>20384</v>
      </c>
      <c r="M5016" s="1" t="s">
        <v>48019</v>
      </c>
      <c r="N5016" s="33" t="s">
        <v>20</v>
      </c>
      <c r="O5016" s="33" t="s">
        <v>20385</v>
      </c>
      <c r="P5016" s="33" t="s">
        <v>45771</v>
      </c>
      <c r="Q5016" s="33" t="s">
        <v>29986</v>
      </c>
      <c r="R5016" s="39" t="s">
        <v>20386</v>
      </c>
      <c r="S5016" s="33" t="s">
        <v>509</v>
      </c>
      <c r="T5016" s="33" t="s">
        <v>21</v>
      </c>
      <c r="U5016" s="33" t="s">
        <v>26682</v>
      </c>
      <c r="V5016" s="33" t="s">
        <v>26482</v>
      </c>
      <c r="W5016" s="33" t="s">
        <v>26485</v>
      </c>
      <c r="X5016" s="33" t="s">
        <v>93</v>
      </c>
      <c r="Y5016" s="33">
        <v>1307</v>
      </c>
      <c r="AA5016" s="33" t="s">
        <v>42844</v>
      </c>
      <c r="AB5016" s="33">
        <v>3428</v>
      </c>
      <c r="AC5016" s="103">
        <v>17326</v>
      </c>
    </row>
    <row r="5017" spans="1:29" ht="13" customHeight="1" x14ac:dyDescent="0.2">
      <c r="A5017" s="33" t="s">
        <v>20176</v>
      </c>
      <c r="B5017" s="33">
        <v>58</v>
      </c>
      <c r="C5017" s="33" t="s">
        <v>13</v>
      </c>
      <c r="D5017" s="33" t="s">
        <v>30</v>
      </c>
      <c r="E5017" s="33" t="s">
        <v>20177</v>
      </c>
      <c r="F5017" s="94">
        <v>42424</v>
      </c>
      <c r="G5017" s="33" t="s">
        <v>20178</v>
      </c>
      <c r="H5017" s="33" t="s">
        <v>20179</v>
      </c>
      <c r="I5017" s="33" t="s">
        <v>191</v>
      </c>
      <c r="J5017" s="62" t="s">
        <v>20180</v>
      </c>
      <c r="K5017" s="33" t="s">
        <v>20034</v>
      </c>
      <c r="L5017" s="33" t="s">
        <v>20181</v>
      </c>
      <c r="M5017" s="1" t="s">
        <v>47903</v>
      </c>
      <c r="N5017" s="33" t="s">
        <v>20</v>
      </c>
      <c r="O5017" s="33" t="s">
        <v>20182</v>
      </c>
      <c r="P5017" s="33" t="s">
        <v>45771</v>
      </c>
      <c r="Q5017" s="33" t="s">
        <v>29986</v>
      </c>
      <c r="R5017" s="39" t="s">
        <v>20183</v>
      </c>
      <c r="S5017" s="33" t="s">
        <v>509</v>
      </c>
      <c r="T5017" s="33" t="s">
        <v>21</v>
      </c>
      <c r="U5017" s="33" t="s">
        <v>26689</v>
      </c>
      <c r="V5017" s="33" t="s">
        <v>26484</v>
      </c>
      <c r="W5017" s="33" t="s">
        <v>26485</v>
      </c>
      <c r="X5017" s="33" t="s">
        <v>93</v>
      </c>
      <c r="Y5017" s="33">
        <v>1313</v>
      </c>
      <c r="AA5017" s="33" t="s">
        <v>42843</v>
      </c>
      <c r="AB5017" s="33">
        <v>3427</v>
      </c>
      <c r="AC5017" s="103">
        <v>17325</v>
      </c>
    </row>
    <row r="5018" spans="1:29" ht="13" customHeight="1" x14ac:dyDescent="0.2">
      <c r="A5018" s="33" t="s">
        <v>20619</v>
      </c>
      <c r="B5018" s="33">
        <v>21</v>
      </c>
      <c r="C5018" s="33" t="s">
        <v>13</v>
      </c>
      <c r="D5018" s="33" t="s">
        <v>78</v>
      </c>
      <c r="F5018" s="94">
        <v>42424</v>
      </c>
      <c r="G5018" s="33" t="s">
        <v>20620</v>
      </c>
      <c r="H5018" s="33" t="s">
        <v>20621</v>
      </c>
      <c r="I5018" s="33" t="s">
        <v>406</v>
      </c>
      <c r="J5018" s="62" t="s">
        <v>20622</v>
      </c>
      <c r="K5018" s="33" t="s">
        <v>14444</v>
      </c>
      <c r="L5018" s="33" t="s">
        <v>14445</v>
      </c>
      <c r="M5018" s="1" t="s">
        <v>46966</v>
      </c>
      <c r="N5018" s="33" t="s">
        <v>20</v>
      </c>
      <c r="O5018" s="33" t="s">
        <v>20623</v>
      </c>
      <c r="P5018" s="33" t="s">
        <v>31864</v>
      </c>
      <c r="Q5018" s="33" t="s">
        <v>29986</v>
      </c>
      <c r="R5018" s="39" t="s">
        <v>20624</v>
      </c>
      <c r="S5018" s="33" t="s">
        <v>93</v>
      </c>
      <c r="T5018" s="33" t="s">
        <v>45897</v>
      </c>
      <c r="U5018" s="33" t="s">
        <v>49804</v>
      </c>
      <c r="V5018" s="33" t="s">
        <v>26487</v>
      </c>
      <c r="W5018" s="33" t="s">
        <v>26483</v>
      </c>
      <c r="X5018" s="33" t="s">
        <v>93</v>
      </c>
      <c r="Y5018" s="33">
        <v>1318</v>
      </c>
      <c r="AA5018" s="33" t="s">
        <v>42843</v>
      </c>
      <c r="AB5018" s="33">
        <v>3429</v>
      </c>
      <c r="AC5018" s="103">
        <v>17328</v>
      </c>
    </row>
    <row r="5019" spans="1:29" ht="13" customHeight="1" x14ac:dyDescent="0.2">
      <c r="A5019" s="33" t="s">
        <v>19708</v>
      </c>
      <c r="B5019" s="33">
        <v>26</v>
      </c>
      <c r="C5019" s="33" t="s">
        <v>13</v>
      </c>
      <c r="D5019" s="33" t="s">
        <v>41</v>
      </c>
      <c r="F5019" s="94">
        <v>42424</v>
      </c>
      <c r="G5019" s="33" t="s">
        <v>19709</v>
      </c>
      <c r="H5019" s="33" t="s">
        <v>10363</v>
      </c>
      <c r="I5019" s="33" t="s">
        <v>38</v>
      </c>
      <c r="J5019" s="62" t="s">
        <v>19710</v>
      </c>
      <c r="K5019" s="33" t="s">
        <v>91</v>
      </c>
      <c r="L5019" s="33" t="s">
        <v>383</v>
      </c>
      <c r="M5019" s="1" t="s">
        <v>45973</v>
      </c>
      <c r="N5019" s="33" t="s">
        <v>20</v>
      </c>
      <c r="O5019" s="33" t="s">
        <v>19711</v>
      </c>
      <c r="P5019" s="33" t="s">
        <v>23031</v>
      </c>
      <c r="Q5019" s="33" t="s">
        <v>1081</v>
      </c>
      <c r="R5019" s="39" t="s">
        <v>19712</v>
      </c>
      <c r="S5019" s="33" t="s">
        <v>93</v>
      </c>
      <c r="T5019" s="33" t="s">
        <v>350</v>
      </c>
      <c r="U5019" s="33" t="s">
        <v>26775</v>
      </c>
      <c r="V5019" s="33" t="s">
        <v>26484</v>
      </c>
      <c r="W5019" s="33" t="s">
        <v>26485</v>
      </c>
      <c r="X5019" s="33" t="s">
        <v>93</v>
      </c>
      <c r="Y5019" s="33">
        <v>1316</v>
      </c>
      <c r="AA5019" s="33" t="s">
        <v>42842</v>
      </c>
      <c r="AB5019" s="33">
        <v>3431</v>
      </c>
      <c r="AC5019" s="103">
        <v>17330</v>
      </c>
    </row>
    <row r="5020" spans="1:29" ht="13" customHeight="1" x14ac:dyDescent="0.2">
      <c r="A5020" s="33" t="s">
        <v>11371</v>
      </c>
      <c r="B5020" s="33">
        <v>27</v>
      </c>
      <c r="C5020" s="33" t="s">
        <v>13</v>
      </c>
      <c r="D5020" s="33" t="s">
        <v>41</v>
      </c>
      <c r="F5020" s="94">
        <v>42424</v>
      </c>
      <c r="G5020" s="33" t="s">
        <v>19705</v>
      </c>
      <c r="H5020" s="33" t="s">
        <v>581</v>
      </c>
      <c r="I5020" s="33" t="s">
        <v>111</v>
      </c>
      <c r="J5020" s="62" t="s">
        <v>9894</v>
      </c>
      <c r="K5020" s="33" t="s">
        <v>582</v>
      </c>
      <c r="L5020" s="33" t="s">
        <v>583</v>
      </c>
      <c r="M5020" s="1" t="s">
        <v>45935</v>
      </c>
      <c r="N5020" s="33" t="s">
        <v>20</v>
      </c>
      <c r="O5020" s="33" t="s">
        <v>19706</v>
      </c>
      <c r="P5020" s="33" t="s">
        <v>45771</v>
      </c>
      <c r="Q5020" s="33" t="s">
        <v>29986</v>
      </c>
      <c r="R5020" s="39" t="s">
        <v>19707</v>
      </c>
      <c r="S5020" s="33" t="s">
        <v>93</v>
      </c>
      <c r="T5020" s="33" t="s">
        <v>350</v>
      </c>
      <c r="U5020" s="33" t="s">
        <v>26775</v>
      </c>
      <c r="V5020" s="33" t="s">
        <v>26482</v>
      </c>
      <c r="W5020" s="33" t="s">
        <v>26483</v>
      </c>
      <c r="X5020" s="33" t="s">
        <v>93</v>
      </c>
      <c r="Y5020" s="33">
        <v>1314</v>
      </c>
      <c r="AA5020" s="33" t="s">
        <v>42844</v>
      </c>
      <c r="AB5020" s="33">
        <v>3430</v>
      </c>
      <c r="AC5020" s="103">
        <v>17329</v>
      </c>
    </row>
    <row r="5021" spans="1:29" ht="13" customHeight="1" x14ac:dyDescent="0.2">
      <c r="A5021" s="33" t="s">
        <v>19877</v>
      </c>
      <c r="B5021" s="33">
        <v>26</v>
      </c>
      <c r="C5021" s="33" t="s">
        <v>13</v>
      </c>
      <c r="D5021" s="33" t="s">
        <v>30</v>
      </c>
      <c r="F5021" s="94">
        <v>42423</v>
      </c>
      <c r="G5021" s="33" t="s">
        <v>19878</v>
      </c>
      <c r="H5021" s="33" t="s">
        <v>3054</v>
      </c>
      <c r="I5021" s="33" t="s">
        <v>111</v>
      </c>
      <c r="J5021" s="62" t="s">
        <v>19879</v>
      </c>
      <c r="K5021" s="33" t="s">
        <v>582</v>
      </c>
      <c r="L5021" s="33" t="s">
        <v>583</v>
      </c>
      <c r="M5021" s="1" t="s">
        <v>45935</v>
      </c>
      <c r="N5021" s="33" t="s">
        <v>20</v>
      </c>
      <c r="O5021" s="33" t="s">
        <v>19880</v>
      </c>
      <c r="P5021" s="33" t="s">
        <v>45771</v>
      </c>
      <c r="Q5021" s="33" t="s">
        <v>29986</v>
      </c>
      <c r="R5021" s="39" t="s">
        <v>19881</v>
      </c>
      <c r="S5021" s="33" t="s">
        <v>509</v>
      </c>
      <c r="T5021" s="33" t="s">
        <v>21</v>
      </c>
      <c r="U5021" s="33" t="s">
        <v>26689</v>
      </c>
      <c r="V5021" s="33" t="s">
        <v>26484</v>
      </c>
      <c r="W5021" s="33" t="s">
        <v>26485</v>
      </c>
      <c r="X5021" s="33" t="s">
        <v>93</v>
      </c>
      <c r="Y5021" s="33">
        <v>1317</v>
      </c>
      <c r="AA5021" s="33" t="s">
        <v>42844</v>
      </c>
      <c r="AB5021" s="33">
        <v>3424</v>
      </c>
      <c r="AC5021" s="103">
        <v>17319</v>
      </c>
    </row>
    <row r="5022" spans="1:29" ht="13" customHeight="1" x14ac:dyDescent="0.2">
      <c r="A5022" s="33" t="s">
        <v>19922</v>
      </c>
      <c r="B5022" s="33">
        <v>36</v>
      </c>
      <c r="C5022" s="33" t="s">
        <v>13</v>
      </c>
      <c r="D5022" s="33" t="s">
        <v>41</v>
      </c>
      <c r="F5022" s="94">
        <v>42423</v>
      </c>
      <c r="G5022" s="33" t="s">
        <v>19923</v>
      </c>
      <c r="H5022" s="33" t="s">
        <v>19924</v>
      </c>
      <c r="I5022" s="33" t="s">
        <v>38</v>
      </c>
      <c r="J5022" s="62" t="s">
        <v>19925</v>
      </c>
      <c r="K5022" s="33" t="s">
        <v>1643</v>
      </c>
      <c r="L5022" s="33" t="s">
        <v>19926</v>
      </c>
      <c r="M5022" s="1" t="s">
        <v>48020</v>
      </c>
      <c r="N5022" s="33" t="s">
        <v>20</v>
      </c>
      <c r="O5022" s="33" t="s">
        <v>19927</v>
      </c>
      <c r="P5022" s="33" t="s">
        <v>45771</v>
      </c>
      <c r="Q5022" s="33" t="s">
        <v>29986</v>
      </c>
      <c r="R5022" s="39" t="s">
        <v>19928</v>
      </c>
      <c r="S5022" s="33" t="s">
        <v>509</v>
      </c>
      <c r="T5022" s="33" t="s">
        <v>21</v>
      </c>
      <c r="U5022" s="33" t="s">
        <v>26689</v>
      </c>
      <c r="V5022" s="33" t="s">
        <v>26482</v>
      </c>
      <c r="W5022" s="33" t="s">
        <v>19153</v>
      </c>
      <c r="X5022" s="33" t="s">
        <v>93</v>
      </c>
      <c r="Y5022" s="33">
        <v>1309</v>
      </c>
      <c r="AA5022" s="33" t="s">
        <v>42844</v>
      </c>
      <c r="AB5022" s="33">
        <v>3423</v>
      </c>
      <c r="AC5022" s="103">
        <v>17320</v>
      </c>
    </row>
    <row r="5023" spans="1:29" ht="13" customHeight="1" x14ac:dyDescent="0.2">
      <c r="A5023" s="33" t="s">
        <v>19602</v>
      </c>
      <c r="B5023" s="33">
        <v>39</v>
      </c>
      <c r="C5023" s="33" t="s">
        <v>13</v>
      </c>
      <c r="D5023" s="33" t="s">
        <v>41</v>
      </c>
      <c r="F5023" s="94">
        <v>42423</v>
      </c>
      <c r="G5023" s="33" t="s">
        <v>19603</v>
      </c>
      <c r="H5023" s="33" t="s">
        <v>671</v>
      </c>
      <c r="I5023" s="33" t="s">
        <v>66</v>
      </c>
      <c r="J5023" s="62" t="s">
        <v>19604</v>
      </c>
      <c r="K5023" s="33" t="s">
        <v>512</v>
      </c>
      <c r="L5023" s="33" t="s">
        <v>672</v>
      </c>
      <c r="M5023" s="1" t="s">
        <v>45992</v>
      </c>
      <c r="N5023" s="33" t="s">
        <v>4952</v>
      </c>
      <c r="O5023" s="33" t="s">
        <v>19605</v>
      </c>
      <c r="P5023" s="33" t="s">
        <v>45771</v>
      </c>
      <c r="Q5023" s="33" t="s">
        <v>29986</v>
      </c>
      <c r="R5023" s="39" t="s">
        <v>19606</v>
      </c>
      <c r="S5023" s="33" t="s">
        <v>509</v>
      </c>
      <c r="T5023" s="33" t="s">
        <v>21</v>
      </c>
      <c r="U5023" s="33" t="s">
        <v>26505</v>
      </c>
      <c r="V5023" s="33" t="s">
        <v>26484</v>
      </c>
      <c r="W5023" s="33" t="s">
        <v>26485</v>
      </c>
      <c r="X5023" s="33" t="s">
        <v>93</v>
      </c>
      <c r="Y5023" s="33">
        <v>1310</v>
      </c>
      <c r="AA5023" s="33" t="s">
        <v>42842</v>
      </c>
      <c r="AB5023" s="33">
        <v>3425</v>
      </c>
      <c r="AC5023" s="103">
        <v>17323</v>
      </c>
    </row>
    <row r="5024" spans="1:29" ht="13" customHeight="1" x14ac:dyDescent="0.2">
      <c r="A5024" s="33" t="s">
        <v>19527</v>
      </c>
      <c r="B5024" s="33">
        <v>48</v>
      </c>
      <c r="C5024" s="33" t="s">
        <v>13</v>
      </c>
      <c r="D5024" s="33" t="s">
        <v>78</v>
      </c>
      <c r="F5024" s="94">
        <v>42423</v>
      </c>
      <c r="G5024" s="33" t="s">
        <v>19528</v>
      </c>
      <c r="H5024" s="33" t="s">
        <v>171</v>
      </c>
      <c r="I5024" s="33" t="s">
        <v>18</v>
      </c>
      <c r="J5024" s="62" t="s">
        <v>19529</v>
      </c>
      <c r="K5024" s="33" t="s">
        <v>3422</v>
      </c>
      <c r="L5024" s="33" t="s">
        <v>172</v>
      </c>
      <c r="M5024" s="1" t="s">
        <v>46016</v>
      </c>
      <c r="N5024" s="33" t="s">
        <v>20</v>
      </c>
      <c r="O5024" s="33" t="s">
        <v>20960</v>
      </c>
      <c r="P5024" s="33" t="s">
        <v>31864</v>
      </c>
      <c r="Q5024" s="33" t="s">
        <v>29986</v>
      </c>
      <c r="R5024" s="39" t="s">
        <v>19530</v>
      </c>
      <c r="S5024" s="33" t="s">
        <v>509</v>
      </c>
      <c r="T5024" s="33" t="s">
        <v>350</v>
      </c>
      <c r="U5024" s="33" t="s">
        <v>26775</v>
      </c>
      <c r="V5024" s="33" t="s">
        <v>26484</v>
      </c>
      <c r="W5024" s="33" t="s">
        <v>26485</v>
      </c>
      <c r="X5024" s="33" t="s">
        <v>93</v>
      </c>
      <c r="Y5024" s="33">
        <v>1306</v>
      </c>
      <c r="AA5024" s="33" t="s">
        <v>42842</v>
      </c>
      <c r="AB5024" s="33">
        <v>3426</v>
      </c>
      <c r="AC5024" s="103">
        <v>17321</v>
      </c>
    </row>
    <row r="5025" spans="1:29" ht="13" customHeight="1" x14ac:dyDescent="0.2">
      <c r="A5025" s="33" t="s">
        <v>19542</v>
      </c>
      <c r="B5025" s="33">
        <v>33</v>
      </c>
      <c r="C5025" s="33" t="s">
        <v>13</v>
      </c>
      <c r="D5025" s="33" t="s">
        <v>41</v>
      </c>
      <c r="E5025" s="33" t="s">
        <v>19543</v>
      </c>
      <c r="F5025" s="94">
        <v>42422</v>
      </c>
      <c r="G5025" s="33" t="s">
        <v>19544</v>
      </c>
      <c r="H5025" s="33" t="s">
        <v>1209</v>
      </c>
      <c r="I5025" s="33" t="s">
        <v>191</v>
      </c>
      <c r="J5025" s="62" t="s">
        <v>7971</v>
      </c>
      <c r="K5025" s="33" t="s">
        <v>1209</v>
      </c>
      <c r="L5025" s="33" t="s">
        <v>1210</v>
      </c>
      <c r="M5025" s="1" t="s">
        <v>46036</v>
      </c>
      <c r="N5025" s="33" t="s">
        <v>20</v>
      </c>
      <c r="O5025" s="33" t="s">
        <v>19545</v>
      </c>
      <c r="P5025" s="33" t="s">
        <v>45771</v>
      </c>
      <c r="Q5025" s="33" t="s">
        <v>29986</v>
      </c>
      <c r="R5025" s="39" t="s">
        <v>19546</v>
      </c>
      <c r="S5025" s="33" t="s">
        <v>93</v>
      </c>
      <c r="T5025" s="33" t="s">
        <v>21</v>
      </c>
      <c r="U5025" s="33" t="s">
        <v>26689</v>
      </c>
      <c r="V5025" s="33" t="s">
        <v>26484</v>
      </c>
      <c r="W5025" s="33" t="s">
        <v>19153</v>
      </c>
      <c r="X5025" s="33" t="s">
        <v>93</v>
      </c>
      <c r="Y5025" s="33">
        <v>1301</v>
      </c>
      <c r="AA5025" s="33" t="s">
        <v>42842</v>
      </c>
      <c r="AB5025" s="33">
        <v>3418</v>
      </c>
      <c r="AC5025" s="103">
        <v>17317</v>
      </c>
    </row>
    <row r="5026" spans="1:29" ht="13" customHeight="1" x14ac:dyDescent="0.2">
      <c r="A5026" s="33" t="s">
        <v>19889</v>
      </c>
      <c r="B5026" s="33">
        <v>45</v>
      </c>
      <c r="C5026" s="33" t="s">
        <v>13</v>
      </c>
      <c r="D5026" s="33" t="s">
        <v>30</v>
      </c>
      <c r="F5026" s="94">
        <v>42422</v>
      </c>
      <c r="G5026" s="33" t="s">
        <v>19890</v>
      </c>
      <c r="H5026" s="33" t="s">
        <v>628</v>
      </c>
      <c r="I5026" s="33" t="s">
        <v>38</v>
      </c>
      <c r="J5026" s="62" t="s">
        <v>19891</v>
      </c>
      <c r="K5026" s="33" t="s">
        <v>629</v>
      </c>
      <c r="L5026" s="33" t="s">
        <v>630</v>
      </c>
      <c r="M5026" s="1" t="s">
        <v>46534</v>
      </c>
      <c r="N5026" s="33" t="s">
        <v>20</v>
      </c>
      <c r="O5026" s="33" t="s">
        <v>19892</v>
      </c>
      <c r="P5026" s="33" t="s">
        <v>45771</v>
      </c>
      <c r="Q5026" s="33" t="s">
        <v>29986</v>
      </c>
      <c r="R5026" s="39" t="s">
        <v>19893</v>
      </c>
      <c r="S5026" s="33" t="s">
        <v>93</v>
      </c>
      <c r="T5026" s="33" t="s">
        <v>21</v>
      </c>
      <c r="U5026" s="33" t="s">
        <v>26682</v>
      </c>
      <c r="V5026" s="33" t="s">
        <v>26484</v>
      </c>
      <c r="W5026" s="33" t="s">
        <v>26485</v>
      </c>
      <c r="X5026" s="33" t="s">
        <v>93</v>
      </c>
      <c r="Y5026" s="33">
        <v>1302</v>
      </c>
      <c r="AA5026" s="33" t="s">
        <v>42842</v>
      </c>
      <c r="AB5026" s="33">
        <v>3419</v>
      </c>
      <c r="AC5026" s="103">
        <v>17312</v>
      </c>
    </row>
    <row r="5027" spans="1:29" ht="13" customHeight="1" x14ac:dyDescent="0.2">
      <c r="A5027" s="33" t="s">
        <v>19894</v>
      </c>
      <c r="B5027" s="33">
        <v>22</v>
      </c>
      <c r="C5027" s="33" t="s">
        <v>13</v>
      </c>
      <c r="D5027" s="33" t="s">
        <v>30</v>
      </c>
      <c r="E5027" s="33" t="s">
        <v>19895</v>
      </c>
      <c r="F5027" s="94">
        <v>42422</v>
      </c>
      <c r="G5027" s="33" t="s">
        <v>19896</v>
      </c>
      <c r="H5027" s="33" t="s">
        <v>19897</v>
      </c>
      <c r="I5027" s="33" t="s">
        <v>62</v>
      </c>
      <c r="J5027" s="62" t="s">
        <v>19898</v>
      </c>
      <c r="K5027" s="33" t="s">
        <v>4535</v>
      </c>
      <c r="L5027" s="33" t="s">
        <v>19899</v>
      </c>
      <c r="M5027" s="1" t="s">
        <v>48021</v>
      </c>
      <c r="N5027" s="33" t="s">
        <v>20</v>
      </c>
      <c r="O5027" s="33" t="s">
        <v>19900</v>
      </c>
      <c r="P5027" s="33" t="s">
        <v>45771</v>
      </c>
      <c r="Q5027" s="33" t="s">
        <v>29986</v>
      </c>
      <c r="R5027" s="39" t="s">
        <v>19901</v>
      </c>
      <c r="S5027" s="33" t="s">
        <v>93</v>
      </c>
      <c r="T5027" s="33" t="s">
        <v>45897</v>
      </c>
      <c r="U5027" s="33" t="s">
        <v>39851</v>
      </c>
      <c r="V5027" s="33" t="s">
        <v>26482</v>
      </c>
      <c r="W5027" s="33" t="s">
        <v>26485</v>
      </c>
      <c r="X5027" s="33" t="s">
        <v>93</v>
      </c>
      <c r="Y5027" s="33">
        <v>1304</v>
      </c>
      <c r="AA5027" s="33" t="s">
        <v>42844</v>
      </c>
      <c r="AB5027" s="33">
        <v>3420</v>
      </c>
      <c r="AC5027" s="103">
        <v>17314</v>
      </c>
    </row>
    <row r="5028" spans="1:29" ht="13" customHeight="1" x14ac:dyDescent="0.2">
      <c r="A5028" s="33" t="s">
        <v>21002</v>
      </c>
      <c r="B5028" s="33">
        <v>37</v>
      </c>
      <c r="C5028" s="33" t="s">
        <v>13</v>
      </c>
      <c r="D5028" s="33" t="s">
        <v>78</v>
      </c>
      <c r="E5028" s="33" t="s">
        <v>21005</v>
      </c>
      <c r="F5028" s="94">
        <v>42422</v>
      </c>
      <c r="G5028" s="33" t="s">
        <v>2289</v>
      </c>
      <c r="H5028" s="33" t="s">
        <v>21006</v>
      </c>
      <c r="I5028" s="33" t="s">
        <v>34</v>
      </c>
      <c r="J5028" s="62">
        <v>6516</v>
      </c>
      <c r="K5028" s="33" t="s">
        <v>3285</v>
      </c>
      <c r="L5028" s="33" t="s">
        <v>36</v>
      </c>
      <c r="M5028" s="1" t="s">
        <v>46293</v>
      </c>
      <c r="N5028" s="33" t="s">
        <v>362</v>
      </c>
      <c r="O5028" s="33" t="s">
        <v>21003</v>
      </c>
      <c r="P5028" s="33" t="s">
        <v>45771</v>
      </c>
      <c r="Q5028" s="33" t="s">
        <v>29986</v>
      </c>
      <c r="R5028" s="39" t="s">
        <v>21004</v>
      </c>
      <c r="S5028" s="33" t="s">
        <v>22</v>
      </c>
      <c r="T5028" s="33" t="s">
        <v>45897</v>
      </c>
      <c r="U5028" s="33" t="s">
        <v>49804</v>
      </c>
      <c r="V5028" s="33" t="s">
        <v>26482</v>
      </c>
      <c r="W5028" s="33" t="s">
        <v>26485</v>
      </c>
      <c r="AA5028" s="33" t="s">
        <v>42844</v>
      </c>
      <c r="AB5028" s="33">
        <v>3421</v>
      </c>
      <c r="AC5028" s="103">
        <v>17318</v>
      </c>
    </row>
    <row r="5029" spans="1:29" ht="13" customHeight="1" x14ac:dyDescent="0.2">
      <c r="A5029" s="33" t="s">
        <v>19871</v>
      </c>
      <c r="B5029" s="33">
        <v>38</v>
      </c>
      <c r="C5029" s="33" t="s">
        <v>13</v>
      </c>
      <c r="D5029" s="33" t="s">
        <v>30</v>
      </c>
      <c r="F5029" s="94">
        <v>42422</v>
      </c>
      <c r="G5029" s="33" t="s">
        <v>19872</v>
      </c>
      <c r="H5029" s="33" t="s">
        <v>2531</v>
      </c>
      <c r="I5029" s="33" t="s">
        <v>66</v>
      </c>
      <c r="J5029" s="62" t="s">
        <v>19873</v>
      </c>
      <c r="K5029" s="33" t="s">
        <v>1300</v>
      </c>
      <c r="L5029" s="33" t="s">
        <v>19874</v>
      </c>
      <c r="M5029" s="1" t="s">
        <v>46639</v>
      </c>
      <c r="N5029" s="33" t="s">
        <v>20</v>
      </c>
      <c r="O5029" s="33" t="s">
        <v>19875</v>
      </c>
      <c r="P5029" s="33" t="s">
        <v>45771</v>
      </c>
      <c r="Q5029" s="33" t="s">
        <v>29986</v>
      </c>
      <c r="R5029" s="39" t="s">
        <v>19876</v>
      </c>
      <c r="S5029" s="33" t="s">
        <v>509</v>
      </c>
      <c r="T5029" s="33" t="s">
        <v>350</v>
      </c>
      <c r="U5029" s="33" t="s">
        <v>26775</v>
      </c>
      <c r="V5029" s="33" t="s">
        <v>26482</v>
      </c>
      <c r="W5029" s="33" t="s">
        <v>26483</v>
      </c>
      <c r="X5029" s="33" t="s">
        <v>93</v>
      </c>
      <c r="Y5029" s="33">
        <v>1303</v>
      </c>
      <c r="AA5029" s="33" t="s">
        <v>42844</v>
      </c>
      <c r="AB5029" s="33">
        <v>3422</v>
      </c>
      <c r="AC5029" s="103">
        <v>17316</v>
      </c>
    </row>
    <row r="5030" spans="1:29" ht="13" customHeight="1" x14ac:dyDescent="0.2">
      <c r="A5030" s="33" t="s">
        <v>19260</v>
      </c>
      <c r="B5030" s="33">
        <v>31</v>
      </c>
      <c r="C5030" s="33" t="s">
        <v>102</v>
      </c>
      <c r="D5030" s="33" t="s">
        <v>78</v>
      </c>
      <c r="E5030" s="33" t="s">
        <v>19261</v>
      </c>
      <c r="F5030" s="94">
        <v>42421</v>
      </c>
      <c r="G5030" s="33" t="s">
        <v>19262</v>
      </c>
      <c r="H5030" s="33" t="s">
        <v>8034</v>
      </c>
      <c r="I5030" s="33" t="s">
        <v>38</v>
      </c>
      <c r="J5030" s="62" t="s">
        <v>14954</v>
      </c>
      <c r="K5030" s="33" t="s">
        <v>91</v>
      </c>
      <c r="L5030" s="33" t="s">
        <v>8036</v>
      </c>
      <c r="M5030" s="1" t="s">
        <v>46754</v>
      </c>
      <c r="N5030" s="33" t="s">
        <v>20</v>
      </c>
      <c r="O5030" s="33" t="s">
        <v>20905</v>
      </c>
      <c r="P5030" s="33" t="s">
        <v>45771</v>
      </c>
      <c r="Q5030" s="33" t="s">
        <v>29986</v>
      </c>
      <c r="R5030" s="39" t="s">
        <v>19263</v>
      </c>
      <c r="S5030" s="33" t="s">
        <v>93</v>
      </c>
      <c r="T5030" s="33" t="s">
        <v>21</v>
      </c>
      <c r="U5030" s="33" t="s">
        <v>26689</v>
      </c>
      <c r="V5030" s="33" t="s">
        <v>26482</v>
      </c>
      <c r="W5030" s="33" t="s">
        <v>26485</v>
      </c>
      <c r="X5030" s="33" t="s">
        <v>93</v>
      </c>
      <c r="Y5030" s="33">
        <v>1292</v>
      </c>
      <c r="AA5030" s="33" t="s">
        <v>42842</v>
      </c>
      <c r="AB5030" s="33">
        <v>3414</v>
      </c>
      <c r="AC5030" s="103">
        <v>17305</v>
      </c>
    </row>
    <row r="5031" spans="1:29" ht="13" customHeight="1" x14ac:dyDescent="0.2">
      <c r="A5031" s="33" t="s">
        <v>19748</v>
      </c>
      <c r="B5031" s="33">
        <v>36</v>
      </c>
      <c r="C5031" s="33" t="s">
        <v>102</v>
      </c>
      <c r="D5031" s="33" t="s">
        <v>127</v>
      </c>
      <c r="F5031" s="94">
        <v>42421</v>
      </c>
      <c r="G5031" s="33" t="s">
        <v>19749</v>
      </c>
      <c r="H5031" s="33" t="s">
        <v>581</v>
      </c>
      <c r="I5031" s="33" t="s">
        <v>111</v>
      </c>
      <c r="J5031" s="62" t="s">
        <v>6777</v>
      </c>
      <c r="K5031" s="33" t="s">
        <v>582</v>
      </c>
      <c r="L5031" s="33" t="s">
        <v>583</v>
      </c>
      <c r="M5031" s="1" t="s">
        <v>45935</v>
      </c>
      <c r="N5031" s="33" t="s">
        <v>20</v>
      </c>
      <c r="O5031" s="33" t="s">
        <v>20925</v>
      </c>
      <c r="P5031" s="33" t="s">
        <v>45771</v>
      </c>
      <c r="Q5031" s="33" t="s">
        <v>29986</v>
      </c>
      <c r="R5031" s="39" t="s">
        <v>19750</v>
      </c>
      <c r="S5031" s="33" t="s">
        <v>509</v>
      </c>
      <c r="T5031" s="33" t="s">
        <v>21</v>
      </c>
      <c r="U5031" s="33" t="s">
        <v>26689</v>
      </c>
      <c r="V5031" s="33" t="s">
        <v>26484</v>
      </c>
      <c r="W5031" s="33" t="s">
        <v>26486</v>
      </c>
      <c r="X5031" s="33" t="s">
        <v>93</v>
      </c>
      <c r="Y5031" s="33">
        <v>1290</v>
      </c>
      <c r="AA5031" s="33" t="s">
        <v>42842</v>
      </c>
      <c r="AB5031" s="33">
        <v>3413</v>
      </c>
      <c r="AC5031" s="103">
        <v>17306</v>
      </c>
    </row>
    <row r="5032" spans="1:29" ht="13" customHeight="1" x14ac:dyDescent="0.2">
      <c r="A5032" s="33" t="s">
        <v>19718</v>
      </c>
      <c r="B5032" s="33">
        <v>38</v>
      </c>
      <c r="C5032" s="33" t="s">
        <v>102</v>
      </c>
      <c r="D5032" s="33" t="s">
        <v>127</v>
      </c>
      <c r="E5032" s="33" t="s">
        <v>19719</v>
      </c>
      <c r="F5032" s="94">
        <v>42421</v>
      </c>
      <c r="G5032" s="33" t="s">
        <v>19720</v>
      </c>
      <c r="H5032" s="33" t="s">
        <v>671</v>
      </c>
      <c r="I5032" s="33" t="s">
        <v>308</v>
      </c>
      <c r="J5032" s="62" t="s">
        <v>10170</v>
      </c>
      <c r="K5032" s="33" t="s">
        <v>19721</v>
      </c>
      <c r="L5032" s="33" t="s">
        <v>10171</v>
      </c>
      <c r="M5032" s="1" t="s">
        <v>46185</v>
      </c>
      <c r="N5032" s="33" t="s">
        <v>20</v>
      </c>
      <c r="O5032" s="33" t="s">
        <v>36601</v>
      </c>
      <c r="P5032" s="33" t="s">
        <v>45771</v>
      </c>
      <c r="Q5032" s="33" t="s">
        <v>29986</v>
      </c>
      <c r="R5032" s="39" t="s">
        <v>19722</v>
      </c>
      <c r="S5032" s="33" t="s">
        <v>93</v>
      </c>
      <c r="T5032" s="33" t="s">
        <v>21</v>
      </c>
      <c r="U5032" s="33" t="s">
        <v>26689</v>
      </c>
      <c r="V5032" s="33" t="s">
        <v>26484</v>
      </c>
      <c r="W5032" s="33" t="s">
        <v>26485</v>
      </c>
      <c r="X5032" s="33" t="s">
        <v>93</v>
      </c>
      <c r="Y5032" s="33">
        <v>1305</v>
      </c>
      <c r="AA5032" s="33" t="s">
        <v>42843</v>
      </c>
      <c r="AB5032" s="33">
        <v>3415</v>
      </c>
      <c r="AC5032" s="103">
        <v>17311</v>
      </c>
    </row>
    <row r="5033" spans="1:29" ht="13" customHeight="1" x14ac:dyDescent="0.2">
      <c r="A5033" s="33" t="s">
        <v>19466</v>
      </c>
      <c r="B5033" s="33">
        <v>32</v>
      </c>
      <c r="C5033" s="33" t="s">
        <v>13</v>
      </c>
      <c r="D5033" s="33" t="s">
        <v>78</v>
      </c>
      <c r="E5033" s="33" t="s">
        <v>19467</v>
      </c>
      <c r="F5033" s="94">
        <v>42421</v>
      </c>
      <c r="G5033" s="33" t="s">
        <v>19262</v>
      </c>
      <c r="H5033" s="33" t="s">
        <v>8034</v>
      </c>
      <c r="I5033" s="33" t="s">
        <v>38</v>
      </c>
      <c r="J5033" s="62" t="s">
        <v>14954</v>
      </c>
      <c r="K5033" s="33" t="s">
        <v>91</v>
      </c>
      <c r="L5033" s="33" t="s">
        <v>8036</v>
      </c>
      <c r="M5033" s="1" t="s">
        <v>46754</v>
      </c>
      <c r="N5033" s="33" t="s">
        <v>20</v>
      </c>
      <c r="O5033" s="33" t="s">
        <v>20903</v>
      </c>
      <c r="P5033" s="33" t="s">
        <v>45771</v>
      </c>
      <c r="Q5033" s="33" t="s">
        <v>29986</v>
      </c>
      <c r="R5033" s="39" t="s">
        <v>19263</v>
      </c>
      <c r="S5033" s="33" t="s">
        <v>93</v>
      </c>
      <c r="T5033" s="33" t="s">
        <v>28</v>
      </c>
      <c r="U5033" s="33" t="s">
        <v>26487</v>
      </c>
      <c r="V5033" s="33" t="s">
        <v>26482</v>
      </c>
      <c r="W5033" s="33" t="s">
        <v>26485</v>
      </c>
      <c r="X5033" s="33" t="s">
        <v>93</v>
      </c>
      <c r="Y5033" s="33">
        <v>1293</v>
      </c>
      <c r="AA5033" s="33" t="s">
        <v>42842</v>
      </c>
      <c r="AB5033" s="33">
        <v>3417</v>
      </c>
      <c r="AC5033" s="103">
        <v>17304</v>
      </c>
    </row>
    <row r="5034" spans="1:29" ht="13" customHeight="1" x14ac:dyDescent="0.2">
      <c r="A5034" s="33" t="s">
        <v>19513</v>
      </c>
      <c r="B5034" s="33">
        <v>46</v>
      </c>
      <c r="C5034" s="33" t="s">
        <v>13</v>
      </c>
      <c r="D5034" s="33" t="s">
        <v>78</v>
      </c>
      <c r="F5034" s="94">
        <v>42421</v>
      </c>
      <c r="G5034" s="33" t="s">
        <v>19514</v>
      </c>
      <c r="H5034" s="33" t="s">
        <v>1129</v>
      </c>
      <c r="I5034" s="33" t="s">
        <v>281</v>
      </c>
      <c r="J5034" s="62" t="s">
        <v>19515</v>
      </c>
      <c r="K5034" s="33" t="s">
        <v>1130</v>
      </c>
      <c r="L5034" s="33" t="s">
        <v>1131</v>
      </c>
      <c r="M5034" s="1" t="s">
        <v>46009</v>
      </c>
      <c r="N5034" s="33" t="s">
        <v>20</v>
      </c>
      <c r="O5034" s="33" t="s">
        <v>20904</v>
      </c>
      <c r="P5034" s="33" t="s">
        <v>49741</v>
      </c>
      <c r="Q5034" s="33" t="s">
        <v>29986</v>
      </c>
      <c r="R5034" s="39" t="s">
        <v>19516</v>
      </c>
      <c r="S5034" s="33" t="s">
        <v>93</v>
      </c>
      <c r="T5034" s="33" t="s">
        <v>28</v>
      </c>
      <c r="U5034" s="33" t="s">
        <v>26487</v>
      </c>
      <c r="V5034" s="33" t="s">
        <v>26482</v>
      </c>
      <c r="W5034" s="33" t="s">
        <v>26485</v>
      </c>
      <c r="X5034" s="33" t="s">
        <v>93</v>
      </c>
      <c r="Y5034" s="33">
        <v>1289</v>
      </c>
      <c r="AA5034" s="33" t="s">
        <v>42842</v>
      </c>
      <c r="AB5034" s="33">
        <v>3416</v>
      </c>
      <c r="AC5034" s="103">
        <v>17307</v>
      </c>
    </row>
    <row r="5035" spans="1:29" ht="13" customHeight="1" x14ac:dyDescent="0.2">
      <c r="A5035" s="33" t="s">
        <v>19562</v>
      </c>
      <c r="B5035" s="33">
        <v>23</v>
      </c>
      <c r="C5035" s="33" t="s">
        <v>13</v>
      </c>
      <c r="D5035" s="33" t="s">
        <v>41</v>
      </c>
      <c r="E5035" s="33" t="s">
        <v>19563</v>
      </c>
      <c r="F5035" s="94">
        <v>42420</v>
      </c>
      <c r="G5035" s="33" t="s">
        <v>19564</v>
      </c>
      <c r="H5035" s="33" t="s">
        <v>863</v>
      </c>
      <c r="I5035" s="33" t="s">
        <v>177</v>
      </c>
      <c r="J5035" s="62" t="s">
        <v>4964</v>
      </c>
      <c r="K5035" s="33" t="s">
        <v>430</v>
      </c>
      <c r="L5035" s="33" t="s">
        <v>5147</v>
      </c>
      <c r="M5035" s="1" t="s">
        <v>48899</v>
      </c>
      <c r="N5035" s="33" t="s">
        <v>20</v>
      </c>
      <c r="O5035" s="33" t="s">
        <v>20917</v>
      </c>
      <c r="P5035" s="33" t="s">
        <v>45771</v>
      </c>
      <c r="Q5035" s="33" t="s">
        <v>29986</v>
      </c>
      <c r="R5035" s="39" t="s">
        <v>19565</v>
      </c>
      <c r="S5035" s="33" t="s">
        <v>93</v>
      </c>
      <c r="T5035" s="33" t="s">
        <v>21</v>
      </c>
      <c r="U5035" s="33" t="s">
        <v>26689</v>
      </c>
      <c r="V5035" s="33" t="s">
        <v>26484</v>
      </c>
      <c r="W5035" s="33" t="s">
        <v>26486</v>
      </c>
      <c r="X5035" s="33" t="s">
        <v>93</v>
      </c>
      <c r="Y5035" s="33">
        <v>1294</v>
      </c>
      <c r="AA5035" s="33" t="s">
        <v>42844</v>
      </c>
      <c r="AB5035" s="33">
        <v>3410</v>
      </c>
      <c r="AC5035" s="103">
        <v>17300</v>
      </c>
    </row>
    <row r="5036" spans="1:29" ht="13" customHeight="1" x14ac:dyDescent="0.2">
      <c r="A5036" s="33" t="s">
        <v>19796</v>
      </c>
      <c r="B5036" s="33">
        <v>30</v>
      </c>
      <c r="C5036" s="33" t="s">
        <v>13</v>
      </c>
      <c r="D5036" s="33" t="s">
        <v>41</v>
      </c>
      <c r="E5036" s="33" t="s">
        <v>25081</v>
      </c>
      <c r="F5036" s="94">
        <v>42420</v>
      </c>
      <c r="G5036" s="33" t="s">
        <v>19797</v>
      </c>
      <c r="H5036" s="33" t="s">
        <v>1745</v>
      </c>
      <c r="I5036" s="33" t="s">
        <v>38</v>
      </c>
      <c r="J5036" s="62" t="s">
        <v>19798</v>
      </c>
      <c r="K5036" s="33" t="s">
        <v>995</v>
      </c>
      <c r="L5036" s="33" t="s">
        <v>1747</v>
      </c>
      <c r="M5036" s="1" t="s">
        <v>46366</v>
      </c>
      <c r="N5036" s="33" t="s">
        <v>20</v>
      </c>
      <c r="O5036" s="33" t="s">
        <v>20908</v>
      </c>
      <c r="P5036" s="33" t="s">
        <v>45771</v>
      </c>
      <c r="Q5036" s="33" t="s">
        <v>29986</v>
      </c>
      <c r="R5036" s="39" t="s">
        <v>19799</v>
      </c>
      <c r="S5036" s="33" t="s">
        <v>93</v>
      </c>
      <c r="T5036" s="33" t="s">
        <v>21</v>
      </c>
      <c r="U5036" s="33" t="s">
        <v>26689</v>
      </c>
      <c r="V5036" s="33" t="s">
        <v>26484</v>
      </c>
      <c r="W5036" s="33" t="s">
        <v>26483</v>
      </c>
      <c r="X5036" s="33" t="s">
        <v>509</v>
      </c>
      <c r="Y5036" s="33">
        <v>1291</v>
      </c>
      <c r="AA5036" s="33" t="s">
        <v>42842</v>
      </c>
      <c r="AB5036" s="33">
        <v>3409</v>
      </c>
      <c r="AC5036" s="103">
        <v>17298</v>
      </c>
    </row>
    <row r="5037" spans="1:29" ht="13" customHeight="1" x14ac:dyDescent="0.2">
      <c r="A5037" s="33" t="s">
        <v>19751</v>
      </c>
      <c r="B5037" s="33">
        <v>41</v>
      </c>
      <c r="C5037" s="33" t="s">
        <v>13</v>
      </c>
      <c r="D5037" s="33" t="s">
        <v>78</v>
      </c>
      <c r="E5037" s="33" t="s">
        <v>19752</v>
      </c>
      <c r="F5037" s="94">
        <v>42420</v>
      </c>
      <c r="G5037" s="33" t="s">
        <v>19753</v>
      </c>
      <c r="H5037" s="33" t="s">
        <v>1338</v>
      </c>
      <c r="I5037" s="33" t="s">
        <v>281</v>
      </c>
      <c r="J5037" s="62" t="s">
        <v>19754</v>
      </c>
      <c r="K5037" s="33" t="s">
        <v>824</v>
      </c>
      <c r="L5037" s="33" t="s">
        <v>19755</v>
      </c>
      <c r="M5037" s="1" t="s">
        <v>46115</v>
      </c>
      <c r="N5037" s="33" t="s">
        <v>20</v>
      </c>
      <c r="O5037" s="33" t="s">
        <v>19756</v>
      </c>
      <c r="P5037" s="33" t="s">
        <v>45771</v>
      </c>
      <c r="Q5037" s="33" t="s">
        <v>29986</v>
      </c>
      <c r="R5037" s="39" t="s">
        <v>19757</v>
      </c>
      <c r="S5037" s="33" t="s">
        <v>93</v>
      </c>
      <c r="T5037" s="33" t="s">
        <v>21</v>
      </c>
      <c r="U5037" s="33" t="s">
        <v>26689</v>
      </c>
      <c r="V5037" s="33" t="s">
        <v>26484</v>
      </c>
      <c r="W5037" s="33" t="s">
        <v>26483</v>
      </c>
      <c r="X5037" s="33" t="s">
        <v>93</v>
      </c>
      <c r="Y5037" s="33">
        <v>1296</v>
      </c>
      <c r="AA5037" s="33" t="s">
        <v>42844</v>
      </c>
      <c r="AB5037" s="33">
        <v>3411</v>
      </c>
      <c r="AC5037" s="103">
        <v>17301</v>
      </c>
    </row>
    <row r="5038" spans="1:29" ht="13" customHeight="1" x14ac:dyDescent="0.2">
      <c r="A5038" s="33" t="s">
        <v>20227</v>
      </c>
      <c r="B5038" s="33">
        <v>45</v>
      </c>
      <c r="C5038" s="33" t="s">
        <v>13</v>
      </c>
      <c r="D5038" s="33" t="s">
        <v>30</v>
      </c>
      <c r="E5038" s="33" t="s">
        <v>20228</v>
      </c>
      <c r="F5038" s="94">
        <v>42420</v>
      </c>
      <c r="G5038" s="33" t="s">
        <v>20229</v>
      </c>
      <c r="H5038" s="33" t="s">
        <v>3913</v>
      </c>
      <c r="I5038" s="33" t="s">
        <v>618</v>
      </c>
      <c r="J5038" s="62" t="s">
        <v>3914</v>
      </c>
      <c r="K5038" s="33" t="s">
        <v>3915</v>
      </c>
      <c r="L5038" s="33" t="s">
        <v>36602</v>
      </c>
      <c r="M5038" s="1" t="s">
        <v>48946</v>
      </c>
      <c r="N5038" s="33" t="s">
        <v>20</v>
      </c>
      <c r="O5038" s="33" t="s">
        <v>36603</v>
      </c>
      <c r="P5038" s="33" t="s">
        <v>45771</v>
      </c>
      <c r="Q5038" s="33" t="s">
        <v>29986</v>
      </c>
      <c r="R5038" s="39" t="s">
        <v>20230</v>
      </c>
      <c r="S5038" s="33" t="s">
        <v>509</v>
      </c>
      <c r="T5038" s="33" t="s">
        <v>21</v>
      </c>
      <c r="U5038" s="33" t="s">
        <v>26689</v>
      </c>
      <c r="V5038" s="33" t="s">
        <v>26484</v>
      </c>
      <c r="W5038" s="33" t="s">
        <v>26485</v>
      </c>
      <c r="X5038" s="33" t="s">
        <v>93</v>
      </c>
      <c r="Y5038" s="33">
        <v>1298</v>
      </c>
      <c r="AA5038" s="33" t="s">
        <v>42843</v>
      </c>
      <c r="AB5038" s="33">
        <v>3412</v>
      </c>
      <c r="AC5038" s="103">
        <v>17299</v>
      </c>
    </row>
    <row r="5039" spans="1:29" ht="13" customHeight="1" x14ac:dyDescent="0.2">
      <c r="A5039" s="33" t="s">
        <v>20272</v>
      </c>
      <c r="B5039" s="33">
        <v>31</v>
      </c>
      <c r="C5039" s="33" t="s">
        <v>13</v>
      </c>
      <c r="D5039" s="33" t="s">
        <v>30</v>
      </c>
      <c r="E5039" s="33" t="s">
        <v>20273</v>
      </c>
      <c r="F5039" s="94">
        <v>42419</v>
      </c>
      <c r="G5039" s="33" t="s">
        <v>20274</v>
      </c>
      <c r="H5039" s="33" t="s">
        <v>20275</v>
      </c>
      <c r="I5039" s="33" t="s">
        <v>297</v>
      </c>
      <c r="J5039" s="62" t="s">
        <v>20276</v>
      </c>
      <c r="K5039" s="33" t="s">
        <v>758</v>
      </c>
      <c r="L5039" s="33" t="s">
        <v>20277</v>
      </c>
      <c r="M5039" s="1" t="s">
        <v>46336</v>
      </c>
      <c r="N5039" s="33" t="s">
        <v>20</v>
      </c>
      <c r="O5039" s="33" t="s">
        <v>20921</v>
      </c>
      <c r="P5039" s="33" t="s">
        <v>45771</v>
      </c>
      <c r="Q5039" s="33" t="s">
        <v>29986</v>
      </c>
      <c r="R5039" s="39" t="s">
        <v>20278</v>
      </c>
      <c r="S5039" s="33" t="s">
        <v>93</v>
      </c>
      <c r="T5039" s="33" t="s">
        <v>21</v>
      </c>
      <c r="U5039" s="33" t="s">
        <v>26689</v>
      </c>
      <c r="V5039" s="33" t="s">
        <v>26484</v>
      </c>
      <c r="W5039" s="33" t="s">
        <v>26485</v>
      </c>
      <c r="X5039" s="33" t="s">
        <v>93</v>
      </c>
      <c r="Y5039" s="33">
        <v>1297</v>
      </c>
      <c r="AA5039" s="33" t="s">
        <v>42844</v>
      </c>
      <c r="AB5039" s="33">
        <v>3407</v>
      </c>
      <c r="AC5039" s="103">
        <v>17297</v>
      </c>
    </row>
    <row r="5040" spans="1:29" ht="13" customHeight="1" x14ac:dyDescent="0.2">
      <c r="A5040" s="33" t="s">
        <v>20428</v>
      </c>
      <c r="B5040" s="33">
        <v>35</v>
      </c>
      <c r="C5040" s="33" t="s">
        <v>13</v>
      </c>
      <c r="D5040" s="33" t="s">
        <v>30</v>
      </c>
      <c r="E5040" s="33" t="s">
        <v>20429</v>
      </c>
      <c r="F5040" s="94">
        <v>42419</v>
      </c>
      <c r="G5040" s="33" t="s">
        <v>20430</v>
      </c>
      <c r="H5040" s="33" t="s">
        <v>1351</v>
      </c>
      <c r="I5040" s="33" t="s">
        <v>220</v>
      </c>
      <c r="J5040" s="62" t="s">
        <v>6673</v>
      </c>
      <c r="K5040" s="33" t="s">
        <v>1352</v>
      </c>
      <c r="L5040" s="33" t="s">
        <v>6674</v>
      </c>
      <c r="M5040" s="1" t="s">
        <v>45977</v>
      </c>
      <c r="N5040" s="33" t="s">
        <v>20</v>
      </c>
      <c r="O5040" s="33" t="s">
        <v>20431</v>
      </c>
      <c r="P5040" s="33" t="s">
        <v>45771</v>
      </c>
      <c r="Q5040" s="33" t="s">
        <v>29986</v>
      </c>
      <c r="R5040" s="39" t="s">
        <v>20432</v>
      </c>
      <c r="S5040" s="33" t="s">
        <v>509</v>
      </c>
      <c r="T5040" s="33" t="s">
        <v>21</v>
      </c>
      <c r="U5040" s="33" t="s">
        <v>26682</v>
      </c>
      <c r="V5040" s="33" t="s">
        <v>26484</v>
      </c>
      <c r="W5040" s="33" t="s">
        <v>26485</v>
      </c>
      <c r="X5040" s="33" t="s">
        <v>93</v>
      </c>
      <c r="Y5040" s="33">
        <v>1295</v>
      </c>
      <c r="AA5040" s="33" t="s">
        <v>42844</v>
      </c>
      <c r="AB5040" s="33">
        <v>3408</v>
      </c>
      <c r="AC5040" s="103">
        <v>17296</v>
      </c>
    </row>
    <row r="5041" spans="1:29" ht="13" customHeight="1" x14ac:dyDescent="0.2">
      <c r="A5041" s="33" t="s">
        <v>19573</v>
      </c>
      <c r="B5041" s="33">
        <v>32</v>
      </c>
      <c r="C5041" s="33" t="s">
        <v>13</v>
      </c>
      <c r="D5041" s="33" t="s">
        <v>41</v>
      </c>
      <c r="E5041" s="33" t="s">
        <v>19574</v>
      </c>
      <c r="F5041" s="94">
        <v>42418</v>
      </c>
      <c r="G5041" s="33" t="s">
        <v>19575</v>
      </c>
      <c r="H5041" s="33" t="s">
        <v>1502</v>
      </c>
      <c r="I5041" s="33" t="s">
        <v>66</v>
      </c>
      <c r="J5041" s="62" t="s">
        <v>19576</v>
      </c>
      <c r="K5041" s="33" t="s">
        <v>6382</v>
      </c>
      <c r="L5041" s="33" t="s">
        <v>23791</v>
      </c>
      <c r="M5041" s="1" t="s">
        <v>46259</v>
      </c>
      <c r="N5041" s="33" t="s">
        <v>20</v>
      </c>
      <c r="O5041" s="33" t="s">
        <v>19577</v>
      </c>
      <c r="P5041" s="33" t="s">
        <v>45771</v>
      </c>
      <c r="Q5041" s="33" t="s">
        <v>29986</v>
      </c>
      <c r="R5041" s="39" t="s">
        <v>19578</v>
      </c>
      <c r="S5041" s="33" t="s">
        <v>93</v>
      </c>
      <c r="T5041" s="33" t="s">
        <v>21</v>
      </c>
      <c r="U5041" s="33" t="s">
        <v>26689</v>
      </c>
      <c r="V5041" s="33" t="s">
        <v>26484</v>
      </c>
      <c r="W5041" s="33" t="s">
        <v>26485</v>
      </c>
      <c r="X5041" s="33" t="s">
        <v>93</v>
      </c>
      <c r="Y5041" s="33">
        <v>1287</v>
      </c>
      <c r="AA5041" s="33" t="s">
        <v>42843</v>
      </c>
      <c r="AB5041" s="33">
        <v>3403</v>
      </c>
      <c r="AC5041" s="103">
        <v>17290</v>
      </c>
    </row>
    <row r="5042" spans="1:29" ht="13" customHeight="1" x14ac:dyDescent="0.2">
      <c r="A5042" s="33" t="s">
        <v>20083</v>
      </c>
      <c r="B5042" s="33">
        <v>25</v>
      </c>
      <c r="C5042" s="33" t="s">
        <v>13</v>
      </c>
      <c r="D5042" s="33" t="s">
        <v>30</v>
      </c>
      <c r="F5042" s="94">
        <v>42418</v>
      </c>
      <c r="G5042" s="33" t="s">
        <v>20084</v>
      </c>
      <c r="H5042" s="33" t="s">
        <v>20085</v>
      </c>
      <c r="I5042" s="33" t="s">
        <v>159</v>
      </c>
      <c r="J5042" s="62" t="s">
        <v>20086</v>
      </c>
      <c r="K5042" s="33" t="s">
        <v>401</v>
      </c>
      <c r="L5042" s="33" t="s">
        <v>20087</v>
      </c>
      <c r="M5042" s="1" t="s">
        <v>48022</v>
      </c>
      <c r="N5042" s="33" t="s">
        <v>4952</v>
      </c>
      <c r="O5042" s="33" t="s">
        <v>20088</v>
      </c>
      <c r="P5042" s="33" t="s">
        <v>45771</v>
      </c>
      <c r="Q5042" s="33" t="s">
        <v>29986</v>
      </c>
      <c r="R5042" s="39" t="s">
        <v>20089</v>
      </c>
      <c r="S5042" s="33" t="s">
        <v>93</v>
      </c>
      <c r="T5042" s="33" t="s">
        <v>28</v>
      </c>
      <c r="U5042" s="33" t="s">
        <v>26487</v>
      </c>
      <c r="V5042" s="33" t="s">
        <v>26482</v>
      </c>
      <c r="W5042" s="33" t="s">
        <v>26485</v>
      </c>
      <c r="X5042" s="33" t="s">
        <v>93</v>
      </c>
      <c r="Y5042" s="33">
        <v>1284</v>
      </c>
      <c r="AA5042" s="33" t="s">
        <v>42843</v>
      </c>
      <c r="AB5042" s="33">
        <v>3406</v>
      </c>
      <c r="AC5042" s="103">
        <v>17287</v>
      </c>
    </row>
    <row r="5043" spans="1:29" ht="13" customHeight="1" x14ac:dyDescent="0.2">
      <c r="A5043" s="33" t="s">
        <v>19701</v>
      </c>
      <c r="B5043" s="33">
        <v>30</v>
      </c>
      <c r="C5043" s="33" t="s">
        <v>13</v>
      </c>
      <c r="D5043" s="33" t="s">
        <v>41</v>
      </c>
      <c r="F5043" s="94">
        <v>42418</v>
      </c>
      <c r="G5043" s="33" t="s">
        <v>19702</v>
      </c>
      <c r="H5043" s="33" t="s">
        <v>3370</v>
      </c>
      <c r="I5043" s="33" t="s">
        <v>38</v>
      </c>
      <c r="J5043" s="62" t="s">
        <v>3371</v>
      </c>
      <c r="K5043" s="33" t="s">
        <v>995</v>
      </c>
      <c r="L5043" s="33" t="s">
        <v>3372</v>
      </c>
      <c r="M5043" s="1" t="s">
        <v>46210</v>
      </c>
      <c r="N5043" s="33" t="s">
        <v>20</v>
      </c>
      <c r="O5043" s="33" t="s">
        <v>19703</v>
      </c>
      <c r="P5043" s="33" t="s">
        <v>45771</v>
      </c>
      <c r="Q5043" s="33" t="s">
        <v>29986</v>
      </c>
      <c r="R5043" s="39" t="s">
        <v>19704</v>
      </c>
      <c r="S5043" s="33" t="s">
        <v>93</v>
      </c>
      <c r="T5043" s="33" t="s">
        <v>28</v>
      </c>
      <c r="U5043" s="33" t="s">
        <v>26487</v>
      </c>
      <c r="V5043" s="33" t="s">
        <v>26487</v>
      </c>
      <c r="W5043" s="33" t="s">
        <v>26485</v>
      </c>
      <c r="X5043" s="33" t="s">
        <v>93</v>
      </c>
      <c r="Y5043" s="33">
        <v>1285</v>
      </c>
      <c r="AA5043" s="33" t="s">
        <v>42842</v>
      </c>
      <c r="AB5043" s="33">
        <v>3404</v>
      </c>
      <c r="AC5043" s="103">
        <v>17289</v>
      </c>
    </row>
    <row r="5044" spans="1:29" ht="13" customHeight="1" x14ac:dyDescent="0.2">
      <c r="A5044" s="33" t="s">
        <v>19863</v>
      </c>
      <c r="B5044" s="33">
        <v>35</v>
      </c>
      <c r="C5044" s="33" t="s">
        <v>13</v>
      </c>
      <c r="D5044" s="33" t="s">
        <v>41</v>
      </c>
      <c r="F5044" s="94">
        <v>42418</v>
      </c>
      <c r="G5044" s="33" t="s">
        <v>19702</v>
      </c>
      <c r="H5044" s="33" t="s">
        <v>3370</v>
      </c>
      <c r="I5044" s="33" t="s">
        <v>38</v>
      </c>
      <c r="J5044" s="62" t="s">
        <v>3371</v>
      </c>
      <c r="K5044" s="33" t="s">
        <v>995</v>
      </c>
      <c r="L5044" s="33" t="s">
        <v>3372</v>
      </c>
      <c r="M5044" s="1" t="s">
        <v>46210</v>
      </c>
      <c r="N5044" s="33" t="s">
        <v>20</v>
      </c>
      <c r="O5044" s="33" t="s">
        <v>19703</v>
      </c>
      <c r="P5044" s="33" t="s">
        <v>45771</v>
      </c>
      <c r="Q5044" s="33" t="s">
        <v>29986</v>
      </c>
      <c r="R5044" s="39" t="s">
        <v>19704</v>
      </c>
      <c r="S5044" s="33" t="s">
        <v>93</v>
      </c>
      <c r="T5044" s="33" t="s">
        <v>28</v>
      </c>
      <c r="U5044" s="33" t="s">
        <v>26487</v>
      </c>
      <c r="V5044" s="33" t="s">
        <v>26487</v>
      </c>
      <c r="W5044" s="33" t="s">
        <v>26485</v>
      </c>
      <c r="X5044" s="33" t="s">
        <v>93</v>
      </c>
      <c r="Y5044" s="33">
        <v>1286</v>
      </c>
      <c r="AA5044" s="33" t="s">
        <v>42842</v>
      </c>
      <c r="AB5044" s="33">
        <v>3405</v>
      </c>
      <c r="AC5044" s="103">
        <v>17288</v>
      </c>
    </row>
    <row r="5045" spans="1:29" ht="13" customHeight="1" x14ac:dyDescent="0.2">
      <c r="A5045" s="33" t="s">
        <v>19439</v>
      </c>
      <c r="B5045" s="33">
        <v>37</v>
      </c>
      <c r="C5045" s="33" t="s">
        <v>13</v>
      </c>
      <c r="D5045" s="33" t="s">
        <v>78</v>
      </c>
      <c r="F5045" s="94">
        <v>42417</v>
      </c>
      <c r="G5045" s="33" t="s">
        <v>19440</v>
      </c>
      <c r="H5045" s="33" t="s">
        <v>501</v>
      </c>
      <c r="I5045" s="33" t="s">
        <v>62</v>
      </c>
      <c r="J5045" s="62" t="s">
        <v>19441</v>
      </c>
      <c r="K5045" s="33" t="s">
        <v>502</v>
      </c>
      <c r="L5045" s="33" t="s">
        <v>503</v>
      </c>
      <c r="M5045" s="1" t="s">
        <v>47012</v>
      </c>
      <c r="N5045" s="33" t="s">
        <v>20</v>
      </c>
      <c r="O5045" s="33" t="s">
        <v>19442</v>
      </c>
      <c r="P5045" s="33" t="s">
        <v>45771</v>
      </c>
      <c r="Q5045" s="33" t="s">
        <v>29986</v>
      </c>
      <c r="R5045" s="39" t="s">
        <v>19443</v>
      </c>
      <c r="S5045" s="33" t="s">
        <v>93</v>
      </c>
      <c r="T5045" s="33" t="s">
        <v>45897</v>
      </c>
      <c r="U5045" s="33" t="s">
        <v>39851</v>
      </c>
      <c r="V5045" s="33" t="s">
        <v>26482</v>
      </c>
      <c r="W5045" s="33" t="s">
        <v>19153</v>
      </c>
      <c r="X5045" s="33" t="s">
        <v>93</v>
      </c>
      <c r="Y5045" s="33">
        <v>1281</v>
      </c>
      <c r="AA5045" s="33" t="s">
        <v>42844</v>
      </c>
      <c r="AB5045" s="33">
        <v>3402</v>
      </c>
      <c r="AC5045" s="103">
        <v>17285</v>
      </c>
    </row>
    <row r="5046" spans="1:29" ht="13" customHeight="1" x14ac:dyDescent="0.2">
      <c r="A5046" s="33" t="s">
        <v>19912</v>
      </c>
      <c r="B5046" s="33">
        <v>30</v>
      </c>
      <c r="C5046" s="33" t="s">
        <v>13</v>
      </c>
      <c r="D5046" s="33" t="s">
        <v>30</v>
      </c>
      <c r="F5046" s="94">
        <v>42416</v>
      </c>
      <c r="G5046" s="33" t="s">
        <v>19913</v>
      </c>
      <c r="H5046" s="33" t="s">
        <v>19914</v>
      </c>
      <c r="I5046" s="33" t="s">
        <v>915</v>
      </c>
      <c r="J5046" s="62" t="s">
        <v>19915</v>
      </c>
      <c r="K5046" s="33" t="s">
        <v>1730</v>
      </c>
      <c r="L5046" s="33" t="s">
        <v>19916</v>
      </c>
      <c r="M5046" s="1" t="s">
        <v>48023</v>
      </c>
      <c r="N5046" s="33" t="s">
        <v>20</v>
      </c>
      <c r="O5046" s="33" t="s">
        <v>19917</v>
      </c>
      <c r="P5046" s="33" t="s">
        <v>45771</v>
      </c>
      <c r="Q5046" s="33" t="s">
        <v>29986</v>
      </c>
      <c r="R5046" s="39" t="s">
        <v>19918</v>
      </c>
      <c r="S5046" s="33" t="s">
        <v>93</v>
      </c>
      <c r="T5046" s="33" t="s">
        <v>21</v>
      </c>
      <c r="U5046" s="33" t="s">
        <v>26689</v>
      </c>
      <c r="V5046" s="33" t="s">
        <v>26482</v>
      </c>
      <c r="W5046" s="33" t="s">
        <v>26486</v>
      </c>
      <c r="X5046" s="33" t="s">
        <v>93</v>
      </c>
      <c r="Y5046" s="33">
        <v>1279</v>
      </c>
      <c r="AA5046" s="33" t="s">
        <v>42843</v>
      </c>
      <c r="AB5046" s="33">
        <v>3399</v>
      </c>
      <c r="AC5046" s="103">
        <v>17282</v>
      </c>
    </row>
    <row r="5047" spans="1:29" ht="13" customHeight="1" x14ac:dyDescent="0.2">
      <c r="A5047" s="33" t="s">
        <v>20356</v>
      </c>
      <c r="B5047" s="33">
        <v>51</v>
      </c>
      <c r="C5047" s="33" t="s">
        <v>13</v>
      </c>
      <c r="D5047" s="33" t="s">
        <v>30</v>
      </c>
      <c r="E5047" s="33" t="s">
        <v>20357</v>
      </c>
      <c r="F5047" s="94">
        <v>42416</v>
      </c>
      <c r="G5047" s="33" t="s">
        <v>20358</v>
      </c>
      <c r="H5047" s="33" t="s">
        <v>4485</v>
      </c>
      <c r="I5047" s="33" t="s">
        <v>34</v>
      </c>
      <c r="J5047" s="62" t="s">
        <v>20359</v>
      </c>
      <c r="K5047" s="33" t="s">
        <v>4485</v>
      </c>
      <c r="L5047" s="33" t="s">
        <v>4487</v>
      </c>
      <c r="M5047" s="1" t="s">
        <v>48024</v>
      </c>
      <c r="N5047" s="33" t="s">
        <v>20</v>
      </c>
      <c r="O5047" s="33" t="s">
        <v>20945</v>
      </c>
      <c r="P5047" s="33" t="s">
        <v>37679</v>
      </c>
      <c r="Q5047" s="33" t="s">
        <v>29986</v>
      </c>
      <c r="R5047" s="39" t="s">
        <v>20360</v>
      </c>
      <c r="S5047" s="33" t="s">
        <v>509</v>
      </c>
      <c r="T5047" s="33" t="s">
        <v>21</v>
      </c>
      <c r="U5047" s="33" t="s">
        <v>26682</v>
      </c>
      <c r="V5047" s="33" t="s">
        <v>26482</v>
      </c>
      <c r="W5047" s="33" t="s">
        <v>26485</v>
      </c>
      <c r="X5047" s="33" t="s">
        <v>93</v>
      </c>
      <c r="Y5047" s="33">
        <v>1275</v>
      </c>
      <c r="AA5047" s="33" t="s">
        <v>42844</v>
      </c>
      <c r="AB5047" s="33">
        <v>3400</v>
      </c>
      <c r="AC5047" s="103">
        <v>17283</v>
      </c>
    </row>
    <row r="5048" spans="1:29" ht="13" customHeight="1" x14ac:dyDescent="0.2">
      <c r="A5048" s="33" t="s">
        <v>20612</v>
      </c>
      <c r="B5048" s="33">
        <v>48</v>
      </c>
      <c r="C5048" s="33" t="s">
        <v>13</v>
      </c>
      <c r="D5048" s="33" t="s">
        <v>30</v>
      </c>
      <c r="F5048" s="94">
        <v>42416</v>
      </c>
      <c r="G5048" s="33" t="s">
        <v>20613</v>
      </c>
      <c r="H5048" s="33" t="s">
        <v>20614</v>
      </c>
      <c r="I5048" s="33" t="s">
        <v>399</v>
      </c>
      <c r="J5048" s="62" t="s">
        <v>20615</v>
      </c>
      <c r="K5048" s="33" t="s">
        <v>4535</v>
      </c>
      <c r="L5048" s="33" t="s">
        <v>20616</v>
      </c>
      <c r="M5048" s="1" t="s">
        <v>48025</v>
      </c>
      <c r="N5048" s="33" t="s">
        <v>20</v>
      </c>
      <c r="O5048" s="33" t="s">
        <v>20617</v>
      </c>
      <c r="P5048" s="33" t="s">
        <v>31754</v>
      </c>
      <c r="Q5048" s="33" t="s">
        <v>29986</v>
      </c>
      <c r="R5048" s="39" t="s">
        <v>20618</v>
      </c>
      <c r="S5048" s="33" t="s">
        <v>93</v>
      </c>
      <c r="T5048" s="33" t="s">
        <v>350</v>
      </c>
      <c r="U5048" s="33" t="s">
        <v>26775</v>
      </c>
      <c r="V5048" s="33" t="s">
        <v>26484</v>
      </c>
      <c r="W5048" s="33" t="s">
        <v>26483</v>
      </c>
      <c r="X5048" s="33" t="s">
        <v>93</v>
      </c>
      <c r="Y5048" s="33">
        <v>1278</v>
      </c>
      <c r="AA5048" s="33" t="s">
        <v>42844</v>
      </c>
      <c r="AB5048" s="33">
        <v>3401</v>
      </c>
      <c r="AC5048" s="103">
        <v>17284</v>
      </c>
    </row>
    <row r="5049" spans="1:29" ht="13" customHeight="1" x14ac:dyDescent="0.2">
      <c r="A5049" s="33" t="s">
        <v>19656</v>
      </c>
      <c r="B5049" s="33">
        <v>52</v>
      </c>
      <c r="C5049" s="33" t="s">
        <v>13</v>
      </c>
      <c r="D5049" s="33" t="s">
        <v>41</v>
      </c>
      <c r="F5049" s="94">
        <v>42415</v>
      </c>
      <c r="G5049" s="33" t="s">
        <v>19657</v>
      </c>
      <c r="H5049" s="33" t="s">
        <v>19658</v>
      </c>
      <c r="I5049" s="33" t="s">
        <v>177</v>
      </c>
      <c r="J5049" s="62" t="s">
        <v>19659</v>
      </c>
      <c r="K5049" s="33" t="s">
        <v>728</v>
      </c>
      <c r="L5049" s="33" t="s">
        <v>19660</v>
      </c>
      <c r="M5049" s="1" t="s">
        <v>48026</v>
      </c>
      <c r="N5049" s="33" t="s">
        <v>20</v>
      </c>
      <c r="O5049" s="33" t="s">
        <v>19661</v>
      </c>
      <c r="P5049" s="33" t="s">
        <v>45771</v>
      </c>
      <c r="Q5049" s="33" t="s">
        <v>29986</v>
      </c>
      <c r="R5049" s="39" t="s">
        <v>19662</v>
      </c>
      <c r="S5049" s="33" t="s">
        <v>93</v>
      </c>
      <c r="T5049" s="33" t="s">
        <v>21</v>
      </c>
      <c r="U5049" s="33" t="s">
        <v>26689</v>
      </c>
      <c r="V5049" s="33" t="s">
        <v>26484</v>
      </c>
      <c r="W5049" s="33" t="s">
        <v>26485</v>
      </c>
      <c r="X5049" s="33" t="s">
        <v>93</v>
      </c>
      <c r="Y5049" s="33">
        <v>1282</v>
      </c>
      <c r="AA5049" s="33" t="s">
        <v>42843</v>
      </c>
      <c r="AB5049" s="33">
        <v>3396</v>
      </c>
      <c r="AC5049" s="103">
        <v>17277</v>
      </c>
    </row>
    <row r="5050" spans="1:29" ht="13" customHeight="1" x14ac:dyDescent="0.2">
      <c r="A5050" s="33" t="s">
        <v>21261</v>
      </c>
      <c r="B5050" s="33">
        <v>38</v>
      </c>
      <c r="C5050" s="33" t="s">
        <v>13</v>
      </c>
      <c r="D5050" s="33" t="s">
        <v>41</v>
      </c>
      <c r="E5050" s="33" t="s">
        <v>21310</v>
      </c>
      <c r="F5050" s="94">
        <v>42415</v>
      </c>
      <c r="G5050" s="33" t="s">
        <v>21314</v>
      </c>
      <c r="H5050" s="33" t="s">
        <v>21313</v>
      </c>
      <c r="I5050" s="33" t="s">
        <v>66</v>
      </c>
      <c r="J5050" s="62">
        <v>78537</v>
      </c>
      <c r="K5050" s="33" t="s">
        <v>1300</v>
      </c>
      <c r="L5050" s="33" t="s">
        <v>21312</v>
      </c>
      <c r="M5050" s="1" t="s">
        <v>48027</v>
      </c>
      <c r="N5050" s="33" t="s">
        <v>362</v>
      </c>
      <c r="O5050" s="33" t="s">
        <v>36604</v>
      </c>
      <c r="P5050" s="33" t="s">
        <v>45771</v>
      </c>
      <c r="Q5050" s="33" t="s">
        <v>29986</v>
      </c>
      <c r="R5050" s="39" t="s">
        <v>21311</v>
      </c>
      <c r="S5050" s="33" t="s">
        <v>901</v>
      </c>
      <c r="T5050" s="33" t="s">
        <v>45897</v>
      </c>
      <c r="U5050" s="33" t="s">
        <v>49804</v>
      </c>
      <c r="V5050" s="33" t="s">
        <v>26487</v>
      </c>
      <c r="W5050" s="33" t="s">
        <v>26485</v>
      </c>
      <c r="AA5050" s="33" t="s">
        <v>42844</v>
      </c>
      <c r="AB5050" s="33">
        <v>3397</v>
      </c>
      <c r="AC5050" s="103">
        <v>17279</v>
      </c>
    </row>
    <row r="5051" spans="1:29" ht="13" customHeight="1" x14ac:dyDescent="0.2">
      <c r="A5051" s="33" t="s">
        <v>20553</v>
      </c>
      <c r="B5051" s="33">
        <v>39</v>
      </c>
      <c r="C5051" s="33" t="s">
        <v>13</v>
      </c>
      <c r="D5051" s="33" t="s">
        <v>30</v>
      </c>
      <c r="E5051" s="33" t="s">
        <v>20554</v>
      </c>
      <c r="F5051" s="94">
        <v>42415</v>
      </c>
      <c r="G5051" s="33" t="s">
        <v>20555</v>
      </c>
      <c r="H5051" s="33" t="s">
        <v>20556</v>
      </c>
      <c r="I5051" s="33" t="s">
        <v>38</v>
      </c>
      <c r="J5051" s="62" t="s">
        <v>20557</v>
      </c>
      <c r="K5051" s="33" t="s">
        <v>995</v>
      </c>
      <c r="L5051" s="33" t="s">
        <v>2195</v>
      </c>
      <c r="M5051" s="1" t="s">
        <v>48878</v>
      </c>
      <c r="N5051" s="33" t="s">
        <v>20</v>
      </c>
      <c r="O5051" s="33" t="s">
        <v>20558</v>
      </c>
      <c r="P5051" s="33" t="s">
        <v>45771</v>
      </c>
      <c r="Q5051" s="33" t="s">
        <v>29986</v>
      </c>
      <c r="R5051" s="39" t="s">
        <v>20559</v>
      </c>
      <c r="S5051" s="33" t="s">
        <v>93</v>
      </c>
      <c r="T5051" s="33" t="s">
        <v>28</v>
      </c>
      <c r="U5051" s="33" t="s">
        <v>26487</v>
      </c>
      <c r="V5051" s="33" t="s">
        <v>26487</v>
      </c>
      <c r="W5051" s="33" t="s">
        <v>26485</v>
      </c>
      <c r="X5051" s="33" t="s">
        <v>93</v>
      </c>
      <c r="Y5051" s="33">
        <v>1274</v>
      </c>
      <c r="AA5051" s="33" t="s">
        <v>42844</v>
      </c>
      <c r="AB5051" s="33">
        <v>3398</v>
      </c>
      <c r="AC5051" s="103">
        <v>17276</v>
      </c>
    </row>
    <row r="5052" spans="1:29" ht="13" customHeight="1" x14ac:dyDescent="0.2">
      <c r="A5052" s="33" t="s">
        <v>20018</v>
      </c>
      <c r="B5052" s="33">
        <v>26</v>
      </c>
      <c r="C5052" s="33" t="s">
        <v>13</v>
      </c>
      <c r="D5052" s="33" t="s">
        <v>30</v>
      </c>
      <c r="F5052" s="94">
        <v>42414</v>
      </c>
      <c r="G5052" s="33" t="s">
        <v>20019</v>
      </c>
      <c r="H5052" s="33" t="s">
        <v>91</v>
      </c>
      <c r="I5052" s="33" t="s">
        <v>38</v>
      </c>
      <c r="J5052" s="62" t="s">
        <v>17773</v>
      </c>
      <c r="K5052" s="33" t="s">
        <v>91</v>
      </c>
      <c r="L5052" s="33" t="s">
        <v>92</v>
      </c>
      <c r="M5052" s="1" t="s">
        <v>45984</v>
      </c>
      <c r="N5052" s="33" t="s">
        <v>20</v>
      </c>
      <c r="O5052" s="33" t="s">
        <v>20941</v>
      </c>
      <c r="P5052" s="33" t="s">
        <v>45771</v>
      </c>
      <c r="Q5052" s="33" t="s">
        <v>29986</v>
      </c>
      <c r="R5052" s="39" t="s">
        <v>20020</v>
      </c>
      <c r="S5052" s="33" t="s">
        <v>93</v>
      </c>
      <c r="T5052" s="33" t="s">
        <v>21</v>
      </c>
      <c r="U5052" s="33" t="s">
        <v>26682</v>
      </c>
      <c r="V5052" s="33" t="s">
        <v>26482</v>
      </c>
      <c r="W5052" s="33" t="s">
        <v>26485</v>
      </c>
      <c r="X5052" s="33" t="s">
        <v>93</v>
      </c>
      <c r="Y5052" s="33">
        <v>1280</v>
      </c>
      <c r="AA5052" s="33" t="s">
        <v>42842</v>
      </c>
      <c r="AB5052" s="33">
        <v>3395</v>
      </c>
      <c r="AC5052" s="103">
        <v>17275</v>
      </c>
    </row>
    <row r="5053" spans="1:29" ht="13" customHeight="1" x14ac:dyDescent="0.2">
      <c r="A5053" s="33" t="s">
        <v>9806</v>
      </c>
      <c r="B5053" s="33">
        <v>29</v>
      </c>
      <c r="C5053" s="33" t="s">
        <v>13</v>
      </c>
      <c r="D5053" s="33" t="s">
        <v>41</v>
      </c>
      <c r="F5053" s="94">
        <v>42414</v>
      </c>
      <c r="G5053" s="33" t="s">
        <v>19535</v>
      </c>
      <c r="H5053" s="33" t="s">
        <v>5480</v>
      </c>
      <c r="I5053" s="33" t="s">
        <v>38</v>
      </c>
      <c r="J5053" s="62" t="s">
        <v>5481</v>
      </c>
      <c r="K5053" s="33" t="s">
        <v>91</v>
      </c>
      <c r="L5053" s="33" t="s">
        <v>383</v>
      </c>
      <c r="M5053" s="1" t="s">
        <v>45973</v>
      </c>
      <c r="N5053" s="33" t="s">
        <v>20</v>
      </c>
      <c r="O5053" s="33" t="s">
        <v>19536</v>
      </c>
      <c r="P5053" s="33" t="s">
        <v>45771</v>
      </c>
      <c r="Q5053" s="33" t="s">
        <v>29986</v>
      </c>
      <c r="R5053" s="39" t="s">
        <v>19537</v>
      </c>
      <c r="S5053" s="33" t="s">
        <v>93</v>
      </c>
      <c r="T5053" s="33" t="s">
        <v>21</v>
      </c>
      <c r="U5053" s="33" t="s">
        <v>26689</v>
      </c>
      <c r="V5053" s="33" t="s">
        <v>26482</v>
      </c>
      <c r="W5053" s="33" t="s">
        <v>26485</v>
      </c>
      <c r="X5053" s="33" t="s">
        <v>93</v>
      </c>
      <c r="Y5053" s="33">
        <v>1271</v>
      </c>
      <c r="AA5053" s="33" t="s">
        <v>42842</v>
      </c>
      <c r="AB5053" s="33">
        <v>3393</v>
      </c>
      <c r="AC5053" s="103">
        <v>17274</v>
      </c>
    </row>
    <row r="5054" spans="1:29" ht="13" customHeight="1" x14ac:dyDescent="0.2">
      <c r="A5054" s="33" t="s">
        <v>20027</v>
      </c>
      <c r="B5054" s="33">
        <v>50</v>
      </c>
      <c r="C5054" s="33" t="s">
        <v>13</v>
      </c>
      <c r="D5054" s="33" t="s">
        <v>30</v>
      </c>
      <c r="F5054" s="94">
        <v>42414</v>
      </c>
      <c r="G5054" s="33" t="s">
        <v>20028</v>
      </c>
      <c r="H5054" s="33" t="s">
        <v>3264</v>
      </c>
      <c r="I5054" s="33" t="s">
        <v>55</v>
      </c>
      <c r="J5054" s="62" t="s">
        <v>6879</v>
      </c>
      <c r="K5054" s="33" t="s">
        <v>3266</v>
      </c>
      <c r="L5054" s="33" t="s">
        <v>3267</v>
      </c>
      <c r="M5054" s="1" t="s">
        <v>46215</v>
      </c>
      <c r="N5054" s="33" t="s">
        <v>20</v>
      </c>
      <c r="O5054" s="33" t="s">
        <v>20029</v>
      </c>
      <c r="P5054" s="33" t="s">
        <v>45771</v>
      </c>
      <c r="Q5054" s="33" t="s">
        <v>29986</v>
      </c>
      <c r="R5054" s="39" t="s">
        <v>20030</v>
      </c>
      <c r="S5054" s="33" t="s">
        <v>509</v>
      </c>
      <c r="T5054" s="33" t="s">
        <v>21</v>
      </c>
      <c r="U5054" s="33" t="s">
        <v>26682</v>
      </c>
      <c r="V5054" s="33" t="s">
        <v>26482</v>
      </c>
      <c r="W5054" s="33" t="s">
        <v>26485</v>
      </c>
      <c r="X5054" s="33" t="s">
        <v>93</v>
      </c>
      <c r="Y5054" s="33">
        <v>1269</v>
      </c>
      <c r="AA5054" s="33" t="s">
        <v>42844</v>
      </c>
      <c r="AB5054" s="33">
        <v>3394</v>
      </c>
      <c r="AC5054" s="103">
        <v>17273</v>
      </c>
    </row>
    <row r="5055" spans="1:29" ht="13" customHeight="1" x14ac:dyDescent="0.2">
      <c r="A5055" s="33" t="s">
        <v>19294</v>
      </c>
      <c r="B5055" s="33">
        <v>22</v>
      </c>
      <c r="C5055" s="33" t="s">
        <v>13</v>
      </c>
      <c r="D5055" s="33" t="s">
        <v>78</v>
      </c>
      <c r="E5055" s="33" t="s">
        <v>19295</v>
      </c>
      <c r="F5055" s="94">
        <v>42413</v>
      </c>
      <c r="G5055" s="33" t="s">
        <v>19296</v>
      </c>
      <c r="H5055" s="33" t="s">
        <v>171</v>
      </c>
      <c r="I5055" s="33" t="s">
        <v>18</v>
      </c>
      <c r="J5055" s="62" t="s">
        <v>13610</v>
      </c>
      <c r="K5055" s="33" t="s">
        <v>3422</v>
      </c>
      <c r="L5055" s="33" t="s">
        <v>1569</v>
      </c>
      <c r="M5055" s="1" t="s">
        <v>46538</v>
      </c>
      <c r="N5055" s="33" t="s">
        <v>20</v>
      </c>
      <c r="O5055" s="33" t="s">
        <v>19297</v>
      </c>
      <c r="P5055" s="33" t="s">
        <v>31864</v>
      </c>
      <c r="Q5055" s="33" t="s">
        <v>29986</v>
      </c>
      <c r="R5055" s="39" t="s">
        <v>19298</v>
      </c>
      <c r="S5055" s="33" t="s">
        <v>509</v>
      </c>
      <c r="T5055" s="33" t="s">
        <v>21</v>
      </c>
      <c r="U5055" s="33" t="s">
        <v>26689</v>
      </c>
      <c r="V5055" s="33" t="s">
        <v>26484</v>
      </c>
      <c r="W5055" s="33" t="s">
        <v>26483</v>
      </c>
      <c r="X5055" s="33" t="s">
        <v>509</v>
      </c>
      <c r="Y5055" s="33">
        <v>1266</v>
      </c>
      <c r="AA5055" s="33" t="s">
        <v>42844</v>
      </c>
      <c r="AB5055" s="33">
        <v>3389</v>
      </c>
      <c r="AC5055" s="103">
        <v>17271</v>
      </c>
    </row>
    <row r="5056" spans="1:29" ht="13" customHeight="1" x14ac:dyDescent="0.2">
      <c r="A5056" s="33" t="s">
        <v>19270</v>
      </c>
      <c r="B5056" s="33">
        <v>29</v>
      </c>
      <c r="C5056" s="33" t="s">
        <v>13</v>
      </c>
      <c r="D5056" s="33" t="s">
        <v>78</v>
      </c>
      <c r="E5056" s="33" t="s">
        <v>19271</v>
      </c>
      <c r="F5056" s="94">
        <v>42413</v>
      </c>
      <c r="G5056" s="33" t="s">
        <v>19272</v>
      </c>
      <c r="H5056" s="33" t="s">
        <v>19273</v>
      </c>
      <c r="I5056" s="33" t="s">
        <v>341</v>
      </c>
      <c r="J5056" s="62" t="s">
        <v>1729</v>
      </c>
      <c r="K5056" s="33" t="s">
        <v>1730</v>
      </c>
      <c r="L5056" s="33" t="s">
        <v>19274</v>
      </c>
      <c r="M5056" s="1" t="s">
        <v>48028</v>
      </c>
      <c r="N5056" s="33" t="s">
        <v>4952</v>
      </c>
      <c r="O5056" s="33" t="s">
        <v>20778</v>
      </c>
      <c r="P5056" s="33" t="s">
        <v>42395</v>
      </c>
      <c r="Q5056" s="33" t="s">
        <v>29986</v>
      </c>
      <c r="R5056" s="39" t="s">
        <v>19275</v>
      </c>
      <c r="S5056" s="33" t="s">
        <v>93</v>
      </c>
      <c r="T5056" s="33" t="s">
        <v>21</v>
      </c>
      <c r="U5056" s="33" t="s">
        <v>26689</v>
      </c>
      <c r="V5056" s="33" t="s">
        <v>26484</v>
      </c>
      <c r="W5056" s="33" t="s">
        <v>26485</v>
      </c>
      <c r="X5056" s="33" t="s">
        <v>509</v>
      </c>
      <c r="Y5056" s="33">
        <v>1268</v>
      </c>
      <c r="AA5056" s="33" t="s">
        <v>42844</v>
      </c>
      <c r="AB5056" s="33">
        <v>3390</v>
      </c>
      <c r="AC5056" s="103">
        <v>17269</v>
      </c>
    </row>
    <row r="5057" spans="1:29" ht="13" customHeight="1" x14ac:dyDescent="0.2">
      <c r="A5057" s="33" t="s">
        <v>19480</v>
      </c>
      <c r="B5057" s="33">
        <v>19</v>
      </c>
      <c r="C5057" s="33" t="s">
        <v>13</v>
      </c>
      <c r="D5057" s="33" t="s">
        <v>78</v>
      </c>
      <c r="E5057" s="33" t="s">
        <v>19481</v>
      </c>
      <c r="F5057" s="94">
        <v>42413</v>
      </c>
      <c r="G5057" s="33" t="s">
        <v>19482</v>
      </c>
      <c r="H5057" s="33" t="s">
        <v>19483</v>
      </c>
      <c r="I5057" s="33" t="s">
        <v>224</v>
      </c>
      <c r="J5057" s="62" t="s">
        <v>19484</v>
      </c>
      <c r="K5057" s="33" t="s">
        <v>19485</v>
      </c>
      <c r="L5057" s="33" t="s">
        <v>19486</v>
      </c>
      <c r="M5057" s="1" t="s">
        <v>48029</v>
      </c>
      <c r="N5057" s="33" t="s">
        <v>20</v>
      </c>
      <c r="O5057" s="33" t="s">
        <v>19487</v>
      </c>
      <c r="P5057" s="33" t="s">
        <v>504</v>
      </c>
      <c r="Q5057" s="33" t="s">
        <v>29986</v>
      </c>
      <c r="R5057" s="39" t="s">
        <v>19488</v>
      </c>
      <c r="S5057" s="33" t="s">
        <v>93</v>
      </c>
      <c r="T5057" s="33" t="s">
        <v>45897</v>
      </c>
      <c r="U5057" s="33" t="s">
        <v>49804</v>
      </c>
      <c r="V5057" s="33" t="s">
        <v>26484</v>
      </c>
      <c r="W5057" s="33" t="s">
        <v>26485</v>
      </c>
      <c r="X5057" s="33" t="s">
        <v>93</v>
      </c>
      <c r="Y5057" s="33">
        <v>1272</v>
      </c>
      <c r="AA5057" s="33" t="s">
        <v>42843</v>
      </c>
      <c r="AB5057" s="33">
        <v>3392</v>
      </c>
      <c r="AC5057" s="103">
        <v>17272</v>
      </c>
    </row>
    <row r="5058" spans="1:29" ht="13" customHeight="1" x14ac:dyDescent="0.2">
      <c r="A5058" s="33" t="s">
        <v>19417</v>
      </c>
      <c r="B5058" s="33">
        <v>24</v>
      </c>
      <c r="C5058" s="33" t="s">
        <v>13</v>
      </c>
      <c r="D5058" s="33" t="s">
        <v>78</v>
      </c>
      <c r="F5058" s="94">
        <v>42413</v>
      </c>
      <c r="G5058" s="33" t="s">
        <v>19418</v>
      </c>
      <c r="H5058" s="33" t="s">
        <v>19419</v>
      </c>
      <c r="I5058" s="33" t="s">
        <v>66</v>
      </c>
      <c r="J5058" s="62" t="s">
        <v>19420</v>
      </c>
      <c r="K5058" s="33" t="s">
        <v>19421</v>
      </c>
      <c r="L5058" s="33" t="s">
        <v>261</v>
      </c>
      <c r="M5058" s="1" t="s">
        <v>46113</v>
      </c>
      <c r="N5058" s="33" t="s">
        <v>20</v>
      </c>
      <c r="O5058" s="33" t="s">
        <v>19422</v>
      </c>
      <c r="P5058" s="33" t="s">
        <v>45771</v>
      </c>
      <c r="Q5058" s="33" t="s">
        <v>29986</v>
      </c>
      <c r="R5058" s="39" t="s">
        <v>19423</v>
      </c>
      <c r="S5058" s="33" t="s">
        <v>93</v>
      </c>
      <c r="T5058" s="33" t="s">
        <v>45897</v>
      </c>
      <c r="U5058" s="33" t="s">
        <v>49804</v>
      </c>
      <c r="V5058" s="33" t="s">
        <v>26482</v>
      </c>
      <c r="W5058" s="33" t="s">
        <v>19153</v>
      </c>
      <c r="X5058" s="33" t="s">
        <v>93</v>
      </c>
      <c r="Y5058" s="33">
        <v>1270</v>
      </c>
      <c r="AA5058" s="33" t="s">
        <v>42843</v>
      </c>
      <c r="AB5058" s="33">
        <v>3391</v>
      </c>
      <c r="AC5058" s="103">
        <v>17270</v>
      </c>
    </row>
    <row r="5059" spans="1:29" ht="13" customHeight="1" x14ac:dyDescent="0.2">
      <c r="A5059" s="33" t="s">
        <v>20981</v>
      </c>
      <c r="B5059" s="33">
        <v>24</v>
      </c>
      <c r="C5059" s="33" t="s">
        <v>13</v>
      </c>
      <c r="D5059" s="33" t="s">
        <v>78</v>
      </c>
      <c r="E5059" s="33" t="s">
        <v>20986</v>
      </c>
      <c r="F5059" s="94">
        <v>42412</v>
      </c>
      <c r="G5059" s="33" t="s">
        <v>20984</v>
      </c>
      <c r="H5059" s="33" t="s">
        <v>20985</v>
      </c>
      <c r="I5059" s="33" t="s">
        <v>159</v>
      </c>
      <c r="J5059" s="62">
        <v>30274</v>
      </c>
      <c r="K5059" s="33" t="s">
        <v>1664</v>
      </c>
      <c r="L5059" s="33" t="s">
        <v>20982</v>
      </c>
      <c r="M5059" s="1" t="s">
        <v>48030</v>
      </c>
      <c r="N5059" s="33" t="s">
        <v>20</v>
      </c>
      <c r="O5059" s="33" t="s">
        <v>20983</v>
      </c>
      <c r="P5059" s="33" t="s">
        <v>45771</v>
      </c>
      <c r="Q5059" s="33" t="s">
        <v>29986</v>
      </c>
      <c r="R5059" s="39" t="s">
        <v>20987</v>
      </c>
      <c r="S5059" s="33" t="s">
        <v>93</v>
      </c>
      <c r="T5059" s="33" t="s">
        <v>21</v>
      </c>
      <c r="U5059" s="33" t="s">
        <v>26689</v>
      </c>
      <c r="V5059" s="33" t="s">
        <v>26484</v>
      </c>
      <c r="W5059" s="33" t="s">
        <v>26486</v>
      </c>
      <c r="AA5059" s="33" t="s">
        <v>42844</v>
      </c>
      <c r="AB5059" s="33">
        <v>3387</v>
      </c>
      <c r="AC5059" s="103">
        <v>17263</v>
      </c>
    </row>
    <row r="5060" spans="1:29" ht="13" customHeight="1" x14ac:dyDescent="0.2">
      <c r="A5060" s="33" t="s">
        <v>19501</v>
      </c>
      <c r="B5060" s="33">
        <v>29</v>
      </c>
      <c r="C5060" s="33" t="s">
        <v>13</v>
      </c>
      <c r="D5060" s="33" t="s">
        <v>78</v>
      </c>
      <c r="F5060" s="94">
        <v>42412</v>
      </c>
      <c r="G5060" s="33" t="s">
        <v>19502</v>
      </c>
      <c r="H5060" s="33" t="s">
        <v>1582</v>
      </c>
      <c r="I5060" s="33" t="s">
        <v>39</v>
      </c>
      <c r="J5060" s="62" t="s">
        <v>2966</v>
      </c>
      <c r="K5060" s="33" t="s">
        <v>1584</v>
      </c>
      <c r="L5060" s="33" t="s">
        <v>2967</v>
      </c>
      <c r="M5060" s="1" t="s">
        <v>46256</v>
      </c>
      <c r="N5060" s="33" t="s">
        <v>20</v>
      </c>
      <c r="O5060" s="33" t="s">
        <v>19503</v>
      </c>
      <c r="P5060" s="33" t="s">
        <v>31864</v>
      </c>
      <c r="Q5060" s="33" t="s">
        <v>29986</v>
      </c>
      <c r="R5060" s="39" t="s">
        <v>19504</v>
      </c>
      <c r="S5060" s="33" t="s">
        <v>509</v>
      </c>
      <c r="T5060" s="33" t="s">
        <v>21</v>
      </c>
      <c r="U5060" s="33" t="s">
        <v>26689</v>
      </c>
      <c r="V5060" s="33" t="s">
        <v>26484</v>
      </c>
      <c r="W5060" s="33" t="s">
        <v>26485</v>
      </c>
      <c r="X5060" s="33" t="s">
        <v>93</v>
      </c>
      <c r="Y5060" s="33">
        <v>1262</v>
      </c>
      <c r="AA5060" s="33" t="s">
        <v>42842</v>
      </c>
      <c r="AB5060" s="33">
        <v>3384</v>
      </c>
      <c r="AC5060" s="103">
        <v>17264</v>
      </c>
    </row>
    <row r="5061" spans="1:29" ht="13" customHeight="1" x14ac:dyDescent="0.2">
      <c r="A5061" s="33" t="s">
        <v>19346</v>
      </c>
      <c r="B5061" s="33">
        <v>32</v>
      </c>
      <c r="C5061" s="33" t="s">
        <v>102</v>
      </c>
      <c r="D5061" s="33" t="s">
        <v>78</v>
      </c>
      <c r="E5061" s="33" t="s">
        <v>19347</v>
      </c>
      <c r="F5061" s="94">
        <v>42412</v>
      </c>
      <c r="G5061" s="33" t="s">
        <v>19348</v>
      </c>
      <c r="H5061" s="33" t="s">
        <v>4586</v>
      </c>
      <c r="I5061" s="33" t="s">
        <v>392</v>
      </c>
      <c r="J5061" s="62" t="s">
        <v>19349</v>
      </c>
      <c r="K5061" s="33" t="s">
        <v>12078</v>
      </c>
      <c r="L5061" s="33" t="s">
        <v>19350</v>
      </c>
      <c r="M5061" s="1" t="s">
        <v>46171</v>
      </c>
      <c r="N5061" s="33" t="s">
        <v>20</v>
      </c>
      <c r="O5061" s="33" t="s">
        <v>20788</v>
      </c>
      <c r="P5061" s="33" t="s">
        <v>42395</v>
      </c>
      <c r="Q5061" s="33" t="s">
        <v>29986</v>
      </c>
      <c r="R5061" s="39" t="s">
        <v>19351</v>
      </c>
      <c r="S5061" s="33" t="s">
        <v>509</v>
      </c>
      <c r="T5061" s="33" t="s">
        <v>21</v>
      </c>
      <c r="U5061" s="33" t="s">
        <v>26689</v>
      </c>
      <c r="V5061" s="33" t="s">
        <v>26482</v>
      </c>
      <c r="W5061" s="33" t="s">
        <v>26485</v>
      </c>
      <c r="X5061" s="33" t="s">
        <v>93</v>
      </c>
      <c r="Y5061" s="33">
        <v>1276</v>
      </c>
      <c r="AA5061" s="33" t="s">
        <v>42842</v>
      </c>
      <c r="AB5061" s="33">
        <v>3386</v>
      </c>
      <c r="AC5061" s="103">
        <v>17265</v>
      </c>
    </row>
    <row r="5062" spans="1:29" ht="13" customHeight="1" x14ac:dyDescent="0.2">
      <c r="A5062" s="33" t="s">
        <v>20306</v>
      </c>
      <c r="B5062" s="33">
        <v>53</v>
      </c>
      <c r="C5062" s="33" t="s">
        <v>13</v>
      </c>
      <c r="D5062" s="33" t="s">
        <v>30</v>
      </c>
      <c r="E5062" s="33" t="s">
        <v>20307</v>
      </c>
      <c r="F5062" s="94">
        <v>42412</v>
      </c>
      <c r="G5062" s="33" t="s">
        <v>20308</v>
      </c>
      <c r="H5062" s="33" t="s">
        <v>867</v>
      </c>
      <c r="I5062" s="33" t="s">
        <v>66</v>
      </c>
      <c r="J5062" s="62" t="s">
        <v>11679</v>
      </c>
      <c r="K5062" s="33" t="s">
        <v>67</v>
      </c>
      <c r="L5062" s="33" t="s">
        <v>5147</v>
      </c>
      <c r="M5062" s="1" t="s">
        <v>48899</v>
      </c>
      <c r="N5062" s="33" t="s">
        <v>20</v>
      </c>
      <c r="O5062" s="33" t="s">
        <v>20309</v>
      </c>
      <c r="P5062" s="33" t="s">
        <v>45771</v>
      </c>
      <c r="Q5062" s="33" t="s">
        <v>29986</v>
      </c>
      <c r="R5062" s="39" t="s">
        <v>20310</v>
      </c>
      <c r="S5062" s="33" t="s">
        <v>93</v>
      </c>
      <c r="T5062" s="33" t="s">
        <v>21</v>
      </c>
      <c r="U5062" s="33" t="s">
        <v>26689</v>
      </c>
      <c r="V5062" s="33" t="s">
        <v>26482</v>
      </c>
      <c r="W5062" s="33" t="s">
        <v>26485</v>
      </c>
      <c r="X5062" s="33" t="s">
        <v>93</v>
      </c>
      <c r="Y5062" s="33">
        <v>1273</v>
      </c>
      <c r="AA5062" s="33" t="s">
        <v>42844</v>
      </c>
      <c r="AB5062" s="33">
        <v>3385</v>
      </c>
      <c r="AC5062" s="103">
        <v>17267</v>
      </c>
    </row>
    <row r="5063" spans="1:29" ht="13" customHeight="1" x14ac:dyDescent="0.2">
      <c r="A5063" s="33" t="s">
        <v>21262</v>
      </c>
      <c r="B5063" s="33">
        <v>32</v>
      </c>
      <c r="C5063" s="33" t="s">
        <v>13</v>
      </c>
      <c r="D5063" s="33" t="s">
        <v>78</v>
      </c>
      <c r="F5063" s="94">
        <v>42412</v>
      </c>
      <c r="G5063" s="33" t="s">
        <v>21315</v>
      </c>
      <c r="H5063" s="33" t="s">
        <v>21316</v>
      </c>
      <c r="I5063" s="33" t="s">
        <v>159</v>
      </c>
      <c r="J5063" s="62">
        <v>30337</v>
      </c>
      <c r="K5063" s="33" t="s">
        <v>1450</v>
      </c>
      <c r="L5063" s="33" t="s">
        <v>7468</v>
      </c>
      <c r="M5063" s="1" t="s">
        <v>48031</v>
      </c>
      <c r="N5063" s="33" t="s">
        <v>350</v>
      </c>
      <c r="O5063" s="51" t="s">
        <v>36605</v>
      </c>
      <c r="P5063" s="33" t="s">
        <v>45771</v>
      </c>
      <c r="Q5063" s="33" t="s">
        <v>29986</v>
      </c>
      <c r="R5063" s="39" t="s">
        <v>21317</v>
      </c>
      <c r="S5063" s="33" t="s">
        <v>93</v>
      </c>
      <c r="T5063" s="33" t="s">
        <v>350</v>
      </c>
      <c r="U5063" s="33" t="s">
        <v>26775</v>
      </c>
      <c r="V5063" s="33" t="s">
        <v>26482</v>
      </c>
      <c r="W5063" s="33" t="s">
        <v>26483</v>
      </c>
      <c r="AA5063" s="33" t="s">
        <v>42844</v>
      </c>
      <c r="AB5063" s="33">
        <v>3388</v>
      </c>
      <c r="AC5063" s="103">
        <v>17268</v>
      </c>
    </row>
    <row r="5064" spans="1:29" ht="13" customHeight="1" x14ac:dyDescent="0.2">
      <c r="A5064" s="33" t="s">
        <v>19517</v>
      </c>
      <c r="B5064" s="33">
        <v>30</v>
      </c>
      <c r="C5064" s="33" t="s">
        <v>13</v>
      </c>
      <c r="D5064" s="33" t="s">
        <v>78</v>
      </c>
      <c r="F5064" s="94">
        <v>42411</v>
      </c>
      <c r="G5064" s="33" t="s">
        <v>19518</v>
      </c>
      <c r="H5064" s="33" t="s">
        <v>1199</v>
      </c>
      <c r="I5064" s="33" t="s">
        <v>62</v>
      </c>
      <c r="J5064" s="62" t="s">
        <v>4616</v>
      </c>
      <c r="K5064" s="33" t="s">
        <v>1200</v>
      </c>
      <c r="L5064" s="33" t="s">
        <v>11422</v>
      </c>
      <c r="M5064" s="1" t="s">
        <v>45979</v>
      </c>
      <c r="N5064" s="33" t="s">
        <v>20</v>
      </c>
      <c r="O5064" s="33" t="s">
        <v>20961</v>
      </c>
      <c r="P5064" s="33" t="s">
        <v>45771</v>
      </c>
      <c r="Q5064" s="33" t="s">
        <v>29986</v>
      </c>
      <c r="R5064" s="39" t="s">
        <v>19519</v>
      </c>
      <c r="S5064" s="33" t="s">
        <v>22</v>
      </c>
      <c r="T5064" s="33" t="s">
        <v>21</v>
      </c>
      <c r="U5064" s="33" t="s">
        <v>26505</v>
      </c>
      <c r="V5064" s="33" t="s">
        <v>26484</v>
      </c>
      <c r="W5064" s="33" t="s">
        <v>26483</v>
      </c>
      <c r="X5064" s="33" t="s">
        <v>93</v>
      </c>
      <c r="Y5064" s="33">
        <v>1263</v>
      </c>
      <c r="AA5064" s="33" t="s">
        <v>42844</v>
      </c>
      <c r="AB5064" s="33">
        <v>3383</v>
      </c>
      <c r="AC5064" s="103">
        <v>17262</v>
      </c>
    </row>
    <row r="5065" spans="1:29" ht="13" customHeight="1" x14ac:dyDescent="0.2">
      <c r="A5065" s="33" t="s">
        <v>20395</v>
      </c>
      <c r="B5065" s="33">
        <v>35</v>
      </c>
      <c r="C5065" s="33" t="s">
        <v>13</v>
      </c>
      <c r="D5065" s="33" t="s">
        <v>30</v>
      </c>
      <c r="E5065" s="33" t="s">
        <v>20396</v>
      </c>
      <c r="F5065" s="94">
        <v>42411</v>
      </c>
      <c r="G5065" s="33" t="s">
        <v>20397</v>
      </c>
      <c r="H5065" s="33" t="s">
        <v>20398</v>
      </c>
      <c r="I5065" s="33" t="s">
        <v>337</v>
      </c>
      <c r="J5065" s="62" t="s">
        <v>20399</v>
      </c>
      <c r="K5065" s="33" t="s">
        <v>8555</v>
      </c>
      <c r="L5065" s="33" t="s">
        <v>20400</v>
      </c>
      <c r="M5065" s="1" t="s">
        <v>48032</v>
      </c>
      <c r="N5065" s="33" t="s">
        <v>20</v>
      </c>
      <c r="O5065" s="33" t="s">
        <v>20401</v>
      </c>
      <c r="P5065" s="33" t="s">
        <v>45771</v>
      </c>
      <c r="Q5065" s="33" t="s">
        <v>29986</v>
      </c>
      <c r="R5065" s="39" t="s">
        <v>20402</v>
      </c>
      <c r="S5065" s="33" t="s">
        <v>509</v>
      </c>
      <c r="T5065" s="33" t="s">
        <v>21</v>
      </c>
      <c r="U5065" s="33" t="s">
        <v>26682</v>
      </c>
      <c r="V5065" s="33" t="s">
        <v>26482</v>
      </c>
      <c r="W5065" s="33" t="s">
        <v>26485</v>
      </c>
      <c r="X5065" s="33" t="s">
        <v>93</v>
      </c>
      <c r="Y5065" s="33">
        <v>1258</v>
      </c>
      <c r="AA5065" s="33" t="s">
        <v>42844</v>
      </c>
      <c r="AB5065" s="33">
        <v>3382</v>
      </c>
      <c r="AC5065" s="103">
        <v>17257</v>
      </c>
    </row>
    <row r="5066" spans="1:29" ht="13" customHeight="1" x14ac:dyDescent="0.2">
      <c r="A5066" s="33" t="s">
        <v>20462</v>
      </c>
      <c r="B5066" s="33">
        <v>45</v>
      </c>
      <c r="C5066" s="33" t="s">
        <v>13</v>
      </c>
      <c r="D5066" s="33" t="s">
        <v>30</v>
      </c>
      <c r="F5066" s="94">
        <v>42411</v>
      </c>
      <c r="G5066" s="33" t="s">
        <v>20463</v>
      </c>
      <c r="H5066" s="33" t="s">
        <v>1393</v>
      </c>
      <c r="I5066" s="33" t="s">
        <v>38</v>
      </c>
      <c r="J5066" s="62" t="s">
        <v>8030</v>
      </c>
      <c r="K5066" s="33" t="s">
        <v>91</v>
      </c>
      <c r="L5066" s="33" t="s">
        <v>383</v>
      </c>
      <c r="M5066" s="1" t="s">
        <v>45973</v>
      </c>
      <c r="N5066" s="33" t="s">
        <v>20</v>
      </c>
      <c r="O5066" s="33" t="s">
        <v>20464</v>
      </c>
      <c r="P5066" s="33" t="s">
        <v>45771</v>
      </c>
      <c r="Q5066" s="33" t="s">
        <v>29986</v>
      </c>
      <c r="R5066" s="39" t="s">
        <v>20465</v>
      </c>
      <c r="S5066" s="33" t="s">
        <v>93</v>
      </c>
      <c r="T5066" s="33" t="s">
        <v>21</v>
      </c>
      <c r="U5066" s="33" t="s">
        <v>26539</v>
      </c>
      <c r="V5066" s="33" t="s">
        <v>26482</v>
      </c>
      <c r="W5066" s="33" t="s">
        <v>26485</v>
      </c>
      <c r="X5066" s="33" t="s">
        <v>93</v>
      </c>
      <c r="Y5066" s="33">
        <v>1261</v>
      </c>
      <c r="AA5066" s="33" t="s">
        <v>42844</v>
      </c>
      <c r="AB5066" s="33">
        <v>3381</v>
      </c>
      <c r="AC5066" s="103">
        <v>17259</v>
      </c>
    </row>
    <row r="5067" spans="1:29" ht="13" customHeight="1" x14ac:dyDescent="0.2">
      <c r="A5067" s="33" t="s">
        <v>19723</v>
      </c>
      <c r="B5067" s="33">
        <v>36</v>
      </c>
      <c r="C5067" s="33" t="s">
        <v>13</v>
      </c>
      <c r="D5067" s="33" t="s">
        <v>127</v>
      </c>
      <c r="F5067" s="94">
        <v>42410</v>
      </c>
      <c r="G5067" s="33" t="s">
        <v>19724</v>
      </c>
      <c r="H5067" s="33" t="s">
        <v>19725</v>
      </c>
      <c r="I5067" s="33" t="s">
        <v>308</v>
      </c>
      <c r="J5067" s="62" t="s">
        <v>19726</v>
      </c>
      <c r="K5067" s="33" t="s">
        <v>19727</v>
      </c>
      <c r="L5067" s="33" t="s">
        <v>19728</v>
      </c>
      <c r="M5067" s="1" t="s">
        <v>48033</v>
      </c>
      <c r="N5067" s="33" t="s">
        <v>20</v>
      </c>
      <c r="O5067" s="33" t="s">
        <v>20906</v>
      </c>
      <c r="P5067" s="33" t="s">
        <v>45771</v>
      </c>
      <c r="Q5067" s="33" t="s">
        <v>29986</v>
      </c>
      <c r="R5067" s="39" t="s">
        <v>19729</v>
      </c>
      <c r="S5067" s="33" t="s">
        <v>22</v>
      </c>
      <c r="T5067" s="33" t="s">
        <v>21</v>
      </c>
      <c r="U5067" s="33" t="s">
        <v>26689</v>
      </c>
      <c r="V5067" s="33" t="s">
        <v>26484</v>
      </c>
      <c r="W5067" s="33" t="s">
        <v>26485</v>
      </c>
      <c r="X5067" s="33" t="s">
        <v>93</v>
      </c>
      <c r="Y5067" s="33">
        <v>1255</v>
      </c>
      <c r="AA5067" s="33" t="s">
        <v>42843</v>
      </c>
      <c r="AB5067" s="33">
        <v>3378</v>
      </c>
      <c r="AC5067" s="103">
        <v>17252</v>
      </c>
    </row>
    <row r="5068" spans="1:29" ht="13" customHeight="1" x14ac:dyDescent="0.2">
      <c r="A5068" s="33" t="s">
        <v>20215</v>
      </c>
      <c r="B5068" s="33">
        <v>41</v>
      </c>
      <c r="C5068" s="33" t="s">
        <v>13</v>
      </c>
      <c r="D5068" s="33" t="s">
        <v>30</v>
      </c>
      <c r="E5068" s="33" t="s">
        <v>20216</v>
      </c>
      <c r="F5068" s="94">
        <v>42410</v>
      </c>
      <c r="G5068" s="33" t="s">
        <v>20217</v>
      </c>
      <c r="H5068" s="33" t="s">
        <v>831</v>
      </c>
      <c r="I5068" s="33" t="s">
        <v>293</v>
      </c>
      <c r="J5068" s="62" t="s">
        <v>9781</v>
      </c>
      <c r="K5068" s="33" t="s">
        <v>1655</v>
      </c>
      <c r="L5068" s="33" t="s">
        <v>5147</v>
      </c>
      <c r="M5068" s="1" t="s">
        <v>48899</v>
      </c>
      <c r="N5068" s="33" t="s">
        <v>20</v>
      </c>
      <c r="O5068" s="33" t="s">
        <v>20218</v>
      </c>
      <c r="P5068" s="33" t="s">
        <v>45771</v>
      </c>
      <c r="Q5068" s="33" t="s">
        <v>29986</v>
      </c>
      <c r="R5068" s="39" t="s">
        <v>20219</v>
      </c>
      <c r="S5068" s="33" t="s">
        <v>22</v>
      </c>
      <c r="T5068" s="33" t="s">
        <v>21</v>
      </c>
      <c r="U5068" s="33" t="s">
        <v>26689</v>
      </c>
      <c r="V5068" s="33" t="s">
        <v>26484</v>
      </c>
      <c r="W5068" s="33" t="s">
        <v>26485</v>
      </c>
      <c r="X5068" s="33" t="s">
        <v>93</v>
      </c>
      <c r="Y5068" s="33">
        <v>1253</v>
      </c>
      <c r="AA5068" s="33" t="s">
        <v>42844</v>
      </c>
      <c r="AB5068" s="33">
        <v>3376</v>
      </c>
      <c r="AC5068" s="103">
        <v>17253</v>
      </c>
    </row>
    <row r="5069" spans="1:29" ht="13" customHeight="1" x14ac:dyDescent="0.2">
      <c r="A5069" s="33" t="s">
        <v>20449</v>
      </c>
      <c r="B5069" s="33">
        <v>52</v>
      </c>
      <c r="C5069" s="33" t="s">
        <v>13</v>
      </c>
      <c r="D5069" s="33" t="s">
        <v>30</v>
      </c>
      <c r="E5069" s="33" t="s">
        <v>20450</v>
      </c>
      <c r="F5069" s="94">
        <v>42410</v>
      </c>
      <c r="G5069" s="33" t="s">
        <v>20451</v>
      </c>
      <c r="H5069" s="33" t="s">
        <v>20452</v>
      </c>
      <c r="I5069" s="33" t="s">
        <v>121</v>
      </c>
      <c r="J5069" s="62" t="s">
        <v>20453</v>
      </c>
      <c r="K5069" s="33" t="s">
        <v>3278</v>
      </c>
      <c r="L5069" s="33" t="s">
        <v>20454</v>
      </c>
      <c r="M5069" s="1" t="s">
        <v>48035</v>
      </c>
      <c r="N5069" s="33" t="s">
        <v>20</v>
      </c>
      <c r="O5069" s="33" t="s">
        <v>20455</v>
      </c>
      <c r="P5069" s="33" t="s">
        <v>947</v>
      </c>
      <c r="Q5069" s="33" t="s">
        <v>29986</v>
      </c>
      <c r="R5069" s="39" t="s">
        <v>20456</v>
      </c>
      <c r="S5069" s="33" t="s">
        <v>509</v>
      </c>
      <c r="T5069" s="33" t="s">
        <v>21</v>
      </c>
      <c r="U5069" s="33" t="s">
        <v>26682</v>
      </c>
      <c r="V5069" s="33" t="s">
        <v>26484</v>
      </c>
      <c r="W5069" s="33" t="s">
        <v>26485</v>
      </c>
      <c r="X5069" s="33" t="s">
        <v>509</v>
      </c>
      <c r="Y5069" s="33">
        <v>1257</v>
      </c>
      <c r="AA5069" s="33" t="s">
        <v>42844</v>
      </c>
      <c r="AB5069" s="33">
        <v>3380</v>
      </c>
      <c r="AC5069" s="103">
        <v>17250</v>
      </c>
    </row>
    <row r="5070" spans="1:29" ht="13" customHeight="1" x14ac:dyDescent="0.2">
      <c r="A5070" s="1" t="s">
        <v>19819</v>
      </c>
      <c r="B5070" s="33">
        <v>56</v>
      </c>
      <c r="C5070" s="33" t="s">
        <v>13</v>
      </c>
      <c r="D5070" s="1" t="s">
        <v>23</v>
      </c>
      <c r="F5070" s="94">
        <v>42410</v>
      </c>
      <c r="G5070" s="33" t="s">
        <v>19820</v>
      </c>
      <c r="H5070" s="33" t="s">
        <v>19821</v>
      </c>
      <c r="I5070" s="33" t="s">
        <v>66</v>
      </c>
      <c r="J5070" s="62" t="s">
        <v>19822</v>
      </c>
      <c r="K5070" s="33" t="s">
        <v>1191</v>
      </c>
      <c r="L5070" s="33" t="s">
        <v>36606</v>
      </c>
      <c r="M5070" s="1" t="s">
        <v>48034</v>
      </c>
      <c r="N5070" s="33" t="s">
        <v>20</v>
      </c>
      <c r="O5070" s="33" t="s">
        <v>19823</v>
      </c>
      <c r="P5070" s="33" t="s">
        <v>45771</v>
      </c>
      <c r="Q5070" s="33" t="s">
        <v>29986</v>
      </c>
      <c r="R5070" s="39" t="s">
        <v>19824</v>
      </c>
      <c r="S5070" s="33" t="s">
        <v>509</v>
      </c>
      <c r="T5070" s="33" t="s">
        <v>21</v>
      </c>
      <c r="U5070" s="33" t="s">
        <v>26689</v>
      </c>
      <c r="V5070" s="33" t="s">
        <v>26484</v>
      </c>
      <c r="W5070" s="33" t="s">
        <v>26485</v>
      </c>
      <c r="X5070" s="33" t="s">
        <v>93</v>
      </c>
      <c r="Y5070" s="33">
        <v>1260</v>
      </c>
      <c r="AA5070" s="33" t="s">
        <v>42843</v>
      </c>
      <c r="AB5070" s="33">
        <v>3379</v>
      </c>
      <c r="AC5070" s="103">
        <v>17255</v>
      </c>
    </row>
    <row r="5071" spans="1:29" ht="13" customHeight="1" x14ac:dyDescent="0.2">
      <c r="A5071" s="33" t="s">
        <v>19959</v>
      </c>
      <c r="B5071" s="33">
        <v>67</v>
      </c>
      <c r="C5071" s="33" t="s">
        <v>13</v>
      </c>
      <c r="D5071" s="33" t="s">
        <v>30</v>
      </c>
      <c r="F5071" s="94">
        <v>42410</v>
      </c>
      <c r="G5071" s="33" t="s">
        <v>19960</v>
      </c>
      <c r="H5071" s="33" t="s">
        <v>19961</v>
      </c>
      <c r="I5071" s="33" t="s">
        <v>45</v>
      </c>
      <c r="J5071" s="62" t="s">
        <v>19962</v>
      </c>
      <c r="K5071" s="33" t="s">
        <v>8818</v>
      </c>
      <c r="L5071" s="33" t="s">
        <v>8819</v>
      </c>
      <c r="M5071" s="1" t="s">
        <v>46675</v>
      </c>
      <c r="N5071" s="33" t="s">
        <v>20</v>
      </c>
      <c r="O5071" s="33" t="s">
        <v>19963</v>
      </c>
      <c r="P5071" s="33" t="s">
        <v>45771</v>
      </c>
      <c r="Q5071" s="33" t="s">
        <v>29986</v>
      </c>
      <c r="R5071" s="39" t="s">
        <v>19964</v>
      </c>
      <c r="S5071" s="33" t="s">
        <v>93</v>
      </c>
      <c r="T5071" s="33" t="s">
        <v>21</v>
      </c>
      <c r="U5071" s="33" t="s">
        <v>26689</v>
      </c>
      <c r="V5071" s="33" t="s">
        <v>26484</v>
      </c>
      <c r="W5071" s="33" t="s">
        <v>26485</v>
      </c>
      <c r="X5071" s="33" t="s">
        <v>93</v>
      </c>
      <c r="Y5071" s="33">
        <v>1254</v>
      </c>
      <c r="AA5071" s="33" t="s">
        <v>42844</v>
      </c>
      <c r="AB5071" s="33">
        <v>3377</v>
      </c>
      <c r="AC5071" s="103">
        <v>17251</v>
      </c>
    </row>
    <row r="5072" spans="1:29" ht="13" customHeight="1" x14ac:dyDescent="0.2">
      <c r="A5072" s="33" t="s">
        <v>19775</v>
      </c>
      <c r="B5072" s="33">
        <v>29</v>
      </c>
      <c r="C5072" s="33" t="s">
        <v>13</v>
      </c>
      <c r="D5072" s="33" t="s">
        <v>882</v>
      </c>
      <c r="E5072" s="33" t="s">
        <v>19776</v>
      </c>
      <c r="F5072" s="94">
        <v>42409</v>
      </c>
      <c r="G5072" s="33" t="s">
        <v>19777</v>
      </c>
      <c r="H5072" s="33" t="s">
        <v>19778</v>
      </c>
      <c r="I5072" s="33" t="s">
        <v>811</v>
      </c>
      <c r="J5072" s="62" t="s">
        <v>19779</v>
      </c>
      <c r="K5072" s="33" t="s">
        <v>3606</v>
      </c>
      <c r="L5072" s="33" t="s">
        <v>3607</v>
      </c>
      <c r="M5072" s="1" t="s">
        <v>46793</v>
      </c>
      <c r="N5072" s="33" t="s">
        <v>20</v>
      </c>
      <c r="O5072" s="33" t="s">
        <v>19780</v>
      </c>
      <c r="P5072" s="33" t="s">
        <v>45771</v>
      </c>
      <c r="Q5072" s="33" t="s">
        <v>29986</v>
      </c>
      <c r="R5072" s="39" t="s">
        <v>19781</v>
      </c>
      <c r="S5072" s="33" t="s">
        <v>93</v>
      </c>
      <c r="T5072" s="33" t="s">
        <v>21</v>
      </c>
      <c r="U5072" s="33" t="s">
        <v>26689</v>
      </c>
      <c r="V5072" s="33" t="s">
        <v>26484</v>
      </c>
      <c r="W5072" s="33" t="s">
        <v>26485</v>
      </c>
      <c r="X5072" s="33" t="s">
        <v>93</v>
      </c>
      <c r="Y5072" s="33">
        <v>1256</v>
      </c>
      <c r="AA5072" s="33" t="s">
        <v>42844</v>
      </c>
      <c r="AB5072" s="33">
        <v>3372</v>
      </c>
      <c r="AC5072" s="103">
        <v>17246</v>
      </c>
    </row>
    <row r="5073" spans="1:29" ht="13" customHeight="1" x14ac:dyDescent="0.2">
      <c r="A5073" s="33" t="s">
        <v>20507</v>
      </c>
      <c r="B5073" s="33">
        <v>10</v>
      </c>
      <c r="C5073" s="33" t="s">
        <v>13</v>
      </c>
      <c r="D5073" s="33" t="s">
        <v>30</v>
      </c>
      <c r="E5073" s="33" t="s">
        <v>20508</v>
      </c>
      <c r="F5073" s="94">
        <v>42409</v>
      </c>
      <c r="G5073" s="33" t="s">
        <v>20509</v>
      </c>
      <c r="H5073" s="33" t="s">
        <v>20510</v>
      </c>
      <c r="I5073" s="33" t="s">
        <v>392</v>
      </c>
      <c r="J5073" s="62" t="s">
        <v>20511</v>
      </c>
      <c r="K5073" s="33" t="s">
        <v>2857</v>
      </c>
      <c r="L5073" s="33" t="s">
        <v>20512</v>
      </c>
      <c r="M5073" s="1" t="s">
        <v>48036</v>
      </c>
      <c r="N5073" s="33" t="s">
        <v>20</v>
      </c>
      <c r="O5073" s="33" t="s">
        <v>20513</v>
      </c>
      <c r="P5073" s="33" t="s">
        <v>23029</v>
      </c>
      <c r="Q5073" s="33" t="s">
        <v>29986</v>
      </c>
      <c r="R5073" s="39" t="s">
        <v>20514</v>
      </c>
      <c r="S5073" s="33" t="s">
        <v>509</v>
      </c>
      <c r="T5073" s="33" t="s">
        <v>45897</v>
      </c>
      <c r="U5073" s="33" t="s">
        <v>49804</v>
      </c>
      <c r="V5073" s="33" t="s">
        <v>26482</v>
      </c>
      <c r="W5073" s="33" t="s">
        <v>26485</v>
      </c>
      <c r="Z5073" s="33" t="s">
        <v>42353</v>
      </c>
      <c r="AA5073" s="33" t="s">
        <v>42844</v>
      </c>
      <c r="AB5073" s="33">
        <v>3375</v>
      </c>
      <c r="AC5073" s="103">
        <v>17247</v>
      </c>
    </row>
    <row r="5074" spans="1:29" ht="13" customHeight="1" x14ac:dyDescent="0.2">
      <c r="A5074" s="33" t="s">
        <v>19611</v>
      </c>
      <c r="B5074" s="33">
        <v>22</v>
      </c>
      <c r="C5074" s="33" t="s">
        <v>13</v>
      </c>
      <c r="D5074" s="33" t="s">
        <v>41</v>
      </c>
      <c r="F5074" s="94">
        <v>42409</v>
      </c>
      <c r="G5074" s="33" t="s">
        <v>19612</v>
      </c>
      <c r="H5074" s="33" t="s">
        <v>1745</v>
      </c>
      <c r="I5074" s="33" t="s">
        <v>38</v>
      </c>
      <c r="J5074" s="62" t="s">
        <v>1746</v>
      </c>
      <c r="K5074" s="33" t="s">
        <v>995</v>
      </c>
      <c r="L5074" s="33" t="s">
        <v>1747</v>
      </c>
      <c r="M5074" s="1" t="s">
        <v>46366</v>
      </c>
      <c r="N5074" s="33" t="s">
        <v>20</v>
      </c>
      <c r="O5074" s="33" t="s">
        <v>19613</v>
      </c>
      <c r="P5074" s="33" t="s">
        <v>31864</v>
      </c>
      <c r="Q5074" s="33" t="s">
        <v>29986</v>
      </c>
      <c r="R5074" s="39" t="s">
        <v>19614</v>
      </c>
      <c r="S5074" s="33" t="s">
        <v>93</v>
      </c>
      <c r="T5074" s="33" t="s">
        <v>45897</v>
      </c>
      <c r="U5074" s="33" t="s">
        <v>49804</v>
      </c>
      <c r="V5074" s="33" t="s">
        <v>26487</v>
      </c>
      <c r="W5074" s="33" t="s">
        <v>26485</v>
      </c>
      <c r="X5074" s="33" t="s">
        <v>509</v>
      </c>
      <c r="Y5074" s="33">
        <v>1251</v>
      </c>
      <c r="AA5074" s="33" t="s">
        <v>42842</v>
      </c>
      <c r="AB5074" s="33">
        <v>3373</v>
      </c>
      <c r="AC5074" s="103">
        <v>17248</v>
      </c>
    </row>
    <row r="5075" spans="1:29" ht="13" customHeight="1" x14ac:dyDescent="0.2">
      <c r="A5075" s="33" t="s">
        <v>20515</v>
      </c>
      <c r="B5075" s="33">
        <v>44</v>
      </c>
      <c r="C5075" s="33" t="s">
        <v>102</v>
      </c>
      <c r="D5075" s="33" t="s">
        <v>30</v>
      </c>
      <c r="E5075" s="33" t="s">
        <v>20516</v>
      </c>
      <c r="F5075" s="94">
        <v>42409</v>
      </c>
      <c r="G5075" s="33" t="s">
        <v>20509</v>
      </c>
      <c r="H5075" s="33" t="s">
        <v>20510</v>
      </c>
      <c r="I5075" s="33" t="s">
        <v>392</v>
      </c>
      <c r="J5075" s="62" t="s">
        <v>20511</v>
      </c>
      <c r="K5075" s="33" t="s">
        <v>2857</v>
      </c>
      <c r="L5075" s="33" t="s">
        <v>20512</v>
      </c>
      <c r="M5075" s="1" t="s">
        <v>48036</v>
      </c>
      <c r="N5075" s="33" t="s">
        <v>20</v>
      </c>
      <c r="O5075" s="33" t="s">
        <v>20513</v>
      </c>
      <c r="P5075" s="33" t="s">
        <v>23029</v>
      </c>
      <c r="Q5075" s="33" t="s">
        <v>29986</v>
      </c>
      <c r="R5075" s="39" t="s">
        <v>20514</v>
      </c>
      <c r="S5075" s="33" t="s">
        <v>509</v>
      </c>
      <c r="T5075" s="33" t="s">
        <v>45897</v>
      </c>
      <c r="U5075" s="33" t="s">
        <v>49804</v>
      </c>
      <c r="V5075" s="33" t="s">
        <v>26482</v>
      </c>
      <c r="W5075" s="33" t="s">
        <v>26485</v>
      </c>
      <c r="Z5075" s="33" t="s">
        <v>42353</v>
      </c>
      <c r="AA5075" s="33" t="s">
        <v>42844</v>
      </c>
      <c r="AB5075" s="33">
        <v>3374</v>
      </c>
      <c r="AC5075" s="103">
        <v>17249</v>
      </c>
    </row>
    <row r="5076" spans="1:29" ht="13" customHeight="1" x14ac:dyDescent="0.2">
      <c r="A5076" s="33" t="s">
        <v>19377</v>
      </c>
      <c r="B5076" s="33">
        <v>33</v>
      </c>
      <c r="C5076" s="33" t="s">
        <v>13</v>
      </c>
      <c r="D5076" s="33" t="s">
        <v>78</v>
      </c>
      <c r="E5076" s="33" t="s">
        <v>19378</v>
      </c>
      <c r="F5076" s="94">
        <v>42408</v>
      </c>
      <c r="G5076" s="33" t="s">
        <v>19379</v>
      </c>
      <c r="H5076" s="33" t="s">
        <v>372</v>
      </c>
      <c r="I5076" s="33" t="s">
        <v>373</v>
      </c>
      <c r="J5076" s="62" t="s">
        <v>1816</v>
      </c>
      <c r="K5076" s="33" t="s">
        <v>847</v>
      </c>
      <c r="L5076" s="33" t="s">
        <v>19380</v>
      </c>
      <c r="M5076" s="1" t="s">
        <v>48037</v>
      </c>
      <c r="N5076" s="33" t="s">
        <v>20</v>
      </c>
      <c r="O5076" s="33" t="s">
        <v>19381</v>
      </c>
      <c r="P5076" s="33" t="s">
        <v>45771</v>
      </c>
      <c r="Q5076" s="33" t="s">
        <v>29986</v>
      </c>
      <c r="R5076" s="39" t="s">
        <v>19382</v>
      </c>
      <c r="S5076" s="33" t="s">
        <v>93</v>
      </c>
      <c r="T5076" s="33" t="s">
        <v>21</v>
      </c>
      <c r="U5076" s="33" t="s">
        <v>26689</v>
      </c>
      <c r="V5076" s="33" t="s">
        <v>26484</v>
      </c>
      <c r="W5076" s="33" t="s">
        <v>26483</v>
      </c>
      <c r="X5076" s="33" t="s">
        <v>93</v>
      </c>
      <c r="Y5076" s="33">
        <v>1245</v>
      </c>
      <c r="AA5076" s="33" t="s">
        <v>42844</v>
      </c>
      <c r="AB5076" s="33">
        <v>3369</v>
      </c>
      <c r="AC5076" s="103">
        <v>17242</v>
      </c>
    </row>
    <row r="5077" spans="1:29" ht="13" customHeight="1" x14ac:dyDescent="0.2">
      <c r="A5077" s="33" t="s">
        <v>19424</v>
      </c>
      <c r="B5077" s="33">
        <v>17</v>
      </c>
      <c r="C5077" s="33" t="s">
        <v>13</v>
      </c>
      <c r="D5077" s="33" t="s">
        <v>78</v>
      </c>
      <c r="E5077" s="33" t="s">
        <v>19425</v>
      </c>
      <c r="F5077" s="94">
        <v>42408</v>
      </c>
      <c r="G5077" s="33" t="s">
        <v>19426</v>
      </c>
      <c r="H5077" s="33" t="s">
        <v>1224</v>
      </c>
      <c r="I5077" s="33" t="s">
        <v>66</v>
      </c>
      <c r="J5077" s="62" t="s">
        <v>19427</v>
      </c>
      <c r="K5077" s="33" t="s">
        <v>1225</v>
      </c>
      <c r="L5077" s="33" t="s">
        <v>1226</v>
      </c>
      <c r="M5077" s="1" t="s">
        <v>46070</v>
      </c>
      <c r="N5077" s="33" t="s">
        <v>20</v>
      </c>
      <c r="O5077" s="33" t="s">
        <v>19428</v>
      </c>
      <c r="P5077" s="33" t="s">
        <v>20782</v>
      </c>
      <c r="Q5077" s="33" t="s">
        <v>29986</v>
      </c>
      <c r="R5077" s="39" t="s">
        <v>19429</v>
      </c>
      <c r="S5077" s="33" t="s">
        <v>22</v>
      </c>
      <c r="T5077" s="33" t="s">
        <v>45897</v>
      </c>
      <c r="U5077" s="33" t="s">
        <v>49804</v>
      </c>
      <c r="V5077" s="33" t="s">
        <v>26482</v>
      </c>
      <c r="W5077" s="33" t="s">
        <v>26485</v>
      </c>
      <c r="X5077" s="33" t="s">
        <v>93</v>
      </c>
      <c r="Y5077" s="33">
        <v>1247</v>
      </c>
      <c r="AA5077" s="33" t="s">
        <v>42844</v>
      </c>
      <c r="AB5077" s="33">
        <v>3370</v>
      </c>
      <c r="AC5077" s="103">
        <v>17241</v>
      </c>
    </row>
    <row r="5078" spans="1:29" ht="13" customHeight="1" x14ac:dyDescent="0.2">
      <c r="A5078" s="33" t="s">
        <v>8264</v>
      </c>
      <c r="B5078" s="33">
        <v>22</v>
      </c>
      <c r="C5078" s="33" t="s">
        <v>13</v>
      </c>
      <c r="D5078" s="33" t="s">
        <v>78</v>
      </c>
      <c r="E5078" s="33" t="s">
        <v>19489</v>
      </c>
      <c r="F5078" s="94">
        <v>42408</v>
      </c>
      <c r="G5078" s="33" t="s">
        <v>19490</v>
      </c>
      <c r="H5078" s="33" t="s">
        <v>976</v>
      </c>
      <c r="I5078" s="33" t="s">
        <v>18</v>
      </c>
      <c r="J5078" s="62" t="s">
        <v>4629</v>
      </c>
      <c r="K5078" s="33" t="s">
        <v>2382</v>
      </c>
      <c r="L5078" s="33" t="s">
        <v>2248</v>
      </c>
      <c r="M5078" s="1" t="s">
        <v>45981</v>
      </c>
      <c r="N5078" s="33" t="s">
        <v>20</v>
      </c>
      <c r="O5078" s="33" t="s">
        <v>19491</v>
      </c>
      <c r="P5078" s="33" t="s">
        <v>45771</v>
      </c>
      <c r="Q5078" s="33" t="s">
        <v>29986</v>
      </c>
      <c r="R5078" s="39" t="s">
        <v>19492</v>
      </c>
      <c r="S5078" s="33" t="s">
        <v>93</v>
      </c>
      <c r="T5078" s="33" t="s">
        <v>350</v>
      </c>
      <c r="U5078" s="33" t="s">
        <v>26775</v>
      </c>
      <c r="V5078" s="33" t="s">
        <v>26482</v>
      </c>
      <c r="W5078" s="33" t="s">
        <v>26483</v>
      </c>
      <c r="X5078" s="33" t="s">
        <v>93</v>
      </c>
      <c r="Y5078" s="33">
        <v>1252</v>
      </c>
      <c r="AA5078" s="33" t="s">
        <v>42842</v>
      </c>
      <c r="AB5078" s="33">
        <v>3371</v>
      </c>
      <c r="AC5078" s="103">
        <v>17243</v>
      </c>
    </row>
    <row r="5079" spans="1:29" ht="13" customHeight="1" x14ac:dyDescent="0.2">
      <c r="A5079" s="33" t="s">
        <v>19352</v>
      </c>
      <c r="B5079" s="33">
        <v>23</v>
      </c>
      <c r="C5079" s="33" t="s">
        <v>13</v>
      </c>
      <c r="D5079" s="33" t="s">
        <v>78</v>
      </c>
      <c r="E5079" s="33" t="s">
        <v>19353</v>
      </c>
      <c r="F5079" s="94">
        <v>42407</v>
      </c>
      <c r="G5079" s="33" t="s">
        <v>19354</v>
      </c>
      <c r="H5079" s="33" t="s">
        <v>1199</v>
      </c>
      <c r="I5079" s="33" t="s">
        <v>62</v>
      </c>
      <c r="J5079" s="62" t="s">
        <v>19355</v>
      </c>
      <c r="K5079" s="33" t="s">
        <v>1200</v>
      </c>
      <c r="L5079" s="33" t="s">
        <v>11422</v>
      </c>
      <c r="M5079" s="1" t="s">
        <v>45979</v>
      </c>
      <c r="N5079" s="33" t="s">
        <v>20</v>
      </c>
      <c r="O5079" s="33" t="s">
        <v>19356</v>
      </c>
      <c r="P5079" s="33" t="s">
        <v>49741</v>
      </c>
      <c r="Q5079" s="33" t="s">
        <v>29986</v>
      </c>
      <c r="R5079" s="39" t="s">
        <v>19357</v>
      </c>
      <c r="S5079" s="33" t="s">
        <v>93</v>
      </c>
      <c r="T5079" s="33" t="s">
        <v>21</v>
      </c>
      <c r="U5079" s="33" t="s">
        <v>26689</v>
      </c>
      <c r="V5079" s="33" t="s">
        <v>26482</v>
      </c>
      <c r="W5079" s="33" t="s">
        <v>19153</v>
      </c>
      <c r="X5079" s="33" t="s">
        <v>93</v>
      </c>
      <c r="Y5079" s="33">
        <v>1239</v>
      </c>
      <c r="AA5079" s="33" t="s">
        <v>42842</v>
      </c>
      <c r="AB5079" s="33">
        <v>3366</v>
      </c>
      <c r="AC5079" s="103">
        <v>17239</v>
      </c>
    </row>
    <row r="5080" spans="1:29" ht="13" customHeight="1" x14ac:dyDescent="0.2">
      <c r="A5080" s="33" t="s">
        <v>19769</v>
      </c>
      <c r="B5080" s="33">
        <v>27</v>
      </c>
      <c r="C5080" s="33" t="s">
        <v>13</v>
      </c>
      <c r="D5080" s="33" t="s">
        <v>41</v>
      </c>
      <c r="F5080" s="94">
        <v>42407</v>
      </c>
      <c r="G5080" s="33" t="s">
        <v>19770</v>
      </c>
      <c r="H5080" s="33" t="s">
        <v>19771</v>
      </c>
      <c r="I5080" s="33" t="s">
        <v>74</v>
      </c>
      <c r="J5080" s="62" t="s">
        <v>19772</v>
      </c>
      <c r="K5080" s="33" t="s">
        <v>592</v>
      </c>
      <c r="L5080" s="33" t="s">
        <v>19773</v>
      </c>
      <c r="M5080" s="1" t="s">
        <v>48038</v>
      </c>
      <c r="N5080" s="33" t="s">
        <v>20</v>
      </c>
      <c r="O5080" s="33" t="s">
        <v>20947</v>
      </c>
      <c r="P5080" s="33" t="s">
        <v>43587</v>
      </c>
      <c r="Q5080" s="33" t="s">
        <v>29986</v>
      </c>
      <c r="R5080" s="39" t="s">
        <v>19774</v>
      </c>
      <c r="S5080" s="33" t="s">
        <v>93</v>
      </c>
      <c r="T5080" s="33" t="s">
        <v>21</v>
      </c>
      <c r="U5080" s="33" t="s">
        <v>26682</v>
      </c>
      <c r="V5080" s="33" t="s">
        <v>26482</v>
      </c>
      <c r="W5080" s="33" t="s">
        <v>26485</v>
      </c>
      <c r="X5080" s="33" t="s">
        <v>93</v>
      </c>
      <c r="Y5080" s="33">
        <v>1244</v>
      </c>
      <c r="AA5080" s="33" t="s">
        <v>42844</v>
      </c>
      <c r="AB5080" s="33">
        <v>3368</v>
      </c>
      <c r="AC5080" s="103">
        <v>17235</v>
      </c>
    </row>
    <row r="5081" spans="1:29" ht="13" customHeight="1" x14ac:dyDescent="0.2">
      <c r="A5081" s="33" t="s">
        <v>19854</v>
      </c>
      <c r="B5081" s="33">
        <v>36</v>
      </c>
      <c r="C5081" s="33" t="s">
        <v>13</v>
      </c>
      <c r="D5081" s="33" t="s">
        <v>30</v>
      </c>
      <c r="F5081" s="94">
        <v>42407</v>
      </c>
      <c r="G5081" s="33" t="s">
        <v>19855</v>
      </c>
      <c r="H5081" s="33" t="s">
        <v>1224</v>
      </c>
      <c r="I5081" s="33" t="s">
        <v>915</v>
      </c>
      <c r="J5081" s="62" t="s">
        <v>19856</v>
      </c>
      <c r="K5081" s="33" t="s">
        <v>2099</v>
      </c>
      <c r="L5081" s="33" t="s">
        <v>19857</v>
      </c>
      <c r="M5081" s="1" t="s">
        <v>48039</v>
      </c>
      <c r="N5081" s="33" t="s">
        <v>20</v>
      </c>
      <c r="O5081" s="33" t="s">
        <v>19858</v>
      </c>
      <c r="P5081" s="33" t="s">
        <v>45771</v>
      </c>
      <c r="Q5081" s="33" t="s">
        <v>29986</v>
      </c>
      <c r="R5081" s="39" t="s">
        <v>19859</v>
      </c>
      <c r="S5081" s="33" t="s">
        <v>93</v>
      </c>
      <c r="T5081" s="33" t="s">
        <v>21</v>
      </c>
      <c r="U5081" s="33" t="s">
        <v>26689</v>
      </c>
      <c r="V5081" s="33" t="s">
        <v>26482</v>
      </c>
      <c r="W5081" s="33" t="s">
        <v>26485</v>
      </c>
      <c r="X5081" s="33" t="s">
        <v>93</v>
      </c>
      <c r="Y5081" s="33">
        <v>1241</v>
      </c>
      <c r="AA5081" s="33" t="s">
        <v>42843</v>
      </c>
      <c r="AB5081" s="33">
        <v>3367</v>
      </c>
      <c r="AC5081" s="103">
        <v>17240</v>
      </c>
    </row>
    <row r="5082" spans="1:29" ht="13" customHeight="1" x14ac:dyDescent="0.2">
      <c r="A5082" s="33" t="s">
        <v>19639</v>
      </c>
      <c r="B5082" s="33">
        <v>16</v>
      </c>
      <c r="C5082" s="33" t="s">
        <v>13</v>
      </c>
      <c r="D5082" s="33" t="s">
        <v>41</v>
      </c>
      <c r="F5082" s="94">
        <v>42406</v>
      </c>
      <c r="G5082" s="33" t="s">
        <v>19640</v>
      </c>
      <c r="H5082" s="33" t="s">
        <v>91</v>
      </c>
      <c r="I5082" s="33" t="s">
        <v>38</v>
      </c>
      <c r="J5082" s="62" t="s">
        <v>19641</v>
      </c>
      <c r="K5082" s="33" t="s">
        <v>91</v>
      </c>
      <c r="L5082" s="33" t="s">
        <v>92</v>
      </c>
      <c r="M5082" s="1" t="s">
        <v>45984</v>
      </c>
      <c r="N5082" s="33" t="s">
        <v>20</v>
      </c>
      <c r="O5082" s="33" t="s">
        <v>20909</v>
      </c>
      <c r="P5082" s="33" t="s">
        <v>45771</v>
      </c>
      <c r="Q5082" s="33" t="s">
        <v>29986</v>
      </c>
      <c r="R5082" s="39" t="s">
        <v>19642</v>
      </c>
      <c r="S5082" s="33" t="s">
        <v>93</v>
      </c>
      <c r="T5082" s="33" t="s">
        <v>21</v>
      </c>
      <c r="U5082" s="33" t="s">
        <v>26689</v>
      </c>
      <c r="V5082" s="33" t="s">
        <v>26484</v>
      </c>
      <c r="W5082" s="33" t="s">
        <v>26483</v>
      </c>
      <c r="X5082" s="33" t="s">
        <v>509</v>
      </c>
      <c r="Y5082" s="33">
        <v>1240</v>
      </c>
      <c r="AA5082" s="33" t="s">
        <v>42842</v>
      </c>
      <c r="AB5082" s="33">
        <v>3364</v>
      </c>
      <c r="AC5082" s="103">
        <v>17233</v>
      </c>
    </row>
    <row r="5083" spans="1:29" ht="13" customHeight="1" x14ac:dyDescent="0.2">
      <c r="A5083" s="33" t="s">
        <v>20634</v>
      </c>
      <c r="B5083" s="33">
        <v>47</v>
      </c>
      <c r="C5083" s="33" t="s">
        <v>13</v>
      </c>
      <c r="D5083" s="33" t="s">
        <v>30</v>
      </c>
      <c r="F5083" s="94">
        <v>42406</v>
      </c>
      <c r="G5083" s="33" t="s">
        <v>20635</v>
      </c>
      <c r="H5083" s="33" t="s">
        <v>807</v>
      </c>
      <c r="I5083" s="33" t="s">
        <v>62</v>
      </c>
      <c r="J5083" s="62" t="s">
        <v>20636</v>
      </c>
      <c r="K5083" s="33" t="s">
        <v>1312</v>
      </c>
      <c r="L5083" s="33" t="s">
        <v>20637</v>
      </c>
      <c r="M5083" s="1" t="s">
        <v>48040</v>
      </c>
      <c r="N5083" s="33" t="s">
        <v>20</v>
      </c>
      <c r="O5083" s="33" t="s">
        <v>20638</v>
      </c>
      <c r="P5083" s="33" t="s">
        <v>45771</v>
      </c>
      <c r="Q5083" s="33" t="s">
        <v>29986</v>
      </c>
      <c r="R5083" s="39" t="s">
        <v>20639</v>
      </c>
      <c r="S5083" s="33" t="s">
        <v>93</v>
      </c>
      <c r="T5083" s="33" t="s">
        <v>21</v>
      </c>
      <c r="U5083" s="33" t="s">
        <v>26689</v>
      </c>
      <c r="V5083" s="33" t="s">
        <v>26484</v>
      </c>
      <c r="W5083" s="33" t="s">
        <v>26483</v>
      </c>
      <c r="AA5083" s="33" t="s">
        <v>42843</v>
      </c>
      <c r="AB5083" s="33">
        <v>3365</v>
      </c>
      <c r="AC5083" s="103">
        <v>17234</v>
      </c>
    </row>
    <row r="5084" spans="1:29" ht="13" customHeight="1" x14ac:dyDescent="0.2">
      <c r="A5084" s="33" t="s">
        <v>20193</v>
      </c>
      <c r="B5084" s="33">
        <v>30</v>
      </c>
      <c r="C5084" s="33" t="s">
        <v>13</v>
      </c>
      <c r="D5084" s="33" t="s">
        <v>30</v>
      </c>
      <c r="E5084" s="33" t="s">
        <v>20194</v>
      </c>
      <c r="F5084" s="94">
        <v>42405</v>
      </c>
      <c r="G5084" s="33" t="s">
        <v>20195</v>
      </c>
      <c r="H5084" s="33" t="s">
        <v>20196</v>
      </c>
      <c r="I5084" s="33" t="s">
        <v>55</v>
      </c>
      <c r="J5084" s="62" t="s">
        <v>20197</v>
      </c>
      <c r="K5084" s="33" t="s">
        <v>2729</v>
      </c>
      <c r="L5084" s="33" t="s">
        <v>20198</v>
      </c>
      <c r="M5084" s="1" t="s">
        <v>48920</v>
      </c>
      <c r="N5084" s="33" t="s">
        <v>20</v>
      </c>
      <c r="O5084" s="33" t="s">
        <v>20199</v>
      </c>
      <c r="P5084" s="33" t="s">
        <v>45771</v>
      </c>
      <c r="Q5084" s="33" t="s">
        <v>29986</v>
      </c>
      <c r="R5084" s="39" t="s">
        <v>20200</v>
      </c>
      <c r="S5084" s="33" t="s">
        <v>93</v>
      </c>
      <c r="T5084" s="33" t="s">
        <v>21</v>
      </c>
      <c r="U5084" s="33" t="s">
        <v>26689</v>
      </c>
      <c r="V5084" s="33" t="s">
        <v>26482</v>
      </c>
      <c r="W5084" s="33" t="s">
        <v>26483</v>
      </c>
      <c r="X5084" s="33" t="s">
        <v>93</v>
      </c>
      <c r="Y5084" s="33">
        <v>1246</v>
      </c>
      <c r="AA5084" s="33" t="s">
        <v>42843</v>
      </c>
      <c r="AB5084" s="33">
        <v>3358</v>
      </c>
      <c r="AC5084" s="103">
        <v>17228</v>
      </c>
    </row>
    <row r="5085" spans="1:29" ht="13" customHeight="1" x14ac:dyDescent="0.2">
      <c r="A5085" s="33" t="s">
        <v>20231</v>
      </c>
      <c r="B5085" s="33">
        <v>51</v>
      </c>
      <c r="C5085" s="33" t="s">
        <v>13</v>
      </c>
      <c r="D5085" s="33" t="s">
        <v>30</v>
      </c>
      <c r="E5085" s="33" t="s">
        <v>20232</v>
      </c>
      <c r="F5085" s="94">
        <v>42405</v>
      </c>
      <c r="H5085" s="33" t="s">
        <v>3102</v>
      </c>
      <c r="I5085" s="33" t="s">
        <v>337</v>
      </c>
      <c r="J5085" s="62" t="s">
        <v>20233</v>
      </c>
      <c r="K5085" s="33" t="s">
        <v>5882</v>
      </c>
      <c r="L5085" s="33" t="s">
        <v>20234</v>
      </c>
      <c r="M5085" s="1" t="s">
        <v>48041</v>
      </c>
      <c r="N5085" s="33" t="s">
        <v>20</v>
      </c>
      <c r="O5085" s="33" t="s">
        <v>20235</v>
      </c>
      <c r="P5085" s="33" t="s">
        <v>45771</v>
      </c>
      <c r="Q5085" s="33" t="s">
        <v>29986</v>
      </c>
      <c r="R5085" s="39" t="s">
        <v>20236</v>
      </c>
      <c r="S5085" s="33" t="s">
        <v>93</v>
      </c>
      <c r="T5085" s="33" t="s">
        <v>21</v>
      </c>
      <c r="U5085" s="33" t="s">
        <v>26689</v>
      </c>
      <c r="V5085" s="33" t="s">
        <v>26484</v>
      </c>
      <c r="W5085" s="33" t="s">
        <v>26486</v>
      </c>
      <c r="X5085" s="33" t="s">
        <v>93</v>
      </c>
      <c r="Y5085" s="33">
        <v>1248</v>
      </c>
      <c r="AA5085" s="33" t="s">
        <v>42843</v>
      </c>
      <c r="AB5085" s="33">
        <v>3359</v>
      </c>
      <c r="AC5085" s="103">
        <v>17224</v>
      </c>
    </row>
    <row r="5086" spans="1:29" ht="13" customHeight="1" x14ac:dyDescent="0.2">
      <c r="A5086" s="33" t="s">
        <v>20246</v>
      </c>
      <c r="B5086" s="33">
        <v>55</v>
      </c>
      <c r="C5086" s="33" t="s">
        <v>13</v>
      </c>
      <c r="D5086" s="33" t="s">
        <v>30</v>
      </c>
      <c r="E5086" s="33" t="s">
        <v>20247</v>
      </c>
      <c r="F5086" s="94">
        <v>42405</v>
      </c>
      <c r="G5086" s="33" t="s">
        <v>20248</v>
      </c>
      <c r="H5086" s="33" t="s">
        <v>5362</v>
      </c>
      <c r="I5086" s="33" t="s">
        <v>105</v>
      </c>
      <c r="J5086" s="62" t="s">
        <v>20249</v>
      </c>
      <c r="K5086" s="33" t="s">
        <v>20250</v>
      </c>
      <c r="L5086" s="33" t="s">
        <v>5364</v>
      </c>
      <c r="M5086" s="1" t="s">
        <v>47066</v>
      </c>
      <c r="N5086" s="33" t="s">
        <v>20</v>
      </c>
      <c r="O5086" s="33" t="s">
        <v>20919</v>
      </c>
      <c r="P5086" s="33" t="s">
        <v>45771</v>
      </c>
      <c r="Q5086" s="33" t="s">
        <v>29986</v>
      </c>
      <c r="R5086" s="39" t="s">
        <v>20251</v>
      </c>
      <c r="S5086" s="33" t="s">
        <v>93</v>
      </c>
      <c r="T5086" s="33" t="s">
        <v>21</v>
      </c>
      <c r="U5086" s="33" t="s">
        <v>26689</v>
      </c>
      <c r="V5086" s="33" t="s">
        <v>26484</v>
      </c>
      <c r="W5086" s="33" t="s">
        <v>26485</v>
      </c>
      <c r="X5086" s="33" t="s">
        <v>509</v>
      </c>
      <c r="Y5086" s="33">
        <v>1249</v>
      </c>
      <c r="AA5086" s="33" t="s">
        <v>42843</v>
      </c>
      <c r="AB5086" s="33">
        <v>3360</v>
      </c>
      <c r="AC5086" s="103">
        <v>17226</v>
      </c>
    </row>
    <row r="5087" spans="1:29" ht="13" customHeight="1" x14ac:dyDescent="0.2">
      <c r="A5087" s="33" t="s">
        <v>20575</v>
      </c>
      <c r="B5087" s="33">
        <v>23</v>
      </c>
      <c r="C5087" s="33" t="s">
        <v>102</v>
      </c>
      <c r="D5087" s="33" t="s">
        <v>30</v>
      </c>
      <c r="E5087" s="33" t="s">
        <v>20576</v>
      </c>
      <c r="F5087" s="94">
        <v>42405</v>
      </c>
      <c r="G5087" s="33" t="s">
        <v>20577</v>
      </c>
      <c r="H5087" s="33" t="s">
        <v>16447</v>
      </c>
      <c r="I5087" s="33" t="s">
        <v>18</v>
      </c>
      <c r="J5087" s="62" t="s">
        <v>20578</v>
      </c>
      <c r="K5087" s="33" t="s">
        <v>16449</v>
      </c>
      <c r="L5087" s="33" t="s">
        <v>20579</v>
      </c>
      <c r="M5087" s="1" t="s">
        <v>48042</v>
      </c>
      <c r="N5087" s="33" t="s">
        <v>20</v>
      </c>
      <c r="O5087" s="33" t="s">
        <v>20580</v>
      </c>
      <c r="P5087" s="33" t="s">
        <v>45771</v>
      </c>
      <c r="Q5087" s="33" t="s">
        <v>29986</v>
      </c>
      <c r="R5087" s="39" t="s">
        <v>20581</v>
      </c>
      <c r="S5087" s="33" t="s">
        <v>93</v>
      </c>
      <c r="T5087" s="33" t="s">
        <v>45897</v>
      </c>
      <c r="U5087" s="33" t="s">
        <v>49804</v>
      </c>
      <c r="V5087" s="33" t="s">
        <v>26482</v>
      </c>
      <c r="W5087" s="33" t="s">
        <v>26485</v>
      </c>
      <c r="AA5087" s="33" t="s">
        <v>42844</v>
      </c>
      <c r="AB5087" s="33">
        <v>3362</v>
      </c>
      <c r="AC5087" s="103">
        <v>17225</v>
      </c>
    </row>
    <row r="5088" spans="1:29" ht="13" customHeight="1" x14ac:dyDescent="0.2">
      <c r="A5088" s="33" t="s">
        <v>21263</v>
      </c>
      <c r="B5088" s="33">
        <v>37</v>
      </c>
      <c r="C5088" s="33" t="s">
        <v>13</v>
      </c>
      <c r="D5088" s="33" t="s">
        <v>78</v>
      </c>
      <c r="F5088" s="94">
        <v>42405</v>
      </c>
      <c r="G5088" s="33" t="s">
        <v>21318</v>
      </c>
      <c r="H5088" s="33" t="s">
        <v>819</v>
      </c>
      <c r="I5088" s="33" t="s">
        <v>38</v>
      </c>
      <c r="J5088" s="62">
        <v>94509</v>
      </c>
      <c r="K5088" s="33" t="s">
        <v>4133</v>
      </c>
      <c r="L5088" s="33" t="s">
        <v>13100</v>
      </c>
      <c r="M5088" s="1" t="s">
        <v>47275</v>
      </c>
      <c r="N5088" s="33" t="s">
        <v>11627</v>
      </c>
      <c r="O5088" s="33" t="s">
        <v>36932</v>
      </c>
      <c r="P5088" s="33" t="s">
        <v>45771</v>
      </c>
      <c r="Q5088" s="33" t="s">
        <v>29986</v>
      </c>
      <c r="R5088" s="96" t="s">
        <v>36933</v>
      </c>
      <c r="S5088" s="33" t="s">
        <v>509</v>
      </c>
      <c r="T5088" s="33" t="s">
        <v>45897</v>
      </c>
      <c r="U5088" s="33" t="s">
        <v>49804</v>
      </c>
      <c r="V5088" s="33" t="s">
        <v>26482</v>
      </c>
      <c r="W5088" s="33" t="s">
        <v>26485</v>
      </c>
      <c r="AA5088" s="33" t="s">
        <v>42844</v>
      </c>
      <c r="AB5088" s="33">
        <v>3361</v>
      </c>
      <c r="AC5088" s="103">
        <v>17229</v>
      </c>
    </row>
    <row r="5089" spans="1:29" ht="13" customHeight="1" x14ac:dyDescent="0.2">
      <c r="A5089" s="1" t="s">
        <v>19907</v>
      </c>
      <c r="B5089" s="33">
        <v>38</v>
      </c>
      <c r="C5089" s="33" t="s">
        <v>13</v>
      </c>
      <c r="D5089" s="1" t="s">
        <v>23</v>
      </c>
      <c r="E5089" s="33" t="s">
        <v>19908</v>
      </c>
      <c r="F5089" s="94">
        <v>42405</v>
      </c>
      <c r="G5089" s="33" t="s">
        <v>19909</v>
      </c>
      <c r="H5089" s="33" t="s">
        <v>19778</v>
      </c>
      <c r="I5089" s="33" t="s">
        <v>811</v>
      </c>
      <c r="J5089" s="62" t="s">
        <v>19779</v>
      </c>
      <c r="K5089" s="33" t="s">
        <v>3606</v>
      </c>
      <c r="L5089" s="33" t="s">
        <v>3607</v>
      </c>
      <c r="M5089" s="1" t="s">
        <v>46793</v>
      </c>
      <c r="N5089" s="33" t="s">
        <v>20</v>
      </c>
      <c r="O5089" s="33" t="s">
        <v>19910</v>
      </c>
      <c r="P5089" s="33" t="s">
        <v>45771</v>
      </c>
      <c r="Q5089" s="33" t="s">
        <v>29986</v>
      </c>
      <c r="R5089" s="39" t="s">
        <v>19911</v>
      </c>
      <c r="S5089" s="33" t="s">
        <v>93</v>
      </c>
      <c r="T5089" s="33" t="s">
        <v>350</v>
      </c>
      <c r="U5089" s="33" t="s">
        <v>26775</v>
      </c>
      <c r="V5089" s="33" t="s">
        <v>26482</v>
      </c>
      <c r="W5089" s="33" t="s">
        <v>26483</v>
      </c>
      <c r="X5089" s="33" t="s">
        <v>93</v>
      </c>
      <c r="Y5089" s="33">
        <v>1242</v>
      </c>
      <c r="AA5089" s="33" t="s">
        <v>42844</v>
      </c>
      <c r="AB5089" s="33">
        <v>3363</v>
      </c>
      <c r="AC5089" s="103">
        <v>17227</v>
      </c>
    </row>
    <row r="5090" spans="1:29" ht="13" customHeight="1" x14ac:dyDescent="0.2">
      <c r="A5090" s="33" t="s">
        <v>20339</v>
      </c>
      <c r="B5090" s="33">
        <v>24</v>
      </c>
      <c r="C5090" s="33" t="s">
        <v>20340</v>
      </c>
      <c r="D5090" s="33" t="s">
        <v>30</v>
      </c>
      <c r="E5090" s="33" t="s">
        <v>20341</v>
      </c>
      <c r="F5090" s="94">
        <v>42404</v>
      </c>
      <c r="G5090" s="33" t="s">
        <v>20342</v>
      </c>
      <c r="H5090" s="33" t="s">
        <v>1333</v>
      </c>
      <c r="I5090" s="33" t="s">
        <v>111</v>
      </c>
      <c r="J5090" s="62" t="s">
        <v>20343</v>
      </c>
      <c r="K5090" s="33" t="s">
        <v>582</v>
      </c>
      <c r="L5090" s="33" t="s">
        <v>1334</v>
      </c>
      <c r="M5090" s="1" t="s">
        <v>46074</v>
      </c>
      <c r="N5090" s="33" t="s">
        <v>20</v>
      </c>
      <c r="O5090" s="33" t="s">
        <v>20344</v>
      </c>
      <c r="P5090" s="33" t="s">
        <v>45771</v>
      </c>
      <c r="Q5090" s="33" t="s">
        <v>29986</v>
      </c>
      <c r="R5090" s="39" t="s">
        <v>20345</v>
      </c>
      <c r="S5090" s="33" t="s">
        <v>509</v>
      </c>
      <c r="T5090" s="33" t="s">
        <v>21</v>
      </c>
      <c r="U5090" s="33" t="s">
        <v>26682</v>
      </c>
      <c r="V5090" s="33" t="s">
        <v>26482</v>
      </c>
      <c r="W5090" s="33" t="s">
        <v>26485</v>
      </c>
      <c r="X5090" s="33" t="s">
        <v>509</v>
      </c>
      <c r="Y5090" s="33">
        <v>1236</v>
      </c>
      <c r="AA5090" s="33" t="s">
        <v>42844</v>
      </c>
      <c r="AB5090" s="33">
        <v>3355</v>
      </c>
      <c r="AC5090" s="103">
        <v>17219</v>
      </c>
    </row>
    <row r="5091" spans="1:29" ht="13" customHeight="1" x14ac:dyDescent="0.2">
      <c r="A5091" s="33" t="s">
        <v>19667</v>
      </c>
      <c r="B5091" s="33">
        <v>43</v>
      </c>
      <c r="C5091" s="33" t="s">
        <v>13</v>
      </c>
      <c r="D5091" s="33" t="s">
        <v>41</v>
      </c>
      <c r="F5091" s="94">
        <v>42404</v>
      </c>
      <c r="G5091" s="33" t="s">
        <v>19668</v>
      </c>
      <c r="H5091" s="33" t="s">
        <v>798</v>
      </c>
      <c r="I5091" s="33" t="s">
        <v>66</v>
      </c>
      <c r="J5091" s="62" t="s">
        <v>15908</v>
      </c>
      <c r="K5091" s="33" t="s">
        <v>798</v>
      </c>
      <c r="L5091" s="33" t="s">
        <v>4345</v>
      </c>
      <c r="M5091" s="1" t="s">
        <v>46425</v>
      </c>
      <c r="N5091" s="33" t="s">
        <v>20</v>
      </c>
      <c r="O5091" s="33" t="s">
        <v>20922</v>
      </c>
      <c r="P5091" s="33" t="s">
        <v>45771</v>
      </c>
      <c r="Q5091" s="33" t="s">
        <v>29986</v>
      </c>
      <c r="R5091" s="39" t="s">
        <v>19669</v>
      </c>
      <c r="S5091" s="33" t="s">
        <v>93</v>
      </c>
      <c r="T5091" s="33" t="s">
        <v>21</v>
      </c>
      <c r="U5091" s="33" t="s">
        <v>26689</v>
      </c>
      <c r="V5091" s="33" t="s">
        <v>26484</v>
      </c>
      <c r="W5091" s="33" t="s">
        <v>26485</v>
      </c>
      <c r="X5091" s="33" t="s">
        <v>93</v>
      </c>
      <c r="Y5091" s="33">
        <v>1250</v>
      </c>
      <c r="AA5091" s="33" t="s">
        <v>42842</v>
      </c>
      <c r="AB5091" s="33">
        <v>3354</v>
      </c>
      <c r="AC5091" s="103">
        <v>17222</v>
      </c>
    </row>
    <row r="5092" spans="1:29" ht="13" customHeight="1" x14ac:dyDescent="0.2">
      <c r="A5092" s="33" t="s">
        <v>19969</v>
      </c>
      <c r="B5092" s="33">
        <v>47</v>
      </c>
      <c r="C5092" s="33" t="s">
        <v>13</v>
      </c>
      <c r="D5092" s="33" t="s">
        <v>30</v>
      </c>
      <c r="F5092" s="94">
        <v>42404</v>
      </c>
      <c r="G5092" s="33" t="s">
        <v>19970</v>
      </c>
      <c r="H5092" s="33" t="s">
        <v>398</v>
      </c>
      <c r="I5092" s="33" t="s">
        <v>399</v>
      </c>
      <c r="J5092" s="62" t="s">
        <v>3331</v>
      </c>
      <c r="K5092" s="33" t="s">
        <v>401</v>
      </c>
      <c r="L5092" s="33" t="s">
        <v>1317</v>
      </c>
      <c r="M5092" s="1" t="s">
        <v>46043</v>
      </c>
      <c r="N5092" s="33" t="s">
        <v>20</v>
      </c>
      <c r="O5092" s="33" t="s">
        <v>36607</v>
      </c>
      <c r="P5092" s="33" t="s">
        <v>45771</v>
      </c>
      <c r="Q5092" s="33" t="s">
        <v>29986</v>
      </c>
      <c r="R5092" s="39" t="s">
        <v>19971</v>
      </c>
      <c r="S5092" s="33" t="s">
        <v>93</v>
      </c>
      <c r="T5092" s="33" t="s">
        <v>21</v>
      </c>
      <c r="U5092" s="33" t="s">
        <v>26689</v>
      </c>
      <c r="V5092" s="33" t="s">
        <v>26484</v>
      </c>
      <c r="W5092" s="33" t="s">
        <v>26486</v>
      </c>
      <c r="X5092" s="33" t="s">
        <v>93</v>
      </c>
      <c r="Y5092" s="33">
        <v>1238</v>
      </c>
      <c r="AA5092" s="33" t="s">
        <v>42842</v>
      </c>
      <c r="AB5092" s="33">
        <v>3353</v>
      </c>
      <c r="AC5092" s="103">
        <v>17217</v>
      </c>
    </row>
    <row r="5093" spans="1:29" ht="13" customHeight="1" x14ac:dyDescent="0.2">
      <c r="A5093" s="33" t="s">
        <v>19410</v>
      </c>
      <c r="B5093" s="33">
        <v>36</v>
      </c>
      <c r="C5093" s="33" t="s">
        <v>13</v>
      </c>
      <c r="D5093" s="33" t="s">
        <v>78</v>
      </c>
      <c r="F5093" s="94">
        <v>42404</v>
      </c>
      <c r="G5093" s="33" t="s">
        <v>19411</v>
      </c>
      <c r="H5093" s="33" t="s">
        <v>529</v>
      </c>
      <c r="I5093" s="33" t="s">
        <v>66</v>
      </c>
      <c r="J5093" s="62" t="s">
        <v>13035</v>
      </c>
      <c r="K5093" s="33" t="s">
        <v>530</v>
      </c>
      <c r="L5093" s="33" t="s">
        <v>531</v>
      </c>
      <c r="M5093" s="1" t="s">
        <v>46041</v>
      </c>
      <c r="N5093" s="33" t="s">
        <v>20</v>
      </c>
      <c r="O5093" s="33" t="s">
        <v>36608</v>
      </c>
      <c r="P5093" s="33" t="s">
        <v>45771</v>
      </c>
      <c r="Q5093" s="33" t="s">
        <v>29986</v>
      </c>
      <c r="R5093" s="39" t="s">
        <v>19412</v>
      </c>
      <c r="S5093" s="33" t="s">
        <v>93</v>
      </c>
      <c r="T5093" s="33" t="s">
        <v>45897</v>
      </c>
      <c r="U5093" s="33" t="s">
        <v>49804</v>
      </c>
      <c r="V5093" s="33" t="s">
        <v>26482</v>
      </c>
      <c r="W5093" s="33" t="s">
        <v>26485</v>
      </c>
      <c r="X5093" s="33" t="s">
        <v>93</v>
      </c>
      <c r="Y5093" s="33">
        <v>1237</v>
      </c>
      <c r="AA5093" s="33" t="s">
        <v>42844</v>
      </c>
      <c r="AB5093" s="33">
        <v>3357</v>
      </c>
      <c r="AC5093" s="103">
        <v>17221</v>
      </c>
    </row>
    <row r="5094" spans="1:29" ht="13" customHeight="1" x14ac:dyDescent="0.2">
      <c r="A5094" s="33" t="s">
        <v>20534</v>
      </c>
      <c r="B5094" s="33">
        <v>54</v>
      </c>
      <c r="C5094" s="33" t="s">
        <v>13</v>
      </c>
      <c r="D5094" s="33" t="s">
        <v>30</v>
      </c>
      <c r="E5094" s="33" t="s">
        <v>20535</v>
      </c>
      <c r="F5094" s="94">
        <v>42404</v>
      </c>
      <c r="G5094" s="33" t="s">
        <v>20536</v>
      </c>
      <c r="H5094" s="33" t="s">
        <v>2309</v>
      </c>
      <c r="I5094" s="33" t="s">
        <v>62</v>
      </c>
      <c r="J5094" s="62" t="s">
        <v>20537</v>
      </c>
      <c r="K5094" s="33" t="s">
        <v>1176</v>
      </c>
      <c r="L5094" s="33" t="s">
        <v>1177</v>
      </c>
      <c r="M5094" s="1" t="s">
        <v>47619</v>
      </c>
      <c r="N5094" s="33" t="s">
        <v>20</v>
      </c>
      <c r="O5094" s="33" t="s">
        <v>20538</v>
      </c>
      <c r="P5094" s="33" t="s">
        <v>45771</v>
      </c>
      <c r="Q5094" s="33" t="s">
        <v>29986</v>
      </c>
      <c r="R5094" s="39" t="s">
        <v>20539</v>
      </c>
      <c r="S5094" s="33" t="s">
        <v>93</v>
      </c>
      <c r="T5094" s="33" t="s">
        <v>45897</v>
      </c>
      <c r="U5094" s="33" t="s">
        <v>39851</v>
      </c>
      <c r="V5094" s="33" t="s">
        <v>26484</v>
      </c>
      <c r="W5094" s="33" t="s">
        <v>26485</v>
      </c>
      <c r="X5094" s="33" t="s">
        <v>93</v>
      </c>
      <c r="Y5094" s="33">
        <v>1243</v>
      </c>
      <c r="AA5094" s="33" t="s">
        <v>42844</v>
      </c>
      <c r="AB5094" s="33">
        <v>3356</v>
      </c>
      <c r="AC5094" s="103">
        <v>17218</v>
      </c>
    </row>
    <row r="5095" spans="1:29" ht="13" customHeight="1" x14ac:dyDescent="0.2">
      <c r="A5095" s="33" t="s">
        <v>19929</v>
      </c>
      <c r="B5095" s="33">
        <v>31</v>
      </c>
      <c r="C5095" s="33" t="s">
        <v>13</v>
      </c>
      <c r="D5095" s="33" t="s">
        <v>41</v>
      </c>
      <c r="F5095" s="94">
        <v>42403</v>
      </c>
      <c r="G5095" s="33" t="s">
        <v>19930</v>
      </c>
      <c r="H5095" s="33" t="s">
        <v>2801</v>
      </c>
      <c r="I5095" s="33" t="s">
        <v>55</v>
      </c>
      <c r="J5095" s="62" t="s">
        <v>19931</v>
      </c>
      <c r="K5095" s="33" t="s">
        <v>389</v>
      </c>
      <c r="L5095" s="33" t="s">
        <v>6822</v>
      </c>
      <c r="M5095" s="1" t="s">
        <v>46296</v>
      </c>
      <c r="N5095" s="33" t="s">
        <v>20</v>
      </c>
      <c r="O5095" s="33" t="s">
        <v>19932</v>
      </c>
      <c r="P5095" s="33" t="s">
        <v>45771</v>
      </c>
      <c r="Q5095" s="33" t="s">
        <v>29986</v>
      </c>
      <c r="R5095" s="39" t="s">
        <v>19933</v>
      </c>
      <c r="S5095" s="33" t="s">
        <v>509</v>
      </c>
      <c r="T5095" s="33" t="s">
        <v>21</v>
      </c>
      <c r="U5095" s="33" t="s">
        <v>26689</v>
      </c>
      <c r="V5095" s="33" t="s">
        <v>26484</v>
      </c>
      <c r="W5095" s="33" t="s">
        <v>26485</v>
      </c>
      <c r="X5095" s="33" t="s">
        <v>93</v>
      </c>
      <c r="Y5095" s="33">
        <v>1234</v>
      </c>
      <c r="AA5095" s="33" t="s">
        <v>42844</v>
      </c>
      <c r="AB5095" s="33">
        <v>3351</v>
      </c>
      <c r="AC5095" s="103">
        <v>17215</v>
      </c>
    </row>
    <row r="5096" spans="1:29" ht="13" customHeight="1" x14ac:dyDescent="0.2">
      <c r="A5096" s="33" t="s">
        <v>20242</v>
      </c>
      <c r="B5096" s="33">
        <v>53</v>
      </c>
      <c r="C5096" s="33" t="s">
        <v>13</v>
      </c>
      <c r="D5096" s="33" t="s">
        <v>30</v>
      </c>
      <c r="E5096" s="33" t="s">
        <v>20243</v>
      </c>
      <c r="F5096" s="94">
        <v>42403</v>
      </c>
      <c r="H5096" s="33" t="s">
        <v>6770</v>
      </c>
      <c r="I5096" s="33" t="s">
        <v>366</v>
      </c>
      <c r="J5096" s="62" t="s">
        <v>10221</v>
      </c>
      <c r="K5096" s="33" t="s">
        <v>6770</v>
      </c>
      <c r="L5096" s="33" t="s">
        <v>20244</v>
      </c>
      <c r="M5096" s="1" t="s">
        <v>46989</v>
      </c>
      <c r="N5096" s="33" t="s">
        <v>20</v>
      </c>
      <c r="O5096" s="33" t="s">
        <v>36609</v>
      </c>
      <c r="P5096" s="33" t="s">
        <v>45771</v>
      </c>
      <c r="Q5096" s="33" t="s">
        <v>29986</v>
      </c>
      <c r="R5096" s="39" t="s">
        <v>20245</v>
      </c>
      <c r="S5096" s="33" t="s">
        <v>93</v>
      </c>
      <c r="T5096" s="33" t="s">
        <v>21</v>
      </c>
      <c r="U5096" s="33" t="s">
        <v>26689</v>
      </c>
      <c r="V5096" s="33" t="s">
        <v>26484</v>
      </c>
      <c r="W5096" s="33" t="s">
        <v>26485</v>
      </c>
      <c r="X5096" s="33" t="s">
        <v>93</v>
      </c>
      <c r="Y5096" s="33">
        <v>1233</v>
      </c>
      <c r="AA5096" s="33" t="s">
        <v>42843</v>
      </c>
      <c r="AB5096" s="33">
        <v>3350</v>
      </c>
      <c r="AC5096" s="103">
        <v>17213</v>
      </c>
    </row>
    <row r="5097" spans="1:29" ht="13" customHeight="1" x14ac:dyDescent="0.2">
      <c r="A5097" s="33" t="s">
        <v>19741</v>
      </c>
      <c r="B5097" s="33">
        <v>22</v>
      </c>
      <c r="C5097" s="33" t="s">
        <v>13</v>
      </c>
      <c r="D5097" s="33" t="s">
        <v>127</v>
      </c>
      <c r="E5097" s="33" t="s">
        <v>19742</v>
      </c>
      <c r="F5097" s="94">
        <v>42403</v>
      </c>
      <c r="H5097" s="33" t="s">
        <v>19743</v>
      </c>
      <c r="I5097" s="33" t="s">
        <v>131</v>
      </c>
      <c r="J5097" s="62" t="s">
        <v>19744</v>
      </c>
      <c r="K5097" s="33" t="s">
        <v>19745</v>
      </c>
      <c r="L5097" s="33" t="s">
        <v>19746</v>
      </c>
      <c r="M5097" s="1" t="s">
        <v>46834</v>
      </c>
      <c r="N5097" s="33" t="s">
        <v>20</v>
      </c>
      <c r="O5097" s="33" t="s">
        <v>36610</v>
      </c>
      <c r="P5097" s="33" t="s">
        <v>45771</v>
      </c>
      <c r="Q5097" s="33" t="s">
        <v>29986</v>
      </c>
      <c r="R5097" s="39" t="s">
        <v>19747</v>
      </c>
      <c r="S5097" s="33" t="s">
        <v>93</v>
      </c>
      <c r="T5097" s="33" t="s">
        <v>45897</v>
      </c>
      <c r="U5097" s="33" t="s">
        <v>49804</v>
      </c>
      <c r="V5097" s="33" t="s">
        <v>26484</v>
      </c>
      <c r="W5097" s="33" t="s">
        <v>26485</v>
      </c>
      <c r="X5097" s="33" t="s">
        <v>509</v>
      </c>
      <c r="Y5097" s="33">
        <v>1235</v>
      </c>
      <c r="AA5097" s="33" t="s">
        <v>42843</v>
      </c>
      <c r="AB5097" s="33">
        <v>3352</v>
      </c>
      <c r="AC5097" s="103">
        <v>17214</v>
      </c>
    </row>
    <row r="5098" spans="1:29" ht="13" customHeight="1" x14ac:dyDescent="0.2">
      <c r="A5098" s="33" t="s">
        <v>20021</v>
      </c>
      <c r="B5098" s="33">
        <v>30</v>
      </c>
      <c r="C5098" s="33" t="s">
        <v>13</v>
      </c>
      <c r="D5098" s="33" t="s">
        <v>30</v>
      </c>
      <c r="F5098" s="94">
        <v>42402</v>
      </c>
      <c r="G5098" s="33" t="s">
        <v>20022</v>
      </c>
      <c r="H5098" s="33" t="s">
        <v>20023</v>
      </c>
      <c r="I5098" s="33" t="s">
        <v>38</v>
      </c>
      <c r="J5098" s="62" t="s">
        <v>20024</v>
      </c>
      <c r="K5098" s="33" t="s">
        <v>1533</v>
      </c>
      <c r="L5098" s="33" t="s">
        <v>2157</v>
      </c>
      <c r="M5098" s="1" t="s">
        <v>47015</v>
      </c>
      <c r="N5098" s="33" t="s">
        <v>4952</v>
      </c>
      <c r="O5098" s="33" t="s">
        <v>20025</v>
      </c>
      <c r="P5098" s="33" t="s">
        <v>45771</v>
      </c>
      <c r="Q5098" s="33" t="s">
        <v>29986</v>
      </c>
      <c r="R5098" s="39" t="s">
        <v>20026</v>
      </c>
      <c r="S5098" s="33" t="s">
        <v>509</v>
      </c>
      <c r="T5098" s="33" t="s">
        <v>21</v>
      </c>
      <c r="U5098" s="33" t="s">
        <v>26682</v>
      </c>
      <c r="V5098" s="33" t="s">
        <v>26482</v>
      </c>
      <c r="W5098" s="33" t="s">
        <v>26485</v>
      </c>
      <c r="X5098" s="33" t="s">
        <v>93</v>
      </c>
      <c r="Y5098" s="33">
        <v>1231</v>
      </c>
      <c r="AA5098" s="33" t="s">
        <v>42842</v>
      </c>
      <c r="AB5098" s="33">
        <v>3348</v>
      </c>
      <c r="AC5098" s="103">
        <v>17209</v>
      </c>
    </row>
    <row r="5099" spans="1:29" ht="13" customHeight="1" x14ac:dyDescent="0.2">
      <c r="A5099" s="33" t="s">
        <v>20594</v>
      </c>
      <c r="B5099" s="33">
        <v>34</v>
      </c>
      <c r="C5099" s="33" t="s">
        <v>13</v>
      </c>
      <c r="D5099" s="33" t="s">
        <v>127</v>
      </c>
      <c r="E5099" s="33" t="s">
        <v>20595</v>
      </c>
      <c r="F5099" s="94">
        <v>42402</v>
      </c>
      <c r="G5099" s="33" t="s">
        <v>20596</v>
      </c>
      <c r="H5099" s="33" t="s">
        <v>20597</v>
      </c>
      <c r="I5099" s="33" t="s">
        <v>373</v>
      </c>
      <c r="J5099" s="62" t="s">
        <v>20598</v>
      </c>
      <c r="K5099" s="33" t="s">
        <v>20599</v>
      </c>
      <c r="L5099" s="33" t="s">
        <v>20600</v>
      </c>
      <c r="M5099" s="1" t="s">
        <v>48043</v>
      </c>
      <c r="N5099" s="33" t="s">
        <v>20</v>
      </c>
      <c r="O5099" s="33" t="s">
        <v>20601</v>
      </c>
      <c r="P5099" s="33" t="s">
        <v>20602</v>
      </c>
      <c r="Q5099" s="33" t="s">
        <v>1081</v>
      </c>
      <c r="R5099" s="39" t="s">
        <v>20603</v>
      </c>
      <c r="S5099" s="33" t="s">
        <v>93</v>
      </c>
      <c r="T5099" s="33" t="s">
        <v>45897</v>
      </c>
      <c r="U5099" s="33" t="s">
        <v>49804</v>
      </c>
      <c r="V5099" s="33" t="s">
        <v>26482</v>
      </c>
      <c r="W5099" s="33" t="s">
        <v>26485</v>
      </c>
      <c r="Z5099" s="33" t="s">
        <v>42353</v>
      </c>
      <c r="AA5099" s="33" t="s">
        <v>42844</v>
      </c>
      <c r="AB5099" s="33">
        <v>3349</v>
      </c>
      <c r="AC5099" s="103">
        <v>17208</v>
      </c>
    </row>
    <row r="5100" spans="1:29" ht="13" customHeight="1" x14ac:dyDescent="0.2">
      <c r="A5100" s="33" t="s">
        <v>19652</v>
      </c>
      <c r="B5100" s="33">
        <v>21</v>
      </c>
      <c r="C5100" s="33" t="s">
        <v>13</v>
      </c>
      <c r="D5100" s="33" t="s">
        <v>41</v>
      </c>
      <c r="F5100" s="94">
        <v>42401</v>
      </c>
      <c r="G5100" s="33" t="s">
        <v>19653</v>
      </c>
      <c r="H5100" s="33" t="s">
        <v>863</v>
      </c>
      <c r="I5100" s="33" t="s">
        <v>177</v>
      </c>
      <c r="J5100" s="62" t="s">
        <v>4547</v>
      </c>
      <c r="K5100" s="33" t="s">
        <v>430</v>
      </c>
      <c r="L5100" s="33" t="s">
        <v>19654</v>
      </c>
      <c r="M5100" s="1" t="s">
        <v>48044</v>
      </c>
      <c r="N5100" s="33" t="s">
        <v>20</v>
      </c>
      <c r="O5100" s="33" t="s">
        <v>20932</v>
      </c>
      <c r="P5100" s="33" t="s">
        <v>45771</v>
      </c>
      <c r="Q5100" s="33" t="s">
        <v>29986</v>
      </c>
      <c r="R5100" s="39" t="s">
        <v>19655</v>
      </c>
      <c r="S5100" s="33" t="s">
        <v>509</v>
      </c>
      <c r="T5100" s="33" t="s">
        <v>21</v>
      </c>
      <c r="U5100" s="33" t="s">
        <v>26689</v>
      </c>
      <c r="V5100" s="33" t="s">
        <v>26484</v>
      </c>
      <c r="W5100" s="33" t="s">
        <v>26483</v>
      </c>
      <c r="X5100" s="33" t="s">
        <v>509</v>
      </c>
      <c r="Y5100" s="33">
        <v>1232</v>
      </c>
      <c r="AA5100" s="33" t="s">
        <v>42842</v>
      </c>
      <c r="AB5100" s="33">
        <v>3346</v>
      </c>
      <c r="AC5100" s="103">
        <v>17210</v>
      </c>
    </row>
    <row r="5101" spans="1:29" ht="13" customHeight="1" x14ac:dyDescent="0.2">
      <c r="A5101" s="33" t="s">
        <v>19430</v>
      </c>
      <c r="B5101" s="33">
        <v>36</v>
      </c>
      <c r="C5101" s="33" t="s">
        <v>13</v>
      </c>
      <c r="D5101" s="33" t="s">
        <v>78</v>
      </c>
      <c r="F5101" s="94">
        <v>42401</v>
      </c>
      <c r="G5101" s="33" t="s">
        <v>19431</v>
      </c>
      <c r="H5101" s="33" t="s">
        <v>106</v>
      </c>
      <c r="I5101" s="33" t="s">
        <v>3344</v>
      </c>
      <c r="J5101" s="62" t="s">
        <v>9666</v>
      </c>
      <c r="K5101" s="33" t="s">
        <v>3346</v>
      </c>
      <c r="L5101" s="33" t="s">
        <v>17507</v>
      </c>
      <c r="M5101" s="1" t="s">
        <v>46501</v>
      </c>
      <c r="N5101" s="33" t="s">
        <v>20</v>
      </c>
      <c r="O5101" s="33" t="s">
        <v>20784</v>
      </c>
      <c r="P5101" s="33" t="s">
        <v>45771</v>
      </c>
      <c r="Q5101" s="33" t="s">
        <v>29986</v>
      </c>
      <c r="R5101" s="39" t="s">
        <v>19432</v>
      </c>
      <c r="S5101" s="33" t="s">
        <v>22</v>
      </c>
      <c r="T5101" s="33" t="s">
        <v>45897</v>
      </c>
      <c r="U5101" s="33" t="s">
        <v>39851</v>
      </c>
      <c r="V5101" s="33" t="s">
        <v>26484</v>
      </c>
      <c r="W5101" s="33" t="s">
        <v>26486</v>
      </c>
      <c r="X5101" s="33" t="s">
        <v>93</v>
      </c>
      <c r="Y5101" s="33">
        <v>1219</v>
      </c>
      <c r="AA5101" s="33" t="s">
        <v>42842</v>
      </c>
      <c r="AB5101" s="33">
        <v>3347</v>
      </c>
      <c r="AC5101" s="103">
        <v>17207</v>
      </c>
    </row>
    <row r="5102" spans="1:29" ht="13" customHeight="1" x14ac:dyDescent="0.2">
      <c r="A5102" s="33" t="s">
        <v>19398</v>
      </c>
      <c r="B5102" s="33">
        <v>37</v>
      </c>
      <c r="C5102" s="33" t="s">
        <v>13</v>
      </c>
      <c r="D5102" s="33" t="s">
        <v>78</v>
      </c>
      <c r="F5102" s="94">
        <v>42400</v>
      </c>
      <c r="G5102" s="33" t="s">
        <v>19399</v>
      </c>
      <c r="H5102" s="33" t="s">
        <v>1524</v>
      </c>
      <c r="I5102" s="33" t="s">
        <v>373</v>
      </c>
      <c r="J5102" s="62" t="s">
        <v>9343</v>
      </c>
      <c r="K5102" s="33" t="s">
        <v>1526</v>
      </c>
      <c r="L5102" s="33" t="s">
        <v>19400</v>
      </c>
      <c r="M5102" s="1" t="s">
        <v>48929</v>
      </c>
      <c r="N5102" s="33" t="s">
        <v>4952</v>
      </c>
      <c r="O5102" s="33" t="s">
        <v>20779</v>
      </c>
      <c r="P5102" s="33" t="s">
        <v>31864</v>
      </c>
      <c r="Q5102" s="33" t="s">
        <v>29986</v>
      </c>
      <c r="R5102" s="39" t="s">
        <v>19401</v>
      </c>
      <c r="S5102" s="33" t="s">
        <v>509</v>
      </c>
      <c r="T5102" s="33" t="s">
        <v>21</v>
      </c>
      <c r="U5102" s="33" t="s">
        <v>26682</v>
      </c>
      <c r="V5102" s="33" t="s">
        <v>26484</v>
      </c>
      <c r="W5102" s="33" t="s">
        <v>26485</v>
      </c>
      <c r="X5102" s="33" t="s">
        <v>93</v>
      </c>
      <c r="Y5102" s="33">
        <v>1220</v>
      </c>
      <c r="AA5102" s="33" t="s">
        <v>42844</v>
      </c>
      <c r="AB5102" s="33">
        <v>3344</v>
      </c>
      <c r="AC5102" s="103">
        <v>17202</v>
      </c>
    </row>
    <row r="5103" spans="1:29" ht="13" customHeight="1" x14ac:dyDescent="0.2">
      <c r="A5103" s="33" t="s">
        <v>20156</v>
      </c>
      <c r="B5103" s="33">
        <v>42</v>
      </c>
      <c r="C5103" s="33" t="s">
        <v>13</v>
      </c>
      <c r="D5103" s="33" t="s">
        <v>30</v>
      </c>
      <c r="F5103" s="94">
        <v>42400</v>
      </c>
      <c r="G5103" s="33" t="s">
        <v>20157</v>
      </c>
      <c r="H5103" s="33" t="s">
        <v>628</v>
      </c>
      <c r="I5103" s="33" t="s">
        <v>38</v>
      </c>
      <c r="J5103" s="62" t="s">
        <v>7354</v>
      </c>
      <c r="K5103" s="33" t="s">
        <v>629</v>
      </c>
      <c r="L5103" s="33" t="s">
        <v>894</v>
      </c>
      <c r="M5103" s="1" t="s">
        <v>45955</v>
      </c>
      <c r="N5103" s="33" t="s">
        <v>20</v>
      </c>
      <c r="O5103" s="33" t="s">
        <v>20158</v>
      </c>
      <c r="P5103" s="33" t="s">
        <v>35508</v>
      </c>
      <c r="Q5103" s="33" t="s">
        <v>29986</v>
      </c>
      <c r="R5103" s="39" t="s">
        <v>20159</v>
      </c>
      <c r="S5103" s="33" t="s">
        <v>93</v>
      </c>
      <c r="T5103" s="33" t="s">
        <v>21</v>
      </c>
      <c r="U5103" s="33" t="s">
        <v>26689</v>
      </c>
      <c r="V5103" s="33" t="s">
        <v>26484</v>
      </c>
      <c r="W5103" s="33" t="s">
        <v>26483</v>
      </c>
      <c r="X5103" s="33" t="s">
        <v>93</v>
      </c>
      <c r="Y5103" s="33">
        <v>1288</v>
      </c>
      <c r="AA5103" s="33" t="s">
        <v>42844</v>
      </c>
      <c r="AB5103" s="33">
        <v>3342</v>
      </c>
      <c r="AC5103" s="103">
        <v>17205</v>
      </c>
    </row>
    <row r="5104" spans="1:29" ht="13" customHeight="1" x14ac:dyDescent="0.2">
      <c r="A5104" s="33" t="s">
        <v>19835</v>
      </c>
      <c r="B5104" s="33">
        <v>46</v>
      </c>
      <c r="C5104" s="33" t="s">
        <v>13</v>
      </c>
      <c r="D5104" s="33" t="s">
        <v>41</v>
      </c>
      <c r="F5104" s="94">
        <v>42400</v>
      </c>
      <c r="G5104" s="33" t="s">
        <v>19836</v>
      </c>
      <c r="H5104" s="33" t="s">
        <v>19837</v>
      </c>
      <c r="I5104" s="33" t="s">
        <v>55</v>
      </c>
      <c r="J5104" s="62" t="s">
        <v>19838</v>
      </c>
      <c r="K5104" s="33" t="s">
        <v>17126</v>
      </c>
      <c r="L5104" s="33" t="s">
        <v>17050</v>
      </c>
      <c r="M5104" s="1" t="s">
        <v>48045</v>
      </c>
      <c r="N5104" s="33" t="s">
        <v>20</v>
      </c>
      <c r="O5104" s="33" t="s">
        <v>19839</v>
      </c>
      <c r="P5104" s="33" t="s">
        <v>45771</v>
      </c>
      <c r="Q5104" s="33" t="s">
        <v>29986</v>
      </c>
      <c r="R5104" s="39" t="s">
        <v>19840</v>
      </c>
      <c r="S5104" s="33" t="s">
        <v>93</v>
      </c>
      <c r="T5104" s="33" t="s">
        <v>21</v>
      </c>
      <c r="U5104" s="33" t="s">
        <v>26682</v>
      </c>
      <c r="V5104" s="33" t="s">
        <v>26482</v>
      </c>
      <c r="W5104" s="33" t="s">
        <v>26485</v>
      </c>
      <c r="X5104" s="33" t="s">
        <v>93</v>
      </c>
      <c r="Y5104" s="33">
        <v>1223</v>
      </c>
      <c r="AA5104" s="33" t="s">
        <v>42844</v>
      </c>
      <c r="AB5104" s="33">
        <v>3343</v>
      </c>
      <c r="AC5104" s="103">
        <v>17203</v>
      </c>
    </row>
    <row r="5105" spans="1:29" ht="13" customHeight="1" x14ac:dyDescent="0.2">
      <c r="A5105" s="1" t="s">
        <v>19786</v>
      </c>
      <c r="B5105" s="33">
        <v>62</v>
      </c>
      <c r="C5105" s="33" t="s">
        <v>13</v>
      </c>
      <c r="D5105" s="1" t="s">
        <v>23</v>
      </c>
      <c r="F5105" s="94">
        <v>42400</v>
      </c>
      <c r="G5105" s="33" t="s">
        <v>19787</v>
      </c>
      <c r="H5105" s="33" t="s">
        <v>482</v>
      </c>
      <c r="I5105" s="33" t="s">
        <v>38</v>
      </c>
      <c r="J5105" s="62" t="s">
        <v>19788</v>
      </c>
      <c r="K5105" s="33" t="s">
        <v>555</v>
      </c>
      <c r="L5105" s="33" t="s">
        <v>20748</v>
      </c>
      <c r="M5105" s="1" t="s">
        <v>48002</v>
      </c>
      <c r="N5105" s="33" t="s">
        <v>20</v>
      </c>
      <c r="O5105" s="33" t="s">
        <v>19789</v>
      </c>
      <c r="P5105" s="33" t="s">
        <v>45771</v>
      </c>
      <c r="Q5105" s="33" t="s">
        <v>29986</v>
      </c>
      <c r="R5105" s="39" t="s">
        <v>19790</v>
      </c>
      <c r="S5105" s="33" t="s">
        <v>509</v>
      </c>
      <c r="T5105" s="33" t="s">
        <v>21</v>
      </c>
      <c r="U5105" s="33" t="s">
        <v>26689</v>
      </c>
      <c r="V5105" s="33" t="s">
        <v>26484</v>
      </c>
      <c r="W5105" s="33" t="s">
        <v>26485</v>
      </c>
      <c r="X5105" s="33" t="s">
        <v>93</v>
      </c>
      <c r="Y5105" s="33">
        <v>1229</v>
      </c>
      <c r="AA5105" s="33" t="s">
        <v>42844</v>
      </c>
      <c r="AB5105" s="33">
        <v>3341</v>
      </c>
      <c r="AC5105" s="103">
        <v>17204</v>
      </c>
    </row>
    <row r="5106" spans="1:29" ht="13" customHeight="1" x14ac:dyDescent="0.2">
      <c r="A5106" s="33" t="s">
        <v>7285</v>
      </c>
      <c r="B5106" s="33">
        <v>25</v>
      </c>
      <c r="C5106" s="33" t="s">
        <v>13</v>
      </c>
      <c r="D5106" s="33" t="s">
        <v>30</v>
      </c>
      <c r="F5106" s="94">
        <v>42400</v>
      </c>
      <c r="G5106" s="33" t="s">
        <v>20099</v>
      </c>
      <c r="H5106" s="33" t="s">
        <v>867</v>
      </c>
      <c r="I5106" s="33" t="s">
        <v>66</v>
      </c>
      <c r="J5106" s="62" t="s">
        <v>20100</v>
      </c>
      <c r="K5106" s="33" t="s">
        <v>67</v>
      </c>
      <c r="L5106" s="33" t="s">
        <v>20101</v>
      </c>
      <c r="M5106" s="1" t="s">
        <v>48046</v>
      </c>
      <c r="N5106" s="33" t="s">
        <v>4952</v>
      </c>
      <c r="O5106" s="33" t="s">
        <v>20923</v>
      </c>
      <c r="P5106" s="33" t="s">
        <v>45771</v>
      </c>
      <c r="Q5106" s="33" t="s">
        <v>29986</v>
      </c>
      <c r="R5106" s="39" t="s">
        <v>20102</v>
      </c>
      <c r="S5106" s="33" t="s">
        <v>22</v>
      </c>
      <c r="T5106" s="33" t="s">
        <v>45897</v>
      </c>
      <c r="U5106" s="33" t="s">
        <v>49804</v>
      </c>
      <c r="V5106" s="33" t="s">
        <v>26484</v>
      </c>
      <c r="W5106" s="33" t="s">
        <v>26485</v>
      </c>
      <c r="X5106" s="33" t="s">
        <v>93</v>
      </c>
      <c r="Y5106" s="33">
        <v>1225</v>
      </c>
      <c r="AA5106" s="33" t="s">
        <v>42844</v>
      </c>
      <c r="AB5106" s="33">
        <v>3345</v>
      </c>
      <c r="AC5106" s="103">
        <v>17199</v>
      </c>
    </row>
    <row r="5107" spans="1:29" ht="13" customHeight="1" x14ac:dyDescent="0.2">
      <c r="A5107" s="33" t="s">
        <v>19497</v>
      </c>
      <c r="B5107" s="33">
        <v>29</v>
      </c>
      <c r="C5107" s="33" t="s">
        <v>13</v>
      </c>
      <c r="D5107" s="33" t="s">
        <v>78</v>
      </c>
      <c r="F5107" s="94">
        <v>42399</v>
      </c>
      <c r="G5107" s="33" t="s">
        <v>19498</v>
      </c>
      <c r="H5107" s="33" t="s">
        <v>80</v>
      </c>
      <c r="I5107" s="33" t="s">
        <v>37</v>
      </c>
      <c r="J5107" s="62" t="s">
        <v>8721</v>
      </c>
      <c r="K5107" s="33" t="s">
        <v>81</v>
      </c>
      <c r="L5107" s="33" t="s">
        <v>82</v>
      </c>
      <c r="M5107" s="1" t="s">
        <v>46250</v>
      </c>
      <c r="N5107" s="33" t="s">
        <v>20</v>
      </c>
      <c r="O5107" s="33" t="s">
        <v>19499</v>
      </c>
      <c r="P5107" s="33" t="s">
        <v>45771</v>
      </c>
      <c r="Q5107" s="33" t="s">
        <v>29986</v>
      </c>
      <c r="R5107" s="39" t="s">
        <v>19500</v>
      </c>
      <c r="S5107" s="33" t="s">
        <v>93</v>
      </c>
      <c r="T5107" s="33" t="s">
        <v>21</v>
      </c>
      <c r="U5107" s="33" t="s">
        <v>26689</v>
      </c>
      <c r="V5107" s="33" t="s">
        <v>26484</v>
      </c>
      <c r="W5107" s="33" t="s">
        <v>26485</v>
      </c>
      <c r="X5107" s="33" t="s">
        <v>93</v>
      </c>
      <c r="Y5107" s="33">
        <v>1221</v>
      </c>
      <c r="AA5107" s="33" t="s">
        <v>42842</v>
      </c>
      <c r="AB5107" s="33">
        <v>3337</v>
      </c>
      <c r="AC5107" s="103">
        <v>17201</v>
      </c>
    </row>
    <row r="5108" spans="1:29" ht="13" customHeight="1" x14ac:dyDescent="0.2">
      <c r="A5108" s="33" t="s">
        <v>19965</v>
      </c>
      <c r="B5108" s="33">
        <v>42</v>
      </c>
      <c r="C5108" s="33" t="s">
        <v>13</v>
      </c>
      <c r="D5108" s="33" t="s">
        <v>30</v>
      </c>
      <c r="F5108" s="94">
        <v>42399</v>
      </c>
      <c r="H5108" s="33" t="s">
        <v>1316</v>
      </c>
      <c r="I5108" s="33" t="s">
        <v>399</v>
      </c>
      <c r="J5108" s="62" t="s">
        <v>19966</v>
      </c>
      <c r="K5108" s="33" t="s">
        <v>3104</v>
      </c>
      <c r="L5108" s="33" t="s">
        <v>19967</v>
      </c>
      <c r="M5108" s="1" t="s">
        <v>48947</v>
      </c>
      <c r="N5108" s="33" t="s">
        <v>20</v>
      </c>
      <c r="O5108" s="33" t="s">
        <v>36611</v>
      </c>
      <c r="P5108" s="33" t="s">
        <v>45771</v>
      </c>
      <c r="Q5108" s="33" t="s">
        <v>29986</v>
      </c>
      <c r="R5108" s="39" t="s">
        <v>19968</v>
      </c>
      <c r="S5108" s="33" t="s">
        <v>93</v>
      </c>
      <c r="T5108" s="33" t="s">
        <v>21</v>
      </c>
      <c r="U5108" s="33" t="s">
        <v>26689</v>
      </c>
      <c r="V5108" s="33" t="s">
        <v>26484</v>
      </c>
      <c r="W5108" s="33" t="s">
        <v>26483</v>
      </c>
      <c r="X5108" s="33" t="s">
        <v>93</v>
      </c>
      <c r="Y5108" s="33">
        <v>1230</v>
      </c>
      <c r="AA5108" s="33" t="s">
        <v>42843</v>
      </c>
      <c r="AB5108" s="33">
        <v>3339</v>
      </c>
      <c r="AC5108" s="103">
        <v>17200</v>
      </c>
    </row>
    <row r="5109" spans="1:29" ht="13" customHeight="1" x14ac:dyDescent="0.2">
      <c r="A5109" s="33" t="s">
        <v>19647</v>
      </c>
      <c r="B5109" s="33">
        <v>64</v>
      </c>
      <c r="C5109" s="33" t="s">
        <v>13</v>
      </c>
      <c r="D5109" s="33" t="s">
        <v>41</v>
      </c>
      <c r="F5109" s="94">
        <v>42399</v>
      </c>
      <c r="G5109" s="33" t="s">
        <v>19648</v>
      </c>
      <c r="H5109" s="33" t="s">
        <v>158</v>
      </c>
      <c r="I5109" s="33" t="s">
        <v>159</v>
      </c>
      <c r="J5109" s="62" t="s">
        <v>17896</v>
      </c>
      <c r="K5109" s="33" t="s">
        <v>160</v>
      </c>
      <c r="L5109" s="33" t="s">
        <v>19649</v>
      </c>
      <c r="M5109" s="1" t="s">
        <v>48047</v>
      </c>
      <c r="N5109" s="33" t="s">
        <v>20</v>
      </c>
      <c r="O5109" s="33" t="s">
        <v>19650</v>
      </c>
      <c r="P5109" s="33" t="s">
        <v>45771</v>
      </c>
      <c r="Q5109" s="33" t="s">
        <v>29986</v>
      </c>
      <c r="R5109" s="39" t="s">
        <v>19651</v>
      </c>
      <c r="S5109" s="33" t="s">
        <v>509</v>
      </c>
      <c r="T5109" s="33" t="s">
        <v>21</v>
      </c>
      <c r="U5109" s="33" t="s">
        <v>26689</v>
      </c>
      <c r="V5109" s="33" t="s">
        <v>26484</v>
      </c>
      <c r="W5109" s="33" t="s">
        <v>26485</v>
      </c>
      <c r="X5109" s="33" t="s">
        <v>93</v>
      </c>
      <c r="Y5109" s="33">
        <v>1224</v>
      </c>
      <c r="AA5109" s="33" t="s">
        <v>42844</v>
      </c>
      <c r="AB5109" s="33">
        <v>3338</v>
      </c>
      <c r="AC5109" s="103">
        <v>17191</v>
      </c>
    </row>
    <row r="5110" spans="1:29" ht="13" customHeight="1" x14ac:dyDescent="0.2">
      <c r="A5110" s="33" t="s">
        <v>19696</v>
      </c>
      <c r="B5110" s="33">
        <v>38</v>
      </c>
      <c r="C5110" s="33" t="s">
        <v>13</v>
      </c>
      <c r="D5110" s="33" t="s">
        <v>41</v>
      </c>
      <c r="F5110" s="94">
        <v>42399</v>
      </c>
      <c r="G5110" s="33" t="s">
        <v>19697</v>
      </c>
      <c r="H5110" s="33" t="s">
        <v>1093</v>
      </c>
      <c r="I5110" s="33" t="s">
        <v>191</v>
      </c>
      <c r="J5110" s="62" t="s">
        <v>19698</v>
      </c>
      <c r="K5110" s="33" t="s">
        <v>507</v>
      </c>
      <c r="L5110" s="33" t="s">
        <v>19699</v>
      </c>
      <c r="M5110" s="1" t="s">
        <v>46979</v>
      </c>
      <c r="N5110" s="33" t="s">
        <v>20</v>
      </c>
      <c r="O5110" s="33" t="s">
        <v>20944</v>
      </c>
      <c r="P5110" s="33" t="s">
        <v>504</v>
      </c>
      <c r="Q5110" s="33" t="s">
        <v>29986</v>
      </c>
      <c r="R5110" s="39" t="s">
        <v>19700</v>
      </c>
      <c r="S5110" s="33" t="s">
        <v>93</v>
      </c>
      <c r="T5110" s="33" t="s">
        <v>28</v>
      </c>
      <c r="U5110" s="33" t="s">
        <v>26535</v>
      </c>
      <c r="V5110" s="33" t="s">
        <v>26482</v>
      </c>
      <c r="W5110" s="33" t="s">
        <v>26485</v>
      </c>
      <c r="X5110" s="33" t="s">
        <v>93</v>
      </c>
      <c r="Y5110" s="33">
        <v>1222</v>
      </c>
      <c r="AA5110" s="33" t="s">
        <v>42842</v>
      </c>
      <c r="AB5110" s="33">
        <v>3340</v>
      </c>
      <c r="AC5110" s="103">
        <v>17194</v>
      </c>
    </row>
    <row r="5111" spans="1:29" ht="13" customHeight="1" x14ac:dyDescent="0.2">
      <c r="A5111" s="33" t="s">
        <v>19387</v>
      </c>
      <c r="B5111" s="33">
        <v>29</v>
      </c>
      <c r="C5111" s="33" t="s">
        <v>13</v>
      </c>
      <c r="D5111" s="33" t="s">
        <v>78</v>
      </c>
      <c r="E5111" s="33" t="s">
        <v>19388</v>
      </c>
      <c r="F5111" s="94">
        <v>42398</v>
      </c>
      <c r="G5111" s="33" t="s">
        <v>19389</v>
      </c>
      <c r="H5111" s="33" t="s">
        <v>5625</v>
      </c>
      <c r="I5111" s="33" t="s">
        <v>66</v>
      </c>
      <c r="J5111" s="62" t="s">
        <v>5626</v>
      </c>
      <c r="K5111" s="33" t="s">
        <v>265</v>
      </c>
      <c r="L5111" s="33" t="s">
        <v>5627</v>
      </c>
      <c r="M5111" s="1" t="s">
        <v>46130</v>
      </c>
      <c r="N5111" s="33" t="s">
        <v>20</v>
      </c>
      <c r="O5111" s="33" t="s">
        <v>19390</v>
      </c>
      <c r="P5111" s="33" t="s">
        <v>45771</v>
      </c>
      <c r="Q5111" s="33" t="s">
        <v>29986</v>
      </c>
      <c r="R5111" s="39" t="s">
        <v>19391</v>
      </c>
      <c r="S5111" s="33" t="s">
        <v>93</v>
      </c>
      <c r="T5111" s="33" t="s">
        <v>21</v>
      </c>
      <c r="U5111" s="33" t="s">
        <v>26689</v>
      </c>
      <c r="V5111" s="33" t="s">
        <v>26482</v>
      </c>
      <c r="W5111" s="33" t="s">
        <v>26485</v>
      </c>
      <c r="X5111" s="33" t="s">
        <v>93</v>
      </c>
      <c r="Y5111" s="33">
        <v>1218</v>
      </c>
      <c r="AA5111" s="33" t="s">
        <v>42844</v>
      </c>
      <c r="AB5111" s="33">
        <v>3335</v>
      </c>
      <c r="AC5111" s="103">
        <v>17193</v>
      </c>
    </row>
    <row r="5112" spans="1:29" ht="13" customHeight="1" x14ac:dyDescent="0.2">
      <c r="A5112" s="33" t="s">
        <v>19307</v>
      </c>
      <c r="B5112" s="33">
        <v>33</v>
      </c>
      <c r="C5112" s="33" t="s">
        <v>13</v>
      </c>
      <c r="D5112" s="33" t="s">
        <v>78</v>
      </c>
      <c r="E5112" s="33" t="s">
        <v>19308</v>
      </c>
      <c r="F5112" s="94">
        <v>42398</v>
      </c>
      <c r="G5112" s="33" t="s">
        <v>19309</v>
      </c>
      <c r="H5112" s="33" t="s">
        <v>1188</v>
      </c>
      <c r="I5112" s="33" t="s">
        <v>39</v>
      </c>
      <c r="J5112" s="62" t="s">
        <v>19310</v>
      </c>
      <c r="K5112" s="33" t="s">
        <v>483</v>
      </c>
      <c r="L5112" s="33" t="s">
        <v>1189</v>
      </c>
      <c r="M5112" s="1" t="s">
        <v>47761</v>
      </c>
      <c r="N5112" s="33" t="s">
        <v>20</v>
      </c>
      <c r="O5112" s="33" t="s">
        <v>19311</v>
      </c>
      <c r="P5112" s="33" t="s">
        <v>45771</v>
      </c>
      <c r="Q5112" s="33" t="s">
        <v>29986</v>
      </c>
      <c r="R5112" s="39" t="s">
        <v>19312</v>
      </c>
      <c r="S5112" s="33" t="s">
        <v>93</v>
      </c>
      <c r="T5112" s="33" t="s">
        <v>21</v>
      </c>
      <c r="U5112" s="33" t="s">
        <v>26689</v>
      </c>
      <c r="V5112" s="33" t="s">
        <v>26484</v>
      </c>
      <c r="W5112" s="33" t="s">
        <v>19153</v>
      </c>
      <c r="X5112" s="33" t="s">
        <v>93</v>
      </c>
      <c r="Y5112" s="33">
        <v>1216</v>
      </c>
      <c r="AA5112" s="33" t="s">
        <v>42842</v>
      </c>
      <c r="AB5112" s="33">
        <v>3334</v>
      </c>
      <c r="AC5112" s="103">
        <v>17192</v>
      </c>
    </row>
    <row r="5113" spans="1:29" ht="13" customHeight="1" x14ac:dyDescent="0.2">
      <c r="A5113" s="33" t="s">
        <v>19848</v>
      </c>
      <c r="B5113" s="33">
        <v>41</v>
      </c>
      <c r="C5113" s="33" t="s">
        <v>102</v>
      </c>
      <c r="D5113" s="33" t="s">
        <v>30</v>
      </c>
      <c r="F5113" s="94">
        <v>42398</v>
      </c>
      <c r="G5113" s="33" t="s">
        <v>19849</v>
      </c>
      <c r="H5113" s="33" t="s">
        <v>19850</v>
      </c>
      <c r="I5113" s="33" t="s">
        <v>87</v>
      </c>
      <c r="J5113" s="62" t="s">
        <v>19851</v>
      </c>
      <c r="K5113" s="33" t="s">
        <v>5072</v>
      </c>
      <c r="L5113" s="33" t="s">
        <v>7038</v>
      </c>
      <c r="M5113" s="1" t="s">
        <v>47806</v>
      </c>
      <c r="N5113" s="33" t="s">
        <v>20</v>
      </c>
      <c r="O5113" s="33" t="s">
        <v>19852</v>
      </c>
      <c r="P5113" s="33" t="s">
        <v>45771</v>
      </c>
      <c r="Q5113" s="33" t="s">
        <v>29986</v>
      </c>
      <c r="R5113" s="39" t="s">
        <v>19853</v>
      </c>
      <c r="S5113" s="33" t="s">
        <v>93</v>
      </c>
      <c r="T5113" s="33" t="s">
        <v>350</v>
      </c>
      <c r="U5113" s="33" t="s">
        <v>26775</v>
      </c>
      <c r="V5113" s="33" t="s">
        <v>26484</v>
      </c>
      <c r="W5113" s="33" t="s">
        <v>26483</v>
      </c>
      <c r="X5113" s="33" t="s">
        <v>93</v>
      </c>
      <c r="Y5113" s="33">
        <v>1226</v>
      </c>
      <c r="AA5113" s="33" t="s">
        <v>42844</v>
      </c>
      <c r="AB5113" s="33">
        <v>3336</v>
      </c>
      <c r="AC5113" s="103">
        <v>17190</v>
      </c>
    </row>
    <row r="5114" spans="1:29" ht="13" customHeight="1" x14ac:dyDescent="0.2">
      <c r="A5114" s="33" t="s">
        <v>19370</v>
      </c>
      <c r="B5114" s="33">
        <v>19</v>
      </c>
      <c r="C5114" s="33" t="s">
        <v>13</v>
      </c>
      <c r="D5114" s="33" t="s">
        <v>78</v>
      </c>
      <c r="E5114" s="33" t="s">
        <v>19371</v>
      </c>
      <c r="F5114" s="94">
        <v>42397</v>
      </c>
      <c r="G5114" s="33" t="s">
        <v>19372</v>
      </c>
      <c r="H5114" s="33" t="s">
        <v>19373</v>
      </c>
      <c r="I5114" s="33" t="s">
        <v>105</v>
      </c>
      <c r="J5114" s="62" t="s">
        <v>19374</v>
      </c>
      <c r="K5114" s="33" t="s">
        <v>3906</v>
      </c>
      <c r="L5114" s="33" t="s">
        <v>3907</v>
      </c>
      <c r="M5114" s="1" t="s">
        <v>46101</v>
      </c>
      <c r="N5114" s="33" t="s">
        <v>20</v>
      </c>
      <c r="O5114" s="33" t="s">
        <v>19375</v>
      </c>
      <c r="P5114" s="33" t="s">
        <v>45771</v>
      </c>
      <c r="Q5114" s="33" t="s">
        <v>29986</v>
      </c>
      <c r="R5114" s="39" t="s">
        <v>19376</v>
      </c>
      <c r="S5114" s="33" t="s">
        <v>509</v>
      </c>
      <c r="T5114" s="33" t="s">
        <v>21</v>
      </c>
      <c r="U5114" s="33" t="s">
        <v>26689</v>
      </c>
      <c r="V5114" s="33" t="s">
        <v>26482</v>
      </c>
      <c r="W5114" s="33" t="s">
        <v>26485</v>
      </c>
      <c r="X5114" s="33" t="s">
        <v>93</v>
      </c>
      <c r="Y5114" s="33">
        <v>1215</v>
      </c>
      <c r="AA5114" s="33" t="s">
        <v>42844</v>
      </c>
      <c r="AB5114" s="33">
        <v>3332</v>
      </c>
      <c r="AC5114" s="103">
        <v>17186</v>
      </c>
    </row>
    <row r="5115" spans="1:29" ht="13" customHeight="1" x14ac:dyDescent="0.2">
      <c r="A5115" s="33" t="s">
        <v>20582</v>
      </c>
      <c r="B5115" s="33">
        <v>33</v>
      </c>
      <c r="C5115" s="33" t="s">
        <v>13</v>
      </c>
      <c r="D5115" s="33" t="s">
        <v>30</v>
      </c>
      <c r="E5115" s="33" t="s">
        <v>20583</v>
      </c>
      <c r="F5115" s="94">
        <v>42397</v>
      </c>
      <c r="G5115" s="33" t="s">
        <v>20584</v>
      </c>
      <c r="H5115" s="33" t="s">
        <v>1518</v>
      </c>
      <c r="I5115" s="33" t="s">
        <v>429</v>
      </c>
      <c r="J5115" s="62" t="s">
        <v>4252</v>
      </c>
      <c r="K5115" s="33" t="s">
        <v>879</v>
      </c>
      <c r="L5115" s="33" t="s">
        <v>2092</v>
      </c>
      <c r="M5115" s="1" t="s">
        <v>46320</v>
      </c>
      <c r="N5115" s="33" t="s">
        <v>20</v>
      </c>
      <c r="O5115" s="33" t="s">
        <v>20585</v>
      </c>
      <c r="P5115" s="33" t="s">
        <v>45771</v>
      </c>
      <c r="Q5115" s="33" t="s">
        <v>29986</v>
      </c>
      <c r="R5115" s="39" t="s">
        <v>20586</v>
      </c>
      <c r="S5115" s="33" t="s">
        <v>509</v>
      </c>
      <c r="T5115" s="33" t="s">
        <v>21</v>
      </c>
      <c r="U5115" s="33" t="s">
        <v>26689</v>
      </c>
      <c r="V5115" s="33" t="s">
        <v>26484</v>
      </c>
      <c r="W5115" s="33" t="s">
        <v>26486</v>
      </c>
      <c r="X5115" s="33" t="s">
        <v>93</v>
      </c>
      <c r="Y5115" s="33">
        <v>1214</v>
      </c>
      <c r="AA5115" s="33" t="s">
        <v>42842</v>
      </c>
      <c r="AB5115" s="33">
        <v>3331</v>
      </c>
      <c r="AC5115" s="103">
        <v>17187</v>
      </c>
    </row>
    <row r="5116" spans="1:29" ht="13" customHeight="1" x14ac:dyDescent="0.2">
      <c r="A5116" s="33" t="s">
        <v>19730</v>
      </c>
      <c r="B5116" s="33">
        <v>32</v>
      </c>
      <c r="C5116" s="33" t="s">
        <v>102</v>
      </c>
      <c r="D5116" s="33" t="s">
        <v>127</v>
      </c>
      <c r="E5116" s="33" t="s">
        <v>19731</v>
      </c>
      <c r="F5116" s="94">
        <v>42397</v>
      </c>
      <c r="G5116" s="33" t="s">
        <v>19732</v>
      </c>
      <c r="H5116" s="33" t="s">
        <v>823</v>
      </c>
      <c r="I5116" s="33" t="s">
        <v>281</v>
      </c>
      <c r="J5116" s="62" t="s">
        <v>19733</v>
      </c>
      <c r="K5116" s="33" t="s">
        <v>824</v>
      </c>
      <c r="L5116" s="33" t="s">
        <v>825</v>
      </c>
      <c r="M5116" s="1" t="s">
        <v>46207</v>
      </c>
      <c r="N5116" s="33" t="s">
        <v>20</v>
      </c>
      <c r="O5116" s="33" t="s">
        <v>19734</v>
      </c>
      <c r="P5116" s="33" t="s">
        <v>31754</v>
      </c>
      <c r="Q5116" s="33" t="s">
        <v>29986</v>
      </c>
      <c r="R5116" s="39" t="s">
        <v>19735</v>
      </c>
      <c r="S5116" s="33" t="s">
        <v>93</v>
      </c>
      <c r="T5116" s="33" t="s">
        <v>350</v>
      </c>
      <c r="U5116" s="33" t="s">
        <v>26775</v>
      </c>
      <c r="V5116" s="33" t="s">
        <v>26482</v>
      </c>
      <c r="W5116" s="33" t="s">
        <v>26485</v>
      </c>
      <c r="X5116" s="33" t="s">
        <v>93</v>
      </c>
      <c r="Y5116" s="33">
        <v>1213</v>
      </c>
      <c r="AA5116" s="33" t="s">
        <v>42842</v>
      </c>
      <c r="AB5116" s="33">
        <v>3333</v>
      </c>
      <c r="AC5116" s="103">
        <v>17185</v>
      </c>
    </row>
    <row r="5117" spans="1:29" ht="13" customHeight="1" x14ac:dyDescent="0.2">
      <c r="A5117" s="33" t="s">
        <v>19551</v>
      </c>
      <c r="B5117" s="33">
        <v>26</v>
      </c>
      <c r="C5117" s="33" t="s">
        <v>13</v>
      </c>
      <c r="D5117" s="33" t="s">
        <v>41</v>
      </c>
      <c r="E5117" s="33" t="s">
        <v>19552</v>
      </c>
      <c r="F5117" s="94">
        <v>42396</v>
      </c>
      <c r="G5117" s="33" t="s">
        <v>19553</v>
      </c>
      <c r="H5117" s="33" t="s">
        <v>5748</v>
      </c>
      <c r="I5117" s="33" t="s">
        <v>159</v>
      </c>
      <c r="J5117" s="62" t="s">
        <v>11262</v>
      </c>
      <c r="K5117" s="33" t="s">
        <v>3039</v>
      </c>
      <c r="L5117" s="33" t="s">
        <v>19554</v>
      </c>
      <c r="M5117" s="1" t="s">
        <v>45942</v>
      </c>
      <c r="N5117" s="33" t="s">
        <v>20</v>
      </c>
      <c r="O5117" s="33" t="s">
        <v>20912</v>
      </c>
      <c r="P5117" s="33" t="s">
        <v>45771</v>
      </c>
      <c r="Q5117" s="33" t="s">
        <v>29986</v>
      </c>
      <c r="R5117" s="39" t="s">
        <v>19555</v>
      </c>
      <c r="S5117" s="33" t="s">
        <v>93</v>
      </c>
      <c r="T5117" s="33" t="s">
        <v>21</v>
      </c>
      <c r="U5117" s="33" t="s">
        <v>26689</v>
      </c>
      <c r="V5117" s="33" t="s">
        <v>26484</v>
      </c>
      <c r="W5117" s="33" t="s">
        <v>26483</v>
      </c>
      <c r="X5117" s="33" t="s">
        <v>93</v>
      </c>
      <c r="Y5117" s="33">
        <v>1212</v>
      </c>
      <c r="AA5117" s="33" t="s">
        <v>42844</v>
      </c>
      <c r="AB5117" s="33">
        <v>3327</v>
      </c>
      <c r="AC5117" s="103">
        <v>17177</v>
      </c>
    </row>
    <row r="5118" spans="1:29" ht="13" customHeight="1" x14ac:dyDescent="0.2">
      <c r="A5118" s="33" t="s">
        <v>20414</v>
      </c>
      <c r="B5118" s="33">
        <v>27</v>
      </c>
      <c r="C5118" s="33" t="s">
        <v>13</v>
      </c>
      <c r="D5118" s="33" t="s">
        <v>30</v>
      </c>
      <c r="E5118" s="33" t="s">
        <v>20415</v>
      </c>
      <c r="F5118" s="94">
        <v>42396</v>
      </c>
      <c r="G5118" s="33" t="s">
        <v>20416</v>
      </c>
      <c r="H5118" s="33" t="s">
        <v>20417</v>
      </c>
      <c r="I5118" s="33" t="s">
        <v>25</v>
      </c>
      <c r="J5118" s="62" t="s">
        <v>20418</v>
      </c>
      <c r="K5118" s="33" t="s">
        <v>17383</v>
      </c>
      <c r="L5118" s="33" t="s">
        <v>20419</v>
      </c>
      <c r="M5118" s="1" t="s">
        <v>47519</v>
      </c>
      <c r="N5118" s="33" t="s">
        <v>20</v>
      </c>
      <c r="O5118" s="33" t="s">
        <v>20420</v>
      </c>
      <c r="P5118" s="33" t="s">
        <v>45771</v>
      </c>
      <c r="Q5118" s="33" t="s">
        <v>29986</v>
      </c>
      <c r="R5118" s="39" t="s">
        <v>20421</v>
      </c>
      <c r="S5118" s="33" t="s">
        <v>93</v>
      </c>
      <c r="T5118" s="33" t="s">
        <v>21</v>
      </c>
      <c r="U5118" s="33" t="s">
        <v>26682</v>
      </c>
      <c r="V5118" s="33" t="s">
        <v>26482</v>
      </c>
      <c r="W5118" s="33" t="s">
        <v>26485</v>
      </c>
      <c r="X5118" s="33" t="s">
        <v>93</v>
      </c>
      <c r="Y5118" s="33">
        <v>1207</v>
      </c>
      <c r="AA5118" s="33" t="s">
        <v>42843</v>
      </c>
      <c r="AB5118" s="33">
        <v>3328</v>
      </c>
      <c r="AC5118" s="103">
        <v>17180</v>
      </c>
    </row>
    <row r="5119" spans="1:29" ht="13" customHeight="1" x14ac:dyDescent="0.2">
      <c r="A5119" s="33" t="s">
        <v>19825</v>
      </c>
      <c r="B5119" s="33">
        <v>30</v>
      </c>
      <c r="C5119" s="33" t="s">
        <v>13</v>
      </c>
      <c r="D5119" s="33" t="s">
        <v>30</v>
      </c>
      <c r="F5119" s="94">
        <v>42396</v>
      </c>
      <c r="G5119" s="33" t="s">
        <v>19826</v>
      </c>
      <c r="H5119" s="33" t="s">
        <v>19827</v>
      </c>
      <c r="I5119" s="33" t="s">
        <v>66</v>
      </c>
      <c r="J5119" s="62" t="s">
        <v>19828</v>
      </c>
      <c r="K5119" s="33" t="s">
        <v>3019</v>
      </c>
      <c r="L5119" s="33" t="s">
        <v>13855</v>
      </c>
      <c r="M5119" s="1" t="s">
        <v>48049</v>
      </c>
      <c r="N5119" s="33" t="s">
        <v>20</v>
      </c>
      <c r="O5119" s="33" t="s">
        <v>19829</v>
      </c>
      <c r="P5119" s="33" t="s">
        <v>45771</v>
      </c>
      <c r="Q5119" s="33" t="s">
        <v>29986</v>
      </c>
      <c r="R5119" s="39" t="s">
        <v>19830</v>
      </c>
      <c r="S5119" s="33" t="s">
        <v>93</v>
      </c>
      <c r="T5119" s="33" t="s">
        <v>21</v>
      </c>
      <c r="U5119" s="33" t="s">
        <v>26689</v>
      </c>
      <c r="V5119" s="33" t="s">
        <v>26484</v>
      </c>
      <c r="W5119" s="33" t="s">
        <v>26483</v>
      </c>
      <c r="X5119" s="33" t="s">
        <v>93</v>
      </c>
      <c r="Y5119" s="33">
        <v>1210</v>
      </c>
      <c r="AA5119" s="33" t="s">
        <v>42843</v>
      </c>
      <c r="AB5119" s="33">
        <v>3326</v>
      </c>
      <c r="AC5119" s="103">
        <v>17181</v>
      </c>
    </row>
    <row r="5120" spans="1:29" ht="13" customHeight="1" x14ac:dyDescent="0.2">
      <c r="A5120" s="33" t="s">
        <v>19808</v>
      </c>
      <c r="B5120" s="33">
        <v>31</v>
      </c>
      <c r="C5120" s="33" t="s">
        <v>13</v>
      </c>
      <c r="D5120" s="33" t="s">
        <v>41</v>
      </c>
      <c r="F5120" s="94">
        <v>42396</v>
      </c>
      <c r="G5120" s="33" t="s">
        <v>19809</v>
      </c>
      <c r="H5120" s="33" t="s">
        <v>577</v>
      </c>
      <c r="I5120" s="33" t="s">
        <v>177</v>
      </c>
      <c r="J5120" s="62" t="s">
        <v>11925</v>
      </c>
      <c r="K5120" s="33" t="s">
        <v>577</v>
      </c>
      <c r="L5120" s="33" t="s">
        <v>19810</v>
      </c>
      <c r="M5120" s="1" t="s">
        <v>47512</v>
      </c>
      <c r="N5120" s="33" t="s">
        <v>20</v>
      </c>
      <c r="O5120" s="33" t="s">
        <v>19811</v>
      </c>
      <c r="P5120" s="33" t="s">
        <v>45771</v>
      </c>
      <c r="Q5120" s="33" t="s">
        <v>29986</v>
      </c>
      <c r="R5120" s="39" t="s">
        <v>19812</v>
      </c>
      <c r="S5120" s="33" t="s">
        <v>93</v>
      </c>
      <c r="T5120" s="33" t="s">
        <v>21</v>
      </c>
      <c r="U5120" s="33" t="s">
        <v>26689</v>
      </c>
      <c r="V5120" s="33" t="s">
        <v>26484</v>
      </c>
      <c r="W5120" s="33" t="s">
        <v>26485</v>
      </c>
      <c r="X5120" s="33" t="s">
        <v>93</v>
      </c>
      <c r="Y5120" s="33">
        <v>1206</v>
      </c>
      <c r="AA5120" s="33" t="s">
        <v>42844</v>
      </c>
      <c r="AB5120" s="33">
        <v>3325</v>
      </c>
      <c r="AC5120" s="103">
        <v>17172</v>
      </c>
    </row>
    <row r="5121" spans="1:29" ht="13" customHeight="1" x14ac:dyDescent="0.2">
      <c r="A5121" s="33" t="s">
        <v>19475</v>
      </c>
      <c r="B5121" s="33">
        <v>32</v>
      </c>
      <c r="C5121" s="33" t="s">
        <v>13</v>
      </c>
      <c r="D5121" s="33" t="s">
        <v>78</v>
      </c>
      <c r="E5121" s="33" t="s">
        <v>19476</v>
      </c>
      <c r="F5121" s="94">
        <v>42396</v>
      </c>
      <c r="G5121" s="33" t="s">
        <v>19477</v>
      </c>
      <c r="H5121" s="33" t="s">
        <v>1113</v>
      </c>
      <c r="I5121" s="33" t="s">
        <v>297</v>
      </c>
      <c r="J5121" s="62" t="s">
        <v>19478</v>
      </c>
      <c r="K5121" s="33" t="s">
        <v>1114</v>
      </c>
      <c r="L5121" s="33" t="s">
        <v>1115</v>
      </c>
      <c r="M5121" s="1" t="s">
        <v>46341</v>
      </c>
      <c r="N5121" s="33" t="s">
        <v>20</v>
      </c>
      <c r="O5121" s="33" t="s">
        <v>20785</v>
      </c>
      <c r="P5121" s="33" t="s">
        <v>45771</v>
      </c>
      <c r="Q5121" s="33" t="s">
        <v>29986</v>
      </c>
      <c r="R5121" s="39" t="s">
        <v>19479</v>
      </c>
      <c r="S5121" s="33" t="s">
        <v>93</v>
      </c>
      <c r="T5121" s="33" t="s">
        <v>21</v>
      </c>
      <c r="U5121" s="33" t="s">
        <v>26689</v>
      </c>
      <c r="V5121" s="33" t="s">
        <v>26484</v>
      </c>
      <c r="W5121" s="33" t="s">
        <v>19153</v>
      </c>
      <c r="X5121" s="33" t="s">
        <v>509</v>
      </c>
      <c r="Y5121" s="33">
        <v>1205</v>
      </c>
      <c r="AA5121" s="33" t="s">
        <v>42842</v>
      </c>
      <c r="AB5121" s="33">
        <v>3324</v>
      </c>
      <c r="AC5121" s="103">
        <v>17174</v>
      </c>
    </row>
    <row r="5122" spans="1:29" ht="13" customHeight="1" x14ac:dyDescent="0.2">
      <c r="A5122" s="33" t="s">
        <v>20145</v>
      </c>
      <c r="B5122" s="33">
        <v>52</v>
      </c>
      <c r="C5122" s="33" t="s">
        <v>13</v>
      </c>
      <c r="D5122" s="33" t="s">
        <v>30</v>
      </c>
      <c r="E5122" s="33" t="s">
        <v>20146</v>
      </c>
      <c r="F5122" s="94">
        <v>42396</v>
      </c>
      <c r="G5122" s="33" t="s">
        <v>20147</v>
      </c>
      <c r="H5122" s="33" t="s">
        <v>20148</v>
      </c>
      <c r="I5122" s="33" t="s">
        <v>915</v>
      </c>
      <c r="J5122" s="62" t="s">
        <v>20149</v>
      </c>
      <c r="K5122" s="33" t="s">
        <v>2320</v>
      </c>
      <c r="L5122" s="33" t="s">
        <v>20150</v>
      </c>
      <c r="M5122" s="1" t="s">
        <v>48048</v>
      </c>
      <c r="N5122" s="33" t="s">
        <v>20</v>
      </c>
      <c r="O5122" s="33" t="s">
        <v>20151</v>
      </c>
      <c r="P5122" s="33" t="s">
        <v>45771</v>
      </c>
      <c r="Q5122" s="33" t="s">
        <v>29986</v>
      </c>
      <c r="R5122" s="39" t="s">
        <v>20152</v>
      </c>
      <c r="S5122" s="33" t="s">
        <v>93</v>
      </c>
      <c r="T5122" s="33" t="s">
        <v>21</v>
      </c>
      <c r="U5122" s="33" t="s">
        <v>26689</v>
      </c>
      <c r="V5122" s="33" t="s">
        <v>26484</v>
      </c>
      <c r="W5122" s="33" t="s">
        <v>26485</v>
      </c>
      <c r="X5122" s="33" t="s">
        <v>93</v>
      </c>
      <c r="Y5122" s="33">
        <v>1204</v>
      </c>
      <c r="AA5122" s="33" t="s">
        <v>42843</v>
      </c>
      <c r="AB5122" s="33">
        <v>3323</v>
      </c>
      <c r="AC5122" s="103">
        <v>17179</v>
      </c>
    </row>
    <row r="5123" spans="1:29" ht="13" customHeight="1" x14ac:dyDescent="0.2">
      <c r="A5123" s="33" t="s">
        <v>19253</v>
      </c>
      <c r="B5123" s="33">
        <v>40</v>
      </c>
      <c r="C5123" s="33" t="s">
        <v>13</v>
      </c>
      <c r="D5123" s="33" t="s">
        <v>14</v>
      </c>
      <c r="E5123" s="33" t="s">
        <v>19254</v>
      </c>
      <c r="F5123" s="94">
        <v>42396</v>
      </c>
      <c r="G5123" s="33" t="s">
        <v>19255</v>
      </c>
      <c r="H5123" s="33" t="s">
        <v>7962</v>
      </c>
      <c r="I5123" s="33" t="s">
        <v>297</v>
      </c>
      <c r="J5123" s="62" t="s">
        <v>19256</v>
      </c>
      <c r="K5123" s="33" t="s">
        <v>7964</v>
      </c>
      <c r="L5123" s="33" t="s">
        <v>19257</v>
      </c>
      <c r="M5123" s="1" t="s">
        <v>48050</v>
      </c>
      <c r="N5123" s="33" t="s">
        <v>20</v>
      </c>
      <c r="O5123" s="33" t="s">
        <v>19258</v>
      </c>
      <c r="P5123" s="33" t="s">
        <v>45771</v>
      </c>
      <c r="Q5123" s="33" t="s">
        <v>29986</v>
      </c>
      <c r="R5123" s="39" t="s">
        <v>19259</v>
      </c>
      <c r="S5123" s="33" t="s">
        <v>509</v>
      </c>
      <c r="T5123" s="33" t="s">
        <v>45897</v>
      </c>
      <c r="U5123" s="33" t="s">
        <v>39851</v>
      </c>
      <c r="V5123" s="33" t="s">
        <v>26482</v>
      </c>
      <c r="W5123" s="33" t="s">
        <v>26485</v>
      </c>
      <c r="X5123" s="33" t="s">
        <v>93</v>
      </c>
      <c r="Y5123" s="33">
        <v>1208</v>
      </c>
      <c r="AA5123" s="33" t="s">
        <v>42844</v>
      </c>
      <c r="AB5123" s="33">
        <v>3329</v>
      </c>
      <c r="AC5123" s="103">
        <v>17175</v>
      </c>
    </row>
    <row r="5124" spans="1:29" ht="13" customHeight="1" x14ac:dyDescent="0.2">
      <c r="A5124" s="33" t="s">
        <v>19493</v>
      </c>
      <c r="B5124" s="33">
        <v>31</v>
      </c>
      <c r="C5124" s="33" t="s">
        <v>102</v>
      </c>
      <c r="D5124" s="33" t="s">
        <v>78</v>
      </c>
      <c r="E5124" s="33" t="s">
        <v>19494</v>
      </c>
      <c r="F5124" s="94">
        <v>42396</v>
      </c>
      <c r="G5124" s="33" t="s">
        <v>19495</v>
      </c>
      <c r="H5124" s="33" t="s">
        <v>5239</v>
      </c>
      <c r="I5124" s="33" t="s">
        <v>50</v>
      </c>
      <c r="J5124" s="62" t="s">
        <v>5240</v>
      </c>
      <c r="K5124" s="33" t="s">
        <v>1054</v>
      </c>
      <c r="L5124" s="33" t="s">
        <v>5241</v>
      </c>
      <c r="M5124" s="1" t="s">
        <v>48051</v>
      </c>
      <c r="N5124" s="33" t="s">
        <v>20</v>
      </c>
      <c r="O5124" s="33" t="s">
        <v>20915</v>
      </c>
      <c r="P5124" s="33" t="s">
        <v>31754</v>
      </c>
      <c r="Q5124" s="33" t="s">
        <v>29986</v>
      </c>
      <c r="R5124" s="39" t="s">
        <v>19496</v>
      </c>
      <c r="S5124" s="33" t="s">
        <v>509</v>
      </c>
      <c r="T5124" s="33" t="s">
        <v>350</v>
      </c>
      <c r="U5124" s="33" t="s">
        <v>26775</v>
      </c>
      <c r="V5124" s="33" t="s">
        <v>26482</v>
      </c>
      <c r="W5124" s="33" t="s">
        <v>26483</v>
      </c>
      <c r="X5124" s="33" t="s">
        <v>93</v>
      </c>
      <c r="Y5124" s="33">
        <v>1209</v>
      </c>
      <c r="AA5124" s="33" t="s">
        <v>42842</v>
      </c>
      <c r="AB5124" s="33">
        <v>3330</v>
      </c>
      <c r="AC5124" s="103">
        <v>17178</v>
      </c>
    </row>
    <row r="5125" spans="1:29" ht="13" customHeight="1" x14ac:dyDescent="0.2">
      <c r="A5125" s="33" t="s">
        <v>20587</v>
      </c>
      <c r="B5125" s="33">
        <v>55</v>
      </c>
      <c r="C5125" s="33" t="s">
        <v>13</v>
      </c>
      <c r="D5125" s="33" t="s">
        <v>30</v>
      </c>
      <c r="E5125" s="33" t="s">
        <v>20588</v>
      </c>
      <c r="F5125" s="94">
        <v>42395</v>
      </c>
      <c r="G5125" s="33" t="s">
        <v>20589</v>
      </c>
      <c r="H5125" s="33" t="s">
        <v>955</v>
      </c>
      <c r="I5125" s="33" t="s">
        <v>105</v>
      </c>
      <c r="J5125" s="62" t="s">
        <v>20590</v>
      </c>
      <c r="K5125" s="33" t="s">
        <v>20591</v>
      </c>
      <c r="L5125" s="33" t="s">
        <v>374</v>
      </c>
      <c r="M5125" s="1" t="s">
        <v>46586</v>
      </c>
      <c r="N5125" s="33" t="s">
        <v>20</v>
      </c>
      <c r="O5125" s="33" t="s">
        <v>20592</v>
      </c>
      <c r="P5125" s="33" t="s">
        <v>504</v>
      </c>
      <c r="Q5125" s="33" t="s">
        <v>29986</v>
      </c>
      <c r="R5125" s="39" t="s">
        <v>20593</v>
      </c>
      <c r="S5125" s="33" t="s">
        <v>93</v>
      </c>
      <c r="T5125" s="33" t="s">
        <v>21</v>
      </c>
      <c r="U5125" s="33" t="s">
        <v>26689</v>
      </c>
      <c r="V5125" s="33" t="s">
        <v>26482</v>
      </c>
      <c r="W5125" s="33" t="s">
        <v>26485</v>
      </c>
      <c r="X5125" s="33" t="s">
        <v>93</v>
      </c>
      <c r="Y5125" s="33">
        <v>1203</v>
      </c>
      <c r="AA5125" s="33" t="s">
        <v>42843</v>
      </c>
      <c r="AB5125" s="33">
        <v>3321</v>
      </c>
      <c r="AC5125" s="103">
        <v>17170</v>
      </c>
    </row>
    <row r="5126" spans="1:29" ht="13" customHeight="1" x14ac:dyDescent="0.2">
      <c r="A5126" s="33" t="s">
        <v>20625</v>
      </c>
      <c r="B5126" s="33">
        <v>57</v>
      </c>
      <c r="C5126" s="33" t="s">
        <v>102</v>
      </c>
      <c r="D5126" s="33" t="s">
        <v>41</v>
      </c>
      <c r="F5126" s="94">
        <v>42395</v>
      </c>
      <c r="G5126" s="33" t="s">
        <v>22034</v>
      </c>
      <c r="H5126" s="33" t="s">
        <v>1119</v>
      </c>
      <c r="I5126" s="33" t="s">
        <v>66</v>
      </c>
      <c r="J5126" s="62" t="s">
        <v>6012</v>
      </c>
      <c r="K5126" s="33" t="s">
        <v>1120</v>
      </c>
      <c r="L5126" s="33" t="s">
        <v>1121</v>
      </c>
      <c r="M5126" s="1" t="s">
        <v>46360</v>
      </c>
      <c r="N5126" s="33" t="s">
        <v>20</v>
      </c>
      <c r="O5126" s="33" t="s">
        <v>29767</v>
      </c>
      <c r="P5126" s="33" t="s">
        <v>45771</v>
      </c>
      <c r="Q5126" s="33" t="s">
        <v>29986</v>
      </c>
      <c r="R5126" s="39" t="s">
        <v>20626</v>
      </c>
      <c r="S5126" s="33" t="s">
        <v>93</v>
      </c>
      <c r="T5126" s="33" t="s">
        <v>45897</v>
      </c>
      <c r="U5126" s="33" t="s">
        <v>49804</v>
      </c>
      <c r="V5126" s="33" t="s">
        <v>26482</v>
      </c>
      <c r="W5126" s="33" t="s">
        <v>26485</v>
      </c>
      <c r="Z5126" s="33" t="s">
        <v>42353</v>
      </c>
      <c r="AA5126" s="33" t="s">
        <v>42844</v>
      </c>
      <c r="AB5126" s="33">
        <v>3322</v>
      </c>
      <c r="AC5126" s="103">
        <v>17171</v>
      </c>
    </row>
    <row r="5127" spans="1:29" ht="13" customHeight="1" x14ac:dyDescent="0.2">
      <c r="A5127" s="33" t="s">
        <v>19682</v>
      </c>
      <c r="B5127" s="33">
        <v>38</v>
      </c>
      <c r="C5127" s="33" t="s">
        <v>13</v>
      </c>
      <c r="D5127" s="33" t="s">
        <v>41</v>
      </c>
      <c r="F5127" s="94">
        <v>42394</v>
      </c>
      <c r="G5127" s="33" t="s">
        <v>19683</v>
      </c>
      <c r="H5127" s="33" t="s">
        <v>1502</v>
      </c>
      <c r="I5127" s="33" t="s">
        <v>249</v>
      </c>
      <c r="J5127" s="62" t="s">
        <v>6802</v>
      </c>
      <c r="K5127" s="33" t="s">
        <v>5718</v>
      </c>
      <c r="L5127" s="33" t="s">
        <v>6803</v>
      </c>
      <c r="M5127" s="1" t="s">
        <v>46259</v>
      </c>
      <c r="N5127" s="33" t="s">
        <v>4952</v>
      </c>
      <c r="O5127" s="33" t="s">
        <v>19684</v>
      </c>
      <c r="P5127" s="33" t="s">
        <v>504</v>
      </c>
      <c r="Q5127" s="33" t="s">
        <v>29986</v>
      </c>
      <c r="R5127" s="39" t="s">
        <v>19685</v>
      </c>
      <c r="S5127" s="33" t="s">
        <v>509</v>
      </c>
      <c r="T5127" s="33" t="s">
        <v>21</v>
      </c>
      <c r="U5127" s="33" t="s">
        <v>26682</v>
      </c>
      <c r="V5127" s="33" t="s">
        <v>26482</v>
      </c>
      <c r="W5127" s="33" t="s">
        <v>26485</v>
      </c>
      <c r="X5127" s="33" t="s">
        <v>93</v>
      </c>
      <c r="Y5127" s="33">
        <v>1199</v>
      </c>
      <c r="AA5127" s="33" t="s">
        <v>42844</v>
      </c>
      <c r="AB5127" s="33">
        <v>3320</v>
      </c>
      <c r="AC5127" s="103">
        <v>17165</v>
      </c>
    </row>
    <row r="5128" spans="1:29" ht="13" customHeight="1" x14ac:dyDescent="0.2">
      <c r="A5128" s="33" t="s">
        <v>21264</v>
      </c>
      <c r="B5128" s="33">
        <v>47</v>
      </c>
      <c r="C5128" s="33" t="s">
        <v>13</v>
      </c>
      <c r="D5128" s="33" t="s">
        <v>30</v>
      </c>
      <c r="E5128" s="33" t="s">
        <v>21319</v>
      </c>
      <c r="F5128" s="94">
        <v>42394</v>
      </c>
      <c r="G5128" s="33" t="s">
        <v>21321</v>
      </c>
      <c r="H5128" s="33" t="s">
        <v>21322</v>
      </c>
      <c r="I5128" s="33" t="s">
        <v>38</v>
      </c>
      <c r="J5128" s="62">
        <v>92345</v>
      </c>
      <c r="K5128" s="33" t="s">
        <v>287</v>
      </c>
      <c r="L5128" s="33" t="s">
        <v>288</v>
      </c>
      <c r="M5128" s="1" t="s">
        <v>45919</v>
      </c>
      <c r="N5128" s="33" t="s">
        <v>20</v>
      </c>
      <c r="O5128" s="33" t="s">
        <v>36612</v>
      </c>
      <c r="P5128" s="33" t="s">
        <v>49744</v>
      </c>
      <c r="Q5128" s="33" t="s">
        <v>29986</v>
      </c>
      <c r="R5128" s="39" t="s">
        <v>21320</v>
      </c>
      <c r="S5128" s="33" t="s">
        <v>93</v>
      </c>
      <c r="T5128" s="33" t="s">
        <v>21</v>
      </c>
      <c r="U5128" s="33" t="s">
        <v>26682</v>
      </c>
      <c r="V5128" s="33" t="s">
        <v>26484</v>
      </c>
      <c r="W5128" s="33" t="s">
        <v>26486</v>
      </c>
      <c r="AA5128" s="33" t="s">
        <v>42844</v>
      </c>
      <c r="AB5128" s="33">
        <v>3319</v>
      </c>
      <c r="AC5128" s="103">
        <v>17168</v>
      </c>
    </row>
    <row r="5129" spans="1:29" ht="13" customHeight="1" x14ac:dyDescent="0.2">
      <c r="A5129" s="33" t="s">
        <v>20078</v>
      </c>
      <c r="B5129" s="33">
        <v>43</v>
      </c>
      <c r="C5129" s="33" t="s">
        <v>13</v>
      </c>
      <c r="D5129" s="33" t="s">
        <v>30</v>
      </c>
      <c r="F5129" s="94">
        <v>42392</v>
      </c>
      <c r="G5129" s="33" t="s">
        <v>20079</v>
      </c>
      <c r="H5129" s="33" t="s">
        <v>1607</v>
      </c>
      <c r="I5129" s="33" t="s">
        <v>87</v>
      </c>
      <c r="J5129" s="62" t="s">
        <v>1608</v>
      </c>
      <c r="K5129" s="33" t="s">
        <v>1609</v>
      </c>
      <c r="L5129" s="33" t="s">
        <v>20080</v>
      </c>
      <c r="M5129" s="1" t="s">
        <v>48052</v>
      </c>
      <c r="N5129" s="33" t="s">
        <v>20</v>
      </c>
      <c r="O5129" s="33" t="s">
        <v>20081</v>
      </c>
      <c r="P5129" s="33" t="s">
        <v>42395</v>
      </c>
      <c r="Q5129" s="33" t="s">
        <v>29986</v>
      </c>
      <c r="R5129" s="39" t="s">
        <v>20082</v>
      </c>
      <c r="S5129" s="33" t="s">
        <v>93</v>
      </c>
      <c r="T5129" s="33" t="s">
        <v>21</v>
      </c>
      <c r="U5129" s="33" t="s">
        <v>28142</v>
      </c>
      <c r="V5129" s="33" t="s">
        <v>26482</v>
      </c>
      <c r="W5129" s="33" t="s">
        <v>26485</v>
      </c>
      <c r="X5129" s="33" t="s">
        <v>509</v>
      </c>
      <c r="Y5129" s="33">
        <v>1200</v>
      </c>
      <c r="AA5129" s="33" t="s">
        <v>42843</v>
      </c>
      <c r="AB5129" s="33">
        <v>3318</v>
      </c>
      <c r="AC5129" s="103">
        <v>17161</v>
      </c>
    </row>
    <row r="5130" spans="1:29" ht="13" customHeight="1" x14ac:dyDescent="0.2">
      <c r="A5130" s="33" t="s">
        <v>19939</v>
      </c>
      <c r="B5130" s="33">
        <v>26</v>
      </c>
      <c r="C5130" s="33" t="s">
        <v>13</v>
      </c>
      <c r="D5130" s="33" t="s">
        <v>30</v>
      </c>
      <c r="F5130" s="94">
        <v>42391</v>
      </c>
      <c r="G5130" s="33" t="s">
        <v>19940</v>
      </c>
      <c r="H5130" s="33" t="s">
        <v>1538</v>
      </c>
      <c r="I5130" s="33" t="s">
        <v>159</v>
      </c>
      <c r="J5130" s="62" t="s">
        <v>1539</v>
      </c>
      <c r="K5130" s="33" t="s">
        <v>815</v>
      </c>
      <c r="L5130" s="33" t="s">
        <v>1540</v>
      </c>
      <c r="M5130" s="1" t="s">
        <v>46089</v>
      </c>
      <c r="N5130" s="33" t="s">
        <v>20</v>
      </c>
      <c r="O5130" s="33" t="s">
        <v>36613</v>
      </c>
      <c r="P5130" s="33" t="s">
        <v>45771</v>
      </c>
      <c r="Q5130" s="33" t="s">
        <v>29986</v>
      </c>
      <c r="R5130" s="39" t="s">
        <v>19941</v>
      </c>
      <c r="S5130" s="33" t="s">
        <v>93</v>
      </c>
      <c r="T5130" s="33" t="s">
        <v>21</v>
      </c>
      <c r="U5130" s="33" t="s">
        <v>26689</v>
      </c>
      <c r="V5130" s="33" t="s">
        <v>26484</v>
      </c>
      <c r="W5130" s="33" t="s">
        <v>26485</v>
      </c>
      <c r="Z5130" s="33" t="s">
        <v>42353</v>
      </c>
      <c r="AA5130" s="33" t="s">
        <v>42844</v>
      </c>
      <c r="AB5130" s="33">
        <v>3317</v>
      </c>
      <c r="AC5130" s="103">
        <v>17159</v>
      </c>
    </row>
    <row r="5131" spans="1:29" ht="13" customHeight="1" x14ac:dyDescent="0.2">
      <c r="A5131" s="33" t="s">
        <v>19358</v>
      </c>
      <c r="B5131" s="33">
        <v>39</v>
      </c>
      <c r="C5131" s="33" t="s">
        <v>13</v>
      </c>
      <c r="D5131" s="33" t="s">
        <v>78</v>
      </c>
      <c r="E5131" s="33" t="s">
        <v>19359</v>
      </c>
      <c r="F5131" s="94">
        <v>42390</v>
      </c>
      <c r="G5131" s="33" t="s">
        <v>19360</v>
      </c>
      <c r="H5131" s="33" t="s">
        <v>12393</v>
      </c>
      <c r="I5131" s="33" t="s">
        <v>366</v>
      </c>
      <c r="J5131" s="62" t="s">
        <v>19361</v>
      </c>
      <c r="K5131" s="33" t="s">
        <v>19362</v>
      </c>
      <c r="L5131" s="33" t="s">
        <v>1898</v>
      </c>
      <c r="M5131" s="1" t="s">
        <v>45918</v>
      </c>
      <c r="N5131" s="33" t="s">
        <v>20</v>
      </c>
      <c r="O5131" s="33" t="s">
        <v>19363</v>
      </c>
      <c r="P5131" s="33" t="s">
        <v>45771</v>
      </c>
      <c r="Q5131" s="33" t="s">
        <v>29986</v>
      </c>
      <c r="R5131" s="39" t="s">
        <v>19364</v>
      </c>
      <c r="S5131" s="33" t="s">
        <v>509</v>
      </c>
      <c r="T5131" s="33" t="s">
        <v>21</v>
      </c>
      <c r="U5131" s="33" t="s">
        <v>26689</v>
      </c>
      <c r="V5131" s="33" t="s">
        <v>26484</v>
      </c>
      <c r="W5131" s="33" t="s">
        <v>26483</v>
      </c>
      <c r="X5131" s="33" t="s">
        <v>93</v>
      </c>
      <c r="Y5131" s="33">
        <v>1201</v>
      </c>
      <c r="AA5131" s="33" t="s">
        <v>42843</v>
      </c>
      <c r="AB5131" s="33">
        <v>3316</v>
      </c>
      <c r="AC5131" s="103">
        <v>17156</v>
      </c>
    </row>
    <row r="5132" spans="1:29" ht="13" customHeight="1" x14ac:dyDescent="0.2">
      <c r="A5132" s="33" t="s">
        <v>20130</v>
      </c>
      <c r="B5132" s="33">
        <v>33</v>
      </c>
      <c r="C5132" s="33" t="s">
        <v>13</v>
      </c>
      <c r="D5132" s="33" t="s">
        <v>30</v>
      </c>
      <c r="E5132" s="33" t="s">
        <v>20131</v>
      </c>
      <c r="F5132" s="94">
        <v>42389</v>
      </c>
      <c r="G5132" s="33" t="s">
        <v>20132</v>
      </c>
      <c r="H5132" s="33" t="s">
        <v>20133</v>
      </c>
      <c r="I5132" s="33" t="s">
        <v>87</v>
      </c>
      <c r="J5132" s="62" t="s">
        <v>20134</v>
      </c>
      <c r="K5132" s="33" t="s">
        <v>2005</v>
      </c>
      <c r="L5132" s="33" t="s">
        <v>6368</v>
      </c>
      <c r="M5132" s="1" t="s">
        <v>48054</v>
      </c>
      <c r="N5132" s="33" t="s">
        <v>20</v>
      </c>
      <c r="O5132" s="33" t="s">
        <v>20939</v>
      </c>
      <c r="P5132" s="33" t="s">
        <v>45771</v>
      </c>
      <c r="Q5132" s="33" t="s">
        <v>29986</v>
      </c>
      <c r="R5132" s="39" t="s">
        <v>20135</v>
      </c>
      <c r="S5132" s="33" t="s">
        <v>93</v>
      </c>
      <c r="T5132" s="33" t="s">
        <v>21</v>
      </c>
      <c r="U5132" s="33" t="s">
        <v>26689</v>
      </c>
      <c r="V5132" s="33" t="s">
        <v>26482</v>
      </c>
      <c r="W5132" s="33" t="s">
        <v>26486</v>
      </c>
      <c r="X5132" s="33" t="s">
        <v>509</v>
      </c>
      <c r="Y5132" s="33">
        <v>1194</v>
      </c>
      <c r="AA5132" s="33" t="s">
        <v>42844</v>
      </c>
      <c r="AB5132" s="33">
        <v>3314</v>
      </c>
      <c r="AC5132" s="103">
        <v>17155</v>
      </c>
    </row>
    <row r="5133" spans="1:29" ht="13" customHeight="1" x14ac:dyDescent="0.2">
      <c r="A5133" s="33" t="s">
        <v>20658</v>
      </c>
      <c r="B5133" s="33">
        <v>37</v>
      </c>
      <c r="C5133" s="33" t="s">
        <v>13</v>
      </c>
      <c r="D5133" s="33" t="s">
        <v>30</v>
      </c>
      <c r="E5133" s="33" t="s">
        <v>20659</v>
      </c>
      <c r="F5133" s="94">
        <v>42389</v>
      </c>
      <c r="G5133" s="33" t="s">
        <v>20660</v>
      </c>
      <c r="H5133" s="33" t="s">
        <v>20661</v>
      </c>
      <c r="I5133" s="33" t="s">
        <v>66</v>
      </c>
      <c r="J5133" s="62" t="s">
        <v>20662</v>
      </c>
      <c r="K5133" s="33" t="s">
        <v>20663</v>
      </c>
      <c r="L5133" s="33" t="s">
        <v>20664</v>
      </c>
      <c r="M5133" s="1" t="s">
        <v>48948</v>
      </c>
      <c r="N5133" s="33" t="s">
        <v>20</v>
      </c>
      <c r="O5133" s="33" t="s">
        <v>20665</v>
      </c>
      <c r="P5133" s="33" t="s">
        <v>45771</v>
      </c>
      <c r="Q5133" s="33" t="s">
        <v>29986</v>
      </c>
      <c r="R5133" s="39" t="s">
        <v>20666</v>
      </c>
      <c r="S5133" s="33" t="s">
        <v>93</v>
      </c>
      <c r="T5133" s="33" t="s">
        <v>21</v>
      </c>
      <c r="U5133" s="33" t="s">
        <v>26682</v>
      </c>
      <c r="V5133" s="33" t="s">
        <v>26482</v>
      </c>
      <c r="W5133" s="33" t="s">
        <v>19153</v>
      </c>
      <c r="X5133" s="33" t="s">
        <v>93</v>
      </c>
      <c r="Y5133" s="33">
        <v>1202</v>
      </c>
      <c r="AA5133" s="33" t="s">
        <v>42843</v>
      </c>
      <c r="AB5133" s="33">
        <v>3315</v>
      </c>
      <c r="AC5133" s="103">
        <v>17153</v>
      </c>
    </row>
    <row r="5134" spans="1:29" ht="13" customHeight="1" x14ac:dyDescent="0.2">
      <c r="A5134" s="33" t="s">
        <v>19299</v>
      </c>
      <c r="B5134" s="33">
        <v>40</v>
      </c>
      <c r="C5134" s="33" t="s">
        <v>13</v>
      </c>
      <c r="D5134" s="33" t="s">
        <v>78</v>
      </c>
      <c r="E5134" s="33" t="s">
        <v>19300</v>
      </c>
      <c r="F5134" s="94">
        <v>42389</v>
      </c>
      <c r="G5134" s="33" t="s">
        <v>19301</v>
      </c>
      <c r="H5134" s="33" t="s">
        <v>19302</v>
      </c>
      <c r="I5134" s="33" t="s">
        <v>18</v>
      </c>
      <c r="J5134" s="62" t="s">
        <v>19303</v>
      </c>
      <c r="K5134" s="33" t="s">
        <v>19304</v>
      </c>
      <c r="L5134" s="33" t="s">
        <v>20746</v>
      </c>
      <c r="M5134" s="1" t="s">
        <v>48053</v>
      </c>
      <c r="N5134" s="33" t="s">
        <v>20</v>
      </c>
      <c r="O5134" s="33" t="s">
        <v>19305</v>
      </c>
      <c r="P5134" s="33" t="s">
        <v>45771</v>
      </c>
      <c r="Q5134" s="33" t="s">
        <v>29986</v>
      </c>
      <c r="R5134" s="39" t="s">
        <v>19306</v>
      </c>
      <c r="S5134" s="33" t="s">
        <v>93</v>
      </c>
      <c r="T5134" s="33" t="s">
        <v>21</v>
      </c>
      <c r="U5134" s="33" t="s">
        <v>26689</v>
      </c>
      <c r="V5134" s="33" t="s">
        <v>26484</v>
      </c>
      <c r="W5134" s="33" t="s">
        <v>26485</v>
      </c>
      <c r="X5134" s="33" t="s">
        <v>93</v>
      </c>
      <c r="Y5134" s="33">
        <v>1191</v>
      </c>
      <c r="AA5134" s="33" t="s">
        <v>42843</v>
      </c>
      <c r="AB5134" s="33">
        <v>3313</v>
      </c>
      <c r="AC5134" s="103">
        <v>17154</v>
      </c>
    </row>
    <row r="5135" spans="1:29" ht="13" customHeight="1" x14ac:dyDescent="0.2">
      <c r="A5135" s="33" t="s">
        <v>20201</v>
      </c>
      <c r="B5135" s="33">
        <v>28</v>
      </c>
      <c r="C5135" s="33" t="s">
        <v>13</v>
      </c>
      <c r="D5135" s="33" t="s">
        <v>30</v>
      </c>
      <c r="F5135" s="94">
        <v>42388</v>
      </c>
      <c r="G5135" s="33" t="s">
        <v>20202</v>
      </c>
      <c r="H5135" s="33" t="s">
        <v>2748</v>
      </c>
      <c r="I5135" s="33" t="s">
        <v>159</v>
      </c>
      <c r="J5135" s="62" t="s">
        <v>20203</v>
      </c>
      <c r="K5135" s="33" t="s">
        <v>2750</v>
      </c>
      <c r="L5135" s="33" t="s">
        <v>2751</v>
      </c>
      <c r="M5135" s="1" t="s">
        <v>48055</v>
      </c>
      <c r="N5135" s="33" t="s">
        <v>20</v>
      </c>
      <c r="O5135" s="33" t="s">
        <v>20913</v>
      </c>
      <c r="P5135" s="33" t="s">
        <v>45771</v>
      </c>
      <c r="Q5135" s="33" t="s">
        <v>29986</v>
      </c>
      <c r="R5135" s="39" t="s">
        <v>20204</v>
      </c>
      <c r="S5135" s="33" t="s">
        <v>93</v>
      </c>
      <c r="T5135" s="33" t="s">
        <v>21</v>
      </c>
      <c r="U5135" s="33" t="s">
        <v>26689</v>
      </c>
      <c r="V5135" s="33" t="s">
        <v>26484</v>
      </c>
      <c r="W5135" s="33" t="s">
        <v>26485</v>
      </c>
      <c r="X5135" s="33" t="s">
        <v>93</v>
      </c>
      <c r="Y5135" s="33">
        <v>1190</v>
      </c>
      <c r="AA5135" s="33" t="s">
        <v>42844</v>
      </c>
      <c r="AB5135" s="33">
        <v>3310</v>
      </c>
      <c r="AC5135" s="103">
        <v>17149</v>
      </c>
    </row>
    <row r="5136" spans="1:29" ht="13" customHeight="1" x14ac:dyDescent="0.2">
      <c r="A5136" s="33" t="s">
        <v>20283</v>
      </c>
      <c r="B5136" s="33">
        <v>36</v>
      </c>
      <c r="C5136" s="33" t="s">
        <v>13</v>
      </c>
      <c r="D5136" s="33" t="s">
        <v>30</v>
      </c>
      <c r="E5136" s="33" t="s">
        <v>20284</v>
      </c>
      <c r="F5136" s="94">
        <v>42388</v>
      </c>
      <c r="G5136" s="33" t="s">
        <v>20285</v>
      </c>
      <c r="H5136" s="33" t="s">
        <v>265</v>
      </c>
      <c r="I5136" s="33" t="s">
        <v>66</v>
      </c>
      <c r="J5136" s="62" t="s">
        <v>6950</v>
      </c>
      <c r="K5136" s="33" t="s">
        <v>265</v>
      </c>
      <c r="L5136" s="33" t="s">
        <v>42369</v>
      </c>
      <c r="M5136" s="1" t="s">
        <v>48056</v>
      </c>
      <c r="N5136" s="33" t="s">
        <v>20</v>
      </c>
      <c r="O5136" s="33" t="s">
        <v>20286</v>
      </c>
      <c r="P5136" s="33" t="s">
        <v>45771</v>
      </c>
      <c r="Q5136" s="33" t="s">
        <v>29986</v>
      </c>
      <c r="R5136" s="39" t="s">
        <v>20287</v>
      </c>
      <c r="S5136" s="33" t="s">
        <v>93</v>
      </c>
      <c r="T5136" s="33" t="s">
        <v>21</v>
      </c>
      <c r="U5136" s="33" t="s">
        <v>26689</v>
      </c>
      <c r="V5136" s="33" t="s">
        <v>26484</v>
      </c>
      <c r="W5136" s="33" t="s">
        <v>26483</v>
      </c>
      <c r="X5136" s="33" t="s">
        <v>93</v>
      </c>
      <c r="Y5136" s="33">
        <v>1185</v>
      </c>
      <c r="AA5136" s="33" t="s">
        <v>42844</v>
      </c>
      <c r="AB5136" s="33">
        <v>3309</v>
      </c>
      <c r="AC5136" s="103">
        <v>17151</v>
      </c>
    </row>
    <row r="5137" spans="1:29" ht="13" customHeight="1" x14ac:dyDescent="0.2">
      <c r="A5137" s="33" t="s">
        <v>20037</v>
      </c>
      <c r="B5137" s="33">
        <v>55</v>
      </c>
      <c r="C5137" s="33" t="s">
        <v>13</v>
      </c>
      <c r="D5137" s="33" t="s">
        <v>30</v>
      </c>
      <c r="F5137" s="94">
        <v>42388</v>
      </c>
      <c r="G5137" s="33" t="s">
        <v>20038</v>
      </c>
      <c r="H5137" s="33" t="s">
        <v>5880</v>
      </c>
      <c r="I5137" s="33" t="s">
        <v>337</v>
      </c>
      <c r="J5137" s="62" t="s">
        <v>20039</v>
      </c>
      <c r="K5137" s="33" t="s">
        <v>5882</v>
      </c>
      <c r="L5137" s="33" t="s">
        <v>20040</v>
      </c>
      <c r="M5137" s="1" t="s">
        <v>47926</v>
      </c>
      <c r="N5137" s="33" t="s">
        <v>20</v>
      </c>
      <c r="O5137" s="33" t="s">
        <v>20041</v>
      </c>
      <c r="P5137" s="33" t="s">
        <v>45771</v>
      </c>
      <c r="Q5137" s="33" t="s">
        <v>29986</v>
      </c>
      <c r="R5137" s="39" t="s">
        <v>20042</v>
      </c>
      <c r="S5137" s="33" t="s">
        <v>509</v>
      </c>
      <c r="T5137" s="33" t="s">
        <v>21</v>
      </c>
      <c r="U5137" s="33" t="s">
        <v>26682</v>
      </c>
      <c r="V5137" s="33" t="s">
        <v>26482</v>
      </c>
      <c r="W5137" s="33" t="s">
        <v>26485</v>
      </c>
      <c r="X5137" s="33" t="s">
        <v>93</v>
      </c>
      <c r="Y5137" s="33">
        <v>1187</v>
      </c>
      <c r="AA5137" s="33" t="s">
        <v>42844</v>
      </c>
      <c r="AB5137" s="33">
        <v>3311</v>
      </c>
      <c r="AC5137" s="103">
        <v>17148</v>
      </c>
    </row>
    <row r="5138" spans="1:29" ht="13" customHeight="1" x14ac:dyDescent="0.2">
      <c r="A5138" s="33" t="s">
        <v>19686</v>
      </c>
      <c r="B5138" s="33">
        <v>26</v>
      </c>
      <c r="C5138" s="33" t="s">
        <v>13</v>
      </c>
      <c r="D5138" s="33" t="s">
        <v>41</v>
      </c>
      <c r="F5138" s="94">
        <v>42388</v>
      </c>
      <c r="G5138" s="33" t="s">
        <v>19687</v>
      </c>
      <c r="H5138" s="33" t="s">
        <v>1641</v>
      </c>
      <c r="I5138" s="33" t="s">
        <v>38</v>
      </c>
      <c r="J5138" s="62" t="s">
        <v>19688</v>
      </c>
      <c r="K5138" s="33" t="s">
        <v>1643</v>
      </c>
      <c r="L5138" s="33" t="s">
        <v>1644</v>
      </c>
      <c r="M5138" s="1" t="s">
        <v>46709</v>
      </c>
      <c r="N5138" s="33" t="s">
        <v>362</v>
      </c>
      <c r="O5138" s="33" t="s">
        <v>19689</v>
      </c>
      <c r="P5138" s="33" t="s">
        <v>45771</v>
      </c>
      <c r="Q5138" s="33" t="s">
        <v>29986</v>
      </c>
      <c r="R5138" s="39" t="s">
        <v>19690</v>
      </c>
      <c r="S5138" s="33" t="s">
        <v>509</v>
      </c>
      <c r="T5138" s="33" t="s">
        <v>45897</v>
      </c>
      <c r="U5138" s="33" t="s">
        <v>49804</v>
      </c>
      <c r="V5138" s="33" t="s">
        <v>26484</v>
      </c>
      <c r="W5138" s="33" t="s">
        <v>26485</v>
      </c>
      <c r="AA5138" s="33" t="s">
        <v>42842</v>
      </c>
      <c r="AB5138" s="33">
        <v>3312</v>
      </c>
      <c r="AC5138" s="103">
        <v>17152</v>
      </c>
    </row>
    <row r="5139" spans="1:29" ht="13" customHeight="1" x14ac:dyDescent="0.2">
      <c r="A5139" s="33" t="s">
        <v>20403</v>
      </c>
      <c r="B5139" s="33">
        <v>27</v>
      </c>
      <c r="C5139" s="33" t="s">
        <v>13</v>
      </c>
      <c r="D5139" s="33" t="s">
        <v>30</v>
      </c>
      <c r="E5139" s="33" t="s">
        <v>20404</v>
      </c>
      <c r="F5139" s="94">
        <v>42387</v>
      </c>
      <c r="G5139" s="33" t="s">
        <v>20405</v>
      </c>
      <c r="H5139" s="33" t="s">
        <v>1874</v>
      </c>
      <c r="I5139" s="33" t="s">
        <v>105</v>
      </c>
      <c r="J5139" s="62" t="s">
        <v>1875</v>
      </c>
      <c r="K5139" s="33" t="s">
        <v>401</v>
      </c>
      <c r="L5139" s="33" t="s">
        <v>1876</v>
      </c>
      <c r="M5139" s="1" t="s">
        <v>48057</v>
      </c>
      <c r="N5139" s="33" t="s">
        <v>20</v>
      </c>
      <c r="O5139" s="33" t="s">
        <v>20406</v>
      </c>
      <c r="P5139" s="33" t="s">
        <v>504</v>
      </c>
      <c r="Q5139" s="33" t="s">
        <v>29986</v>
      </c>
      <c r="R5139" s="39" t="s">
        <v>20407</v>
      </c>
      <c r="S5139" s="33" t="s">
        <v>93</v>
      </c>
      <c r="T5139" s="33" t="s">
        <v>21</v>
      </c>
      <c r="U5139" s="33" t="s">
        <v>26682</v>
      </c>
      <c r="V5139" s="33" t="s">
        <v>26482</v>
      </c>
      <c r="W5139" s="33" t="s">
        <v>26486</v>
      </c>
      <c r="X5139" s="33" t="s">
        <v>93</v>
      </c>
      <c r="Y5139" s="33">
        <v>1184</v>
      </c>
      <c r="Z5139" s="33" t="s">
        <v>42353</v>
      </c>
      <c r="AA5139" s="33" t="s">
        <v>42842</v>
      </c>
      <c r="AB5139" s="33">
        <v>3307</v>
      </c>
      <c r="AC5139" s="103">
        <v>17145</v>
      </c>
    </row>
    <row r="5140" spans="1:29" ht="13" customHeight="1" x14ac:dyDescent="0.2">
      <c r="A5140" s="33" t="s">
        <v>19919</v>
      </c>
      <c r="B5140" s="33">
        <v>33</v>
      </c>
      <c r="C5140" s="33" t="s">
        <v>13</v>
      </c>
      <c r="D5140" s="33" t="s">
        <v>30</v>
      </c>
      <c r="F5140" s="94">
        <v>42387</v>
      </c>
      <c r="G5140" s="33" t="s">
        <v>19920</v>
      </c>
      <c r="H5140" s="33" t="s">
        <v>515</v>
      </c>
      <c r="I5140" s="33" t="s">
        <v>111</v>
      </c>
      <c r="J5140" s="62" t="s">
        <v>5788</v>
      </c>
      <c r="K5140" s="33" t="s">
        <v>516</v>
      </c>
      <c r="L5140" s="33" t="s">
        <v>517</v>
      </c>
      <c r="M5140" s="1" t="s">
        <v>46078</v>
      </c>
      <c r="N5140" s="33" t="s">
        <v>20</v>
      </c>
      <c r="O5140" s="33" t="s">
        <v>20926</v>
      </c>
      <c r="P5140" s="33" t="s">
        <v>45771</v>
      </c>
      <c r="Q5140" s="33" t="s">
        <v>29986</v>
      </c>
      <c r="R5140" s="39" t="s">
        <v>19921</v>
      </c>
      <c r="S5140" s="33" t="s">
        <v>509</v>
      </c>
      <c r="T5140" s="33" t="s">
        <v>21</v>
      </c>
      <c r="U5140" s="33" t="s">
        <v>26689</v>
      </c>
      <c r="V5140" s="33" t="s">
        <v>26484</v>
      </c>
      <c r="W5140" s="33" t="s">
        <v>26485</v>
      </c>
      <c r="X5140" s="33" t="s">
        <v>93</v>
      </c>
      <c r="Y5140" s="33">
        <v>1178</v>
      </c>
      <c r="AA5140" s="33" t="s">
        <v>42844</v>
      </c>
      <c r="AB5140" s="33">
        <v>3305</v>
      </c>
      <c r="AC5140" s="103">
        <v>17147</v>
      </c>
    </row>
    <row r="5141" spans="1:29" ht="13" customHeight="1" x14ac:dyDescent="0.2">
      <c r="A5141" s="33" t="s">
        <v>20153</v>
      </c>
      <c r="B5141" s="33">
        <v>39</v>
      </c>
      <c r="C5141" s="33" t="s">
        <v>13</v>
      </c>
      <c r="D5141" s="33" t="s">
        <v>30</v>
      </c>
      <c r="F5141" s="94">
        <v>42387</v>
      </c>
      <c r="G5141" s="33" t="s">
        <v>20154</v>
      </c>
      <c r="H5141" s="33" t="s">
        <v>581</v>
      </c>
      <c r="I5141" s="33" t="s">
        <v>111</v>
      </c>
      <c r="J5141" s="62" t="s">
        <v>9585</v>
      </c>
      <c r="K5141" s="33" t="s">
        <v>582</v>
      </c>
      <c r="L5141" s="33" t="s">
        <v>583</v>
      </c>
      <c r="M5141" s="1" t="s">
        <v>45935</v>
      </c>
      <c r="N5141" s="33" t="s">
        <v>20</v>
      </c>
      <c r="O5141" s="33" t="s">
        <v>20927</v>
      </c>
      <c r="P5141" s="33" t="s">
        <v>45771</v>
      </c>
      <c r="Q5141" s="33" t="s">
        <v>29986</v>
      </c>
      <c r="R5141" s="39" t="s">
        <v>20155</v>
      </c>
      <c r="S5141" s="33" t="s">
        <v>509</v>
      </c>
      <c r="T5141" s="33" t="s">
        <v>21</v>
      </c>
      <c r="U5141" s="33" t="s">
        <v>26689</v>
      </c>
      <c r="V5141" s="33" t="s">
        <v>26484</v>
      </c>
      <c r="W5141" s="33" t="s">
        <v>26485</v>
      </c>
      <c r="X5141" s="33" t="s">
        <v>93</v>
      </c>
      <c r="Y5141" s="33">
        <v>1186</v>
      </c>
      <c r="AA5141" s="33" t="s">
        <v>42844</v>
      </c>
      <c r="AB5141" s="33">
        <v>3306</v>
      </c>
      <c r="AC5141" s="103">
        <v>17143</v>
      </c>
    </row>
    <row r="5142" spans="1:29" ht="13" customHeight="1" x14ac:dyDescent="0.2">
      <c r="A5142" s="33" t="s">
        <v>20517</v>
      </c>
      <c r="B5142" s="33">
        <v>28</v>
      </c>
      <c r="C5142" s="33" t="s">
        <v>13</v>
      </c>
      <c r="D5142" s="33" t="s">
        <v>30</v>
      </c>
      <c r="E5142" s="33" t="s">
        <v>20518</v>
      </c>
      <c r="F5142" s="94">
        <v>42387</v>
      </c>
      <c r="G5142" s="33" t="s">
        <v>20519</v>
      </c>
      <c r="H5142" s="33" t="s">
        <v>994</v>
      </c>
      <c r="I5142" s="33" t="s">
        <v>55</v>
      </c>
      <c r="J5142" s="62" t="s">
        <v>4110</v>
      </c>
      <c r="K5142" s="33" t="s">
        <v>995</v>
      </c>
      <c r="L5142" s="33" t="s">
        <v>996</v>
      </c>
      <c r="M5142" s="1" t="s">
        <v>46233</v>
      </c>
      <c r="N5142" s="33" t="s">
        <v>20</v>
      </c>
      <c r="O5142" s="33" t="s">
        <v>20520</v>
      </c>
      <c r="P5142" s="33" t="s">
        <v>45771</v>
      </c>
      <c r="Q5142" s="33" t="s">
        <v>29986</v>
      </c>
      <c r="R5142" s="39" t="s">
        <v>20521</v>
      </c>
      <c r="S5142" s="33" t="s">
        <v>22</v>
      </c>
      <c r="T5142" s="33" t="s">
        <v>45897</v>
      </c>
      <c r="U5142" s="33" t="s">
        <v>39851</v>
      </c>
      <c r="V5142" s="33" t="s">
        <v>26482</v>
      </c>
      <c r="W5142" s="33" t="s">
        <v>26485</v>
      </c>
      <c r="X5142" s="33" t="s">
        <v>93</v>
      </c>
      <c r="Y5142" s="33">
        <v>1182</v>
      </c>
      <c r="AA5142" s="33" t="s">
        <v>42844</v>
      </c>
      <c r="AB5142" s="33">
        <v>3308</v>
      </c>
      <c r="AC5142" s="103">
        <v>17146</v>
      </c>
    </row>
    <row r="5143" spans="1:29" ht="13" customHeight="1" x14ac:dyDescent="0.2">
      <c r="A5143" s="33" t="s">
        <v>20457</v>
      </c>
      <c r="B5143" s="33">
        <v>29</v>
      </c>
      <c r="C5143" s="33" t="s">
        <v>13</v>
      </c>
      <c r="D5143" s="33" t="s">
        <v>30</v>
      </c>
      <c r="E5143" s="33" t="s">
        <v>20458</v>
      </c>
      <c r="F5143" s="94">
        <v>42387</v>
      </c>
      <c r="G5143" s="33" t="s">
        <v>20459</v>
      </c>
      <c r="H5143" s="33" t="s">
        <v>12298</v>
      </c>
      <c r="I5143" s="33" t="s">
        <v>38</v>
      </c>
      <c r="J5143" s="62" t="s">
        <v>12299</v>
      </c>
      <c r="K5143" s="33" t="s">
        <v>555</v>
      </c>
      <c r="L5143" s="33" t="s">
        <v>12300</v>
      </c>
      <c r="M5143" s="1" t="s">
        <v>48058</v>
      </c>
      <c r="N5143" s="33" t="s">
        <v>20</v>
      </c>
      <c r="O5143" s="33" t="s">
        <v>20460</v>
      </c>
      <c r="P5143" s="33" t="s">
        <v>45771</v>
      </c>
      <c r="Q5143" s="33" t="s">
        <v>29986</v>
      </c>
      <c r="R5143" s="39" t="s">
        <v>20461</v>
      </c>
      <c r="S5143" s="33" t="s">
        <v>509</v>
      </c>
      <c r="T5143" s="33" t="s">
        <v>28</v>
      </c>
      <c r="U5143" s="33" t="s">
        <v>26520</v>
      </c>
      <c r="V5143" s="33" t="s">
        <v>26482</v>
      </c>
      <c r="W5143" s="33" t="s">
        <v>26485</v>
      </c>
      <c r="X5143" s="33" t="s">
        <v>509</v>
      </c>
      <c r="Y5143" s="33">
        <v>1189</v>
      </c>
      <c r="AA5143" s="33" t="s">
        <v>42844</v>
      </c>
      <c r="AB5143" s="33">
        <v>3304</v>
      </c>
      <c r="AC5143" s="103">
        <v>17144</v>
      </c>
    </row>
    <row r="5144" spans="1:29" ht="13" customHeight="1" x14ac:dyDescent="0.2">
      <c r="A5144" s="33" t="s">
        <v>19586</v>
      </c>
      <c r="B5144" s="33">
        <v>24</v>
      </c>
      <c r="C5144" s="33" t="s">
        <v>13</v>
      </c>
      <c r="D5144" s="33" t="s">
        <v>41</v>
      </c>
      <c r="F5144" s="94">
        <v>42386</v>
      </c>
      <c r="G5144" s="33" t="s">
        <v>19587</v>
      </c>
      <c r="H5144" s="33" t="s">
        <v>91</v>
      </c>
      <c r="I5144" s="33" t="s">
        <v>38</v>
      </c>
      <c r="J5144" s="62" t="s">
        <v>19588</v>
      </c>
      <c r="K5144" s="33" t="s">
        <v>91</v>
      </c>
      <c r="L5144" s="33" t="s">
        <v>92</v>
      </c>
      <c r="M5144" s="1" t="s">
        <v>45984</v>
      </c>
      <c r="N5144" s="33" t="s">
        <v>4952</v>
      </c>
      <c r="O5144" s="33" t="s">
        <v>36614</v>
      </c>
      <c r="P5144" s="33" t="s">
        <v>45771</v>
      </c>
      <c r="Q5144" s="33" t="s">
        <v>29986</v>
      </c>
      <c r="R5144" s="39" t="s">
        <v>19589</v>
      </c>
      <c r="S5144" s="33" t="s">
        <v>93</v>
      </c>
      <c r="T5144" s="33" t="s">
        <v>21</v>
      </c>
      <c r="U5144" s="33" t="s">
        <v>26682</v>
      </c>
      <c r="V5144" s="33" t="s">
        <v>26482</v>
      </c>
      <c r="W5144" s="33" t="s">
        <v>26485</v>
      </c>
      <c r="X5144" s="33" t="s">
        <v>93</v>
      </c>
      <c r="Y5144" s="33">
        <v>1171</v>
      </c>
      <c r="AA5144" s="33" t="s">
        <v>42842</v>
      </c>
      <c r="AB5144" s="33">
        <v>3302</v>
      </c>
      <c r="AC5144" s="103">
        <v>17139</v>
      </c>
    </row>
    <row r="5145" spans="1:29" ht="13" customHeight="1" x14ac:dyDescent="0.2">
      <c r="A5145" s="33" t="s">
        <v>20318</v>
      </c>
      <c r="B5145" s="33">
        <v>31</v>
      </c>
      <c r="C5145" s="33" t="s">
        <v>13</v>
      </c>
      <c r="D5145" s="33" t="s">
        <v>30</v>
      </c>
      <c r="E5145" s="33" t="s">
        <v>20319</v>
      </c>
      <c r="F5145" s="94">
        <v>42386</v>
      </c>
      <c r="G5145" s="33" t="s">
        <v>20320</v>
      </c>
      <c r="H5145" s="33" t="s">
        <v>20321</v>
      </c>
      <c r="I5145" s="33" t="s">
        <v>220</v>
      </c>
      <c r="J5145" s="62" t="s">
        <v>20322</v>
      </c>
      <c r="K5145" s="33" t="s">
        <v>561</v>
      </c>
      <c r="L5145" s="33" t="s">
        <v>5915</v>
      </c>
      <c r="M5145" s="1" t="s">
        <v>46157</v>
      </c>
      <c r="N5145" s="33" t="s">
        <v>20</v>
      </c>
      <c r="O5145" s="33" t="s">
        <v>20323</v>
      </c>
      <c r="P5145" s="33" t="s">
        <v>31864</v>
      </c>
      <c r="Q5145" s="33" t="s">
        <v>29986</v>
      </c>
      <c r="R5145" s="39" t="s">
        <v>20324</v>
      </c>
      <c r="S5145" s="33" t="s">
        <v>93</v>
      </c>
      <c r="T5145" s="33" t="s">
        <v>21</v>
      </c>
      <c r="U5145" s="33" t="s">
        <v>26689</v>
      </c>
      <c r="V5145" s="33" t="s">
        <v>26484</v>
      </c>
      <c r="W5145" s="33" t="s">
        <v>26486</v>
      </c>
      <c r="X5145" s="33" t="s">
        <v>509</v>
      </c>
      <c r="Y5145" s="33">
        <v>1175</v>
      </c>
      <c r="AA5145" s="33" t="s">
        <v>42844</v>
      </c>
      <c r="AB5145" s="33">
        <v>3299</v>
      </c>
      <c r="AC5145" s="103">
        <v>17141</v>
      </c>
    </row>
    <row r="5146" spans="1:29" ht="13" customHeight="1" x14ac:dyDescent="0.2">
      <c r="A5146" s="33" t="s">
        <v>20122</v>
      </c>
      <c r="B5146" s="33">
        <v>38</v>
      </c>
      <c r="C5146" s="33" t="s">
        <v>13</v>
      </c>
      <c r="D5146" s="33" t="s">
        <v>30</v>
      </c>
      <c r="E5146" s="33" t="s">
        <v>20123</v>
      </c>
      <c r="F5146" s="94">
        <v>42386</v>
      </c>
      <c r="G5146" s="33" t="s">
        <v>20124</v>
      </c>
      <c r="H5146" s="33" t="s">
        <v>20125</v>
      </c>
      <c r="I5146" s="33" t="s">
        <v>87</v>
      </c>
      <c r="J5146" s="62" t="s">
        <v>20126</v>
      </c>
      <c r="K5146" s="33" t="s">
        <v>11569</v>
      </c>
      <c r="L5146" s="33" t="s">
        <v>20127</v>
      </c>
      <c r="M5146" s="1" t="s">
        <v>48059</v>
      </c>
      <c r="N5146" s="33" t="s">
        <v>4952</v>
      </c>
      <c r="O5146" s="33" t="s">
        <v>20128</v>
      </c>
      <c r="P5146" s="33" t="s">
        <v>45771</v>
      </c>
      <c r="Q5146" s="33" t="s">
        <v>29986</v>
      </c>
      <c r="R5146" s="39" t="s">
        <v>20129</v>
      </c>
      <c r="S5146" s="33" t="s">
        <v>93</v>
      </c>
      <c r="T5146" s="33" t="s">
        <v>21</v>
      </c>
      <c r="U5146" s="33" t="s">
        <v>26689</v>
      </c>
      <c r="V5146" s="33" t="s">
        <v>26482</v>
      </c>
      <c r="W5146" s="33" t="s">
        <v>26485</v>
      </c>
      <c r="X5146" s="33" t="s">
        <v>93</v>
      </c>
      <c r="Y5146" s="33">
        <v>1174</v>
      </c>
      <c r="AA5146" s="33" t="s">
        <v>42844</v>
      </c>
      <c r="AB5146" s="33">
        <v>3300</v>
      </c>
      <c r="AC5146" s="103">
        <v>17134</v>
      </c>
    </row>
    <row r="5147" spans="1:29" ht="13" customHeight="1" x14ac:dyDescent="0.2">
      <c r="A5147" s="33" t="s">
        <v>20361</v>
      </c>
      <c r="B5147" s="33">
        <v>47</v>
      </c>
      <c r="C5147" s="33" t="s">
        <v>13</v>
      </c>
      <c r="D5147" s="33" t="s">
        <v>30</v>
      </c>
      <c r="E5147" s="33" t="s">
        <v>20362</v>
      </c>
      <c r="F5147" s="94">
        <v>42386</v>
      </c>
      <c r="G5147" s="33" t="s">
        <v>20363</v>
      </c>
      <c r="H5147" s="33" t="s">
        <v>600</v>
      </c>
      <c r="I5147" s="33" t="s">
        <v>55</v>
      </c>
      <c r="J5147" s="62" t="s">
        <v>16357</v>
      </c>
      <c r="K5147" s="33" t="s">
        <v>601</v>
      </c>
      <c r="L5147" s="33" t="s">
        <v>15218</v>
      </c>
      <c r="M5147" s="1" t="s">
        <v>48929</v>
      </c>
      <c r="N5147" s="33" t="s">
        <v>20</v>
      </c>
      <c r="O5147" s="33" t="s">
        <v>36615</v>
      </c>
      <c r="P5147" s="33" t="s">
        <v>45771</v>
      </c>
      <c r="Q5147" s="33" t="s">
        <v>29986</v>
      </c>
      <c r="R5147" s="39" t="s">
        <v>20364</v>
      </c>
      <c r="S5147" s="33" t="s">
        <v>93</v>
      </c>
      <c r="T5147" s="33" t="s">
        <v>21</v>
      </c>
      <c r="U5147" s="33" t="s">
        <v>26682</v>
      </c>
      <c r="V5147" s="33" t="s">
        <v>26484</v>
      </c>
      <c r="W5147" s="33" t="s">
        <v>26485</v>
      </c>
      <c r="Z5147" s="33" t="s">
        <v>42353</v>
      </c>
      <c r="AA5147" s="33" t="s">
        <v>42842</v>
      </c>
      <c r="AB5147" s="33">
        <v>3301</v>
      </c>
      <c r="AC5147" s="103">
        <v>17142</v>
      </c>
    </row>
    <row r="5148" spans="1:29" ht="13" customHeight="1" x14ac:dyDescent="0.2">
      <c r="A5148" s="33" t="s">
        <v>19328</v>
      </c>
      <c r="B5148" s="33">
        <v>52</v>
      </c>
      <c r="C5148" s="33" t="s">
        <v>13</v>
      </c>
      <c r="D5148" s="33" t="s">
        <v>78</v>
      </c>
      <c r="E5148" s="33" t="s">
        <v>19329</v>
      </c>
      <c r="F5148" s="94">
        <v>42386</v>
      </c>
      <c r="G5148" s="33" t="s">
        <v>19330</v>
      </c>
      <c r="H5148" s="33" t="s">
        <v>658</v>
      </c>
      <c r="I5148" s="33" t="s">
        <v>399</v>
      </c>
      <c r="J5148" s="62" t="s">
        <v>4148</v>
      </c>
      <c r="K5148" s="33" t="s">
        <v>658</v>
      </c>
      <c r="L5148" s="33" t="s">
        <v>4149</v>
      </c>
      <c r="M5148" s="1" t="s">
        <v>46104</v>
      </c>
      <c r="N5148" s="33" t="s">
        <v>20</v>
      </c>
      <c r="O5148" s="33" t="s">
        <v>19331</v>
      </c>
      <c r="P5148" s="33" t="s">
        <v>947</v>
      </c>
      <c r="Q5148" s="33" t="s">
        <v>29986</v>
      </c>
      <c r="R5148" s="39" t="s">
        <v>19332</v>
      </c>
      <c r="S5148" s="33" t="s">
        <v>93</v>
      </c>
      <c r="T5148" s="33" t="s">
        <v>21</v>
      </c>
      <c r="U5148" s="33" t="s">
        <v>26689</v>
      </c>
      <c r="V5148" s="33" t="s">
        <v>26484</v>
      </c>
      <c r="W5148" s="33" t="s">
        <v>26485</v>
      </c>
      <c r="X5148" s="33" t="s">
        <v>93</v>
      </c>
      <c r="Y5148" s="33">
        <v>1170</v>
      </c>
      <c r="AA5148" s="33" t="s">
        <v>42842</v>
      </c>
      <c r="AB5148" s="33">
        <v>3298</v>
      </c>
      <c r="AC5148" s="103">
        <v>17140</v>
      </c>
    </row>
    <row r="5149" spans="1:29" ht="13" customHeight="1" x14ac:dyDescent="0.2">
      <c r="A5149" s="33" t="s">
        <v>20472</v>
      </c>
      <c r="B5149" s="33">
        <v>26</v>
      </c>
      <c r="C5149" s="33" t="s">
        <v>13</v>
      </c>
      <c r="D5149" s="33" t="s">
        <v>30</v>
      </c>
      <c r="E5149" s="33" t="s">
        <v>20473</v>
      </c>
      <c r="F5149" s="94">
        <v>42386</v>
      </c>
      <c r="G5149" s="33" t="s">
        <v>20474</v>
      </c>
      <c r="H5149" s="33" t="s">
        <v>1333</v>
      </c>
      <c r="I5149" s="33" t="s">
        <v>111</v>
      </c>
      <c r="J5149" s="62" t="s">
        <v>20475</v>
      </c>
      <c r="K5149" s="33" t="s">
        <v>582</v>
      </c>
      <c r="L5149" s="33" t="s">
        <v>1334</v>
      </c>
      <c r="M5149" s="1" t="s">
        <v>46074</v>
      </c>
      <c r="N5149" s="33" t="s">
        <v>20</v>
      </c>
      <c r="O5149" s="33" t="s">
        <v>20940</v>
      </c>
      <c r="P5149" s="33" t="s">
        <v>32383</v>
      </c>
      <c r="Q5149" s="33" t="s">
        <v>18502</v>
      </c>
      <c r="R5149" s="39" t="s">
        <v>20476</v>
      </c>
      <c r="S5149" s="33" t="s">
        <v>93</v>
      </c>
      <c r="T5149" s="33" t="s">
        <v>45897</v>
      </c>
      <c r="U5149" s="33" t="s">
        <v>49804</v>
      </c>
      <c r="V5149" s="33" t="s">
        <v>26482</v>
      </c>
      <c r="W5149" s="33" t="s">
        <v>26485</v>
      </c>
      <c r="X5149" s="33" t="s">
        <v>509</v>
      </c>
      <c r="Y5149" s="33">
        <v>1188</v>
      </c>
      <c r="AA5149" s="33" t="s">
        <v>42842</v>
      </c>
      <c r="AB5149" s="33">
        <v>3303</v>
      </c>
      <c r="AC5149" s="103">
        <v>17135</v>
      </c>
    </row>
    <row r="5150" spans="1:29" ht="13" customHeight="1" x14ac:dyDescent="0.2">
      <c r="A5150" s="33" t="s">
        <v>19264</v>
      </c>
      <c r="B5150" s="33">
        <v>19</v>
      </c>
      <c r="C5150" s="33" t="s">
        <v>13</v>
      </c>
      <c r="D5150" s="33" t="s">
        <v>78</v>
      </c>
      <c r="E5150" s="33" t="s">
        <v>19265</v>
      </c>
      <c r="F5150" s="94">
        <v>42385</v>
      </c>
      <c r="G5150" s="33" t="s">
        <v>19266</v>
      </c>
      <c r="H5150" s="33" t="s">
        <v>19267</v>
      </c>
      <c r="I5150" s="33" t="s">
        <v>55</v>
      </c>
      <c r="J5150" s="62" t="s">
        <v>19268</v>
      </c>
      <c r="K5150" s="33" t="s">
        <v>4864</v>
      </c>
      <c r="L5150" s="33" t="s">
        <v>56</v>
      </c>
      <c r="M5150" s="1" t="s">
        <v>46694</v>
      </c>
      <c r="N5150" s="33" t="s">
        <v>20</v>
      </c>
      <c r="O5150" s="33" t="s">
        <v>36616</v>
      </c>
      <c r="P5150" s="33" t="s">
        <v>45771</v>
      </c>
      <c r="Q5150" s="33" t="s">
        <v>29986</v>
      </c>
      <c r="R5150" s="39" t="s">
        <v>19269</v>
      </c>
      <c r="S5150" s="33" t="s">
        <v>93</v>
      </c>
      <c r="T5150" s="33" t="s">
        <v>21</v>
      </c>
      <c r="U5150" s="33" t="s">
        <v>26689</v>
      </c>
      <c r="V5150" s="33" t="s">
        <v>26484</v>
      </c>
      <c r="W5150" s="33" t="s">
        <v>26486</v>
      </c>
      <c r="X5150" s="33" t="s">
        <v>93</v>
      </c>
      <c r="Y5150" s="33">
        <v>1181</v>
      </c>
      <c r="AA5150" s="33" t="s">
        <v>42843</v>
      </c>
      <c r="AB5150" s="33">
        <v>3293</v>
      </c>
      <c r="AC5150" s="103">
        <v>17132</v>
      </c>
    </row>
    <row r="5151" spans="1:29" ht="13" customHeight="1" x14ac:dyDescent="0.2">
      <c r="A5151" s="33" t="s">
        <v>20279</v>
      </c>
      <c r="B5151" s="33">
        <v>27</v>
      </c>
      <c r="C5151" s="33" t="s">
        <v>13</v>
      </c>
      <c r="D5151" s="33" t="s">
        <v>30</v>
      </c>
      <c r="F5151" s="94">
        <v>42385</v>
      </c>
      <c r="G5151" s="33" t="s">
        <v>20280</v>
      </c>
      <c r="H5151" s="33" t="s">
        <v>529</v>
      </c>
      <c r="I5151" s="33" t="s">
        <v>66</v>
      </c>
      <c r="J5151" s="62" t="s">
        <v>1471</v>
      </c>
      <c r="K5151" s="33" t="s">
        <v>530</v>
      </c>
      <c r="L5151" s="33" t="s">
        <v>531</v>
      </c>
      <c r="M5151" s="1" t="s">
        <v>46041</v>
      </c>
      <c r="N5151" s="33" t="s">
        <v>20</v>
      </c>
      <c r="O5151" s="33" t="s">
        <v>20281</v>
      </c>
      <c r="P5151" s="33" t="s">
        <v>45771</v>
      </c>
      <c r="Q5151" s="33" t="s">
        <v>29986</v>
      </c>
      <c r="R5151" s="39" t="s">
        <v>20282</v>
      </c>
      <c r="S5151" s="33" t="s">
        <v>93</v>
      </c>
      <c r="T5151" s="33" t="s">
        <v>21</v>
      </c>
      <c r="U5151" s="33" t="s">
        <v>26689</v>
      </c>
      <c r="V5151" s="33" t="s">
        <v>26484</v>
      </c>
      <c r="W5151" s="33" t="s">
        <v>26486</v>
      </c>
      <c r="X5151" s="33" t="s">
        <v>93</v>
      </c>
      <c r="Y5151" s="33">
        <v>1173</v>
      </c>
      <c r="AA5151" s="33" t="s">
        <v>42844</v>
      </c>
      <c r="AB5151" s="33">
        <v>3292</v>
      </c>
      <c r="AC5151" s="103">
        <v>17138</v>
      </c>
    </row>
    <row r="5152" spans="1:29" ht="13" customHeight="1" x14ac:dyDescent="0.2">
      <c r="A5152" s="33" t="s">
        <v>20477</v>
      </c>
      <c r="B5152" s="33">
        <v>25</v>
      </c>
      <c r="C5152" s="33" t="s">
        <v>102</v>
      </c>
      <c r="D5152" s="33" t="s">
        <v>30</v>
      </c>
      <c r="E5152" s="33" t="s">
        <v>20478</v>
      </c>
      <c r="F5152" s="94">
        <v>42385</v>
      </c>
      <c r="G5152" s="33" t="s">
        <v>20479</v>
      </c>
      <c r="H5152" s="33" t="s">
        <v>20480</v>
      </c>
      <c r="I5152" s="33" t="s">
        <v>38</v>
      </c>
      <c r="J5152" s="62" t="s">
        <v>20481</v>
      </c>
      <c r="K5152" s="33" t="s">
        <v>142</v>
      </c>
      <c r="L5152" s="33" t="s">
        <v>20482</v>
      </c>
      <c r="M5152" s="1" t="s">
        <v>47821</v>
      </c>
      <c r="N5152" s="33" t="s">
        <v>20</v>
      </c>
      <c r="O5152" s="33" t="s">
        <v>20483</v>
      </c>
      <c r="P5152" s="33" t="s">
        <v>45771</v>
      </c>
      <c r="Q5152" s="33" t="s">
        <v>29986</v>
      </c>
      <c r="R5152" s="39" t="s">
        <v>20484</v>
      </c>
      <c r="S5152" s="33" t="s">
        <v>93</v>
      </c>
      <c r="T5152" s="33" t="s">
        <v>45897</v>
      </c>
      <c r="U5152" s="33" t="s">
        <v>49804</v>
      </c>
      <c r="V5152" s="33" t="s">
        <v>26482</v>
      </c>
      <c r="W5152" s="33" t="s">
        <v>26483</v>
      </c>
      <c r="X5152" s="33" t="s">
        <v>93</v>
      </c>
      <c r="Y5152" s="33">
        <v>1177</v>
      </c>
      <c r="AA5152" s="33" t="s">
        <v>42844</v>
      </c>
      <c r="AB5152" s="33">
        <v>3296</v>
      </c>
      <c r="AC5152" s="103">
        <v>17131</v>
      </c>
    </row>
    <row r="5153" spans="1:29" ht="13" customHeight="1" x14ac:dyDescent="0.2">
      <c r="A5153" s="33" t="s">
        <v>19622</v>
      </c>
      <c r="B5153" s="33">
        <v>34</v>
      </c>
      <c r="C5153" s="33" t="s">
        <v>13</v>
      </c>
      <c r="D5153" s="33" t="s">
        <v>41</v>
      </c>
      <c r="F5153" s="94">
        <v>42385</v>
      </c>
      <c r="G5153" s="33" t="s">
        <v>19623</v>
      </c>
      <c r="H5153" s="33" t="s">
        <v>91</v>
      </c>
      <c r="I5153" s="33" t="s">
        <v>38</v>
      </c>
      <c r="J5153" s="62" t="s">
        <v>9888</v>
      </c>
      <c r="K5153" s="33" t="s">
        <v>91</v>
      </c>
      <c r="L5153" s="33" t="s">
        <v>92</v>
      </c>
      <c r="M5153" s="1" t="s">
        <v>45984</v>
      </c>
      <c r="N5153" s="33" t="s">
        <v>20</v>
      </c>
      <c r="O5153" s="33" t="s">
        <v>19624</v>
      </c>
      <c r="P5153" s="33" t="s">
        <v>45771</v>
      </c>
      <c r="Q5153" s="33" t="s">
        <v>29986</v>
      </c>
      <c r="R5153" s="39" t="s">
        <v>19625</v>
      </c>
      <c r="S5153" s="33" t="s">
        <v>93</v>
      </c>
      <c r="T5153" s="33" t="s">
        <v>45897</v>
      </c>
      <c r="U5153" s="33" t="s">
        <v>39851</v>
      </c>
      <c r="V5153" s="33" t="s">
        <v>26482</v>
      </c>
      <c r="W5153" s="33" t="s">
        <v>26486</v>
      </c>
      <c r="X5153" s="33" t="s">
        <v>93</v>
      </c>
      <c r="Y5153" s="33">
        <v>1172</v>
      </c>
      <c r="AA5153" s="33" t="s">
        <v>42842</v>
      </c>
      <c r="AB5153" s="33">
        <v>3294</v>
      </c>
      <c r="AC5153" s="103">
        <v>17130</v>
      </c>
    </row>
    <row r="5154" spans="1:29" ht="13" customHeight="1" x14ac:dyDescent="0.2">
      <c r="A5154" s="33" t="s">
        <v>20540</v>
      </c>
      <c r="B5154" s="33">
        <v>44</v>
      </c>
      <c r="C5154" s="33" t="s">
        <v>13</v>
      </c>
      <c r="D5154" s="33" t="s">
        <v>30</v>
      </c>
      <c r="E5154" s="33" t="s">
        <v>20541</v>
      </c>
      <c r="F5154" s="94">
        <v>42385</v>
      </c>
      <c r="G5154" s="33" t="s">
        <v>20542</v>
      </c>
      <c r="H5154" s="33" t="s">
        <v>303</v>
      </c>
      <c r="I5154" s="33" t="s">
        <v>105</v>
      </c>
      <c r="J5154" s="62" t="s">
        <v>5425</v>
      </c>
      <c r="K5154" s="33" t="s">
        <v>106</v>
      </c>
      <c r="L5154" s="33" t="s">
        <v>1287</v>
      </c>
      <c r="M5154" s="1" t="s">
        <v>47661</v>
      </c>
      <c r="N5154" s="33" t="s">
        <v>20</v>
      </c>
      <c r="O5154" s="33" t="s">
        <v>20920</v>
      </c>
      <c r="P5154" s="33" t="s">
        <v>45771</v>
      </c>
      <c r="Q5154" s="33" t="s">
        <v>29986</v>
      </c>
      <c r="R5154" s="39" t="s">
        <v>20543</v>
      </c>
      <c r="S5154" s="33" t="s">
        <v>93</v>
      </c>
      <c r="T5154" s="33" t="s">
        <v>45897</v>
      </c>
      <c r="U5154" s="33" t="s">
        <v>39851</v>
      </c>
      <c r="V5154" s="33" t="s">
        <v>26482</v>
      </c>
      <c r="W5154" s="33" t="s">
        <v>26485</v>
      </c>
      <c r="X5154" s="33" t="s">
        <v>93</v>
      </c>
      <c r="Y5154" s="33">
        <v>1176</v>
      </c>
      <c r="AA5154" s="33" t="s">
        <v>42842</v>
      </c>
      <c r="AB5154" s="33">
        <v>3295</v>
      </c>
      <c r="AC5154" s="103">
        <v>17129</v>
      </c>
    </row>
    <row r="5155" spans="1:29" ht="13" customHeight="1" x14ac:dyDescent="0.2">
      <c r="A5155" s="33" t="s">
        <v>20103</v>
      </c>
      <c r="B5155" s="33">
        <v>55</v>
      </c>
      <c r="C5155" s="33" t="s">
        <v>13</v>
      </c>
      <c r="D5155" s="33" t="s">
        <v>30</v>
      </c>
      <c r="F5155" s="94">
        <v>42385</v>
      </c>
      <c r="H5155" s="33" t="s">
        <v>20104</v>
      </c>
      <c r="I5155" s="33" t="s">
        <v>138</v>
      </c>
      <c r="J5155" s="62" t="s">
        <v>20105</v>
      </c>
      <c r="K5155" s="33" t="s">
        <v>20106</v>
      </c>
      <c r="L5155" s="33" t="s">
        <v>140</v>
      </c>
      <c r="M5155" s="1" t="s">
        <v>46476</v>
      </c>
      <c r="N5155" s="33" t="s">
        <v>20</v>
      </c>
      <c r="O5155" s="33" t="s">
        <v>20107</v>
      </c>
      <c r="P5155" s="33" t="s">
        <v>45771</v>
      </c>
      <c r="Q5155" s="33" t="s">
        <v>29986</v>
      </c>
      <c r="R5155" s="39" t="s">
        <v>20108</v>
      </c>
      <c r="S5155" s="33" t="s">
        <v>93</v>
      </c>
      <c r="T5155" s="33" t="s">
        <v>350</v>
      </c>
      <c r="U5155" s="33" t="s">
        <v>26775</v>
      </c>
      <c r="V5155" s="33" t="s">
        <v>26482</v>
      </c>
      <c r="W5155" s="33" t="s">
        <v>26483</v>
      </c>
      <c r="X5155" s="33" t="s">
        <v>93</v>
      </c>
      <c r="Y5155" s="33">
        <v>1179</v>
      </c>
      <c r="AA5155" s="33" t="s">
        <v>42843</v>
      </c>
      <c r="AB5155" s="33">
        <v>3297</v>
      </c>
      <c r="AC5155" s="103">
        <v>17133</v>
      </c>
    </row>
    <row r="5156" spans="1:29" ht="13" customHeight="1" x14ac:dyDescent="0.2">
      <c r="A5156" s="33" t="s">
        <v>19317</v>
      </c>
      <c r="B5156" s="33">
        <v>24</v>
      </c>
      <c r="C5156" s="33" t="s">
        <v>13</v>
      </c>
      <c r="D5156" s="33" t="s">
        <v>78</v>
      </c>
      <c r="E5156" s="33" t="s">
        <v>19318</v>
      </c>
      <c r="F5156" s="94">
        <v>42384</v>
      </c>
      <c r="G5156" s="33" t="s">
        <v>19319</v>
      </c>
      <c r="H5156" s="33" t="s">
        <v>13103</v>
      </c>
      <c r="I5156" s="33" t="s">
        <v>50</v>
      </c>
      <c r="J5156" s="62" t="s">
        <v>19320</v>
      </c>
      <c r="K5156" s="33" t="s">
        <v>554</v>
      </c>
      <c r="L5156" s="33" t="s">
        <v>374</v>
      </c>
      <c r="M5156" s="1" t="s">
        <v>46586</v>
      </c>
      <c r="N5156" s="33" t="s">
        <v>20</v>
      </c>
      <c r="O5156" s="33" t="s">
        <v>36617</v>
      </c>
      <c r="P5156" s="33" t="s">
        <v>45771</v>
      </c>
      <c r="Q5156" s="33" t="s">
        <v>29986</v>
      </c>
      <c r="R5156" s="39" t="s">
        <v>19321</v>
      </c>
      <c r="S5156" s="33" t="s">
        <v>93</v>
      </c>
      <c r="T5156" s="33" t="s">
        <v>21</v>
      </c>
      <c r="U5156" s="33" t="s">
        <v>26689</v>
      </c>
      <c r="V5156" s="33" t="s">
        <v>26484</v>
      </c>
      <c r="W5156" s="33" t="s">
        <v>26485</v>
      </c>
      <c r="X5156" s="33" t="s">
        <v>93</v>
      </c>
      <c r="Y5156" s="33">
        <v>1196</v>
      </c>
      <c r="AA5156" s="33" t="s">
        <v>42842</v>
      </c>
      <c r="AB5156" s="33">
        <v>3291</v>
      </c>
      <c r="AC5156" s="103">
        <v>17126</v>
      </c>
    </row>
    <row r="5157" spans="1:29" ht="13" customHeight="1" x14ac:dyDescent="0.2">
      <c r="A5157" s="33" t="s">
        <v>20627</v>
      </c>
      <c r="B5157" s="33">
        <v>26</v>
      </c>
      <c r="C5157" s="33" t="s">
        <v>13</v>
      </c>
      <c r="D5157" s="33" t="s">
        <v>30</v>
      </c>
      <c r="E5157" s="33" t="s">
        <v>23755</v>
      </c>
      <c r="F5157" s="94">
        <v>42384</v>
      </c>
      <c r="G5157" s="33" t="s">
        <v>20628</v>
      </c>
      <c r="H5157" s="33" t="s">
        <v>20629</v>
      </c>
      <c r="I5157" s="33" t="s">
        <v>138</v>
      </c>
      <c r="J5157" s="62" t="s">
        <v>20630</v>
      </c>
      <c r="K5157" s="33" t="s">
        <v>14425</v>
      </c>
      <c r="L5157" s="33" t="s">
        <v>20631</v>
      </c>
      <c r="M5157" s="1" t="s">
        <v>48060</v>
      </c>
      <c r="N5157" s="33" t="s">
        <v>20</v>
      </c>
      <c r="O5157" s="33" t="s">
        <v>20632</v>
      </c>
      <c r="P5157" s="33" t="s">
        <v>45771</v>
      </c>
      <c r="Q5157" s="33" t="s">
        <v>29986</v>
      </c>
      <c r="R5157" s="39" t="s">
        <v>20633</v>
      </c>
      <c r="S5157" s="33" t="s">
        <v>93</v>
      </c>
      <c r="T5157" s="33" t="s">
        <v>21</v>
      </c>
      <c r="U5157" s="33" t="s">
        <v>26689</v>
      </c>
      <c r="V5157" s="33" t="s">
        <v>26484</v>
      </c>
      <c r="W5157" s="33" t="s">
        <v>26485</v>
      </c>
      <c r="X5157" s="33" t="s">
        <v>93</v>
      </c>
      <c r="Y5157" s="33">
        <v>1180</v>
      </c>
      <c r="AA5157" s="33" t="s">
        <v>42843</v>
      </c>
      <c r="AB5157" s="33">
        <v>3290</v>
      </c>
      <c r="AC5157" s="103">
        <v>17128</v>
      </c>
    </row>
    <row r="5158" spans="1:29" ht="13" customHeight="1" x14ac:dyDescent="0.2">
      <c r="A5158" s="33" t="s">
        <v>19630</v>
      </c>
      <c r="B5158" s="33">
        <v>39</v>
      </c>
      <c r="C5158" s="33" t="s">
        <v>13</v>
      </c>
      <c r="D5158" s="33" t="s">
        <v>41</v>
      </c>
      <c r="F5158" s="94">
        <v>42383</v>
      </c>
      <c r="G5158" s="33" t="s">
        <v>19631</v>
      </c>
      <c r="H5158" s="33" t="s">
        <v>10728</v>
      </c>
      <c r="I5158" s="33" t="s">
        <v>38</v>
      </c>
      <c r="J5158" s="62" t="s">
        <v>10729</v>
      </c>
      <c r="K5158" s="33" t="s">
        <v>91</v>
      </c>
      <c r="L5158" s="33" t="s">
        <v>383</v>
      </c>
      <c r="M5158" s="1" t="s">
        <v>45973</v>
      </c>
      <c r="N5158" s="33" t="s">
        <v>20</v>
      </c>
      <c r="O5158" s="33" t="s">
        <v>20942</v>
      </c>
      <c r="P5158" s="33" t="s">
        <v>45771</v>
      </c>
      <c r="Q5158" s="33" t="s">
        <v>29986</v>
      </c>
      <c r="R5158" s="39" t="s">
        <v>19632</v>
      </c>
      <c r="S5158" s="33" t="s">
        <v>93</v>
      </c>
      <c r="T5158" s="33" t="s">
        <v>21</v>
      </c>
      <c r="U5158" s="33" t="s">
        <v>26682</v>
      </c>
      <c r="V5158" s="33" t="s">
        <v>26482</v>
      </c>
      <c r="W5158" s="33" t="s">
        <v>26485</v>
      </c>
      <c r="X5158" s="33" t="s">
        <v>93</v>
      </c>
      <c r="Y5158" s="33">
        <v>1169</v>
      </c>
      <c r="AA5158" s="33" t="s">
        <v>42844</v>
      </c>
      <c r="AB5158" s="33">
        <v>3289</v>
      </c>
      <c r="AC5158" s="103">
        <v>17121</v>
      </c>
    </row>
    <row r="5159" spans="1:29" ht="13" customHeight="1" x14ac:dyDescent="0.2">
      <c r="A5159" s="33" t="s">
        <v>19942</v>
      </c>
      <c r="B5159" s="33">
        <v>40</v>
      </c>
      <c r="C5159" s="33" t="s">
        <v>13</v>
      </c>
      <c r="D5159" s="33" t="s">
        <v>30</v>
      </c>
      <c r="F5159" s="94">
        <v>42383</v>
      </c>
      <c r="G5159" s="33" t="s">
        <v>19943</v>
      </c>
      <c r="H5159" s="33" t="s">
        <v>65</v>
      </c>
      <c r="I5159" s="33" t="s">
        <v>37</v>
      </c>
      <c r="J5159" s="62" t="s">
        <v>19944</v>
      </c>
      <c r="K5159" s="33" t="s">
        <v>2386</v>
      </c>
      <c r="L5159" s="33" t="s">
        <v>19945</v>
      </c>
      <c r="M5159" s="1" t="s">
        <v>46770</v>
      </c>
      <c r="N5159" s="33" t="s">
        <v>20</v>
      </c>
      <c r="O5159" s="33" t="s">
        <v>19946</v>
      </c>
      <c r="P5159" s="33" t="s">
        <v>45771</v>
      </c>
      <c r="Q5159" s="33" t="s">
        <v>29986</v>
      </c>
      <c r="R5159" s="39" t="s">
        <v>19947</v>
      </c>
      <c r="S5159" s="33" t="s">
        <v>509</v>
      </c>
      <c r="T5159" s="33" t="s">
        <v>21</v>
      </c>
      <c r="U5159" s="33" t="s">
        <v>26689</v>
      </c>
      <c r="V5159" s="33" t="s">
        <v>26484</v>
      </c>
      <c r="W5159" s="33" t="s">
        <v>26485</v>
      </c>
      <c r="X5159" s="33" t="s">
        <v>93</v>
      </c>
      <c r="Y5159" s="33">
        <v>1168</v>
      </c>
      <c r="AA5159" s="33" t="s">
        <v>42844</v>
      </c>
      <c r="AB5159" s="33">
        <v>3288</v>
      </c>
      <c r="AC5159" s="103">
        <v>17122</v>
      </c>
    </row>
    <row r="5160" spans="1:29" ht="13" customHeight="1" x14ac:dyDescent="0.2">
      <c r="A5160" s="33" t="s">
        <v>20001</v>
      </c>
      <c r="B5160" s="33">
        <v>29</v>
      </c>
      <c r="C5160" s="33" t="s">
        <v>13</v>
      </c>
      <c r="D5160" s="33" t="s">
        <v>30</v>
      </c>
      <c r="F5160" s="94">
        <v>42382</v>
      </c>
      <c r="G5160" s="33" t="s">
        <v>20002</v>
      </c>
      <c r="H5160" s="33" t="s">
        <v>5035</v>
      </c>
      <c r="I5160" s="33" t="s">
        <v>297</v>
      </c>
      <c r="J5160" s="62" t="s">
        <v>20003</v>
      </c>
      <c r="K5160" s="33" t="s">
        <v>5036</v>
      </c>
      <c r="L5160" s="33" t="s">
        <v>20004</v>
      </c>
      <c r="M5160" s="1" t="s">
        <v>48062</v>
      </c>
      <c r="N5160" s="33" t="s">
        <v>20</v>
      </c>
      <c r="O5160" s="33" t="s">
        <v>20950</v>
      </c>
      <c r="P5160" s="33" t="s">
        <v>45771</v>
      </c>
      <c r="Q5160" s="33" t="s">
        <v>29986</v>
      </c>
      <c r="R5160" s="39" t="s">
        <v>20005</v>
      </c>
      <c r="S5160" s="33" t="s">
        <v>93</v>
      </c>
      <c r="T5160" s="33" t="s">
        <v>21</v>
      </c>
      <c r="U5160" s="33" t="s">
        <v>26689</v>
      </c>
      <c r="V5160" s="33" t="s">
        <v>26482</v>
      </c>
      <c r="W5160" s="33" t="s">
        <v>26486</v>
      </c>
      <c r="X5160" s="33" t="s">
        <v>509</v>
      </c>
      <c r="Y5160" s="33">
        <v>1183</v>
      </c>
      <c r="AA5160" s="33" t="s">
        <v>42843</v>
      </c>
      <c r="AB5160" s="33">
        <v>3286</v>
      </c>
      <c r="AC5160" s="103">
        <v>17118</v>
      </c>
    </row>
    <row r="5161" spans="1:29" ht="13" customHeight="1" x14ac:dyDescent="0.2">
      <c r="A5161" s="33" t="s">
        <v>20011</v>
      </c>
      <c r="B5161" s="33">
        <v>60</v>
      </c>
      <c r="C5161" s="33" t="s">
        <v>13</v>
      </c>
      <c r="D5161" s="33" t="s">
        <v>30</v>
      </c>
      <c r="F5161" s="94">
        <v>42382</v>
      </c>
      <c r="G5161" s="33" t="s">
        <v>20012</v>
      </c>
      <c r="H5161" s="33" t="s">
        <v>20013</v>
      </c>
      <c r="I5161" s="33" t="s">
        <v>281</v>
      </c>
      <c r="J5161" s="62" t="s">
        <v>20014</v>
      </c>
      <c r="K5161" s="33" t="s">
        <v>20015</v>
      </c>
      <c r="L5161" s="33" t="s">
        <v>20016</v>
      </c>
      <c r="M5161" s="1" t="s">
        <v>48061</v>
      </c>
      <c r="N5161" s="33" t="s">
        <v>20</v>
      </c>
      <c r="O5161" s="33" t="s">
        <v>20937</v>
      </c>
      <c r="P5161" s="33" t="s">
        <v>45771</v>
      </c>
      <c r="Q5161" s="33" t="s">
        <v>29986</v>
      </c>
      <c r="R5161" s="39" t="s">
        <v>20017</v>
      </c>
      <c r="S5161" s="33" t="s">
        <v>509</v>
      </c>
      <c r="T5161" s="33" t="s">
        <v>21</v>
      </c>
      <c r="U5161" s="33" t="s">
        <v>26689</v>
      </c>
      <c r="V5161" s="33" t="s">
        <v>26484</v>
      </c>
      <c r="W5161" s="33" t="s">
        <v>26485</v>
      </c>
      <c r="X5161" s="33" t="s">
        <v>93</v>
      </c>
      <c r="Y5161" s="33">
        <v>1197</v>
      </c>
      <c r="AA5161" s="33" t="s">
        <v>42843</v>
      </c>
      <c r="AB5161" s="33">
        <v>3287</v>
      </c>
      <c r="AC5161" s="103">
        <v>17120</v>
      </c>
    </row>
    <row r="5162" spans="1:29" ht="13" customHeight="1" x14ac:dyDescent="0.2">
      <c r="A5162" s="33" t="s">
        <v>19831</v>
      </c>
      <c r="B5162" s="33">
        <v>49</v>
      </c>
      <c r="C5162" s="33" t="s">
        <v>13</v>
      </c>
      <c r="D5162" s="33" t="s">
        <v>127</v>
      </c>
      <c r="F5162" s="94">
        <v>42381</v>
      </c>
      <c r="G5162" s="33" t="s">
        <v>19832</v>
      </c>
      <c r="H5162" s="33" t="s">
        <v>4057</v>
      </c>
      <c r="I5162" s="33" t="s">
        <v>308</v>
      </c>
      <c r="J5162" s="62" t="s">
        <v>19833</v>
      </c>
      <c r="K5162" s="33" t="s">
        <v>4057</v>
      </c>
      <c r="L5162" s="33" t="s">
        <v>4059</v>
      </c>
      <c r="M5162" s="1" t="s">
        <v>46236</v>
      </c>
      <c r="N5162" s="33" t="s">
        <v>20</v>
      </c>
      <c r="O5162" s="33" t="s">
        <v>20938</v>
      </c>
      <c r="P5162" s="33" t="s">
        <v>45771</v>
      </c>
      <c r="Q5162" s="33" t="s">
        <v>29986</v>
      </c>
      <c r="R5162" s="39" t="s">
        <v>19834</v>
      </c>
      <c r="S5162" s="33" t="s">
        <v>509</v>
      </c>
      <c r="T5162" s="33" t="s">
        <v>21</v>
      </c>
      <c r="U5162" s="33" t="s">
        <v>26682</v>
      </c>
      <c r="V5162" s="33" t="s">
        <v>26482</v>
      </c>
      <c r="W5162" s="33" t="s">
        <v>26485</v>
      </c>
      <c r="X5162" s="33" t="s">
        <v>93</v>
      </c>
      <c r="Y5162" s="33">
        <v>1166</v>
      </c>
      <c r="AA5162" s="33" t="s">
        <v>42844</v>
      </c>
      <c r="AB5162" s="33">
        <v>3285</v>
      </c>
      <c r="AC5162" s="103">
        <v>17117</v>
      </c>
    </row>
    <row r="5163" spans="1:29" ht="13" customHeight="1" x14ac:dyDescent="0.2">
      <c r="A5163" s="33" t="s">
        <v>20333</v>
      </c>
      <c r="B5163" s="33">
        <v>58</v>
      </c>
      <c r="C5163" s="33" t="s">
        <v>13</v>
      </c>
      <c r="D5163" s="33" t="s">
        <v>30</v>
      </c>
      <c r="E5163" s="33" t="s">
        <v>20334</v>
      </c>
      <c r="F5163" s="94">
        <v>42381</v>
      </c>
      <c r="G5163" s="33" t="s">
        <v>20335</v>
      </c>
      <c r="H5163" s="33" t="s">
        <v>3047</v>
      </c>
      <c r="I5163" s="33" t="s">
        <v>224</v>
      </c>
      <c r="J5163" s="62" t="s">
        <v>20336</v>
      </c>
      <c r="K5163" s="33" t="s">
        <v>14937</v>
      </c>
      <c r="L5163" s="33" t="s">
        <v>4636</v>
      </c>
      <c r="M5163" s="1" t="s">
        <v>46287</v>
      </c>
      <c r="N5163" s="33" t="s">
        <v>20</v>
      </c>
      <c r="O5163" s="33" t="s">
        <v>20337</v>
      </c>
      <c r="P5163" s="33" t="s">
        <v>504</v>
      </c>
      <c r="Q5163" s="33" t="s">
        <v>29986</v>
      </c>
      <c r="R5163" s="39" t="s">
        <v>20338</v>
      </c>
      <c r="S5163" s="33" t="s">
        <v>509</v>
      </c>
      <c r="T5163" s="33" t="s">
        <v>21</v>
      </c>
      <c r="U5163" s="33" t="s">
        <v>26689</v>
      </c>
      <c r="V5163" s="33" t="s">
        <v>26484</v>
      </c>
      <c r="W5163" s="33" t="s">
        <v>26485</v>
      </c>
      <c r="X5163" s="33" t="s">
        <v>93</v>
      </c>
      <c r="Y5163" s="33">
        <v>1167</v>
      </c>
      <c r="AA5163" s="33" t="s">
        <v>42842</v>
      </c>
      <c r="AB5163" s="33">
        <v>3284</v>
      </c>
      <c r="AC5163" s="103">
        <v>17115</v>
      </c>
    </row>
    <row r="5164" spans="1:29" ht="13" customHeight="1" x14ac:dyDescent="0.2">
      <c r="A5164" s="33" t="s">
        <v>20171</v>
      </c>
      <c r="B5164" s="33">
        <v>32</v>
      </c>
      <c r="C5164" s="33" t="s">
        <v>13</v>
      </c>
      <c r="D5164" s="33" t="s">
        <v>30</v>
      </c>
      <c r="E5164" s="33" t="s">
        <v>20172</v>
      </c>
      <c r="F5164" s="94">
        <v>42380</v>
      </c>
      <c r="G5164" s="33" t="s">
        <v>20173</v>
      </c>
      <c r="H5164" s="33" t="s">
        <v>1209</v>
      </c>
      <c r="I5164" s="33" t="s">
        <v>191</v>
      </c>
      <c r="J5164" s="62" t="s">
        <v>7971</v>
      </c>
      <c r="K5164" s="33" t="s">
        <v>1209</v>
      </c>
      <c r="L5164" s="33" t="s">
        <v>1210</v>
      </c>
      <c r="M5164" s="1" t="s">
        <v>46036</v>
      </c>
      <c r="N5164" s="33" t="s">
        <v>20</v>
      </c>
      <c r="O5164" s="33" t="s">
        <v>20174</v>
      </c>
      <c r="P5164" s="33" t="s">
        <v>504</v>
      </c>
      <c r="Q5164" s="33" t="s">
        <v>29986</v>
      </c>
      <c r="R5164" s="39" t="s">
        <v>20175</v>
      </c>
      <c r="S5164" s="33" t="s">
        <v>93</v>
      </c>
      <c r="T5164" s="33" t="s">
        <v>21</v>
      </c>
      <c r="U5164" s="33" t="s">
        <v>26689</v>
      </c>
      <c r="V5164" s="33" t="s">
        <v>26482</v>
      </c>
      <c r="W5164" s="33" t="s">
        <v>26485</v>
      </c>
      <c r="X5164" s="33" t="s">
        <v>93</v>
      </c>
      <c r="Y5164" s="33">
        <v>1164</v>
      </c>
      <c r="AA5164" s="33" t="s">
        <v>42842</v>
      </c>
      <c r="AB5164" s="33">
        <v>3280</v>
      </c>
      <c r="AC5164" s="103">
        <v>17114</v>
      </c>
    </row>
    <row r="5165" spans="1:29" ht="13" customHeight="1" x14ac:dyDescent="0.2">
      <c r="A5165" s="33" t="s">
        <v>20494</v>
      </c>
      <c r="B5165" s="33">
        <v>12</v>
      </c>
      <c r="C5165" s="33" t="s">
        <v>102</v>
      </c>
      <c r="D5165" s="33" t="s">
        <v>30</v>
      </c>
      <c r="E5165" s="33" t="s">
        <v>20495</v>
      </c>
      <c r="F5165" s="94">
        <v>42380</v>
      </c>
      <c r="G5165" s="33" t="s">
        <v>20496</v>
      </c>
      <c r="H5165" s="33" t="s">
        <v>20497</v>
      </c>
      <c r="I5165" s="33" t="s">
        <v>373</v>
      </c>
      <c r="J5165" s="62" t="s">
        <v>20498</v>
      </c>
      <c r="K5165" s="33" t="s">
        <v>2309</v>
      </c>
      <c r="L5165" s="33" t="s">
        <v>20499</v>
      </c>
      <c r="M5165" s="1" t="s">
        <v>48929</v>
      </c>
      <c r="N5165" s="33" t="s">
        <v>20</v>
      </c>
      <c r="O5165" s="33" t="s">
        <v>20500</v>
      </c>
      <c r="P5165" s="33" t="s">
        <v>45771</v>
      </c>
      <c r="Q5165" s="33" t="s">
        <v>29986</v>
      </c>
      <c r="R5165" s="39" t="s">
        <v>20501</v>
      </c>
      <c r="S5165" s="33" t="s">
        <v>93</v>
      </c>
      <c r="T5165" s="33" t="s">
        <v>45897</v>
      </c>
      <c r="U5165" s="33" t="s">
        <v>49804</v>
      </c>
      <c r="V5165" s="33" t="s">
        <v>26482</v>
      </c>
      <c r="W5165" s="33" t="s">
        <v>26485</v>
      </c>
      <c r="X5165" s="33" t="s">
        <v>93</v>
      </c>
      <c r="Y5165" s="33">
        <v>1165</v>
      </c>
      <c r="AA5165" s="33" t="s">
        <v>42843</v>
      </c>
      <c r="AB5165" s="33">
        <v>3282</v>
      </c>
      <c r="AC5165" s="103">
        <v>17113</v>
      </c>
    </row>
    <row r="5166" spans="1:29" ht="13" customHeight="1" x14ac:dyDescent="0.2">
      <c r="A5166" s="33" t="s">
        <v>20528</v>
      </c>
      <c r="B5166" s="33">
        <v>45</v>
      </c>
      <c r="C5166" s="33" t="s">
        <v>13</v>
      </c>
      <c r="D5166" s="33" t="s">
        <v>30</v>
      </c>
      <c r="E5166" s="33" t="s">
        <v>20529</v>
      </c>
      <c r="F5166" s="94">
        <v>42380</v>
      </c>
      <c r="G5166" s="33" t="s">
        <v>20530</v>
      </c>
      <c r="H5166" s="33" t="s">
        <v>501</v>
      </c>
      <c r="I5166" s="33" t="s">
        <v>62</v>
      </c>
      <c r="J5166" s="62" t="s">
        <v>20531</v>
      </c>
      <c r="K5166" s="33" t="s">
        <v>502</v>
      </c>
      <c r="L5166" s="33" t="s">
        <v>503</v>
      </c>
      <c r="M5166" s="1" t="s">
        <v>47012</v>
      </c>
      <c r="N5166" s="33" t="s">
        <v>20</v>
      </c>
      <c r="O5166" s="33" t="s">
        <v>20532</v>
      </c>
      <c r="P5166" s="33" t="s">
        <v>45771</v>
      </c>
      <c r="Q5166" s="33" t="s">
        <v>29986</v>
      </c>
      <c r="R5166" s="39" t="s">
        <v>20533</v>
      </c>
      <c r="S5166" s="33" t="s">
        <v>509</v>
      </c>
      <c r="T5166" s="33" t="s">
        <v>45897</v>
      </c>
      <c r="U5166" s="33" t="s">
        <v>39851</v>
      </c>
      <c r="V5166" s="33" t="s">
        <v>26484</v>
      </c>
      <c r="W5166" s="33" t="s">
        <v>26486</v>
      </c>
      <c r="X5166" s="33" t="s">
        <v>93</v>
      </c>
      <c r="Y5166" s="33">
        <v>1163</v>
      </c>
      <c r="AA5166" s="33" t="s">
        <v>42842</v>
      </c>
      <c r="AB5166" s="33">
        <v>3281</v>
      </c>
      <c r="AC5166" s="103">
        <v>17111</v>
      </c>
    </row>
    <row r="5167" spans="1:29" ht="13" customHeight="1" x14ac:dyDescent="0.2">
      <c r="A5167" s="33" t="s">
        <v>23768</v>
      </c>
      <c r="B5167" s="33">
        <v>56</v>
      </c>
      <c r="C5167" s="33" t="s">
        <v>13</v>
      </c>
      <c r="D5167" s="33" t="s">
        <v>30</v>
      </c>
      <c r="E5167" s="33" t="s">
        <v>23769</v>
      </c>
      <c r="F5167" s="94">
        <v>42380</v>
      </c>
      <c r="G5167" s="33" t="s">
        <v>19860</v>
      </c>
      <c r="H5167" s="33" t="s">
        <v>7199</v>
      </c>
      <c r="I5167" s="33" t="s">
        <v>38</v>
      </c>
      <c r="J5167" s="62" t="s">
        <v>19861</v>
      </c>
      <c r="K5167" s="33" t="s">
        <v>91</v>
      </c>
      <c r="L5167" s="33" t="s">
        <v>15370</v>
      </c>
      <c r="M5167" s="1" t="s">
        <v>47428</v>
      </c>
      <c r="N5167" s="33" t="s">
        <v>20</v>
      </c>
      <c r="O5167" s="33" t="s">
        <v>20910</v>
      </c>
      <c r="P5167" s="33" t="s">
        <v>45771</v>
      </c>
      <c r="Q5167" s="33" t="s">
        <v>29986</v>
      </c>
      <c r="R5167" s="39" t="s">
        <v>19862</v>
      </c>
      <c r="S5167" s="33" t="s">
        <v>93</v>
      </c>
      <c r="T5167" s="33" t="s">
        <v>350</v>
      </c>
      <c r="U5167" s="33" t="s">
        <v>26775</v>
      </c>
      <c r="V5167" s="33" t="s">
        <v>26484</v>
      </c>
      <c r="W5167" s="33" t="s">
        <v>26483</v>
      </c>
      <c r="X5167" s="33" t="s">
        <v>93</v>
      </c>
      <c r="Y5167" s="33">
        <v>1162</v>
      </c>
      <c r="AA5167" s="33" t="s">
        <v>42844</v>
      </c>
      <c r="AB5167" s="33">
        <v>3283</v>
      </c>
      <c r="AC5167" s="103">
        <v>17112</v>
      </c>
    </row>
    <row r="5168" spans="1:29" ht="13" customHeight="1" x14ac:dyDescent="0.2">
      <c r="A5168" s="33" t="s">
        <v>20055</v>
      </c>
      <c r="B5168" s="33">
        <v>37</v>
      </c>
      <c r="C5168" s="33" t="s">
        <v>13</v>
      </c>
      <c r="D5168" s="33" t="s">
        <v>30</v>
      </c>
      <c r="F5168" s="94">
        <v>42379</v>
      </c>
      <c r="G5168" s="33" t="s">
        <v>20056</v>
      </c>
      <c r="H5168" s="33" t="s">
        <v>15086</v>
      </c>
      <c r="I5168" s="33" t="s">
        <v>281</v>
      </c>
      <c r="J5168" s="62" t="s">
        <v>15087</v>
      </c>
      <c r="K5168" s="33" t="s">
        <v>1774</v>
      </c>
      <c r="L5168" s="33" t="s">
        <v>20057</v>
      </c>
      <c r="M5168" s="1" t="s">
        <v>46734</v>
      </c>
      <c r="N5168" s="33" t="s">
        <v>20</v>
      </c>
      <c r="O5168" s="33" t="s">
        <v>36618</v>
      </c>
      <c r="P5168" s="33" t="s">
        <v>45771</v>
      </c>
      <c r="Q5168" s="33" t="s">
        <v>29986</v>
      </c>
      <c r="R5168" s="39" t="s">
        <v>20058</v>
      </c>
      <c r="S5168" s="33" t="s">
        <v>509</v>
      </c>
      <c r="T5168" s="33" t="s">
        <v>21</v>
      </c>
      <c r="U5168" s="33" t="s">
        <v>26511</v>
      </c>
      <c r="V5168" s="33" t="s">
        <v>26482</v>
      </c>
      <c r="W5168" s="33" t="s">
        <v>26485</v>
      </c>
      <c r="X5168" s="33" t="s">
        <v>93</v>
      </c>
      <c r="Y5168" s="33">
        <v>1156</v>
      </c>
      <c r="AA5168" s="33" t="s">
        <v>42843</v>
      </c>
      <c r="AB5168" s="33">
        <v>3278</v>
      </c>
      <c r="AC5168" s="103">
        <v>17108</v>
      </c>
    </row>
    <row r="5169" spans="1:29" ht="13" customHeight="1" x14ac:dyDescent="0.2">
      <c r="A5169" s="33" t="s">
        <v>20072</v>
      </c>
      <c r="B5169" s="33">
        <v>45</v>
      </c>
      <c r="C5169" s="33" t="s">
        <v>102</v>
      </c>
      <c r="D5169" s="33" t="s">
        <v>30</v>
      </c>
      <c r="F5169" s="94">
        <v>42379</v>
      </c>
      <c r="G5169" s="33" t="s">
        <v>20073</v>
      </c>
      <c r="H5169" s="33" t="s">
        <v>20074</v>
      </c>
      <c r="I5169" s="33" t="s">
        <v>45</v>
      </c>
      <c r="J5169" s="62" t="s">
        <v>20075</v>
      </c>
      <c r="K5169" s="33" t="s">
        <v>643</v>
      </c>
      <c r="L5169" s="33" t="s">
        <v>644</v>
      </c>
      <c r="M5169" s="1" t="s">
        <v>46111</v>
      </c>
      <c r="N5169" s="33" t="s">
        <v>20</v>
      </c>
      <c r="O5169" s="33" t="s">
        <v>20076</v>
      </c>
      <c r="P5169" s="33" t="s">
        <v>45771</v>
      </c>
      <c r="Q5169" s="33" t="s">
        <v>29986</v>
      </c>
      <c r="R5169" s="39" t="s">
        <v>20077</v>
      </c>
      <c r="S5169" s="33" t="s">
        <v>509</v>
      </c>
      <c r="T5169" s="33" t="s">
        <v>45897</v>
      </c>
      <c r="U5169" s="33" t="s">
        <v>39851</v>
      </c>
      <c r="V5169" s="33" t="s">
        <v>26484</v>
      </c>
      <c r="W5169" s="33" t="s">
        <v>26485</v>
      </c>
      <c r="X5169" s="33" t="s">
        <v>93</v>
      </c>
      <c r="Y5169" s="33">
        <v>1159</v>
      </c>
      <c r="AA5169" s="33" t="s">
        <v>42844</v>
      </c>
      <c r="AB5169" s="33">
        <v>3279</v>
      </c>
      <c r="AC5169" s="103">
        <v>17110</v>
      </c>
    </row>
    <row r="5170" spans="1:29" ht="13" customHeight="1" x14ac:dyDescent="0.2">
      <c r="A5170" s="33" t="s">
        <v>20442</v>
      </c>
      <c r="B5170" s="33">
        <v>26</v>
      </c>
      <c r="C5170" s="33" t="s">
        <v>13</v>
      </c>
      <c r="D5170" s="33" t="s">
        <v>30</v>
      </c>
      <c r="F5170" s="94">
        <v>42377</v>
      </c>
      <c r="G5170" s="33" t="s">
        <v>20443</v>
      </c>
      <c r="H5170" s="33" t="s">
        <v>20444</v>
      </c>
      <c r="I5170" s="33" t="s">
        <v>406</v>
      </c>
      <c r="J5170" s="62" t="s">
        <v>20445</v>
      </c>
      <c r="K5170" s="33" t="s">
        <v>14444</v>
      </c>
      <c r="L5170" s="33" t="s">
        <v>20446</v>
      </c>
      <c r="M5170" s="1" t="s">
        <v>48064</v>
      </c>
      <c r="N5170" s="33" t="s">
        <v>20</v>
      </c>
      <c r="O5170" s="33" t="s">
        <v>20447</v>
      </c>
      <c r="P5170" s="33" t="s">
        <v>31864</v>
      </c>
      <c r="Q5170" s="33" t="s">
        <v>29986</v>
      </c>
      <c r="R5170" s="39" t="s">
        <v>20448</v>
      </c>
      <c r="S5170" s="33" t="s">
        <v>509</v>
      </c>
      <c r="T5170" s="33" t="s">
        <v>21</v>
      </c>
      <c r="U5170" s="33" t="s">
        <v>26682</v>
      </c>
      <c r="V5170" s="33" t="s">
        <v>26482</v>
      </c>
      <c r="W5170" s="33" t="s">
        <v>26485</v>
      </c>
      <c r="X5170" s="33" t="s">
        <v>93</v>
      </c>
      <c r="Y5170" s="33">
        <v>1157</v>
      </c>
      <c r="AA5170" s="33" t="s">
        <v>42843</v>
      </c>
      <c r="AB5170" s="33">
        <v>3277</v>
      </c>
      <c r="AC5170" s="103">
        <v>17106</v>
      </c>
    </row>
    <row r="5171" spans="1:29" ht="13" customHeight="1" x14ac:dyDescent="0.2">
      <c r="A5171" s="33" t="s">
        <v>19934</v>
      </c>
      <c r="B5171" s="33">
        <v>50</v>
      </c>
      <c r="C5171" s="33" t="s">
        <v>13</v>
      </c>
      <c r="D5171" s="33" t="s">
        <v>30</v>
      </c>
      <c r="F5171" s="94">
        <v>42377</v>
      </c>
      <c r="G5171" s="33" t="s">
        <v>19935</v>
      </c>
      <c r="H5171" s="33" t="s">
        <v>14589</v>
      </c>
      <c r="I5171" s="33" t="s">
        <v>159</v>
      </c>
      <c r="J5171" s="62" t="s">
        <v>19936</v>
      </c>
      <c r="K5171" s="33" t="s">
        <v>1466</v>
      </c>
      <c r="L5171" s="33" t="s">
        <v>1044</v>
      </c>
      <c r="M5171" s="1" t="s">
        <v>48063</v>
      </c>
      <c r="N5171" s="33" t="s">
        <v>20</v>
      </c>
      <c r="O5171" s="33" t="s">
        <v>19937</v>
      </c>
      <c r="P5171" s="33" t="s">
        <v>45771</v>
      </c>
      <c r="Q5171" s="33" t="s">
        <v>29986</v>
      </c>
      <c r="R5171" s="39" t="s">
        <v>19938</v>
      </c>
      <c r="S5171" s="33" t="s">
        <v>509</v>
      </c>
      <c r="T5171" s="33" t="s">
        <v>21</v>
      </c>
      <c r="U5171" s="33" t="s">
        <v>26689</v>
      </c>
      <c r="V5171" s="33" t="s">
        <v>26484</v>
      </c>
      <c r="W5171" s="33" t="s">
        <v>26485</v>
      </c>
      <c r="X5171" s="33" t="s">
        <v>93</v>
      </c>
      <c r="Y5171" s="33">
        <v>1158</v>
      </c>
      <c r="AA5171" s="33" t="s">
        <v>42844</v>
      </c>
      <c r="AB5171" s="33">
        <v>3276</v>
      </c>
      <c r="AC5171" s="103">
        <v>17105</v>
      </c>
    </row>
    <row r="5172" spans="1:29" ht="13" customHeight="1" x14ac:dyDescent="0.2">
      <c r="A5172" s="33" t="s">
        <v>19566</v>
      </c>
      <c r="B5172" s="33">
        <v>32</v>
      </c>
      <c r="C5172" s="33" t="s">
        <v>13</v>
      </c>
      <c r="D5172" s="33" t="s">
        <v>41</v>
      </c>
      <c r="E5172" s="33" t="s">
        <v>19567</v>
      </c>
      <c r="F5172" s="94">
        <v>42375</v>
      </c>
      <c r="G5172" s="33" t="s">
        <v>19568</v>
      </c>
      <c r="H5172" s="33" t="s">
        <v>19569</v>
      </c>
      <c r="I5172" s="33" t="s">
        <v>177</v>
      </c>
      <c r="J5172" s="62" t="s">
        <v>19570</v>
      </c>
      <c r="K5172" s="33" t="s">
        <v>2150</v>
      </c>
      <c r="L5172" s="33" t="s">
        <v>2834</v>
      </c>
      <c r="M5172" s="1" t="s">
        <v>45954</v>
      </c>
      <c r="N5172" s="33" t="s">
        <v>20</v>
      </c>
      <c r="O5172" s="33" t="s">
        <v>19571</v>
      </c>
      <c r="P5172" s="33" t="s">
        <v>45771</v>
      </c>
      <c r="Q5172" s="33" t="s">
        <v>29986</v>
      </c>
      <c r="R5172" s="39" t="s">
        <v>19572</v>
      </c>
      <c r="S5172" s="33" t="s">
        <v>509</v>
      </c>
      <c r="T5172" s="33" t="s">
        <v>21</v>
      </c>
      <c r="U5172" s="33" t="s">
        <v>26689</v>
      </c>
      <c r="V5172" s="33" t="s">
        <v>26484</v>
      </c>
      <c r="W5172" s="33" t="s">
        <v>26485</v>
      </c>
      <c r="X5172" s="33" t="s">
        <v>93</v>
      </c>
      <c r="Y5172" s="33">
        <v>1153</v>
      </c>
      <c r="AA5172" s="33" t="s">
        <v>42843</v>
      </c>
      <c r="AB5172" s="33">
        <v>3273</v>
      </c>
      <c r="AC5172" s="103">
        <v>17101</v>
      </c>
    </row>
    <row r="5173" spans="1:29" ht="13" customHeight="1" x14ac:dyDescent="0.2">
      <c r="A5173" s="33" t="s">
        <v>20205</v>
      </c>
      <c r="B5173" s="33">
        <v>34</v>
      </c>
      <c r="C5173" s="33" t="s">
        <v>13</v>
      </c>
      <c r="D5173" s="33" t="s">
        <v>30</v>
      </c>
      <c r="E5173" s="33" t="s">
        <v>20206</v>
      </c>
      <c r="F5173" s="94">
        <v>42375</v>
      </c>
      <c r="H5173" s="33" t="s">
        <v>2048</v>
      </c>
      <c r="I5173" s="33" t="s">
        <v>293</v>
      </c>
      <c r="J5173" s="62" t="s">
        <v>2049</v>
      </c>
      <c r="K5173" s="33" t="s">
        <v>2050</v>
      </c>
      <c r="L5173" s="33" t="s">
        <v>20207</v>
      </c>
      <c r="M5173" s="1" t="s">
        <v>48065</v>
      </c>
      <c r="N5173" s="33" t="s">
        <v>20</v>
      </c>
      <c r="O5173" s="33" t="s">
        <v>20208</v>
      </c>
      <c r="P5173" s="33" t="s">
        <v>45771</v>
      </c>
      <c r="Q5173" s="33" t="s">
        <v>29986</v>
      </c>
      <c r="R5173" s="39" t="s">
        <v>20209</v>
      </c>
      <c r="S5173" s="33" t="s">
        <v>93</v>
      </c>
      <c r="T5173" s="33" t="s">
        <v>21</v>
      </c>
      <c r="U5173" s="33" t="s">
        <v>26689</v>
      </c>
      <c r="V5173" s="33" t="s">
        <v>26484</v>
      </c>
      <c r="W5173" s="33" t="s">
        <v>26485</v>
      </c>
      <c r="X5173" s="33" t="s">
        <v>93</v>
      </c>
      <c r="Y5173" s="33">
        <v>1154</v>
      </c>
      <c r="AA5173" s="33" t="s">
        <v>42844</v>
      </c>
      <c r="AB5173" s="33">
        <v>3274</v>
      </c>
      <c r="AC5173" s="103">
        <v>17102</v>
      </c>
    </row>
    <row r="5174" spans="1:29" ht="13" customHeight="1" x14ac:dyDescent="0.2">
      <c r="A5174" s="33" t="s">
        <v>20522</v>
      </c>
      <c r="B5174" s="33">
        <v>38</v>
      </c>
      <c r="C5174" s="33" t="s">
        <v>13</v>
      </c>
      <c r="D5174" s="33" t="s">
        <v>30</v>
      </c>
      <c r="E5174" s="33" t="s">
        <v>20523</v>
      </c>
      <c r="F5174" s="94">
        <v>42375</v>
      </c>
      <c r="G5174" s="33" t="s">
        <v>20524</v>
      </c>
      <c r="H5174" s="33" t="s">
        <v>2820</v>
      </c>
      <c r="I5174" s="33" t="s">
        <v>37</v>
      </c>
      <c r="J5174" s="62" t="s">
        <v>20525</v>
      </c>
      <c r="K5174" s="33" t="s">
        <v>1176</v>
      </c>
      <c r="L5174" s="33" t="s">
        <v>2821</v>
      </c>
      <c r="M5174" s="1" t="s">
        <v>48066</v>
      </c>
      <c r="N5174" s="33" t="s">
        <v>20</v>
      </c>
      <c r="O5174" s="33" t="s">
        <v>20526</v>
      </c>
      <c r="P5174" s="33" t="s">
        <v>37679</v>
      </c>
      <c r="Q5174" s="33" t="s">
        <v>29986</v>
      </c>
      <c r="R5174" s="39" t="s">
        <v>20527</v>
      </c>
      <c r="S5174" s="33" t="s">
        <v>509</v>
      </c>
      <c r="T5174" s="33" t="s">
        <v>45897</v>
      </c>
      <c r="U5174" s="33" t="s">
        <v>39851</v>
      </c>
      <c r="V5174" s="33" t="s">
        <v>26482</v>
      </c>
      <c r="W5174" s="33" t="s">
        <v>26486</v>
      </c>
      <c r="X5174" s="33" t="s">
        <v>93</v>
      </c>
      <c r="Y5174" s="33">
        <v>1150</v>
      </c>
      <c r="AA5174" s="33" t="s">
        <v>42844</v>
      </c>
      <c r="AB5174" s="33">
        <v>3275</v>
      </c>
      <c r="AC5174" s="103">
        <v>17100</v>
      </c>
    </row>
    <row r="5175" spans="1:29" ht="13" customHeight="1" x14ac:dyDescent="0.2">
      <c r="A5175" s="33" t="s">
        <v>19691</v>
      </c>
      <c r="B5175" s="33">
        <v>28</v>
      </c>
      <c r="C5175" s="33" t="s">
        <v>13</v>
      </c>
      <c r="D5175" s="33" t="s">
        <v>41</v>
      </c>
      <c r="F5175" s="94">
        <v>42374</v>
      </c>
      <c r="G5175" s="33" t="s">
        <v>19692</v>
      </c>
      <c r="H5175" s="33" t="s">
        <v>2939</v>
      </c>
      <c r="I5175" s="33" t="s">
        <v>38</v>
      </c>
      <c r="J5175" s="62" t="s">
        <v>19693</v>
      </c>
      <c r="K5175" s="33" t="s">
        <v>2941</v>
      </c>
      <c r="L5175" s="33" t="s">
        <v>2942</v>
      </c>
      <c r="M5175" s="1" t="s">
        <v>47034</v>
      </c>
      <c r="N5175" s="33" t="s">
        <v>20</v>
      </c>
      <c r="O5175" s="33" t="s">
        <v>19694</v>
      </c>
      <c r="P5175" s="33" t="s">
        <v>31864</v>
      </c>
      <c r="Q5175" s="33" t="s">
        <v>29986</v>
      </c>
      <c r="R5175" s="39" t="s">
        <v>19695</v>
      </c>
      <c r="S5175" s="33" t="s">
        <v>22</v>
      </c>
      <c r="T5175" s="33" t="s">
        <v>21</v>
      </c>
      <c r="U5175" s="33" t="s">
        <v>26521</v>
      </c>
      <c r="V5175" s="33" t="s">
        <v>26482</v>
      </c>
      <c r="W5175" s="33" t="s">
        <v>26486</v>
      </c>
      <c r="X5175" s="33" t="s">
        <v>93</v>
      </c>
      <c r="Y5175" s="33">
        <v>1149</v>
      </c>
      <c r="AA5175" s="33" t="s">
        <v>42844</v>
      </c>
      <c r="AB5175" s="33">
        <v>3269</v>
      </c>
      <c r="AC5175" s="103">
        <v>17095</v>
      </c>
    </row>
    <row r="5176" spans="1:29" ht="13" customHeight="1" x14ac:dyDescent="0.2">
      <c r="A5176" s="33" t="s">
        <v>19505</v>
      </c>
      <c r="B5176" s="33">
        <v>33</v>
      </c>
      <c r="C5176" s="33" t="s">
        <v>13</v>
      </c>
      <c r="D5176" s="33" t="s">
        <v>78</v>
      </c>
      <c r="F5176" s="94">
        <v>42374</v>
      </c>
      <c r="G5176" s="33" t="s">
        <v>19506</v>
      </c>
      <c r="H5176" s="33" t="s">
        <v>3842</v>
      </c>
      <c r="I5176" s="33" t="s">
        <v>337</v>
      </c>
      <c r="J5176" s="62" t="s">
        <v>19343</v>
      </c>
      <c r="K5176" s="33" t="s">
        <v>3844</v>
      </c>
      <c r="L5176" s="33" t="s">
        <v>3845</v>
      </c>
      <c r="M5176" s="1" t="s">
        <v>49719</v>
      </c>
      <c r="N5176" s="33" t="s">
        <v>20</v>
      </c>
      <c r="O5176" s="33" t="s">
        <v>19507</v>
      </c>
      <c r="P5176" s="33" t="s">
        <v>45771</v>
      </c>
      <c r="Q5176" s="33" t="s">
        <v>29986</v>
      </c>
      <c r="R5176" s="39" t="s">
        <v>19508</v>
      </c>
      <c r="S5176" s="33" t="s">
        <v>93</v>
      </c>
      <c r="T5176" s="33" t="s">
        <v>21</v>
      </c>
      <c r="U5176" s="33" t="s">
        <v>26689</v>
      </c>
      <c r="V5176" s="33" t="s">
        <v>26484</v>
      </c>
      <c r="W5176" s="33" t="s">
        <v>26485</v>
      </c>
      <c r="X5176" s="33" t="s">
        <v>93</v>
      </c>
      <c r="Y5176" s="33">
        <v>1147</v>
      </c>
      <c r="AA5176" s="33" t="s">
        <v>42844</v>
      </c>
      <c r="AB5176" s="33">
        <v>3267</v>
      </c>
      <c r="AC5176" s="103">
        <v>17093</v>
      </c>
    </row>
    <row r="5177" spans="1:29" ht="13" customHeight="1" x14ac:dyDescent="0.2">
      <c r="A5177" s="33" t="s">
        <v>20422</v>
      </c>
      <c r="B5177" s="33">
        <v>39</v>
      </c>
      <c r="C5177" s="33" t="s">
        <v>13</v>
      </c>
      <c r="D5177" s="33" t="s">
        <v>30</v>
      </c>
      <c r="E5177" s="33" t="s">
        <v>20423</v>
      </c>
      <c r="F5177" s="94">
        <v>42374</v>
      </c>
      <c r="G5177" s="33" t="s">
        <v>20424</v>
      </c>
      <c r="H5177" s="33" t="s">
        <v>9756</v>
      </c>
      <c r="I5177" s="33" t="s">
        <v>297</v>
      </c>
      <c r="J5177" s="62" t="s">
        <v>20425</v>
      </c>
      <c r="K5177" s="33" t="s">
        <v>106</v>
      </c>
      <c r="L5177" s="33" t="s">
        <v>5147</v>
      </c>
      <c r="M5177" s="1" t="s">
        <v>48899</v>
      </c>
      <c r="N5177" s="33" t="s">
        <v>20</v>
      </c>
      <c r="O5177" s="33" t="s">
        <v>20426</v>
      </c>
      <c r="P5177" s="33" t="s">
        <v>45771</v>
      </c>
      <c r="Q5177" s="33" t="s">
        <v>29986</v>
      </c>
      <c r="R5177" s="39" t="s">
        <v>20427</v>
      </c>
      <c r="S5177" s="33" t="s">
        <v>93</v>
      </c>
      <c r="T5177" s="33" t="s">
        <v>21</v>
      </c>
      <c r="U5177" s="33" t="s">
        <v>26682</v>
      </c>
      <c r="V5177" s="33" t="s">
        <v>26482</v>
      </c>
      <c r="W5177" s="33" t="s">
        <v>26486</v>
      </c>
      <c r="X5177" s="33" t="s">
        <v>93</v>
      </c>
      <c r="Y5177" s="33">
        <v>1146</v>
      </c>
      <c r="AA5177" s="33" t="s">
        <v>42844</v>
      </c>
      <c r="AB5177" s="33">
        <v>3270</v>
      </c>
      <c r="AC5177" s="103">
        <v>17092</v>
      </c>
    </row>
    <row r="5178" spans="1:29" ht="13" customHeight="1" x14ac:dyDescent="0.2">
      <c r="A5178" s="33" t="s">
        <v>20165</v>
      </c>
      <c r="B5178" s="33">
        <v>52</v>
      </c>
      <c r="C5178" s="33" t="s">
        <v>13</v>
      </c>
      <c r="D5178" s="33" t="s">
        <v>30</v>
      </c>
      <c r="E5178" s="33" t="s">
        <v>20166</v>
      </c>
      <c r="F5178" s="94">
        <v>42374</v>
      </c>
      <c r="G5178" s="33" t="s">
        <v>20167</v>
      </c>
      <c r="H5178" s="33" t="s">
        <v>6871</v>
      </c>
      <c r="I5178" s="33" t="s">
        <v>38</v>
      </c>
      <c r="J5178" s="62" t="s">
        <v>20168</v>
      </c>
      <c r="K5178" s="33" t="s">
        <v>6873</v>
      </c>
      <c r="L5178" s="33" t="s">
        <v>6874</v>
      </c>
      <c r="M5178" s="1" t="s">
        <v>45948</v>
      </c>
      <c r="N5178" s="33" t="s">
        <v>20</v>
      </c>
      <c r="O5178" s="33" t="s">
        <v>20169</v>
      </c>
      <c r="P5178" s="33" t="s">
        <v>504</v>
      </c>
      <c r="Q5178" s="33" t="s">
        <v>29986</v>
      </c>
      <c r="R5178" s="39" t="s">
        <v>20170</v>
      </c>
      <c r="S5178" s="33" t="s">
        <v>509</v>
      </c>
      <c r="T5178" s="33" t="s">
        <v>21</v>
      </c>
      <c r="U5178" s="33" t="s">
        <v>26689</v>
      </c>
      <c r="V5178" s="33" t="s">
        <v>26482</v>
      </c>
      <c r="W5178" s="33" t="s">
        <v>26485</v>
      </c>
      <c r="X5178" s="33" t="s">
        <v>93</v>
      </c>
      <c r="Y5178" s="33">
        <v>1148</v>
      </c>
      <c r="AA5178" s="33" t="s">
        <v>42844</v>
      </c>
      <c r="AB5178" s="33">
        <v>3268</v>
      </c>
      <c r="AC5178" s="103">
        <v>17094</v>
      </c>
    </row>
    <row r="5179" spans="1:29" ht="13" customHeight="1" x14ac:dyDescent="0.2">
      <c r="A5179" s="33" t="s">
        <v>20408</v>
      </c>
      <c r="B5179" s="33">
        <v>54</v>
      </c>
      <c r="C5179" s="33" t="s">
        <v>13</v>
      </c>
      <c r="D5179" s="33" t="s">
        <v>30</v>
      </c>
      <c r="E5179" s="33" t="s">
        <v>20409</v>
      </c>
      <c r="F5179" s="94">
        <v>42374</v>
      </c>
      <c r="G5179" s="33" t="s">
        <v>20410</v>
      </c>
      <c r="H5179" s="33" t="s">
        <v>14832</v>
      </c>
      <c r="I5179" s="33" t="s">
        <v>373</v>
      </c>
      <c r="J5179" s="62" t="s">
        <v>20411</v>
      </c>
      <c r="K5179" s="33" t="s">
        <v>847</v>
      </c>
      <c r="L5179" s="33" t="s">
        <v>14834</v>
      </c>
      <c r="M5179" s="1" t="s">
        <v>48067</v>
      </c>
      <c r="N5179" s="33" t="s">
        <v>4952</v>
      </c>
      <c r="O5179" s="33" t="s">
        <v>20412</v>
      </c>
      <c r="P5179" s="33" t="s">
        <v>45771</v>
      </c>
      <c r="Q5179" s="33" t="s">
        <v>29986</v>
      </c>
      <c r="R5179" s="39" t="s">
        <v>20413</v>
      </c>
      <c r="S5179" s="33" t="s">
        <v>509</v>
      </c>
      <c r="T5179" s="33" t="s">
        <v>21</v>
      </c>
      <c r="U5179" s="33" t="s">
        <v>26682</v>
      </c>
      <c r="V5179" s="33" t="s">
        <v>26482</v>
      </c>
      <c r="W5179" s="33" t="s">
        <v>26485</v>
      </c>
      <c r="X5179" s="33" t="s">
        <v>93</v>
      </c>
      <c r="Y5179" s="33">
        <v>1160</v>
      </c>
      <c r="AA5179" s="33" t="s">
        <v>42844</v>
      </c>
      <c r="AB5179" s="33">
        <v>3271</v>
      </c>
      <c r="AC5179" s="103">
        <v>17096</v>
      </c>
    </row>
    <row r="5180" spans="1:29" ht="13" customHeight="1" x14ac:dyDescent="0.2">
      <c r="A5180" s="33" t="s">
        <v>20062</v>
      </c>
      <c r="B5180" s="33">
        <v>29</v>
      </c>
      <c r="C5180" s="33" t="s">
        <v>13</v>
      </c>
      <c r="D5180" s="33" t="s">
        <v>30</v>
      </c>
      <c r="F5180" s="94">
        <v>42374</v>
      </c>
      <c r="G5180" s="33" t="s">
        <v>20063</v>
      </c>
      <c r="H5180" s="33" t="s">
        <v>20064</v>
      </c>
      <c r="I5180" s="33" t="s">
        <v>281</v>
      </c>
      <c r="J5180" s="62" t="s">
        <v>20065</v>
      </c>
      <c r="K5180" s="33" t="s">
        <v>6585</v>
      </c>
      <c r="L5180" s="33" t="s">
        <v>18535</v>
      </c>
      <c r="M5180" s="1" t="s">
        <v>46283</v>
      </c>
      <c r="N5180" s="33" t="s">
        <v>20</v>
      </c>
      <c r="O5180" s="33" t="s">
        <v>20924</v>
      </c>
      <c r="P5180" s="33" t="s">
        <v>45771</v>
      </c>
      <c r="Q5180" s="33" t="s">
        <v>29986</v>
      </c>
      <c r="R5180" s="39" t="s">
        <v>20066</v>
      </c>
      <c r="S5180" s="33" t="s">
        <v>22</v>
      </c>
      <c r="T5180" s="33" t="s">
        <v>350</v>
      </c>
      <c r="U5180" s="33" t="s">
        <v>26775</v>
      </c>
      <c r="V5180" s="33" t="s">
        <v>26484</v>
      </c>
      <c r="W5180" s="33" t="s">
        <v>26486</v>
      </c>
      <c r="X5180" s="33" t="s">
        <v>93</v>
      </c>
      <c r="Y5180" s="33">
        <v>1145</v>
      </c>
      <c r="AA5180" s="33" t="s">
        <v>42842</v>
      </c>
      <c r="AB5180" s="33">
        <v>3272</v>
      </c>
      <c r="AC5180" s="103">
        <v>17097</v>
      </c>
    </row>
    <row r="5181" spans="1:29" ht="13" customHeight="1" x14ac:dyDescent="0.2">
      <c r="A5181" s="33" t="s">
        <v>19365</v>
      </c>
      <c r="B5181" s="33">
        <v>22</v>
      </c>
      <c r="C5181" s="33" t="s">
        <v>13</v>
      </c>
      <c r="D5181" s="33" t="s">
        <v>78</v>
      </c>
      <c r="E5181" s="33" t="s">
        <v>19366</v>
      </c>
      <c r="F5181" s="94">
        <v>42373</v>
      </c>
      <c r="G5181" s="33" t="s">
        <v>19367</v>
      </c>
      <c r="H5181" s="33" t="s">
        <v>1024</v>
      </c>
      <c r="I5181" s="33" t="s">
        <v>366</v>
      </c>
      <c r="J5181" s="62" t="s">
        <v>5687</v>
      </c>
      <c r="K5181" s="33" t="s">
        <v>1025</v>
      </c>
      <c r="L5181" s="33" t="s">
        <v>1026</v>
      </c>
      <c r="M5181" s="1" t="s">
        <v>46313</v>
      </c>
      <c r="N5181" s="33" t="s">
        <v>20</v>
      </c>
      <c r="O5181" s="33" t="s">
        <v>19368</v>
      </c>
      <c r="P5181" s="33" t="s">
        <v>45771</v>
      </c>
      <c r="Q5181" s="33" t="s">
        <v>29986</v>
      </c>
      <c r="R5181" s="39" t="s">
        <v>19369</v>
      </c>
      <c r="S5181" s="33" t="s">
        <v>93</v>
      </c>
      <c r="T5181" s="33" t="s">
        <v>21</v>
      </c>
      <c r="U5181" s="33" t="s">
        <v>26689</v>
      </c>
      <c r="V5181" s="33" t="s">
        <v>26484</v>
      </c>
      <c r="W5181" s="33" t="s">
        <v>26486</v>
      </c>
      <c r="X5181" s="33" t="s">
        <v>509</v>
      </c>
      <c r="Y5181" s="33">
        <v>1144</v>
      </c>
      <c r="AA5181" s="33" t="s">
        <v>42842</v>
      </c>
      <c r="AB5181" s="33">
        <v>3265</v>
      </c>
      <c r="AC5181" s="103">
        <v>17090</v>
      </c>
    </row>
    <row r="5182" spans="1:29" ht="13" customHeight="1" x14ac:dyDescent="0.2">
      <c r="A5182" s="33" t="s">
        <v>19468</v>
      </c>
      <c r="B5182" s="33">
        <v>27</v>
      </c>
      <c r="C5182" s="33" t="s">
        <v>13</v>
      </c>
      <c r="D5182" s="33" t="s">
        <v>78</v>
      </c>
      <c r="E5182" s="33" t="s">
        <v>19469</v>
      </c>
      <c r="F5182" s="94">
        <v>42373</v>
      </c>
      <c r="G5182" s="33" t="s">
        <v>19470</v>
      </c>
      <c r="H5182" s="33" t="s">
        <v>19471</v>
      </c>
      <c r="I5182" s="33" t="s">
        <v>18</v>
      </c>
      <c r="J5182" s="62" t="s">
        <v>19472</v>
      </c>
      <c r="K5182" s="33" t="s">
        <v>7050</v>
      </c>
      <c r="L5182" s="33" t="s">
        <v>19473</v>
      </c>
      <c r="M5182" s="1" t="s">
        <v>48068</v>
      </c>
      <c r="N5182" s="33" t="s">
        <v>20</v>
      </c>
      <c r="O5182" s="33" t="s">
        <v>20786</v>
      </c>
      <c r="P5182" s="33" t="s">
        <v>45771</v>
      </c>
      <c r="Q5182" s="33" t="s">
        <v>29986</v>
      </c>
      <c r="R5182" s="39" t="s">
        <v>19474</v>
      </c>
      <c r="S5182" s="33" t="s">
        <v>93</v>
      </c>
      <c r="T5182" s="33" t="s">
        <v>28</v>
      </c>
      <c r="U5182" s="33" t="s">
        <v>26487</v>
      </c>
      <c r="V5182" s="33" t="s">
        <v>26487</v>
      </c>
      <c r="W5182" s="33" t="s">
        <v>26485</v>
      </c>
      <c r="X5182" s="33" t="s">
        <v>93</v>
      </c>
      <c r="Y5182" s="33">
        <v>1142</v>
      </c>
      <c r="AA5182" s="33" t="s">
        <v>42843</v>
      </c>
      <c r="AB5182" s="33">
        <v>3266</v>
      </c>
      <c r="AC5182" s="103">
        <v>17089</v>
      </c>
    </row>
    <row r="5183" spans="1:29" ht="13" customHeight="1" x14ac:dyDescent="0.2">
      <c r="A5183" s="33" t="s">
        <v>19340</v>
      </c>
      <c r="B5183" s="33">
        <v>30</v>
      </c>
      <c r="C5183" s="33" t="s">
        <v>13</v>
      </c>
      <c r="D5183" s="33" t="s">
        <v>78</v>
      </c>
      <c r="E5183" s="33" t="s">
        <v>19341</v>
      </c>
      <c r="F5183" s="94">
        <v>42372</v>
      </c>
      <c r="G5183" s="33" t="s">
        <v>19342</v>
      </c>
      <c r="H5183" s="33" t="s">
        <v>3842</v>
      </c>
      <c r="I5183" s="33" t="s">
        <v>337</v>
      </c>
      <c r="J5183" s="62" t="s">
        <v>19343</v>
      </c>
      <c r="K5183" s="33" t="s">
        <v>3844</v>
      </c>
      <c r="L5183" s="33" t="s">
        <v>3845</v>
      </c>
      <c r="M5183" s="1" t="s">
        <v>49719</v>
      </c>
      <c r="N5183" s="33" t="s">
        <v>20</v>
      </c>
      <c r="O5183" s="33" t="s">
        <v>19344</v>
      </c>
      <c r="P5183" s="33" t="s">
        <v>45771</v>
      </c>
      <c r="Q5183" s="33" t="s">
        <v>29986</v>
      </c>
      <c r="R5183" s="39" t="s">
        <v>19345</v>
      </c>
      <c r="S5183" s="33" t="s">
        <v>93</v>
      </c>
      <c r="T5183" s="33" t="s">
        <v>21</v>
      </c>
      <c r="U5183" s="33" t="s">
        <v>26689</v>
      </c>
      <c r="V5183" s="33" t="s">
        <v>26484</v>
      </c>
      <c r="W5183" s="33" t="s">
        <v>26485</v>
      </c>
      <c r="X5183" s="33" t="s">
        <v>93</v>
      </c>
      <c r="Y5183" s="33">
        <v>1140</v>
      </c>
      <c r="AA5183" s="33" t="s">
        <v>42844</v>
      </c>
      <c r="AB5183" s="33">
        <v>3264</v>
      </c>
      <c r="AC5183" s="103">
        <v>17087</v>
      </c>
    </row>
    <row r="5184" spans="1:29" ht="13" customHeight="1" x14ac:dyDescent="0.2">
      <c r="A5184" s="33" t="s">
        <v>20031</v>
      </c>
      <c r="B5184" s="33">
        <v>37</v>
      </c>
      <c r="C5184" s="33" t="s">
        <v>13</v>
      </c>
      <c r="D5184" s="33" t="s">
        <v>30</v>
      </c>
      <c r="F5184" s="94">
        <v>42371</v>
      </c>
      <c r="G5184" s="33" t="s">
        <v>20032</v>
      </c>
      <c r="H5184" s="33" t="s">
        <v>3731</v>
      </c>
      <c r="I5184" s="33" t="s">
        <v>795</v>
      </c>
      <c r="J5184" s="62" t="s">
        <v>20033</v>
      </c>
      <c r="K5184" s="33" t="s">
        <v>20034</v>
      </c>
      <c r="L5184" s="33" t="s">
        <v>20035</v>
      </c>
      <c r="M5184" s="1" t="s">
        <v>48069</v>
      </c>
      <c r="N5184" s="33" t="s">
        <v>4952</v>
      </c>
      <c r="O5184" s="33" t="s">
        <v>20959</v>
      </c>
      <c r="P5184" s="33" t="s">
        <v>45771</v>
      </c>
      <c r="Q5184" s="33" t="s">
        <v>29986</v>
      </c>
      <c r="R5184" s="39" t="s">
        <v>20036</v>
      </c>
      <c r="S5184" s="33" t="s">
        <v>22</v>
      </c>
      <c r="T5184" s="33" t="s">
        <v>21</v>
      </c>
      <c r="U5184" s="33" t="s">
        <v>26682</v>
      </c>
      <c r="V5184" s="33" t="s">
        <v>26482</v>
      </c>
      <c r="W5184" s="33" t="s">
        <v>26485</v>
      </c>
      <c r="X5184" s="33" t="s">
        <v>93</v>
      </c>
      <c r="Y5184" s="33">
        <v>1138</v>
      </c>
      <c r="AA5184" s="33" t="s">
        <v>42843</v>
      </c>
      <c r="AB5184" s="33">
        <v>3263</v>
      </c>
      <c r="AC5184" s="103">
        <v>17085</v>
      </c>
    </row>
    <row r="5185" spans="1:29" ht="13" customHeight="1" x14ac:dyDescent="0.2">
      <c r="A5185" s="33" t="s">
        <v>20266</v>
      </c>
      <c r="B5185" s="33">
        <v>37</v>
      </c>
      <c r="C5185" s="33" t="s">
        <v>13</v>
      </c>
      <c r="D5185" s="33" t="s">
        <v>30</v>
      </c>
      <c r="E5185" s="33" t="s">
        <v>20267</v>
      </c>
      <c r="F5185" s="94">
        <v>42371</v>
      </c>
      <c r="G5185" s="33" t="s">
        <v>20268</v>
      </c>
      <c r="H5185" s="33" t="s">
        <v>12420</v>
      </c>
      <c r="I5185" s="33" t="s">
        <v>131</v>
      </c>
      <c r="J5185" s="62" t="s">
        <v>20269</v>
      </c>
      <c r="K5185" s="33" t="s">
        <v>12422</v>
      </c>
      <c r="L5185" s="33" t="s">
        <v>5147</v>
      </c>
      <c r="M5185" s="1" t="s">
        <v>48899</v>
      </c>
      <c r="N5185" s="33" t="s">
        <v>20</v>
      </c>
      <c r="O5185" s="33" t="s">
        <v>20270</v>
      </c>
      <c r="P5185" s="33" t="s">
        <v>45771</v>
      </c>
      <c r="Q5185" s="33" t="s">
        <v>29986</v>
      </c>
      <c r="R5185" s="39" t="s">
        <v>20271</v>
      </c>
      <c r="S5185" s="33" t="s">
        <v>93</v>
      </c>
      <c r="T5185" s="33" t="s">
        <v>21</v>
      </c>
      <c r="U5185" s="33" t="s">
        <v>26689</v>
      </c>
      <c r="V5185" s="33" t="s">
        <v>26484</v>
      </c>
      <c r="W5185" s="33" t="s">
        <v>26485</v>
      </c>
      <c r="X5185" s="33" t="s">
        <v>93</v>
      </c>
      <c r="Y5185" s="33">
        <v>1198</v>
      </c>
      <c r="AA5185" s="33" t="s">
        <v>42844</v>
      </c>
      <c r="AB5185" s="33">
        <v>3262</v>
      </c>
      <c r="AC5185" s="103">
        <v>17086</v>
      </c>
    </row>
    <row r="5186" spans="1:29" ht="13" customHeight="1" x14ac:dyDescent="0.2">
      <c r="A5186" s="33" t="s">
        <v>20006</v>
      </c>
      <c r="B5186" s="33">
        <v>54</v>
      </c>
      <c r="C5186" s="33" t="s">
        <v>13</v>
      </c>
      <c r="D5186" s="33" t="s">
        <v>30</v>
      </c>
      <c r="F5186" s="94">
        <v>42371</v>
      </c>
      <c r="G5186" s="33" t="s">
        <v>20007</v>
      </c>
      <c r="H5186" s="33" t="s">
        <v>8083</v>
      </c>
      <c r="I5186" s="33" t="s">
        <v>66</v>
      </c>
      <c r="J5186" s="62" t="s">
        <v>8084</v>
      </c>
      <c r="K5186" s="33" t="s">
        <v>8085</v>
      </c>
      <c r="L5186" s="33" t="s">
        <v>20008</v>
      </c>
      <c r="M5186" s="1" t="s">
        <v>46450</v>
      </c>
      <c r="N5186" s="33" t="s">
        <v>20</v>
      </c>
      <c r="O5186" s="33" t="s">
        <v>20009</v>
      </c>
      <c r="P5186" s="33" t="s">
        <v>45771</v>
      </c>
      <c r="Q5186" s="33" t="s">
        <v>29986</v>
      </c>
      <c r="R5186" s="39" t="s">
        <v>20010</v>
      </c>
      <c r="S5186" s="33" t="s">
        <v>93</v>
      </c>
      <c r="T5186" s="33" t="s">
        <v>21</v>
      </c>
      <c r="U5186" s="33" t="s">
        <v>26689</v>
      </c>
      <c r="V5186" s="33" t="s">
        <v>26484</v>
      </c>
      <c r="W5186" s="33" t="s">
        <v>26483</v>
      </c>
      <c r="X5186" s="33" t="s">
        <v>93</v>
      </c>
      <c r="Y5186" s="33">
        <v>1195</v>
      </c>
      <c r="AA5186" s="33" t="s">
        <v>42843</v>
      </c>
      <c r="AB5186" s="33">
        <v>3261</v>
      </c>
      <c r="AC5186" s="103">
        <v>17084</v>
      </c>
    </row>
    <row r="5187" spans="1:29" ht="13" customHeight="1" x14ac:dyDescent="0.2">
      <c r="A5187" s="33" t="s">
        <v>20346</v>
      </c>
      <c r="B5187" s="33">
        <v>30</v>
      </c>
      <c r="C5187" s="33" t="s">
        <v>13</v>
      </c>
      <c r="D5187" s="33" t="s">
        <v>30</v>
      </c>
      <c r="E5187" s="33" t="s">
        <v>20347</v>
      </c>
      <c r="F5187" s="94">
        <v>42370</v>
      </c>
      <c r="G5187" s="33" t="s">
        <v>20348</v>
      </c>
      <c r="H5187" s="33" t="s">
        <v>142</v>
      </c>
      <c r="I5187" s="33" t="s">
        <v>38</v>
      </c>
      <c r="J5187" s="62" t="s">
        <v>20349</v>
      </c>
      <c r="K5187" s="33" t="s">
        <v>142</v>
      </c>
      <c r="L5187" s="33" t="s">
        <v>143</v>
      </c>
      <c r="M5187" s="1" t="s">
        <v>45908</v>
      </c>
      <c r="N5187" s="33" t="s">
        <v>20</v>
      </c>
      <c r="O5187" s="33" t="s">
        <v>20943</v>
      </c>
      <c r="P5187" s="33" t="s">
        <v>45791</v>
      </c>
      <c r="Q5187" s="33" t="s">
        <v>29986</v>
      </c>
      <c r="R5187" s="39" t="s">
        <v>20350</v>
      </c>
      <c r="S5187" s="33" t="s">
        <v>93</v>
      </c>
      <c r="T5187" s="33" t="s">
        <v>21</v>
      </c>
      <c r="U5187" s="33" t="s">
        <v>26682</v>
      </c>
      <c r="V5187" s="33" t="s">
        <v>26482</v>
      </c>
      <c r="W5187" s="33" t="s">
        <v>26485</v>
      </c>
      <c r="X5187" s="33" t="s">
        <v>509</v>
      </c>
      <c r="Y5187" s="33">
        <v>1139</v>
      </c>
      <c r="AA5187" s="33" t="s">
        <v>42842</v>
      </c>
      <c r="AB5187" s="33">
        <v>3260</v>
      </c>
      <c r="AC5187" s="103">
        <v>17082</v>
      </c>
    </row>
    <row r="5188" spans="1:29" ht="13" customHeight="1" x14ac:dyDescent="0.2">
      <c r="A5188" s="33" t="s">
        <v>18948</v>
      </c>
      <c r="B5188" s="33">
        <v>23</v>
      </c>
      <c r="C5188" s="33" t="s">
        <v>13</v>
      </c>
      <c r="D5188" s="33" t="s">
        <v>78</v>
      </c>
      <c r="E5188" s="33" t="s">
        <v>18949</v>
      </c>
      <c r="F5188" s="94">
        <v>42369</v>
      </c>
      <c r="G5188" s="33" t="s">
        <v>18945</v>
      </c>
      <c r="H5188" s="33" t="s">
        <v>604</v>
      </c>
      <c r="I5188" s="33" t="s">
        <v>249</v>
      </c>
      <c r="J5188" s="62" t="s">
        <v>19188</v>
      </c>
      <c r="K5188" s="33" t="s">
        <v>524</v>
      </c>
      <c r="L5188" s="33" t="s">
        <v>525</v>
      </c>
      <c r="M5188" s="1" t="s">
        <v>48881</v>
      </c>
      <c r="N5188" s="33" t="s">
        <v>20</v>
      </c>
      <c r="O5188" s="33" t="s">
        <v>18946</v>
      </c>
      <c r="P5188" s="33" t="s">
        <v>45791</v>
      </c>
      <c r="Q5188" s="33" t="s">
        <v>29986</v>
      </c>
      <c r="R5188" s="39" t="s">
        <v>18944</v>
      </c>
      <c r="S5188" s="33" t="s">
        <v>22</v>
      </c>
      <c r="T5188" s="33" t="s">
        <v>45897</v>
      </c>
      <c r="U5188" s="33" t="s">
        <v>49804</v>
      </c>
      <c r="V5188" s="33" t="s">
        <v>26482</v>
      </c>
      <c r="W5188" s="33" t="s">
        <v>26485</v>
      </c>
      <c r="X5188" s="33" t="s">
        <v>509</v>
      </c>
      <c r="Y5188" s="33">
        <v>1137</v>
      </c>
      <c r="AA5188" s="33" t="s">
        <v>42842</v>
      </c>
      <c r="AB5188" s="33">
        <v>3259</v>
      </c>
      <c r="AC5188" s="103">
        <v>17080</v>
      </c>
    </row>
    <row r="5189" spans="1:29" ht="13" customHeight="1" x14ac:dyDescent="0.2">
      <c r="A5189" s="33" t="s">
        <v>18932</v>
      </c>
      <c r="B5189" s="33">
        <v>55</v>
      </c>
      <c r="C5189" s="33" t="s">
        <v>13</v>
      </c>
      <c r="D5189" s="33" t="s">
        <v>41</v>
      </c>
      <c r="F5189" s="94">
        <v>42368</v>
      </c>
      <c r="G5189" s="33" t="s">
        <v>18935</v>
      </c>
      <c r="H5189" s="33" t="s">
        <v>182</v>
      </c>
      <c r="I5189" s="33" t="s">
        <v>38</v>
      </c>
      <c r="J5189" s="62" t="s">
        <v>19190</v>
      </c>
      <c r="K5189" s="33" t="s">
        <v>182</v>
      </c>
      <c r="L5189" s="33" t="s">
        <v>183</v>
      </c>
      <c r="M5189" s="1" t="s">
        <v>46155</v>
      </c>
      <c r="N5189" s="33" t="s">
        <v>20</v>
      </c>
      <c r="O5189" s="33" t="s">
        <v>18934</v>
      </c>
      <c r="P5189" s="33" t="s">
        <v>45791</v>
      </c>
      <c r="Q5189" s="33" t="s">
        <v>29986</v>
      </c>
      <c r="R5189" s="39" t="s">
        <v>18933</v>
      </c>
      <c r="S5189" s="33" t="s">
        <v>22</v>
      </c>
      <c r="T5189" s="33" t="s">
        <v>21</v>
      </c>
      <c r="U5189" s="33" t="s">
        <v>26682</v>
      </c>
      <c r="V5189" s="33" t="s">
        <v>26484</v>
      </c>
      <c r="W5189" s="33" t="s">
        <v>26485</v>
      </c>
      <c r="X5189" s="33" t="s">
        <v>509</v>
      </c>
      <c r="Y5189" s="33">
        <v>1135</v>
      </c>
      <c r="AA5189" s="33" t="s">
        <v>42842</v>
      </c>
      <c r="AB5189" s="33">
        <v>3257</v>
      </c>
      <c r="AC5189" s="103">
        <v>17079</v>
      </c>
    </row>
    <row r="5190" spans="1:29" ht="13" customHeight="1" x14ac:dyDescent="0.2">
      <c r="A5190" s="1" t="s">
        <v>18959</v>
      </c>
      <c r="B5190" s="33">
        <v>39</v>
      </c>
      <c r="C5190" s="33" t="s">
        <v>13</v>
      </c>
      <c r="D5190" s="1" t="s">
        <v>23</v>
      </c>
      <c r="F5190" s="94">
        <v>42368</v>
      </c>
      <c r="G5190" s="33" t="s">
        <v>19076</v>
      </c>
      <c r="H5190" s="33" t="s">
        <v>18943</v>
      </c>
      <c r="I5190" s="33" t="s">
        <v>1017</v>
      </c>
      <c r="J5190" s="62" t="s">
        <v>19189</v>
      </c>
      <c r="K5190" s="33" t="s">
        <v>8977</v>
      </c>
      <c r="L5190" s="33" t="s">
        <v>18942</v>
      </c>
      <c r="M5190" s="1" t="s">
        <v>48070</v>
      </c>
      <c r="N5190" s="33" t="s">
        <v>20</v>
      </c>
      <c r="O5190" s="33" t="s">
        <v>18947</v>
      </c>
      <c r="P5190" s="33" t="s">
        <v>45771</v>
      </c>
      <c r="Q5190" s="33" t="s">
        <v>29986</v>
      </c>
      <c r="R5190" s="39" t="s">
        <v>18941</v>
      </c>
      <c r="S5190" s="33" t="s">
        <v>22</v>
      </c>
      <c r="T5190" s="33" t="s">
        <v>28</v>
      </c>
      <c r="U5190" s="33" t="s">
        <v>26487</v>
      </c>
      <c r="V5190" s="33" t="s">
        <v>26487</v>
      </c>
      <c r="X5190" s="33" t="s">
        <v>93</v>
      </c>
      <c r="Y5190" s="33">
        <v>1136</v>
      </c>
      <c r="AA5190" s="33" t="s">
        <v>42843</v>
      </c>
      <c r="AB5190" s="33">
        <v>3258</v>
      </c>
      <c r="AC5190" s="103">
        <v>17078</v>
      </c>
    </row>
    <row r="5191" spans="1:29" ht="13" customHeight="1" x14ac:dyDescent="0.2">
      <c r="A5191" s="33" t="s">
        <v>18843</v>
      </c>
      <c r="B5191" s="33">
        <v>50</v>
      </c>
      <c r="C5191" s="33" t="s">
        <v>102</v>
      </c>
      <c r="D5191" s="33" t="s">
        <v>882</v>
      </c>
      <c r="E5191" s="33" t="s">
        <v>18895</v>
      </c>
      <c r="F5191" s="94">
        <v>42367</v>
      </c>
      <c r="G5191" s="33" t="s">
        <v>18844</v>
      </c>
      <c r="H5191" s="33" t="s">
        <v>18845</v>
      </c>
      <c r="I5191" s="33" t="s">
        <v>38</v>
      </c>
      <c r="J5191" s="62" t="s">
        <v>19191</v>
      </c>
      <c r="K5191" s="33" t="s">
        <v>1328</v>
      </c>
      <c r="L5191" s="33" t="s">
        <v>18846</v>
      </c>
      <c r="M5191" s="1" t="s">
        <v>47207</v>
      </c>
      <c r="N5191" s="33" t="s">
        <v>20</v>
      </c>
      <c r="O5191" s="33" t="s">
        <v>18872</v>
      </c>
      <c r="P5191" s="33" t="s">
        <v>45791</v>
      </c>
      <c r="Q5191" s="33" t="s">
        <v>29986</v>
      </c>
      <c r="R5191" s="39" t="s">
        <v>18873</v>
      </c>
      <c r="S5191" s="33" t="s">
        <v>509</v>
      </c>
      <c r="T5191" s="33" t="s">
        <v>21</v>
      </c>
      <c r="U5191" s="33" t="s">
        <v>26682</v>
      </c>
      <c r="V5191" s="33" t="s">
        <v>26482</v>
      </c>
      <c r="W5191" s="33" t="s">
        <v>26485</v>
      </c>
      <c r="X5191" s="33" t="s">
        <v>93</v>
      </c>
      <c r="Y5191" s="33">
        <v>1133</v>
      </c>
      <c r="AA5191" s="33" t="s">
        <v>42843</v>
      </c>
      <c r="AB5191" s="33">
        <v>3254</v>
      </c>
      <c r="AC5191" s="103">
        <v>17077</v>
      </c>
    </row>
    <row r="5192" spans="1:29" ht="13" customHeight="1" x14ac:dyDescent="0.2">
      <c r="A5192" s="33" t="s">
        <v>18928</v>
      </c>
      <c r="B5192" s="33">
        <v>44</v>
      </c>
      <c r="C5192" s="33" t="s">
        <v>13</v>
      </c>
      <c r="D5192" s="33" t="s">
        <v>30</v>
      </c>
      <c r="E5192" s="33" t="s">
        <v>18938</v>
      </c>
      <c r="F5192" s="94">
        <v>42367</v>
      </c>
      <c r="G5192" s="33" t="s">
        <v>18940</v>
      </c>
      <c r="H5192" s="33" t="s">
        <v>600</v>
      </c>
      <c r="I5192" s="33" t="s">
        <v>55</v>
      </c>
      <c r="K5192" s="33" t="s">
        <v>601</v>
      </c>
      <c r="L5192" s="33" t="s">
        <v>602</v>
      </c>
      <c r="M5192" s="1" t="s">
        <v>49877</v>
      </c>
      <c r="N5192" s="33" t="s">
        <v>362</v>
      </c>
      <c r="O5192" s="33" t="s">
        <v>18939</v>
      </c>
      <c r="P5192" s="33" t="s">
        <v>45771</v>
      </c>
      <c r="Q5192" s="33" t="s">
        <v>29986</v>
      </c>
      <c r="R5192" s="39" t="s">
        <v>18929</v>
      </c>
      <c r="S5192" s="33" t="s">
        <v>22</v>
      </c>
      <c r="T5192" s="33" t="s">
        <v>45897</v>
      </c>
      <c r="U5192" s="33" t="s">
        <v>49804</v>
      </c>
      <c r="V5192" s="33" t="s">
        <v>26484</v>
      </c>
      <c r="W5192" s="33" t="s">
        <v>26485</v>
      </c>
      <c r="AA5192" s="33" t="s">
        <v>49699</v>
      </c>
      <c r="AB5192" s="33">
        <v>3255</v>
      </c>
      <c r="AC5192" s="103"/>
    </row>
    <row r="5193" spans="1:29" ht="13" customHeight="1" x14ac:dyDescent="0.2">
      <c r="A5193" s="33" t="s">
        <v>18930</v>
      </c>
      <c r="B5193" s="33">
        <v>33</v>
      </c>
      <c r="C5193" s="33" t="s">
        <v>13</v>
      </c>
      <c r="D5193" s="33" t="s">
        <v>14</v>
      </c>
      <c r="F5193" s="94">
        <v>42367</v>
      </c>
      <c r="G5193" s="33" t="s">
        <v>18937</v>
      </c>
      <c r="H5193" s="33" t="s">
        <v>11842</v>
      </c>
      <c r="I5193" s="33" t="s">
        <v>38</v>
      </c>
      <c r="J5193" s="62" t="s">
        <v>11843</v>
      </c>
      <c r="K5193" s="33" t="s">
        <v>91</v>
      </c>
      <c r="L5193" s="33" t="s">
        <v>92</v>
      </c>
      <c r="M5193" s="1" t="s">
        <v>45984</v>
      </c>
      <c r="N5193" s="33" t="s">
        <v>20</v>
      </c>
      <c r="O5193" s="33" t="s">
        <v>18936</v>
      </c>
      <c r="P5193" s="33" t="s">
        <v>45771</v>
      </c>
      <c r="Q5193" s="33" t="s">
        <v>29986</v>
      </c>
      <c r="R5193" s="39" t="s">
        <v>18931</v>
      </c>
      <c r="S5193" s="33" t="s">
        <v>22</v>
      </c>
      <c r="T5193" s="33" t="s">
        <v>28</v>
      </c>
      <c r="U5193" s="33" t="s">
        <v>26488</v>
      </c>
      <c r="V5193" s="33" t="s">
        <v>26487</v>
      </c>
      <c r="W5193" s="33" t="s">
        <v>26485</v>
      </c>
      <c r="X5193" s="33" t="s">
        <v>93</v>
      </c>
      <c r="Y5193" s="33">
        <v>1134</v>
      </c>
      <c r="AA5193" s="33" t="s">
        <v>42842</v>
      </c>
      <c r="AB5193" s="33">
        <v>3256</v>
      </c>
      <c r="AC5193" s="103">
        <v>17076</v>
      </c>
    </row>
    <row r="5194" spans="1:29" ht="13" customHeight="1" x14ac:dyDescent="0.2">
      <c r="A5194" s="33" t="s">
        <v>18847</v>
      </c>
      <c r="B5194" s="33">
        <v>28</v>
      </c>
      <c r="C5194" s="33" t="s">
        <v>13</v>
      </c>
      <c r="D5194" s="33" t="s">
        <v>30</v>
      </c>
      <c r="E5194" s="33" t="s">
        <v>18921</v>
      </c>
      <c r="F5194" s="94">
        <v>42366</v>
      </c>
      <c r="G5194" s="33" t="s">
        <v>18848</v>
      </c>
      <c r="H5194" s="33" t="s">
        <v>1584</v>
      </c>
      <c r="I5194" s="33" t="s">
        <v>224</v>
      </c>
      <c r="J5194" s="62" t="s">
        <v>19192</v>
      </c>
      <c r="K5194" s="33" t="s">
        <v>19193</v>
      </c>
      <c r="L5194" s="33" t="s">
        <v>18849</v>
      </c>
      <c r="M5194" s="1" t="s">
        <v>48071</v>
      </c>
      <c r="N5194" s="33" t="s">
        <v>20</v>
      </c>
      <c r="O5194" s="33" t="s">
        <v>18875</v>
      </c>
      <c r="P5194" s="33" t="s">
        <v>45771</v>
      </c>
      <c r="Q5194" s="33" t="s">
        <v>29986</v>
      </c>
      <c r="R5194" s="39" t="s">
        <v>18874</v>
      </c>
      <c r="S5194" s="33" t="s">
        <v>22</v>
      </c>
      <c r="T5194" s="33" t="s">
        <v>45897</v>
      </c>
      <c r="U5194" s="33" t="s">
        <v>39851</v>
      </c>
      <c r="V5194" s="33" t="s">
        <v>26484</v>
      </c>
      <c r="W5194" s="33" t="s">
        <v>26485</v>
      </c>
      <c r="X5194" s="33" t="s">
        <v>509</v>
      </c>
      <c r="Y5194" s="33">
        <v>1131</v>
      </c>
      <c r="AA5194" s="33" t="s">
        <v>42844</v>
      </c>
      <c r="AB5194" s="33">
        <v>3253</v>
      </c>
      <c r="AC5194" s="103">
        <v>17072</v>
      </c>
    </row>
    <row r="5195" spans="1:29" ht="13" customHeight="1" x14ac:dyDescent="0.2">
      <c r="A5195" s="33" t="s">
        <v>18853</v>
      </c>
      <c r="B5195" s="33">
        <v>34</v>
      </c>
      <c r="C5195" s="33" t="s">
        <v>13</v>
      </c>
      <c r="D5195" s="33" t="s">
        <v>30</v>
      </c>
      <c r="F5195" s="94">
        <v>42365</v>
      </c>
      <c r="G5195" s="33" t="s">
        <v>18854</v>
      </c>
      <c r="H5195" s="33" t="s">
        <v>3572</v>
      </c>
      <c r="I5195" s="33" t="s">
        <v>111</v>
      </c>
      <c r="J5195" s="62" t="s">
        <v>10106</v>
      </c>
      <c r="K5195" s="33" t="s">
        <v>582</v>
      </c>
      <c r="L5195" s="33" t="s">
        <v>3574</v>
      </c>
      <c r="M5195" s="1" t="s">
        <v>46282</v>
      </c>
      <c r="N5195" s="33" t="s">
        <v>20</v>
      </c>
      <c r="O5195" s="33" t="s">
        <v>18871</v>
      </c>
      <c r="P5195" s="33" t="s">
        <v>45791</v>
      </c>
      <c r="Q5195" s="33" t="s">
        <v>29986</v>
      </c>
      <c r="R5195" s="39" t="s">
        <v>18894</v>
      </c>
      <c r="S5195" s="33" t="s">
        <v>509</v>
      </c>
      <c r="T5195" s="33" t="s">
        <v>21</v>
      </c>
      <c r="U5195" s="33" t="s">
        <v>26682</v>
      </c>
      <c r="V5195" s="33" t="s">
        <v>26482</v>
      </c>
      <c r="W5195" s="33" t="s">
        <v>26485</v>
      </c>
      <c r="X5195" s="33" t="s">
        <v>509</v>
      </c>
      <c r="Y5195" s="33">
        <v>1132</v>
      </c>
      <c r="AA5195" s="33" t="s">
        <v>42844</v>
      </c>
      <c r="AB5195" s="33">
        <v>3250</v>
      </c>
      <c r="AC5195" s="103">
        <v>17068</v>
      </c>
    </row>
    <row r="5196" spans="1:29" ht="13" customHeight="1" x14ac:dyDescent="0.2">
      <c r="A5196" s="33" t="s">
        <v>18850</v>
      </c>
      <c r="B5196" s="33">
        <v>36</v>
      </c>
      <c r="C5196" s="33" t="s">
        <v>13</v>
      </c>
      <c r="D5196" s="33" t="s">
        <v>30</v>
      </c>
      <c r="F5196" s="94">
        <v>42365</v>
      </c>
      <c r="G5196" s="33" t="s">
        <v>18851</v>
      </c>
      <c r="H5196" s="33" t="s">
        <v>3600</v>
      </c>
      <c r="I5196" s="33" t="s">
        <v>618</v>
      </c>
      <c r="J5196" s="62" t="s">
        <v>3601</v>
      </c>
      <c r="K5196" s="33" t="s">
        <v>3602</v>
      </c>
      <c r="L5196" s="33" t="s">
        <v>18852</v>
      </c>
      <c r="M5196" s="1" t="s">
        <v>48073</v>
      </c>
      <c r="N5196" s="33" t="s">
        <v>20</v>
      </c>
      <c r="O5196" s="33" t="s">
        <v>18884</v>
      </c>
      <c r="P5196" s="33" t="s">
        <v>45771</v>
      </c>
      <c r="Q5196" s="33" t="s">
        <v>29986</v>
      </c>
      <c r="R5196" s="39" t="s">
        <v>18883</v>
      </c>
      <c r="S5196" s="33" t="s">
        <v>22</v>
      </c>
      <c r="T5196" s="33" t="s">
        <v>28</v>
      </c>
      <c r="U5196" s="33" t="s">
        <v>26487</v>
      </c>
      <c r="V5196" s="33" t="s">
        <v>26487</v>
      </c>
      <c r="W5196" s="33" t="s">
        <v>26483</v>
      </c>
      <c r="X5196" s="33" t="s">
        <v>93</v>
      </c>
      <c r="Y5196" s="33">
        <v>1128</v>
      </c>
      <c r="AA5196" s="33" t="s">
        <v>42843</v>
      </c>
      <c r="AB5196" s="33">
        <v>3251</v>
      </c>
      <c r="AC5196" s="103">
        <v>17069</v>
      </c>
    </row>
    <row r="5197" spans="1:29" ht="13" customHeight="1" x14ac:dyDescent="0.2">
      <c r="A5197" s="33" t="s">
        <v>26618</v>
      </c>
      <c r="B5197" s="33">
        <v>52</v>
      </c>
      <c r="C5197" s="33" t="s">
        <v>13</v>
      </c>
      <c r="D5197" s="33" t="s">
        <v>30</v>
      </c>
      <c r="F5197" s="94">
        <v>42365</v>
      </c>
      <c r="G5197" s="33" t="s">
        <v>29951</v>
      </c>
      <c r="H5197" s="33" t="s">
        <v>1200</v>
      </c>
      <c r="I5197" s="33" t="s">
        <v>18</v>
      </c>
      <c r="J5197" s="62" t="s">
        <v>29946</v>
      </c>
      <c r="K5197" s="33" t="s">
        <v>29944</v>
      </c>
      <c r="L5197" s="33" t="s">
        <v>29947</v>
      </c>
      <c r="M5197" s="1" t="s">
        <v>48072</v>
      </c>
      <c r="N5197" s="33" t="s">
        <v>20</v>
      </c>
      <c r="O5197" s="33" t="s">
        <v>29948</v>
      </c>
      <c r="P5197" s="33" t="s">
        <v>45771</v>
      </c>
      <c r="Q5197" s="33" t="s">
        <v>29986</v>
      </c>
      <c r="R5197" s="39" t="s">
        <v>27664</v>
      </c>
      <c r="S5197" s="33" t="s">
        <v>93</v>
      </c>
      <c r="T5197" s="33" t="s">
        <v>28</v>
      </c>
      <c r="U5197" s="33" t="s">
        <v>26487</v>
      </c>
      <c r="V5197" s="33" t="s">
        <v>26487</v>
      </c>
      <c r="W5197" s="33" t="s">
        <v>26485</v>
      </c>
      <c r="X5197" s="33" t="s">
        <v>93</v>
      </c>
      <c r="Y5197" s="33">
        <v>1143</v>
      </c>
      <c r="AA5197" s="33" t="s">
        <v>42843</v>
      </c>
      <c r="AB5197" s="33">
        <v>3252</v>
      </c>
      <c r="AC5197" s="103">
        <v>17067</v>
      </c>
    </row>
    <row r="5198" spans="1:29" ht="13" customHeight="1" x14ac:dyDescent="0.2">
      <c r="A5198" s="33" t="s">
        <v>18769</v>
      </c>
      <c r="B5198" s="33">
        <v>19</v>
      </c>
      <c r="C5198" s="33" t="s">
        <v>13</v>
      </c>
      <c r="D5198" s="33" t="s">
        <v>78</v>
      </c>
      <c r="E5198" s="33" t="s">
        <v>18772</v>
      </c>
      <c r="F5198" s="94">
        <v>42364</v>
      </c>
      <c r="G5198" s="33" t="s">
        <v>18771</v>
      </c>
      <c r="H5198" s="33" t="s">
        <v>80</v>
      </c>
      <c r="I5198" s="33" t="s">
        <v>37</v>
      </c>
      <c r="J5198" s="62" t="s">
        <v>8986</v>
      </c>
      <c r="K5198" s="33" t="s">
        <v>81</v>
      </c>
      <c r="L5198" s="33" t="s">
        <v>82</v>
      </c>
      <c r="M5198" s="1" t="s">
        <v>46250</v>
      </c>
      <c r="N5198" s="33" t="s">
        <v>20</v>
      </c>
      <c r="O5198" s="33" t="s">
        <v>36620</v>
      </c>
      <c r="P5198" s="33" t="s">
        <v>45791</v>
      </c>
      <c r="Q5198" s="33" t="s">
        <v>29986</v>
      </c>
      <c r="R5198" s="39" t="s">
        <v>18770</v>
      </c>
      <c r="S5198" s="33" t="s">
        <v>509</v>
      </c>
      <c r="T5198" s="33" t="s">
        <v>21</v>
      </c>
      <c r="U5198" s="33" t="s">
        <v>26492</v>
      </c>
      <c r="V5198" s="33" t="s">
        <v>26487</v>
      </c>
      <c r="W5198" s="33" t="s">
        <v>26485</v>
      </c>
      <c r="X5198" s="33" t="s">
        <v>93</v>
      </c>
      <c r="Y5198" s="33">
        <v>1124</v>
      </c>
      <c r="AA5198" s="33" t="s">
        <v>42842</v>
      </c>
      <c r="AB5198" s="33">
        <v>3246</v>
      </c>
      <c r="AC5198" s="103">
        <v>17063</v>
      </c>
    </row>
    <row r="5199" spans="1:29" ht="13" customHeight="1" x14ac:dyDescent="0.2">
      <c r="A5199" s="33" t="s">
        <v>19182</v>
      </c>
      <c r="B5199" s="33">
        <v>38</v>
      </c>
      <c r="C5199" s="33" t="s">
        <v>13</v>
      </c>
      <c r="D5199" s="33" t="s">
        <v>41</v>
      </c>
      <c r="E5199" s="33" t="s">
        <v>19183</v>
      </c>
      <c r="F5199" s="94">
        <v>42364</v>
      </c>
      <c r="G5199" s="33" t="s">
        <v>19186</v>
      </c>
      <c r="H5199" s="33" t="s">
        <v>1549</v>
      </c>
      <c r="I5199" s="33" t="s">
        <v>732</v>
      </c>
      <c r="J5199" s="62" t="s">
        <v>1550</v>
      </c>
      <c r="K5199" s="33" t="s">
        <v>1551</v>
      </c>
      <c r="L5199" s="33" t="s">
        <v>19184</v>
      </c>
      <c r="M5199" s="1" t="s">
        <v>48074</v>
      </c>
      <c r="N5199" s="33" t="s">
        <v>20</v>
      </c>
      <c r="O5199" s="33" t="s">
        <v>19185</v>
      </c>
      <c r="P5199" s="33" t="s">
        <v>31754</v>
      </c>
      <c r="Q5199" s="33" t="s">
        <v>29986</v>
      </c>
      <c r="R5199" s="39" t="s">
        <v>19187</v>
      </c>
      <c r="S5199" s="33" t="s">
        <v>22</v>
      </c>
      <c r="T5199" s="33" t="s">
        <v>21</v>
      </c>
      <c r="U5199" s="33" t="s">
        <v>26689</v>
      </c>
      <c r="V5199" s="33" t="s">
        <v>26484</v>
      </c>
      <c r="W5199" s="33" t="s">
        <v>26485</v>
      </c>
      <c r="X5199" s="33" t="s">
        <v>509</v>
      </c>
      <c r="Y5199" s="33">
        <v>1151</v>
      </c>
      <c r="AA5199" s="33" t="s">
        <v>42843</v>
      </c>
      <c r="AB5199" s="33">
        <v>3248</v>
      </c>
      <c r="AC5199" s="103">
        <v>17066</v>
      </c>
    </row>
    <row r="5200" spans="1:29" ht="13" customHeight="1" x14ac:dyDescent="0.2">
      <c r="A5200" s="33" t="s">
        <v>18773</v>
      </c>
      <c r="B5200" s="33">
        <v>55</v>
      </c>
      <c r="C5200" s="33" t="s">
        <v>102</v>
      </c>
      <c r="D5200" s="33" t="s">
        <v>78</v>
      </c>
      <c r="E5200" s="33" t="s">
        <v>18774</v>
      </c>
      <c r="F5200" s="94">
        <v>42364</v>
      </c>
      <c r="G5200" s="33" t="s">
        <v>18771</v>
      </c>
      <c r="H5200" s="33" t="s">
        <v>80</v>
      </c>
      <c r="I5200" s="33" t="s">
        <v>37</v>
      </c>
      <c r="J5200" s="62" t="s">
        <v>8986</v>
      </c>
      <c r="K5200" s="33" t="s">
        <v>81</v>
      </c>
      <c r="L5200" s="33" t="s">
        <v>82</v>
      </c>
      <c r="M5200" s="1" t="s">
        <v>46250</v>
      </c>
      <c r="N5200" s="33" t="s">
        <v>20</v>
      </c>
      <c r="O5200" s="33" t="s">
        <v>36620</v>
      </c>
      <c r="P5200" s="33" t="s">
        <v>45791</v>
      </c>
      <c r="Q5200" s="33" t="s">
        <v>29986</v>
      </c>
      <c r="R5200" s="39" t="s">
        <v>18770</v>
      </c>
      <c r="S5200" s="33" t="s">
        <v>22</v>
      </c>
      <c r="T5200" s="33" t="s">
        <v>45897</v>
      </c>
      <c r="U5200" s="33" t="s">
        <v>49804</v>
      </c>
      <c r="V5200" s="33" t="s">
        <v>26482</v>
      </c>
      <c r="X5200" s="33" t="s">
        <v>93</v>
      </c>
      <c r="Y5200" s="33">
        <v>1123</v>
      </c>
      <c r="AA5200" s="33" t="s">
        <v>42842</v>
      </c>
      <c r="AB5200" s="33">
        <v>3249</v>
      </c>
      <c r="AC5200" s="103">
        <v>17065</v>
      </c>
    </row>
    <row r="5201" spans="1:29" ht="13" customHeight="1" x14ac:dyDescent="0.2">
      <c r="A5201" s="33" t="s">
        <v>18855</v>
      </c>
      <c r="B5201" s="33">
        <v>41</v>
      </c>
      <c r="C5201" s="33" t="s">
        <v>13</v>
      </c>
      <c r="D5201" s="33" t="s">
        <v>30</v>
      </c>
      <c r="E5201" s="33" t="s">
        <v>18899</v>
      </c>
      <c r="F5201" s="94">
        <v>42364</v>
      </c>
      <c r="G5201" s="33" t="s">
        <v>18856</v>
      </c>
      <c r="H5201" s="33" t="s">
        <v>581</v>
      </c>
      <c r="I5201" s="33" t="s">
        <v>111</v>
      </c>
      <c r="J5201" s="62" t="s">
        <v>9585</v>
      </c>
      <c r="K5201" s="33" t="s">
        <v>582</v>
      </c>
      <c r="L5201" s="33" t="s">
        <v>583</v>
      </c>
      <c r="M5201" s="1" t="s">
        <v>45935</v>
      </c>
      <c r="N5201" s="33" t="s">
        <v>20</v>
      </c>
      <c r="O5201" s="33" t="s">
        <v>18870</v>
      </c>
      <c r="P5201" s="33" t="s">
        <v>45771</v>
      </c>
      <c r="Q5201" s="33" t="s">
        <v>29986</v>
      </c>
      <c r="R5201" s="39" t="s">
        <v>18893</v>
      </c>
      <c r="S5201" s="33" t="s">
        <v>509</v>
      </c>
      <c r="T5201" s="33" t="s">
        <v>28</v>
      </c>
      <c r="U5201" s="33" t="s">
        <v>26508</v>
      </c>
      <c r="V5201" s="33" t="s">
        <v>26482</v>
      </c>
      <c r="W5201" s="33" t="s">
        <v>26485</v>
      </c>
      <c r="X5201" s="33" t="s">
        <v>93</v>
      </c>
      <c r="Y5201" s="33">
        <v>1121</v>
      </c>
      <c r="AA5201" s="33" t="s">
        <v>42844</v>
      </c>
      <c r="AB5201" s="33">
        <v>3247</v>
      </c>
      <c r="AC5201" s="103">
        <v>17064</v>
      </c>
    </row>
    <row r="5202" spans="1:29" ht="13" customHeight="1" x14ac:dyDescent="0.2">
      <c r="A5202" s="33" t="s">
        <v>18896</v>
      </c>
      <c r="B5202" s="33">
        <v>31</v>
      </c>
      <c r="C5202" s="33" t="s">
        <v>13</v>
      </c>
      <c r="D5202" s="33" t="s">
        <v>30</v>
      </c>
      <c r="F5202" s="94">
        <v>42363</v>
      </c>
      <c r="G5202" s="33" t="s">
        <v>18857</v>
      </c>
      <c r="H5202" s="33" t="s">
        <v>18858</v>
      </c>
      <c r="I5202" s="33" t="s">
        <v>38</v>
      </c>
      <c r="J5202" s="62" t="s">
        <v>19195</v>
      </c>
      <c r="K5202" s="33" t="s">
        <v>558</v>
      </c>
      <c r="L5202" s="33" t="s">
        <v>18859</v>
      </c>
      <c r="M5202" s="1" t="s">
        <v>48075</v>
      </c>
      <c r="N5202" s="33" t="s">
        <v>20</v>
      </c>
      <c r="O5202" s="33" t="s">
        <v>18876</v>
      </c>
      <c r="P5202" s="33" t="s">
        <v>31864</v>
      </c>
      <c r="Q5202" s="33" t="s">
        <v>29986</v>
      </c>
      <c r="R5202" s="39" t="s">
        <v>18877</v>
      </c>
      <c r="S5202" s="33" t="s">
        <v>509</v>
      </c>
      <c r="T5202" s="33" t="s">
        <v>21</v>
      </c>
      <c r="U5202" s="33" t="s">
        <v>26682</v>
      </c>
      <c r="V5202" s="33" t="s">
        <v>26484</v>
      </c>
      <c r="W5202" s="33" t="s">
        <v>26485</v>
      </c>
      <c r="X5202" s="33" t="s">
        <v>93</v>
      </c>
      <c r="Y5202" s="33">
        <v>1125</v>
      </c>
      <c r="AA5202" s="33" t="s">
        <v>42842</v>
      </c>
      <c r="AB5202" s="33">
        <v>3245</v>
      </c>
      <c r="AC5202" s="103">
        <v>17060</v>
      </c>
    </row>
    <row r="5203" spans="1:29" ht="13" customHeight="1" x14ac:dyDescent="0.2">
      <c r="A5203" s="33" t="s">
        <v>18757</v>
      </c>
      <c r="B5203" s="33">
        <v>18</v>
      </c>
      <c r="C5203" s="33" t="s">
        <v>13</v>
      </c>
      <c r="D5203" s="33" t="s">
        <v>78</v>
      </c>
      <c r="E5203" s="33" t="s">
        <v>18758</v>
      </c>
      <c r="F5203" s="94">
        <v>42362</v>
      </c>
      <c r="G5203" s="33" t="s">
        <v>18761</v>
      </c>
      <c r="H5203" s="33" t="s">
        <v>3842</v>
      </c>
      <c r="I5203" s="33" t="s">
        <v>337</v>
      </c>
      <c r="J5203" s="62" t="s">
        <v>19196</v>
      </c>
      <c r="K5203" s="33" t="s">
        <v>3844</v>
      </c>
      <c r="L5203" s="33" t="s">
        <v>3845</v>
      </c>
      <c r="M5203" s="1" t="s">
        <v>49719</v>
      </c>
      <c r="N5203" s="33" t="s">
        <v>20</v>
      </c>
      <c r="O5203" s="33" t="s">
        <v>18760</v>
      </c>
      <c r="P5203" s="33" t="s">
        <v>45791</v>
      </c>
      <c r="Q5203" s="33" t="s">
        <v>29986</v>
      </c>
      <c r="R5203" s="39" t="s">
        <v>18759</v>
      </c>
      <c r="S5203" s="33" t="s">
        <v>22</v>
      </c>
      <c r="T5203" s="33" t="s">
        <v>21</v>
      </c>
      <c r="U5203" s="33" t="s">
        <v>26689</v>
      </c>
      <c r="V5203" s="33" t="s">
        <v>26484</v>
      </c>
      <c r="W5203" s="33" t="s">
        <v>26485</v>
      </c>
      <c r="X5203" s="33" t="s">
        <v>93</v>
      </c>
      <c r="Y5203" s="33">
        <v>2158</v>
      </c>
      <c r="AA5203" s="33" t="s">
        <v>42844</v>
      </c>
      <c r="AB5203" s="33">
        <v>3242</v>
      </c>
      <c r="AC5203" s="103">
        <v>17058</v>
      </c>
    </row>
    <row r="5204" spans="1:29" ht="13" customHeight="1" x14ac:dyDescent="0.2">
      <c r="A5204" s="33" t="s">
        <v>18864</v>
      </c>
      <c r="B5204" s="33">
        <v>23</v>
      </c>
      <c r="C5204" s="33" t="s">
        <v>13</v>
      </c>
      <c r="D5204" s="33" t="s">
        <v>41</v>
      </c>
      <c r="E5204" s="33" t="s">
        <v>18868</v>
      </c>
      <c r="F5204" s="94">
        <v>42362</v>
      </c>
      <c r="G5204" s="33" t="s">
        <v>18865</v>
      </c>
      <c r="H5204" s="33" t="s">
        <v>18866</v>
      </c>
      <c r="I5204" s="33" t="s">
        <v>38</v>
      </c>
      <c r="J5204" s="62" t="s">
        <v>19199</v>
      </c>
      <c r="K5204" s="33" t="s">
        <v>1085</v>
      </c>
      <c r="L5204" s="33" t="s">
        <v>18867</v>
      </c>
      <c r="M5204" s="1" t="s">
        <v>48076</v>
      </c>
      <c r="N5204" s="33" t="s">
        <v>20</v>
      </c>
      <c r="O5204" s="33" t="s">
        <v>18881</v>
      </c>
      <c r="P5204" s="33" t="s">
        <v>45791</v>
      </c>
      <c r="Q5204" s="33" t="s">
        <v>29986</v>
      </c>
      <c r="R5204" s="39" t="s">
        <v>18869</v>
      </c>
      <c r="S5204" s="33" t="s">
        <v>22</v>
      </c>
      <c r="T5204" s="33" t="s">
        <v>21</v>
      </c>
      <c r="U5204" s="33" t="s">
        <v>26682</v>
      </c>
      <c r="V5204" s="33" t="s">
        <v>26482</v>
      </c>
      <c r="W5204" s="33" t="s">
        <v>26485</v>
      </c>
      <c r="X5204" s="33" t="s">
        <v>93</v>
      </c>
      <c r="Y5204" s="33">
        <v>1127</v>
      </c>
      <c r="AA5204" s="33" t="s">
        <v>42844</v>
      </c>
      <c r="AB5204" s="33">
        <v>3243</v>
      </c>
      <c r="AC5204" s="103">
        <v>17055</v>
      </c>
    </row>
    <row r="5205" spans="1:29" ht="13" customHeight="1" x14ac:dyDescent="0.2">
      <c r="A5205" s="33" t="s">
        <v>18762</v>
      </c>
      <c r="B5205" s="33">
        <v>24</v>
      </c>
      <c r="C5205" s="33" t="s">
        <v>13</v>
      </c>
      <c r="D5205" s="33" t="s">
        <v>78</v>
      </c>
      <c r="E5205" s="33" t="s">
        <v>18763</v>
      </c>
      <c r="F5205" s="94">
        <v>42362</v>
      </c>
      <c r="G5205" s="33" t="s">
        <v>18768</v>
      </c>
      <c r="H5205" s="33" t="s">
        <v>18764</v>
      </c>
      <c r="I5205" s="33" t="s">
        <v>50</v>
      </c>
      <c r="J5205" s="62" t="s">
        <v>19194</v>
      </c>
      <c r="K5205" s="33" t="s">
        <v>5100</v>
      </c>
      <c r="L5205" s="33" t="s">
        <v>18767</v>
      </c>
      <c r="M5205" s="1" t="s">
        <v>45990</v>
      </c>
      <c r="N5205" s="33" t="s">
        <v>20</v>
      </c>
      <c r="O5205" s="33" t="s">
        <v>18766</v>
      </c>
      <c r="P5205" s="33" t="s">
        <v>31754</v>
      </c>
      <c r="Q5205" s="33" t="s">
        <v>29986</v>
      </c>
      <c r="R5205" s="39" t="s">
        <v>18765</v>
      </c>
      <c r="S5205" s="33" t="s">
        <v>22</v>
      </c>
      <c r="T5205" s="33" t="s">
        <v>21</v>
      </c>
      <c r="U5205" s="33" t="s">
        <v>26689</v>
      </c>
      <c r="V5205" s="33" t="s">
        <v>26484</v>
      </c>
      <c r="W5205" s="33" t="s">
        <v>26485</v>
      </c>
      <c r="X5205" s="33" t="s">
        <v>93</v>
      </c>
      <c r="Y5205" s="33">
        <v>1126</v>
      </c>
      <c r="AA5205" s="33" t="s">
        <v>42844</v>
      </c>
      <c r="AB5205" s="33">
        <v>3241</v>
      </c>
      <c r="AC5205" s="103">
        <v>17054</v>
      </c>
    </row>
    <row r="5206" spans="1:29" ht="13" customHeight="1" x14ac:dyDescent="0.2">
      <c r="A5206" s="1" t="s">
        <v>10405</v>
      </c>
      <c r="B5206" s="33">
        <v>54</v>
      </c>
      <c r="C5206" s="33" t="s">
        <v>13</v>
      </c>
      <c r="D5206" s="1" t="s">
        <v>23</v>
      </c>
      <c r="F5206" s="94">
        <v>42362</v>
      </c>
      <c r="G5206" s="33" t="s">
        <v>18862</v>
      </c>
      <c r="H5206" s="33" t="s">
        <v>18863</v>
      </c>
      <c r="I5206" s="33" t="s">
        <v>18</v>
      </c>
      <c r="J5206" s="62" t="s">
        <v>19197</v>
      </c>
      <c r="K5206" s="33" t="s">
        <v>3422</v>
      </c>
      <c r="L5206" s="33" t="s">
        <v>172</v>
      </c>
      <c r="M5206" s="1" t="s">
        <v>46016</v>
      </c>
      <c r="N5206" s="33" t="s">
        <v>20</v>
      </c>
      <c r="O5206" s="33" t="s">
        <v>18880</v>
      </c>
      <c r="P5206" s="33" t="s">
        <v>45791</v>
      </c>
      <c r="Q5206" s="33" t="s">
        <v>29986</v>
      </c>
      <c r="R5206" s="39" t="s">
        <v>18882</v>
      </c>
      <c r="S5206" s="33" t="s">
        <v>509</v>
      </c>
      <c r="T5206" s="33" t="s">
        <v>21</v>
      </c>
      <c r="U5206" s="33" t="s">
        <v>26689</v>
      </c>
      <c r="V5206" s="33" t="s">
        <v>26484</v>
      </c>
      <c r="W5206" s="33" t="s">
        <v>26485</v>
      </c>
      <c r="X5206" s="33" t="s">
        <v>93</v>
      </c>
      <c r="Y5206" s="33">
        <v>1122</v>
      </c>
      <c r="AA5206" s="33" t="s">
        <v>42844</v>
      </c>
      <c r="AB5206" s="33">
        <v>3240</v>
      </c>
      <c r="AC5206" s="103">
        <v>17057</v>
      </c>
    </row>
    <row r="5207" spans="1:29" ht="13" customHeight="1" x14ac:dyDescent="0.2">
      <c r="A5207" s="33" t="s">
        <v>18897</v>
      </c>
      <c r="B5207" s="33">
        <v>36</v>
      </c>
      <c r="C5207" s="33" t="s">
        <v>13</v>
      </c>
      <c r="D5207" s="33" t="s">
        <v>30</v>
      </c>
      <c r="E5207" s="33" t="s">
        <v>18898</v>
      </c>
      <c r="F5207" s="94">
        <v>42362</v>
      </c>
      <c r="G5207" s="33" t="s">
        <v>18860</v>
      </c>
      <c r="H5207" s="33" t="s">
        <v>18861</v>
      </c>
      <c r="I5207" s="33" t="s">
        <v>18</v>
      </c>
      <c r="J5207" s="62" t="s">
        <v>19198</v>
      </c>
      <c r="K5207" s="33" t="s">
        <v>1200</v>
      </c>
      <c r="L5207" s="33" t="s">
        <v>12061</v>
      </c>
      <c r="M5207" s="1" t="s">
        <v>48077</v>
      </c>
      <c r="N5207" s="33" t="s">
        <v>20</v>
      </c>
      <c r="O5207" s="33" t="s">
        <v>18878</v>
      </c>
      <c r="P5207" s="33" t="s">
        <v>45771</v>
      </c>
      <c r="Q5207" s="33" t="s">
        <v>29986</v>
      </c>
      <c r="R5207" s="39" t="s">
        <v>18879</v>
      </c>
      <c r="S5207" s="33" t="s">
        <v>22</v>
      </c>
      <c r="T5207" s="33" t="s">
        <v>350</v>
      </c>
      <c r="U5207" s="33" t="s">
        <v>26775</v>
      </c>
      <c r="V5207" s="33" t="s">
        <v>26482</v>
      </c>
      <c r="W5207" s="33" t="s">
        <v>26483</v>
      </c>
      <c r="X5207" s="33" t="s">
        <v>93</v>
      </c>
      <c r="Y5207" s="33">
        <v>1120</v>
      </c>
      <c r="AA5207" s="33" t="s">
        <v>42843</v>
      </c>
      <c r="AB5207" s="33">
        <v>3244</v>
      </c>
      <c r="AC5207" s="103">
        <v>17056</v>
      </c>
    </row>
    <row r="5208" spans="1:29" ht="13" customHeight="1" x14ac:dyDescent="0.2">
      <c r="A5208" s="33" t="s">
        <v>18842</v>
      </c>
      <c r="B5208" s="33">
        <v>35</v>
      </c>
      <c r="C5208" s="33" t="s">
        <v>13</v>
      </c>
      <c r="D5208" s="33" t="s">
        <v>78</v>
      </c>
      <c r="E5208" s="33" t="s">
        <v>18712</v>
      </c>
      <c r="F5208" s="94">
        <v>42361</v>
      </c>
      <c r="G5208" s="33" t="s">
        <v>18718</v>
      </c>
      <c r="H5208" s="33" t="s">
        <v>5239</v>
      </c>
      <c r="I5208" s="33" t="s">
        <v>50</v>
      </c>
      <c r="J5208" s="62" t="s">
        <v>18076</v>
      </c>
      <c r="K5208" s="33" t="s">
        <v>1054</v>
      </c>
      <c r="L5208" s="33" t="s">
        <v>5241</v>
      </c>
      <c r="M5208" s="1" t="s">
        <v>48051</v>
      </c>
      <c r="N5208" s="33" t="s">
        <v>20</v>
      </c>
      <c r="O5208" s="33" t="s">
        <v>18716</v>
      </c>
      <c r="P5208" s="33" t="s">
        <v>31754</v>
      </c>
      <c r="Q5208" s="33" t="s">
        <v>29986</v>
      </c>
      <c r="R5208" s="39" t="s">
        <v>18717</v>
      </c>
      <c r="S5208" s="33" t="s">
        <v>509</v>
      </c>
      <c r="T5208" s="33" t="s">
        <v>45897</v>
      </c>
      <c r="U5208" s="33" t="s">
        <v>49804</v>
      </c>
      <c r="V5208" s="33" t="s">
        <v>26482</v>
      </c>
      <c r="W5208" s="33" t="s">
        <v>26485</v>
      </c>
      <c r="X5208" s="33" t="s">
        <v>93</v>
      </c>
      <c r="Y5208" s="33">
        <v>1118</v>
      </c>
      <c r="AA5208" s="33" t="s">
        <v>42842</v>
      </c>
      <c r="AB5208" s="33">
        <v>3239</v>
      </c>
      <c r="AC5208" s="103">
        <v>17052</v>
      </c>
    </row>
    <row r="5209" spans="1:29" ht="13" customHeight="1" x14ac:dyDescent="0.2">
      <c r="A5209" s="33" t="s">
        <v>18726</v>
      </c>
      <c r="B5209" s="33">
        <v>19</v>
      </c>
      <c r="C5209" s="33" t="s">
        <v>13</v>
      </c>
      <c r="D5209" s="33" t="s">
        <v>41</v>
      </c>
      <c r="E5209" s="33" t="s">
        <v>18736</v>
      </c>
      <c r="F5209" s="94">
        <v>42360</v>
      </c>
      <c r="G5209" s="33" t="s">
        <v>18731</v>
      </c>
      <c r="H5209" s="33" t="s">
        <v>863</v>
      </c>
      <c r="I5209" s="33" t="s">
        <v>177</v>
      </c>
      <c r="J5209" s="62" t="s">
        <v>19200</v>
      </c>
      <c r="K5209" s="33" t="s">
        <v>430</v>
      </c>
      <c r="L5209" s="33" t="s">
        <v>4548</v>
      </c>
      <c r="M5209" s="1" t="s">
        <v>46140</v>
      </c>
      <c r="N5209" s="33" t="s">
        <v>20</v>
      </c>
      <c r="O5209" s="33" t="s">
        <v>18885</v>
      </c>
      <c r="P5209" s="33" t="s">
        <v>45791</v>
      </c>
      <c r="Q5209" s="33" t="s">
        <v>29986</v>
      </c>
      <c r="R5209" s="39" t="s">
        <v>18886</v>
      </c>
      <c r="S5209" s="33" t="s">
        <v>22</v>
      </c>
      <c r="T5209" s="33" t="s">
        <v>21</v>
      </c>
      <c r="U5209" s="33" t="s">
        <v>26689</v>
      </c>
      <c r="V5209" s="33" t="s">
        <v>26487</v>
      </c>
      <c r="W5209" s="33" t="s">
        <v>26486</v>
      </c>
      <c r="X5209" s="33" t="s">
        <v>509</v>
      </c>
      <c r="Y5209" s="33">
        <v>1117</v>
      </c>
      <c r="AA5209" s="33" t="s">
        <v>42842</v>
      </c>
      <c r="AB5209" s="33">
        <v>3237</v>
      </c>
      <c r="AC5209" s="103">
        <v>17051</v>
      </c>
    </row>
    <row r="5210" spans="1:29" ht="13" customHeight="1" x14ac:dyDescent="0.2">
      <c r="A5210" s="33" t="s">
        <v>18727</v>
      </c>
      <c r="B5210" s="33">
        <v>56</v>
      </c>
      <c r="C5210" s="33" t="s">
        <v>13</v>
      </c>
      <c r="D5210" s="33" t="s">
        <v>30</v>
      </c>
      <c r="E5210" s="33" t="s">
        <v>18734</v>
      </c>
      <c r="F5210" s="94">
        <v>42360</v>
      </c>
      <c r="G5210" s="33" t="s">
        <v>18732</v>
      </c>
      <c r="H5210" s="33" t="s">
        <v>4678</v>
      </c>
      <c r="I5210" s="33" t="s">
        <v>9695</v>
      </c>
      <c r="J5210" s="62" t="s">
        <v>19202</v>
      </c>
      <c r="K5210" s="33" t="s">
        <v>11938</v>
      </c>
      <c r="L5210" s="33" t="s">
        <v>18733</v>
      </c>
      <c r="M5210" s="1" t="s">
        <v>48079</v>
      </c>
      <c r="N5210" s="33" t="s">
        <v>20</v>
      </c>
      <c r="O5210" s="33" t="s">
        <v>18889</v>
      </c>
      <c r="P5210" s="33" t="s">
        <v>45791</v>
      </c>
      <c r="Q5210" s="33" t="s">
        <v>29986</v>
      </c>
      <c r="R5210" s="39" t="s">
        <v>18890</v>
      </c>
      <c r="S5210" s="33" t="s">
        <v>22</v>
      </c>
      <c r="T5210" s="33" t="s">
        <v>21</v>
      </c>
      <c r="U5210" s="33" t="s">
        <v>26689</v>
      </c>
      <c r="V5210" s="33" t="s">
        <v>26484</v>
      </c>
      <c r="W5210" s="33" t="s">
        <v>26485</v>
      </c>
      <c r="X5210" s="33" t="s">
        <v>509</v>
      </c>
      <c r="Y5210" s="33">
        <v>1115</v>
      </c>
      <c r="AA5210" s="33" t="s">
        <v>42842</v>
      </c>
      <c r="AB5210" s="33">
        <v>3236</v>
      </c>
      <c r="AC5210" s="103">
        <v>17049</v>
      </c>
    </row>
    <row r="5211" spans="1:29" ht="13" customHeight="1" x14ac:dyDescent="0.2">
      <c r="A5211" s="33" t="s">
        <v>18725</v>
      </c>
      <c r="B5211" s="33">
        <v>61</v>
      </c>
      <c r="C5211" s="33" t="s">
        <v>13</v>
      </c>
      <c r="D5211" s="33" t="s">
        <v>30</v>
      </c>
      <c r="F5211" s="94">
        <v>42360</v>
      </c>
      <c r="G5211" s="33" t="s">
        <v>18729</v>
      </c>
      <c r="H5211" s="33" t="s">
        <v>6139</v>
      </c>
      <c r="I5211" s="33" t="s">
        <v>293</v>
      </c>
      <c r="J5211" s="62" t="s">
        <v>19201</v>
      </c>
      <c r="K5211" s="33" t="s">
        <v>807</v>
      </c>
      <c r="L5211" s="33" t="s">
        <v>18730</v>
      </c>
      <c r="M5211" s="1" t="s">
        <v>48078</v>
      </c>
      <c r="N5211" s="33" t="s">
        <v>20</v>
      </c>
      <c r="O5211" s="33" t="s">
        <v>18887</v>
      </c>
      <c r="P5211" s="33" t="s">
        <v>504</v>
      </c>
      <c r="Q5211" s="33" t="s">
        <v>29986</v>
      </c>
      <c r="R5211" s="39" t="s">
        <v>18888</v>
      </c>
      <c r="S5211" s="33" t="s">
        <v>22</v>
      </c>
      <c r="T5211" s="33" t="s">
        <v>21</v>
      </c>
      <c r="U5211" s="33" t="s">
        <v>26689</v>
      </c>
      <c r="V5211" s="33" t="s">
        <v>26484</v>
      </c>
      <c r="W5211" s="33" t="s">
        <v>26485</v>
      </c>
      <c r="X5211" s="33" t="s">
        <v>509</v>
      </c>
      <c r="Y5211" s="33">
        <v>1114</v>
      </c>
      <c r="AA5211" s="33" t="s">
        <v>42844</v>
      </c>
      <c r="AB5211" s="33">
        <v>3235</v>
      </c>
      <c r="AC5211" s="103">
        <v>17048</v>
      </c>
    </row>
    <row r="5212" spans="1:29" ht="13" customHeight="1" x14ac:dyDescent="0.2">
      <c r="A5212" s="33" t="s">
        <v>18724</v>
      </c>
      <c r="B5212" s="33">
        <v>29</v>
      </c>
      <c r="C5212" s="33" t="s">
        <v>13</v>
      </c>
      <c r="D5212" s="33" t="s">
        <v>30</v>
      </c>
      <c r="E5212" s="33" t="s">
        <v>18735</v>
      </c>
      <c r="F5212" s="94">
        <v>42360</v>
      </c>
      <c r="G5212" s="33" t="s">
        <v>18728</v>
      </c>
      <c r="H5212" s="33" t="s">
        <v>9075</v>
      </c>
      <c r="I5212" s="33" t="s">
        <v>55</v>
      </c>
      <c r="J5212" s="62" t="s">
        <v>8825</v>
      </c>
      <c r="K5212" s="33" t="s">
        <v>8826</v>
      </c>
      <c r="L5212" s="33" t="s">
        <v>8827</v>
      </c>
      <c r="M5212" s="1" t="s">
        <v>46268</v>
      </c>
      <c r="N5212" s="33" t="s">
        <v>20</v>
      </c>
      <c r="O5212" s="33" t="s">
        <v>18891</v>
      </c>
      <c r="P5212" s="33" t="s">
        <v>45771</v>
      </c>
      <c r="Q5212" s="33" t="s">
        <v>29986</v>
      </c>
      <c r="R5212" s="39" t="s">
        <v>18892</v>
      </c>
      <c r="S5212" s="33" t="s">
        <v>22</v>
      </c>
      <c r="T5212" s="33" t="s">
        <v>28</v>
      </c>
      <c r="U5212" s="33" t="s">
        <v>26487</v>
      </c>
      <c r="V5212" s="33" t="s">
        <v>26487</v>
      </c>
      <c r="W5212" s="33" t="s">
        <v>26483</v>
      </c>
      <c r="X5212" s="33" t="s">
        <v>93</v>
      </c>
      <c r="Y5212" s="33">
        <v>1116</v>
      </c>
      <c r="AA5212" s="33" t="s">
        <v>42844</v>
      </c>
      <c r="AB5212" s="33">
        <v>3238</v>
      </c>
      <c r="AC5212" s="103">
        <v>17050</v>
      </c>
    </row>
    <row r="5213" spans="1:29" ht="13" customHeight="1" x14ac:dyDescent="0.2">
      <c r="A5213" s="33" t="s">
        <v>18696</v>
      </c>
      <c r="B5213" s="33">
        <v>21</v>
      </c>
      <c r="C5213" s="33" t="s">
        <v>13</v>
      </c>
      <c r="D5213" s="33" t="s">
        <v>30</v>
      </c>
      <c r="E5213" s="33" t="s">
        <v>18701</v>
      </c>
      <c r="F5213" s="94">
        <v>42359</v>
      </c>
      <c r="G5213" s="33" t="s">
        <v>18697</v>
      </c>
      <c r="H5213" s="33" t="s">
        <v>18698</v>
      </c>
      <c r="I5213" s="33" t="s">
        <v>373</v>
      </c>
      <c r="J5213" s="62" t="s">
        <v>19205</v>
      </c>
      <c r="K5213" s="33" t="s">
        <v>1054</v>
      </c>
      <c r="L5213" s="33" t="s">
        <v>470</v>
      </c>
      <c r="M5213" s="1" t="s">
        <v>46170</v>
      </c>
      <c r="N5213" s="33" t="s">
        <v>20</v>
      </c>
      <c r="O5213" s="33" t="s">
        <v>18699</v>
      </c>
      <c r="P5213" s="33" t="s">
        <v>45791</v>
      </c>
      <c r="Q5213" s="33" t="s">
        <v>29986</v>
      </c>
      <c r="R5213" s="39" t="s">
        <v>18700</v>
      </c>
      <c r="S5213" s="33" t="s">
        <v>509</v>
      </c>
      <c r="T5213" s="33" t="s">
        <v>21</v>
      </c>
      <c r="U5213" s="33" t="s">
        <v>26689</v>
      </c>
      <c r="V5213" s="33" t="s">
        <v>26484</v>
      </c>
      <c r="W5213" s="33" t="s">
        <v>26485</v>
      </c>
      <c r="X5213" s="33" t="s">
        <v>93</v>
      </c>
      <c r="Y5213" s="33">
        <v>1111</v>
      </c>
      <c r="AA5213" s="33" t="s">
        <v>42843</v>
      </c>
      <c r="AB5213" s="33">
        <v>3229</v>
      </c>
      <c r="AC5213" s="103">
        <v>17047</v>
      </c>
    </row>
    <row r="5214" spans="1:29" ht="13" customHeight="1" x14ac:dyDescent="0.2">
      <c r="A5214" s="33" t="s">
        <v>18738</v>
      </c>
      <c r="B5214" s="33">
        <v>25</v>
      </c>
      <c r="C5214" s="33" t="s">
        <v>13</v>
      </c>
      <c r="D5214" s="33" t="s">
        <v>78</v>
      </c>
      <c r="E5214" s="33" t="s">
        <v>18737</v>
      </c>
      <c r="F5214" s="94">
        <v>42359</v>
      </c>
      <c r="G5214" s="33" t="s">
        <v>18622</v>
      </c>
      <c r="H5214" s="33" t="s">
        <v>1209</v>
      </c>
      <c r="I5214" s="33" t="s">
        <v>191</v>
      </c>
      <c r="J5214" s="62" t="s">
        <v>12722</v>
      </c>
      <c r="K5214" s="33" t="s">
        <v>1209</v>
      </c>
      <c r="L5214" s="33" t="s">
        <v>3498</v>
      </c>
      <c r="M5214" s="1" t="s">
        <v>46491</v>
      </c>
      <c r="N5214" s="33" t="s">
        <v>20</v>
      </c>
      <c r="O5214" s="33" t="s">
        <v>18674</v>
      </c>
      <c r="P5214" s="33" t="s">
        <v>31864</v>
      </c>
      <c r="Q5214" s="33" t="s">
        <v>29986</v>
      </c>
      <c r="R5214" s="39" t="s">
        <v>18675</v>
      </c>
      <c r="S5214" s="33" t="s">
        <v>22</v>
      </c>
      <c r="T5214" s="33" t="s">
        <v>21</v>
      </c>
      <c r="U5214" s="33" t="s">
        <v>26689</v>
      </c>
      <c r="V5214" s="33" t="s">
        <v>26484</v>
      </c>
      <c r="W5214" s="33" t="s">
        <v>26485</v>
      </c>
      <c r="X5214" s="33" t="s">
        <v>93</v>
      </c>
      <c r="Y5214" s="33">
        <v>1113</v>
      </c>
      <c r="AA5214" s="33" t="s">
        <v>42842</v>
      </c>
      <c r="AB5214" s="33">
        <v>3231</v>
      </c>
      <c r="AC5214" s="103">
        <v>17046</v>
      </c>
    </row>
    <row r="5215" spans="1:29" ht="13" customHeight="1" x14ac:dyDescent="0.2">
      <c r="A5215" s="33" t="s">
        <v>18719</v>
      </c>
      <c r="B5215" s="33">
        <v>30</v>
      </c>
      <c r="C5215" s="33" t="s">
        <v>13</v>
      </c>
      <c r="D5215" s="33" t="s">
        <v>30</v>
      </c>
      <c r="E5215" s="33" t="s">
        <v>18924</v>
      </c>
      <c r="F5215" s="94">
        <v>42359</v>
      </c>
      <c r="G5215" s="33" t="s">
        <v>18720</v>
      </c>
      <c r="H5215" s="33" t="s">
        <v>18721</v>
      </c>
      <c r="I5215" s="33" t="s">
        <v>38</v>
      </c>
      <c r="J5215" s="62" t="s">
        <v>19209</v>
      </c>
      <c r="K5215" s="33" t="s">
        <v>1242</v>
      </c>
      <c r="L5215" s="33" t="s">
        <v>1243</v>
      </c>
      <c r="M5215" s="1" t="s">
        <v>46850</v>
      </c>
      <c r="N5215" s="33" t="s">
        <v>20</v>
      </c>
      <c r="O5215" s="33" t="s">
        <v>18722</v>
      </c>
      <c r="P5215" s="33" t="s">
        <v>31864</v>
      </c>
      <c r="Q5215" s="33" t="s">
        <v>29986</v>
      </c>
      <c r="R5215" s="39" t="s">
        <v>18723</v>
      </c>
      <c r="S5215" s="33" t="s">
        <v>22</v>
      </c>
      <c r="T5215" s="33" t="s">
        <v>21</v>
      </c>
      <c r="U5215" s="33" t="s">
        <v>26689</v>
      </c>
      <c r="V5215" s="33" t="s">
        <v>26484</v>
      </c>
      <c r="W5215" s="33" t="s">
        <v>26485</v>
      </c>
      <c r="X5215" s="33" t="s">
        <v>93</v>
      </c>
      <c r="Y5215" s="33">
        <v>1119</v>
      </c>
      <c r="AA5215" s="33" t="s">
        <v>42843</v>
      </c>
      <c r="AB5215" s="33">
        <v>3232</v>
      </c>
      <c r="AC5215" s="103">
        <v>17045</v>
      </c>
    </row>
    <row r="5216" spans="1:29" ht="13" customHeight="1" x14ac:dyDescent="0.2">
      <c r="A5216" s="33" t="s">
        <v>18703</v>
      </c>
      <c r="B5216" s="33">
        <v>34</v>
      </c>
      <c r="C5216" s="33" t="s">
        <v>13</v>
      </c>
      <c r="D5216" s="33" t="s">
        <v>41</v>
      </c>
      <c r="F5216" s="94">
        <v>42359</v>
      </c>
      <c r="G5216" s="33" t="s">
        <v>18615</v>
      </c>
      <c r="H5216" s="33" t="s">
        <v>724</v>
      </c>
      <c r="I5216" s="33" t="s">
        <v>38</v>
      </c>
      <c r="J5216" s="62" t="s">
        <v>19204</v>
      </c>
      <c r="K5216" s="33" t="s">
        <v>725</v>
      </c>
      <c r="L5216" s="33" t="s">
        <v>18522</v>
      </c>
      <c r="M5216" s="1" t="s">
        <v>46939</v>
      </c>
      <c r="N5216" s="33" t="s">
        <v>20</v>
      </c>
      <c r="O5216" s="33" t="s">
        <v>18672</v>
      </c>
      <c r="P5216" s="33" t="s">
        <v>45791</v>
      </c>
      <c r="Q5216" s="33" t="s">
        <v>29986</v>
      </c>
      <c r="R5216" s="39" t="s">
        <v>18673</v>
      </c>
      <c r="S5216" s="33" t="s">
        <v>22</v>
      </c>
      <c r="T5216" s="33" t="s">
        <v>21</v>
      </c>
      <c r="U5216" s="33" t="s">
        <v>26689</v>
      </c>
      <c r="V5216" s="33" t="s">
        <v>26484</v>
      </c>
      <c r="W5216" s="33" t="s">
        <v>26485</v>
      </c>
      <c r="X5216" s="33" t="s">
        <v>93</v>
      </c>
      <c r="Y5216" s="33">
        <v>1108</v>
      </c>
      <c r="AA5216" s="33" t="s">
        <v>42844</v>
      </c>
      <c r="AB5216" s="33">
        <v>3227</v>
      </c>
      <c r="AC5216" s="103">
        <v>17043</v>
      </c>
    </row>
    <row r="5217" spans="1:67" ht="13" customHeight="1" x14ac:dyDescent="0.2">
      <c r="A5217" s="33" t="s">
        <v>18616</v>
      </c>
      <c r="B5217" s="33">
        <v>39</v>
      </c>
      <c r="C5217" s="33" t="s">
        <v>13</v>
      </c>
      <c r="D5217" s="33" t="s">
        <v>30</v>
      </c>
      <c r="E5217" s="33" t="s">
        <v>18923</v>
      </c>
      <c r="F5217" s="94">
        <v>42359</v>
      </c>
      <c r="G5217" s="33" t="s">
        <v>18617</v>
      </c>
      <c r="H5217" s="33" t="s">
        <v>3556</v>
      </c>
      <c r="I5217" s="33" t="s">
        <v>55</v>
      </c>
      <c r="J5217" s="62" t="s">
        <v>19208</v>
      </c>
      <c r="K5217" s="33" t="s">
        <v>3558</v>
      </c>
      <c r="L5217" s="33" t="s">
        <v>241</v>
      </c>
      <c r="M5217" s="1" t="s">
        <v>46026</v>
      </c>
      <c r="N5217" s="33" t="s">
        <v>20</v>
      </c>
      <c r="O5217" s="33" t="s">
        <v>18670</v>
      </c>
      <c r="P5217" s="33" t="s">
        <v>45791</v>
      </c>
      <c r="Q5217" s="33" t="s">
        <v>29986</v>
      </c>
      <c r="R5217" s="39" t="s">
        <v>18671</v>
      </c>
      <c r="S5217" s="33" t="s">
        <v>22</v>
      </c>
      <c r="T5217" s="33" t="s">
        <v>21</v>
      </c>
      <c r="U5217" s="33" t="s">
        <v>26689</v>
      </c>
      <c r="V5217" s="33" t="s">
        <v>26484</v>
      </c>
      <c r="W5217" s="33" t="s">
        <v>26485</v>
      </c>
      <c r="X5217" s="33" t="s">
        <v>93</v>
      </c>
      <c r="Y5217" s="33">
        <v>1112</v>
      </c>
      <c r="AA5217" s="33" t="s">
        <v>42844</v>
      </c>
      <c r="AB5217" s="33">
        <v>3230</v>
      </c>
      <c r="AC5217" s="103">
        <v>17042</v>
      </c>
    </row>
    <row r="5218" spans="1:67" ht="13" customHeight="1" x14ac:dyDescent="0.2">
      <c r="A5218" s="33" t="s">
        <v>18694</v>
      </c>
      <c r="B5218" s="33">
        <v>48</v>
      </c>
      <c r="C5218" s="33" t="s">
        <v>13</v>
      </c>
      <c r="D5218" s="33" t="s">
        <v>78</v>
      </c>
      <c r="E5218" s="33" t="s">
        <v>18711</v>
      </c>
      <c r="F5218" s="94">
        <v>42359</v>
      </c>
      <c r="G5218" s="33" t="s">
        <v>18620</v>
      </c>
      <c r="H5218" s="33" t="s">
        <v>18621</v>
      </c>
      <c r="I5218" s="33" t="s">
        <v>159</v>
      </c>
      <c r="J5218" s="62" t="s">
        <v>19203</v>
      </c>
      <c r="K5218" s="33" t="s">
        <v>879</v>
      </c>
      <c r="L5218" s="33" t="s">
        <v>1520</v>
      </c>
      <c r="M5218" s="1" t="s">
        <v>47180</v>
      </c>
      <c r="N5218" s="33" t="s">
        <v>20</v>
      </c>
      <c r="O5218" s="33" t="s">
        <v>18676</v>
      </c>
      <c r="P5218" s="33" t="s">
        <v>45791</v>
      </c>
      <c r="Q5218" s="33" t="s">
        <v>29986</v>
      </c>
      <c r="R5218" s="39" t="s">
        <v>18677</v>
      </c>
      <c r="S5218" s="33" t="s">
        <v>22</v>
      </c>
      <c r="T5218" s="33" t="s">
        <v>21</v>
      </c>
      <c r="U5218" s="33" t="s">
        <v>26689</v>
      </c>
      <c r="V5218" s="33" t="s">
        <v>26484</v>
      </c>
      <c r="W5218" s="33" t="s">
        <v>26485</v>
      </c>
      <c r="X5218" s="33" t="s">
        <v>93</v>
      </c>
      <c r="Y5218" s="33">
        <v>1109</v>
      </c>
      <c r="AA5218" s="33" t="s">
        <v>42844</v>
      </c>
      <c r="AB5218" s="33">
        <v>3228</v>
      </c>
      <c r="AC5218" s="103">
        <v>17040</v>
      </c>
    </row>
    <row r="5219" spans="1:67" ht="13" customHeight="1" x14ac:dyDescent="0.2">
      <c r="A5219" s="33" t="s">
        <v>18951</v>
      </c>
      <c r="B5219" s="33">
        <v>32</v>
      </c>
      <c r="C5219" s="33" t="s">
        <v>13</v>
      </c>
      <c r="D5219" s="33" t="s">
        <v>78</v>
      </c>
      <c r="E5219" s="33" t="s">
        <v>18695</v>
      </c>
      <c r="F5219" s="94">
        <v>42359</v>
      </c>
      <c r="G5219" s="33" t="s">
        <v>18618</v>
      </c>
      <c r="H5219" s="33" t="s">
        <v>18619</v>
      </c>
      <c r="I5219" s="33" t="s">
        <v>18</v>
      </c>
      <c r="J5219" s="62" t="s">
        <v>19206</v>
      </c>
      <c r="K5219" s="33" t="s">
        <v>19207</v>
      </c>
      <c r="L5219" s="33" t="s">
        <v>11214</v>
      </c>
      <c r="M5219" s="1" t="s">
        <v>47559</v>
      </c>
      <c r="N5219" s="33" t="s">
        <v>20</v>
      </c>
      <c r="O5219" s="33" t="s">
        <v>27710</v>
      </c>
      <c r="P5219" s="33" t="s">
        <v>45791</v>
      </c>
      <c r="Q5219" s="33" t="s">
        <v>29986</v>
      </c>
      <c r="R5219" s="39" t="s">
        <v>18678</v>
      </c>
      <c r="S5219" s="33" t="s">
        <v>509</v>
      </c>
      <c r="T5219" s="33" t="s">
        <v>45897</v>
      </c>
      <c r="U5219" s="33" t="s">
        <v>49804</v>
      </c>
      <c r="V5219" s="33" t="s">
        <v>26482</v>
      </c>
      <c r="W5219" s="33" t="s">
        <v>26485</v>
      </c>
      <c r="X5219" s="33" t="s">
        <v>93</v>
      </c>
      <c r="Y5219" s="33">
        <v>1110</v>
      </c>
      <c r="AA5219" s="33" t="s">
        <v>42843</v>
      </c>
      <c r="AB5219" s="33">
        <v>3233</v>
      </c>
      <c r="AC5219" s="103">
        <v>17044</v>
      </c>
    </row>
    <row r="5220" spans="1:67" ht="13" customHeight="1" x14ac:dyDescent="0.2">
      <c r="A5220" s="33" t="s">
        <v>18702</v>
      </c>
      <c r="B5220" s="33">
        <v>47</v>
      </c>
      <c r="C5220" s="33" t="s">
        <v>13</v>
      </c>
      <c r="D5220" s="33" t="s">
        <v>41</v>
      </c>
      <c r="F5220" s="94">
        <v>42359</v>
      </c>
      <c r="G5220" s="33" t="s">
        <v>18705</v>
      </c>
      <c r="H5220" s="33" t="s">
        <v>3929</v>
      </c>
      <c r="I5220" s="33" t="s">
        <v>66</v>
      </c>
      <c r="J5220" s="62" t="s">
        <v>3930</v>
      </c>
      <c r="K5220" s="33" t="s">
        <v>3931</v>
      </c>
      <c r="L5220" s="33" t="s">
        <v>3932</v>
      </c>
      <c r="M5220" s="1" t="s">
        <v>46097</v>
      </c>
      <c r="N5220" s="33" t="s">
        <v>362</v>
      </c>
      <c r="O5220" s="33" t="s">
        <v>36621</v>
      </c>
      <c r="P5220" s="33" t="s">
        <v>947</v>
      </c>
      <c r="Q5220" s="33" t="s">
        <v>29986</v>
      </c>
      <c r="R5220" s="39" t="s">
        <v>18704</v>
      </c>
      <c r="S5220" s="33" t="s">
        <v>22</v>
      </c>
      <c r="T5220" s="33" t="s">
        <v>45897</v>
      </c>
      <c r="U5220" s="33" t="s">
        <v>49804</v>
      </c>
      <c r="V5220" s="33" t="s">
        <v>26482</v>
      </c>
      <c r="W5220" s="33" t="s">
        <v>26485</v>
      </c>
      <c r="AA5220" s="33" t="s">
        <v>42842</v>
      </c>
      <c r="AB5220" s="33">
        <v>3234</v>
      </c>
      <c r="AC5220" s="103">
        <v>17041</v>
      </c>
    </row>
    <row r="5221" spans="1:67" ht="13" customHeight="1" x14ac:dyDescent="0.2">
      <c r="A5221" s="33" t="s">
        <v>18625</v>
      </c>
      <c r="B5221" s="33">
        <v>31</v>
      </c>
      <c r="C5221" s="33" t="s">
        <v>13</v>
      </c>
      <c r="D5221" s="33" t="s">
        <v>41</v>
      </c>
      <c r="F5221" s="94">
        <v>42358</v>
      </c>
      <c r="G5221" s="33" t="s">
        <v>18626</v>
      </c>
      <c r="H5221" s="33" t="s">
        <v>115</v>
      </c>
      <c r="I5221" s="33" t="s">
        <v>66</v>
      </c>
      <c r="J5221" s="62" t="s">
        <v>19210</v>
      </c>
      <c r="K5221" s="33" t="s">
        <v>13975</v>
      </c>
      <c r="L5221" s="33" t="s">
        <v>13976</v>
      </c>
      <c r="M5221" s="1" t="s">
        <v>46243</v>
      </c>
      <c r="N5221" s="33" t="s">
        <v>20</v>
      </c>
      <c r="O5221" s="33" t="s">
        <v>18668</v>
      </c>
      <c r="P5221" s="33" t="s">
        <v>42395</v>
      </c>
      <c r="Q5221" s="33" t="s">
        <v>29986</v>
      </c>
      <c r="R5221" s="39" t="s">
        <v>18669</v>
      </c>
      <c r="S5221" s="33" t="s">
        <v>509</v>
      </c>
      <c r="T5221" s="33" t="s">
        <v>21</v>
      </c>
      <c r="U5221" s="33" t="s">
        <v>26689</v>
      </c>
      <c r="V5221" s="33" t="s">
        <v>26484</v>
      </c>
      <c r="W5221" s="33" t="s">
        <v>26485</v>
      </c>
      <c r="X5221" s="33" t="s">
        <v>93</v>
      </c>
      <c r="Y5221" s="33">
        <v>1107</v>
      </c>
      <c r="AA5221" s="33" t="s">
        <v>42844</v>
      </c>
      <c r="AB5221" s="33">
        <v>3223</v>
      </c>
      <c r="AC5221" s="103">
        <v>17032</v>
      </c>
    </row>
    <row r="5222" spans="1:67" ht="13" customHeight="1" x14ac:dyDescent="0.2">
      <c r="A5222" s="33" t="s">
        <v>20760</v>
      </c>
      <c r="B5222" s="33">
        <v>35</v>
      </c>
      <c r="C5222" s="33" t="s">
        <v>13</v>
      </c>
      <c r="D5222" s="33" t="s">
        <v>78</v>
      </c>
      <c r="E5222" s="33" t="s">
        <v>20767</v>
      </c>
      <c r="F5222" s="94">
        <v>42358</v>
      </c>
      <c r="G5222" s="33" t="s">
        <v>11385</v>
      </c>
      <c r="H5222" s="33" t="s">
        <v>20766</v>
      </c>
      <c r="I5222" s="33" t="s">
        <v>205</v>
      </c>
      <c r="J5222" s="62">
        <v>19963</v>
      </c>
      <c r="K5222" s="33" t="s">
        <v>2340</v>
      </c>
      <c r="L5222" s="33" t="s">
        <v>5540</v>
      </c>
      <c r="M5222" s="1" t="s">
        <v>46390</v>
      </c>
      <c r="N5222" s="33" t="s">
        <v>362</v>
      </c>
      <c r="O5222" s="33" t="s">
        <v>20764</v>
      </c>
      <c r="P5222" s="33" t="s">
        <v>40461</v>
      </c>
      <c r="Q5222" s="33" t="s">
        <v>29986</v>
      </c>
      <c r="R5222" s="39" t="s">
        <v>20765</v>
      </c>
      <c r="S5222" s="33" t="s">
        <v>93</v>
      </c>
      <c r="T5222" s="33" t="s">
        <v>21</v>
      </c>
      <c r="U5222" s="33" t="s">
        <v>26689</v>
      </c>
      <c r="V5222" s="33" t="s">
        <v>26484</v>
      </c>
      <c r="W5222" s="33" t="s">
        <v>26485</v>
      </c>
      <c r="AA5222" s="33" t="s">
        <v>42843</v>
      </c>
      <c r="AB5222" s="33">
        <v>3224</v>
      </c>
      <c r="AC5222" s="103">
        <v>17034</v>
      </c>
    </row>
    <row r="5223" spans="1:67" ht="13" customHeight="1" x14ac:dyDescent="0.2">
      <c r="A5223" s="33" t="s">
        <v>18623</v>
      </c>
      <c r="B5223" s="33">
        <v>30</v>
      </c>
      <c r="C5223" s="33" t="s">
        <v>13</v>
      </c>
      <c r="D5223" s="33" t="s">
        <v>78</v>
      </c>
      <c r="E5223" s="33" t="s">
        <v>18679</v>
      </c>
      <c r="F5223" s="94">
        <v>42358</v>
      </c>
      <c r="G5223" s="33" t="s">
        <v>18624</v>
      </c>
      <c r="H5223" s="33" t="s">
        <v>5708</v>
      </c>
      <c r="I5223" s="33" t="s">
        <v>38</v>
      </c>
      <c r="J5223" s="62" t="s">
        <v>19211</v>
      </c>
      <c r="K5223" s="33" t="s">
        <v>91</v>
      </c>
      <c r="L5223" s="33" t="s">
        <v>383</v>
      </c>
      <c r="M5223" s="1" t="s">
        <v>45973</v>
      </c>
      <c r="N5223" s="33" t="s">
        <v>20</v>
      </c>
      <c r="O5223" s="33" t="s">
        <v>18666</v>
      </c>
      <c r="P5223" s="33" t="s">
        <v>45771</v>
      </c>
      <c r="Q5223" s="33" t="s">
        <v>29986</v>
      </c>
      <c r="R5223" s="39" t="s">
        <v>18667</v>
      </c>
      <c r="S5223" s="33" t="s">
        <v>22</v>
      </c>
      <c r="T5223" s="33" t="s">
        <v>45897</v>
      </c>
      <c r="U5223" s="33" t="s">
        <v>49804</v>
      </c>
      <c r="V5223" s="33" t="s">
        <v>26484</v>
      </c>
      <c r="W5223" s="33" t="s">
        <v>26485</v>
      </c>
      <c r="X5223" s="33" t="s">
        <v>93</v>
      </c>
      <c r="Y5223" s="33">
        <v>1106</v>
      </c>
      <c r="AA5223" s="33" t="s">
        <v>42844</v>
      </c>
      <c r="AB5223" s="33">
        <v>3225</v>
      </c>
      <c r="AC5223" s="103">
        <v>17033</v>
      </c>
    </row>
    <row r="5224" spans="1:67" ht="13" customHeight="1" x14ac:dyDescent="0.2">
      <c r="A5224" s="33" t="s">
        <v>18706</v>
      </c>
      <c r="B5224" s="33">
        <v>35</v>
      </c>
      <c r="C5224" s="33" t="s">
        <v>13</v>
      </c>
      <c r="D5224" s="33" t="s">
        <v>30</v>
      </c>
      <c r="E5224" s="33" t="s">
        <v>18707</v>
      </c>
      <c r="F5224" s="94">
        <v>42358</v>
      </c>
      <c r="G5224" s="33" t="s">
        <v>18710</v>
      </c>
      <c r="H5224" s="33" t="s">
        <v>13141</v>
      </c>
      <c r="I5224" s="33" t="s">
        <v>465</v>
      </c>
      <c r="J5224" s="62" t="s">
        <v>19212</v>
      </c>
      <c r="K5224" s="33" t="s">
        <v>4372</v>
      </c>
      <c r="L5224" s="33" t="s">
        <v>14789</v>
      </c>
      <c r="M5224" s="1" t="s">
        <v>47554</v>
      </c>
      <c r="N5224" s="33" t="s">
        <v>350</v>
      </c>
      <c r="O5224" s="33" t="s">
        <v>18709</v>
      </c>
      <c r="P5224" s="33" t="s">
        <v>45791</v>
      </c>
      <c r="Q5224" s="33" t="s">
        <v>29986</v>
      </c>
      <c r="R5224" s="39" t="s">
        <v>18708</v>
      </c>
      <c r="S5224" s="33" t="s">
        <v>22</v>
      </c>
      <c r="T5224" s="33" t="s">
        <v>350</v>
      </c>
      <c r="U5224" s="33" t="s">
        <v>26775</v>
      </c>
      <c r="AA5224" s="33" t="s">
        <v>42844</v>
      </c>
      <c r="AB5224" s="33">
        <v>3226</v>
      </c>
      <c r="AC5224" s="103">
        <v>17031</v>
      </c>
    </row>
    <row r="5225" spans="1:67" ht="13" customHeight="1" x14ac:dyDescent="0.2">
      <c r="A5225" s="33" t="s">
        <v>18687</v>
      </c>
      <c r="B5225" s="33">
        <v>24</v>
      </c>
      <c r="C5225" s="33" t="s">
        <v>13</v>
      </c>
      <c r="D5225" s="33" t="s">
        <v>78</v>
      </c>
      <c r="E5225" s="33" t="s">
        <v>18688</v>
      </c>
      <c r="F5225" s="94">
        <v>42357</v>
      </c>
      <c r="G5225" s="33" t="s">
        <v>18629</v>
      </c>
      <c r="H5225" s="33" t="s">
        <v>5589</v>
      </c>
      <c r="I5225" s="33" t="s">
        <v>224</v>
      </c>
      <c r="J5225" s="62" t="s">
        <v>19214</v>
      </c>
      <c r="K5225" s="33" t="s">
        <v>2085</v>
      </c>
      <c r="L5225" s="33" t="s">
        <v>3048</v>
      </c>
      <c r="M5225" s="1" t="s">
        <v>46704</v>
      </c>
      <c r="N5225" s="33" t="s">
        <v>20</v>
      </c>
      <c r="O5225" s="33" t="s">
        <v>18664</v>
      </c>
      <c r="P5225" s="33" t="s">
        <v>45791</v>
      </c>
      <c r="Q5225" s="33" t="s">
        <v>29986</v>
      </c>
      <c r="R5225" s="39" t="s">
        <v>18665</v>
      </c>
      <c r="S5225" s="33" t="s">
        <v>22</v>
      </c>
      <c r="T5225" s="33" t="s">
        <v>21</v>
      </c>
      <c r="U5225" s="33" t="s">
        <v>26689</v>
      </c>
      <c r="V5225" s="33" t="s">
        <v>26484</v>
      </c>
      <c r="X5225" s="33" t="s">
        <v>93</v>
      </c>
      <c r="Y5225" s="33">
        <v>1103</v>
      </c>
      <c r="AA5225" s="33" t="s">
        <v>42843</v>
      </c>
      <c r="AB5225" s="33">
        <v>3221</v>
      </c>
      <c r="AC5225" s="103">
        <v>17029</v>
      </c>
    </row>
    <row r="5226" spans="1:67" ht="13" customHeight="1" x14ac:dyDescent="0.2">
      <c r="A5226" s="33" t="s">
        <v>18627</v>
      </c>
      <c r="B5226" s="33">
        <v>26</v>
      </c>
      <c r="C5226" s="33" t="s">
        <v>13</v>
      </c>
      <c r="D5226" s="33" t="s">
        <v>41</v>
      </c>
      <c r="E5226" s="33" t="s">
        <v>18680</v>
      </c>
      <c r="F5226" s="94">
        <v>42357</v>
      </c>
      <c r="G5226" s="33" t="s">
        <v>18628</v>
      </c>
      <c r="H5226" s="33" t="s">
        <v>11045</v>
      </c>
      <c r="I5226" s="33" t="s">
        <v>38</v>
      </c>
      <c r="J5226" s="62" t="s">
        <v>19213</v>
      </c>
      <c r="K5226" s="33" t="s">
        <v>91</v>
      </c>
      <c r="L5226" s="33" t="s">
        <v>92</v>
      </c>
      <c r="M5226" s="1" t="s">
        <v>45984</v>
      </c>
      <c r="N5226" s="33" t="s">
        <v>20</v>
      </c>
      <c r="O5226" s="33" t="s">
        <v>18662</v>
      </c>
      <c r="P5226" s="33" t="s">
        <v>45771</v>
      </c>
      <c r="Q5226" s="33" t="s">
        <v>29986</v>
      </c>
      <c r="R5226" s="39" t="s">
        <v>18663</v>
      </c>
      <c r="S5226" s="33" t="s">
        <v>509</v>
      </c>
      <c r="T5226" s="33" t="s">
        <v>28</v>
      </c>
      <c r="U5226" s="33" t="s">
        <v>26487</v>
      </c>
      <c r="V5226" s="33" t="s">
        <v>26484</v>
      </c>
      <c r="W5226" s="33" t="s">
        <v>26485</v>
      </c>
      <c r="X5226" s="33" t="s">
        <v>93</v>
      </c>
      <c r="Y5226" s="33">
        <v>1105</v>
      </c>
      <c r="AA5226" s="33" t="s">
        <v>42842</v>
      </c>
      <c r="AB5226" s="33">
        <v>3222</v>
      </c>
      <c r="AC5226" s="103">
        <v>17027</v>
      </c>
    </row>
    <row r="5227" spans="1:67" ht="13" customHeight="1" x14ac:dyDescent="0.2">
      <c r="A5227" s="33" t="s">
        <v>18630</v>
      </c>
      <c r="B5227" s="33">
        <v>22</v>
      </c>
      <c r="C5227" s="33" t="s">
        <v>102</v>
      </c>
      <c r="D5227" s="33" t="s">
        <v>30</v>
      </c>
      <c r="E5227" s="33" t="s">
        <v>18686</v>
      </c>
      <c r="F5227" s="94">
        <v>42356</v>
      </c>
      <c r="G5227" s="33" t="s">
        <v>18631</v>
      </c>
      <c r="H5227" s="33" t="s">
        <v>12719</v>
      </c>
      <c r="I5227" s="33" t="s">
        <v>62</v>
      </c>
      <c r="J5227" s="62" t="s">
        <v>19217</v>
      </c>
      <c r="K5227" s="33" t="s">
        <v>10980</v>
      </c>
      <c r="L5227" s="33" t="s">
        <v>18632</v>
      </c>
      <c r="M5227" s="1" t="s">
        <v>48080</v>
      </c>
      <c r="N5227" s="33" t="s">
        <v>20</v>
      </c>
      <c r="O5227" s="33" t="s">
        <v>18658</v>
      </c>
      <c r="P5227" s="33" t="s">
        <v>45791</v>
      </c>
      <c r="Q5227" s="33" t="s">
        <v>29986</v>
      </c>
      <c r="R5227" s="39" t="s">
        <v>18659</v>
      </c>
      <c r="S5227" s="33" t="s">
        <v>22</v>
      </c>
      <c r="T5227" s="33" t="s">
        <v>21</v>
      </c>
      <c r="U5227" s="33" t="s">
        <v>26689</v>
      </c>
      <c r="V5227" s="33" t="s">
        <v>26484</v>
      </c>
      <c r="W5227" s="33" t="s">
        <v>19153</v>
      </c>
      <c r="X5227" s="33" t="s">
        <v>93</v>
      </c>
      <c r="Y5227" s="33">
        <v>1100</v>
      </c>
      <c r="AA5227" s="33" t="s">
        <v>42844</v>
      </c>
      <c r="AB5227" s="33">
        <v>3217</v>
      </c>
      <c r="AC5227" s="103">
        <v>17024</v>
      </c>
      <c r="BO5227" s="1"/>
    </row>
    <row r="5228" spans="1:67" ht="13" customHeight="1" x14ac:dyDescent="0.2">
      <c r="A5228" s="33" t="s">
        <v>18633</v>
      </c>
      <c r="B5228" s="33">
        <v>32</v>
      </c>
      <c r="C5228" s="33" t="s">
        <v>13</v>
      </c>
      <c r="D5228" s="33" t="s">
        <v>30</v>
      </c>
      <c r="E5228" s="33" t="s">
        <v>18681</v>
      </c>
      <c r="F5228" s="94">
        <v>42356</v>
      </c>
      <c r="G5228" s="33" t="s">
        <v>18634</v>
      </c>
      <c r="H5228" s="33" t="s">
        <v>18635</v>
      </c>
      <c r="I5228" s="33" t="s">
        <v>45</v>
      </c>
      <c r="J5228" s="62" t="s">
        <v>19215</v>
      </c>
      <c r="K5228" s="33" t="s">
        <v>2924</v>
      </c>
      <c r="L5228" s="33" t="s">
        <v>2544</v>
      </c>
      <c r="M5228" s="1" t="s">
        <v>46137</v>
      </c>
      <c r="N5228" s="33" t="s">
        <v>20</v>
      </c>
      <c r="O5228" s="33" t="s">
        <v>18648</v>
      </c>
      <c r="P5228" s="33" t="s">
        <v>45771</v>
      </c>
      <c r="Q5228" s="33" t="s">
        <v>29986</v>
      </c>
      <c r="R5228" s="39" t="s">
        <v>18649</v>
      </c>
      <c r="S5228" s="33" t="s">
        <v>22</v>
      </c>
      <c r="T5228" s="33" t="s">
        <v>45897</v>
      </c>
      <c r="U5228" s="33" t="s">
        <v>39851</v>
      </c>
      <c r="Z5228" s="33" t="s">
        <v>42353</v>
      </c>
      <c r="AA5228" s="33" t="s">
        <v>42844</v>
      </c>
      <c r="AB5228" s="33">
        <v>3219</v>
      </c>
      <c r="AC5228" s="103"/>
    </row>
    <row r="5229" spans="1:67" ht="13" customHeight="1" x14ac:dyDescent="0.2">
      <c r="A5229" s="33" t="s">
        <v>18685</v>
      </c>
      <c r="B5229" s="33">
        <v>58</v>
      </c>
      <c r="C5229" s="33" t="s">
        <v>13</v>
      </c>
      <c r="D5229" s="33" t="s">
        <v>41</v>
      </c>
      <c r="F5229" s="94">
        <v>42356</v>
      </c>
      <c r="G5229" s="33" t="s">
        <v>18638</v>
      </c>
      <c r="H5229" s="33" t="s">
        <v>18639</v>
      </c>
      <c r="I5229" s="33" t="s">
        <v>177</v>
      </c>
      <c r="J5229" s="62" t="s">
        <v>19218</v>
      </c>
      <c r="K5229" s="33" t="s">
        <v>18639</v>
      </c>
      <c r="L5229" s="33" t="s">
        <v>18640</v>
      </c>
      <c r="M5229" s="1" t="s">
        <v>48081</v>
      </c>
      <c r="N5229" s="33" t="s">
        <v>20</v>
      </c>
      <c r="O5229" s="33" t="s">
        <v>18660</v>
      </c>
      <c r="P5229" s="33" t="s">
        <v>45791</v>
      </c>
      <c r="Q5229" s="33" t="s">
        <v>29986</v>
      </c>
      <c r="R5229" s="39" t="s">
        <v>18661</v>
      </c>
      <c r="S5229" s="33" t="s">
        <v>509</v>
      </c>
      <c r="T5229" s="33" t="s">
        <v>45897</v>
      </c>
      <c r="U5229" s="33" t="s">
        <v>39851</v>
      </c>
      <c r="V5229" s="33" t="s">
        <v>26484</v>
      </c>
      <c r="W5229" s="33" t="s">
        <v>26485</v>
      </c>
      <c r="X5229" s="33" t="s">
        <v>93</v>
      </c>
      <c r="Y5229" s="33">
        <v>1102</v>
      </c>
      <c r="AA5229" s="33" t="s">
        <v>42843</v>
      </c>
      <c r="AB5229" s="33">
        <v>3218</v>
      </c>
      <c r="AC5229" s="103">
        <v>17025</v>
      </c>
    </row>
    <row r="5230" spans="1:67" ht="13" customHeight="1" x14ac:dyDescent="0.2">
      <c r="A5230" s="33" t="s">
        <v>18636</v>
      </c>
      <c r="B5230" s="33">
        <v>32</v>
      </c>
      <c r="C5230" s="33" t="s">
        <v>13</v>
      </c>
      <c r="D5230" s="33" t="s">
        <v>30</v>
      </c>
      <c r="E5230" s="33" t="s">
        <v>18682</v>
      </c>
      <c r="F5230" s="94">
        <v>42356</v>
      </c>
      <c r="G5230" s="33" t="s">
        <v>18637</v>
      </c>
      <c r="H5230" s="33" t="s">
        <v>358</v>
      </c>
      <c r="I5230" s="33" t="s">
        <v>297</v>
      </c>
      <c r="J5230" s="62" t="s">
        <v>19216</v>
      </c>
      <c r="K5230" s="33" t="s">
        <v>2464</v>
      </c>
      <c r="L5230" s="33" t="s">
        <v>2465</v>
      </c>
      <c r="M5230" s="1" t="s">
        <v>46114</v>
      </c>
      <c r="N5230" s="33" t="s">
        <v>20</v>
      </c>
      <c r="O5230" s="33" t="s">
        <v>18650</v>
      </c>
      <c r="P5230" s="33" t="s">
        <v>45791</v>
      </c>
      <c r="Q5230" s="33" t="s">
        <v>29986</v>
      </c>
      <c r="R5230" s="39" t="s">
        <v>18651</v>
      </c>
      <c r="S5230" s="33" t="s">
        <v>22</v>
      </c>
      <c r="T5230" s="33" t="s">
        <v>350</v>
      </c>
      <c r="U5230" s="33" t="s">
        <v>26775</v>
      </c>
      <c r="V5230" s="33" t="s">
        <v>26484</v>
      </c>
      <c r="W5230" s="33" t="s">
        <v>26483</v>
      </c>
      <c r="X5230" s="33" t="s">
        <v>93</v>
      </c>
      <c r="Y5230" s="33">
        <v>1101</v>
      </c>
      <c r="AA5230" s="33" t="s">
        <v>42844</v>
      </c>
      <c r="AB5230" s="33">
        <v>3220</v>
      </c>
      <c r="AC5230" s="103">
        <v>17026</v>
      </c>
    </row>
    <row r="5231" spans="1:67" ht="13" customHeight="1" x14ac:dyDescent="0.2">
      <c r="A5231" s="33" t="s">
        <v>18643</v>
      </c>
      <c r="B5231" s="33">
        <v>24</v>
      </c>
      <c r="C5231" s="33" t="s">
        <v>13</v>
      </c>
      <c r="D5231" s="33" t="s">
        <v>30</v>
      </c>
      <c r="E5231" s="33" t="s">
        <v>18739</v>
      </c>
      <c r="F5231" s="94">
        <v>42355</v>
      </c>
      <c r="G5231" s="33" t="s">
        <v>18644</v>
      </c>
      <c r="H5231" s="33" t="s">
        <v>9287</v>
      </c>
      <c r="I5231" s="33" t="s">
        <v>38</v>
      </c>
      <c r="J5231" s="62" t="s">
        <v>9288</v>
      </c>
      <c r="K5231" s="33" t="s">
        <v>2941</v>
      </c>
      <c r="L5231" s="33" t="s">
        <v>9289</v>
      </c>
      <c r="M5231" s="1" t="s">
        <v>45997</v>
      </c>
      <c r="N5231" s="33" t="s">
        <v>20</v>
      </c>
      <c r="O5231" s="33" t="s">
        <v>18654</v>
      </c>
      <c r="P5231" s="33" t="s">
        <v>45791</v>
      </c>
      <c r="Q5231" s="33" t="s">
        <v>29986</v>
      </c>
      <c r="R5231" s="39" t="s">
        <v>18655</v>
      </c>
      <c r="S5231" s="33" t="s">
        <v>22</v>
      </c>
      <c r="T5231" s="33" t="s">
        <v>21</v>
      </c>
      <c r="U5231" s="33" t="s">
        <v>26689</v>
      </c>
      <c r="V5231" s="33" t="s">
        <v>26484</v>
      </c>
      <c r="W5231" s="33" t="s">
        <v>19153</v>
      </c>
      <c r="X5231" s="33" t="s">
        <v>93</v>
      </c>
      <c r="Y5231" s="33">
        <v>1099</v>
      </c>
      <c r="AA5231" s="33" t="s">
        <v>42842</v>
      </c>
      <c r="AB5231" s="33">
        <v>3215</v>
      </c>
      <c r="AC5231" s="103">
        <v>17023</v>
      </c>
    </row>
    <row r="5232" spans="1:67" ht="13" customHeight="1" x14ac:dyDescent="0.2">
      <c r="A5232" s="33" t="s">
        <v>18641</v>
      </c>
      <c r="B5232" s="33">
        <v>25</v>
      </c>
      <c r="C5232" s="33" t="s">
        <v>13</v>
      </c>
      <c r="D5232" s="33" t="s">
        <v>30</v>
      </c>
      <c r="E5232" s="33" t="s">
        <v>18683</v>
      </c>
      <c r="F5232" s="94">
        <v>42355</v>
      </c>
      <c r="G5232" s="33" t="s">
        <v>18642</v>
      </c>
      <c r="H5232" s="33" t="s">
        <v>2340</v>
      </c>
      <c r="I5232" s="33" t="s">
        <v>62</v>
      </c>
      <c r="J5232" s="62" t="s">
        <v>19219</v>
      </c>
      <c r="K5232" s="33" t="s">
        <v>2169</v>
      </c>
      <c r="L5232" s="33" t="s">
        <v>3168</v>
      </c>
      <c r="M5232" s="1" t="s">
        <v>47662</v>
      </c>
      <c r="N5232" s="33" t="s">
        <v>20</v>
      </c>
      <c r="O5232" s="33" t="s">
        <v>18652</v>
      </c>
      <c r="P5232" s="33" t="s">
        <v>504</v>
      </c>
      <c r="Q5232" s="33" t="s">
        <v>29986</v>
      </c>
      <c r="R5232" s="39" t="s">
        <v>18653</v>
      </c>
      <c r="S5232" s="33" t="s">
        <v>509</v>
      </c>
      <c r="T5232" s="33" t="s">
        <v>21</v>
      </c>
      <c r="U5232" s="33" t="s">
        <v>26505</v>
      </c>
      <c r="V5232" s="33" t="s">
        <v>26482</v>
      </c>
      <c r="W5232" s="33" t="s">
        <v>26485</v>
      </c>
      <c r="X5232" s="33" t="s">
        <v>93</v>
      </c>
      <c r="Y5232" s="33">
        <v>1098</v>
      </c>
      <c r="AA5232" s="33" t="s">
        <v>42844</v>
      </c>
      <c r="AB5232" s="33">
        <v>3216</v>
      </c>
      <c r="AC5232" s="103">
        <v>17022</v>
      </c>
    </row>
    <row r="5233" spans="1:29" ht="13" customHeight="1" x14ac:dyDescent="0.2">
      <c r="A5233" s="33" t="s">
        <v>18645</v>
      </c>
      <c r="B5233" s="33">
        <v>23</v>
      </c>
      <c r="C5233" s="33" t="s">
        <v>13</v>
      </c>
      <c r="D5233" s="33" t="s">
        <v>30</v>
      </c>
      <c r="E5233" s="33" t="s">
        <v>18684</v>
      </c>
      <c r="F5233" s="94">
        <v>42354</v>
      </c>
      <c r="G5233" s="33" t="s">
        <v>18646</v>
      </c>
      <c r="H5233" s="33" t="s">
        <v>18647</v>
      </c>
      <c r="I5233" s="33" t="s">
        <v>38</v>
      </c>
      <c r="J5233" s="62" t="s">
        <v>19220</v>
      </c>
      <c r="K5233" s="33" t="s">
        <v>2972</v>
      </c>
      <c r="L5233" s="33" t="s">
        <v>12898</v>
      </c>
      <c r="M5233" s="1" t="s">
        <v>46976</v>
      </c>
      <c r="N5233" s="33" t="s">
        <v>20</v>
      </c>
      <c r="O5233" s="33" t="s">
        <v>18656</v>
      </c>
      <c r="P5233" s="33" t="s">
        <v>45791</v>
      </c>
      <c r="Q5233" s="33" t="s">
        <v>29986</v>
      </c>
      <c r="R5233" s="39" t="s">
        <v>18657</v>
      </c>
      <c r="S5233" s="33" t="s">
        <v>509</v>
      </c>
      <c r="T5233" s="33" t="s">
        <v>21</v>
      </c>
      <c r="U5233" s="33" t="s">
        <v>26682</v>
      </c>
      <c r="V5233" s="33" t="s">
        <v>26484</v>
      </c>
      <c r="W5233" s="33" t="s">
        <v>26485</v>
      </c>
      <c r="X5233" s="33" t="s">
        <v>93</v>
      </c>
      <c r="Y5233" s="33">
        <v>1097</v>
      </c>
      <c r="AA5233" s="33" t="s">
        <v>42844</v>
      </c>
      <c r="AB5233" s="33">
        <v>3214</v>
      </c>
      <c r="AC5233" s="103">
        <v>17021</v>
      </c>
    </row>
    <row r="5234" spans="1:29" ht="13" customHeight="1" x14ac:dyDescent="0.2">
      <c r="A5234" s="33" t="s">
        <v>18583</v>
      </c>
      <c r="B5234" s="33">
        <v>64</v>
      </c>
      <c r="C5234" s="33" t="s">
        <v>13</v>
      </c>
      <c r="D5234" s="33" t="s">
        <v>14</v>
      </c>
      <c r="E5234" s="33" t="s">
        <v>18584</v>
      </c>
      <c r="F5234" s="94">
        <v>42353</v>
      </c>
      <c r="G5234" s="33" t="s">
        <v>18585</v>
      </c>
      <c r="H5234" s="33" t="s">
        <v>1129</v>
      </c>
      <c r="I5234" s="33" t="s">
        <v>281</v>
      </c>
      <c r="K5234" s="33" t="s">
        <v>1130</v>
      </c>
      <c r="L5234" s="33" t="s">
        <v>1131</v>
      </c>
      <c r="M5234" s="1" t="s">
        <v>46009</v>
      </c>
      <c r="N5234" s="33" t="s">
        <v>2125</v>
      </c>
      <c r="O5234" s="33" t="s">
        <v>18581</v>
      </c>
      <c r="P5234" s="33" t="s">
        <v>45791</v>
      </c>
      <c r="Q5234" s="33" t="s">
        <v>29986</v>
      </c>
      <c r="R5234" s="39" t="s">
        <v>18582</v>
      </c>
      <c r="S5234" s="33" t="s">
        <v>22</v>
      </c>
      <c r="T5234" s="33" t="s">
        <v>45897</v>
      </c>
      <c r="U5234" s="51" t="s">
        <v>49804</v>
      </c>
      <c r="AA5234" s="33" t="s">
        <v>49699</v>
      </c>
      <c r="AB5234" s="33">
        <v>3212</v>
      </c>
      <c r="AC5234" s="103">
        <v>16962</v>
      </c>
    </row>
    <row r="5235" spans="1:29" ht="13" customHeight="1" x14ac:dyDescent="0.2">
      <c r="A5235" s="33" t="s">
        <v>18577</v>
      </c>
      <c r="B5235" s="33">
        <v>51</v>
      </c>
      <c r="C5235" s="33" t="s">
        <v>13</v>
      </c>
      <c r="D5235" s="33" t="s">
        <v>78</v>
      </c>
      <c r="E5235" s="33" t="s">
        <v>18576</v>
      </c>
      <c r="F5235" s="94">
        <v>42353</v>
      </c>
      <c r="G5235" s="33" t="s">
        <v>18580</v>
      </c>
      <c r="H5235" s="33" t="s">
        <v>265</v>
      </c>
      <c r="I5235" s="33" t="s">
        <v>337</v>
      </c>
      <c r="J5235" s="62">
        <v>28607</v>
      </c>
      <c r="K5235" s="33" t="s">
        <v>776</v>
      </c>
      <c r="L5235" s="33" t="s">
        <v>20775</v>
      </c>
      <c r="M5235" s="1" t="s">
        <v>48082</v>
      </c>
      <c r="N5235" s="33" t="s">
        <v>20</v>
      </c>
      <c r="O5235" s="33" t="s">
        <v>18579</v>
      </c>
      <c r="P5235" s="33" t="s">
        <v>45791</v>
      </c>
      <c r="Q5235" s="33" t="s">
        <v>29986</v>
      </c>
      <c r="R5235" s="39" t="s">
        <v>18578</v>
      </c>
      <c r="S5235" s="33" t="s">
        <v>22</v>
      </c>
      <c r="T5235" s="33" t="s">
        <v>350</v>
      </c>
      <c r="U5235" s="33" t="s">
        <v>26775</v>
      </c>
      <c r="V5235" s="33" t="s">
        <v>26484</v>
      </c>
      <c r="W5235" s="33" t="s">
        <v>26483</v>
      </c>
      <c r="X5235" s="33" t="s">
        <v>93</v>
      </c>
      <c r="Y5235" s="33">
        <v>1096</v>
      </c>
      <c r="AA5235" s="33" t="s">
        <v>42842</v>
      </c>
      <c r="AB5235" s="33">
        <v>3213</v>
      </c>
      <c r="AC5235" s="103">
        <v>17017</v>
      </c>
    </row>
    <row r="5236" spans="1:29" ht="13" customHeight="1" x14ac:dyDescent="0.2">
      <c r="A5236" s="33" t="s">
        <v>18548</v>
      </c>
      <c r="B5236" s="33">
        <v>33</v>
      </c>
      <c r="C5236" s="33" t="s">
        <v>13</v>
      </c>
      <c r="D5236" s="33" t="s">
        <v>30</v>
      </c>
      <c r="E5236" s="33" t="s">
        <v>18553</v>
      </c>
      <c r="F5236" s="94">
        <v>42352</v>
      </c>
      <c r="G5236" s="33" t="s">
        <v>18549</v>
      </c>
      <c r="H5236" s="33" t="s">
        <v>18550</v>
      </c>
      <c r="I5236" s="33" t="s">
        <v>138</v>
      </c>
      <c r="J5236" s="62" t="s">
        <v>19224</v>
      </c>
      <c r="K5236" s="33" t="s">
        <v>1411</v>
      </c>
      <c r="L5236" s="33" t="s">
        <v>18551</v>
      </c>
      <c r="M5236" s="1" t="s">
        <v>48083</v>
      </c>
      <c r="N5236" s="33" t="s">
        <v>20</v>
      </c>
      <c r="O5236" s="33" t="s">
        <v>19043</v>
      </c>
      <c r="P5236" s="33" t="s">
        <v>45791</v>
      </c>
      <c r="Q5236" s="33" t="s">
        <v>29986</v>
      </c>
      <c r="R5236" s="39" t="s">
        <v>18552</v>
      </c>
      <c r="S5236" s="33" t="s">
        <v>22</v>
      </c>
      <c r="T5236" s="33" t="s">
        <v>21</v>
      </c>
      <c r="U5236" s="33" t="s">
        <v>26689</v>
      </c>
      <c r="V5236" s="33" t="s">
        <v>26484</v>
      </c>
      <c r="W5236" s="33" t="s">
        <v>26485</v>
      </c>
      <c r="X5236" s="33" t="s">
        <v>93</v>
      </c>
      <c r="Y5236" s="33">
        <v>1095</v>
      </c>
      <c r="AA5236" s="33" t="s">
        <v>42843</v>
      </c>
      <c r="AB5236" s="33">
        <v>3207</v>
      </c>
      <c r="AC5236" s="103">
        <v>17013</v>
      </c>
    </row>
    <row r="5237" spans="1:29" ht="13" customHeight="1" x14ac:dyDescent="0.2">
      <c r="A5237" s="33" t="s">
        <v>18513</v>
      </c>
      <c r="B5237" s="33">
        <v>33</v>
      </c>
      <c r="C5237" s="33" t="s">
        <v>13</v>
      </c>
      <c r="D5237" s="33" t="s">
        <v>78</v>
      </c>
      <c r="F5237" s="94">
        <v>42352</v>
      </c>
      <c r="G5237" s="33" t="s">
        <v>18476</v>
      </c>
      <c r="H5237" s="33" t="s">
        <v>976</v>
      </c>
      <c r="I5237" s="33" t="s">
        <v>18</v>
      </c>
      <c r="J5237" s="62" t="s">
        <v>19231</v>
      </c>
      <c r="K5237" s="33" t="s">
        <v>2382</v>
      </c>
      <c r="L5237" s="33" t="s">
        <v>977</v>
      </c>
      <c r="M5237" s="1" t="s">
        <v>46691</v>
      </c>
      <c r="N5237" s="33" t="s">
        <v>20</v>
      </c>
      <c r="O5237" s="33" t="s">
        <v>19045</v>
      </c>
      <c r="P5237" s="33" t="s">
        <v>45791</v>
      </c>
      <c r="Q5237" s="33" t="s">
        <v>29986</v>
      </c>
      <c r="R5237" s="39" t="s">
        <v>18477</v>
      </c>
      <c r="S5237" s="33" t="s">
        <v>22</v>
      </c>
      <c r="T5237" s="33" t="s">
        <v>21</v>
      </c>
      <c r="U5237" s="33" t="s">
        <v>26689</v>
      </c>
      <c r="V5237" s="33" t="s">
        <v>26484</v>
      </c>
      <c r="W5237" s="33" t="s">
        <v>26485</v>
      </c>
      <c r="X5237" s="33" t="s">
        <v>509</v>
      </c>
      <c r="Y5237" s="33">
        <v>1085</v>
      </c>
      <c r="AA5237" s="33" t="s">
        <v>42844</v>
      </c>
      <c r="AB5237" s="33">
        <v>3204</v>
      </c>
      <c r="AC5237" s="103">
        <v>17014</v>
      </c>
    </row>
    <row r="5238" spans="1:29" ht="13" customHeight="1" x14ac:dyDescent="0.2">
      <c r="A5238" s="33" t="s">
        <v>18743</v>
      </c>
      <c r="B5238" s="33">
        <v>39</v>
      </c>
      <c r="C5238" s="33" t="s">
        <v>13</v>
      </c>
      <c r="D5238" s="33" t="s">
        <v>14</v>
      </c>
      <c r="E5238" s="33" t="s">
        <v>18742</v>
      </c>
      <c r="F5238" s="94">
        <v>42352</v>
      </c>
      <c r="G5238" s="33" t="s">
        <v>18503</v>
      </c>
      <c r="H5238" s="33" t="s">
        <v>448</v>
      </c>
      <c r="I5238" s="33" t="s">
        <v>38</v>
      </c>
      <c r="J5238" s="62" t="s">
        <v>5398</v>
      </c>
      <c r="K5238" s="33" t="s">
        <v>91</v>
      </c>
      <c r="L5238" s="33" t="s">
        <v>449</v>
      </c>
      <c r="M5238" s="1" t="s">
        <v>46172</v>
      </c>
      <c r="N5238" s="33" t="s">
        <v>20</v>
      </c>
      <c r="O5238" s="33" t="s">
        <v>18504</v>
      </c>
      <c r="P5238" s="33" t="s">
        <v>31864</v>
      </c>
      <c r="Q5238" s="33" t="s">
        <v>29986</v>
      </c>
      <c r="R5238" s="39" t="s">
        <v>18505</v>
      </c>
      <c r="S5238" s="33" t="s">
        <v>22</v>
      </c>
      <c r="T5238" s="33" t="s">
        <v>21</v>
      </c>
      <c r="U5238" s="33" t="s">
        <v>26682</v>
      </c>
      <c r="V5238" s="33" t="s">
        <v>26482</v>
      </c>
      <c r="W5238" s="33" t="s">
        <v>26485</v>
      </c>
      <c r="X5238" s="33" t="s">
        <v>93</v>
      </c>
      <c r="Y5238" s="33">
        <v>1092</v>
      </c>
      <c r="AA5238" s="33" t="s">
        <v>42842</v>
      </c>
      <c r="AB5238" s="33">
        <v>3208</v>
      </c>
      <c r="AC5238" s="103">
        <v>17012</v>
      </c>
    </row>
    <row r="5239" spans="1:29" ht="13" customHeight="1" x14ac:dyDescent="0.2">
      <c r="A5239" s="33" t="s">
        <v>18515</v>
      </c>
      <c r="B5239" s="33">
        <v>45</v>
      </c>
      <c r="C5239" s="33" t="s">
        <v>13</v>
      </c>
      <c r="D5239" s="33" t="s">
        <v>41</v>
      </c>
      <c r="E5239" s="33" t="s">
        <v>18514</v>
      </c>
      <c r="F5239" s="94">
        <v>42352</v>
      </c>
      <c r="G5239" s="33" t="s">
        <v>18506</v>
      </c>
      <c r="H5239" s="33" t="s">
        <v>604</v>
      </c>
      <c r="I5239" s="33" t="s">
        <v>249</v>
      </c>
      <c r="J5239" s="62" t="s">
        <v>3703</v>
      </c>
      <c r="K5239" s="33" t="s">
        <v>524</v>
      </c>
      <c r="L5239" s="33" t="s">
        <v>525</v>
      </c>
      <c r="M5239" s="1" t="s">
        <v>48881</v>
      </c>
      <c r="N5239" s="33" t="s">
        <v>20</v>
      </c>
      <c r="O5239" s="33" t="s">
        <v>18507</v>
      </c>
      <c r="P5239" s="33" t="s">
        <v>45791</v>
      </c>
      <c r="Q5239" s="33" t="s">
        <v>29986</v>
      </c>
      <c r="R5239" s="39" t="s">
        <v>18508</v>
      </c>
      <c r="S5239" s="33" t="s">
        <v>22</v>
      </c>
      <c r="T5239" s="33" t="s">
        <v>21</v>
      </c>
      <c r="U5239" s="33" t="s">
        <v>26689</v>
      </c>
      <c r="V5239" s="33" t="s">
        <v>26484</v>
      </c>
      <c r="W5239" s="33" t="s">
        <v>26485</v>
      </c>
      <c r="X5239" s="33" t="s">
        <v>93</v>
      </c>
      <c r="Y5239" s="33">
        <v>1094</v>
      </c>
      <c r="AA5239" s="33" t="s">
        <v>42844</v>
      </c>
      <c r="AB5239" s="33">
        <v>3206</v>
      </c>
      <c r="AC5239" s="103">
        <v>17011</v>
      </c>
    </row>
    <row r="5240" spans="1:29" ht="13" customHeight="1" x14ac:dyDescent="0.2">
      <c r="A5240" s="33" t="s">
        <v>18516</v>
      </c>
      <c r="B5240" s="33">
        <v>48</v>
      </c>
      <c r="C5240" s="33" t="s">
        <v>102</v>
      </c>
      <c r="D5240" s="33" t="s">
        <v>30</v>
      </c>
      <c r="E5240" s="33" t="s">
        <v>18740</v>
      </c>
      <c r="F5240" s="94">
        <v>42352</v>
      </c>
      <c r="G5240" s="33" t="s">
        <v>18509</v>
      </c>
      <c r="H5240" s="33" t="s">
        <v>604</v>
      </c>
      <c r="I5240" s="33" t="s">
        <v>249</v>
      </c>
      <c r="J5240" s="62" t="s">
        <v>3703</v>
      </c>
      <c r="K5240" s="33" t="s">
        <v>524</v>
      </c>
      <c r="L5240" s="33" t="s">
        <v>525</v>
      </c>
      <c r="M5240" s="1" t="s">
        <v>48881</v>
      </c>
      <c r="N5240" s="33" t="s">
        <v>20</v>
      </c>
      <c r="O5240" s="33" t="s">
        <v>18510</v>
      </c>
      <c r="P5240" s="33" t="s">
        <v>45791</v>
      </c>
      <c r="Q5240" s="33" t="s">
        <v>29986</v>
      </c>
      <c r="R5240" s="39" t="s">
        <v>18511</v>
      </c>
      <c r="S5240" s="33" t="s">
        <v>509</v>
      </c>
      <c r="T5240" s="33" t="s">
        <v>21</v>
      </c>
      <c r="U5240" s="33" t="s">
        <v>26689</v>
      </c>
      <c r="V5240" s="33" t="s">
        <v>26484</v>
      </c>
      <c r="W5240" s="33" t="s">
        <v>26485</v>
      </c>
      <c r="X5240" s="33" t="s">
        <v>93</v>
      </c>
      <c r="Y5240" s="33">
        <v>1091</v>
      </c>
      <c r="AA5240" s="33" t="s">
        <v>42844</v>
      </c>
      <c r="AB5240" s="33">
        <v>3205</v>
      </c>
      <c r="AC5240" s="103">
        <v>17010</v>
      </c>
    </row>
    <row r="5241" spans="1:29" ht="13" customHeight="1" x14ac:dyDescent="0.2">
      <c r="A5241" s="33" t="s">
        <v>18561</v>
      </c>
      <c r="B5241" s="33">
        <v>52</v>
      </c>
      <c r="C5241" s="33" t="s">
        <v>13</v>
      </c>
      <c r="D5241" s="33" t="s">
        <v>30</v>
      </c>
      <c r="E5241" s="33" t="s">
        <v>18741</v>
      </c>
      <c r="F5241" s="94">
        <v>42352</v>
      </c>
      <c r="G5241" s="33" t="s">
        <v>18564</v>
      </c>
      <c r="H5241" s="33" t="s">
        <v>18565</v>
      </c>
      <c r="I5241" s="33" t="s">
        <v>45</v>
      </c>
      <c r="J5241" s="62" t="s">
        <v>19221</v>
      </c>
      <c r="K5241" s="33" t="s">
        <v>1483</v>
      </c>
      <c r="L5241" s="33" t="s">
        <v>211</v>
      </c>
      <c r="M5241" s="1" t="s">
        <v>46017</v>
      </c>
      <c r="N5241" s="33" t="s">
        <v>4952</v>
      </c>
      <c r="O5241" s="33" t="s">
        <v>19044</v>
      </c>
      <c r="P5241" s="33" t="s">
        <v>45791</v>
      </c>
      <c r="Q5241" s="33" t="s">
        <v>29986</v>
      </c>
      <c r="R5241" s="39" t="s">
        <v>18567</v>
      </c>
      <c r="S5241" s="33" t="s">
        <v>509</v>
      </c>
      <c r="T5241" s="33" t="s">
        <v>21</v>
      </c>
      <c r="U5241" s="33" t="s">
        <v>26682</v>
      </c>
      <c r="V5241" s="33" t="s">
        <v>26482</v>
      </c>
      <c r="W5241" s="33" t="s">
        <v>26485</v>
      </c>
      <c r="X5241" s="33" t="s">
        <v>93</v>
      </c>
      <c r="Y5241" s="33">
        <v>1088</v>
      </c>
      <c r="AA5241" s="33" t="s">
        <v>42844</v>
      </c>
      <c r="AB5241" s="33">
        <v>3209</v>
      </c>
      <c r="AC5241" s="103">
        <v>17009</v>
      </c>
    </row>
    <row r="5242" spans="1:29" ht="13" customHeight="1" x14ac:dyDescent="0.2">
      <c r="A5242" s="33" t="s">
        <v>18558</v>
      </c>
      <c r="B5242" s="33">
        <v>19</v>
      </c>
      <c r="C5242" s="33" t="s">
        <v>13</v>
      </c>
      <c r="D5242" s="33" t="s">
        <v>41</v>
      </c>
      <c r="E5242" s="33" t="s">
        <v>18559</v>
      </c>
      <c r="F5242" s="94">
        <v>42352</v>
      </c>
      <c r="G5242" s="33" t="s">
        <v>18554</v>
      </c>
      <c r="H5242" s="33" t="s">
        <v>18555</v>
      </c>
      <c r="I5242" s="33" t="s">
        <v>38</v>
      </c>
      <c r="J5242" s="62" t="s">
        <v>19222</v>
      </c>
      <c r="K5242" s="33" t="s">
        <v>558</v>
      </c>
      <c r="L5242" s="33" t="s">
        <v>18556</v>
      </c>
      <c r="M5242" s="1" t="s">
        <v>47260</v>
      </c>
      <c r="N5242" s="33" t="s">
        <v>20</v>
      </c>
      <c r="O5242" s="33" t="s">
        <v>19016</v>
      </c>
      <c r="P5242" s="33" t="s">
        <v>31864</v>
      </c>
      <c r="Q5242" s="33" t="s">
        <v>29986</v>
      </c>
      <c r="R5242" s="39" t="s">
        <v>18557</v>
      </c>
      <c r="S5242" s="33" t="s">
        <v>22</v>
      </c>
      <c r="T5242" s="33" t="s">
        <v>28</v>
      </c>
      <c r="U5242" s="33" t="s">
        <v>26487</v>
      </c>
      <c r="V5242" s="33" t="s">
        <v>26487</v>
      </c>
      <c r="X5242" s="33" t="s">
        <v>509</v>
      </c>
      <c r="Y5242" s="33">
        <v>1093</v>
      </c>
      <c r="AA5242" s="33" t="s">
        <v>42844</v>
      </c>
      <c r="AB5242" s="33">
        <v>3211</v>
      </c>
      <c r="AC5242" s="103">
        <v>17015</v>
      </c>
    </row>
    <row r="5243" spans="1:29" ht="13" customHeight="1" x14ac:dyDescent="0.2">
      <c r="A5243" s="33" t="s">
        <v>18560</v>
      </c>
      <c r="B5243" s="33">
        <v>56</v>
      </c>
      <c r="C5243" s="33" t="s">
        <v>13</v>
      </c>
      <c r="D5243" s="33" t="s">
        <v>30</v>
      </c>
      <c r="E5243" s="33" t="s">
        <v>18569</v>
      </c>
      <c r="F5243" s="94">
        <v>42352</v>
      </c>
      <c r="G5243" s="33" t="s">
        <v>18562</v>
      </c>
      <c r="H5243" s="33" t="s">
        <v>18563</v>
      </c>
      <c r="I5243" s="33" t="s">
        <v>297</v>
      </c>
      <c r="J5243" s="62" t="s">
        <v>19223</v>
      </c>
      <c r="K5243" s="33" t="s">
        <v>9710</v>
      </c>
      <c r="L5243" s="33" t="s">
        <v>18566</v>
      </c>
      <c r="M5243" s="1" t="s">
        <v>48084</v>
      </c>
      <c r="N5243" s="33" t="s">
        <v>20</v>
      </c>
      <c r="O5243" s="33" t="s">
        <v>19015</v>
      </c>
      <c r="P5243" s="33" t="s">
        <v>45771</v>
      </c>
      <c r="Q5243" s="33" t="s">
        <v>29986</v>
      </c>
      <c r="R5243" s="39" t="s">
        <v>18568</v>
      </c>
      <c r="S5243" s="33" t="s">
        <v>22</v>
      </c>
      <c r="T5243" s="33" t="s">
        <v>28</v>
      </c>
      <c r="U5243" s="33" t="s">
        <v>26487</v>
      </c>
      <c r="V5243" s="33" t="s">
        <v>26487</v>
      </c>
      <c r="W5243" s="33" t="s">
        <v>26485</v>
      </c>
      <c r="X5243" s="33" t="s">
        <v>93</v>
      </c>
      <c r="Y5243" s="33">
        <v>1090</v>
      </c>
      <c r="AA5243" s="33" t="s">
        <v>42843</v>
      </c>
      <c r="AB5243" s="33">
        <v>3210</v>
      </c>
      <c r="AC5243" s="103">
        <v>17008</v>
      </c>
    </row>
    <row r="5244" spans="1:29" ht="13" customHeight="1" x14ac:dyDescent="0.2">
      <c r="A5244" s="33" t="s">
        <v>18539</v>
      </c>
      <c r="B5244" s="33">
        <v>21</v>
      </c>
      <c r="C5244" s="33" t="s">
        <v>13</v>
      </c>
      <c r="D5244" s="33" t="s">
        <v>30</v>
      </c>
      <c r="E5244" s="33" t="s">
        <v>18543</v>
      </c>
      <c r="F5244" s="94">
        <v>42351</v>
      </c>
      <c r="G5244" s="33" t="s">
        <v>18540</v>
      </c>
      <c r="H5244" s="33" t="s">
        <v>152</v>
      </c>
      <c r="I5244" s="33" t="s">
        <v>66</v>
      </c>
      <c r="J5244" s="62" t="s">
        <v>19227</v>
      </c>
      <c r="K5244" s="33" t="s">
        <v>152</v>
      </c>
      <c r="L5244" s="33" t="s">
        <v>18541</v>
      </c>
      <c r="M5244" s="1" t="s">
        <v>48086</v>
      </c>
      <c r="N5244" s="33" t="s">
        <v>20</v>
      </c>
      <c r="O5244" s="33" t="s">
        <v>19128</v>
      </c>
      <c r="P5244" s="33" t="s">
        <v>42395</v>
      </c>
      <c r="Q5244" s="33" t="s">
        <v>29986</v>
      </c>
      <c r="R5244" s="39" t="s">
        <v>18542</v>
      </c>
      <c r="S5244" s="33" t="s">
        <v>509</v>
      </c>
      <c r="T5244" s="33" t="s">
        <v>21</v>
      </c>
      <c r="U5244" s="33" t="s">
        <v>26539</v>
      </c>
      <c r="V5244" s="33" t="s">
        <v>26482</v>
      </c>
      <c r="W5244" s="33" t="s">
        <v>26485</v>
      </c>
      <c r="X5244" s="33" t="s">
        <v>93</v>
      </c>
      <c r="Y5244" s="33">
        <v>1080</v>
      </c>
      <c r="AA5244" s="33" t="s">
        <v>42842</v>
      </c>
      <c r="AB5244" s="33">
        <v>3200</v>
      </c>
      <c r="AC5244" s="103">
        <v>17007</v>
      </c>
    </row>
    <row r="5245" spans="1:29" ht="13" customHeight="1" x14ac:dyDescent="0.2">
      <c r="A5245" s="33" t="s">
        <v>18537</v>
      </c>
      <c r="B5245" s="33">
        <v>30</v>
      </c>
      <c r="C5245" s="33" t="s">
        <v>13</v>
      </c>
      <c r="D5245" s="33" t="s">
        <v>882</v>
      </c>
      <c r="E5245" s="33" t="s">
        <v>18536</v>
      </c>
      <c r="F5245" s="94">
        <v>42351</v>
      </c>
      <c r="G5245" s="33" t="s">
        <v>18533</v>
      </c>
      <c r="H5245" s="33" t="s">
        <v>18534</v>
      </c>
      <c r="I5245" s="33" t="s">
        <v>281</v>
      </c>
      <c r="J5245" s="62" t="s">
        <v>19226</v>
      </c>
      <c r="K5245" s="33" t="s">
        <v>6585</v>
      </c>
      <c r="L5245" s="33" t="s">
        <v>18535</v>
      </c>
      <c r="M5245" s="1" t="s">
        <v>46283</v>
      </c>
      <c r="N5245" s="33" t="s">
        <v>20</v>
      </c>
      <c r="O5245" s="33" t="s">
        <v>29974</v>
      </c>
      <c r="P5245" s="33" t="s">
        <v>45791</v>
      </c>
      <c r="Q5245" s="33" t="s">
        <v>29986</v>
      </c>
      <c r="R5245" s="39" t="s">
        <v>18538</v>
      </c>
      <c r="S5245" s="33" t="s">
        <v>22</v>
      </c>
      <c r="T5245" s="33" t="s">
        <v>21</v>
      </c>
      <c r="U5245" s="33" t="s">
        <v>26682</v>
      </c>
      <c r="V5245" s="33" t="s">
        <v>26484</v>
      </c>
      <c r="W5245" s="33" t="s">
        <v>26485</v>
      </c>
      <c r="X5245" s="33" t="s">
        <v>93</v>
      </c>
      <c r="Y5245" s="33">
        <v>1084</v>
      </c>
      <c r="AA5245" s="33" t="s">
        <v>42844</v>
      </c>
      <c r="AB5245" s="33">
        <v>3203</v>
      </c>
      <c r="AC5245" s="103">
        <v>17006</v>
      </c>
    </row>
    <row r="5246" spans="1:29" ht="13" customHeight="1" x14ac:dyDescent="0.2">
      <c r="A5246" s="33" t="s">
        <v>18544</v>
      </c>
      <c r="B5246" s="33">
        <v>32</v>
      </c>
      <c r="C5246" s="33" t="s">
        <v>13</v>
      </c>
      <c r="D5246" s="33" t="s">
        <v>41</v>
      </c>
      <c r="F5246" s="94">
        <v>42351</v>
      </c>
      <c r="G5246" s="33" t="s">
        <v>18545</v>
      </c>
      <c r="H5246" s="33" t="s">
        <v>1209</v>
      </c>
      <c r="I5246" s="33" t="s">
        <v>191</v>
      </c>
      <c r="J5246" s="62" t="s">
        <v>19225</v>
      </c>
      <c r="K5246" s="33" t="s">
        <v>1209</v>
      </c>
      <c r="L5246" s="33" t="s">
        <v>18546</v>
      </c>
      <c r="M5246" s="1" t="s">
        <v>48085</v>
      </c>
      <c r="N5246" s="33" t="s">
        <v>20</v>
      </c>
      <c r="O5246" s="33" t="s">
        <v>19042</v>
      </c>
      <c r="P5246" s="33" t="s">
        <v>31864</v>
      </c>
      <c r="Q5246" s="33" t="s">
        <v>29986</v>
      </c>
      <c r="R5246" s="39" t="s">
        <v>18547</v>
      </c>
      <c r="S5246" s="33" t="s">
        <v>22</v>
      </c>
      <c r="T5246" s="33" t="s">
        <v>21</v>
      </c>
      <c r="U5246" s="33" t="s">
        <v>26689</v>
      </c>
      <c r="V5246" s="33" t="s">
        <v>26484</v>
      </c>
      <c r="W5246" s="33" t="s">
        <v>26485</v>
      </c>
      <c r="X5246" s="33" t="s">
        <v>93</v>
      </c>
      <c r="Y5246" s="33">
        <v>1089</v>
      </c>
      <c r="AA5246" s="33" t="s">
        <v>42842</v>
      </c>
      <c r="AB5246" s="33">
        <v>3202</v>
      </c>
      <c r="AC5246" s="103">
        <v>17005</v>
      </c>
    </row>
    <row r="5247" spans="1:29" ht="13" customHeight="1" x14ac:dyDescent="0.2">
      <c r="A5247" s="33" t="s">
        <v>18478</v>
      </c>
      <c r="B5247" s="33">
        <v>51</v>
      </c>
      <c r="C5247" s="33" t="s">
        <v>102</v>
      </c>
      <c r="D5247" s="33" t="s">
        <v>30</v>
      </c>
      <c r="E5247" s="33" t="s">
        <v>18512</v>
      </c>
      <c r="F5247" s="94">
        <v>42351</v>
      </c>
      <c r="G5247" s="33" t="s">
        <v>18479</v>
      </c>
      <c r="H5247" s="33" t="s">
        <v>784</v>
      </c>
      <c r="I5247" s="33" t="s">
        <v>66</v>
      </c>
      <c r="J5247" s="62" t="s">
        <v>19228</v>
      </c>
      <c r="K5247" s="33" t="s">
        <v>67</v>
      </c>
      <c r="L5247" s="33" t="s">
        <v>785</v>
      </c>
      <c r="M5247" s="1" t="s">
        <v>46506</v>
      </c>
      <c r="N5247" s="33" t="s">
        <v>20</v>
      </c>
      <c r="O5247" s="33" t="s">
        <v>18480</v>
      </c>
      <c r="P5247" s="33" t="s">
        <v>42395</v>
      </c>
      <c r="Q5247" s="33" t="s">
        <v>29986</v>
      </c>
      <c r="R5247" s="39" t="s">
        <v>18481</v>
      </c>
      <c r="S5247" s="33" t="s">
        <v>509</v>
      </c>
      <c r="T5247" s="33" t="s">
        <v>21</v>
      </c>
      <c r="U5247" s="33" t="s">
        <v>26689</v>
      </c>
      <c r="V5247" s="33" t="s">
        <v>26484</v>
      </c>
      <c r="W5247" s="33" t="s">
        <v>26485</v>
      </c>
      <c r="X5247" s="33" t="s">
        <v>93</v>
      </c>
      <c r="Y5247" s="33">
        <v>1077</v>
      </c>
      <c r="AA5247" s="33" t="s">
        <v>42844</v>
      </c>
      <c r="AB5247" s="33">
        <v>3201</v>
      </c>
      <c r="AC5247" s="103">
        <v>17004</v>
      </c>
    </row>
    <row r="5248" spans="1:29" ht="13" customHeight="1" x14ac:dyDescent="0.2">
      <c r="A5248" s="33" t="s">
        <v>18570</v>
      </c>
      <c r="B5248" s="33">
        <v>20</v>
      </c>
      <c r="C5248" s="33" t="s">
        <v>13</v>
      </c>
      <c r="D5248" s="33" t="s">
        <v>30</v>
      </c>
      <c r="F5248" s="94">
        <v>42350</v>
      </c>
      <c r="G5248" s="33" t="s">
        <v>18575</v>
      </c>
      <c r="H5248" s="33" t="s">
        <v>18574</v>
      </c>
      <c r="I5248" s="33" t="s">
        <v>373</v>
      </c>
      <c r="J5248" s="62" t="s">
        <v>19232</v>
      </c>
      <c r="K5248" s="33" t="s">
        <v>1034</v>
      </c>
      <c r="L5248" s="33" t="s">
        <v>18572</v>
      </c>
      <c r="M5248" s="1" t="s">
        <v>48087</v>
      </c>
      <c r="N5248" s="33" t="s">
        <v>20</v>
      </c>
      <c r="O5248" s="33" t="s">
        <v>18573</v>
      </c>
      <c r="P5248" s="33" t="s">
        <v>504</v>
      </c>
      <c r="Q5248" s="33" t="s">
        <v>29986</v>
      </c>
      <c r="R5248" s="39" t="s">
        <v>18571</v>
      </c>
      <c r="S5248" s="33" t="s">
        <v>509</v>
      </c>
      <c r="T5248" s="33" t="s">
        <v>21</v>
      </c>
      <c r="U5248" s="33" t="s">
        <v>26689</v>
      </c>
      <c r="V5248" s="33" t="s">
        <v>26484</v>
      </c>
      <c r="W5248" s="33" t="s">
        <v>26485</v>
      </c>
      <c r="X5248" s="33" t="s">
        <v>93</v>
      </c>
      <c r="Y5248" s="33">
        <v>1082</v>
      </c>
      <c r="AA5248" s="33" t="s">
        <v>42844</v>
      </c>
      <c r="AB5248" s="33">
        <v>3194</v>
      </c>
      <c r="AC5248" s="103">
        <v>16999</v>
      </c>
    </row>
    <row r="5249" spans="1:29" ht="13" customHeight="1" x14ac:dyDescent="0.2">
      <c r="A5249" s="33" t="s">
        <v>18482</v>
      </c>
      <c r="B5249" s="33">
        <v>24</v>
      </c>
      <c r="C5249" s="33" t="s">
        <v>13</v>
      </c>
      <c r="D5249" s="33" t="s">
        <v>78</v>
      </c>
      <c r="E5249" s="33" t="s">
        <v>18483</v>
      </c>
      <c r="F5249" s="94">
        <v>42350</v>
      </c>
      <c r="G5249" s="33" t="s">
        <v>18484</v>
      </c>
      <c r="H5249" s="33" t="s">
        <v>1135</v>
      </c>
      <c r="I5249" s="33" t="s">
        <v>297</v>
      </c>
      <c r="J5249" s="62" t="s">
        <v>19230</v>
      </c>
      <c r="K5249" s="33" t="s">
        <v>502</v>
      </c>
      <c r="L5249" s="33" t="s">
        <v>1136</v>
      </c>
      <c r="M5249" s="1" t="s">
        <v>46579</v>
      </c>
      <c r="N5249" s="33" t="s">
        <v>20</v>
      </c>
      <c r="O5249" s="33" t="s">
        <v>18485</v>
      </c>
      <c r="P5249" s="33" t="s">
        <v>504</v>
      </c>
      <c r="Q5249" s="33" t="s">
        <v>29986</v>
      </c>
      <c r="R5249" s="39" t="s">
        <v>18486</v>
      </c>
      <c r="S5249" s="33" t="s">
        <v>509</v>
      </c>
      <c r="T5249" s="33" t="s">
        <v>21</v>
      </c>
      <c r="U5249" s="33" t="s">
        <v>29318</v>
      </c>
      <c r="V5249" s="33" t="s">
        <v>26484</v>
      </c>
      <c r="W5249" s="33" t="s">
        <v>26485</v>
      </c>
      <c r="X5249" s="33" t="s">
        <v>93</v>
      </c>
      <c r="Y5249" s="33">
        <v>1078</v>
      </c>
      <c r="AA5249" s="33" t="s">
        <v>42842</v>
      </c>
      <c r="AB5249" s="33">
        <v>3195</v>
      </c>
      <c r="AC5249" s="103">
        <v>16998</v>
      </c>
    </row>
    <row r="5250" spans="1:29" ht="13" customHeight="1" x14ac:dyDescent="0.2">
      <c r="A5250" s="33" t="s">
        <v>18492</v>
      </c>
      <c r="B5250" s="33">
        <v>25</v>
      </c>
      <c r="C5250" s="33" t="s">
        <v>13</v>
      </c>
      <c r="D5250" s="33" t="s">
        <v>78</v>
      </c>
      <c r="E5250" s="33" t="s">
        <v>18493</v>
      </c>
      <c r="F5250" s="94">
        <v>42350</v>
      </c>
      <c r="G5250" s="33" t="s">
        <v>18494</v>
      </c>
      <c r="H5250" s="33" t="s">
        <v>196</v>
      </c>
      <c r="I5250" s="33" t="s">
        <v>197</v>
      </c>
      <c r="J5250" s="62" t="s">
        <v>14896</v>
      </c>
      <c r="K5250" s="33" t="s">
        <v>389</v>
      </c>
      <c r="L5250" s="33" t="s">
        <v>198</v>
      </c>
      <c r="M5250" s="1" t="s">
        <v>46034</v>
      </c>
      <c r="N5250" s="33" t="s">
        <v>20</v>
      </c>
      <c r="O5250" s="33" t="s">
        <v>18495</v>
      </c>
      <c r="P5250" s="33" t="s">
        <v>45791</v>
      </c>
      <c r="Q5250" s="33" t="s">
        <v>29986</v>
      </c>
      <c r="R5250" s="39" t="s">
        <v>18496</v>
      </c>
      <c r="S5250" s="33" t="s">
        <v>509</v>
      </c>
      <c r="T5250" s="33" t="s">
        <v>21</v>
      </c>
      <c r="U5250" s="33" t="s">
        <v>26682</v>
      </c>
      <c r="V5250" s="33" t="s">
        <v>26484</v>
      </c>
      <c r="W5250" s="33" t="s">
        <v>26485</v>
      </c>
      <c r="X5250" s="33" t="s">
        <v>93</v>
      </c>
      <c r="Y5250" s="33">
        <v>1076</v>
      </c>
      <c r="AA5250" s="33" t="s">
        <v>42842</v>
      </c>
      <c r="AB5250" s="33">
        <v>3196</v>
      </c>
      <c r="AC5250" s="103">
        <v>16997</v>
      </c>
    </row>
    <row r="5251" spans="1:29" ht="13" customHeight="1" x14ac:dyDescent="0.2">
      <c r="A5251" s="33" t="s">
        <v>18487</v>
      </c>
      <c r="B5251" s="33">
        <v>28</v>
      </c>
      <c r="C5251" s="33" t="s">
        <v>13</v>
      </c>
      <c r="D5251" s="33" t="s">
        <v>78</v>
      </c>
      <c r="E5251" s="33" t="s">
        <v>18488</v>
      </c>
      <c r="F5251" s="94">
        <v>42350</v>
      </c>
      <c r="G5251" s="33" t="s">
        <v>18489</v>
      </c>
      <c r="H5251" s="33" t="s">
        <v>6885</v>
      </c>
      <c r="I5251" s="33" t="s">
        <v>38</v>
      </c>
      <c r="J5251" s="62" t="s">
        <v>6886</v>
      </c>
      <c r="K5251" s="33" t="s">
        <v>91</v>
      </c>
      <c r="L5251" s="33" t="s">
        <v>383</v>
      </c>
      <c r="M5251" s="1" t="s">
        <v>45973</v>
      </c>
      <c r="N5251" s="33" t="s">
        <v>20</v>
      </c>
      <c r="O5251" s="33" t="s">
        <v>18490</v>
      </c>
      <c r="P5251" s="33" t="s">
        <v>45791</v>
      </c>
      <c r="Q5251" s="33" t="s">
        <v>29986</v>
      </c>
      <c r="R5251" s="39" t="s">
        <v>18491</v>
      </c>
      <c r="S5251" s="33" t="s">
        <v>22</v>
      </c>
      <c r="T5251" s="33" t="s">
        <v>21</v>
      </c>
      <c r="U5251" s="33" t="s">
        <v>26689</v>
      </c>
      <c r="V5251" s="33" t="s">
        <v>26484</v>
      </c>
      <c r="W5251" s="33" t="s">
        <v>26485</v>
      </c>
      <c r="X5251" s="33" t="s">
        <v>93</v>
      </c>
      <c r="Y5251" s="33">
        <v>1079</v>
      </c>
      <c r="AA5251" s="33" t="s">
        <v>42842</v>
      </c>
      <c r="AB5251" s="33">
        <v>3193</v>
      </c>
      <c r="AC5251" s="103">
        <v>16996</v>
      </c>
    </row>
    <row r="5252" spans="1:29" ht="13" customHeight="1" x14ac:dyDescent="0.2">
      <c r="A5252" s="33" t="s">
        <v>19174</v>
      </c>
      <c r="B5252" s="33">
        <v>36</v>
      </c>
      <c r="C5252" s="33" t="s">
        <v>13</v>
      </c>
      <c r="D5252" s="33" t="s">
        <v>30</v>
      </c>
      <c r="E5252" s="33" t="s">
        <v>19175</v>
      </c>
      <c r="F5252" s="94">
        <v>42350</v>
      </c>
      <c r="G5252" s="33" t="s">
        <v>19176</v>
      </c>
      <c r="H5252" s="33" t="s">
        <v>19177</v>
      </c>
      <c r="I5252" s="33" t="s">
        <v>366</v>
      </c>
      <c r="J5252" s="62" t="s">
        <v>19178</v>
      </c>
      <c r="K5252" s="33" t="s">
        <v>758</v>
      </c>
      <c r="L5252" s="33" t="s">
        <v>19179</v>
      </c>
      <c r="M5252" s="1" t="s">
        <v>48088</v>
      </c>
      <c r="N5252" s="33" t="s">
        <v>20</v>
      </c>
      <c r="O5252" s="33" t="s">
        <v>19180</v>
      </c>
      <c r="P5252" s="33" t="s">
        <v>45771</v>
      </c>
      <c r="Q5252" s="33" t="s">
        <v>29986</v>
      </c>
      <c r="R5252" s="39" t="s">
        <v>19181</v>
      </c>
      <c r="S5252" s="33" t="s">
        <v>93</v>
      </c>
      <c r="T5252" s="33" t="s">
        <v>21</v>
      </c>
      <c r="U5252" s="33" t="s">
        <v>27706</v>
      </c>
      <c r="V5252" s="33" t="s">
        <v>26484</v>
      </c>
      <c r="W5252" s="33" t="s">
        <v>26485</v>
      </c>
      <c r="X5252" s="33" t="s">
        <v>93</v>
      </c>
      <c r="Y5252" s="33">
        <v>1081</v>
      </c>
      <c r="AA5252" s="33" t="s">
        <v>42843</v>
      </c>
      <c r="AB5252" s="33">
        <v>3199</v>
      </c>
      <c r="AC5252" s="103">
        <v>16995</v>
      </c>
    </row>
    <row r="5253" spans="1:29" ht="13" customHeight="1" x14ac:dyDescent="0.2">
      <c r="A5253" s="33" t="s">
        <v>19075</v>
      </c>
      <c r="B5253" s="33">
        <v>49</v>
      </c>
      <c r="C5253" s="33" t="s">
        <v>13</v>
      </c>
      <c r="D5253" s="33" t="s">
        <v>41</v>
      </c>
      <c r="F5253" s="94">
        <v>42350</v>
      </c>
      <c r="G5253" s="33" t="s">
        <v>18526</v>
      </c>
      <c r="H5253" s="33" t="s">
        <v>287</v>
      </c>
      <c r="I5253" s="33" t="s">
        <v>38</v>
      </c>
      <c r="J5253" s="62" t="s">
        <v>7033</v>
      </c>
      <c r="K5253" s="33" t="s">
        <v>287</v>
      </c>
      <c r="L5253" s="33" t="s">
        <v>3970</v>
      </c>
      <c r="M5253" s="1" t="s">
        <v>45937</v>
      </c>
      <c r="N5253" s="33" t="s">
        <v>20</v>
      </c>
      <c r="O5253" s="33" t="s">
        <v>19077</v>
      </c>
      <c r="P5253" s="33" t="s">
        <v>31864</v>
      </c>
      <c r="Q5253" s="33" t="s">
        <v>29986</v>
      </c>
      <c r="R5253" s="39" t="s">
        <v>18528</v>
      </c>
      <c r="S5253" s="33" t="s">
        <v>22</v>
      </c>
      <c r="T5253" s="33" t="s">
        <v>21</v>
      </c>
      <c r="U5253" s="33" t="s">
        <v>26682</v>
      </c>
      <c r="V5253" s="33" t="s">
        <v>26484</v>
      </c>
      <c r="X5253" s="33" t="s">
        <v>93</v>
      </c>
      <c r="Y5253" s="33">
        <v>1083</v>
      </c>
      <c r="AA5253" s="33" t="s">
        <v>42842</v>
      </c>
      <c r="AB5253" s="33">
        <v>3197</v>
      </c>
      <c r="AC5253" s="103">
        <v>16994</v>
      </c>
    </row>
    <row r="5254" spans="1:29" ht="13" customHeight="1" x14ac:dyDescent="0.2">
      <c r="A5254" s="1" t="s">
        <v>49737</v>
      </c>
      <c r="B5254" s="33" t="s">
        <v>22</v>
      </c>
      <c r="C5254" s="33" t="s">
        <v>13</v>
      </c>
      <c r="D5254" s="1" t="s">
        <v>23</v>
      </c>
      <c r="F5254" s="94">
        <v>42350</v>
      </c>
      <c r="G5254" s="33" t="s">
        <v>18525</v>
      </c>
      <c r="H5254" s="33" t="s">
        <v>3495</v>
      </c>
      <c r="I5254" s="33" t="s">
        <v>191</v>
      </c>
      <c r="J5254" s="62" t="s">
        <v>19229</v>
      </c>
      <c r="K5254" s="33" t="s">
        <v>3497</v>
      </c>
      <c r="L5254" s="33" t="s">
        <v>3498</v>
      </c>
      <c r="M5254" s="1" t="s">
        <v>46491</v>
      </c>
      <c r="N5254" s="33" t="s">
        <v>20</v>
      </c>
      <c r="O5254" s="33" t="s">
        <v>19078</v>
      </c>
      <c r="P5254" s="33" t="s">
        <v>45771</v>
      </c>
      <c r="Q5254" s="33" t="s">
        <v>29986</v>
      </c>
      <c r="R5254" s="39" t="s">
        <v>18527</v>
      </c>
      <c r="S5254" s="33" t="s">
        <v>22</v>
      </c>
      <c r="T5254" s="33" t="s">
        <v>21</v>
      </c>
      <c r="U5254" s="33" t="s">
        <v>26682</v>
      </c>
      <c r="V5254" s="33" t="s">
        <v>26484</v>
      </c>
      <c r="X5254" s="33" t="s">
        <v>93</v>
      </c>
      <c r="Y5254" s="33">
        <v>1086</v>
      </c>
      <c r="AA5254" s="33" t="s">
        <v>42842</v>
      </c>
      <c r="AB5254" s="33">
        <v>3198</v>
      </c>
      <c r="AC5254" s="103">
        <v>16993</v>
      </c>
    </row>
    <row r="5255" spans="1:29" ht="13" customHeight="1" x14ac:dyDescent="0.2">
      <c r="A5255" s="33" t="s">
        <v>18531</v>
      </c>
      <c r="B5255" s="33">
        <v>36</v>
      </c>
      <c r="C5255" s="33" t="s">
        <v>13</v>
      </c>
      <c r="D5255" s="33" t="s">
        <v>30</v>
      </c>
      <c r="E5255" s="33" t="s">
        <v>18532</v>
      </c>
      <c r="F5255" s="94">
        <v>42349</v>
      </c>
      <c r="G5255" s="33" t="s">
        <v>18529</v>
      </c>
      <c r="H5255" s="33" t="s">
        <v>515</v>
      </c>
      <c r="I5255" s="33" t="s">
        <v>111</v>
      </c>
      <c r="J5255" s="62" t="s">
        <v>19233</v>
      </c>
      <c r="K5255" s="33" t="s">
        <v>516</v>
      </c>
      <c r="L5255" s="33" t="s">
        <v>11564</v>
      </c>
      <c r="M5255" s="1" t="s">
        <v>46169</v>
      </c>
      <c r="N5255" s="33" t="s">
        <v>20</v>
      </c>
      <c r="O5255" s="33" t="s">
        <v>19046</v>
      </c>
      <c r="P5255" s="33" t="s">
        <v>45771</v>
      </c>
      <c r="Q5255" s="33" t="s">
        <v>29986</v>
      </c>
      <c r="R5255" s="39" t="s">
        <v>18530</v>
      </c>
      <c r="S5255" s="33" t="s">
        <v>22</v>
      </c>
      <c r="T5255" s="33" t="s">
        <v>45897</v>
      </c>
      <c r="U5255" s="33" t="s">
        <v>49804</v>
      </c>
      <c r="V5255" s="33" t="s">
        <v>26484</v>
      </c>
      <c r="W5255" s="33" t="s">
        <v>26485</v>
      </c>
      <c r="X5255" s="33" t="s">
        <v>93</v>
      </c>
      <c r="Y5255" s="33">
        <v>1075</v>
      </c>
      <c r="AA5255" s="33" t="s">
        <v>42844</v>
      </c>
      <c r="AB5255" s="33">
        <v>3192</v>
      </c>
      <c r="AC5255" s="103">
        <v>16992</v>
      </c>
    </row>
    <row r="5256" spans="1:29" ht="13" customHeight="1" x14ac:dyDescent="0.2">
      <c r="A5256" s="33" t="s">
        <v>18497</v>
      </c>
      <c r="B5256" s="33">
        <v>34</v>
      </c>
      <c r="C5256" s="33" t="s">
        <v>13</v>
      </c>
      <c r="D5256" s="33" t="s">
        <v>30</v>
      </c>
      <c r="E5256" s="33" t="s">
        <v>18498</v>
      </c>
      <c r="F5256" s="94">
        <v>42348</v>
      </c>
      <c r="G5256" s="33" t="s">
        <v>18499</v>
      </c>
      <c r="H5256" s="33" t="s">
        <v>196</v>
      </c>
      <c r="I5256" s="33" t="s">
        <v>197</v>
      </c>
      <c r="J5256" s="62" t="s">
        <v>2807</v>
      </c>
      <c r="K5256" s="33" t="s">
        <v>389</v>
      </c>
      <c r="L5256" s="33" t="s">
        <v>198</v>
      </c>
      <c r="M5256" s="1" t="s">
        <v>46034</v>
      </c>
      <c r="N5256" s="33" t="s">
        <v>20</v>
      </c>
      <c r="O5256" s="33" t="s">
        <v>18500</v>
      </c>
      <c r="P5256" s="33" t="s">
        <v>45791</v>
      </c>
      <c r="Q5256" s="33" t="s">
        <v>29986</v>
      </c>
      <c r="R5256" s="39" t="s">
        <v>18501</v>
      </c>
      <c r="S5256" s="33" t="s">
        <v>22</v>
      </c>
      <c r="T5256" s="33" t="s">
        <v>21</v>
      </c>
      <c r="U5256" s="33" t="s">
        <v>26689</v>
      </c>
      <c r="V5256" s="33" t="s">
        <v>26484</v>
      </c>
      <c r="W5256" s="33" t="s">
        <v>26485</v>
      </c>
      <c r="X5256" s="33" t="s">
        <v>93</v>
      </c>
      <c r="Y5256" s="33">
        <v>1071</v>
      </c>
      <c r="AA5256" s="33" t="s">
        <v>42844</v>
      </c>
      <c r="AB5256" s="33">
        <v>3188</v>
      </c>
      <c r="AC5256" s="103">
        <v>16990</v>
      </c>
    </row>
    <row r="5257" spans="1:29" ht="13" customHeight="1" x14ac:dyDescent="0.2">
      <c r="A5257" s="33" t="s">
        <v>18517</v>
      </c>
      <c r="B5257" s="33">
        <v>54</v>
      </c>
      <c r="C5257" s="33" t="s">
        <v>13</v>
      </c>
      <c r="D5257" s="33" t="s">
        <v>30</v>
      </c>
      <c r="E5257" s="33" t="s">
        <v>18744</v>
      </c>
      <c r="F5257" s="94">
        <v>42348</v>
      </c>
      <c r="G5257" s="33" t="s">
        <v>18518</v>
      </c>
      <c r="H5257" s="33" t="s">
        <v>18519</v>
      </c>
      <c r="I5257" s="33" t="s">
        <v>38</v>
      </c>
      <c r="J5257" s="62" t="s">
        <v>19234</v>
      </c>
      <c r="K5257" s="33" t="s">
        <v>58</v>
      </c>
      <c r="L5257" s="33" t="s">
        <v>18521</v>
      </c>
      <c r="M5257" s="1" t="s">
        <v>48089</v>
      </c>
      <c r="N5257" s="33" t="s">
        <v>20</v>
      </c>
      <c r="O5257" s="33" t="s">
        <v>19048</v>
      </c>
      <c r="P5257" s="33" t="s">
        <v>45791</v>
      </c>
      <c r="Q5257" s="33" t="s">
        <v>29986</v>
      </c>
      <c r="R5257" s="39" t="s">
        <v>18523</v>
      </c>
      <c r="S5257" s="33" t="s">
        <v>22</v>
      </c>
      <c r="T5257" s="33" t="s">
        <v>21</v>
      </c>
      <c r="U5257" s="33" t="s">
        <v>26682</v>
      </c>
      <c r="V5257" s="33" t="s">
        <v>26484</v>
      </c>
      <c r="W5257" s="33" t="s">
        <v>26485</v>
      </c>
      <c r="X5257" s="33" t="s">
        <v>93</v>
      </c>
      <c r="Y5257" s="33">
        <v>1073</v>
      </c>
      <c r="AA5257" s="33" t="s">
        <v>42844</v>
      </c>
      <c r="AB5257" s="33">
        <v>3191</v>
      </c>
      <c r="AC5257" s="103">
        <v>16989</v>
      </c>
    </row>
    <row r="5258" spans="1:29" ht="13" customHeight="1" x14ac:dyDescent="0.2">
      <c r="A5258" s="33" t="s">
        <v>18417</v>
      </c>
      <c r="B5258" s="33">
        <v>55</v>
      </c>
      <c r="C5258" s="33" t="s">
        <v>13</v>
      </c>
      <c r="D5258" s="33" t="s">
        <v>78</v>
      </c>
      <c r="E5258" s="33" t="s">
        <v>18418</v>
      </c>
      <c r="F5258" s="94">
        <v>42348</v>
      </c>
      <c r="G5258" s="33" t="s">
        <v>18419</v>
      </c>
      <c r="H5258" s="33" t="s">
        <v>18420</v>
      </c>
      <c r="I5258" s="33" t="s">
        <v>25</v>
      </c>
      <c r="J5258" s="62" t="s">
        <v>18260</v>
      </c>
      <c r="K5258" s="33" t="s">
        <v>26</v>
      </c>
      <c r="L5258" s="33" t="s">
        <v>27</v>
      </c>
      <c r="M5258" s="1" t="s">
        <v>46817</v>
      </c>
      <c r="N5258" s="33" t="s">
        <v>20</v>
      </c>
      <c r="O5258" s="33" t="s">
        <v>19047</v>
      </c>
      <c r="P5258" s="33" t="s">
        <v>45791</v>
      </c>
      <c r="Q5258" s="33" t="s">
        <v>29986</v>
      </c>
      <c r="R5258" s="39" t="s">
        <v>18421</v>
      </c>
      <c r="S5258" s="33" t="s">
        <v>22</v>
      </c>
      <c r="T5258" s="33" t="s">
        <v>21</v>
      </c>
      <c r="U5258" s="33" t="s">
        <v>26689</v>
      </c>
      <c r="V5258" s="33" t="s">
        <v>26484</v>
      </c>
      <c r="W5258" s="33" t="s">
        <v>26485</v>
      </c>
      <c r="X5258" s="33" t="s">
        <v>93</v>
      </c>
      <c r="Y5258" s="33">
        <v>1072</v>
      </c>
      <c r="AA5258" s="33" t="s">
        <v>42844</v>
      </c>
      <c r="AB5258" s="33">
        <v>3189</v>
      </c>
      <c r="AC5258" s="103">
        <v>16988</v>
      </c>
    </row>
    <row r="5259" spans="1:29" ht="13" customHeight="1" x14ac:dyDescent="0.2">
      <c r="A5259" s="1" t="s">
        <v>2989</v>
      </c>
      <c r="B5259" s="33" t="s">
        <v>22</v>
      </c>
      <c r="C5259" s="33" t="s">
        <v>13</v>
      </c>
      <c r="D5259" s="1" t="s">
        <v>23</v>
      </c>
      <c r="F5259" s="94">
        <v>42348</v>
      </c>
      <c r="G5259" s="33" t="s">
        <v>18520</v>
      </c>
      <c r="H5259" s="33" t="s">
        <v>724</v>
      </c>
      <c r="I5259" s="33" t="s">
        <v>38</v>
      </c>
      <c r="J5259" s="62" t="s">
        <v>19204</v>
      </c>
      <c r="K5259" s="33" t="s">
        <v>725</v>
      </c>
      <c r="L5259" s="33" t="s">
        <v>18522</v>
      </c>
      <c r="M5259" s="1" t="s">
        <v>46939</v>
      </c>
      <c r="N5259" s="33" t="s">
        <v>20</v>
      </c>
      <c r="O5259" s="33" t="s">
        <v>19079</v>
      </c>
      <c r="P5259" s="33" t="s">
        <v>45791</v>
      </c>
      <c r="Q5259" s="33" t="s">
        <v>29986</v>
      </c>
      <c r="R5259" s="39" t="s">
        <v>18524</v>
      </c>
      <c r="S5259" s="33" t="s">
        <v>22</v>
      </c>
      <c r="T5259" s="33" t="s">
        <v>21</v>
      </c>
      <c r="U5259" s="33" t="s">
        <v>26689</v>
      </c>
      <c r="V5259" s="33" t="s">
        <v>26484</v>
      </c>
      <c r="W5259" s="33" t="s">
        <v>26485</v>
      </c>
      <c r="X5259" s="33" t="s">
        <v>93</v>
      </c>
      <c r="Y5259" s="33">
        <v>1074</v>
      </c>
      <c r="AA5259" s="33" t="s">
        <v>42844</v>
      </c>
      <c r="AB5259" s="33">
        <v>3190</v>
      </c>
      <c r="AC5259" s="103">
        <v>16987</v>
      </c>
    </row>
    <row r="5260" spans="1:29" ht="13" customHeight="1" x14ac:dyDescent="0.2">
      <c r="A5260" s="33" t="s">
        <v>18409</v>
      </c>
      <c r="B5260" s="33">
        <v>32</v>
      </c>
      <c r="C5260" s="33" t="s">
        <v>13</v>
      </c>
      <c r="D5260" s="33" t="s">
        <v>78</v>
      </c>
      <c r="E5260" s="33" t="s">
        <v>18408</v>
      </c>
      <c r="F5260" s="94">
        <v>42347</v>
      </c>
      <c r="G5260" s="33" t="s">
        <v>18410</v>
      </c>
      <c r="H5260" s="33" t="s">
        <v>3199</v>
      </c>
      <c r="I5260" s="33" t="s">
        <v>55</v>
      </c>
      <c r="J5260" s="62" t="s">
        <v>8967</v>
      </c>
      <c r="K5260" s="33" t="s">
        <v>3201</v>
      </c>
      <c r="L5260" s="33" t="s">
        <v>3202</v>
      </c>
      <c r="M5260" s="1" t="s">
        <v>45982</v>
      </c>
      <c r="N5260" s="33" t="s">
        <v>20</v>
      </c>
      <c r="O5260" s="33" t="s">
        <v>19049</v>
      </c>
      <c r="P5260" s="33" t="s">
        <v>45791</v>
      </c>
      <c r="Q5260" s="33" t="s">
        <v>29986</v>
      </c>
      <c r="R5260" s="39" t="s">
        <v>18411</v>
      </c>
      <c r="S5260" s="33" t="s">
        <v>22</v>
      </c>
      <c r="T5260" s="33" t="s">
        <v>21</v>
      </c>
      <c r="U5260" s="33" t="s">
        <v>26689</v>
      </c>
      <c r="Z5260" s="33" t="s">
        <v>42353</v>
      </c>
      <c r="AA5260" s="33" t="s">
        <v>42842</v>
      </c>
      <c r="AB5260" s="33">
        <v>3185</v>
      </c>
      <c r="AC5260" s="103">
        <v>16985</v>
      </c>
    </row>
    <row r="5261" spans="1:29" ht="13" customHeight="1" x14ac:dyDescent="0.2">
      <c r="A5261" s="33" t="s">
        <v>18412</v>
      </c>
      <c r="B5261" s="33">
        <v>51</v>
      </c>
      <c r="C5261" s="33" t="s">
        <v>13</v>
      </c>
      <c r="D5261" s="33" t="s">
        <v>30</v>
      </c>
      <c r="E5261" s="33" t="s">
        <v>18925</v>
      </c>
      <c r="F5261" s="94">
        <v>42347</v>
      </c>
      <c r="G5261" s="33" t="s">
        <v>18413</v>
      </c>
      <c r="H5261" s="33" t="s">
        <v>18414</v>
      </c>
      <c r="I5261" s="33" t="s">
        <v>366</v>
      </c>
      <c r="J5261" s="62" t="s">
        <v>16344</v>
      </c>
      <c r="K5261" s="33" t="s">
        <v>11177</v>
      </c>
      <c r="L5261" s="33" t="s">
        <v>18415</v>
      </c>
      <c r="M5261" s="1" t="s">
        <v>48090</v>
      </c>
      <c r="N5261" s="33" t="s">
        <v>20</v>
      </c>
      <c r="O5261" s="33" t="s">
        <v>19050</v>
      </c>
      <c r="P5261" s="33" t="s">
        <v>45791</v>
      </c>
      <c r="Q5261" s="33" t="s">
        <v>29986</v>
      </c>
      <c r="R5261" s="39" t="s">
        <v>18416</v>
      </c>
      <c r="S5261" s="33" t="s">
        <v>509</v>
      </c>
      <c r="T5261" s="33" t="s">
        <v>21</v>
      </c>
      <c r="U5261" s="33" t="s">
        <v>26689</v>
      </c>
      <c r="V5261" s="33" t="s">
        <v>26484</v>
      </c>
      <c r="W5261" s="33" t="s">
        <v>26485</v>
      </c>
      <c r="X5261" s="33" t="s">
        <v>93</v>
      </c>
      <c r="Y5261" s="33">
        <v>1070</v>
      </c>
      <c r="AA5261" s="33" t="s">
        <v>42843</v>
      </c>
      <c r="AB5261" s="33">
        <v>3187</v>
      </c>
      <c r="AC5261" s="103">
        <v>16984</v>
      </c>
    </row>
    <row r="5262" spans="1:29" ht="13" customHeight="1" x14ac:dyDescent="0.2">
      <c r="A5262" s="33" t="s">
        <v>18423</v>
      </c>
      <c r="B5262" s="33">
        <v>66</v>
      </c>
      <c r="C5262" s="33" t="s">
        <v>13</v>
      </c>
      <c r="D5262" s="33" t="s">
        <v>30</v>
      </c>
      <c r="E5262" s="33" t="s">
        <v>18422</v>
      </c>
      <c r="F5262" s="94">
        <v>42347</v>
      </c>
      <c r="G5262" s="33" t="s">
        <v>18441</v>
      </c>
      <c r="H5262" s="33" t="s">
        <v>18440</v>
      </c>
      <c r="I5262" s="33" t="s">
        <v>293</v>
      </c>
      <c r="J5262" s="62" t="s">
        <v>19236</v>
      </c>
      <c r="K5262" s="33" t="s">
        <v>17942</v>
      </c>
      <c r="L5262" s="33" t="s">
        <v>18184</v>
      </c>
      <c r="M5262" s="1" t="s">
        <v>46058</v>
      </c>
      <c r="N5262" s="33" t="s">
        <v>20</v>
      </c>
      <c r="O5262" s="33" t="s">
        <v>18442</v>
      </c>
      <c r="P5262" s="33" t="s">
        <v>45791</v>
      </c>
      <c r="Q5262" s="33" t="s">
        <v>29986</v>
      </c>
      <c r="R5262" s="39" t="s">
        <v>18425</v>
      </c>
      <c r="S5262" s="33" t="s">
        <v>22</v>
      </c>
      <c r="T5262" s="33" t="s">
        <v>21</v>
      </c>
      <c r="U5262" s="33" t="s">
        <v>26689</v>
      </c>
      <c r="V5262" s="33" t="s">
        <v>26484</v>
      </c>
      <c r="W5262" s="33" t="s">
        <v>26485</v>
      </c>
      <c r="X5262" s="33" t="s">
        <v>93</v>
      </c>
      <c r="Y5262" s="33">
        <v>1069</v>
      </c>
      <c r="AA5262" s="33" t="s">
        <v>42843</v>
      </c>
      <c r="AB5262" s="33">
        <v>3186</v>
      </c>
      <c r="AC5262" s="103">
        <v>16983</v>
      </c>
    </row>
    <row r="5263" spans="1:29" ht="13" customHeight="1" x14ac:dyDescent="0.2">
      <c r="A5263" s="33" t="s">
        <v>18426</v>
      </c>
      <c r="B5263" s="33">
        <v>33</v>
      </c>
      <c r="C5263" s="33" t="s">
        <v>13</v>
      </c>
      <c r="D5263" s="33" t="s">
        <v>78</v>
      </c>
      <c r="E5263" s="33" t="s">
        <v>18424</v>
      </c>
      <c r="F5263" s="94">
        <v>42346</v>
      </c>
      <c r="G5263" s="33" t="s">
        <v>18453</v>
      </c>
      <c r="H5263" s="33" t="s">
        <v>921</v>
      </c>
      <c r="I5263" s="33" t="s">
        <v>62</v>
      </c>
      <c r="J5263" s="62" t="s">
        <v>19235</v>
      </c>
      <c r="K5263" s="33" t="s">
        <v>94</v>
      </c>
      <c r="L5263" s="33" t="s">
        <v>18454</v>
      </c>
      <c r="M5263" s="1" t="s">
        <v>48929</v>
      </c>
      <c r="N5263" s="33" t="s">
        <v>20</v>
      </c>
      <c r="O5263" s="33" t="s">
        <v>18443</v>
      </c>
      <c r="P5263" s="33" t="s">
        <v>45791</v>
      </c>
      <c r="Q5263" s="33" t="s">
        <v>29986</v>
      </c>
      <c r="R5263" s="39" t="s">
        <v>18428</v>
      </c>
      <c r="S5263" s="33" t="s">
        <v>22</v>
      </c>
      <c r="T5263" s="33" t="s">
        <v>21</v>
      </c>
      <c r="U5263" s="33" t="s">
        <v>26689</v>
      </c>
      <c r="V5263" s="33" t="s">
        <v>26484</v>
      </c>
      <c r="W5263" s="33" t="s">
        <v>26485</v>
      </c>
      <c r="X5263" s="33" t="s">
        <v>93</v>
      </c>
      <c r="Y5263" s="33">
        <v>1068</v>
      </c>
      <c r="AA5263" s="33" t="s">
        <v>42842</v>
      </c>
      <c r="AB5263" s="33">
        <v>3182</v>
      </c>
      <c r="AC5263" s="103">
        <v>16980</v>
      </c>
    </row>
    <row r="5264" spans="1:29" ht="13" customHeight="1" x14ac:dyDescent="0.2">
      <c r="A5264" s="33" t="s">
        <v>18404</v>
      </c>
      <c r="B5264" s="33">
        <v>36</v>
      </c>
      <c r="C5264" s="33" t="s">
        <v>13</v>
      </c>
      <c r="D5264" s="33" t="s">
        <v>78</v>
      </c>
      <c r="E5264" s="33" t="s">
        <v>18405</v>
      </c>
      <c r="F5264" s="94">
        <v>42346</v>
      </c>
      <c r="G5264" s="33" t="s">
        <v>18406</v>
      </c>
      <c r="H5264" s="33" t="s">
        <v>8368</v>
      </c>
      <c r="I5264" s="33" t="s">
        <v>392</v>
      </c>
      <c r="J5264" s="62" t="s">
        <v>19237</v>
      </c>
      <c r="K5264" s="33" t="s">
        <v>535</v>
      </c>
      <c r="L5264" s="33" t="s">
        <v>536</v>
      </c>
      <c r="M5264" s="1" t="s">
        <v>45963</v>
      </c>
      <c r="N5264" s="33" t="s">
        <v>20</v>
      </c>
      <c r="O5264" s="33" t="s">
        <v>21328</v>
      </c>
      <c r="P5264" s="33" t="s">
        <v>43587</v>
      </c>
      <c r="Q5264" s="33" t="s">
        <v>29986</v>
      </c>
      <c r="R5264" s="39" t="s">
        <v>18407</v>
      </c>
      <c r="S5264" s="33" t="s">
        <v>22</v>
      </c>
      <c r="T5264" s="33" t="s">
        <v>45897</v>
      </c>
      <c r="U5264" s="33" t="s">
        <v>49804</v>
      </c>
      <c r="V5264" s="33" t="s">
        <v>26482</v>
      </c>
      <c r="W5264" s="33" t="s">
        <v>26486</v>
      </c>
      <c r="X5264" s="33" t="s">
        <v>93</v>
      </c>
      <c r="Y5264" s="33">
        <v>1067</v>
      </c>
      <c r="AA5264" s="33" t="s">
        <v>42842</v>
      </c>
      <c r="AB5264" s="33">
        <v>3183</v>
      </c>
      <c r="AC5264" s="103">
        <v>16979</v>
      </c>
    </row>
    <row r="5265" spans="1:29" ht="13" customHeight="1" x14ac:dyDescent="0.2">
      <c r="A5265" s="33" t="s">
        <v>19167</v>
      </c>
      <c r="B5265" s="33">
        <v>40</v>
      </c>
      <c r="C5265" s="33" t="s">
        <v>13</v>
      </c>
      <c r="D5265" s="33" t="s">
        <v>30</v>
      </c>
      <c r="E5265" s="33" t="s">
        <v>19168</v>
      </c>
      <c r="F5265" s="94">
        <v>42346</v>
      </c>
      <c r="G5265" s="33" t="s">
        <v>19169</v>
      </c>
      <c r="H5265" s="33" t="s">
        <v>19170</v>
      </c>
      <c r="I5265" s="33" t="s">
        <v>224</v>
      </c>
      <c r="J5265" s="62" t="s">
        <v>19171</v>
      </c>
      <c r="K5265" s="33" t="s">
        <v>19170</v>
      </c>
      <c r="L5265" s="33" t="s">
        <v>36622</v>
      </c>
      <c r="M5265" s="1" t="s">
        <v>48091</v>
      </c>
      <c r="N5265" s="33" t="s">
        <v>362</v>
      </c>
      <c r="O5265" s="33" t="s">
        <v>19172</v>
      </c>
      <c r="P5265" s="33" t="s">
        <v>24481</v>
      </c>
      <c r="Q5265" s="33" t="s">
        <v>29986</v>
      </c>
      <c r="R5265" s="39" t="s">
        <v>19173</v>
      </c>
      <c r="S5265" s="33" t="s">
        <v>93</v>
      </c>
      <c r="T5265" s="33" t="s">
        <v>45897</v>
      </c>
      <c r="U5265" s="33" t="s">
        <v>26775</v>
      </c>
      <c r="AA5265" s="33" t="s">
        <v>42843</v>
      </c>
      <c r="AB5265" s="33">
        <v>3184</v>
      </c>
      <c r="AC5265" s="103">
        <v>16982</v>
      </c>
    </row>
    <row r="5266" spans="1:29" ht="13" customHeight="1" x14ac:dyDescent="0.2">
      <c r="A5266" s="33" t="s">
        <v>18429</v>
      </c>
      <c r="B5266" s="33">
        <v>30</v>
      </c>
      <c r="C5266" s="33" t="s">
        <v>13</v>
      </c>
      <c r="D5266" s="33" t="s">
        <v>78</v>
      </c>
      <c r="E5266" s="33" t="s">
        <v>18427</v>
      </c>
      <c r="F5266" s="94">
        <v>42345</v>
      </c>
      <c r="G5266" s="33" t="s">
        <v>18452</v>
      </c>
      <c r="H5266" s="33" t="s">
        <v>697</v>
      </c>
      <c r="I5266" s="33" t="s">
        <v>392</v>
      </c>
      <c r="J5266" s="62" t="s">
        <v>19238</v>
      </c>
      <c r="K5266" s="33" t="s">
        <v>2462</v>
      </c>
      <c r="L5266" s="33" t="s">
        <v>536</v>
      </c>
      <c r="M5266" s="1" t="s">
        <v>45963</v>
      </c>
      <c r="N5266" s="33" t="s">
        <v>20</v>
      </c>
      <c r="O5266" s="33" t="s">
        <v>18444</v>
      </c>
      <c r="P5266" s="33" t="s">
        <v>45791</v>
      </c>
      <c r="Q5266" s="33" t="s">
        <v>29986</v>
      </c>
      <c r="R5266" s="39" t="s">
        <v>18430</v>
      </c>
      <c r="S5266" s="33" t="s">
        <v>22</v>
      </c>
      <c r="T5266" s="33" t="s">
        <v>21</v>
      </c>
      <c r="U5266" s="33" t="s">
        <v>26689</v>
      </c>
      <c r="Z5266" s="33" t="s">
        <v>42353</v>
      </c>
      <c r="AA5266" s="33" t="s">
        <v>42842</v>
      </c>
      <c r="AB5266" s="33">
        <v>3181</v>
      </c>
      <c r="AC5266" s="103">
        <v>16977</v>
      </c>
    </row>
    <row r="5267" spans="1:29" ht="13" customHeight="1" x14ac:dyDescent="0.2">
      <c r="A5267" s="33" t="s">
        <v>18396</v>
      </c>
      <c r="B5267" s="33">
        <v>35</v>
      </c>
      <c r="C5267" s="33" t="s">
        <v>13</v>
      </c>
      <c r="D5267" s="33" t="s">
        <v>30</v>
      </c>
      <c r="F5267" s="94">
        <v>42344</v>
      </c>
      <c r="G5267" s="33" t="s">
        <v>18398</v>
      </c>
      <c r="H5267" s="33" t="s">
        <v>1129</v>
      </c>
      <c r="I5267" s="33" t="s">
        <v>281</v>
      </c>
      <c r="J5267" s="62" t="s">
        <v>19515</v>
      </c>
      <c r="K5267" s="33" t="s">
        <v>1130</v>
      </c>
      <c r="L5267" s="33" t="s">
        <v>1131</v>
      </c>
      <c r="M5267" s="1" t="s">
        <v>46009</v>
      </c>
      <c r="N5267" s="33" t="s">
        <v>20</v>
      </c>
      <c r="O5267" s="33" t="s">
        <v>19080</v>
      </c>
      <c r="P5267" s="33" t="s">
        <v>45791</v>
      </c>
      <c r="Q5267" s="33" t="s">
        <v>29986</v>
      </c>
      <c r="R5267" s="39" t="s">
        <v>18399</v>
      </c>
      <c r="S5267" s="33" t="s">
        <v>22</v>
      </c>
      <c r="T5267" s="33" t="s">
        <v>21</v>
      </c>
      <c r="U5267" s="33" t="s">
        <v>26689</v>
      </c>
      <c r="V5267" s="33" t="s">
        <v>26484</v>
      </c>
      <c r="W5267" s="33" t="s">
        <v>26483</v>
      </c>
      <c r="X5267" s="33" t="s">
        <v>93</v>
      </c>
      <c r="Y5267" s="33">
        <v>1063</v>
      </c>
      <c r="AA5267" s="33" t="s">
        <v>42842</v>
      </c>
      <c r="AB5267" s="33">
        <v>3178</v>
      </c>
      <c r="AC5267" s="103">
        <v>16975</v>
      </c>
    </row>
    <row r="5268" spans="1:29" ht="13" customHeight="1" x14ac:dyDescent="0.2">
      <c r="A5268" s="33" t="s">
        <v>18431</v>
      </c>
      <c r="B5268" s="33">
        <v>46</v>
      </c>
      <c r="C5268" s="33" t="s">
        <v>13</v>
      </c>
      <c r="D5268" s="33" t="s">
        <v>78</v>
      </c>
      <c r="F5268" s="94">
        <v>42344</v>
      </c>
      <c r="G5268" s="33" t="s">
        <v>18447</v>
      </c>
      <c r="H5268" s="33" t="s">
        <v>18448</v>
      </c>
      <c r="I5268" s="33" t="s">
        <v>62</v>
      </c>
      <c r="J5268" s="62" t="s">
        <v>19240</v>
      </c>
      <c r="K5268" s="33" t="s">
        <v>94</v>
      </c>
      <c r="L5268" s="33" t="s">
        <v>18449</v>
      </c>
      <c r="M5268" s="1" t="s">
        <v>48092</v>
      </c>
      <c r="N5268" s="33" t="s">
        <v>20</v>
      </c>
      <c r="O5268" s="33" t="s">
        <v>18450</v>
      </c>
      <c r="P5268" s="33" t="s">
        <v>45791</v>
      </c>
      <c r="Q5268" s="33" t="s">
        <v>29986</v>
      </c>
      <c r="R5268" s="39" t="s">
        <v>18432</v>
      </c>
      <c r="S5268" s="33" t="s">
        <v>509</v>
      </c>
      <c r="T5268" s="33" t="s">
        <v>21</v>
      </c>
      <c r="U5268" s="33" t="s">
        <v>26689</v>
      </c>
      <c r="V5268" s="33" t="s">
        <v>26484</v>
      </c>
      <c r="W5268" s="33" t="s">
        <v>26485</v>
      </c>
      <c r="X5268" s="33" t="s">
        <v>93</v>
      </c>
      <c r="Y5268" s="33">
        <v>1064</v>
      </c>
      <c r="AA5268" s="33" t="s">
        <v>42844</v>
      </c>
      <c r="AB5268" s="33">
        <v>3179</v>
      </c>
      <c r="AC5268" s="103">
        <v>16974</v>
      </c>
    </row>
    <row r="5269" spans="1:29" ht="13" customHeight="1" x14ac:dyDescent="0.2">
      <c r="A5269" s="33" t="s">
        <v>18400</v>
      </c>
      <c r="B5269" s="33">
        <v>48</v>
      </c>
      <c r="C5269" s="33" t="s">
        <v>13</v>
      </c>
      <c r="D5269" s="33" t="s">
        <v>30</v>
      </c>
      <c r="E5269" s="33" t="s">
        <v>18397</v>
      </c>
      <c r="F5269" s="94">
        <v>42344</v>
      </c>
      <c r="G5269" s="33" t="s">
        <v>18401</v>
      </c>
      <c r="H5269" s="33" t="s">
        <v>1155</v>
      </c>
      <c r="I5269" s="33" t="s">
        <v>1017</v>
      </c>
      <c r="J5269" s="62" t="s">
        <v>19239</v>
      </c>
      <c r="K5269" s="33" t="s">
        <v>2857</v>
      </c>
      <c r="L5269" s="33" t="s">
        <v>18402</v>
      </c>
      <c r="M5269" s="1" t="s">
        <v>46948</v>
      </c>
      <c r="N5269" s="33" t="s">
        <v>20</v>
      </c>
      <c r="O5269" s="33" t="s">
        <v>19081</v>
      </c>
      <c r="P5269" s="33" t="s">
        <v>45791</v>
      </c>
      <c r="Q5269" s="33" t="s">
        <v>29986</v>
      </c>
      <c r="R5269" s="39" t="s">
        <v>18403</v>
      </c>
      <c r="S5269" s="33" t="s">
        <v>509</v>
      </c>
      <c r="T5269" s="33" t="s">
        <v>21</v>
      </c>
      <c r="U5269" s="33" t="s">
        <v>26682</v>
      </c>
      <c r="V5269" s="33" t="s">
        <v>26482</v>
      </c>
      <c r="W5269" s="33" t="s">
        <v>26485</v>
      </c>
      <c r="X5269" s="33" t="s">
        <v>93</v>
      </c>
      <c r="Y5269" s="33">
        <v>1065</v>
      </c>
      <c r="AA5269" s="33" t="s">
        <v>42844</v>
      </c>
      <c r="AB5269" s="33">
        <v>3180</v>
      </c>
      <c r="AC5269" s="103">
        <v>16973</v>
      </c>
    </row>
    <row r="5270" spans="1:29" ht="13" customHeight="1" x14ac:dyDescent="0.2">
      <c r="A5270" s="33" t="s">
        <v>18383</v>
      </c>
      <c r="B5270" s="33">
        <v>24</v>
      </c>
      <c r="C5270" s="33" t="s">
        <v>13</v>
      </c>
      <c r="D5270" s="33" t="s">
        <v>30</v>
      </c>
      <c r="F5270" s="94">
        <v>42343</v>
      </c>
      <c r="G5270" s="33" t="s">
        <v>18385</v>
      </c>
      <c r="H5270" s="33" t="s">
        <v>5625</v>
      </c>
      <c r="I5270" s="33" t="s">
        <v>66</v>
      </c>
      <c r="J5270" s="62" t="s">
        <v>14293</v>
      </c>
      <c r="K5270" s="33" t="s">
        <v>265</v>
      </c>
      <c r="L5270" s="33" t="s">
        <v>5627</v>
      </c>
      <c r="M5270" s="1" t="s">
        <v>46130</v>
      </c>
      <c r="N5270" s="33" t="s">
        <v>20</v>
      </c>
      <c r="O5270" s="33" t="s">
        <v>19082</v>
      </c>
      <c r="P5270" s="33" t="s">
        <v>947</v>
      </c>
      <c r="Q5270" s="33" t="s">
        <v>29986</v>
      </c>
      <c r="R5270" s="39" t="s">
        <v>18386</v>
      </c>
      <c r="S5270" s="33" t="s">
        <v>22</v>
      </c>
      <c r="T5270" s="33" t="s">
        <v>21</v>
      </c>
      <c r="U5270" s="33" t="s">
        <v>26689</v>
      </c>
      <c r="V5270" s="33" t="s">
        <v>26484</v>
      </c>
      <c r="W5270" s="33" t="s">
        <v>26486</v>
      </c>
      <c r="X5270" s="33" t="s">
        <v>93</v>
      </c>
      <c r="Y5270" s="33">
        <v>1058</v>
      </c>
      <c r="AA5270" s="33" t="s">
        <v>42844</v>
      </c>
      <c r="AB5270" s="33">
        <v>3173</v>
      </c>
      <c r="AC5270" s="103">
        <v>16972</v>
      </c>
    </row>
    <row r="5271" spans="1:29" ht="13" customHeight="1" x14ac:dyDescent="0.2">
      <c r="A5271" s="33" t="s">
        <v>18393</v>
      </c>
      <c r="B5271" s="33">
        <v>38</v>
      </c>
      <c r="C5271" s="33" t="s">
        <v>13</v>
      </c>
      <c r="D5271" s="33" t="s">
        <v>41</v>
      </c>
      <c r="E5271" s="33" t="s">
        <v>18388</v>
      </c>
      <c r="F5271" s="94">
        <v>42343</v>
      </c>
      <c r="G5271" s="33" t="s">
        <v>18394</v>
      </c>
      <c r="H5271" s="33" t="s">
        <v>5768</v>
      </c>
      <c r="I5271" s="33" t="s">
        <v>38</v>
      </c>
      <c r="J5271" s="62" t="s">
        <v>5769</v>
      </c>
      <c r="K5271" s="33" t="s">
        <v>725</v>
      </c>
      <c r="L5271" s="33" t="s">
        <v>5770</v>
      </c>
      <c r="M5271" s="1" t="s">
        <v>46739</v>
      </c>
      <c r="N5271" s="33" t="s">
        <v>20</v>
      </c>
      <c r="O5271" s="33" t="s">
        <v>21329</v>
      </c>
      <c r="P5271" s="33" t="s">
        <v>45791</v>
      </c>
      <c r="Q5271" s="33" t="s">
        <v>29986</v>
      </c>
      <c r="R5271" s="39" t="s">
        <v>18395</v>
      </c>
      <c r="S5271" s="33" t="s">
        <v>22</v>
      </c>
      <c r="T5271" s="33" t="s">
        <v>21</v>
      </c>
      <c r="U5271" s="33" t="s">
        <v>26689</v>
      </c>
      <c r="V5271" s="33" t="s">
        <v>26484</v>
      </c>
      <c r="W5271" s="33" t="s">
        <v>26485</v>
      </c>
      <c r="X5271" s="33" t="s">
        <v>93</v>
      </c>
      <c r="Y5271" s="33">
        <v>1062</v>
      </c>
      <c r="AA5271" s="33" t="s">
        <v>42844</v>
      </c>
      <c r="AB5271" s="33">
        <v>3176</v>
      </c>
      <c r="AC5271" s="103">
        <v>16971</v>
      </c>
    </row>
    <row r="5272" spans="1:29" ht="13" customHeight="1" x14ac:dyDescent="0.2">
      <c r="A5272" s="33" t="s">
        <v>18375</v>
      </c>
      <c r="B5272" s="33">
        <v>51</v>
      </c>
      <c r="C5272" s="33" t="s">
        <v>13</v>
      </c>
      <c r="D5272" s="33" t="s">
        <v>30</v>
      </c>
      <c r="E5272" s="33" t="s">
        <v>18371</v>
      </c>
      <c r="F5272" s="94">
        <v>42343</v>
      </c>
      <c r="G5272" s="33" t="s">
        <v>18377</v>
      </c>
      <c r="H5272" s="33" t="s">
        <v>1414</v>
      </c>
      <c r="I5272" s="33" t="s">
        <v>55</v>
      </c>
      <c r="J5272" s="62" t="s">
        <v>20698</v>
      </c>
      <c r="K5272" s="33" t="s">
        <v>147</v>
      </c>
      <c r="L5272" s="33" t="s">
        <v>1415</v>
      </c>
      <c r="M5272" s="1" t="s">
        <v>46300</v>
      </c>
      <c r="N5272" s="33" t="s">
        <v>4952</v>
      </c>
      <c r="O5272" s="33" t="s">
        <v>19083</v>
      </c>
      <c r="P5272" s="33" t="s">
        <v>45771</v>
      </c>
      <c r="Q5272" s="33" t="s">
        <v>29986</v>
      </c>
      <c r="R5272" s="39" t="s">
        <v>18378</v>
      </c>
      <c r="S5272" s="33" t="s">
        <v>22</v>
      </c>
      <c r="T5272" s="33" t="s">
        <v>21</v>
      </c>
      <c r="U5272" s="33" t="s">
        <v>26522</v>
      </c>
      <c r="V5272" s="33" t="s">
        <v>26482</v>
      </c>
      <c r="W5272" s="33" t="s">
        <v>26485</v>
      </c>
      <c r="X5272" s="33" t="s">
        <v>509</v>
      </c>
      <c r="Y5272" s="33">
        <v>1059</v>
      </c>
      <c r="AA5272" s="33" t="s">
        <v>42842</v>
      </c>
      <c r="AB5272" s="33">
        <v>3177</v>
      </c>
      <c r="AC5272" s="103">
        <v>16970</v>
      </c>
    </row>
    <row r="5273" spans="1:29" ht="13" customHeight="1" x14ac:dyDescent="0.2">
      <c r="A5273" s="33" t="s">
        <v>18387</v>
      </c>
      <c r="B5273" s="33">
        <v>60</v>
      </c>
      <c r="C5273" s="33" t="s">
        <v>13</v>
      </c>
      <c r="D5273" s="33" t="s">
        <v>30</v>
      </c>
      <c r="E5273" s="33" t="s">
        <v>18384</v>
      </c>
      <c r="F5273" s="94">
        <v>42343</v>
      </c>
      <c r="G5273" s="33" t="s">
        <v>18389</v>
      </c>
      <c r="H5273" s="33" t="s">
        <v>18390</v>
      </c>
      <c r="I5273" s="33" t="s">
        <v>406</v>
      </c>
      <c r="J5273" s="62" t="s">
        <v>20699</v>
      </c>
      <c r="K5273" s="33" t="s">
        <v>2164</v>
      </c>
      <c r="L5273" s="33" t="s">
        <v>18391</v>
      </c>
      <c r="M5273" s="1" t="s">
        <v>46636</v>
      </c>
      <c r="N5273" s="33" t="s">
        <v>20</v>
      </c>
      <c r="O5273" s="33" t="s">
        <v>19084</v>
      </c>
      <c r="P5273" s="33" t="s">
        <v>43587</v>
      </c>
      <c r="Q5273" s="33" t="s">
        <v>29986</v>
      </c>
      <c r="R5273" s="39" t="s">
        <v>18392</v>
      </c>
      <c r="S5273" s="33" t="s">
        <v>22</v>
      </c>
      <c r="T5273" s="33" t="s">
        <v>21</v>
      </c>
      <c r="U5273" s="33" t="s">
        <v>26689</v>
      </c>
      <c r="V5273" s="33" t="s">
        <v>26482</v>
      </c>
      <c r="W5273" s="33" t="s">
        <v>26485</v>
      </c>
      <c r="X5273" s="33" t="s">
        <v>93</v>
      </c>
      <c r="Y5273" s="33">
        <v>1060</v>
      </c>
      <c r="AA5273" s="33" t="s">
        <v>42844</v>
      </c>
      <c r="AB5273" s="33">
        <v>3174</v>
      </c>
      <c r="AC5273" s="103">
        <v>16969</v>
      </c>
    </row>
    <row r="5274" spans="1:29" ht="13" customHeight="1" x14ac:dyDescent="0.2">
      <c r="A5274" s="33" t="s">
        <v>18379</v>
      </c>
      <c r="B5274" s="33">
        <v>61</v>
      </c>
      <c r="C5274" s="33" t="s">
        <v>102</v>
      </c>
      <c r="D5274" s="33" t="s">
        <v>30</v>
      </c>
      <c r="E5274" s="33" t="s">
        <v>18376</v>
      </c>
      <c r="F5274" s="94">
        <v>42343</v>
      </c>
      <c r="G5274" s="33" t="s">
        <v>18380</v>
      </c>
      <c r="H5274" s="33" t="s">
        <v>18381</v>
      </c>
      <c r="I5274" s="33" t="s">
        <v>399</v>
      </c>
      <c r="J5274" s="62" t="s">
        <v>20691</v>
      </c>
      <c r="K5274" s="33" t="s">
        <v>658</v>
      </c>
      <c r="L5274" s="33" t="s">
        <v>6521</v>
      </c>
      <c r="M5274" s="1" t="s">
        <v>46649</v>
      </c>
      <c r="N5274" s="33" t="s">
        <v>20</v>
      </c>
      <c r="O5274" s="33" t="s">
        <v>19085</v>
      </c>
      <c r="P5274" s="33" t="s">
        <v>45791</v>
      </c>
      <c r="Q5274" s="33" t="s">
        <v>29986</v>
      </c>
      <c r="R5274" s="39" t="s">
        <v>18382</v>
      </c>
      <c r="S5274" s="33" t="s">
        <v>22</v>
      </c>
      <c r="T5274" s="33" t="s">
        <v>21</v>
      </c>
      <c r="U5274" s="33" t="s">
        <v>26689</v>
      </c>
      <c r="V5274" s="33" t="s">
        <v>26484</v>
      </c>
      <c r="W5274" s="33" t="s">
        <v>26485</v>
      </c>
      <c r="X5274" s="33" t="s">
        <v>93</v>
      </c>
      <c r="Y5274" s="33">
        <v>1061</v>
      </c>
      <c r="AA5274" s="33" t="s">
        <v>42844</v>
      </c>
      <c r="AB5274" s="33">
        <v>3175</v>
      </c>
      <c r="AC5274" s="103">
        <v>16968</v>
      </c>
    </row>
    <row r="5275" spans="1:29" ht="13" customHeight="1" x14ac:dyDescent="0.2">
      <c r="A5275" s="33" t="s">
        <v>18433</v>
      </c>
      <c r="B5275" s="33">
        <v>21</v>
      </c>
      <c r="C5275" s="33" t="s">
        <v>13</v>
      </c>
      <c r="D5275" s="33" t="s">
        <v>78</v>
      </c>
      <c r="F5275" s="94">
        <v>42342</v>
      </c>
      <c r="G5275" s="33" t="s">
        <v>18451</v>
      </c>
      <c r="H5275" s="33" t="s">
        <v>1524</v>
      </c>
      <c r="I5275" s="33" t="s">
        <v>373</v>
      </c>
      <c r="J5275" s="62" t="s">
        <v>20704</v>
      </c>
      <c r="K5275" s="33" t="s">
        <v>1526</v>
      </c>
      <c r="L5275" s="33" t="s">
        <v>32075</v>
      </c>
      <c r="M5275" s="1" t="s">
        <v>46200</v>
      </c>
      <c r="N5275" s="33" t="s">
        <v>20</v>
      </c>
      <c r="O5275" s="33" t="s">
        <v>36623</v>
      </c>
      <c r="P5275" s="33" t="s">
        <v>45791</v>
      </c>
      <c r="Q5275" s="33" t="s">
        <v>29986</v>
      </c>
      <c r="R5275" s="39" t="s">
        <v>18434</v>
      </c>
      <c r="S5275" s="33" t="s">
        <v>22</v>
      </c>
      <c r="T5275" s="33" t="s">
        <v>21</v>
      </c>
      <c r="U5275" s="33" t="s">
        <v>26689</v>
      </c>
      <c r="V5275" s="33" t="s">
        <v>26484</v>
      </c>
      <c r="W5275" s="33" t="s">
        <v>26485</v>
      </c>
      <c r="X5275" s="33" t="s">
        <v>93</v>
      </c>
      <c r="Y5275" s="33">
        <v>1057</v>
      </c>
      <c r="AA5275" s="33" t="s">
        <v>42842</v>
      </c>
      <c r="AB5275" s="33">
        <v>3170</v>
      </c>
      <c r="AC5275" s="103">
        <v>16966</v>
      </c>
    </row>
    <row r="5276" spans="1:29" ht="13" customHeight="1" x14ac:dyDescent="0.2">
      <c r="A5276" s="33" t="s">
        <v>18366</v>
      </c>
      <c r="B5276" s="33">
        <v>47</v>
      </c>
      <c r="C5276" s="33" t="s">
        <v>13</v>
      </c>
      <c r="D5276" s="33" t="s">
        <v>30</v>
      </c>
      <c r="F5276" s="94">
        <v>42342</v>
      </c>
      <c r="G5276" s="33" t="s">
        <v>18368</v>
      </c>
      <c r="H5276" s="33" t="s">
        <v>1333</v>
      </c>
      <c r="I5276" s="33" t="s">
        <v>111</v>
      </c>
      <c r="J5276" s="62" t="s">
        <v>20697</v>
      </c>
      <c r="K5276" s="33" t="s">
        <v>582</v>
      </c>
      <c r="L5276" s="33" t="s">
        <v>1334</v>
      </c>
      <c r="M5276" s="1" t="s">
        <v>46074</v>
      </c>
      <c r="N5276" s="33" t="s">
        <v>4952</v>
      </c>
      <c r="O5276" s="33" t="s">
        <v>19086</v>
      </c>
      <c r="P5276" s="33" t="s">
        <v>45791</v>
      </c>
      <c r="Q5276" s="33" t="s">
        <v>29986</v>
      </c>
      <c r="R5276" s="39" t="s">
        <v>18369</v>
      </c>
      <c r="S5276" s="33" t="s">
        <v>22</v>
      </c>
      <c r="T5276" s="33" t="s">
        <v>21</v>
      </c>
      <c r="U5276" s="33" t="s">
        <v>26493</v>
      </c>
      <c r="V5276" s="33" t="s">
        <v>26482</v>
      </c>
      <c r="W5276" s="33" t="s">
        <v>26485</v>
      </c>
      <c r="X5276" s="33" t="s">
        <v>93</v>
      </c>
      <c r="Y5276" s="33">
        <v>1056</v>
      </c>
      <c r="AA5276" s="33" t="s">
        <v>42844</v>
      </c>
      <c r="AB5276" s="33">
        <v>3171</v>
      </c>
      <c r="AC5276" s="103">
        <v>16963</v>
      </c>
    </row>
    <row r="5277" spans="1:29" ht="13" customHeight="1" x14ac:dyDescent="0.2">
      <c r="A5277" s="33" t="s">
        <v>18435</v>
      </c>
      <c r="B5277" s="33">
        <v>40</v>
      </c>
      <c r="C5277" s="33" t="s">
        <v>13</v>
      </c>
      <c r="D5277" s="33" t="s">
        <v>30</v>
      </c>
      <c r="E5277" s="33" t="s">
        <v>18475</v>
      </c>
      <c r="F5277" s="94">
        <v>42342</v>
      </c>
      <c r="G5277" s="33" t="s">
        <v>18436</v>
      </c>
      <c r="H5277" s="33" t="s">
        <v>18437</v>
      </c>
      <c r="I5277" s="33" t="s">
        <v>62</v>
      </c>
      <c r="J5277" s="62" t="s">
        <v>11443</v>
      </c>
      <c r="K5277" s="33" t="s">
        <v>2960</v>
      </c>
      <c r="L5277" s="33" t="s">
        <v>2961</v>
      </c>
      <c r="M5277" s="1" t="s">
        <v>47281</v>
      </c>
      <c r="N5277" s="33" t="s">
        <v>20</v>
      </c>
      <c r="O5277" s="33" t="s">
        <v>18446</v>
      </c>
      <c r="P5277" s="33" t="s">
        <v>1080</v>
      </c>
      <c r="Q5277" s="33" t="s">
        <v>1081</v>
      </c>
      <c r="R5277" s="39" t="s">
        <v>18445</v>
      </c>
      <c r="S5277" s="33" t="s">
        <v>93</v>
      </c>
      <c r="T5277" s="33" t="s">
        <v>45897</v>
      </c>
      <c r="U5277" s="51" t="s">
        <v>49804</v>
      </c>
      <c r="Z5277" s="33" t="s">
        <v>42353</v>
      </c>
      <c r="AA5277" s="33" t="s">
        <v>42843</v>
      </c>
      <c r="AB5277" s="33">
        <v>3172</v>
      </c>
      <c r="AC5277" s="103">
        <v>16964</v>
      </c>
    </row>
    <row r="5278" spans="1:29" ht="13" customHeight="1" x14ac:dyDescent="0.2">
      <c r="A5278" s="33" t="s">
        <v>18370</v>
      </c>
      <c r="B5278" s="33">
        <v>66</v>
      </c>
      <c r="C5278" s="33" t="s">
        <v>13</v>
      </c>
      <c r="D5278" s="33" t="s">
        <v>30</v>
      </c>
      <c r="E5278" s="33" t="s">
        <v>18367</v>
      </c>
      <c r="F5278" s="94">
        <v>42341</v>
      </c>
      <c r="G5278" s="33" t="s">
        <v>18372</v>
      </c>
      <c r="H5278" s="33" t="s">
        <v>18373</v>
      </c>
      <c r="I5278" s="33" t="s">
        <v>429</v>
      </c>
      <c r="J5278" s="62" t="s">
        <v>20678</v>
      </c>
      <c r="K5278" s="33" t="s">
        <v>20679</v>
      </c>
      <c r="L5278" s="33" t="s">
        <v>18926</v>
      </c>
      <c r="M5278" s="1" t="s">
        <v>48093</v>
      </c>
      <c r="N5278" s="33" t="s">
        <v>20</v>
      </c>
      <c r="O5278" s="33" t="s">
        <v>19017</v>
      </c>
      <c r="P5278" s="33" t="s">
        <v>45791</v>
      </c>
      <c r="Q5278" s="33" t="s">
        <v>29986</v>
      </c>
      <c r="R5278" s="39" t="s">
        <v>18374</v>
      </c>
      <c r="S5278" s="33" t="s">
        <v>22</v>
      </c>
      <c r="T5278" s="33" t="s">
        <v>21</v>
      </c>
      <c r="U5278" s="33" t="s">
        <v>26689</v>
      </c>
      <c r="V5278" s="33" t="s">
        <v>26484</v>
      </c>
      <c r="W5278" s="33" t="s">
        <v>26485</v>
      </c>
      <c r="X5278" s="33" t="s">
        <v>93</v>
      </c>
      <c r="Y5278" s="33">
        <v>1055</v>
      </c>
      <c r="AA5278" s="33" t="s">
        <v>42843</v>
      </c>
      <c r="AB5278" s="33">
        <v>3169</v>
      </c>
      <c r="AC5278" s="103">
        <v>16961</v>
      </c>
    </row>
    <row r="5279" spans="1:29" ht="13" customHeight="1" x14ac:dyDescent="0.2">
      <c r="A5279" s="33" t="s">
        <v>18330</v>
      </c>
      <c r="B5279" s="33">
        <v>26</v>
      </c>
      <c r="C5279" s="33" t="s">
        <v>13</v>
      </c>
      <c r="D5279" s="33" t="s">
        <v>78</v>
      </c>
      <c r="E5279" s="33" t="s">
        <v>18331</v>
      </c>
      <c r="F5279" s="94">
        <v>42340</v>
      </c>
      <c r="G5279" s="33" t="s">
        <v>18332</v>
      </c>
      <c r="H5279" s="33" t="s">
        <v>883</v>
      </c>
      <c r="I5279" s="33" t="s">
        <v>38</v>
      </c>
      <c r="J5279" s="62" t="s">
        <v>20706</v>
      </c>
      <c r="K5279" s="33" t="s">
        <v>883</v>
      </c>
      <c r="L5279" s="33" t="s">
        <v>884</v>
      </c>
      <c r="M5279" s="1" t="s">
        <v>47221</v>
      </c>
      <c r="N5279" s="33" t="s">
        <v>20</v>
      </c>
      <c r="O5279" s="33" t="s">
        <v>36624</v>
      </c>
      <c r="P5279" s="33" t="s">
        <v>49756</v>
      </c>
      <c r="Q5279" s="33" t="s">
        <v>29986</v>
      </c>
      <c r="R5279" s="39" t="s">
        <v>18333</v>
      </c>
      <c r="S5279" s="33" t="s">
        <v>901</v>
      </c>
      <c r="T5279" s="33" t="s">
        <v>21</v>
      </c>
      <c r="U5279" s="33" t="s">
        <v>26682</v>
      </c>
      <c r="V5279" s="33" t="s">
        <v>26482</v>
      </c>
      <c r="W5279" s="33" t="s">
        <v>26485</v>
      </c>
      <c r="X5279" s="33" t="s">
        <v>93</v>
      </c>
      <c r="Y5279" s="33">
        <v>1052</v>
      </c>
      <c r="AA5279" s="33" t="s">
        <v>42842</v>
      </c>
      <c r="AB5279" s="33">
        <v>3168</v>
      </c>
      <c r="AC5279" s="103">
        <v>16960</v>
      </c>
    </row>
    <row r="5280" spans="1:29" ht="13" customHeight="1" x14ac:dyDescent="0.2">
      <c r="A5280" s="33" t="s">
        <v>18351</v>
      </c>
      <c r="B5280" s="33">
        <v>27</v>
      </c>
      <c r="C5280" s="33" t="s">
        <v>102</v>
      </c>
      <c r="D5280" s="33" t="s">
        <v>14</v>
      </c>
      <c r="E5280" s="33" t="s">
        <v>18352</v>
      </c>
      <c r="F5280" s="94">
        <v>42340</v>
      </c>
      <c r="G5280" s="33" t="s">
        <v>18348</v>
      </c>
      <c r="H5280" s="33" t="s">
        <v>18349</v>
      </c>
      <c r="I5280" s="33" t="s">
        <v>38</v>
      </c>
      <c r="J5280" s="62" t="s">
        <v>20161</v>
      </c>
      <c r="K5280" s="33" t="s">
        <v>287</v>
      </c>
      <c r="L5280" s="33" t="s">
        <v>22</v>
      </c>
      <c r="M5280" s="1" t="s">
        <v>48929</v>
      </c>
      <c r="N5280" s="33" t="s">
        <v>20</v>
      </c>
      <c r="O5280" s="33" t="s">
        <v>19087</v>
      </c>
      <c r="P5280" s="33" t="s">
        <v>45791</v>
      </c>
      <c r="Q5280" s="33" t="s">
        <v>29986</v>
      </c>
      <c r="R5280" s="39" t="s">
        <v>18350</v>
      </c>
      <c r="S5280" s="33" t="s">
        <v>22</v>
      </c>
      <c r="T5280" s="33" t="s">
        <v>21</v>
      </c>
      <c r="U5280" s="33" t="s">
        <v>26689</v>
      </c>
      <c r="V5280" s="33" t="s">
        <v>26484</v>
      </c>
      <c r="W5280" s="33" t="s">
        <v>26483</v>
      </c>
      <c r="X5280" s="33" t="s">
        <v>93</v>
      </c>
      <c r="Y5280" s="33">
        <v>1050</v>
      </c>
      <c r="AA5280" s="33" t="s">
        <v>42844</v>
      </c>
      <c r="AB5280" s="33">
        <v>3164</v>
      </c>
      <c r="AC5280" s="103">
        <v>16959</v>
      </c>
    </row>
    <row r="5281" spans="1:29" ht="13" customHeight="1" x14ac:dyDescent="0.2">
      <c r="A5281" s="33" t="s">
        <v>18346</v>
      </c>
      <c r="B5281" s="33">
        <v>28</v>
      </c>
      <c r="C5281" s="33" t="s">
        <v>13</v>
      </c>
      <c r="D5281" s="33" t="s">
        <v>14</v>
      </c>
      <c r="E5281" s="33" t="s">
        <v>18347</v>
      </c>
      <c r="F5281" s="94">
        <v>42340</v>
      </c>
      <c r="G5281" s="33" t="s">
        <v>18348</v>
      </c>
      <c r="H5281" s="33" t="s">
        <v>18349</v>
      </c>
      <c r="I5281" s="33" t="s">
        <v>38</v>
      </c>
      <c r="J5281" s="62" t="s">
        <v>20161</v>
      </c>
      <c r="K5281" s="33" t="s">
        <v>287</v>
      </c>
      <c r="L5281" s="33" t="s">
        <v>22</v>
      </c>
      <c r="M5281" s="1" t="s">
        <v>48929</v>
      </c>
      <c r="N5281" s="33" t="s">
        <v>20</v>
      </c>
      <c r="O5281" s="33" t="s">
        <v>19088</v>
      </c>
      <c r="P5281" s="33" t="s">
        <v>45791</v>
      </c>
      <c r="Q5281" s="33" t="s">
        <v>29986</v>
      </c>
      <c r="R5281" s="39" t="s">
        <v>18350</v>
      </c>
      <c r="S5281" s="33" t="s">
        <v>22</v>
      </c>
      <c r="T5281" s="33" t="s">
        <v>21</v>
      </c>
      <c r="U5281" s="33" t="s">
        <v>26689</v>
      </c>
      <c r="V5281" s="33" t="s">
        <v>26484</v>
      </c>
      <c r="W5281" s="33" t="s">
        <v>26483</v>
      </c>
      <c r="X5281" s="33" t="s">
        <v>93</v>
      </c>
      <c r="Y5281" s="33">
        <v>1051</v>
      </c>
      <c r="AA5281" s="33" t="s">
        <v>42844</v>
      </c>
      <c r="AB5281" s="33">
        <v>3165</v>
      </c>
      <c r="AC5281" s="103">
        <v>16958</v>
      </c>
    </row>
    <row r="5282" spans="1:29" ht="13" customHeight="1" x14ac:dyDescent="0.2">
      <c r="A5282" s="33" t="s">
        <v>18358</v>
      </c>
      <c r="B5282" s="33">
        <v>32</v>
      </c>
      <c r="C5282" s="33" t="s">
        <v>13</v>
      </c>
      <c r="D5282" s="33" t="s">
        <v>41</v>
      </c>
      <c r="E5282" s="33" t="s">
        <v>18355</v>
      </c>
      <c r="F5282" s="94">
        <v>42340</v>
      </c>
      <c r="G5282" s="33" t="s">
        <v>18360</v>
      </c>
      <c r="H5282" s="33" t="s">
        <v>529</v>
      </c>
      <c r="I5282" s="33" t="s">
        <v>66</v>
      </c>
      <c r="J5282" s="62" t="s">
        <v>20705</v>
      </c>
      <c r="K5282" s="33" t="s">
        <v>530</v>
      </c>
      <c r="L5282" s="33" t="s">
        <v>261</v>
      </c>
      <c r="M5282" s="1" t="s">
        <v>46113</v>
      </c>
      <c r="N5282" s="33" t="s">
        <v>20</v>
      </c>
      <c r="O5282" s="33" t="s">
        <v>21330</v>
      </c>
      <c r="P5282" s="33" t="s">
        <v>42395</v>
      </c>
      <c r="Q5282" s="33" t="s">
        <v>29986</v>
      </c>
      <c r="R5282" s="39" t="s">
        <v>18361</v>
      </c>
      <c r="S5282" s="33" t="s">
        <v>22</v>
      </c>
      <c r="T5282" s="33" t="s">
        <v>21</v>
      </c>
      <c r="U5282" s="33" t="s">
        <v>26689</v>
      </c>
      <c r="V5282" s="33" t="s">
        <v>26482</v>
      </c>
      <c r="W5282" s="33" t="s">
        <v>26485</v>
      </c>
      <c r="X5282" s="33" t="s">
        <v>93</v>
      </c>
      <c r="Y5282" s="33">
        <v>1053</v>
      </c>
      <c r="AA5282" s="33" t="s">
        <v>42843</v>
      </c>
      <c r="AB5282" s="33">
        <v>3166</v>
      </c>
      <c r="AC5282" s="103">
        <v>16957</v>
      </c>
    </row>
    <row r="5283" spans="1:29" ht="13" customHeight="1" x14ac:dyDescent="0.2">
      <c r="A5283" s="33" t="s">
        <v>18354</v>
      </c>
      <c r="B5283" s="33">
        <v>35</v>
      </c>
      <c r="C5283" s="33" t="s">
        <v>13</v>
      </c>
      <c r="D5283" s="33" t="s">
        <v>41</v>
      </c>
      <c r="E5283" s="33" t="s">
        <v>18353</v>
      </c>
      <c r="F5283" s="94">
        <v>42340</v>
      </c>
      <c r="G5283" s="33" t="s">
        <v>18356</v>
      </c>
      <c r="H5283" s="33" t="s">
        <v>1209</v>
      </c>
      <c r="I5283" s="33" t="s">
        <v>191</v>
      </c>
      <c r="J5283" s="62" t="s">
        <v>7971</v>
      </c>
      <c r="K5283" s="33" t="s">
        <v>1209</v>
      </c>
      <c r="L5283" s="33" t="s">
        <v>1210</v>
      </c>
      <c r="M5283" s="1" t="s">
        <v>46036</v>
      </c>
      <c r="N5283" s="33" t="s">
        <v>20</v>
      </c>
      <c r="O5283" s="33" t="s">
        <v>19018</v>
      </c>
      <c r="P5283" s="33" t="s">
        <v>45791</v>
      </c>
      <c r="Q5283" s="33" t="s">
        <v>29986</v>
      </c>
      <c r="R5283" s="39" t="s">
        <v>18357</v>
      </c>
      <c r="S5283" s="33" t="s">
        <v>22</v>
      </c>
      <c r="T5283" s="33" t="s">
        <v>21</v>
      </c>
      <c r="U5283" s="33" t="s">
        <v>26689</v>
      </c>
      <c r="V5283" s="33" t="s">
        <v>26484</v>
      </c>
      <c r="W5283" s="33" t="s">
        <v>26483</v>
      </c>
      <c r="X5283" s="33" t="s">
        <v>93</v>
      </c>
      <c r="Y5283" s="33">
        <v>1049</v>
      </c>
      <c r="AA5283" s="33" t="s">
        <v>42842</v>
      </c>
      <c r="AB5283" s="33">
        <v>3163</v>
      </c>
      <c r="AC5283" s="103">
        <v>16956</v>
      </c>
    </row>
    <row r="5284" spans="1:29" ht="13" customHeight="1" x14ac:dyDescent="0.2">
      <c r="A5284" s="33" t="s">
        <v>18362</v>
      </c>
      <c r="B5284" s="33">
        <v>36</v>
      </c>
      <c r="C5284" s="33" t="s">
        <v>13</v>
      </c>
      <c r="D5284" s="33" t="s">
        <v>41</v>
      </c>
      <c r="E5284" s="33" t="s">
        <v>18359</v>
      </c>
      <c r="F5284" s="94">
        <v>42340</v>
      </c>
      <c r="G5284" s="33" t="s">
        <v>18363</v>
      </c>
      <c r="H5284" s="33" t="s">
        <v>5472</v>
      </c>
      <c r="I5284" s="33" t="s">
        <v>177</v>
      </c>
      <c r="J5284" s="62" t="s">
        <v>20689</v>
      </c>
      <c r="K5284" s="33" t="s">
        <v>20690</v>
      </c>
      <c r="L5284" s="33" t="s">
        <v>18364</v>
      </c>
      <c r="M5284" s="1" t="s">
        <v>48094</v>
      </c>
      <c r="N5284" s="33" t="s">
        <v>20</v>
      </c>
      <c r="O5284" s="33" t="s">
        <v>19089</v>
      </c>
      <c r="P5284" s="33" t="s">
        <v>504</v>
      </c>
      <c r="Q5284" s="33" t="s">
        <v>29986</v>
      </c>
      <c r="R5284" s="39" t="s">
        <v>18365</v>
      </c>
      <c r="S5284" s="33" t="s">
        <v>22</v>
      </c>
      <c r="T5284" s="33" t="s">
        <v>21</v>
      </c>
      <c r="U5284" s="33" t="s">
        <v>26689</v>
      </c>
      <c r="V5284" s="33" t="s">
        <v>26484</v>
      </c>
      <c r="W5284" s="33" t="s">
        <v>26485</v>
      </c>
      <c r="X5284" s="33" t="s">
        <v>93</v>
      </c>
      <c r="Y5284" s="33">
        <v>1054</v>
      </c>
      <c r="AA5284" s="33" t="s">
        <v>42843</v>
      </c>
      <c r="AB5284" s="33">
        <v>3167</v>
      </c>
      <c r="AC5284" s="103">
        <v>16955</v>
      </c>
    </row>
    <row r="5285" spans="1:29" ht="13" customHeight="1" x14ac:dyDescent="0.2">
      <c r="A5285" s="33" t="s">
        <v>18343</v>
      </c>
      <c r="B5285" s="33">
        <v>18</v>
      </c>
      <c r="C5285" s="33" t="s">
        <v>13</v>
      </c>
      <c r="D5285" s="33" t="s">
        <v>41</v>
      </c>
      <c r="F5285" s="94">
        <v>42339</v>
      </c>
      <c r="G5285" s="33" t="s">
        <v>18344</v>
      </c>
      <c r="H5285" s="33" t="s">
        <v>10363</v>
      </c>
      <c r="I5285" s="33" t="s">
        <v>38</v>
      </c>
      <c r="J5285" s="62" t="s">
        <v>19710</v>
      </c>
      <c r="K5285" s="33" t="s">
        <v>91</v>
      </c>
      <c r="L5285" s="33" t="s">
        <v>383</v>
      </c>
      <c r="M5285" s="1" t="s">
        <v>45973</v>
      </c>
      <c r="N5285" s="33" t="s">
        <v>20</v>
      </c>
      <c r="O5285" s="33" t="s">
        <v>19090</v>
      </c>
      <c r="P5285" s="33" t="s">
        <v>45791</v>
      </c>
      <c r="Q5285" s="33" t="s">
        <v>29986</v>
      </c>
      <c r="R5285" s="39" t="s">
        <v>18345</v>
      </c>
      <c r="S5285" s="33" t="s">
        <v>22</v>
      </c>
      <c r="T5285" s="33" t="s">
        <v>21</v>
      </c>
      <c r="U5285" s="33" t="s">
        <v>26689</v>
      </c>
      <c r="V5285" s="33" t="s">
        <v>26484</v>
      </c>
      <c r="W5285" s="33" t="s">
        <v>26485</v>
      </c>
      <c r="X5285" s="33" t="s">
        <v>93</v>
      </c>
      <c r="Y5285" s="33">
        <v>1047</v>
      </c>
      <c r="AA5285" s="33" t="s">
        <v>42842</v>
      </c>
      <c r="AB5285" s="33">
        <v>3161</v>
      </c>
      <c r="AC5285" s="103">
        <v>16953</v>
      </c>
    </row>
    <row r="5286" spans="1:29" ht="13" customHeight="1" x14ac:dyDescent="0.2">
      <c r="A5286" s="33" t="s">
        <v>18337</v>
      </c>
      <c r="B5286" s="33">
        <v>23</v>
      </c>
      <c r="C5286" s="33" t="s">
        <v>13</v>
      </c>
      <c r="D5286" s="33" t="s">
        <v>30</v>
      </c>
      <c r="E5286" s="33" t="s">
        <v>18338</v>
      </c>
      <c r="F5286" s="94">
        <v>42339</v>
      </c>
      <c r="G5286" s="33" t="s">
        <v>18339</v>
      </c>
      <c r="H5286" s="33" t="s">
        <v>18340</v>
      </c>
      <c r="I5286" s="33" t="s">
        <v>4021</v>
      </c>
      <c r="J5286" s="62" t="s">
        <v>20677</v>
      </c>
      <c r="K5286" s="33" t="s">
        <v>6360</v>
      </c>
      <c r="L5286" s="33" t="s">
        <v>18341</v>
      </c>
      <c r="M5286" s="1" t="s">
        <v>48095</v>
      </c>
      <c r="N5286" s="33" t="s">
        <v>20</v>
      </c>
      <c r="O5286" s="33" t="s">
        <v>19019</v>
      </c>
      <c r="P5286" s="33" t="s">
        <v>45791</v>
      </c>
      <c r="Q5286" s="33" t="s">
        <v>29986</v>
      </c>
      <c r="R5286" s="39" t="s">
        <v>18342</v>
      </c>
      <c r="S5286" s="33" t="s">
        <v>22</v>
      </c>
      <c r="T5286" s="33" t="s">
        <v>21</v>
      </c>
      <c r="U5286" s="33" t="s">
        <v>26689</v>
      </c>
      <c r="V5286" s="33" t="s">
        <v>26484</v>
      </c>
      <c r="W5286" s="33" t="s">
        <v>26486</v>
      </c>
      <c r="X5286" s="33" t="s">
        <v>93</v>
      </c>
      <c r="Y5286" s="33">
        <v>1045</v>
      </c>
      <c r="AA5286" s="33" t="s">
        <v>42844</v>
      </c>
      <c r="AB5286" s="33">
        <v>3160</v>
      </c>
      <c r="AC5286" s="103">
        <v>16954</v>
      </c>
    </row>
    <row r="5287" spans="1:29" ht="13" customHeight="1" x14ac:dyDescent="0.2">
      <c r="A5287" s="33" t="s">
        <v>17243</v>
      </c>
      <c r="B5287" s="33">
        <v>18</v>
      </c>
      <c r="C5287" s="33" t="s">
        <v>13</v>
      </c>
      <c r="D5287" s="33" t="s">
        <v>78</v>
      </c>
      <c r="E5287" s="33" t="s">
        <v>17503</v>
      </c>
      <c r="F5287" s="94">
        <v>42338</v>
      </c>
      <c r="G5287" s="33" t="s">
        <v>17244</v>
      </c>
      <c r="H5287" s="33" t="s">
        <v>1780</v>
      </c>
      <c r="I5287" s="33" t="s">
        <v>159</v>
      </c>
      <c r="J5287" s="62" t="s">
        <v>20675</v>
      </c>
      <c r="K5287" s="33" t="s">
        <v>1450</v>
      </c>
      <c r="L5287" s="33" t="s">
        <v>2346</v>
      </c>
      <c r="M5287" s="1" t="s">
        <v>45940</v>
      </c>
      <c r="N5287" s="33" t="s">
        <v>20</v>
      </c>
      <c r="O5287" s="33" t="s">
        <v>19091</v>
      </c>
      <c r="P5287" s="33" t="s">
        <v>45771</v>
      </c>
      <c r="Q5287" s="33" t="s">
        <v>29986</v>
      </c>
      <c r="R5287" s="39" t="s">
        <v>17245</v>
      </c>
      <c r="S5287" s="33" t="s">
        <v>22</v>
      </c>
      <c r="T5287" s="33" t="s">
        <v>21</v>
      </c>
      <c r="U5287" s="33" t="s">
        <v>26689</v>
      </c>
      <c r="V5287" s="33" t="s">
        <v>26484</v>
      </c>
      <c r="W5287" s="33" t="s">
        <v>26486</v>
      </c>
      <c r="X5287" s="33" t="s">
        <v>93</v>
      </c>
      <c r="Y5287" s="33">
        <v>1044</v>
      </c>
      <c r="AA5287" s="33" t="s">
        <v>42842</v>
      </c>
      <c r="AB5287" s="33">
        <v>3157</v>
      </c>
      <c r="AC5287" s="103">
        <v>16951</v>
      </c>
    </row>
    <row r="5288" spans="1:29" ht="13" customHeight="1" x14ac:dyDescent="0.2">
      <c r="A5288" s="33" t="s">
        <v>17240</v>
      </c>
      <c r="B5288" s="33">
        <v>25</v>
      </c>
      <c r="C5288" s="33" t="s">
        <v>22</v>
      </c>
      <c r="D5288" s="33" t="s">
        <v>14</v>
      </c>
      <c r="F5288" s="94">
        <v>42338</v>
      </c>
      <c r="G5288" s="33" t="s">
        <v>17241</v>
      </c>
      <c r="H5288" s="33" t="s">
        <v>3495</v>
      </c>
      <c r="I5288" s="33" t="s">
        <v>191</v>
      </c>
      <c r="J5288" s="62" t="s">
        <v>20676</v>
      </c>
      <c r="K5288" s="33" t="s">
        <v>3497</v>
      </c>
      <c r="L5288" s="33" t="s">
        <v>3498</v>
      </c>
      <c r="M5288" s="1" t="s">
        <v>46491</v>
      </c>
      <c r="N5288" s="33" t="s">
        <v>20</v>
      </c>
      <c r="O5288" s="33" t="s">
        <v>19020</v>
      </c>
      <c r="P5288" s="33" t="s">
        <v>45791</v>
      </c>
      <c r="Q5288" s="33" t="s">
        <v>29986</v>
      </c>
      <c r="R5288" s="39" t="s">
        <v>17242</v>
      </c>
      <c r="S5288" s="33" t="s">
        <v>22</v>
      </c>
      <c r="T5288" s="33" t="s">
        <v>21</v>
      </c>
      <c r="U5288" s="33" t="s">
        <v>26518</v>
      </c>
      <c r="V5288" s="33" t="s">
        <v>26484</v>
      </c>
      <c r="W5288" s="33" t="s">
        <v>26483</v>
      </c>
      <c r="X5288" s="33" t="s">
        <v>93</v>
      </c>
      <c r="Y5288" s="33">
        <v>1043</v>
      </c>
      <c r="AA5288" s="33" t="s">
        <v>42844</v>
      </c>
      <c r="AB5288" s="33">
        <v>3158</v>
      </c>
      <c r="AC5288" s="103">
        <v>16950</v>
      </c>
    </row>
    <row r="5289" spans="1:29" ht="13" customHeight="1" x14ac:dyDescent="0.2">
      <c r="A5289" s="33" t="s">
        <v>20667</v>
      </c>
      <c r="B5289" s="33">
        <v>31</v>
      </c>
      <c r="C5289" s="33" t="s">
        <v>13</v>
      </c>
      <c r="D5289" s="33" t="s">
        <v>41</v>
      </c>
      <c r="F5289" s="94">
        <v>42338</v>
      </c>
      <c r="G5289" s="33" t="s">
        <v>20668</v>
      </c>
      <c r="H5289" s="33" t="s">
        <v>20669</v>
      </c>
      <c r="I5289" s="33" t="s">
        <v>66</v>
      </c>
      <c r="J5289" s="62" t="s">
        <v>20670</v>
      </c>
      <c r="K5289" s="33" t="s">
        <v>20671</v>
      </c>
      <c r="L5289" s="33" t="s">
        <v>20672</v>
      </c>
      <c r="M5289" s="1" t="s">
        <v>48929</v>
      </c>
      <c r="N5289" s="33" t="s">
        <v>20</v>
      </c>
      <c r="O5289" s="33" t="s">
        <v>20673</v>
      </c>
      <c r="P5289" s="33" t="s">
        <v>45771</v>
      </c>
      <c r="Q5289" s="33" t="s">
        <v>29986</v>
      </c>
      <c r="R5289" s="39" t="s">
        <v>20674</v>
      </c>
      <c r="S5289" s="33" t="s">
        <v>93</v>
      </c>
      <c r="T5289" s="33" t="s">
        <v>28</v>
      </c>
      <c r="U5289" s="33" t="s">
        <v>26487</v>
      </c>
      <c r="V5289" s="33" t="s">
        <v>26482</v>
      </c>
      <c r="W5289" s="33" t="s">
        <v>26485</v>
      </c>
      <c r="X5289" s="33" t="s">
        <v>93</v>
      </c>
      <c r="Y5289" s="33">
        <v>1227</v>
      </c>
      <c r="AA5289" s="33" t="s">
        <v>42843</v>
      </c>
      <c r="AB5289" s="33">
        <v>3159</v>
      </c>
      <c r="AC5289" s="103">
        <v>16949</v>
      </c>
    </row>
    <row r="5290" spans="1:29" ht="13" customHeight="1" x14ac:dyDescent="0.2">
      <c r="A5290" s="33" t="s">
        <v>17260</v>
      </c>
      <c r="B5290" s="33">
        <v>22</v>
      </c>
      <c r="C5290" s="33" t="s">
        <v>13</v>
      </c>
      <c r="D5290" s="33" t="s">
        <v>30</v>
      </c>
      <c r="E5290" s="33" t="s">
        <v>17499</v>
      </c>
      <c r="F5290" s="94">
        <v>42337</v>
      </c>
      <c r="G5290" s="33" t="s">
        <v>17261</v>
      </c>
      <c r="H5290" s="33" t="s">
        <v>17262</v>
      </c>
      <c r="I5290" s="33" t="s">
        <v>62</v>
      </c>
      <c r="J5290" s="62" t="s">
        <v>20681</v>
      </c>
      <c r="K5290" s="33" t="s">
        <v>2663</v>
      </c>
      <c r="L5290" s="33" t="s">
        <v>17263</v>
      </c>
      <c r="M5290" s="1" t="s">
        <v>46304</v>
      </c>
      <c r="N5290" s="33" t="s">
        <v>20</v>
      </c>
      <c r="O5290" s="33" t="s">
        <v>19093</v>
      </c>
      <c r="P5290" s="33" t="s">
        <v>42395</v>
      </c>
      <c r="Q5290" s="33" t="s">
        <v>29986</v>
      </c>
      <c r="R5290" s="39" t="s">
        <v>17264</v>
      </c>
      <c r="S5290" s="33" t="s">
        <v>22</v>
      </c>
      <c r="T5290" s="33" t="s">
        <v>21</v>
      </c>
      <c r="U5290" s="33" t="s">
        <v>26689</v>
      </c>
      <c r="V5290" s="33" t="s">
        <v>26484</v>
      </c>
      <c r="W5290" s="33" t="s">
        <v>26485</v>
      </c>
      <c r="X5290" s="33" t="s">
        <v>93</v>
      </c>
      <c r="Y5290" s="33">
        <v>1036</v>
      </c>
      <c r="AA5290" s="33" t="s">
        <v>42843</v>
      </c>
      <c r="AB5290" s="33">
        <v>3152</v>
      </c>
      <c r="AC5290" s="103">
        <v>16946</v>
      </c>
    </row>
    <row r="5291" spans="1:29" ht="13" customHeight="1" x14ac:dyDescent="0.2">
      <c r="A5291" s="33" t="s">
        <v>17249</v>
      </c>
      <c r="B5291" s="33">
        <v>23</v>
      </c>
      <c r="C5291" s="33" t="s">
        <v>13</v>
      </c>
      <c r="D5291" s="33" t="s">
        <v>41</v>
      </c>
      <c r="E5291" s="33" t="s">
        <v>17502</v>
      </c>
      <c r="F5291" s="94">
        <v>42337</v>
      </c>
      <c r="G5291" s="33" t="s">
        <v>17250</v>
      </c>
      <c r="H5291" s="33" t="s">
        <v>628</v>
      </c>
      <c r="I5291" s="33" t="s">
        <v>38</v>
      </c>
      <c r="J5291" s="62" t="s">
        <v>19891</v>
      </c>
      <c r="K5291" s="33" t="s">
        <v>629</v>
      </c>
      <c r="L5291" s="33" t="s">
        <v>630</v>
      </c>
      <c r="M5291" s="1" t="s">
        <v>46534</v>
      </c>
      <c r="N5291" s="33" t="s">
        <v>20</v>
      </c>
      <c r="O5291" s="33" t="s">
        <v>19092</v>
      </c>
      <c r="P5291" s="33" t="s">
        <v>45791</v>
      </c>
      <c r="Q5291" s="33" t="s">
        <v>29986</v>
      </c>
      <c r="R5291" s="39" t="s">
        <v>17251</v>
      </c>
      <c r="S5291" s="33" t="s">
        <v>22</v>
      </c>
      <c r="T5291" s="33" t="s">
        <v>21</v>
      </c>
      <c r="U5291" s="33" t="s">
        <v>26689</v>
      </c>
      <c r="V5291" s="33" t="s">
        <v>26484</v>
      </c>
      <c r="W5291" s="33" t="s">
        <v>26486</v>
      </c>
      <c r="X5291" s="33" t="s">
        <v>93</v>
      </c>
      <c r="Y5291" s="33">
        <v>1041</v>
      </c>
      <c r="AA5291" s="33" t="s">
        <v>42842</v>
      </c>
      <c r="AB5291" s="33">
        <v>3155</v>
      </c>
      <c r="AC5291" s="103">
        <v>16947</v>
      </c>
    </row>
    <row r="5292" spans="1:29" ht="13" customHeight="1" x14ac:dyDescent="0.2">
      <c r="A5292" s="33" t="s">
        <v>17257</v>
      </c>
      <c r="B5292" s="33">
        <v>29</v>
      </c>
      <c r="C5292" s="33" t="s">
        <v>13</v>
      </c>
      <c r="D5292" s="33" t="s">
        <v>30</v>
      </c>
      <c r="E5292" s="33" t="s">
        <v>17500</v>
      </c>
      <c r="F5292" s="94">
        <v>42337</v>
      </c>
      <c r="G5292" s="33" t="s">
        <v>17258</v>
      </c>
      <c r="H5292" s="33" t="s">
        <v>2150</v>
      </c>
      <c r="I5292" s="33" t="s">
        <v>429</v>
      </c>
      <c r="J5292" s="62" t="s">
        <v>20696</v>
      </c>
      <c r="K5292" s="33" t="s">
        <v>1393</v>
      </c>
      <c r="L5292" s="33" t="s">
        <v>9328</v>
      </c>
      <c r="M5292" s="1" t="s">
        <v>47906</v>
      </c>
      <c r="N5292" s="33" t="s">
        <v>20</v>
      </c>
      <c r="O5292" s="33" t="s">
        <v>19094</v>
      </c>
      <c r="P5292" s="33" t="s">
        <v>42395</v>
      </c>
      <c r="Q5292" s="33" t="s">
        <v>29986</v>
      </c>
      <c r="R5292" s="39" t="s">
        <v>17259</v>
      </c>
      <c r="S5292" s="33" t="s">
        <v>22</v>
      </c>
      <c r="T5292" s="33" t="s">
        <v>21</v>
      </c>
      <c r="U5292" s="33" t="s">
        <v>26689</v>
      </c>
      <c r="V5292" s="33" t="s">
        <v>26484</v>
      </c>
      <c r="X5292" s="33" t="s">
        <v>93</v>
      </c>
      <c r="Y5292" s="33">
        <v>1042</v>
      </c>
      <c r="AA5292" s="33" t="s">
        <v>42844</v>
      </c>
      <c r="AB5292" s="33">
        <v>3156</v>
      </c>
      <c r="AC5292" s="103">
        <v>16943</v>
      </c>
    </row>
    <row r="5293" spans="1:29" ht="13" customHeight="1" x14ac:dyDescent="0.2">
      <c r="A5293" s="33" t="s">
        <v>17252</v>
      </c>
      <c r="B5293" s="33">
        <v>53</v>
      </c>
      <c r="C5293" s="33" t="s">
        <v>13</v>
      </c>
      <c r="D5293" s="33" t="s">
        <v>30</v>
      </c>
      <c r="E5293" s="33" t="s">
        <v>17501</v>
      </c>
      <c r="F5293" s="94">
        <v>42337</v>
      </c>
      <c r="G5293" s="33" t="s">
        <v>17253</v>
      </c>
      <c r="H5293" s="33" t="s">
        <v>17254</v>
      </c>
      <c r="I5293" s="33" t="s">
        <v>399</v>
      </c>
      <c r="J5293" s="62" t="s">
        <v>20709</v>
      </c>
      <c r="K5293" s="33" t="s">
        <v>1215</v>
      </c>
      <c r="L5293" s="33" t="s">
        <v>17255</v>
      </c>
      <c r="M5293" s="1" t="s">
        <v>48096</v>
      </c>
      <c r="N5293" s="33" t="s">
        <v>20</v>
      </c>
      <c r="O5293" s="33" t="s">
        <v>19095</v>
      </c>
      <c r="P5293" s="33" t="s">
        <v>45791</v>
      </c>
      <c r="Q5293" s="33" t="s">
        <v>29986</v>
      </c>
      <c r="R5293" s="39" t="s">
        <v>17256</v>
      </c>
      <c r="S5293" s="33" t="s">
        <v>22</v>
      </c>
      <c r="T5293" s="33" t="s">
        <v>21</v>
      </c>
      <c r="U5293" s="33" t="s">
        <v>26689</v>
      </c>
      <c r="V5293" s="33" t="s">
        <v>26484</v>
      </c>
      <c r="W5293" s="33" t="s">
        <v>26485</v>
      </c>
      <c r="X5293" s="33" t="s">
        <v>93</v>
      </c>
      <c r="Y5293" s="33">
        <v>1037</v>
      </c>
      <c r="AA5293" s="33" t="s">
        <v>42843</v>
      </c>
      <c r="AB5293" s="33">
        <v>3153</v>
      </c>
      <c r="AC5293" s="103">
        <v>16945</v>
      </c>
    </row>
    <row r="5294" spans="1:29" ht="13" customHeight="1" x14ac:dyDescent="0.2">
      <c r="A5294" s="33" t="s">
        <v>17246</v>
      </c>
      <c r="B5294" s="33">
        <v>69</v>
      </c>
      <c r="C5294" s="33" t="s">
        <v>13</v>
      </c>
      <c r="D5294" s="33" t="s">
        <v>41</v>
      </c>
      <c r="F5294" s="94">
        <v>42337</v>
      </c>
      <c r="G5294" s="33" t="s">
        <v>17247</v>
      </c>
      <c r="H5294" s="33" t="s">
        <v>1757</v>
      </c>
      <c r="I5294" s="33" t="s">
        <v>111</v>
      </c>
      <c r="J5294" s="62" t="s">
        <v>1758</v>
      </c>
      <c r="K5294" s="33" t="s">
        <v>582</v>
      </c>
      <c r="L5294" s="33" t="s">
        <v>1759</v>
      </c>
      <c r="M5294" s="1" t="s">
        <v>46707</v>
      </c>
      <c r="N5294" s="33" t="s">
        <v>20</v>
      </c>
      <c r="O5294" s="33" t="s">
        <v>18271</v>
      </c>
      <c r="P5294" s="33" t="s">
        <v>45791</v>
      </c>
      <c r="Q5294" s="33" t="s">
        <v>29986</v>
      </c>
      <c r="R5294" s="39" t="s">
        <v>17248</v>
      </c>
      <c r="S5294" s="33" t="s">
        <v>509</v>
      </c>
      <c r="T5294" s="33" t="s">
        <v>21</v>
      </c>
      <c r="U5294" s="33" t="s">
        <v>26689</v>
      </c>
      <c r="V5294" s="33" t="s">
        <v>26484</v>
      </c>
      <c r="W5294" s="33" t="s">
        <v>26485</v>
      </c>
      <c r="X5294" s="33" t="s">
        <v>93</v>
      </c>
      <c r="Y5294" s="33">
        <v>1038</v>
      </c>
      <c r="AA5294" s="33" t="s">
        <v>42844</v>
      </c>
      <c r="AB5294" s="33">
        <v>3154</v>
      </c>
      <c r="AC5294" s="103">
        <v>16944</v>
      </c>
    </row>
    <row r="5295" spans="1:29" ht="13" customHeight="1" x14ac:dyDescent="0.2">
      <c r="A5295" s="33" t="s">
        <v>18746</v>
      </c>
      <c r="B5295" s="33">
        <v>50</v>
      </c>
      <c r="C5295" s="33" t="s">
        <v>13</v>
      </c>
      <c r="D5295" s="33" t="s">
        <v>30</v>
      </c>
      <c r="E5295" s="33" t="s">
        <v>18745</v>
      </c>
      <c r="F5295" s="94">
        <v>42336</v>
      </c>
      <c r="G5295" s="33" t="s">
        <v>17265</v>
      </c>
      <c r="H5295" s="33" t="s">
        <v>17266</v>
      </c>
      <c r="I5295" s="33" t="s">
        <v>66</v>
      </c>
      <c r="J5295" s="62" t="s">
        <v>20707</v>
      </c>
      <c r="K5295" s="33" t="s">
        <v>265</v>
      </c>
      <c r="L5295" s="33" t="s">
        <v>17267</v>
      </c>
      <c r="M5295" s="1" t="s">
        <v>48097</v>
      </c>
      <c r="N5295" s="33" t="s">
        <v>20</v>
      </c>
      <c r="O5295" s="33" t="s">
        <v>19096</v>
      </c>
      <c r="P5295" s="33" t="s">
        <v>45791</v>
      </c>
      <c r="Q5295" s="33" t="s">
        <v>29986</v>
      </c>
      <c r="R5295" s="39" t="s">
        <v>17268</v>
      </c>
      <c r="S5295" s="33" t="s">
        <v>22</v>
      </c>
      <c r="T5295" s="33" t="s">
        <v>21</v>
      </c>
      <c r="U5295" s="33" t="s">
        <v>26523</v>
      </c>
      <c r="V5295" s="33" t="s">
        <v>26482</v>
      </c>
      <c r="W5295" s="33" t="s">
        <v>26485</v>
      </c>
      <c r="X5295" s="33" t="s">
        <v>93</v>
      </c>
      <c r="Y5295" s="33">
        <v>1040</v>
      </c>
      <c r="AA5295" s="33" t="s">
        <v>42843</v>
      </c>
      <c r="AB5295" s="33">
        <v>3151</v>
      </c>
      <c r="AC5295" s="103">
        <v>16942</v>
      </c>
    </row>
    <row r="5296" spans="1:29" ht="13" customHeight="1" x14ac:dyDescent="0.2">
      <c r="A5296" s="33" t="s">
        <v>17269</v>
      </c>
      <c r="B5296" s="33">
        <v>58</v>
      </c>
      <c r="C5296" s="33" t="s">
        <v>13</v>
      </c>
      <c r="D5296" s="33" t="s">
        <v>30</v>
      </c>
      <c r="F5296" s="94">
        <v>42335</v>
      </c>
      <c r="G5296" s="33" t="s">
        <v>17270</v>
      </c>
      <c r="H5296" s="33" t="s">
        <v>17271</v>
      </c>
      <c r="I5296" s="33" t="s">
        <v>399</v>
      </c>
      <c r="J5296" s="62" t="s">
        <v>20694</v>
      </c>
      <c r="K5296" s="33" t="s">
        <v>9477</v>
      </c>
      <c r="L5296" s="33" t="s">
        <v>9478</v>
      </c>
      <c r="M5296" s="1" t="s">
        <v>48098</v>
      </c>
      <c r="N5296" s="33" t="s">
        <v>20</v>
      </c>
      <c r="O5296" s="33" t="s">
        <v>19097</v>
      </c>
      <c r="P5296" s="33" t="s">
        <v>45791</v>
      </c>
      <c r="Q5296" s="33" t="s">
        <v>29986</v>
      </c>
      <c r="R5296" s="39" t="s">
        <v>17272</v>
      </c>
      <c r="S5296" s="33" t="s">
        <v>22</v>
      </c>
      <c r="T5296" s="33" t="s">
        <v>21</v>
      </c>
      <c r="U5296" s="33" t="s">
        <v>26689</v>
      </c>
      <c r="V5296" s="33" t="s">
        <v>26484</v>
      </c>
      <c r="W5296" s="33" t="s">
        <v>26485</v>
      </c>
      <c r="X5296" s="33" t="s">
        <v>93</v>
      </c>
      <c r="Y5296" s="33">
        <v>1039</v>
      </c>
      <c r="AA5296" s="33" t="s">
        <v>42843</v>
      </c>
      <c r="AB5296" s="33">
        <v>3150</v>
      </c>
      <c r="AC5296" s="103">
        <v>16941</v>
      </c>
    </row>
    <row r="5297" spans="1:29" ht="13" customHeight="1" x14ac:dyDescent="0.2">
      <c r="A5297" s="33" t="s">
        <v>13784</v>
      </c>
      <c r="B5297" s="33">
        <v>26</v>
      </c>
      <c r="C5297" s="33" t="s">
        <v>13</v>
      </c>
      <c r="D5297" s="33" t="s">
        <v>30</v>
      </c>
      <c r="F5297" s="94">
        <v>42334</v>
      </c>
      <c r="G5297" s="33" t="s">
        <v>18692</v>
      </c>
      <c r="H5297" s="33" t="s">
        <v>4792</v>
      </c>
      <c r="I5297" s="33" t="s">
        <v>38</v>
      </c>
      <c r="J5297" s="62" t="s">
        <v>20703</v>
      </c>
      <c r="K5297" s="33" t="s">
        <v>4793</v>
      </c>
      <c r="L5297" s="33" t="s">
        <v>18691</v>
      </c>
      <c r="M5297" s="1" t="s">
        <v>48099</v>
      </c>
      <c r="N5297" s="33" t="s">
        <v>20</v>
      </c>
      <c r="O5297" s="33" t="s">
        <v>18689</v>
      </c>
      <c r="P5297" s="33" t="s">
        <v>24488</v>
      </c>
      <c r="Q5297" s="33" t="s">
        <v>24488</v>
      </c>
      <c r="R5297" s="39" t="s">
        <v>18690</v>
      </c>
      <c r="S5297" s="33" t="s">
        <v>22</v>
      </c>
      <c r="T5297" s="33" t="s">
        <v>45897</v>
      </c>
      <c r="U5297" s="33" t="s">
        <v>49804</v>
      </c>
      <c r="V5297" s="33" t="s">
        <v>26482</v>
      </c>
      <c r="W5297" s="33" t="s">
        <v>26483</v>
      </c>
      <c r="X5297" s="33" t="s">
        <v>509</v>
      </c>
      <c r="Y5297" s="33">
        <v>1104</v>
      </c>
      <c r="AA5297" s="33" t="s">
        <v>42844</v>
      </c>
      <c r="AB5297" s="33">
        <v>3149</v>
      </c>
      <c r="AC5297" s="103">
        <v>16940</v>
      </c>
    </row>
    <row r="5298" spans="1:29" ht="13" customHeight="1" x14ac:dyDescent="0.2">
      <c r="A5298" s="33" t="s">
        <v>17277</v>
      </c>
      <c r="B5298" s="33">
        <v>23</v>
      </c>
      <c r="C5298" s="33" t="s">
        <v>13</v>
      </c>
      <c r="D5298" s="33" t="s">
        <v>30</v>
      </c>
      <c r="E5298" s="33" t="s">
        <v>17477</v>
      </c>
      <c r="F5298" s="94">
        <v>42333</v>
      </c>
      <c r="G5298" s="33" t="s">
        <v>17278</v>
      </c>
      <c r="H5298" s="33" t="s">
        <v>3833</v>
      </c>
      <c r="I5298" s="33" t="s">
        <v>399</v>
      </c>
      <c r="J5298" s="62" t="s">
        <v>20708</v>
      </c>
      <c r="K5298" s="33" t="s">
        <v>4535</v>
      </c>
      <c r="L5298" s="33" t="s">
        <v>3836</v>
      </c>
      <c r="M5298" s="1" t="s">
        <v>46343</v>
      </c>
      <c r="N5298" s="33" t="s">
        <v>20</v>
      </c>
      <c r="O5298" s="33" t="s">
        <v>19098</v>
      </c>
      <c r="P5298" s="33" t="s">
        <v>45791</v>
      </c>
      <c r="Q5298" s="33" t="s">
        <v>29986</v>
      </c>
      <c r="R5298" s="39" t="s">
        <v>17279</v>
      </c>
      <c r="S5298" s="33" t="s">
        <v>22</v>
      </c>
      <c r="T5298" s="33" t="s">
        <v>21</v>
      </c>
      <c r="U5298" s="33" t="s">
        <v>26682</v>
      </c>
      <c r="V5298" s="33" t="s">
        <v>26484</v>
      </c>
      <c r="W5298" s="33" t="s">
        <v>26485</v>
      </c>
      <c r="X5298" s="33" t="s">
        <v>93</v>
      </c>
      <c r="Y5298" s="33">
        <v>1034</v>
      </c>
      <c r="AA5298" s="33" t="s">
        <v>42844</v>
      </c>
      <c r="AB5298" s="33">
        <v>3147</v>
      </c>
      <c r="AC5298" s="103">
        <v>16936</v>
      </c>
    </row>
    <row r="5299" spans="1:29" ht="13" customHeight="1" x14ac:dyDescent="0.2">
      <c r="A5299" s="33" t="s">
        <v>17273</v>
      </c>
      <c r="B5299" s="33">
        <v>37</v>
      </c>
      <c r="C5299" s="33" t="s">
        <v>102</v>
      </c>
      <c r="D5299" s="33" t="s">
        <v>30</v>
      </c>
      <c r="E5299" s="33" t="s">
        <v>17498</v>
      </c>
      <c r="F5299" s="94">
        <v>42333</v>
      </c>
      <c r="G5299" s="33" t="s">
        <v>17274</v>
      </c>
      <c r="H5299" s="33" t="s">
        <v>12411</v>
      </c>
      <c r="I5299" s="33" t="s">
        <v>399</v>
      </c>
      <c r="J5299" s="62" t="s">
        <v>20700</v>
      </c>
      <c r="K5299" s="33" t="s">
        <v>3835</v>
      </c>
      <c r="L5299" s="33" t="s">
        <v>17275</v>
      </c>
      <c r="M5299" s="1" t="s">
        <v>48100</v>
      </c>
      <c r="N5299" s="33" t="s">
        <v>20</v>
      </c>
      <c r="O5299" s="33" t="s">
        <v>19099</v>
      </c>
      <c r="P5299" s="33" t="s">
        <v>45791</v>
      </c>
      <c r="Q5299" s="33" t="s">
        <v>29986</v>
      </c>
      <c r="R5299" s="39" t="s">
        <v>17276</v>
      </c>
      <c r="S5299" s="33" t="s">
        <v>22</v>
      </c>
      <c r="T5299" s="33" t="s">
        <v>21</v>
      </c>
      <c r="U5299" s="33" t="s">
        <v>26689</v>
      </c>
      <c r="V5299" s="33" t="s">
        <v>26484</v>
      </c>
      <c r="W5299" s="33" t="s">
        <v>26485</v>
      </c>
      <c r="X5299" s="33" t="s">
        <v>93</v>
      </c>
      <c r="Y5299" s="33">
        <v>1046</v>
      </c>
      <c r="AA5299" s="33" t="s">
        <v>42844</v>
      </c>
      <c r="AB5299" s="33">
        <v>3146</v>
      </c>
      <c r="AC5299" s="103">
        <v>16937</v>
      </c>
    </row>
    <row r="5300" spans="1:29" ht="13" customHeight="1" x14ac:dyDescent="0.2">
      <c r="A5300" s="33" t="s">
        <v>17280</v>
      </c>
      <c r="B5300" s="33">
        <v>52</v>
      </c>
      <c r="C5300" s="33" t="s">
        <v>13</v>
      </c>
      <c r="D5300" s="33" t="s">
        <v>30</v>
      </c>
      <c r="F5300" s="94">
        <v>42333</v>
      </c>
      <c r="G5300" s="33" t="s">
        <v>17281</v>
      </c>
      <c r="H5300" s="33" t="s">
        <v>2014</v>
      </c>
      <c r="I5300" s="33" t="s">
        <v>111</v>
      </c>
      <c r="J5300" s="62" t="s">
        <v>2015</v>
      </c>
      <c r="K5300" s="33" t="s">
        <v>2016</v>
      </c>
      <c r="L5300" s="33" t="s">
        <v>17282</v>
      </c>
      <c r="M5300" s="1" t="s">
        <v>47514</v>
      </c>
      <c r="N5300" s="33" t="s">
        <v>20</v>
      </c>
      <c r="O5300" s="33" t="s">
        <v>19021</v>
      </c>
      <c r="P5300" s="33" t="s">
        <v>45791</v>
      </c>
      <c r="Q5300" s="33" t="s">
        <v>29986</v>
      </c>
      <c r="R5300" s="39" t="s">
        <v>17283</v>
      </c>
      <c r="S5300" s="33" t="s">
        <v>22</v>
      </c>
      <c r="T5300" s="33" t="s">
        <v>21</v>
      </c>
      <c r="U5300" s="33" t="s">
        <v>26689</v>
      </c>
      <c r="V5300" s="33" t="s">
        <v>26484</v>
      </c>
      <c r="W5300" s="33" t="s">
        <v>26485</v>
      </c>
      <c r="X5300" s="33" t="s">
        <v>93</v>
      </c>
      <c r="Y5300" s="33">
        <v>1035</v>
      </c>
      <c r="AA5300" s="33" t="s">
        <v>42843</v>
      </c>
      <c r="AB5300" s="33">
        <v>3145</v>
      </c>
      <c r="AC5300" s="103">
        <v>16938</v>
      </c>
    </row>
    <row r="5301" spans="1:29" ht="13" customHeight="1" x14ac:dyDescent="0.2">
      <c r="A5301" s="33" t="s">
        <v>18693</v>
      </c>
      <c r="B5301" s="33">
        <v>26</v>
      </c>
      <c r="C5301" s="33" t="s">
        <v>102</v>
      </c>
      <c r="D5301" s="33" t="s">
        <v>30</v>
      </c>
      <c r="E5301" s="33" t="s">
        <v>18922</v>
      </c>
      <c r="F5301" s="94">
        <v>42333</v>
      </c>
      <c r="G5301" s="33" t="s">
        <v>18692</v>
      </c>
      <c r="H5301" s="33" t="s">
        <v>4792</v>
      </c>
      <c r="I5301" s="33" t="s">
        <v>38</v>
      </c>
      <c r="J5301" s="62" t="s">
        <v>20703</v>
      </c>
      <c r="K5301" s="33" t="s">
        <v>4793</v>
      </c>
      <c r="L5301" s="33" t="s">
        <v>18691</v>
      </c>
      <c r="M5301" s="1" t="s">
        <v>48099</v>
      </c>
      <c r="N5301" s="33" t="s">
        <v>20</v>
      </c>
      <c r="O5301" s="33" t="s">
        <v>18689</v>
      </c>
      <c r="Q5301" s="33" t="s">
        <v>29986</v>
      </c>
      <c r="R5301" s="39" t="s">
        <v>18690</v>
      </c>
      <c r="S5301" s="33" t="s">
        <v>22</v>
      </c>
      <c r="T5301" s="33" t="s">
        <v>45897</v>
      </c>
      <c r="U5301" s="51" t="s">
        <v>49804</v>
      </c>
      <c r="AA5301" s="33" t="s">
        <v>42844</v>
      </c>
      <c r="AB5301" s="33">
        <v>3148</v>
      </c>
      <c r="AC5301" s="103"/>
    </row>
    <row r="5302" spans="1:29" ht="13" customHeight="1" x14ac:dyDescent="0.2">
      <c r="A5302" s="33" t="s">
        <v>17284</v>
      </c>
      <c r="B5302" s="33">
        <v>24</v>
      </c>
      <c r="C5302" s="33" t="s">
        <v>13</v>
      </c>
      <c r="D5302" s="33" t="s">
        <v>78</v>
      </c>
      <c r="E5302" s="33" t="s">
        <v>17497</v>
      </c>
      <c r="F5302" s="94">
        <v>42332</v>
      </c>
      <c r="G5302" s="33" t="s">
        <v>17285</v>
      </c>
      <c r="H5302" s="33" t="s">
        <v>1402</v>
      </c>
      <c r="I5302" s="33" t="s">
        <v>74</v>
      </c>
      <c r="J5302" s="62" t="s">
        <v>20680</v>
      </c>
      <c r="K5302" s="33" t="s">
        <v>1402</v>
      </c>
      <c r="L5302" s="33" t="s">
        <v>1403</v>
      </c>
      <c r="M5302" s="1" t="s">
        <v>47713</v>
      </c>
      <c r="N5302" s="33" t="s">
        <v>20</v>
      </c>
      <c r="O5302" s="33" t="s">
        <v>19100</v>
      </c>
      <c r="P5302" s="33" t="s">
        <v>31754</v>
      </c>
      <c r="Q5302" s="33" t="s">
        <v>29986</v>
      </c>
      <c r="R5302" s="39" t="s">
        <v>17286</v>
      </c>
      <c r="S5302" s="33" t="s">
        <v>22</v>
      </c>
      <c r="T5302" s="33" t="s">
        <v>21</v>
      </c>
      <c r="U5302" s="33" t="s">
        <v>26689</v>
      </c>
      <c r="V5302" s="33" t="s">
        <v>26484</v>
      </c>
      <c r="W5302" s="33" t="s">
        <v>26485</v>
      </c>
      <c r="X5302" s="33" t="s">
        <v>93</v>
      </c>
      <c r="Y5302" s="33">
        <v>1033</v>
      </c>
      <c r="AA5302" s="33" t="s">
        <v>42842</v>
      </c>
      <c r="AB5302" s="33">
        <v>3142</v>
      </c>
      <c r="AC5302" s="103">
        <v>16933</v>
      </c>
    </row>
    <row r="5303" spans="1:29" ht="13" customHeight="1" x14ac:dyDescent="0.2">
      <c r="A5303" s="33" t="s">
        <v>17287</v>
      </c>
      <c r="B5303" s="33">
        <v>32</v>
      </c>
      <c r="C5303" s="33" t="s">
        <v>13</v>
      </c>
      <c r="D5303" s="33" t="s">
        <v>30</v>
      </c>
      <c r="E5303" s="33" t="s">
        <v>17496</v>
      </c>
      <c r="F5303" s="94">
        <v>42332</v>
      </c>
      <c r="G5303" s="33" t="s">
        <v>17288</v>
      </c>
      <c r="H5303" s="33" t="s">
        <v>604</v>
      </c>
      <c r="I5303" s="33" t="s">
        <v>249</v>
      </c>
      <c r="J5303" s="62" t="s">
        <v>20695</v>
      </c>
      <c r="K5303" s="33" t="s">
        <v>524</v>
      </c>
      <c r="L5303" s="33" t="s">
        <v>525</v>
      </c>
      <c r="M5303" s="1" t="s">
        <v>48881</v>
      </c>
      <c r="N5303" s="33" t="s">
        <v>4952</v>
      </c>
      <c r="O5303" s="33" t="s">
        <v>19101</v>
      </c>
      <c r="P5303" s="33" t="s">
        <v>45791</v>
      </c>
      <c r="Q5303" s="33" t="s">
        <v>29986</v>
      </c>
      <c r="R5303" s="39" t="s">
        <v>17289</v>
      </c>
      <c r="S5303" s="33" t="s">
        <v>509</v>
      </c>
      <c r="T5303" s="33" t="s">
        <v>45897</v>
      </c>
      <c r="U5303" s="33" t="s">
        <v>39851</v>
      </c>
      <c r="V5303" s="33" t="s">
        <v>26484</v>
      </c>
      <c r="W5303" s="33" t="s">
        <v>26486</v>
      </c>
      <c r="X5303" s="33" t="s">
        <v>509</v>
      </c>
      <c r="Y5303" s="33">
        <v>1032</v>
      </c>
      <c r="AA5303" s="33" t="s">
        <v>42842</v>
      </c>
      <c r="AB5303" s="33">
        <v>3144</v>
      </c>
      <c r="AC5303" s="103">
        <v>16932</v>
      </c>
    </row>
    <row r="5304" spans="1:29" ht="13" customHeight="1" x14ac:dyDescent="0.2">
      <c r="A5304" s="33" t="s">
        <v>17290</v>
      </c>
      <c r="B5304" s="33">
        <v>45</v>
      </c>
      <c r="C5304" s="33" t="s">
        <v>13</v>
      </c>
      <c r="D5304" s="33" t="s">
        <v>30</v>
      </c>
      <c r="E5304" s="33" t="s">
        <v>17467</v>
      </c>
      <c r="F5304" s="94">
        <v>42332</v>
      </c>
      <c r="G5304" s="33" t="s">
        <v>17291</v>
      </c>
      <c r="H5304" s="33" t="s">
        <v>17292</v>
      </c>
      <c r="I5304" s="33" t="s">
        <v>121</v>
      </c>
      <c r="J5304" s="62" t="s">
        <v>20684</v>
      </c>
      <c r="K5304" s="33" t="s">
        <v>2241</v>
      </c>
      <c r="L5304" s="33" t="s">
        <v>17293</v>
      </c>
      <c r="M5304" s="1" t="s">
        <v>48101</v>
      </c>
      <c r="N5304" s="33" t="s">
        <v>20</v>
      </c>
      <c r="O5304" s="33" t="s">
        <v>26642</v>
      </c>
      <c r="P5304" s="33" t="s">
        <v>45791</v>
      </c>
      <c r="Q5304" s="33" t="s">
        <v>29986</v>
      </c>
      <c r="R5304" s="39" t="s">
        <v>17294</v>
      </c>
      <c r="S5304" s="33" t="s">
        <v>22</v>
      </c>
      <c r="T5304" s="33" t="s">
        <v>45897</v>
      </c>
      <c r="U5304" s="33" t="s">
        <v>39851</v>
      </c>
      <c r="V5304" s="33" t="s">
        <v>26482</v>
      </c>
      <c r="W5304" s="33" t="s">
        <v>26485</v>
      </c>
      <c r="X5304" s="33" t="s">
        <v>93</v>
      </c>
      <c r="Y5304" s="33">
        <v>1031</v>
      </c>
      <c r="AA5304" s="33" t="s">
        <v>42844</v>
      </c>
      <c r="AB5304" s="33">
        <v>3143</v>
      </c>
      <c r="AC5304" s="103">
        <v>16934</v>
      </c>
    </row>
    <row r="5305" spans="1:29" ht="13" customHeight="1" x14ac:dyDescent="0.2">
      <c r="A5305" s="33" t="s">
        <v>17295</v>
      </c>
      <c r="B5305" s="33">
        <v>49</v>
      </c>
      <c r="C5305" s="33" t="s">
        <v>13</v>
      </c>
      <c r="D5305" s="33" t="s">
        <v>41</v>
      </c>
      <c r="E5305" s="33" t="s">
        <v>17476</v>
      </c>
      <c r="F5305" s="94">
        <v>42331</v>
      </c>
      <c r="G5305" s="33" t="s">
        <v>17296</v>
      </c>
      <c r="H5305" s="33" t="s">
        <v>11296</v>
      </c>
      <c r="I5305" s="33" t="s">
        <v>66</v>
      </c>
      <c r="J5305" s="62" t="s">
        <v>20686</v>
      </c>
      <c r="K5305" s="33" t="s">
        <v>11298</v>
      </c>
      <c r="L5305" s="33" t="s">
        <v>11299</v>
      </c>
      <c r="M5305" s="1" t="s">
        <v>45959</v>
      </c>
      <c r="N5305" s="33" t="s">
        <v>4952</v>
      </c>
      <c r="O5305" s="33" t="s">
        <v>19102</v>
      </c>
      <c r="P5305" s="33" t="s">
        <v>42395</v>
      </c>
      <c r="Q5305" s="33" t="s">
        <v>29986</v>
      </c>
      <c r="R5305" s="39" t="s">
        <v>17297</v>
      </c>
      <c r="S5305" s="33" t="s">
        <v>22</v>
      </c>
      <c r="T5305" s="33" t="s">
        <v>21</v>
      </c>
      <c r="U5305" s="33" t="s">
        <v>26682</v>
      </c>
      <c r="V5305" s="33" t="s">
        <v>26482</v>
      </c>
      <c r="W5305" s="33" t="s">
        <v>26485</v>
      </c>
      <c r="X5305" s="33" t="s">
        <v>509</v>
      </c>
      <c r="Y5305" s="33">
        <v>1028</v>
      </c>
      <c r="AA5305" s="33" t="s">
        <v>42844</v>
      </c>
      <c r="AB5305" s="33">
        <v>3141</v>
      </c>
      <c r="AC5305" s="103">
        <v>16930</v>
      </c>
    </row>
    <row r="5306" spans="1:29" ht="13" customHeight="1" x14ac:dyDescent="0.2">
      <c r="A5306" s="33" t="s">
        <v>17298</v>
      </c>
      <c r="B5306" s="33">
        <v>50</v>
      </c>
      <c r="C5306" s="33" t="s">
        <v>13</v>
      </c>
      <c r="D5306" s="33" t="s">
        <v>30</v>
      </c>
      <c r="E5306" s="33" t="s">
        <v>17495</v>
      </c>
      <c r="F5306" s="94">
        <v>42331</v>
      </c>
      <c r="G5306" s="33" t="s">
        <v>17299</v>
      </c>
      <c r="H5306" s="33" t="s">
        <v>1199</v>
      </c>
      <c r="I5306" s="33" t="s">
        <v>62</v>
      </c>
      <c r="J5306" s="62" t="s">
        <v>20685</v>
      </c>
      <c r="K5306" s="33" t="s">
        <v>1200</v>
      </c>
      <c r="L5306" s="33" t="s">
        <v>11422</v>
      </c>
      <c r="M5306" s="1" t="s">
        <v>45979</v>
      </c>
      <c r="N5306" s="33" t="s">
        <v>20</v>
      </c>
      <c r="O5306" s="33" t="s">
        <v>19103</v>
      </c>
      <c r="P5306" s="33" t="s">
        <v>45791</v>
      </c>
      <c r="Q5306" s="33" t="s">
        <v>29986</v>
      </c>
      <c r="R5306" s="39" t="s">
        <v>17300</v>
      </c>
      <c r="S5306" s="33" t="s">
        <v>22</v>
      </c>
      <c r="T5306" s="33" t="s">
        <v>21</v>
      </c>
      <c r="U5306" s="33" t="s">
        <v>26689</v>
      </c>
      <c r="V5306" s="33" t="s">
        <v>26484</v>
      </c>
      <c r="W5306" s="33" t="s">
        <v>26485</v>
      </c>
      <c r="X5306" s="33" t="s">
        <v>93</v>
      </c>
      <c r="Y5306" s="33">
        <v>1030</v>
      </c>
      <c r="AA5306" s="33" t="s">
        <v>42844</v>
      </c>
      <c r="AB5306" s="33">
        <v>3140</v>
      </c>
      <c r="AC5306" s="103">
        <v>16931</v>
      </c>
    </row>
    <row r="5307" spans="1:29" ht="13" customHeight="1" x14ac:dyDescent="0.2">
      <c r="A5307" s="33" t="s">
        <v>17301</v>
      </c>
      <c r="B5307" s="33">
        <v>28</v>
      </c>
      <c r="C5307" s="33" t="s">
        <v>13</v>
      </c>
      <c r="D5307" s="33" t="s">
        <v>41</v>
      </c>
      <c r="F5307" s="94">
        <v>42330</v>
      </c>
      <c r="G5307" s="33" t="s">
        <v>17302</v>
      </c>
      <c r="H5307" s="33" t="s">
        <v>1209</v>
      </c>
      <c r="I5307" s="33" t="s">
        <v>191</v>
      </c>
      <c r="J5307" s="62" t="s">
        <v>15057</v>
      </c>
      <c r="K5307" s="33" t="s">
        <v>1209</v>
      </c>
      <c r="L5307" s="33" t="s">
        <v>1210</v>
      </c>
      <c r="M5307" s="1" t="s">
        <v>46036</v>
      </c>
      <c r="N5307" s="33" t="s">
        <v>20</v>
      </c>
      <c r="O5307" s="33" t="s">
        <v>19104</v>
      </c>
      <c r="P5307" s="33" t="s">
        <v>45791</v>
      </c>
      <c r="Q5307" s="33" t="s">
        <v>29986</v>
      </c>
      <c r="R5307" s="39" t="s">
        <v>17303</v>
      </c>
      <c r="S5307" s="33" t="s">
        <v>22</v>
      </c>
      <c r="T5307" s="33" t="s">
        <v>21</v>
      </c>
      <c r="U5307" s="33" t="s">
        <v>26689</v>
      </c>
      <c r="V5307" s="33" t="s">
        <v>26484</v>
      </c>
      <c r="W5307" s="33" t="s">
        <v>26485</v>
      </c>
      <c r="X5307" s="33" t="s">
        <v>93</v>
      </c>
      <c r="Y5307" s="33">
        <v>1029</v>
      </c>
      <c r="AA5307" s="33" t="s">
        <v>42842</v>
      </c>
      <c r="AB5307" s="33">
        <v>3138</v>
      </c>
      <c r="AC5307" s="103">
        <v>16929</v>
      </c>
    </row>
    <row r="5308" spans="1:29" ht="13" customHeight="1" x14ac:dyDescent="0.2">
      <c r="A5308" s="33" t="s">
        <v>17304</v>
      </c>
      <c r="B5308" s="33">
        <v>45</v>
      </c>
      <c r="C5308" s="33" t="s">
        <v>13</v>
      </c>
      <c r="D5308" s="33" t="s">
        <v>30</v>
      </c>
      <c r="E5308" s="33" t="s">
        <v>17494</v>
      </c>
      <c r="F5308" s="94">
        <v>42330</v>
      </c>
      <c r="G5308" s="33" t="s">
        <v>17305</v>
      </c>
      <c r="H5308" s="33" t="s">
        <v>1502</v>
      </c>
      <c r="I5308" s="33" t="s">
        <v>249</v>
      </c>
      <c r="J5308" s="62" t="s">
        <v>6802</v>
      </c>
      <c r="K5308" s="33" t="s">
        <v>5718</v>
      </c>
      <c r="L5308" s="33" t="s">
        <v>6803</v>
      </c>
      <c r="M5308" s="1" t="s">
        <v>46259</v>
      </c>
      <c r="N5308" s="33" t="s">
        <v>20</v>
      </c>
      <c r="O5308" s="33" t="s">
        <v>19105</v>
      </c>
      <c r="P5308" s="33" t="s">
        <v>45791</v>
      </c>
      <c r="Q5308" s="33" t="s">
        <v>29986</v>
      </c>
      <c r="R5308" s="39" t="s">
        <v>17306</v>
      </c>
      <c r="S5308" s="33" t="s">
        <v>93</v>
      </c>
      <c r="T5308" s="33" t="s">
        <v>21</v>
      </c>
      <c r="U5308" s="33" t="s">
        <v>26689</v>
      </c>
      <c r="V5308" s="33" t="s">
        <v>26484</v>
      </c>
      <c r="W5308" s="33" t="s">
        <v>26485</v>
      </c>
      <c r="X5308" s="33" t="s">
        <v>93</v>
      </c>
      <c r="Y5308" s="33">
        <v>1027</v>
      </c>
      <c r="AA5308" s="33" t="s">
        <v>42844</v>
      </c>
      <c r="AB5308" s="33">
        <v>3137</v>
      </c>
      <c r="AC5308" s="103">
        <v>16927</v>
      </c>
    </row>
    <row r="5309" spans="1:29" ht="13" customHeight="1" x14ac:dyDescent="0.2">
      <c r="A5309" s="33" t="s">
        <v>17307</v>
      </c>
      <c r="B5309" s="33">
        <v>47</v>
      </c>
      <c r="C5309" s="33" t="s">
        <v>13</v>
      </c>
      <c r="D5309" s="33" t="s">
        <v>30</v>
      </c>
      <c r="E5309" s="33" t="s">
        <v>17475</v>
      </c>
      <c r="F5309" s="94">
        <v>42330</v>
      </c>
      <c r="G5309" s="33" t="s">
        <v>17308</v>
      </c>
      <c r="H5309" s="33" t="s">
        <v>384</v>
      </c>
      <c r="I5309" s="33" t="s">
        <v>38</v>
      </c>
      <c r="J5309" s="62" t="s">
        <v>20692</v>
      </c>
      <c r="K5309" s="33" t="s">
        <v>287</v>
      </c>
      <c r="L5309" s="33" t="s">
        <v>385</v>
      </c>
      <c r="M5309" s="1" t="s">
        <v>45976</v>
      </c>
      <c r="N5309" s="33" t="s">
        <v>20</v>
      </c>
      <c r="O5309" s="33" t="s">
        <v>19106</v>
      </c>
      <c r="P5309" s="33" t="s">
        <v>45791</v>
      </c>
      <c r="Q5309" s="33" t="s">
        <v>29986</v>
      </c>
      <c r="R5309" s="39" t="s">
        <v>17309</v>
      </c>
      <c r="S5309" s="33" t="s">
        <v>509</v>
      </c>
      <c r="T5309" s="33" t="s">
        <v>21</v>
      </c>
      <c r="U5309" s="33" t="s">
        <v>26682</v>
      </c>
      <c r="V5309" s="33" t="s">
        <v>26484</v>
      </c>
      <c r="W5309" s="33" t="s">
        <v>26485</v>
      </c>
      <c r="X5309" s="33" t="s">
        <v>93</v>
      </c>
      <c r="Y5309" s="33">
        <v>1025</v>
      </c>
      <c r="AA5309" s="33" t="s">
        <v>42844</v>
      </c>
      <c r="AB5309" s="33">
        <v>3139</v>
      </c>
      <c r="AC5309" s="103">
        <v>16928</v>
      </c>
    </row>
    <row r="5310" spans="1:29" ht="13" customHeight="1" x14ac:dyDescent="0.2">
      <c r="A5310" s="33" t="s">
        <v>17310</v>
      </c>
      <c r="B5310" s="33">
        <v>24</v>
      </c>
      <c r="C5310" s="33" t="s">
        <v>13</v>
      </c>
      <c r="D5310" s="33" t="s">
        <v>30</v>
      </c>
      <c r="E5310" s="33" t="s">
        <v>17471</v>
      </c>
      <c r="F5310" s="94">
        <v>42329</v>
      </c>
      <c r="G5310" s="33" t="s">
        <v>17311</v>
      </c>
      <c r="H5310" s="33" t="s">
        <v>88</v>
      </c>
      <c r="I5310" s="33" t="s">
        <v>366</v>
      </c>
      <c r="J5310" s="62" t="s">
        <v>20682</v>
      </c>
      <c r="K5310" s="33" t="s">
        <v>20683</v>
      </c>
      <c r="L5310" s="33" t="s">
        <v>17312</v>
      </c>
      <c r="M5310" s="1" t="s">
        <v>48102</v>
      </c>
      <c r="N5310" s="33" t="s">
        <v>20</v>
      </c>
      <c r="O5310" s="33" t="s">
        <v>29975</v>
      </c>
      <c r="P5310" s="33" t="s">
        <v>45791</v>
      </c>
      <c r="Q5310" s="33" t="s">
        <v>29986</v>
      </c>
      <c r="R5310" s="39" t="s">
        <v>17313</v>
      </c>
      <c r="S5310" s="33" t="s">
        <v>22</v>
      </c>
      <c r="T5310" s="33" t="s">
        <v>45897</v>
      </c>
      <c r="U5310" s="33" t="s">
        <v>49804</v>
      </c>
      <c r="V5310" s="33" t="s">
        <v>26484</v>
      </c>
      <c r="W5310" s="33" t="s">
        <v>26486</v>
      </c>
      <c r="X5310" s="33" t="s">
        <v>93</v>
      </c>
      <c r="Y5310" s="33">
        <v>1026</v>
      </c>
      <c r="AA5310" s="33" t="s">
        <v>42843</v>
      </c>
      <c r="AB5310" s="33">
        <v>3136</v>
      </c>
      <c r="AC5310" s="103">
        <v>16926</v>
      </c>
    </row>
    <row r="5311" spans="1:29" ht="13" customHeight="1" x14ac:dyDescent="0.2">
      <c r="A5311" s="33" t="s">
        <v>17320</v>
      </c>
      <c r="B5311" s="33">
        <v>39</v>
      </c>
      <c r="C5311" s="33" t="s">
        <v>13</v>
      </c>
      <c r="D5311" s="33" t="s">
        <v>30</v>
      </c>
      <c r="E5311" s="33" t="s">
        <v>17493</v>
      </c>
      <c r="F5311" s="94">
        <v>42328</v>
      </c>
      <c r="G5311" s="33" t="s">
        <v>17321</v>
      </c>
      <c r="H5311" s="33" t="s">
        <v>265</v>
      </c>
      <c r="I5311" s="33" t="s">
        <v>159</v>
      </c>
      <c r="J5311" s="62" t="s">
        <v>20687</v>
      </c>
      <c r="K5311" s="33" t="s">
        <v>20688</v>
      </c>
      <c r="L5311" s="33" t="s">
        <v>17322</v>
      </c>
      <c r="M5311" s="1" t="s">
        <v>47435</v>
      </c>
      <c r="N5311" s="33" t="s">
        <v>20</v>
      </c>
      <c r="O5311" s="33" t="s">
        <v>19107</v>
      </c>
      <c r="P5311" s="33" t="s">
        <v>45791</v>
      </c>
      <c r="Q5311" s="33" t="s">
        <v>29986</v>
      </c>
      <c r="R5311" s="39" t="s">
        <v>17323</v>
      </c>
      <c r="S5311" s="33" t="s">
        <v>509</v>
      </c>
      <c r="T5311" s="33" t="s">
        <v>21</v>
      </c>
      <c r="U5311" s="33" t="s">
        <v>26689</v>
      </c>
      <c r="V5311" s="33" t="s">
        <v>26484</v>
      </c>
      <c r="W5311" s="33" t="s">
        <v>26485</v>
      </c>
      <c r="X5311" s="33" t="s">
        <v>93</v>
      </c>
      <c r="Y5311" s="33">
        <v>1024</v>
      </c>
      <c r="AA5311" s="33" t="s">
        <v>42844</v>
      </c>
      <c r="AB5311" s="33">
        <v>3132</v>
      </c>
      <c r="AC5311" s="103">
        <v>16923</v>
      </c>
    </row>
    <row r="5312" spans="1:29" ht="13" customHeight="1" x14ac:dyDescent="0.2">
      <c r="A5312" s="33" t="s">
        <v>17223</v>
      </c>
      <c r="B5312" s="33">
        <v>29</v>
      </c>
      <c r="C5312" s="33" t="s">
        <v>13</v>
      </c>
      <c r="D5312" s="33" t="s">
        <v>78</v>
      </c>
      <c r="E5312" s="33" t="s">
        <v>42927</v>
      </c>
      <c r="F5312" s="94">
        <v>42328</v>
      </c>
      <c r="G5312" s="33" t="s">
        <v>17224</v>
      </c>
      <c r="H5312" s="33" t="s">
        <v>323</v>
      </c>
      <c r="I5312" s="33" t="s">
        <v>38</v>
      </c>
      <c r="J5312" s="62" t="s">
        <v>17225</v>
      </c>
      <c r="K5312" s="33" t="s">
        <v>287</v>
      </c>
      <c r="L5312" s="33" t="s">
        <v>288</v>
      </c>
      <c r="M5312" s="1" t="s">
        <v>45919</v>
      </c>
      <c r="N5312" s="33" t="s">
        <v>20</v>
      </c>
      <c r="O5312" s="33" t="s">
        <v>42928</v>
      </c>
      <c r="P5312" s="33" t="s">
        <v>49746</v>
      </c>
      <c r="Q5312" s="33" t="s">
        <v>29986</v>
      </c>
      <c r="R5312" s="39" t="s">
        <v>42929</v>
      </c>
      <c r="S5312" s="33" t="s">
        <v>509</v>
      </c>
      <c r="T5312" s="33" t="s">
        <v>45897</v>
      </c>
      <c r="U5312" s="33" t="s">
        <v>49804</v>
      </c>
      <c r="V5312" s="33" t="s">
        <v>26482</v>
      </c>
      <c r="W5312" s="33" t="s">
        <v>26485</v>
      </c>
      <c r="X5312" s="33" t="s">
        <v>93</v>
      </c>
      <c r="Y5312" s="33">
        <v>1023</v>
      </c>
      <c r="AA5312" s="33" t="s">
        <v>42844</v>
      </c>
      <c r="AB5312" s="33">
        <v>3133</v>
      </c>
      <c r="AC5312" s="103">
        <v>16919</v>
      </c>
    </row>
    <row r="5313" spans="1:29" ht="13" customHeight="1" x14ac:dyDescent="0.2">
      <c r="A5313" s="33" t="s">
        <v>17316</v>
      </c>
      <c r="B5313" s="33">
        <v>32</v>
      </c>
      <c r="C5313" s="33" t="s">
        <v>13</v>
      </c>
      <c r="D5313" s="33" t="s">
        <v>30</v>
      </c>
      <c r="E5313" s="33" t="s">
        <v>17470</v>
      </c>
      <c r="F5313" s="94">
        <v>42328</v>
      </c>
      <c r="G5313" s="33" t="s">
        <v>17317</v>
      </c>
      <c r="H5313" s="33" t="s">
        <v>17318</v>
      </c>
      <c r="I5313" s="33" t="s">
        <v>159</v>
      </c>
      <c r="J5313" s="62" t="s">
        <v>20701</v>
      </c>
      <c r="K5313" s="33" t="s">
        <v>20702</v>
      </c>
      <c r="L5313" s="33" t="s">
        <v>36794</v>
      </c>
      <c r="M5313" s="1" t="s">
        <v>47935</v>
      </c>
      <c r="N5313" s="33" t="s">
        <v>362</v>
      </c>
      <c r="O5313" s="33" t="s">
        <v>29976</v>
      </c>
      <c r="P5313" s="33" t="s">
        <v>45791</v>
      </c>
      <c r="Q5313" s="33" t="s">
        <v>29986</v>
      </c>
      <c r="R5313" s="39" t="s">
        <v>17319</v>
      </c>
      <c r="S5313" s="33" t="s">
        <v>22</v>
      </c>
      <c r="T5313" s="33" t="s">
        <v>45897</v>
      </c>
      <c r="U5313" s="51" t="s">
        <v>49804</v>
      </c>
      <c r="AA5313" s="33" t="s">
        <v>42843</v>
      </c>
      <c r="AB5313" s="33">
        <v>3134</v>
      </c>
      <c r="AC5313" s="103">
        <v>16924</v>
      </c>
    </row>
    <row r="5314" spans="1:29" ht="13" customHeight="1" x14ac:dyDescent="0.2">
      <c r="A5314" s="33" t="s">
        <v>36842</v>
      </c>
      <c r="B5314" s="33">
        <v>56</v>
      </c>
      <c r="C5314" s="33" t="s">
        <v>13</v>
      </c>
      <c r="D5314" s="33" t="s">
        <v>41</v>
      </c>
      <c r="F5314" s="94">
        <v>42328</v>
      </c>
      <c r="G5314" s="33" t="s">
        <v>17314</v>
      </c>
      <c r="H5314" s="33" t="s">
        <v>384</v>
      </c>
      <c r="I5314" s="33" t="s">
        <v>38</v>
      </c>
      <c r="J5314" s="62" t="s">
        <v>20693</v>
      </c>
      <c r="K5314" s="33" t="s">
        <v>287</v>
      </c>
      <c r="L5314" s="33" t="s">
        <v>385</v>
      </c>
      <c r="M5314" s="1" t="s">
        <v>45976</v>
      </c>
      <c r="N5314" s="33" t="s">
        <v>20</v>
      </c>
      <c r="O5314" s="33" t="s">
        <v>29977</v>
      </c>
      <c r="P5314" s="33" t="s">
        <v>31864</v>
      </c>
      <c r="Q5314" s="33" t="s">
        <v>29986</v>
      </c>
      <c r="R5314" s="39" t="s">
        <v>17315</v>
      </c>
      <c r="S5314" s="33" t="s">
        <v>22</v>
      </c>
      <c r="T5314" s="33" t="s">
        <v>28</v>
      </c>
      <c r="U5314" s="33" t="s">
        <v>26487</v>
      </c>
      <c r="Y5314" s="33">
        <v>2870</v>
      </c>
      <c r="AA5314" s="33" t="s">
        <v>42844</v>
      </c>
      <c r="AB5314" s="33">
        <v>3135</v>
      </c>
      <c r="AC5314" s="103">
        <v>16925</v>
      </c>
    </row>
    <row r="5315" spans="1:29" ht="13" customHeight="1" x14ac:dyDescent="0.2">
      <c r="A5315" s="33" t="s">
        <v>17216</v>
      </c>
      <c r="B5315" s="33">
        <v>27</v>
      </c>
      <c r="C5315" s="33" t="s">
        <v>13</v>
      </c>
      <c r="D5315" s="33" t="s">
        <v>78</v>
      </c>
      <c r="E5315" s="33" t="s">
        <v>17217</v>
      </c>
      <c r="F5315" s="94">
        <v>42327</v>
      </c>
      <c r="G5315" s="33" t="s">
        <v>17218</v>
      </c>
      <c r="H5315" s="33" t="s">
        <v>2978</v>
      </c>
      <c r="I5315" s="33" t="s">
        <v>55</v>
      </c>
      <c r="J5315" s="62" t="s">
        <v>17219</v>
      </c>
      <c r="K5315" s="33" t="s">
        <v>2980</v>
      </c>
      <c r="L5315" s="33" t="s">
        <v>17220</v>
      </c>
      <c r="M5315" s="1" t="s">
        <v>46904</v>
      </c>
      <c r="N5315" s="33" t="s">
        <v>20</v>
      </c>
      <c r="O5315" s="33" t="s">
        <v>17221</v>
      </c>
      <c r="P5315" s="33" t="s">
        <v>504</v>
      </c>
      <c r="Q5315" s="33" t="s">
        <v>29986</v>
      </c>
      <c r="R5315" s="39" t="s">
        <v>17222</v>
      </c>
      <c r="S5315" s="33" t="s">
        <v>93</v>
      </c>
      <c r="T5315" s="33" t="s">
        <v>21</v>
      </c>
      <c r="U5315" s="33" t="s">
        <v>26682</v>
      </c>
      <c r="V5315" s="33" t="s">
        <v>26484</v>
      </c>
      <c r="W5315" s="33" t="s">
        <v>26485</v>
      </c>
      <c r="X5315" s="33" t="s">
        <v>93</v>
      </c>
      <c r="Y5315" s="33">
        <v>1021</v>
      </c>
      <c r="AA5315" s="33" t="s">
        <v>42844</v>
      </c>
      <c r="AB5315" s="33">
        <v>3130</v>
      </c>
      <c r="AC5315" s="103">
        <v>16920</v>
      </c>
    </row>
    <row r="5316" spans="1:29" ht="13" customHeight="1" x14ac:dyDescent="0.2">
      <c r="A5316" s="33" t="s">
        <v>17226</v>
      </c>
      <c r="B5316" s="33">
        <v>34</v>
      </c>
      <c r="C5316" s="33" t="s">
        <v>13</v>
      </c>
      <c r="D5316" s="33" t="s">
        <v>78</v>
      </c>
      <c r="E5316" s="33" t="s">
        <v>17474</v>
      </c>
      <c r="F5316" s="94">
        <v>42327</v>
      </c>
      <c r="G5316" s="33" t="s">
        <v>17227</v>
      </c>
      <c r="H5316" s="33" t="s">
        <v>106</v>
      </c>
      <c r="I5316" s="33" t="s">
        <v>3344</v>
      </c>
      <c r="J5316" s="62" t="s">
        <v>9666</v>
      </c>
      <c r="K5316" s="33" t="s">
        <v>3346</v>
      </c>
      <c r="L5316" s="33" t="s">
        <v>17507</v>
      </c>
      <c r="M5316" s="1" t="s">
        <v>46501</v>
      </c>
      <c r="N5316" s="33" t="s">
        <v>20</v>
      </c>
      <c r="O5316" s="33" t="s">
        <v>17228</v>
      </c>
      <c r="P5316" s="33" t="s">
        <v>45771</v>
      </c>
      <c r="Q5316" s="33" t="s">
        <v>29986</v>
      </c>
      <c r="R5316" s="39" t="s">
        <v>17229</v>
      </c>
      <c r="S5316" s="33" t="s">
        <v>22</v>
      </c>
      <c r="T5316" s="33" t="s">
        <v>21</v>
      </c>
      <c r="U5316" s="33" t="s">
        <v>26682</v>
      </c>
      <c r="V5316" s="33" t="s">
        <v>26482</v>
      </c>
      <c r="W5316" s="33" t="s">
        <v>26485</v>
      </c>
      <c r="X5316" s="33" t="s">
        <v>93</v>
      </c>
      <c r="Y5316" s="33">
        <v>1022</v>
      </c>
      <c r="AA5316" s="33" t="s">
        <v>42842</v>
      </c>
      <c r="AB5316" s="33">
        <v>3131</v>
      </c>
      <c r="AC5316" s="103">
        <v>16918</v>
      </c>
    </row>
    <row r="5317" spans="1:29" ht="13" customHeight="1" x14ac:dyDescent="0.2">
      <c r="A5317" s="33" t="s">
        <v>17211</v>
      </c>
      <c r="B5317" s="33">
        <v>34</v>
      </c>
      <c r="C5317" s="33" t="s">
        <v>13</v>
      </c>
      <c r="D5317" s="33" t="s">
        <v>78</v>
      </c>
      <c r="E5317" s="33" t="s">
        <v>17212</v>
      </c>
      <c r="F5317" s="94">
        <v>42327</v>
      </c>
      <c r="G5317" s="33" t="s">
        <v>17213</v>
      </c>
      <c r="H5317" s="33" t="s">
        <v>3264</v>
      </c>
      <c r="I5317" s="33" t="s">
        <v>55</v>
      </c>
      <c r="J5317" s="62" t="s">
        <v>6879</v>
      </c>
      <c r="K5317" s="33" t="s">
        <v>3266</v>
      </c>
      <c r="L5317" s="33" t="s">
        <v>3267</v>
      </c>
      <c r="M5317" s="1" t="s">
        <v>46215</v>
      </c>
      <c r="N5317" s="33" t="s">
        <v>20</v>
      </c>
      <c r="O5317" s="33" t="s">
        <v>17214</v>
      </c>
      <c r="P5317" s="33" t="s">
        <v>45771</v>
      </c>
      <c r="Q5317" s="33" t="s">
        <v>29986</v>
      </c>
      <c r="R5317" s="39" t="s">
        <v>17215</v>
      </c>
      <c r="S5317" s="33" t="s">
        <v>22</v>
      </c>
      <c r="T5317" s="33" t="s">
        <v>21</v>
      </c>
      <c r="U5317" s="33" t="s">
        <v>26689</v>
      </c>
      <c r="V5317" s="33" t="s">
        <v>26484</v>
      </c>
      <c r="X5317" s="33" t="s">
        <v>93</v>
      </c>
      <c r="Y5317" s="33">
        <v>1020</v>
      </c>
      <c r="AA5317" s="33" t="s">
        <v>42844</v>
      </c>
      <c r="AB5317" s="33">
        <v>3129</v>
      </c>
      <c r="AC5317" s="103">
        <v>16921</v>
      </c>
    </row>
    <row r="5318" spans="1:29" ht="13" customHeight="1" x14ac:dyDescent="0.2">
      <c r="A5318" s="33" t="s">
        <v>17205</v>
      </c>
      <c r="B5318" s="33">
        <v>44</v>
      </c>
      <c r="C5318" s="33" t="s">
        <v>13</v>
      </c>
      <c r="D5318" s="33" t="s">
        <v>78</v>
      </c>
      <c r="E5318" s="33" t="s">
        <v>17206</v>
      </c>
      <c r="F5318" s="94">
        <v>42326</v>
      </c>
      <c r="G5318" s="33" t="s">
        <v>17207</v>
      </c>
      <c r="H5318" s="33" t="s">
        <v>270</v>
      </c>
      <c r="I5318" s="33" t="s">
        <v>50</v>
      </c>
      <c r="J5318" s="62" t="s">
        <v>17208</v>
      </c>
      <c r="K5318" s="33" t="s">
        <v>9170</v>
      </c>
      <c r="L5318" s="33" t="s">
        <v>3614</v>
      </c>
      <c r="M5318" s="1" t="s">
        <v>47818</v>
      </c>
      <c r="N5318" s="33" t="s">
        <v>20</v>
      </c>
      <c r="O5318" s="33" t="s">
        <v>17209</v>
      </c>
      <c r="P5318" s="33" t="s">
        <v>947</v>
      </c>
      <c r="Q5318" s="33" t="s">
        <v>29986</v>
      </c>
      <c r="R5318" s="39" t="s">
        <v>17210</v>
      </c>
      <c r="S5318" s="33" t="s">
        <v>22</v>
      </c>
      <c r="T5318" s="33" t="s">
        <v>21</v>
      </c>
      <c r="U5318" s="33" t="s">
        <v>26689</v>
      </c>
      <c r="V5318" s="33" t="s">
        <v>26484</v>
      </c>
      <c r="W5318" s="33" t="s">
        <v>26485</v>
      </c>
      <c r="X5318" s="33" t="s">
        <v>93</v>
      </c>
      <c r="Y5318" s="33">
        <v>1019</v>
      </c>
      <c r="AA5318" s="33" t="s">
        <v>42844</v>
      </c>
      <c r="AB5318" s="33">
        <v>3126</v>
      </c>
      <c r="AC5318" s="103">
        <v>16915</v>
      </c>
    </row>
    <row r="5319" spans="1:29" ht="13" customHeight="1" x14ac:dyDescent="0.2">
      <c r="A5319" s="33" t="s">
        <v>17199</v>
      </c>
      <c r="B5319" s="33">
        <v>25</v>
      </c>
      <c r="C5319" s="33" t="s">
        <v>13</v>
      </c>
      <c r="D5319" s="33" t="s">
        <v>78</v>
      </c>
      <c r="E5319" s="33" t="s">
        <v>17200</v>
      </c>
      <c r="F5319" s="94">
        <v>42326</v>
      </c>
      <c r="G5319" s="33" t="s">
        <v>17201</v>
      </c>
      <c r="H5319" s="33" t="s">
        <v>17202</v>
      </c>
      <c r="I5319" s="33" t="s">
        <v>55</v>
      </c>
      <c r="J5319" s="62" t="s">
        <v>17203</v>
      </c>
      <c r="K5319" s="33" t="s">
        <v>147</v>
      </c>
      <c r="L5319" s="33" t="s">
        <v>15640</v>
      </c>
      <c r="M5319" s="1" t="s">
        <v>48103</v>
      </c>
      <c r="N5319" s="33" t="s">
        <v>20</v>
      </c>
      <c r="O5319" s="33" t="s">
        <v>27665</v>
      </c>
      <c r="P5319" s="33" t="s">
        <v>45771</v>
      </c>
      <c r="Q5319" s="33" t="s">
        <v>29986</v>
      </c>
      <c r="R5319" s="39" t="s">
        <v>17204</v>
      </c>
      <c r="S5319" s="33" t="s">
        <v>22</v>
      </c>
      <c r="T5319" s="33" t="s">
        <v>45897</v>
      </c>
      <c r="U5319" s="33" t="s">
        <v>27666</v>
      </c>
      <c r="V5319" s="33" t="s">
        <v>26482</v>
      </c>
      <c r="W5319" s="33" t="s">
        <v>26485</v>
      </c>
      <c r="X5319" s="33" t="s">
        <v>93</v>
      </c>
      <c r="Y5319" s="33">
        <v>1017</v>
      </c>
      <c r="AA5319" s="33" t="s">
        <v>42844</v>
      </c>
      <c r="AB5319" s="33">
        <v>3127</v>
      </c>
      <c r="AC5319" s="103">
        <v>16916</v>
      </c>
    </row>
    <row r="5320" spans="1:29" ht="13" customHeight="1" x14ac:dyDescent="0.2">
      <c r="A5320" s="33" t="s">
        <v>18455</v>
      </c>
      <c r="B5320" s="33">
        <v>30</v>
      </c>
      <c r="C5320" s="33" t="s">
        <v>102</v>
      </c>
      <c r="D5320" s="33" t="s">
        <v>78</v>
      </c>
      <c r="E5320" s="33" t="s">
        <v>18456</v>
      </c>
      <c r="F5320" s="94">
        <v>42326</v>
      </c>
      <c r="G5320" s="33" t="s">
        <v>18457</v>
      </c>
      <c r="H5320" s="33" t="s">
        <v>2169</v>
      </c>
      <c r="I5320" s="33" t="s">
        <v>197</v>
      </c>
      <c r="K5320" s="33" t="s">
        <v>19145</v>
      </c>
      <c r="L5320" s="33" t="s">
        <v>10461</v>
      </c>
      <c r="M5320" s="1" t="s">
        <v>48104</v>
      </c>
      <c r="N5320" s="33" t="s">
        <v>20</v>
      </c>
      <c r="O5320" s="33" t="s">
        <v>18466</v>
      </c>
      <c r="P5320" s="33" t="s">
        <v>19408</v>
      </c>
      <c r="Q5320" s="33" t="s">
        <v>1081</v>
      </c>
      <c r="R5320" s="39" t="s">
        <v>18458</v>
      </c>
      <c r="S5320" s="33" t="s">
        <v>93</v>
      </c>
      <c r="T5320" s="33" t="s">
        <v>45897</v>
      </c>
      <c r="U5320" s="51" t="s">
        <v>49804</v>
      </c>
      <c r="Z5320" s="33" t="s">
        <v>42353</v>
      </c>
      <c r="AA5320" s="33" t="s">
        <v>49699</v>
      </c>
      <c r="AB5320" s="33">
        <v>3128</v>
      </c>
      <c r="AC5320" s="103"/>
    </row>
    <row r="5321" spans="1:29" ht="13" customHeight="1" x14ac:dyDescent="0.2">
      <c r="A5321" s="33" t="s">
        <v>17181</v>
      </c>
      <c r="B5321" s="33">
        <v>21</v>
      </c>
      <c r="C5321" s="33" t="s">
        <v>13</v>
      </c>
      <c r="D5321" s="33" t="s">
        <v>78</v>
      </c>
      <c r="E5321" s="33" t="s">
        <v>17182</v>
      </c>
      <c r="F5321" s="94">
        <v>42325</v>
      </c>
      <c r="G5321" s="33" t="s">
        <v>17183</v>
      </c>
      <c r="H5321" s="33" t="s">
        <v>17184</v>
      </c>
      <c r="I5321" s="33" t="s">
        <v>25</v>
      </c>
      <c r="J5321" s="62" t="s">
        <v>17185</v>
      </c>
      <c r="K5321" s="33" t="s">
        <v>944</v>
      </c>
      <c r="L5321" s="33" t="s">
        <v>17186</v>
      </c>
      <c r="M5321" s="1" t="s">
        <v>48105</v>
      </c>
      <c r="N5321" s="33" t="s">
        <v>20</v>
      </c>
      <c r="O5321" s="33" t="s">
        <v>17187</v>
      </c>
      <c r="P5321" s="33" t="s">
        <v>504</v>
      </c>
      <c r="Q5321" s="33" t="s">
        <v>29986</v>
      </c>
      <c r="R5321" s="39" t="s">
        <v>17188</v>
      </c>
      <c r="S5321" s="33" t="s">
        <v>509</v>
      </c>
      <c r="T5321" s="33" t="s">
        <v>21</v>
      </c>
      <c r="U5321" s="33" t="s">
        <v>26689</v>
      </c>
      <c r="V5321" s="33" t="s">
        <v>26484</v>
      </c>
      <c r="W5321" s="33" t="s">
        <v>26485</v>
      </c>
      <c r="X5321" s="33" t="s">
        <v>93</v>
      </c>
      <c r="Y5321" s="33">
        <v>1011</v>
      </c>
      <c r="AA5321" s="33" t="s">
        <v>42844</v>
      </c>
      <c r="AB5321" s="33">
        <v>3121</v>
      </c>
      <c r="AC5321" s="103">
        <v>16911</v>
      </c>
    </row>
    <row r="5322" spans="1:29" ht="13" customHeight="1" x14ac:dyDescent="0.2">
      <c r="A5322" s="33" t="s">
        <v>17194</v>
      </c>
      <c r="B5322" s="33">
        <v>28</v>
      </c>
      <c r="C5322" s="33" t="s">
        <v>13</v>
      </c>
      <c r="D5322" s="33" t="s">
        <v>78</v>
      </c>
      <c r="E5322" s="33" t="s">
        <v>17195</v>
      </c>
      <c r="F5322" s="94">
        <v>42325</v>
      </c>
      <c r="G5322" s="33" t="s">
        <v>17196</v>
      </c>
      <c r="H5322" s="33" t="s">
        <v>195</v>
      </c>
      <c r="I5322" s="33" t="s">
        <v>55</v>
      </c>
      <c r="J5322" s="62" t="s">
        <v>10346</v>
      </c>
      <c r="K5322" s="33" t="s">
        <v>147</v>
      </c>
      <c r="L5322" s="33" t="s">
        <v>148</v>
      </c>
      <c r="M5322" s="1" t="s">
        <v>46168</v>
      </c>
      <c r="N5322" s="33" t="s">
        <v>20</v>
      </c>
      <c r="O5322" s="33" t="s">
        <v>17197</v>
      </c>
      <c r="P5322" s="33" t="s">
        <v>45771</v>
      </c>
      <c r="Q5322" s="33" t="s">
        <v>29986</v>
      </c>
      <c r="R5322" s="39" t="s">
        <v>17198</v>
      </c>
      <c r="S5322" s="33" t="s">
        <v>509</v>
      </c>
      <c r="T5322" s="33" t="s">
        <v>21</v>
      </c>
      <c r="U5322" s="33" t="s">
        <v>26689</v>
      </c>
      <c r="V5322" s="33" t="s">
        <v>26484</v>
      </c>
      <c r="W5322" s="33" t="s">
        <v>26486</v>
      </c>
      <c r="X5322" s="33" t="s">
        <v>93</v>
      </c>
      <c r="Y5322" s="33">
        <v>1010</v>
      </c>
      <c r="AA5322" s="33" t="s">
        <v>42844</v>
      </c>
      <c r="AB5322" s="33">
        <v>3120</v>
      </c>
      <c r="AC5322" s="103">
        <v>16906</v>
      </c>
    </row>
    <row r="5323" spans="1:29" ht="13" customHeight="1" x14ac:dyDescent="0.2">
      <c r="A5323" s="33" t="s">
        <v>17328</v>
      </c>
      <c r="B5323" s="33">
        <v>47</v>
      </c>
      <c r="C5323" s="33" t="s">
        <v>13</v>
      </c>
      <c r="D5323" s="33" t="s">
        <v>30</v>
      </c>
      <c r="E5323" s="33" t="s">
        <v>17473</v>
      </c>
      <c r="F5323" s="94">
        <v>42325</v>
      </c>
      <c r="G5323" s="33" t="s">
        <v>17329</v>
      </c>
      <c r="H5323" s="33" t="s">
        <v>17330</v>
      </c>
      <c r="I5323" s="33" t="s">
        <v>74</v>
      </c>
      <c r="J5323" s="62">
        <v>8087</v>
      </c>
      <c r="K5323" s="33" t="s">
        <v>592</v>
      </c>
      <c r="L5323" s="33" t="s">
        <v>17331</v>
      </c>
      <c r="M5323" s="1" t="s">
        <v>48106</v>
      </c>
      <c r="N5323" s="33" t="s">
        <v>20</v>
      </c>
      <c r="O5323" s="33" t="s">
        <v>19108</v>
      </c>
      <c r="P5323" s="33" t="s">
        <v>31754</v>
      </c>
      <c r="Q5323" s="33" t="s">
        <v>29986</v>
      </c>
      <c r="R5323" s="39" t="s">
        <v>17332</v>
      </c>
      <c r="S5323" s="33" t="s">
        <v>509</v>
      </c>
      <c r="T5323" s="33" t="s">
        <v>21</v>
      </c>
      <c r="U5323" s="33" t="s">
        <v>26689</v>
      </c>
      <c r="V5323" s="33" t="s">
        <v>26484</v>
      </c>
      <c r="W5323" s="33" t="s">
        <v>26485</v>
      </c>
      <c r="X5323" s="33" t="s">
        <v>93</v>
      </c>
      <c r="Y5323" s="33">
        <v>1018</v>
      </c>
      <c r="AA5323" s="33" t="s">
        <v>42844</v>
      </c>
      <c r="AB5323" s="33">
        <v>3122</v>
      </c>
      <c r="AC5323" s="103">
        <v>16909</v>
      </c>
    </row>
    <row r="5324" spans="1:29" ht="13" customHeight="1" x14ac:dyDescent="0.2">
      <c r="A5324" s="33" t="s">
        <v>17325</v>
      </c>
      <c r="B5324" s="33">
        <v>41</v>
      </c>
      <c r="C5324" s="33" t="s">
        <v>13</v>
      </c>
      <c r="D5324" s="33" t="s">
        <v>30</v>
      </c>
      <c r="F5324" s="94">
        <v>42325</v>
      </c>
      <c r="G5324" s="33" t="s">
        <v>17326</v>
      </c>
      <c r="H5324" s="33" t="s">
        <v>1511</v>
      </c>
      <c r="I5324" s="33" t="s">
        <v>66</v>
      </c>
      <c r="J5324" s="62" t="s">
        <v>20738</v>
      </c>
      <c r="K5324" s="33" t="s">
        <v>1513</v>
      </c>
      <c r="L5324" s="33" t="s">
        <v>1514</v>
      </c>
      <c r="M5324" s="1" t="s">
        <v>47849</v>
      </c>
      <c r="N5324" s="33" t="s">
        <v>20</v>
      </c>
      <c r="O5324" s="51" t="s">
        <v>36625</v>
      </c>
      <c r="P5324" s="33" t="s">
        <v>42395</v>
      </c>
      <c r="Q5324" s="33" t="s">
        <v>29986</v>
      </c>
      <c r="R5324" s="39" t="s">
        <v>17327</v>
      </c>
      <c r="S5324" s="33" t="s">
        <v>22</v>
      </c>
      <c r="T5324" s="33" t="s">
        <v>45897</v>
      </c>
      <c r="U5324" s="33" t="s">
        <v>49804</v>
      </c>
      <c r="V5324" s="33" t="s">
        <v>26487</v>
      </c>
      <c r="W5324" s="33" t="s">
        <v>26483</v>
      </c>
      <c r="X5324" s="33" t="s">
        <v>93</v>
      </c>
      <c r="Y5324" s="33">
        <v>1141</v>
      </c>
      <c r="AA5324" s="33" t="s">
        <v>42843</v>
      </c>
      <c r="AB5324" s="33">
        <v>3124</v>
      </c>
      <c r="AC5324" s="103">
        <v>16907</v>
      </c>
    </row>
    <row r="5325" spans="1:29" ht="13" customHeight="1" x14ac:dyDescent="0.2">
      <c r="A5325" s="33" t="s">
        <v>17333</v>
      </c>
      <c r="B5325" s="33">
        <v>58</v>
      </c>
      <c r="C5325" s="33" t="s">
        <v>13</v>
      </c>
      <c r="D5325" s="33" t="s">
        <v>30</v>
      </c>
      <c r="F5325" s="94">
        <v>42325</v>
      </c>
      <c r="G5325" s="33" t="s">
        <v>17334</v>
      </c>
      <c r="H5325" s="33" t="s">
        <v>784</v>
      </c>
      <c r="I5325" s="33" t="s">
        <v>159</v>
      </c>
      <c r="J5325" s="62" t="s">
        <v>29952</v>
      </c>
      <c r="K5325" s="33" t="s">
        <v>5605</v>
      </c>
      <c r="L5325" s="33" t="s">
        <v>17335</v>
      </c>
      <c r="M5325" s="1" t="s">
        <v>48107</v>
      </c>
      <c r="N5325" s="33" t="s">
        <v>20</v>
      </c>
      <c r="O5325" s="33" t="s">
        <v>29953</v>
      </c>
      <c r="P5325" s="33" t="s">
        <v>45771</v>
      </c>
      <c r="Q5325" s="33" t="s">
        <v>29986</v>
      </c>
      <c r="R5325" s="39" t="s">
        <v>17336</v>
      </c>
      <c r="S5325" s="33" t="s">
        <v>22</v>
      </c>
      <c r="T5325" s="33" t="s">
        <v>45897</v>
      </c>
      <c r="U5325" s="33" t="s">
        <v>49804</v>
      </c>
      <c r="V5325" s="33" t="s">
        <v>26482</v>
      </c>
      <c r="W5325" s="33" t="s">
        <v>26485</v>
      </c>
      <c r="X5325" s="33" t="s">
        <v>93</v>
      </c>
      <c r="Y5325" s="33">
        <v>1016</v>
      </c>
      <c r="AA5325" s="33" t="s">
        <v>42843</v>
      </c>
      <c r="AB5325" s="33">
        <v>3123</v>
      </c>
      <c r="AC5325" s="103">
        <v>16910</v>
      </c>
    </row>
    <row r="5326" spans="1:29" ht="13" customHeight="1" x14ac:dyDescent="0.2">
      <c r="A5326" s="33" t="s">
        <v>17189</v>
      </c>
      <c r="B5326" s="33">
        <v>30</v>
      </c>
      <c r="C5326" s="33" t="s">
        <v>13</v>
      </c>
      <c r="D5326" s="33" t="s">
        <v>78</v>
      </c>
      <c r="E5326" s="33" t="s">
        <v>17190</v>
      </c>
      <c r="F5326" s="94">
        <v>42325</v>
      </c>
      <c r="G5326" s="33" t="s">
        <v>17191</v>
      </c>
      <c r="H5326" s="33" t="s">
        <v>671</v>
      </c>
      <c r="I5326" s="33" t="s">
        <v>66</v>
      </c>
      <c r="J5326" s="62" t="s">
        <v>10204</v>
      </c>
      <c r="K5326" s="33" t="s">
        <v>512</v>
      </c>
      <c r="L5326" s="33" t="s">
        <v>513</v>
      </c>
      <c r="M5326" s="1" t="s">
        <v>46076</v>
      </c>
      <c r="N5326" s="33" t="s">
        <v>20</v>
      </c>
      <c r="O5326" s="33" t="s">
        <v>17192</v>
      </c>
      <c r="P5326" s="33" t="s">
        <v>947</v>
      </c>
      <c r="Q5326" s="33" t="s">
        <v>29986</v>
      </c>
      <c r="R5326" s="39" t="s">
        <v>17193</v>
      </c>
      <c r="S5326" s="33" t="s">
        <v>22</v>
      </c>
      <c r="T5326" s="33" t="s">
        <v>350</v>
      </c>
      <c r="U5326" s="33" t="s">
        <v>26775</v>
      </c>
      <c r="V5326" s="33" t="s">
        <v>26482</v>
      </c>
      <c r="W5326" s="33" t="s">
        <v>26483</v>
      </c>
      <c r="X5326" s="33" t="s">
        <v>93</v>
      </c>
      <c r="Y5326" s="33">
        <v>1015</v>
      </c>
      <c r="AA5326" s="33" t="s">
        <v>42844</v>
      </c>
      <c r="AB5326" s="33">
        <v>3125</v>
      </c>
      <c r="AC5326" s="103">
        <v>16908</v>
      </c>
    </row>
    <row r="5327" spans="1:29" ht="13" customHeight="1" x14ac:dyDescent="0.2">
      <c r="A5327" s="33" t="s">
        <v>17337</v>
      </c>
      <c r="B5327" s="33">
        <v>25</v>
      </c>
      <c r="C5327" s="33" t="s">
        <v>13</v>
      </c>
      <c r="D5327" s="33" t="s">
        <v>30</v>
      </c>
      <c r="E5327" s="33" t="s">
        <v>17459</v>
      </c>
      <c r="F5327" s="94">
        <v>42324</v>
      </c>
      <c r="G5327" s="33" t="s">
        <v>17338</v>
      </c>
      <c r="H5327" s="33" t="s">
        <v>17339</v>
      </c>
      <c r="I5327" s="33" t="s">
        <v>159</v>
      </c>
      <c r="J5327" s="62" t="s">
        <v>20714</v>
      </c>
      <c r="K5327" s="33" t="s">
        <v>20715</v>
      </c>
      <c r="L5327" s="33" t="s">
        <v>17340</v>
      </c>
      <c r="M5327" s="1" t="s">
        <v>46444</v>
      </c>
      <c r="N5327" s="33" t="s">
        <v>20</v>
      </c>
      <c r="O5327" s="33" t="s">
        <v>19040</v>
      </c>
      <c r="P5327" s="33" t="s">
        <v>504</v>
      </c>
      <c r="Q5327" s="33" t="s">
        <v>29986</v>
      </c>
      <c r="R5327" s="39" t="s">
        <v>17341</v>
      </c>
      <c r="S5327" s="33" t="s">
        <v>22</v>
      </c>
      <c r="T5327" s="33" t="s">
        <v>350</v>
      </c>
      <c r="U5327" s="33" t="s">
        <v>26775</v>
      </c>
      <c r="V5327" s="33" t="s">
        <v>26482</v>
      </c>
      <c r="W5327" s="33" t="s">
        <v>26483</v>
      </c>
      <c r="X5327" s="33" t="s">
        <v>93</v>
      </c>
      <c r="Y5327" s="33">
        <v>1014</v>
      </c>
      <c r="AA5327" s="33" t="s">
        <v>42844</v>
      </c>
      <c r="AB5327" s="33">
        <v>3118</v>
      </c>
      <c r="AC5327" s="103">
        <v>16904</v>
      </c>
    </row>
    <row r="5328" spans="1:29" ht="13" customHeight="1" x14ac:dyDescent="0.2">
      <c r="A5328" s="33" t="s">
        <v>26617</v>
      </c>
      <c r="B5328" s="33">
        <v>28</v>
      </c>
      <c r="C5328" s="33" t="s">
        <v>13</v>
      </c>
      <c r="D5328" s="33" t="s">
        <v>30</v>
      </c>
      <c r="F5328" s="94">
        <v>42324</v>
      </c>
      <c r="G5328" s="33" t="s">
        <v>29822</v>
      </c>
      <c r="H5328" s="33" t="s">
        <v>9518</v>
      </c>
      <c r="I5328" s="33" t="s">
        <v>66</v>
      </c>
      <c r="J5328" s="62" t="s">
        <v>29823</v>
      </c>
      <c r="K5328" s="33" t="s">
        <v>3201</v>
      </c>
      <c r="L5328" s="33" t="s">
        <v>29824</v>
      </c>
      <c r="M5328" s="1" t="s">
        <v>48108</v>
      </c>
      <c r="N5328" s="33" t="s">
        <v>20</v>
      </c>
      <c r="O5328" s="33" t="s">
        <v>29825</v>
      </c>
      <c r="P5328" s="33" t="s">
        <v>42395</v>
      </c>
      <c r="Q5328" s="33" t="s">
        <v>29986</v>
      </c>
      <c r="R5328" s="39" t="s">
        <v>29826</v>
      </c>
      <c r="S5328" s="33" t="s">
        <v>93</v>
      </c>
      <c r="T5328" s="33" t="s">
        <v>350</v>
      </c>
      <c r="U5328" s="33" t="s">
        <v>26775</v>
      </c>
      <c r="V5328" s="33" t="s">
        <v>26487</v>
      </c>
      <c r="W5328" s="33" t="s">
        <v>26483</v>
      </c>
      <c r="X5328" s="33" t="s">
        <v>93</v>
      </c>
      <c r="Y5328" s="33">
        <v>1228</v>
      </c>
      <c r="AA5328" s="33" t="s">
        <v>42843</v>
      </c>
      <c r="AB5328" s="33">
        <v>3119</v>
      </c>
      <c r="AC5328" s="103">
        <v>16905</v>
      </c>
    </row>
    <row r="5329" spans="1:29" ht="13" customHeight="1" x14ac:dyDescent="0.2">
      <c r="A5329" s="33" t="s">
        <v>17345</v>
      </c>
      <c r="B5329" s="33">
        <v>32</v>
      </c>
      <c r="C5329" s="33" t="s">
        <v>13</v>
      </c>
      <c r="D5329" s="33" t="s">
        <v>30</v>
      </c>
      <c r="E5329" s="33" t="s">
        <v>17466</v>
      </c>
      <c r="F5329" s="94">
        <v>42323</v>
      </c>
      <c r="G5329" s="33" t="s">
        <v>17346</v>
      </c>
      <c r="H5329" s="33" t="s">
        <v>17347</v>
      </c>
      <c r="I5329" s="33" t="s">
        <v>337</v>
      </c>
      <c r="J5329" s="62" t="s">
        <v>20734</v>
      </c>
      <c r="K5329" s="33" t="s">
        <v>2894</v>
      </c>
      <c r="L5329" s="33" t="s">
        <v>17348</v>
      </c>
      <c r="M5329" s="1" t="s">
        <v>48109</v>
      </c>
      <c r="N5329" s="33" t="s">
        <v>4952</v>
      </c>
      <c r="O5329" s="33" t="s">
        <v>19022</v>
      </c>
      <c r="P5329" s="33" t="s">
        <v>45791</v>
      </c>
      <c r="Q5329" s="33" t="s">
        <v>29986</v>
      </c>
      <c r="R5329" s="39" t="s">
        <v>17349</v>
      </c>
      <c r="S5329" s="33" t="s">
        <v>22</v>
      </c>
      <c r="T5329" s="33" t="s">
        <v>21</v>
      </c>
      <c r="U5329" s="33" t="s">
        <v>27706</v>
      </c>
      <c r="V5329" s="33" t="s">
        <v>26484</v>
      </c>
      <c r="W5329" s="33" t="s">
        <v>26485</v>
      </c>
      <c r="X5329" s="33" t="s">
        <v>93</v>
      </c>
      <c r="Y5329" s="33">
        <v>1004</v>
      </c>
      <c r="AA5329" s="33" t="s">
        <v>42844</v>
      </c>
      <c r="AB5329" s="33">
        <v>3114</v>
      </c>
      <c r="AC5329" s="103">
        <v>16899</v>
      </c>
    </row>
    <row r="5330" spans="1:29" ht="13" customHeight="1" x14ac:dyDescent="0.2">
      <c r="A5330" s="33" t="s">
        <v>17176</v>
      </c>
      <c r="B5330" s="33">
        <v>24</v>
      </c>
      <c r="C5330" s="33" t="s">
        <v>13</v>
      </c>
      <c r="D5330" s="33" t="s">
        <v>78</v>
      </c>
      <c r="E5330" s="33" t="s">
        <v>17177</v>
      </c>
      <c r="F5330" s="94">
        <v>42323</v>
      </c>
      <c r="G5330" s="33" t="s">
        <v>22035</v>
      </c>
      <c r="H5330" s="33" t="s">
        <v>6177</v>
      </c>
      <c r="I5330" s="33" t="s">
        <v>121</v>
      </c>
      <c r="J5330" s="62" t="s">
        <v>17178</v>
      </c>
      <c r="K5330" s="33" t="s">
        <v>1006</v>
      </c>
      <c r="L5330" s="33" t="s">
        <v>15108</v>
      </c>
      <c r="M5330" s="1" t="s">
        <v>45996</v>
      </c>
      <c r="N5330" s="33" t="s">
        <v>20</v>
      </c>
      <c r="O5330" s="33" t="s">
        <v>17179</v>
      </c>
      <c r="P5330" s="33" t="s">
        <v>35508</v>
      </c>
      <c r="Q5330" s="33" t="s">
        <v>29986</v>
      </c>
      <c r="R5330" s="39" t="s">
        <v>17180</v>
      </c>
      <c r="S5330" s="33" t="s">
        <v>93</v>
      </c>
      <c r="T5330" s="33" t="s">
        <v>45897</v>
      </c>
      <c r="U5330" s="33" t="s">
        <v>49804</v>
      </c>
      <c r="V5330" s="33" t="s">
        <v>26487</v>
      </c>
      <c r="W5330" s="33" t="s">
        <v>26485</v>
      </c>
      <c r="X5330" s="33" t="s">
        <v>93</v>
      </c>
      <c r="Y5330" s="33">
        <v>1012</v>
      </c>
      <c r="AA5330" s="33" t="s">
        <v>42842</v>
      </c>
      <c r="AB5330" s="33">
        <v>3116</v>
      </c>
      <c r="AC5330" s="103">
        <v>16900</v>
      </c>
    </row>
    <row r="5331" spans="1:29" ht="13" customHeight="1" x14ac:dyDescent="0.2">
      <c r="A5331" s="33" t="s">
        <v>17230</v>
      </c>
      <c r="B5331" s="33">
        <v>39</v>
      </c>
      <c r="C5331" s="33" t="s">
        <v>13</v>
      </c>
      <c r="D5331" s="33" t="s">
        <v>78</v>
      </c>
      <c r="E5331" s="33" t="s">
        <v>17231</v>
      </c>
      <c r="F5331" s="94">
        <v>42323</v>
      </c>
      <c r="G5331" s="33" t="s">
        <v>17232</v>
      </c>
      <c r="H5331" s="33" t="s">
        <v>554</v>
      </c>
      <c r="I5331" s="33" t="s">
        <v>38</v>
      </c>
      <c r="J5331" s="62" t="s">
        <v>5119</v>
      </c>
      <c r="K5331" s="33" t="s">
        <v>555</v>
      </c>
      <c r="L5331" s="33" t="s">
        <v>556</v>
      </c>
      <c r="M5331" s="1" t="s">
        <v>47239</v>
      </c>
      <c r="N5331" s="33" t="s">
        <v>20</v>
      </c>
      <c r="O5331" s="33" t="s">
        <v>17233</v>
      </c>
      <c r="P5331" s="33" t="s">
        <v>45771</v>
      </c>
      <c r="Q5331" s="33" t="s">
        <v>29986</v>
      </c>
      <c r="R5331" s="39" t="s">
        <v>17234</v>
      </c>
      <c r="S5331" s="33" t="s">
        <v>93</v>
      </c>
      <c r="T5331" s="33" t="s">
        <v>45897</v>
      </c>
      <c r="U5331" s="33" t="s">
        <v>39851</v>
      </c>
      <c r="V5331" s="33" t="s">
        <v>26484</v>
      </c>
      <c r="W5331" s="33" t="s">
        <v>26485</v>
      </c>
      <c r="X5331" s="33" t="s">
        <v>93</v>
      </c>
      <c r="Y5331" s="33">
        <v>1003</v>
      </c>
      <c r="AA5331" s="33" t="s">
        <v>42842</v>
      </c>
      <c r="AB5331" s="33">
        <v>3115</v>
      </c>
      <c r="AC5331" s="103">
        <v>16901</v>
      </c>
    </row>
    <row r="5332" spans="1:29" ht="13" customHeight="1" x14ac:dyDescent="0.2">
      <c r="A5332" s="33" t="s">
        <v>18748</v>
      </c>
      <c r="B5332" s="33">
        <v>16</v>
      </c>
      <c r="C5332" s="33" t="s">
        <v>13</v>
      </c>
      <c r="D5332" s="33" t="s">
        <v>78</v>
      </c>
      <c r="E5332" s="33" t="s">
        <v>18747</v>
      </c>
      <c r="F5332" s="94">
        <v>42323</v>
      </c>
      <c r="G5332" s="33" t="s">
        <v>17342</v>
      </c>
      <c r="H5332" s="33" t="s">
        <v>1030</v>
      </c>
      <c r="I5332" s="33" t="s">
        <v>373</v>
      </c>
      <c r="J5332" s="62" t="s">
        <v>14778</v>
      </c>
      <c r="K5332" s="33" t="s">
        <v>1030</v>
      </c>
      <c r="L5332" s="33" t="s">
        <v>17343</v>
      </c>
      <c r="M5332" s="1" t="s">
        <v>48110</v>
      </c>
      <c r="N5332" s="33" t="s">
        <v>20</v>
      </c>
      <c r="O5332" s="33" t="s">
        <v>18801</v>
      </c>
      <c r="P5332" s="33" t="s">
        <v>45771</v>
      </c>
      <c r="Q5332" s="33" t="s">
        <v>29986</v>
      </c>
      <c r="R5332" s="39" t="s">
        <v>17344</v>
      </c>
      <c r="S5332" s="33" t="s">
        <v>22</v>
      </c>
      <c r="T5332" s="33" t="s">
        <v>28</v>
      </c>
      <c r="U5332" s="33" t="s">
        <v>26487</v>
      </c>
      <c r="V5332" s="33" t="s">
        <v>26484</v>
      </c>
      <c r="W5332" s="33" t="s">
        <v>26485</v>
      </c>
      <c r="X5332" s="33" t="s">
        <v>93</v>
      </c>
      <c r="Y5332" s="33">
        <v>1009</v>
      </c>
      <c r="Z5332" s="33" t="s">
        <v>42353</v>
      </c>
      <c r="AA5332" s="33" t="s">
        <v>42842</v>
      </c>
      <c r="AB5332" s="33">
        <v>3117</v>
      </c>
      <c r="AC5332" s="103">
        <v>16902</v>
      </c>
    </row>
    <row r="5333" spans="1:29" ht="13" customHeight="1" x14ac:dyDescent="0.2">
      <c r="A5333" s="33" t="s">
        <v>18775</v>
      </c>
      <c r="B5333" s="33">
        <v>25</v>
      </c>
      <c r="C5333" s="33" t="s">
        <v>13</v>
      </c>
      <c r="D5333" s="33" t="s">
        <v>78</v>
      </c>
      <c r="E5333" s="33" t="s">
        <v>18712</v>
      </c>
      <c r="F5333" s="94">
        <v>42322</v>
      </c>
      <c r="G5333" s="33" t="s">
        <v>18715</v>
      </c>
      <c r="H5333" s="33" t="s">
        <v>106</v>
      </c>
      <c r="I5333" s="33" t="s">
        <v>3344</v>
      </c>
      <c r="J5333" s="62" t="s">
        <v>11551</v>
      </c>
      <c r="K5333" s="33" t="s">
        <v>3346</v>
      </c>
      <c r="L5333" s="33" t="s">
        <v>211</v>
      </c>
      <c r="M5333" s="1" t="s">
        <v>46017</v>
      </c>
      <c r="N5333" s="33" t="s">
        <v>20</v>
      </c>
      <c r="O5333" s="33" t="s">
        <v>18713</v>
      </c>
      <c r="P5333" s="33" t="s">
        <v>45791</v>
      </c>
      <c r="Q5333" s="33" t="s">
        <v>29986</v>
      </c>
      <c r="R5333" s="39" t="s">
        <v>18714</v>
      </c>
      <c r="S5333" s="33" t="s">
        <v>22</v>
      </c>
      <c r="T5333" s="33" t="s">
        <v>21</v>
      </c>
      <c r="U5333" s="33" t="s">
        <v>26682</v>
      </c>
      <c r="AA5333" s="33" t="s">
        <v>42842</v>
      </c>
      <c r="AB5333" s="33">
        <v>3113</v>
      </c>
      <c r="AC5333" s="103">
        <v>16898</v>
      </c>
    </row>
    <row r="5334" spans="1:29" ht="13" customHeight="1" x14ac:dyDescent="0.2">
      <c r="A5334" s="33" t="s">
        <v>17350</v>
      </c>
      <c r="B5334" s="33">
        <v>31</v>
      </c>
      <c r="C5334" s="33" t="s">
        <v>13</v>
      </c>
      <c r="D5334" s="33" t="s">
        <v>41</v>
      </c>
      <c r="F5334" s="94">
        <v>42322</v>
      </c>
      <c r="G5334" s="33" t="s">
        <v>17351</v>
      </c>
      <c r="H5334" s="33" t="s">
        <v>725</v>
      </c>
      <c r="I5334" s="33" t="s">
        <v>38</v>
      </c>
      <c r="J5334" s="62" t="s">
        <v>14206</v>
      </c>
      <c r="K5334" s="33" t="s">
        <v>725</v>
      </c>
      <c r="L5334" s="33" t="s">
        <v>726</v>
      </c>
      <c r="M5334" s="1" t="s">
        <v>45926</v>
      </c>
      <c r="N5334" s="33" t="s">
        <v>20</v>
      </c>
      <c r="O5334" s="33" t="s">
        <v>19109</v>
      </c>
      <c r="P5334" s="33" t="s">
        <v>45791</v>
      </c>
      <c r="Q5334" s="33" t="s">
        <v>29986</v>
      </c>
      <c r="R5334" s="39" t="s">
        <v>17352</v>
      </c>
      <c r="S5334" s="33" t="s">
        <v>22</v>
      </c>
      <c r="T5334" s="33" t="s">
        <v>21</v>
      </c>
      <c r="U5334" s="33" t="s">
        <v>26506</v>
      </c>
      <c r="V5334" s="33" t="s">
        <v>26482</v>
      </c>
      <c r="W5334" s="33" t="s">
        <v>26485</v>
      </c>
      <c r="X5334" s="33" t="s">
        <v>93</v>
      </c>
      <c r="Y5334" s="33">
        <v>1006</v>
      </c>
      <c r="AA5334" s="33" t="s">
        <v>42844</v>
      </c>
      <c r="AB5334" s="33">
        <v>3112</v>
      </c>
      <c r="AC5334" s="103">
        <v>16897</v>
      </c>
    </row>
    <row r="5335" spans="1:29" ht="13" customHeight="1" x14ac:dyDescent="0.2">
      <c r="A5335" s="33" t="s">
        <v>17360</v>
      </c>
      <c r="B5335" s="33">
        <v>25</v>
      </c>
      <c r="C5335" s="33" t="s">
        <v>13</v>
      </c>
      <c r="D5335" s="33" t="s">
        <v>30</v>
      </c>
      <c r="E5335" s="33" t="s">
        <v>17492</v>
      </c>
      <c r="F5335" s="94">
        <v>42321</v>
      </c>
      <c r="G5335" s="33" t="s">
        <v>17361</v>
      </c>
      <c r="H5335" s="33" t="s">
        <v>14809</v>
      </c>
      <c r="I5335" s="33" t="s">
        <v>159</v>
      </c>
      <c r="J5335" s="62" t="s">
        <v>20718</v>
      </c>
      <c r="K5335" s="33" t="s">
        <v>16668</v>
      </c>
      <c r="L5335" s="33" t="s">
        <v>16669</v>
      </c>
      <c r="M5335" s="1" t="s">
        <v>47349</v>
      </c>
      <c r="N5335" s="33" t="s">
        <v>20</v>
      </c>
      <c r="O5335" s="33" t="s">
        <v>19110</v>
      </c>
      <c r="P5335" s="33" t="s">
        <v>45791</v>
      </c>
      <c r="Q5335" s="33" t="s">
        <v>29986</v>
      </c>
      <c r="R5335" s="39" t="s">
        <v>17362</v>
      </c>
      <c r="S5335" s="33" t="s">
        <v>22</v>
      </c>
      <c r="T5335" s="33" t="s">
        <v>21</v>
      </c>
      <c r="U5335" s="33" t="s">
        <v>26689</v>
      </c>
      <c r="V5335" s="33" t="s">
        <v>26484</v>
      </c>
      <c r="W5335" s="33" t="s">
        <v>26486</v>
      </c>
      <c r="X5335" s="33" t="s">
        <v>93</v>
      </c>
      <c r="Y5335" s="33">
        <v>1008</v>
      </c>
      <c r="AA5335" s="33" t="s">
        <v>42843</v>
      </c>
      <c r="AB5335" s="33">
        <v>3109</v>
      </c>
      <c r="AC5335" s="103">
        <v>16895</v>
      </c>
    </row>
    <row r="5336" spans="1:29" ht="13" customHeight="1" x14ac:dyDescent="0.2">
      <c r="A5336" s="33" t="s">
        <v>17356</v>
      </c>
      <c r="B5336" s="33">
        <v>52</v>
      </c>
      <c r="C5336" s="33" t="s">
        <v>13</v>
      </c>
      <c r="D5336" s="33" t="s">
        <v>30</v>
      </c>
      <c r="E5336" s="33" t="s">
        <v>18459</v>
      </c>
      <c r="F5336" s="94">
        <v>42321</v>
      </c>
      <c r="G5336" s="33" t="s">
        <v>17357</v>
      </c>
      <c r="H5336" s="33" t="s">
        <v>1948</v>
      </c>
      <c r="I5336" s="33" t="s">
        <v>297</v>
      </c>
      <c r="J5336" s="62" t="s">
        <v>20736</v>
      </c>
      <c r="K5336" s="33" t="s">
        <v>9710</v>
      </c>
      <c r="L5336" s="33" t="s">
        <v>17358</v>
      </c>
      <c r="M5336" s="1" t="s">
        <v>47811</v>
      </c>
      <c r="N5336" s="33" t="s">
        <v>20</v>
      </c>
      <c r="O5336" s="33" t="s">
        <v>19111</v>
      </c>
      <c r="P5336" s="33" t="s">
        <v>45791</v>
      </c>
      <c r="Q5336" s="33" t="s">
        <v>29986</v>
      </c>
      <c r="R5336" s="39" t="s">
        <v>17359</v>
      </c>
      <c r="S5336" s="33" t="s">
        <v>22</v>
      </c>
      <c r="T5336" s="33" t="s">
        <v>45897</v>
      </c>
      <c r="U5336" s="33" t="s">
        <v>39851</v>
      </c>
      <c r="V5336" s="33" t="s">
        <v>26484</v>
      </c>
      <c r="W5336" s="33" t="s">
        <v>26485</v>
      </c>
      <c r="X5336" s="33" t="s">
        <v>93</v>
      </c>
      <c r="Y5336" s="33">
        <v>1005</v>
      </c>
      <c r="AA5336" s="33" t="s">
        <v>42843</v>
      </c>
      <c r="AB5336" s="33">
        <v>3110</v>
      </c>
      <c r="AC5336" s="103">
        <v>16894</v>
      </c>
    </row>
    <row r="5337" spans="1:29" ht="13" customHeight="1" x14ac:dyDescent="0.2">
      <c r="A5337" s="33" t="s">
        <v>17353</v>
      </c>
      <c r="B5337" s="33">
        <v>25</v>
      </c>
      <c r="C5337" s="33" t="s">
        <v>13</v>
      </c>
      <c r="D5337" s="33" t="s">
        <v>41</v>
      </c>
      <c r="E5337" s="33" t="s">
        <v>17465</v>
      </c>
      <c r="F5337" s="94">
        <v>42321</v>
      </c>
      <c r="G5337" s="33" t="s">
        <v>17354</v>
      </c>
      <c r="H5337" s="33" t="s">
        <v>14205</v>
      </c>
      <c r="I5337" s="33" t="s">
        <v>38</v>
      </c>
      <c r="J5337" s="62" t="s">
        <v>20724</v>
      </c>
      <c r="K5337" s="33" t="s">
        <v>725</v>
      </c>
      <c r="L5337" s="33" t="s">
        <v>726</v>
      </c>
      <c r="M5337" s="1" t="s">
        <v>45926</v>
      </c>
      <c r="N5337" s="33" t="s">
        <v>20</v>
      </c>
      <c r="O5337" s="33" t="s">
        <v>19023</v>
      </c>
      <c r="P5337" s="33" t="s">
        <v>45771</v>
      </c>
      <c r="Q5337" s="33" t="s">
        <v>29986</v>
      </c>
      <c r="R5337" s="39" t="s">
        <v>17355</v>
      </c>
      <c r="S5337" s="33" t="s">
        <v>22</v>
      </c>
      <c r="T5337" s="33" t="s">
        <v>28</v>
      </c>
      <c r="U5337" s="33" t="s">
        <v>26487</v>
      </c>
      <c r="V5337" s="33" t="s">
        <v>26487</v>
      </c>
      <c r="X5337" s="33" t="s">
        <v>93</v>
      </c>
      <c r="Y5337" s="33">
        <v>1007</v>
      </c>
      <c r="AA5337" s="33" t="s">
        <v>42844</v>
      </c>
      <c r="AB5337" s="33">
        <v>3111</v>
      </c>
      <c r="AC5337" s="103">
        <v>16896</v>
      </c>
    </row>
    <row r="5338" spans="1:29" ht="13" customHeight="1" x14ac:dyDescent="0.2">
      <c r="A5338" s="33" t="s">
        <v>17363</v>
      </c>
      <c r="B5338" s="33">
        <v>42</v>
      </c>
      <c r="C5338" s="33" t="s">
        <v>13</v>
      </c>
      <c r="D5338" s="33" t="s">
        <v>41</v>
      </c>
      <c r="E5338" s="33" t="s">
        <v>17472</v>
      </c>
      <c r="F5338" s="94">
        <v>42320</v>
      </c>
      <c r="G5338" s="33" t="s">
        <v>17364</v>
      </c>
      <c r="H5338" s="33" t="s">
        <v>713</v>
      </c>
      <c r="I5338" s="33" t="s">
        <v>38</v>
      </c>
      <c r="J5338" s="62" t="s">
        <v>20735</v>
      </c>
      <c r="K5338" s="33" t="s">
        <v>558</v>
      </c>
      <c r="L5338" s="33" t="s">
        <v>714</v>
      </c>
      <c r="M5338" s="1" t="s">
        <v>47400</v>
      </c>
      <c r="N5338" s="33" t="s">
        <v>20</v>
      </c>
      <c r="O5338" s="33" t="s">
        <v>19112</v>
      </c>
      <c r="P5338" s="33" t="s">
        <v>31864</v>
      </c>
      <c r="Q5338" s="33" t="s">
        <v>29986</v>
      </c>
      <c r="R5338" s="39" t="s">
        <v>17365</v>
      </c>
      <c r="S5338" s="33" t="s">
        <v>22</v>
      </c>
      <c r="T5338" s="33" t="s">
        <v>21</v>
      </c>
      <c r="U5338" s="33" t="s">
        <v>26682</v>
      </c>
      <c r="V5338" s="33" t="s">
        <v>26482</v>
      </c>
      <c r="W5338" s="33" t="s">
        <v>26485</v>
      </c>
      <c r="X5338" s="33" t="s">
        <v>93</v>
      </c>
      <c r="Y5338" s="33">
        <v>1002</v>
      </c>
      <c r="AA5338" s="33" t="s">
        <v>42842</v>
      </c>
      <c r="AB5338" s="33">
        <v>3108</v>
      </c>
      <c r="AC5338" s="103">
        <v>16891</v>
      </c>
    </row>
    <row r="5339" spans="1:29" ht="13" customHeight="1" x14ac:dyDescent="0.2">
      <c r="A5339" s="33" t="s">
        <v>17366</v>
      </c>
      <c r="B5339" s="33">
        <v>25</v>
      </c>
      <c r="C5339" s="33" t="s">
        <v>13</v>
      </c>
      <c r="D5339" s="33" t="s">
        <v>41</v>
      </c>
      <c r="E5339" s="33" t="s">
        <v>17491</v>
      </c>
      <c r="F5339" s="94">
        <v>42319</v>
      </c>
      <c r="G5339" s="33" t="s">
        <v>17367</v>
      </c>
      <c r="H5339" s="33" t="s">
        <v>883</v>
      </c>
      <c r="I5339" s="33" t="s">
        <v>38</v>
      </c>
      <c r="J5339" s="62" t="s">
        <v>3668</v>
      </c>
      <c r="K5339" s="33" t="s">
        <v>883</v>
      </c>
      <c r="L5339" s="33" t="s">
        <v>884</v>
      </c>
      <c r="M5339" s="1" t="s">
        <v>47221</v>
      </c>
      <c r="N5339" s="33" t="s">
        <v>20</v>
      </c>
      <c r="O5339" s="33" t="s">
        <v>19113</v>
      </c>
      <c r="P5339" s="33" t="s">
        <v>45791</v>
      </c>
      <c r="Q5339" s="33" t="s">
        <v>29986</v>
      </c>
      <c r="R5339" s="39" t="s">
        <v>17368</v>
      </c>
      <c r="S5339" s="33" t="s">
        <v>22</v>
      </c>
      <c r="T5339" s="33" t="s">
        <v>21</v>
      </c>
      <c r="U5339" s="33" t="s">
        <v>26689</v>
      </c>
      <c r="V5339" s="33" t="s">
        <v>26484</v>
      </c>
      <c r="W5339" s="33" t="s">
        <v>26485</v>
      </c>
      <c r="X5339" s="33" t="s">
        <v>93</v>
      </c>
      <c r="Y5339" s="33">
        <v>998</v>
      </c>
      <c r="AA5339" s="33" t="s">
        <v>42842</v>
      </c>
      <c r="AB5339" s="33">
        <v>3104</v>
      </c>
      <c r="AC5339" s="103">
        <v>16888</v>
      </c>
    </row>
    <row r="5340" spans="1:29" ht="13" customHeight="1" x14ac:dyDescent="0.2">
      <c r="A5340" s="33" t="s">
        <v>17172</v>
      </c>
      <c r="B5340" s="33">
        <v>32</v>
      </c>
      <c r="C5340" s="33" t="s">
        <v>13</v>
      </c>
      <c r="D5340" s="33" t="s">
        <v>78</v>
      </c>
      <c r="E5340" s="33" t="s">
        <v>17173</v>
      </c>
      <c r="F5340" s="94">
        <v>42319</v>
      </c>
      <c r="G5340" s="33" t="s">
        <v>22036</v>
      </c>
      <c r="H5340" s="33" t="s">
        <v>1483</v>
      </c>
      <c r="I5340" s="33" t="s">
        <v>45</v>
      </c>
      <c r="J5340" s="62" t="s">
        <v>8267</v>
      </c>
      <c r="K5340" s="33" t="s">
        <v>4310</v>
      </c>
      <c r="L5340" s="33" t="s">
        <v>2544</v>
      </c>
      <c r="M5340" s="1" t="s">
        <v>46137</v>
      </c>
      <c r="N5340" s="33" t="s">
        <v>20</v>
      </c>
      <c r="O5340" s="33" t="s">
        <v>17174</v>
      </c>
      <c r="P5340" s="33" t="s">
        <v>45771</v>
      </c>
      <c r="Q5340" s="33" t="s">
        <v>29986</v>
      </c>
      <c r="R5340" s="39" t="s">
        <v>17175</v>
      </c>
      <c r="S5340" s="33" t="s">
        <v>22</v>
      </c>
      <c r="T5340" s="33" t="s">
        <v>21</v>
      </c>
      <c r="U5340" s="33" t="s">
        <v>26689</v>
      </c>
      <c r="V5340" s="33" t="s">
        <v>26484</v>
      </c>
      <c r="W5340" s="33" t="s">
        <v>26485</v>
      </c>
      <c r="X5340" s="33" t="s">
        <v>93</v>
      </c>
      <c r="Y5340" s="33">
        <v>1000</v>
      </c>
      <c r="AA5340" s="33" t="s">
        <v>42842</v>
      </c>
      <c r="AB5340" s="33">
        <v>3106</v>
      </c>
      <c r="AC5340" s="103">
        <v>16886</v>
      </c>
    </row>
    <row r="5341" spans="1:29" ht="13" customHeight="1" x14ac:dyDescent="0.2">
      <c r="A5341" s="33" t="s">
        <v>17372</v>
      </c>
      <c r="B5341" s="33">
        <v>57</v>
      </c>
      <c r="C5341" s="33" t="s">
        <v>13</v>
      </c>
      <c r="D5341" s="33" t="s">
        <v>30</v>
      </c>
      <c r="E5341" s="33" t="s">
        <v>17490</v>
      </c>
      <c r="F5341" s="94">
        <v>42319</v>
      </c>
      <c r="G5341" s="33" t="s">
        <v>17373</v>
      </c>
      <c r="H5341" s="33" t="s">
        <v>1661</v>
      </c>
      <c r="I5341" s="33" t="s">
        <v>25</v>
      </c>
      <c r="J5341" s="62" t="s">
        <v>20710</v>
      </c>
      <c r="K5341" s="33" t="s">
        <v>1661</v>
      </c>
      <c r="L5341" s="33" t="s">
        <v>1662</v>
      </c>
      <c r="M5341" s="1" t="s">
        <v>45960</v>
      </c>
      <c r="N5341" s="33" t="s">
        <v>20</v>
      </c>
      <c r="O5341" s="33" t="s">
        <v>19114</v>
      </c>
      <c r="P5341" s="33" t="s">
        <v>45791</v>
      </c>
      <c r="Q5341" s="33" t="s">
        <v>29986</v>
      </c>
      <c r="R5341" s="39" t="s">
        <v>17374</v>
      </c>
      <c r="S5341" s="33" t="s">
        <v>22</v>
      </c>
      <c r="T5341" s="33" t="s">
        <v>21</v>
      </c>
      <c r="U5341" s="33" t="s">
        <v>26689</v>
      </c>
      <c r="V5341" s="33" t="s">
        <v>26484</v>
      </c>
      <c r="W5341" s="33" t="s">
        <v>26485</v>
      </c>
      <c r="X5341" s="33" t="s">
        <v>93</v>
      </c>
      <c r="Y5341" s="33">
        <v>999</v>
      </c>
      <c r="AA5341" s="33" t="s">
        <v>42844</v>
      </c>
      <c r="AB5341" s="33">
        <v>3105</v>
      </c>
      <c r="AC5341" s="103">
        <v>16889</v>
      </c>
    </row>
    <row r="5342" spans="1:29" ht="13" customHeight="1" x14ac:dyDescent="0.2">
      <c r="A5342" s="33" t="s">
        <v>17369</v>
      </c>
      <c r="B5342" s="33">
        <v>31</v>
      </c>
      <c r="C5342" s="33" t="s">
        <v>13</v>
      </c>
      <c r="D5342" s="33" t="s">
        <v>41</v>
      </c>
      <c r="E5342" s="33" t="s">
        <v>17464</v>
      </c>
      <c r="F5342" s="94">
        <v>42319</v>
      </c>
      <c r="G5342" s="33" t="s">
        <v>17370</v>
      </c>
      <c r="H5342" s="33" t="s">
        <v>863</v>
      </c>
      <c r="I5342" s="33" t="s">
        <v>177</v>
      </c>
      <c r="J5342" s="62" t="s">
        <v>9854</v>
      </c>
      <c r="K5342" s="33" t="s">
        <v>430</v>
      </c>
      <c r="L5342" s="33" t="s">
        <v>7400</v>
      </c>
      <c r="M5342" s="1" t="s">
        <v>46591</v>
      </c>
      <c r="N5342" s="33" t="s">
        <v>20</v>
      </c>
      <c r="O5342" s="33" t="s">
        <v>19024</v>
      </c>
      <c r="P5342" s="33" t="s">
        <v>31864</v>
      </c>
      <c r="Q5342" s="33" t="s">
        <v>29986</v>
      </c>
      <c r="R5342" s="39" t="s">
        <v>17371</v>
      </c>
      <c r="S5342" s="33" t="s">
        <v>22</v>
      </c>
      <c r="T5342" s="33" t="s">
        <v>350</v>
      </c>
      <c r="U5342" s="33" t="s">
        <v>26775</v>
      </c>
      <c r="V5342" s="33" t="s">
        <v>26482</v>
      </c>
      <c r="W5342" s="33" t="s">
        <v>26483</v>
      </c>
      <c r="X5342" s="33" t="s">
        <v>93</v>
      </c>
      <c r="Y5342" s="33">
        <v>997</v>
      </c>
      <c r="AA5342" s="33" t="s">
        <v>42844</v>
      </c>
      <c r="AB5342" s="33">
        <v>3107</v>
      </c>
      <c r="AC5342" s="103">
        <v>16887</v>
      </c>
    </row>
    <row r="5343" spans="1:29" ht="13" customHeight="1" x14ac:dyDescent="0.2">
      <c r="A5343" s="33" t="s">
        <v>17381</v>
      </c>
      <c r="B5343" s="33">
        <v>22</v>
      </c>
      <c r="C5343" s="33" t="s">
        <v>13</v>
      </c>
      <c r="D5343" s="33" t="s">
        <v>30</v>
      </c>
      <c r="E5343" s="33" t="s">
        <v>17487</v>
      </c>
      <c r="F5343" s="94">
        <v>42318</v>
      </c>
      <c r="G5343" s="33" t="s">
        <v>17382</v>
      </c>
      <c r="H5343" s="33" t="s">
        <v>17383</v>
      </c>
      <c r="I5343" s="33" t="s">
        <v>795</v>
      </c>
      <c r="J5343" s="62" t="s">
        <v>20716</v>
      </c>
      <c r="K5343" s="33" t="s">
        <v>20717</v>
      </c>
      <c r="L5343" s="33" t="s">
        <v>17384</v>
      </c>
      <c r="M5343" s="1" t="s">
        <v>48111</v>
      </c>
      <c r="N5343" s="33" t="s">
        <v>20</v>
      </c>
      <c r="O5343" s="33" t="s">
        <v>19116</v>
      </c>
      <c r="P5343" s="33" t="s">
        <v>49784</v>
      </c>
      <c r="Q5343" s="33" t="s">
        <v>29986</v>
      </c>
      <c r="R5343" s="39" t="s">
        <v>17385</v>
      </c>
      <c r="S5343" s="33" t="s">
        <v>22</v>
      </c>
      <c r="T5343" s="33" t="s">
        <v>21</v>
      </c>
      <c r="U5343" s="33" t="s">
        <v>26689</v>
      </c>
      <c r="V5343" s="33" t="s">
        <v>26484</v>
      </c>
      <c r="W5343" s="33" t="s">
        <v>26485</v>
      </c>
      <c r="X5343" s="33" t="s">
        <v>93</v>
      </c>
      <c r="Y5343" s="33">
        <v>1013</v>
      </c>
      <c r="AA5343" s="33" t="s">
        <v>42843</v>
      </c>
      <c r="AB5343" s="33">
        <v>3102</v>
      </c>
      <c r="AC5343" s="103">
        <v>16884</v>
      </c>
    </row>
    <row r="5344" spans="1:29" ht="13" customHeight="1" x14ac:dyDescent="0.2">
      <c r="A5344" s="33" t="s">
        <v>17375</v>
      </c>
      <c r="B5344" s="33">
        <v>34</v>
      </c>
      <c r="C5344" s="33" t="s">
        <v>13</v>
      </c>
      <c r="D5344" s="33" t="s">
        <v>41</v>
      </c>
      <c r="E5344" s="33" t="s">
        <v>17489</v>
      </c>
      <c r="F5344" s="94">
        <v>42318</v>
      </c>
      <c r="G5344" s="33" t="s">
        <v>17376</v>
      </c>
      <c r="H5344" s="33" t="s">
        <v>12715</v>
      </c>
      <c r="I5344" s="33" t="s">
        <v>38</v>
      </c>
      <c r="J5344" s="62" t="s">
        <v>20712</v>
      </c>
      <c r="K5344" s="33" t="s">
        <v>4793</v>
      </c>
      <c r="L5344" s="33" t="s">
        <v>12716</v>
      </c>
      <c r="M5344" s="1" t="s">
        <v>47638</v>
      </c>
      <c r="N5344" s="33" t="s">
        <v>20</v>
      </c>
      <c r="O5344" s="33" t="s">
        <v>19115</v>
      </c>
      <c r="P5344" s="33" t="s">
        <v>31864</v>
      </c>
      <c r="Q5344" s="33" t="s">
        <v>29986</v>
      </c>
      <c r="R5344" s="39" t="s">
        <v>17377</v>
      </c>
      <c r="S5344" s="33" t="s">
        <v>22</v>
      </c>
      <c r="T5344" s="33" t="s">
        <v>21</v>
      </c>
      <c r="U5344" s="33" t="s">
        <v>26689</v>
      </c>
      <c r="V5344" s="33" t="s">
        <v>26484</v>
      </c>
      <c r="W5344" s="33" t="s">
        <v>26485</v>
      </c>
      <c r="X5344" s="33" t="s">
        <v>93</v>
      </c>
      <c r="Y5344" s="33">
        <v>995</v>
      </c>
      <c r="AA5344" s="33" t="s">
        <v>42842</v>
      </c>
      <c r="AB5344" s="33">
        <v>3100</v>
      </c>
      <c r="AC5344" s="103">
        <v>16883</v>
      </c>
    </row>
    <row r="5345" spans="1:29" ht="13" customHeight="1" x14ac:dyDescent="0.2">
      <c r="A5345" s="33" t="s">
        <v>17378</v>
      </c>
      <c r="B5345" s="33">
        <v>36</v>
      </c>
      <c r="C5345" s="33" t="s">
        <v>13</v>
      </c>
      <c r="D5345" s="33" t="s">
        <v>41</v>
      </c>
      <c r="E5345" s="33" t="s">
        <v>17488</v>
      </c>
      <c r="F5345" s="94">
        <v>42318</v>
      </c>
      <c r="G5345" s="33" t="s">
        <v>17379</v>
      </c>
      <c r="H5345" s="33" t="s">
        <v>14788</v>
      </c>
      <c r="I5345" s="33" t="s">
        <v>191</v>
      </c>
      <c r="J5345" s="62" t="s">
        <v>20711</v>
      </c>
      <c r="K5345" s="33" t="s">
        <v>1784</v>
      </c>
      <c r="L5345" s="33" t="s">
        <v>22</v>
      </c>
      <c r="M5345" s="1" t="s">
        <v>48929</v>
      </c>
      <c r="N5345" s="33" t="s">
        <v>20</v>
      </c>
      <c r="O5345" s="33" t="s">
        <v>19117</v>
      </c>
      <c r="P5345" s="33" t="s">
        <v>31864</v>
      </c>
      <c r="Q5345" s="33" t="s">
        <v>29986</v>
      </c>
      <c r="R5345" s="39" t="s">
        <v>17380</v>
      </c>
      <c r="S5345" s="33" t="s">
        <v>22</v>
      </c>
      <c r="T5345" s="33" t="s">
        <v>21</v>
      </c>
      <c r="U5345" s="33" t="s">
        <v>26689</v>
      </c>
      <c r="V5345" s="33" t="s">
        <v>26482</v>
      </c>
      <c r="W5345" s="33" t="s">
        <v>26483</v>
      </c>
      <c r="X5345" s="33" t="s">
        <v>93</v>
      </c>
      <c r="Y5345" s="33">
        <v>996</v>
      </c>
      <c r="AA5345" s="33" t="s">
        <v>42844</v>
      </c>
      <c r="AB5345" s="33">
        <v>3101</v>
      </c>
      <c r="AC5345" s="103">
        <v>16882</v>
      </c>
    </row>
    <row r="5346" spans="1:29" ht="13" customHeight="1" x14ac:dyDescent="0.2">
      <c r="A5346" s="33" t="s">
        <v>21265</v>
      </c>
      <c r="B5346" s="33">
        <v>63</v>
      </c>
      <c r="C5346" s="33" t="s">
        <v>13</v>
      </c>
      <c r="D5346" s="33" t="s">
        <v>30</v>
      </c>
      <c r="E5346" s="33" t="s">
        <v>21324</v>
      </c>
      <c r="F5346" s="94">
        <v>42318</v>
      </c>
      <c r="G5346" s="33" t="s">
        <v>21327</v>
      </c>
      <c r="H5346" s="33" t="s">
        <v>18140</v>
      </c>
      <c r="I5346" s="33" t="s">
        <v>191</v>
      </c>
      <c r="J5346" s="62">
        <v>80919</v>
      </c>
      <c r="K5346" s="33" t="s">
        <v>798</v>
      </c>
      <c r="L5346" s="33" t="s">
        <v>18142</v>
      </c>
      <c r="M5346" s="1" t="s">
        <v>46000</v>
      </c>
      <c r="N5346" s="33" t="s">
        <v>20</v>
      </c>
      <c r="O5346" s="33" t="s">
        <v>21326</v>
      </c>
      <c r="P5346" s="33" t="s">
        <v>45771</v>
      </c>
      <c r="Q5346" s="33" t="s">
        <v>29986</v>
      </c>
      <c r="R5346" s="39" t="s">
        <v>21325</v>
      </c>
      <c r="S5346" s="33" t="s">
        <v>509</v>
      </c>
      <c r="T5346" s="33" t="s">
        <v>45897</v>
      </c>
      <c r="U5346" s="33" t="s">
        <v>39851</v>
      </c>
      <c r="V5346" s="33" t="s">
        <v>26484</v>
      </c>
      <c r="W5346" s="33" t="s">
        <v>26485</v>
      </c>
      <c r="X5346" s="33" t="s">
        <v>93</v>
      </c>
      <c r="Y5346" s="33">
        <v>1161</v>
      </c>
      <c r="AA5346" s="33" t="s">
        <v>42844</v>
      </c>
      <c r="AB5346" s="33">
        <v>3103</v>
      </c>
      <c r="AC5346" s="103">
        <v>16885</v>
      </c>
    </row>
    <row r="5347" spans="1:29" ht="13" customHeight="1" x14ac:dyDescent="0.2">
      <c r="A5347" s="33" t="s">
        <v>17389</v>
      </c>
      <c r="B5347" s="33">
        <v>25</v>
      </c>
      <c r="C5347" s="33" t="s">
        <v>13</v>
      </c>
      <c r="D5347" s="33" t="s">
        <v>41</v>
      </c>
      <c r="E5347" s="33" t="s">
        <v>17485</v>
      </c>
      <c r="F5347" s="94">
        <v>42317</v>
      </c>
      <c r="G5347" s="33" t="s">
        <v>17390</v>
      </c>
      <c r="H5347" s="33" t="s">
        <v>3929</v>
      </c>
      <c r="I5347" s="33" t="s">
        <v>66</v>
      </c>
      <c r="J5347" s="62" t="s">
        <v>20727</v>
      </c>
      <c r="K5347" s="33" t="s">
        <v>3931</v>
      </c>
      <c r="L5347" s="33" t="s">
        <v>3932</v>
      </c>
      <c r="M5347" s="1" t="s">
        <v>46097</v>
      </c>
      <c r="N5347" s="33" t="s">
        <v>20</v>
      </c>
      <c r="O5347" s="33" t="s">
        <v>19118</v>
      </c>
      <c r="P5347" s="33" t="s">
        <v>42395</v>
      </c>
      <c r="Q5347" s="33" t="s">
        <v>29986</v>
      </c>
      <c r="R5347" s="39" t="s">
        <v>17391</v>
      </c>
      <c r="S5347" s="33" t="s">
        <v>509</v>
      </c>
      <c r="T5347" s="33" t="s">
        <v>21</v>
      </c>
      <c r="U5347" s="33" t="s">
        <v>26689</v>
      </c>
      <c r="V5347" s="33" t="s">
        <v>26484</v>
      </c>
      <c r="W5347" s="33" t="s">
        <v>26485</v>
      </c>
      <c r="X5347" s="33" t="s">
        <v>93</v>
      </c>
      <c r="Y5347" s="33">
        <v>991</v>
      </c>
      <c r="Z5347" s="33" t="s">
        <v>42353</v>
      </c>
      <c r="AA5347" s="33" t="s">
        <v>42844</v>
      </c>
      <c r="AB5347" s="33">
        <v>3094</v>
      </c>
      <c r="AC5347" s="103">
        <v>16879</v>
      </c>
    </row>
    <row r="5348" spans="1:29" ht="13" customHeight="1" x14ac:dyDescent="0.2">
      <c r="A5348" s="33" t="s">
        <v>17398</v>
      </c>
      <c r="B5348" s="33">
        <v>26</v>
      </c>
      <c r="C5348" s="33" t="s">
        <v>13</v>
      </c>
      <c r="D5348" s="33" t="s">
        <v>30</v>
      </c>
      <c r="E5348" s="33" t="s">
        <v>17484</v>
      </c>
      <c r="F5348" s="94">
        <v>42317</v>
      </c>
      <c r="G5348" s="33" t="s">
        <v>17399</v>
      </c>
      <c r="H5348" s="33" t="s">
        <v>994</v>
      </c>
      <c r="I5348" s="33" t="s">
        <v>138</v>
      </c>
      <c r="J5348" s="62" t="s">
        <v>20732</v>
      </c>
      <c r="K5348" s="33" t="s">
        <v>1437</v>
      </c>
      <c r="L5348" s="33" t="s">
        <v>17400</v>
      </c>
      <c r="M5348" s="1" t="s">
        <v>48921</v>
      </c>
      <c r="N5348" s="33" t="s">
        <v>20</v>
      </c>
      <c r="O5348" s="33" t="s">
        <v>19120</v>
      </c>
      <c r="P5348" s="33" t="s">
        <v>45791</v>
      </c>
      <c r="Q5348" s="33" t="s">
        <v>29986</v>
      </c>
      <c r="R5348" s="39" t="s">
        <v>17401</v>
      </c>
      <c r="S5348" s="33" t="s">
        <v>22</v>
      </c>
      <c r="T5348" s="33" t="s">
        <v>21</v>
      </c>
      <c r="U5348" s="33" t="s">
        <v>26689</v>
      </c>
      <c r="V5348" s="33" t="s">
        <v>26484</v>
      </c>
      <c r="W5348" s="33" t="s">
        <v>26485</v>
      </c>
      <c r="X5348" s="33" t="s">
        <v>93</v>
      </c>
      <c r="Y5348" s="33">
        <v>993</v>
      </c>
      <c r="AA5348" s="33" t="s">
        <v>42843</v>
      </c>
      <c r="AB5348" s="33">
        <v>3095</v>
      </c>
      <c r="AC5348" s="103">
        <v>16878</v>
      </c>
    </row>
    <row r="5349" spans="1:29" ht="13" customHeight="1" x14ac:dyDescent="0.2">
      <c r="A5349" s="33" t="s">
        <v>17392</v>
      </c>
      <c r="B5349" s="33">
        <v>35</v>
      </c>
      <c r="C5349" s="33" t="s">
        <v>13</v>
      </c>
      <c r="D5349" s="33" t="s">
        <v>41</v>
      </c>
      <c r="E5349" s="33" t="s">
        <v>17463</v>
      </c>
      <c r="F5349" s="94">
        <v>42317</v>
      </c>
      <c r="G5349" s="33" t="s">
        <v>17393</v>
      </c>
      <c r="H5349" s="33" t="s">
        <v>91</v>
      </c>
      <c r="I5349" s="33" t="s">
        <v>38</v>
      </c>
      <c r="J5349" s="62" t="s">
        <v>20728</v>
      </c>
      <c r="K5349" s="33" t="s">
        <v>91</v>
      </c>
      <c r="L5349" s="33" t="s">
        <v>92</v>
      </c>
      <c r="M5349" s="1" t="s">
        <v>45984</v>
      </c>
      <c r="N5349" s="33" t="s">
        <v>4952</v>
      </c>
      <c r="O5349" s="33" t="s">
        <v>19025</v>
      </c>
      <c r="P5349" s="33" t="s">
        <v>45791</v>
      </c>
      <c r="Q5349" s="33" t="s">
        <v>29986</v>
      </c>
      <c r="R5349" s="39" t="s">
        <v>17394</v>
      </c>
      <c r="S5349" s="33" t="s">
        <v>22</v>
      </c>
      <c r="T5349" s="33" t="s">
        <v>21</v>
      </c>
      <c r="U5349" s="33" t="s">
        <v>26533</v>
      </c>
      <c r="V5349" s="33" t="s">
        <v>26482</v>
      </c>
      <c r="W5349" s="33" t="s">
        <v>26485</v>
      </c>
      <c r="X5349" s="33" t="s">
        <v>93</v>
      </c>
      <c r="Y5349" s="33">
        <v>1001</v>
      </c>
      <c r="AA5349" s="33" t="s">
        <v>42842</v>
      </c>
      <c r="AB5349" s="33">
        <v>3093</v>
      </c>
      <c r="AC5349" s="103">
        <v>16875</v>
      </c>
    </row>
    <row r="5350" spans="1:29" ht="13" customHeight="1" x14ac:dyDescent="0.2">
      <c r="A5350" s="33" t="s">
        <v>17386</v>
      </c>
      <c r="B5350" s="33">
        <v>45</v>
      </c>
      <c r="C5350" s="33" t="s">
        <v>13</v>
      </c>
      <c r="D5350" s="33" t="s">
        <v>41</v>
      </c>
      <c r="E5350" s="33" t="s">
        <v>17486</v>
      </c>
      <c r="F5350" s="94">
        <v>42317</v>
      </c>
      <c r="G5350" s="33" t="s">
        <v>17387</v>
      </c>
      <c r="H5350" s="33" t="s">
        <v>557</v>
      </c>
      <c r="I5350" s="33" t="s">
        <v>38</v>
      </c>
      <c r="J5350" s="62" t="s">
        <v>20733</v>
      </c>
      <c r="K5350" s="33" t="s">
        <v>558</v>
      </c>
      <c r="L5350" s="33" t="s">
        <v>675</v>
      </c>
      <c r="M5350" s="1" t="s">
        <v>46046</v>
      </c>
      <c r="N5350" s="33" t="s">
        <v>20</v>
      </c>
      <c r="O5350" s="33" t="s">
        <v>19119</v>
      </c>
      <c r="P5350" s="33" t="s">
        <v>45791</v>
      </c>
      <c r="Q5350" s="33" t="s">
        <v>29986</v>
      </c>
      <c r="R5350" s="39" t="s">
        <v>17388</v>
      </c>
      <c r="S5350" s="33" t="s">
        <v>22</v>
      </c>
      <c r="T5350" s="33" t="s">
        <v>21</v>
      </c>
      <c r="U5350" s="33" t="s">
        <v>26689</v>
      </c>
      <c r="V5350" s="33" t="s">
        <v>26484</v>
      </c>
      <c r="W5350" s="33" t="s">
        <v>26485</v>
      </c>
      <c r="X5350" s="33" t="s">
        <v>93</v>
      </c>
      <c r="Y5350" s="33">
        <v>994</v>
      </c>
      <c r="AA5350" s="33" t="s">
        <v>42842</v>
      </c>
      <c r="AB5350" s="33">
        <v>3096</v>
      </c>
      <c r="AC5350" s="103">
        <v>16876</v>
      </c>
    </row>
    <row r="5351" spans="1:29" ht="13" customHeight="1" x14ac:dyDescent="0.2">
      <c r="A5351" s="33" t="s">
        <v>17165</v>
      </c>
      <c r="B5351" s="33">
        <v>20</v>
      </c>
      <c r="C5351" s="33" t="s">
        <v>13</v>
      </c>
      <c r="D5351" s="33" t="s">
        <v>78</v>
      </c>
      <c r="E5351" s="33" t="s">
        <v>17166</v>
      </c>
      <c r="F5351" s="94">
        <v>42317</v>
      </c>
      <c r="G5351" s="33" t="s">
        <v>17167</v>
      </c>
      <c r="H5351" s="33" t="s">
        <v>2631</v>
      </c>
      <c r="I5351" s="33" t="s">
        <v>25</v>
      </c>
      <c r="J5351" s="62" t="s">
        <v>17168</v>
      </c>
      <c r="K5351" s="33" t="s">
        <v>2631</v>
      </c>
      <c r="L5351" s="33" t="s">
        <v>17169</v>
      </c>
      <c r="M5351" s="1" t="s">
        <v>48112</v>
      </c>
      <c r="N5351" s="33" t="s">
        <v>20</v>
      </c>
      <c r="O5351" s="33" t="s">
        <v>17170</v>
      </c>
      <c r="P5351" s="33" t="s">
        <v>504</v>
      </c>
      <c r="Q5351" s="33" t="s">
        <v>29986</v>
      </c>
      <c r="R5351" s="39" t="s">
        <v>17171</v>
      </c>
      <c r="S5351" s="33" t="s">
        <v>22</v>
      </c>
      <c r="T5351" s="33" t="s">
        <v>350</v>
      </c>
      <c r="U5351" s="33" t="s">
        <v>26775</v>
      </c>
      <c r="V5351" s="33" t="s">
        <v>26484</v>
      </c>
      <c r="W5351" s="33" t="s">
        <v>26483</v>
      </c>
      <c r="X5351" s="33" t="s">
        <v>93</v>
      </c>
      <c r="Y5351" s="33">
        <v>989</v>
      </c>
      <c r="AA5351" s="33" t="s">
        <v>42844</v>
      </c>
      <c r="AB5351" s="33">
        <v>3097</v>
      </c>
      <c r="AC5351" s="103">
        <v>16877</v>
      </c>
    </row>
    <row r="5352" spans="1:29" ht="13" customHeight="1" x14ac:dyDescent="0.2">
      <c r="A5352" s="33" t="s">
        <v>18335</v>
      </c>
      <c r="B5352" s="33">
        <v>22</v>
      </c>
      <c r="C5352" s="33" t="s">
        <v>13</v>
      </c>
      <c r="D5352" s="33" t="s">
        <v>78</v>
      </c>
      <c r="F5352" s="94">
        <v>42317</v>
      </c>
      <c r="G5352" s="33" t="s">
        <v>17395</v>
      </c>
      <c r="H5352" s="33" t="s">
        <v>17396</v>
      </c>
      <c r="I5352" s="33" t="s">
        <v>55</v>
      </c>
      <c r="J5352" s="62">
        <v>32746</v>
      </c>
      <c r="K5352" s="33" t="s">
        <v>8279</v>
      </c>
      <c r="L5352" s="33" t="s">
        <v>15410</v>
      </c>
      <c r="M5352" s="1" t="s">
        <v>47144</v>
      </c>
      <c r="N5352" s="33" t="s">
        <v>350</v>
      </c>
      <c r="O5352" s="33" t="s">
        <v>19139</v>
      </c>
      <c r="P5352" s="33" t="s">
        <v>947</v>
      </c>
      <c r="Q5352" s="33" t="s">
        <v>29986</v>
      </c>
      <c r="R5352" s="39" t="s">
        <v>17397</v>
      </c>
      <c r="S5352" s="33" t="s">
        <v>93</v>
      </c>
      <c r="T5352" s="33" t="s">
        <v>350</v>
      </c>
      <c r="U5352" s="33" t="s">
        <v>26775</v>
      </c>
      <c r="AA5352" s="33" t="s">
        <v>42844</v>
      </c>
      <c r="AB5352" s="33">
        <v>3098</v>
      </c>
      <c r="AC5352" s="103">
        <v>16880</v>
      </c>
    </row>
    <row r="5353" spans="1:29" ht="13" customHeight="1" x14ac:dyDescent="0.2">
      <c r="A5353" s="33" t="s">
        <v>18336</v>
      </c>
      <c r="B5353" s="33">
        <v>22</v>
      </c>
      <c r="C5353" s="33" t="s">
        <v>13</v>
      </c>
      <c r="D5353" s="33" t="s">
        <v>78</v>
      </c>
      <c r="F5353" s="94">
        <v>42317</v>
      </c>
      <c r="G5353" s="33" t="s">
        <v>17395</v>
      </c>
      <c r="H5353" s="33" t="s">
        <v>17396</v>
      </c>
      <c r="I5353" s="33" t="s">
        <v>55</v>
      </c>
      <c r="J5353" s="62">
        <v>32746</v>
      </c>
      <c r="K5353" s="33" t="s">
        <v>8279</v>
      </c>
      <c r="L5353" s="33" t="s">
        <v>15410</v>
      </c>
      <c r="M5353" s="1" t="s">
        <v>47144</v>
      </c>
      <c r="N5353" s="33" t="s">
        <v>350</v>
      </c>
      <c r="O5353" s="33" t="s">
        <v>19138</v>
      </c>
      <c r="P5353" s="33" t="s">
        <v>947</v>
      </c>
      <c r="Q5353" s="33" t="s">
        <v>29986</v>
      </c>
      <c r="R5353" s="39" t="s">
        <v>17397</v>
      </c>
      <c r="S5353" s="33" t="s">
        <v>93</v>
      </c>
      <c r="T5353" s="33" t="s">
        <v>350</v>
      </c>
      <c r="U5353" s="33" t="s">
        <v>26775</v>
      </c>
      <c r="AA5353" s="33" t="s">
        <v>42844</v>
      </c>
      <c r="AB5353" s="33">
        <v>3099</v>
      </c>
      <c r="AC5353" s="103">
        <v>16881</v>
      </c>
    </row>
    <row r="5354" spans="1:29" ht="13" customHeight="1" x14ac:dyDescent="0.2">
      <c r="A5354" s="33" t="s">
        <v>17405</v>
      </c>
      <c r="B5354" s="33">
        <v>51</v>
      </c>
      <c r="C5354" s="33" t="s">
        <v>13</v>
      </c>
      <c r="D5354" s="33" t="s">
        <v>30</v>
      </c>
      <c r="E5354" s="33" t="s">
        <v>17483</v>
      </c>
      <c r="F5354" s="94">
        <v>42314</v>
      </c>
      <c r="G5354" s="33" t="s">
        <v>17406</v>
      </c>
      <c r="H5354" s="33" t="s">
        <v>1455</v>
      </c>
      <c r="I5354" s="33" t="s">
        <v>105</v>
      </c>
      <c r="K5354" s="33" t="s">
        <v>1457</v>
      </c>
      <c r="L5354" s="33" t="s">
        <v>15980</v>
      </c>
      <c r="M5354" s="1" t="s">
        <v>46371</v>
      </c>
      <c r="N5354" s="33" t="s">
        <v>20</v>
      </c>
      <c r="O5354" s="33" t="s">
        <v>19121</v>
      </c>
      <c r="P5354" s="33" t="s">
        <v>45791</v>
      </c>
      <c r="Q5354" s="33" t="s">
        <v>29986</v>
      </c>
      <c r="R5354" s="39" t="s">
        <v>17407</v>
      </c>
      <c r="S5354" s="33" t="s">
        <v>509</v>
      </c>
      <c r="T5354" s="33" t="s">
        <v>21</v>
      </c>
      <c r="U5354" s="33" t="s">
        <v>26689</v>
      </c>
      <c r="V5354" s="33" t="s">
        <v>26484</v>
      </c>
      <c r="W5354" s="33" t="s">
        <v>26485</v>
      </c>
      <c r="X5354" s="33" t="s">
        <v>93</v>
      </c>
      <c r="Y5354" s="33">
        <v>986</v>
      </c>
      <c r="AA5354" s="33" t="s">
        <v>49699</v>
      </c>
      <c r="AB5354" s="33">
        <v>3089</v>
      </c>
      <c r="AC5354" s="103">
        <v>16867</v>
      </c>
    </row>
    <row r="5355" spans="1:29" ht="13" customHeight="1" x14ac:dyDescent="0.2">
      <c r="A5355" s="33" t="s">
        <v>17402</v>
      </c>
      <c r="B5355" s="33">
        <v>68</v>
      </c>
      <c r="C5355" s="33" t="s">
        <v>13</v>
      </c>
      <c r="D5355" s="33" t="s">
        <v>30</v>
      </c>
      <c r="F5355" s="94">
        <v>42314</v>
      </c>
      <c r="G5355" s="33" t="s">
        <v>17403</v>
      </c>
      <c r="H5355" s="33" t="s">
        <v>3556</v>
      </c>
      <c r="I5355" s="33" t="s">
        <v>55</v>
      </c>
      <c r="J5355" s="62" t="s">
        <v>19208</v>
      </c>
      <c r="K5355" s="33" t="s">
        <v>3558</v>
      </c>
      <c r="L5355" s="33" t="s">
        <v>15140</v>
      </c>
      <c r="M5355" s="1" t="s">
        <v>48113</v>
      </c>
      <c r="N5355" s="33" t="s">
        <v>20</v>
      </c>
      <c r="O5355" s="33" t="s">
        <v>29978</v>
      </c>
      <c r="P5355" s="33" t="s">
        <v>45791</v>
      </c>
      <c r="Q5355" s="33" t="s">
        <v>29986</v>
      </c>
      <c r="R5355" s="39" t="s">
        <v>17404</v>
      </c>
      <c r="S5355" s="33" t="s">
        <v>22</v>
      </c>
      <c r="T5355" s="33" t="s">
        <v>45897</v>
      </c>
      <c r="U5355" s="51" t="s">
        <v>49804</v>
      </c>
      <c r="Z5355" s="33" t="s">
        <v>42353</v>
      </c>
      <c r="AA5355" s="33" t="s">
        <v>42844</v>
      </c>
      <c r="AB5355" s="33">
        <v>3090</v>
      </c>
      <c r="AC5355" s="103">
        <v>16866</v>
      </c>
    </row>
    <row r="5356" spans="1:29" ht="13" customHeight="1" x14ac:dyDescent="0.2">
      <c r="A5356" s="33" t="s">
        <v>17408</v>
      </c>
      <c r="B5356" s="33">
        <v>48</v>
      </c>
      <c r="C5356" s="33" t="s">
        <v>13</v>
      </c>
      <c r="D5356" s="33" t="s">
        <v>30</v>
      </c>
      <c r="E5356" s="33" t="s">
        <v>17462</v>
      </c>
      <c r="F5356" s="94">
        <v>42314</v>
      </c>
      <c r="G5356" s="33" t="s">
        <v>17409</v>
      </c>
      <c r="H5356" s="33" t="s">
        <v>17410</v>
      </c>
      <c r="I5356" s="33" t="s">
        <v>337</v>
      </c>
      <c r="J5356" s="62" t="s">
        <v>20737</v>
      </c>
      <c r="K5356" s="33" t="s">
        <v>4074</v>
      </c>
      <c r="L5356" s="33" t="s">
        <v>17411</v>
      </c>
      <c r="M5356" s="1" t="s">
        <v>46242</v>
      </c>
      <c r="N5356" s="33" t="s">
        <v>20</v>
      </c>
      <c r="O5356" s="33" t="s">
        <v>19026</v>
      </c>
      <c r="P5356" s="33" t="s">
        <v>45771</v>
      </c>
      <c r="Q5356" s="33" t="s">
        <v>29986</v>
      </c>
      <c r="R5356" s="39" t="s">
        <v>17412</v>
      </c>
      <c r="S5356" s="33" t="s">
        <v>22</v>
      </c>
      <c r="T5356" s="33" t="s">
        <v>28</v>
      </c>
      <c r="U5356" s="33" t="s">
        <v>26487</v>
      </c>
      <c r="V5356" s="33" t="s">
        <v>26487</v>
      </c>
      <c r="W5356" s="33" t="s">
        <v>26485</v>
      </c>
      <c r="X5356" s="33" t="s">
        <v>93</v>
      </c>
      <c r="Y5356" s="33">
        <v>992</v>
      </c>
      <c r="AA5356" s="33" t="s">
        <v>42843</v>
      </c>
      <c r="AB5356" s="33">
        <v>3091</v>
      </c>
      <c r="AC5356" s="103">
        <v>16868</v>
      </c>
    </row>
    <row r="5357" spans="1:29" ht="13" customHeight="1" x14ac:dyDescent="0.2">
      <c r="A5357" s="33" t="s">
        <v>17413</v>
      </c>
      <c r="B5357" s="33">
        <v>55</v>
      </c>
      <c r="C5357" s="33" t="s">
        <v>13</v>
      </c>
      <c r="D5357" s="33" t="s">
        <v>30</v>
      </c>
      <c r="E5357" s="33" t="s">
        <v>17458</v>
      </c>
      <c r="F5357" s="94">
        <v>42314</v>
      </c>
      <c r="G5357" s="33" t="s">
        <v>17414</v>
      </c>
      <c r="H5357" s="33" t="s">
        <v>604</v>
      </c>
      <c r="I5357" s="33" t="s">
        <v>249</v>
      </c>
      <c r="J5357" s="62" t="s">
        <v>13699</v>
      </c>
      <c r="K5357" s="33" t="s">
        <v>524</v>
      </c>
      <c r="L5357" s="33" t="s">
        <v>17415</v>
      </c>
      <c r="M5357" s="1" t="s">
        <v>48114</v>
      </c>
      <c r="N5357" s="33" t="s">
        <v>20</v>
      </c>
      <c r="O5357" s="33" t="s">
        <v>19041</v>
      </c>
      <c r="P5357" s="33" t="s">
        <v>45791</v>
      </c>
      <c r="Q5357" s="33" t="s">
        <v>29986</v>
      </c>
      <c r="R5357" s="39" t="s">
        <v>17416</v>
      </c>
      <c r="S5357" s="33" t="s">
        <v>22</v>
      </c>
      <c r="T5357" s="33" t="s">
        <v>350</v>
      </c>
      <c r="U5357" s="33" t="s">
        <v>26775</v>
      </c>
      <c r="V5357" s="33" t="s">
        <v>26482</v>
      </c>
      <c r="W5357" s="33" t="s">
        <v>26483</v>
      </c>
      <c r="X5357" s="33" t="s">
        <v>93</v>
      </c>
      <c r="Y5357" s="33">
        <v>988</v>
      </c>
      <c r="AA5357" s="33" t="s">
        <v>42844</v>
      </c>
      <c r="AB5357" s="33">
        <v>3092</v>
      </c>
      <c r="AC5357" s="103">
        <v>16869</v>
      </c>
    </row>
    <row r="5358" spans="1:29" ht="13" customHeight="1" x14ac:dyDescent="0.2">
      <c r="A5358" s="33" t="s">
        <v>17417</v>
      </c>
      <c r="B5358" s="33">
        <v>20</v>
      </c>
      <c r="C5358" s="33" t="s">
        <v>13</v>
      </c>
      <c r="D5358" s="33" t="s">
        <v>30</v>
      </c>
      <c r="E5358" s="33" t="s">
        <v>17482</v>
      </c>
      <c r="F5358" s="94">
        <v>42313</v>
      </c>
      <c r="G5358" s="33" t="s">
        <v>17418</v>
      </c>
      <c r="H5358" s="33" t="s">
        <v>17419</v>
      </c>
      <c r="I5358" s="33" t="s">
        <v>366</v>
      </c>
      <c r="J5358" s="62" t="s">
        <v>20720</v>
      </c>
      <c r="K5358" s="33" t="s">
        <v>20721</v>
      </c>
      <c r="L5358" s="33" t="s">
        <v>17420</v>
      </c>
      <c r="M5358" s="1" t="s">
        <v>48115</v>
      </c>
      <c r="N5358" s="33" t="s">
        <v>20</v>
      </c>
      <c r="O5358" s="33" t="s">
        <v>19122</v>
      </c>
      <c r="P5358" s="33" t="s">
        <v>45791</v>
      </c>
      <c r="Q5358" s="33" t="s">
        <v>29986</v>
      </c>
      <c r="R5358" s="39" t="s">
        <v>17421</v>
      </c>
      <c r="S5358" s="33" t="s">
        <v>509</v>
      </c>
      <c r="T5358" s="33" t="s">
        <v>21</v>
      </c>
      <c r="U5358" s="33" t="s">
        <v>26689</v>
      </c>
      <c r="V5358" s="33" t="s">
        <v>26484</v>
      </c>
      <c r="W5358" s="33" t="s">
        <v>26483</v>
      </c>
      <c r="X5358" s="33" t="s">
        <v>93</v>
      </c>
      <c r="Y5358" s="33">
        <v>984</v>
      </c>
      <c r="AA5358" s="33" t="s">
        <v>42843</v>
      </c>
      <c r="AB5358" s="33">
        <v>3086</v>
      </c>
      <c r="AC5358" s="103">
        <v>16861</v>
      </c>
    </row>
    <row r="5359" spans="1:29" ht="13" customHeight="1" x14ac:dyDescent="0.2">
      <c r="A5359" s="33" t="s">
        <v>17429</v>
      </c>
      <c r="B5359" s="33">
        <v>30</v>
      </c>
      <c r="C5359" s="33" t="s">
        <v>13</v>
      </c>
      <c r="D5359" s="33" t="s">
        <v>30</v>
      </c>
      <c r="F5359" s="94">
        <v>42313</v>
      </c>
      <c r="G5359" s="33" t="s">
        <v>17430</v>
      </c>
      <c r="H5359" s="33" t="s">
        <v>17431</v>
      </c>
      <c r="I5359" s="33" t="s">
        <v>399</v>
      </c>
      <c r="J5359" s="62" t="s">
        <v>20725</v>
      </c>
      <c r="K5359" s="33" t="s">
        <v>20726</v>
      </c>
      <c r="L5359" s="33" t="s">
        <v>19141</v>
      </c>
      <c r="M5359" s="1" t="s">
        <v>48116</v>
      </c>
      <c r="N5359" s="33" t="s">
        <v>20</v>
      </c>
      <c r="O5359" s="33" t="s">
        <v>19123</v>
      </c>
      <c r="P5359" s="33" t="s">
        <v>45791</v>
      </c>
      <c r="Q5359" s="33" t="s">
        <v>29986</v>
      </c>
      <c r="R5359" s="39" t="s">
        <v>17432</v>
      </c>
      <c r="S5359" s="33" t="s">
        <v>22</v>
      </c>
      <c r="T5359" s="33" t="s">
        <v>21</v>
      </c>
      <c r="U5359" s="33" t="s">
        <v>26506</v>
      </c>
      <c r="V5359" s="33" t="s">
        <v>26484</v>
      </c>
      <c r="W5359" s="33" t="s">
        <v>26485</v>
      </c>
      <c r="X5359" s="33" t="s">
        <v>93</v>
      </c>
      <c r="Y5359" s="33">
        <v>985</v>
      </c>
      <c r="AA5359" s="33" t="s">
        <v>42844</v>
      </c>
      <c r="AB5359" s="33">
        <v>3088</v>
      </c>
      <c r="AC5359" s="103">
        <v>16863</v>
      </c>
    </row>
    <row r="5360" spans="1:29" ht="13" customHeight="1" x14ac:dyDescent="0.2">
      <c r="A5360" s="33" t="s">
        <v>17422</v>
      </c>
      <c r="B5360" s="33">
        <v>36</v>
      </c>
      <c r="C5360" s="33" t="s">
        <v>102</v>
      </c>
      <c r="D5360" s="33" t="s">
        <v>30</v>
      </c>
      <c r="F5360" s="94">
        <v>42313</v>
      </c>
      <c r="G5360" s="33" t="s">
        <v>17423</v>
      </c>
      <c r="H5360" s="33" t="s">
        <v>6440</v>
      </c>
      <c r="I5360" s="33" t="s">
        <v>25</v>
      </c>
      <c r="J5360" s="62" t="s">
        <v>6441</v>
      </c>
      <c r="K5360" s="33" t="s">
        <v>4875</v>
      </c>
      <c r="L5360" s="33" t="s">
        <v>17424</v>
      </c>
      <c r="M5360" s="1" t="s">
        <v>46019</v>
      </c>
      <c r="N5360" s="33" t="s">
        <v>20</v>
      </c>
      <c r="O5360" s="33" t="s">
        <v>19124</v>
      </c>
      <c r="P5360" s="33" t="s">
        <v>504</v>
      </c>
      <c r="Q5360" s="33" t="s">
        <v>29986</v>
      </c>
      <c r="R5360" s="39" t="s">
        <v>17425</v>
      </c>
      <c r="S5360" s="33" t="s">
        <v>509</v>
      </c>
      <c r="T5360" s="33" t="s">
        <v>21</v>
      </c>
      <c r="U5360" s="33" t="s">
        <v>26689</v>
      </c>
      <c r="V5360" s="33" t="s">
        <v>26484</v>
      </c>
      <c r="W5360" s="33" t="s">
        <v>26485</v>
      </c>
      <c r="X5360" s="33" t="s">
        <v>93</v>
      </c>
      <c r="Y5360" s="33">
        <v>987</v>
      </c>
      <c r="AA5360" s="33" t="s">
        <v>42844</v>
      </c>
      <c r="AB5360" s="33">
        <v>3087</v>
      </c>
      <c r="AC5360" s="103">
        <v>16860</v>
      </c>
    </row>
    <row r="5361" spans="1:29" ht="13" customHeight="1" x14ac:dyDescent="0.2">
      <c r="A5361" s="33" t="s">
        <v>17426</v>
      </c>
      <c r="B5361" s="33">
        <v>48</v>
      </c>
      <c r="C5361" s="33" t="s">
        <v>13</v>
      </c>
      <c r="D5361" s="33" t="s">
        <v>30</v>
      </c>
      <c r="E5361" s="33" t="s">
        <v>17481</v>
      </c>
      <c r="F5361" s="94">
        <v>42313</v>
      </c>
      <c r="G5361" s="33" t="s">
        <v>17427</v>
      </c>
      <c r="H5361" s="33" t="s">
        <v>1794</v>
      </c>
      <c r="I5361" s="33" t="s">
        <v>138</v>
      </c>
      <c r="J5361" s="62" t="s">
        <v>20731</v>
      </c>
      <c r="K5361" s="33" t="s">
        <v>1796</v>
      </c>
      <c r="L5361" s="33" t="s">
        <v>22809</v>
      </c>
      <c r="M5361" s="1" t="s">
        <v>46728</v>
      </c>
      <c r="N5361" s="33" t="s">
        <v>20</v>
      </c>
      <c r="O5361" s="33" t="s">
        <v>19125</v>
      </c>
      <c r="P5361" s="33" t="s">
        <v>947</v>
      </c>
      <c r="Q5361" s="33" t="s">
        <v>29986</v>
      </c>
      <c r="R5361" s="39" t="s">
        <v>17428</v>
      </c>
      <c r="S5361" s="33" t="s">
        <v>22</v>
      </c>
      <c r="T5361" s="33" t="s">
        <v>21</v>
      </c>
      <c r="U5361" s="33" t="s">
        <v>26689</v>
      </c>
      <c r="V5361" s="33" t="s">
        <v>26484</v>
      </c>
      <c r="W5361" s="33" t="s">
        <v>26485</v>
      </c>
      <c r="X5361" s="33" t="s">
        <v>93</v>
      </c>
      <c r="Y5361" s="33">
        <v>983</v>
      </c>
      <c r="AA5361" s="33" t="s">
        <v>42842</v>
      </c>
      <c r="AB5361" s="33">
        <v>3085</v>
      </c>
      <c r="AC5361" s="103">
        <v>16862</v>
      </c>
    </row>
    <row r="5362" spans="1:29" ht="13" customHeight="1" x14ac:dyDescent="0.2">
      <c r="A5362" s="33" t="s">
        <v>17433</v>
      </c>
      <c r="B5362" s="33">
        <v>18</v>
      </c>
      <c r="C5362" s="33" t="s">
        <v>13</v>
      </c>
      <c r="D5362" s="33" t="s">
        <v>14</v>
      </c>
      <c r="E5362" s="33" t="s">
        <v>17461</v>
      </c>
      <c r="F5362" s="94">
        <v>42312</v>
      </c>
      <c r="G5362" s="33" t="s">
        <v>17434</v>
      </c>
      <c r="H5362" s="33" t="s">
        <v>1328</v>
      </c>
      <c r="I5362" s="33" t="s">
        <v>38</v>
      </c>
      <c r="J5362" s="62" t="s">
        <v>9255</v>
      </c>
      <c r="K5362" s="33" t="s">
        <v>1328</v>
      </c>
      <c r="L5362" s="33" t="s">
        <v>17435</v>
      </c>
      <c r="M5362" s="1" t="s">
        <v>48117</v>
      </c>
      <c r="N5362" s="33" t="s">
        <v>20</v>
      </c>
      <c r="O5362" s="33" t="s">
        <v>19027</v>
      </c>
      <c r="P5362" s="33" t="s">
        <v>45791</v>
      </c>
      <c r="Q5362" s="33" t="s">
        <v>29986</v>
      </c>
      <c r="R5362" s="39" t="s">
        <v>17436</v>
      </c>
      <c r="S5362" s="33" t="s">
        <v>22</v>
      </c>
      <c r="T5362" s="33" t="s">
        <v>21</v>
      </c>
      <c r="U5362" s="33" t="s">
        <v>26682</v>
      </c>
      <c r="V5362" s="33" t="s">
        <v>26484</v>
      </c>
      <c r="W5362" s="33" t="s">
        <v>26486</v>
      </c>
      <c r="X5362" s="33" t="s">
        <v>93</v>
      </c>
      <c r="Y5362" s="33">
        <v>979</v>
      </c>
      <c r="AA5362" s="33" t="s">
        <v>42844</v>
      </c>
      <c r="AB5362" s="33">
        <v>3083</v>
      </c>
      <c r="AC5362" s="103">
        <v>16857</v>
      </c>
    </row>
    <row r="5363" spans="1:29" ht="13" customHeight="1" x14ac:dyDescent="0.2">
      <c r="A5363" s="33" t="s">
        <v>17440</v>
      </c>
      <c r="B5363" s="33">
        <v>30</v>
      </c>
      <c r="C5363" s="33" t="s">
        <v>13</v>
      </c>
      <c r="D5363" s="33" t="s">
        <v>30</v>
      </c>
      <c r="E5363" s="33" t="s">
        <v>17480</v>
      </c>
      <c r="F5363" s="94">
        <v>42312</v>
      </c>
      <c r="G5363" s="33" t="s">
        <v>17441</v>
      </c>
      <c r="H5363" s="33" t="s">
        <v>3833</v>
      </c>
      <c r="I5363" s="33" t="s">
        <v>399</v>
      </c>
      <c r="J5363" s="62" t="s">
        <v>20708</v>
      </c>
      <c r="K5363" s="33" t="s">
        <v>4535</v>
      </c>
      <c r="L5363" s="33" t="s">
        <v>3836</v>
      </c>
      <c r="M5363" s="1" t="s">
        <v>46343</v>
      </c>
      <c r="N5363" s="33" t="s">
        <v>20</v>
      </c>
      <c r="O5363" s="33" t="s">
        <v>19126</v>
      </c>
      <c r="P5363" s="33" t="s">
        <v>504</v>
      </c>
      <c r="Q5363" s="33" t="s">
        <v>29986</v>
      </c>
      <c r="R5363" s="39" t="s">
        <v>17442</v>
      </c>
      <c r="S5363" s="33" t="s">
        <v>22</v>
      </c>
      <c r="T5363" s="33" t="s">
        <v>21</v>
      </c>
      <c r="U5363" s="33" t="s">
        <v>26689</v>
      </c>
      <c r="V5363" s="33" t="s">
        <v>26484</v>
      </c>
      <c r="W5363" s="33" t="s">
        <v>26486</v>
      </c>
      <c r="X5363" s="33" t="s">
        <v>93</v>
      </c>
      <c r="Y5363" s="33">
        <v>977</v>
      </c>
      <c r="AA5363" s="33" t="s">
        <v>42844</v>
      </c>
      <c r="AB5363" s="33">
        <v>3081</v>
      </c>
      <c r="AC5363" s="103">
        <v>16858</v>
      </c>
    </row>
    <row r="5364" spans="1:29" ht="13" customHeight="1" x14ac:dyDescent="0.2">
      <c r="A5364" s="33" t="s">
        <v>17159</v>
      </c>
      <c r="B5364" s="33">
        <v>57</v>
      </c>
      <c r="C5364" s="33" t="s">
        <v>13</v>
      </c>
      <c r="D5364" s="33" t="s">
        <v>78</v>
      </c>
      <c r="E5364" s="33" t="s">
        <v>17160</v>
      </c>
      <c r="F5364" s="94">
        <v>42312</v>
      </c>
      <c r="G5364" s="33" t="s">
        <v>17161</v>
      </c>
      <c r="H5364" s="33" t="s">
        <v>671</v>
      </c>
      <c r="I5364" s="33" t="s">
        <v>66</v>
      </c>
      <c r="J5364" s="62" t="s">
        <v>17162</v>
      </c>
      <c r="K5364" s="33" t="s">
        <v>512</v>
      </c>
      <c r="L5364" s="33" t="s">
        <v>672</v>
      </c>
      <c r="M5364" s="1" t="s">
        <v>45992</v>
      </c>
      <c r="N5364" s="33" t="s">
        <v>20</v>
      </c>
      <c r="O5364" s="33" t="s">
        <v>17163</v>
      </c>
      <c r="P5364" s="33" t="s">
        <v>42395</v>
      </c>
      <c r="Q5364" s="33" t="s">
        <v>29986</v>
      </c>
      <c r="R5364" s="39" t="s">
        <v>17164</v>
      </c>
      <c r="S5364" s="33" t="s">
        <v>93</v>
      </c>
      <c r="T5364" s="33" t="s">
        <v>21</v>
      </c>
      <c r="U5364" s="33" t="s">
        <v>26689</v>
      </c>
      <c r="V5364" s="33" t="s">
        <v>26484</v>
      </c>
      <c r="W5364" s="33" t="s">
        <v>26483</v>
      </c>
      <c r="X5364" s="33" t="s">
        <v>93</v>
      </c>
      <c r="Y5364" s="33">
        <v>978</v>
      </c>
      <c r="AA5364" s="33" t="s">
        <v>42842</v>
      </c>
      <c r="AB5364" s="33">
        <v>3082</v>
      </c>
      <c r="AC5364" s="103">
        <v>16856</v>
      </c>
    </row>
    <row r="5365" spans="1:29" ht="13" customHeight="1" x14ac:dyDescent="0.2">
      <c r="A5365" s="33" t="s">
        <v>17437</v>
      </c>
      <c r="B5365" s="33">
        <v>47</v>
      </c>
      <c r="C5365" s="33" t="s">
        <v>13</v>
      </c>
      <c r="D5365" s="33" t="s">
        <v>30</v>
      </c>
      <c r="E5365" s="33" t="s">
        <v>17469</v>
      </c>
      <c r="F5365" s="94">
        <v>42312</v>
      </c>
      <c r="G5365" s="33" t="s">
        <v>17438</v>
      </c>
      <c r="H5365" s="33" t="s">
        <v>142</v>
      </c>
      <c r="I5365" s="33" t="s">
        <v>38</v>
      </c>
      <c r="J5365" s="62" t="s">
        <v>14733</v>
      </c>
      <c r="K5365" s="33" t="s">
        <v>142</v>
      </c>
      <c r="L5365" s="33" t="s">
        <v>143</v>
      </c>
      <c r="M5365" s="1" t="s">
        <v>45908</v>
      </c>
      <c r="N5365" s="33" t="s">
        <v>20</v>
      </c>
      <c r="O5365" s="33" t="s">
        <v>29979</v>
      </c>
      <c r="P5365" s="33" t="s">
        <v>31864</v>
      </c>
      <c r="Q5365" s="33" t="s">
        <v>29986</v>
      </c>
      <c r="R5365" s="39" t="s">
        <v>17439</v>
      </c>
      <c r="S5365" s="33" t="s">
        <v>22</v>
      </c>
      <c r="T5365" s="33" t="s">
        <v>45897</v>
      </c>
      <c r="U5365" s="33" t="s">
        <v>49804</v>
      </c>
      <c r="V5365" s="33" t="s">
        <v>26482</v>
      </c>
      <c r="W5365" s="33" t="s">
        <v>26486</v>
      </c>
      <c r="X5365" s="33" t="s">
        <v>509</v>
      </c>
      <c r="Y5365" s="33">
        <v>981</v>
      </c>
      <c r="AA5365" s="33" t="s">
        <v>42842</v>
      </c>
      <c r="AB5365" s="33">
        <v>3084</v>
      </c>
      <c r="AC5365" s="103">
        <v>16855</v>
      </c>
    </row>
    <row r="5366" spans="1:29" ht="13" customHeight="1" x14ac:dyDescent="0.2">
      <c r="A5366" s="33" t="s">
        <v>17443</v>
      </c>
      <c r="B5366" s="33">
        <v>6</v>
      </c>
      <c r="C5366" s="33" t="s">
        <v>13</v>
      </c>
      <c r="D5366" s="33" t="s">
        <v>30</v>
      </c>
      <c r="E5366" s="33" t="s">
        <v>17468</v>
      </c>
      <c r="F5366" s="94">
        <v>42311</v>
      </c>
      <c r="G5366" s="33" t="s">
        <v>17444</v>
      </c>
      <c r="H5366" s="33" t="s">
        <v>17445</v>
      </c>
      <c r="I5366" s="33" t="s">
        <v>18</v>
      </c>
      <c r="J5366" s="62" t="s">
        <v>20729</v>
      </c>
      <c r="K5366" s="33" t="s">
        <v>20730</v>
      </c>
      <c r="L5366" s="33" t="s">
        <v>18474</v>
      </c>
      <c r="M5366" s="1" t="s">
        <v>48929</v>
      </c>
      <c r="N5366" s="33" t="s">
        <v>20</v>
      </c>
      <c r="O5366" s="33" t="s">
        <v>18473</v>
      </c>
      <c r="P5366" s="33" t="s">
        <v>26433</v>
      </c>
      <c r="Q5366" s="33" t="s">
        <v>26432</v>
      </c>
      <c r="R5366" s="39" t="s">
        <v>17446</v>
      </c>
      <c r="S5366" s="33" t="s">
        <v>22</v>
      </c>
      <c r="T5366" s="33" t="s">
        <v>45897</v>
      </c>
      <c r="U5366" s="33" t="s">
        <v>49804</v>
      </c>
      <c r="V5366" s="33" t="s">
        <v>26482</v>
      </c>
      <c r="W5366" s="33" t="s">
        <v>26483</v>
      </c>
      <c r="X5366" s="33" t="s">
        <v>509</v>
      </c>
      <c r="Y5366" s="33">
        <v>980</v>
      </c>
      <c r="AA5366" s="33" t="s">
        <v>42843</v>
      </c>
      <c r="AB5366" s="33">
        <v>3080</v>
      </c>
      <c r="AC5366" s="103">
        <v>16850</v>
      </c>
    </row>
    <row r="5367" spans="1:29" ht="13" customHeight="1" x14ac:dyDescent="0.2">
      <c r="A5367" s="33" t="s">
        <v>17154</v>
      </c>
      <c r="B5367" s="33">
        <v>62</v>
      </c>
      <c r="C5367" s="33" t="s">
        <v>13</v>
      </c>
      <c r="D5367" s="33" t="s">
        <v>78</v>
      </c>
      <c r="F5367" s="94">
        <v>42310</v>
      </c>
      <c r="G5367" s="33" t="s">
        <v>17155</v>
      </c>
      <c r="H5367" s="33" t="s">
        <v>106</v>
      </c>
      <c r="I5367" s="33" t="s">
        <v>3344</v>
      </c>
      <c r="J5367" s="62" t="s">
        <v>7396</v>
      </c>
      <c r="K5367" s="33" t="s">
        <v>3346</v>
      </c>
      <c r="L5367" s="33" t="s">
        <v>17156</v>
      </c>
      <c r="M5367" s="1" t="s">
        <v>48118</v>
      </c>
      <c r="N5367" s="33" t="s">
        <v>20</v>
      </c>
      <c r="O5367" s="33" t="s">
        <v>17157</v>
      </c>
      <c r="P5367" s="33" t="s">
        <v>45771</v>
      </c>
      <c r="Q5367" s="33" t="s">
        <v>29986</v>
      </c>
      <c r="R5367" s="39" t="s">
        <v>17158</v>
      </c>
      <c r="S5367" s="33" t="s">
        <v>93</v>
      </c>
      <c r="T5367" s="33" t="s">
        <v>21</v>
      </c>
      <c r="U5367" s="33" t="s">
        <v>26689</v>
      </c>
      <c r="V5367" s="33" t="s">
        <v>26484</v>
      </c>
      <c r="W5367" s="33" t="s">
        <v>26483</v>
      </c>
      <c r="X5367" s="33" t="s">
        <v>93</v>
      </c>
      <c r="Y5367" s="33">
        <v>975</v>
      </c>
      <c r="AA5367" s="33" t="s">
        <v>42842</v>
      </c>
      <c r="AB5367" s="33">
        <v>3079</v>
      </c>
      <c r="AC5367" s="103">
        <v>16849</v>
      </c>
    </row>
    <row r="5368" spans="1:29" ht="13" customHeight="1" x14ac:dyDescent="0.2">
      <c r="A5368" s="33" t="s">
        <v>36626</v>
      </c>
      <c r="B5368" s="33">
        <v>20</v>
      </c>
      <c r="C5368" s="33" t="s">
        <v>13</v>
      </c>
      <c r="D5368" s="33" t="s">
        <v>30</v>
      </c>
      <c r="E5368" s="33" t="s">
        <v>17479</v>
      </c>
      <c r="F5368" s="94">
        <v>42309</v>
      </c>
      <c r="G5368" s="33" t="s">
        <v>17448</v>
      </c>
      <c r="H5368" s="33" t="s">
        <v>6546</v>
      </c>
      <c r="I5368" s="33" t="s">
        <v>38</v>
      </c>
      <c r="J5368" s="62" t="s">
        <v>20719</v>
      </c>
      <c r="K5368" s="33" t="s">
        <v>4951</v>
      </c>
      <c r="L5368" s="33" t="s">
        <v>894</v>
      </c>
      <c r="M5368" s="1" t="s">
        <v>45955</v>
      </c>
      <c r="N5368" s="33" t="s">
        <v>20</v>
      </c>
      <c r="O5368" s="33" t="s">
        <v>36627</v>
      </c>
      <c r="P5368" s="33" t="s">
        <v>45791</v>
      </c>
      <c r="Q5368" s="33" t="s">
        <v>29986</v>
      </c>
      <c r="R5368" s="39" t="s">
        <v>17449</v>
      </c>
      <c r="S5368" s="33" t="s">
        <v>22</v>
      </c>
      <c r="T5368" s="33" t="s">
        <v>21</v>
      </c>
      <c r="U5368" s="33" t="s">
        <v>26689</v>
      </c>
      <c r="V5368" s="33" t="s">
        <v>26484</v>
      </c>
      <c r="W5368" s="33" t="s">
        <v>26485</v>
      </c>
      <c r="X5368" s="33" t="s">
        <v>93</v>
      </c>
      <c r="Y5368" s="33">
        <v>973</v>
      </c>
      <c r="AA5368" s="33" t="s">
        <v>42842</v>
      </c>
      <c r="AB5368" s="33">
        <v>3076</v>
      </c>
      <c r="AC5368" s="103">
        <v>16841</v>
      </c>
    </row>
    <row r="5369" spans="1:29" ht="13" customHeight="1" x14ac:dyDescent="0.2">
      <c r="A5369" s="33" t="s">
        <v>17454</v>
      </c>
      <c r="B5369" s="33">
        <v>49</v>
      </c>
      <c r="C5369" s="33" t="s">
        <v>13</v>
      </c>
      <c r="D5369" s="33" t="s">
        <v>30</v>
      </c>
      <c r="E5369" s="33" t="s">
        <v>17460</v>
      </c>
      <c r="F5369" s="94">
        <v>42309</v>
      </c>
      <c r="G5369" s="33" t="s">
        <v>17455</v>
      </c>
      <c r="H5369" s="33" t="s">
        <v>1500</v>
      </c>
      <c r="I5369" s="33" t="s">
        <v>121</v>
      </c>
      <c r="J5369" s="62" t="s">
        <v>20722</v>
      </c>
      <c r="K5369" s="33" t="s">
        <v>20723</v>
      </c>
      <c r="L5369" s="33" t="s">
        <v>17456</v>
      </c>
      <c r="M5369" s="1" t="s">
        <v>48119</v>
      </c>
      <c r="N5369" s="33" t="s">
        <v>20</v>
      </c>
      <c r="O5369" s="33" t="s">
        <v>19028</v>
      </c>
      <c r="P5369" s="33" t="s">
        <v>45791</v>
      </c>
      <c r="Q5369" s="33" t="s">
        <v>29986</v>
      </c>
      <c r="R5369" s="39" t="s">
        <v>17457</v>
      </c>
      <c r="S5369" s="33" t="s">
        <v>22</v>
      </c>
      <c r="T5369" s="33" t="s">
        <v>21</v>
      </c>
      <c r="U5369" s="33" t="s">
        <v>26689</v>
      </c>
      <c r="V5369" s="33" t="s">
        <v>26484</v>
      </c>
      <c r="W5369" s="33" t="s">
        <v>26485</v>
      </c>
      <c r="X5369" s="33" t="s">
        <v>93</v>
      </c>
      <c r="Y5369" s="33">
        <v>972</v>
      </c>
      <c r="AA5369" s="33" t="s">
        <v>42843</v>
      </c>
      <c r="AB5369" s="33">
        <v>3075</v>
      </c>
      <c r="AC5369" s="103">
        <v>16840</v>
      </c>
    </row>
    <row r="5370" spans="1:29" ht="13" customHeight="1" x14ac:dyDescent="0.2">
      <c r="A5370" s="33" t="s">
        <v>17450</v>
      </c>
      <c r="B5370" s="33">
        <v>62</v>
      </c>
      <c r="C5370" s="33" t="s">
        <v>13</v>
      </c>
      <c r="D5370" s="33" t="s">
        <v>30</v>
      </c>
      <c r="E5370" s="33" t="s">
        <v>17478</v>
      </c>
      <c r="F5370" s="94">
        <v>42309</v>
      </c>
      <c r="G5370" s="33" t="s">
        <v>17451</v>
      </c>
      <c r="H5370" s="33" t="s">
        <v>17452</v>
      </c>
      <c r="I5370" s="33" t="s">
        <v>732</v>
      </c>
      <c r="J5370" s="62" t="s">
        <v>20713</v>
      </c>
      <c r="K5370" s="33" t="s">
        <v>1784</v>
      </c>
      <c r="L5370" s="33" t="s">
        <v>9271</v>
      </c>
      <c r="M5370" s="1" t="s">
        <v>48120</v>
      </c>
      <c r="N5370" s="33" t="s">
        <v>20</v>
      </c>
      <c r="O5370" s="33" t="s">
        <v>19127</v>
      </c>
      <c r="P5370" s="33" t="s">
        <v>45791</v>
      </c>
      <c r="Q5370" s="33" t="s">
        <v>29986</v>
      </c>
      <c r="R5370" s="39" t="s">
        <v>17453</v>
      </c>
      <c r="S5370" s="33" t="s">
        <v>22</v>
      </c>
      <c r="T5370" s="33" t="s">
        <v>21</v>
      </c>
      <c r="U5370" s="33" t="s">
        <v>26689</v>
      </c>
      <c r="V5370" s="33" t="s">
        <v>26487</v>
      </c>
      <c r="W5370" s="33" t="s">
        <v>26485</v>
      </c>
      <c r="X5370" s="33" t="s">
        <v>509</v>
      </c>
      <c r="Y5370" s="33">
        <v>974</v>
      </c>
      <c r="AA5370" s="33" t="s">
        <v>42843</v>
      </c>
      <c r="AB5370" s="33">
        <v>3077</v>
      </c>
      <c r="AC5370" s="103">
        <v>16842</v>
      </c>
    </row>
    <row r="5371" spans="1:29" ht="13" customHeight="1" x14ac:dyDescent="0.2">
      <c r="A5371" s="33" t="s">
        <v>17149</v>
      </c>
      <c r="B5371" s="33">
        <v>27</v>
      </c>
      <c r="C5371" s="33" t="s">
        <v>13</v>
      </c>
      <c r="D5371" s="33" t="s">
        <v>78</v>
      </c>
      <c r="E5371" s="33" t="s">
        <v>17150</v>
      </c>
      <c r="F5371" s="94">
        <v>42309</v>
      </c>
      <c r="G5371" s="33" t="s">
        <v>17151</v>
      </c>
      <c r="H5371" s="33" t="s">
        <v>106</v>
      </c>
      <c r="I5371" s="33" t="s">
        <v>3344</v>
      </c>
      <c r="J5371" s="62">
        <v>20020</v>
      </c>
      <c r="K5371" s="33" t="s">
        <v>3346</v>
      </c>
      <c r="L5371" s="33" t="s">
        <v>17152</v>
      </c>
      <c r="M5371" s="1" t="s">
        <v>48121</v>
      </c>
      <c r="N5371" s="33" t="s">
        <v>27671</v>
      </c>
      <c r="O5371" s="33" t="s">
        <v>36945</v>
      </c>
      <c r="P5371" s="33" t="s">
        <v>45771</v>
      </c>
      <c r="Q5371" s="33" t="s">
        <v>29986</v>
      </c>
      <c r="R5371" s="39" t="s">
        <v>17153</v>
      </c>
      <c r="S5371" s="33" t="s">
        <v>93</v>
      </c>
      <c r="T5371" s="33" t="s">
        <v>45897</v>
      </c>
      <c r="U5371" s="51" t="s">
        <v>49804</v>
      </c>
      <c r="AA5371" s="33" t="s">
        <v>42842</v>
      </c>
      <c r="AB5371" s="33">
        <v>3078</v>
      </c>
      <c r="AC5371" s="103">
        <v>16843</v>
      </c>
    </row>
    <row r="5372" spans="1:29" ht="13" customHeight="1" x14ac:dyDescent="0.2">
      <c r="A5372" s="33" t="s">
        <v>16992</v>
      </c>
      <c r="B5372" s="33">
        <v>33</v>
      </c>
      <c r="C5372" s="33" t="s">
        <v>13</v>
      </c>
      <c r="D5372" s="33" t="s">
        <v>30</v>
      </c>
      <c r="E5372" s="33" t="s">
        <v>17067</v>
      </c>
      <c r="F5372" s="94">
        <v>42308</v>
      </c>
      <c r="G5372" s="33" t="s">
        <v>18139</v>
      </c>
      <c r="H5372" s="33" t="s">
        <v>18140</v>
      </c>
      <c r="I5372" s="33" t="s">
        <v>191</v>
      </c>
      <c r="J5372" s="62" t="s">
        <v>18141</v>
      </c>
      <c r="K5372" s="33" t="s">
        <v>798</v>
      </c>
      <c r="L5372" s="33" t="s">
        <v>18142</v>
      </c>
      <c r="M5372" s="1" t="s">
        <v>46000</v>
      </c>
      <c r="N5372" s="33" t="s">
        <v>20</v>
      </c>
      <c r="O5372" s="33" t="s">
        <v>18143</v>
      </c>
      <c r="P5372" s="33" t="s">
        <v>31864</v>
      </c>
      <c r="Q5372" s="33" t="s">
        <v>29986</v>
      </c>
      <c r="R5372" s="39" t="s">
        <v>18144</v>
      </c>
      <c r="S5372" s="33" t="s">
        <v>93</v>
      </c>
      <c r="T5372" s="33" t="s">
        <v>21</v>
      </c>
      <c r="U5372" s="33" t="s">
        <v>26689</v>
      </c>
      <c r="V5372" s="33" t="s">
        <v>26484</v>
      </c>
      <c r="W5372" s="33" t="s">
        <v>26485</v>
      </c>
      <c r="X5372" s="33" t="s">
        <v>93</v>
      </c>
      <c r="Y5372" s="33">
        <v>969</v>
      </c>
      <c r="AA5372" s="33" t="s">
        <v>42842</v>
      </c>
      <c r="AB5372" s="33">
        <v>3073</v>
      </c>
      <c r="AC5372" s="103">
        <v>16837</v>
      </c>
    </row>
    <row r="5373" spans="1:29" ht="13" customHeight="1" x14ac:dyDescent="0.2">
      <c r="A5373" s="33" t="s">
        <v>17142</v>
      </c>
      <c r="B5373" s="33">
        <v>56</v>
      </c>
      <c r="C5373" s="33" t="s">
        <v>13</v>
      </c>
      <c r="D5373" s="33" t="s">
        <v>78</v>
      </c>
      <c r="E5373" s="33" t="s">
        <v>17143</v>
      </c>
      <c r="F5373" s="94">
        <v>42308</v>
      </c>
      <c r="G5373" s="33" t="s">
        <v>22037</v>
      </c>
      <c r="H5373" s="33" t="s">
        <v>17144</v>
      </c>
      <c r="I5373" s="33" t="s">
        <v>87</v>
      </c>
      <c r="J5373" s="62" t="s">
        <v>17145</v>
      </c>
      <c r="K5373" s="33" t="s">
        <v>5072</v>
      </c>
      <c r="L5373" s="33" t="s">
        <v>17146</v>
      </c>
      <c r="M5373" s="1" t="s">
        <v>48122</v>
      </c>
      <c r="N5373" s="33" t="s">
        <v>20</v>
      </c>
      <c r="O5373" s="33" t="s">
        <v>17147</v>
      </c>
      <c r="P5373" s="33" t="s">
        <v>504</v>
      </c>
      <c r="Q5373" s="33" t="s">
        <v>29986</v>
      </c>
      <c r="R5373" s="39" t="s">
        <v>17148</v>
      </c>
      <c r="S5373" s="33" t="s">
        <v>901</v>
      </c>
      <c r="T5373" s="33" t="s">
        <v>21</v>
      </c>
      <c r="U5373" s="33" t="s">
        <v>26689</v>
      </c>
      <c r="V5373" s="33" t="s">
        <v>26482</v>
      </c>
      <c r="W5373" s="33" t="s">
        <v>26483</v>
      </c>
      <c r="X5373" s="33" t="s">
        <v>93</v>
      </c>
      <c r="Y5373" s="33">
        <v>970</v>
      </c>
      <c r="AA5373" s="33" t="s">
        <v>42843</v>
      </c>
      <c r="AB5373" s="33">
        <v>3074</v>
      </c>
      <c r="AC5373" s="103">
        <v>16838</v>
      </c>
    </row>
    <row r="5374" spans="1:29" ht="13" customHeight="1" x14ac:dyDescent="0.2">
      <c r="A5374" s="33" t="s">
        <v>18460</v>
      </c>
      <c r="B5374" s="33">
        <v>20</v>
      </c>
      <c r="C5374" s="33" t="s">
        <v>13</v>
      </c>
      <c r="D5374" s="33" t="s">
        <v>78</v>
      </c>
      <c r="F5374" s="94">
        <v>42307</v>
      </c>
      <c r="G5374" s="33" t="s">
        <v>18462</v>
      </c>
      <c r="H5374" s="33" t="s">
        <v>671</v>
      </c>
      <c r="I5374" s="33" t="s">
        <v>66</v>
      </c>
      <c r="K5374" s="33" t="s">
        <v>512</v>
      </c>
      <c r="L5374" s="33" t="s">
        <v>672</v>
      </c>
      <c r="M5374" s="1" t="s">
        <v>45992</v>
      </c>
      <c r="N5374" s="33" t="s">
        <v>20</v>
      </c>
      <c r="O5374" s="33" t="s">
        <v>18461</v>
      </c>
      <c r="P5374" s="33" t="s">
        <v>947</v>
      </c>
      <c r="Q5374" s="33" t="s">
        <v>29986</v>
      </c>
      <c r="R5374" s="39" t="s">
        <v>16968</v>
      </c>
      <c r="S5374" s="33" t="s">
        <v>93</v>
      </c>
      <c r="T5374" s="33" t="s">
        <v>21</v>
      </c>
      <c r="U5374" s="33" t="s">
        <v>26488</v>
      </c>
      <c r="Y5374" s="33">
        <v>2867</v>
      </c>
      <c r="AA5374" s="33" t="s">
        <v>49699</v>
      </c>
      <c r="AB5374" s="33">
        <v>3072</v>
      </c>
      <c r="AC5374" s="103">
        <v>16836</v>
      </c>
    </row>
    <row r="5375" spans="1:29" ht="13" customHeight="1" x14ac:dyDescent="0.2">
      <c r="A5375" s="33" t="s">
        <v>18463</v>
      </c>
      <c r="B5375" s="33">
        <v>25</v>
      </c>
      <c r="C5375" s="33" t="s">
        <v>13</v>
      </c>
      <c r="D5375" s="33" t="s">
        <v>78</v>
      </c>
      <c r="F5375" s="94">
        <v>42307</v>
      </c>
      <c r="G5375" s="33" t="s">
        <v>18462</v>
      </c>
      <c r="H5375" s="33" t="s">
        <v>671</v>
      </c>
      <c r="I5375" s="33" t="s">
        <v>66</v>
      </c>
      <c r="K5375" s="33" t="s">
        <v>512</v>
      </c>
      <c r="L5375" s="33" t="s">
        <v>672</v>
      </c>
      <c r="M5375" s="1" t="s">
        <v>45992</v>
      </c>
      <c r="N5375" s="33" t="s">
        <v>20</v>
      </c>
      <c r="O5375" s="33" t="s">
        <v>18461</v>
      </c>
      <c r="P5375" s="33" t="s">
        <v>947</v>
      </c>
      <c r="Q5375" s="33" t="s">
        <v>29986</v>
      </c>
      <c r="R5375" s="39" t="s">
        <v>16968</v>
      </c>
      <c r="S5375" s="33" t="s">
        <v>93</v>
      </c>
      <c r="T5375" s="33" t="s">
        <v>21</v>
      </c>
      <c r="U5375" s="33" t="s">
        <v>26689</v>
      </c>
      <c r="V5375" s="33" t="s">
        <v>26482</v>
      </c>
      <c r="W5375" s="33" t="s">
        <v>26486</v>
      </c>
      <c r="X5375" s="33" t="s">
        <v>93</v>
      </c>
      <c r="Y5375" s="33">
        <v>968</v>
      </c>
      <c r="AA5375" s="33" t="s">
        <v>49699</v>
      </c>
      <c r="AB5375" s="33">
        <v>3070</v>
      </c>
      <c r="AC5375" s="103">
        <v>16835</v>
      </c>
    </row>
    <row r="5376" spans="1:29" ht="13" customHeight="1" x14ac:dyDescent="0.2">
      <c r="A5376" s="33" t="s">
        <v>16936</v>
      </c>
      <c r="B5376" s="33">
        <v>29</v>
      </c>
      <c r="C5376" s="33" t="s">
        <v>13</v>
      </c>
      <c r="D5376" s="33" t="s">
        <v>41</v>
      </c>
      <c r="F5376" s="94">
        <v>42307</v>
      </c>
      <c r="G5376" s="33" t="s">
        <v>16938</v>
      </c>
      <c r="H5376" s="33" t="s">
        <v>5299</v>
      </c>
      <c r="I5376" s="33" t="s">
        <v>66</v>
      </c>
      <c r="J5376" s="62" t="s">
        <v>18148</v>
      </c>
      <c r="K5376" s="33" t="s">
        <v>265</v>
      </c>
      <c r="L5376" s="33" t="s">
        <v>18149</v>
      </c>
      <c r="M5376" s="1" t="s">
        <v>48123</v>
      </c>
      <c r="N5376" s="33" t="s">
        <v>20</v>
      </c>
      <c r="O5376" s="33" t="s">
        <v>18150</v>
      </c>
      <c r="P5376" s="33" t="s">
        <v>42395</v>
      </c>
      <c r="Q5376" s="33" t="s">
        <v>29986</v>
      </c>
      <c r="R5376" s="39" t="s">
        <v>16937</v>
      </c>
      <c r="S5376" s="33" t="s">
        <v>93</v>
      </c>
      <c r="T5376" s="33" t="s">
        <v>21</v>
      </c>
      <c r="U5376" s="33" t="s">
        <v>26689</v>
      </c>
      <c r="V5376" s="33" t="s">
        <v>26484</v>
      </c>
      <c r="W5376" s="33" t="s">
        <v>26483</v>
      </c>
      <c r="X5376" s="33" t="s">
        <v>93</v>
      </c>
      <c r="Y5376" s="33">
        <v>967</v>
      </c>
      <c r="AA5376" s="33" t="s">
        <v>42844</v>
      </c>
      <c r="AB5376" s="33">
        <v>3069</v>
      </c>
      <c r="AC5376" s="103">
        <v>16833</v>
      </c>
    </row>
    <row r="5377" spans="1:29" ht="13" customHeight="1" x14ac:dyDescent="0.2">
      <c r="A5377" s="33" t="s">
        <v>18465</v>
      </c>
      <c r="B5377" s="33">
        <v>30</v>
      </c>
      <c r="C5377" s="33" t="s">
        <v>13</v>
      </c>
      <c r="D5377" s="33" t="s">
        <v>30</v>
      </c>
      <c r="E5377" s="33" t="s">
        <v>18464</v>
      </c>
      <c r="F5377" s="94">
        <v>42307</v>
      </c>
      <c r="G5377" s="33" t="s">
        <v>18901</v>
      </c>
      <c r="H5377" s="33" t="s">
        <v>18902</v>
      </c>
      <c r="I5377" s="33" t="s">
        <v>366</v>
      </c>
      <c r="K5377" s="33" t="s">
        <v>1466</v>
      </c>
      <c r="L5377" s="33" t="s">
        <v>18900</v>
      </c>
      <c r="M5377" s="1" t="s">
        <v>48124</v>
      </c>
      <c r="N5377" s="33" t="s">
        <v>4952</v>
      </c>
      <c r="O5377" s="33" t="s">
        <v>19067</v>
      </c>
      <c r="P5377" s="33" t="s">
        <v>45791</v>
      </c>
      <c r="Q5377" s="33" t="s">
        <v>29986</v>
      </c>
      <c r="R5377" s="39" t="s">
        <v>16967</v>
      </c>
      <c r="S5377" s="33" t="s">
        <v>22</v>
      </c>
      <c r="T5377" s="33" t="s">
        <v>21</v>
      </c>
      <c r="U5377" s="33" t="s">
        <v>26682</v>
      </c>
      <c r="V5377" s="33" t="s">
        <v>26484</v>
      </c>
      <c r="W5377" s="33" t="s">
        <v>26486</v>
      </c>
      <c r="X5377" s="33" t="s">
        <v>93</v>
      </c>
      <c r="Y5377" s="33">
        <v>971</v>
      </c>
      <c r="AA5377" s="33" t="s">
        <v>49699</v>
      </c>
      <c r="AB5377" s="33">
        <v>3071</v>
      </c>
      <c r="AC5377" s="103">
        <v>16832</v>
      </c>
    </row>
    <row r="5378" spans="1:29" ht="13" customHeight="1" x14ac:dyDescent="0.2">
      <c r="A5378" s="33" t="s">
        <v>16993</v>
      </c>
      <c r="B5378" s="33">
        <v>62</v>
      </c>
      <c r="C5378" s="33" t="s">
        <v>13</v>
      </c>
      <c r="D5378" s="33" t="s">
        <v>30</v>
      </c>
      <c r="E5378" s="33" t="s">
        <v>17068</v>
      </c>
      <c r="F5378" s="94">
        <v>42307</v>
      </c>
      <c r="G5378" s="33" t="s">
        <v>16994</v>
      </c>
      <c r="H5378" s="33" t="s">
        <v>16995</v>
      </c>
      <c r="I5378" s="33" t="s">
        <v>293</v>
      </c>
      <c r="J5378" s="62" t="s">
        <v>18145</v>
      </c>
      <c r="K5378" s="33" t="s">
        <v>2894</v>
      </c>
      <c r="L5378" s="33" t="s">
        <v>16996</v>
      </c>
      <c r="M5378" s="1" t="s">
        <v>48922</v>
      </c>
      <c r="N5378" s="33" t="s">
        <v>20</v>
      </c>
      <c r="O5378" s="33" t="s">
        <v>18146</v>
      </c>
      <c r="P5378" s="33" t="s">
        <v>45771</v>
      </c>
      <c r="Q5378" s="33" t="s">
        <v>29986</v>
      </c>
      <c r="R5378" s="39" t="s">
        <v>18147</v>
      </c>
      <c r="S5378" s="33" t="s">
        <v>93</v>
      </c>
      <c r="T5378" s="33" t="s">
        <v>21</v>
      </c>
      <c r="U5378" s="33" t="s">
        <v>26689</v>
      </c>
      <c r="V5378" s="33" t="s">
        <v>26484</v>
      </c>
      <c r="W5378" s="33" t="s">
        <v>19153</v>
      </c>
      <c r="X5378" s="33" t="s">
        <v>93</v>
      </c>
      <c r="Y5378" s="33">
        <v>966</v>
      </c>
      <c r="AA5378" s="33" t="s">
        <v>42843</v>
      </c>
      <c r="AB5378" s="33">
        <v>3068</v>
      </c>
      <c r="AC5378" s="103">
        <v>16834</v>
      </c>
    </row>
    <row r="5379" spans="1:29" ht="13" customHeight="1" x14ac:dyDescent="0.2">
      <c r="A5379" s="33" t="s">
        <v>17001</v>
      </c>
      <c r="B5379" s="33">
        <v>18</v>
      </c>
      <c r="C5379" s="33" t="s">
        <v>13</v>
      </c>
      <c r="D5379" s="33" t="s">
        <v>30</v>
      </c>
      <c r="F5379" s="94">
        <v>42306</v>
      </c>
      <c r="G5379" s="33" t="s">
        <v>18151</v>
      </c>
      <c r="H5379" s="33" t="s">
        <v>18152</v>
      </c>
      <c r="I5379" s="33" t="s">
        <v>297</v>
      </c>
      <c r="J5379" s="62" t="s">
        <v>18153</v>
      </c>
      <c r="K5379" s="33" t="s">
        <v>1437</v>
      </c>
      <c r="L5379" s="33" t="s">
        <v>18154</v>
      </c>
      <c r="M5379" s="1" t="s">
        <v>48125</v>
      </c>
      <c r="N5379" s="33" t="s">
        <v>20</v>
      </c>
      <c r="O5379" s="33" t="s">
        <v>18155</v>
      </c>
      <c r="P5379" s="33" t="s">
        <v>45771</v>
      </c>
      <c r="Q5379" s="33" t="s">
        <v>29986</v>
      </c>
      <c r="R5379" s="39" t="s">
        <v>18156</v>
      </c>
      <c r="S5379" s="33" t="s">
        <v>22</v>
      </c>
      <c r="T5379" s="33" t="s">
        <v>21</v>
      </c>
      <c r="U5379" s="33" t="s">
        <v>26689</v>
      </c>
      <c r="V5379" s="33" t="s">
        <v>26484</v>
      </c>
      <c r="W5379" s="33" t="s">
        <v>26485</v>
      </c>
      <c r="X5379" s="33" t="s">
        <v>93</v>
      </c>
      <c r="Y5379" s="33">
        <v>965</v>
      </c>
      <c r="AA5379" s="33" t="s">
        <v>42843</v>
      </c>
      <c r="AB5379" s="33">
        <v>3066</v>
      </c>
      <c r="AC5379" s="103">
        <v>16828</v>
      </c>
    </row>
    <row r="5380" spans="1:29" ht="13" customHeight="1" x14ac:dyDescent="0.2">
      <c r="A5380" s="33" t="s">
        <v>16879</v>
      </c>
      <c r="B5380" s="33">
        <v>25</v>
      </c>
      <c r="C5380" s="33" t="s">
        <v>13</v>
      </c>
      <c r="D5380" s="33" t="s">
        <v>78</v>
      </c>
      <c r="E5380" s="33" t="s">
        <v>17099</v>
      </c>
      <c r="F5380" s="94">
        <v>42306</v>
      </c>
      <c r="G5380" s="33" t="s">
        <v>18157</v>
      </c>
      <c r="H5380" s="33" t="s">
        <v>1199</v>
      </c>
      <c r="I5380" s="33" t="s">
        <v>62</v>
      </c>
      <c r="J5380" s="62" t="s">
        <v>17120</v>
      </c>
      <c r="K5380" s="33" t="s">
        <v>1200</v>
      </c>
      <c r="L5380" s="33" t="s">
        <v>11422</v>
      </c>
      <c r="M5380" s="1" t="s">
        <v>45979</v>
      </c>
      <c r="N5380" s="33" t="s">
        <v>20</v>
      </c>
      <c r="O5380" s="33" t="s">
        <v>17141</v>
      </c>
      <c r="P5380" s="33" t="s">
        <v>947</v>
      </c>
      <c r="Q5380" s="33" t="s">
        <v>29986</v>
      </c>
      <c r="R5380" s="39" t="s">
        <v>16880</v>
      </c>
      <c r="S5380" s="33" t="s">
        <v>93</v>
      </c>
      <c r="T5380" s="33" t="s">
        <v>21</v>
      </c>
      <c r="U5380" s="33" t="s">
        <v>26689</v>
      </c>
      <c r="V5380" s="33" t="s">
        <v>26482</v>
      </c>
      <c r="W5380" s="33" t="s">
        <v>26485</v>
      </c>
      <c r="X5380" s="33" t="s">
        <v>93</v>
      </c>
      <c r="Y5380" s="33">
        <v>964</v>
      </c>
      <c r="AA5380" s="33" t="s">
        <v>42844</v>
      </c>
      <c r="AB5380" s="33">
        <v>3065</v>
      </c>
      <c r="AC5380" s="103">
        <v>16830</v>
      </c>
    </row>
    <row r="5381" spans="1:29" ht="13" customHeight="1" x14ac:dyDescent="0.2">
      <c r="A5381" s="33" t="s">
        <v>16997</v>
      </c>
      <c r="B5381" s="33">
        <v>36</v>
      </c>
      <c r="C5381" s="33" t="s">
        <v>13</v>
      </c>
      <c r="D5381" s="33" t="s">
        <v>30</v>
      </c>
      <c r="E5381" s="33" t="s">
        <v>17069</v>
      </c>
      <c r="F5381" s="94">
        <v>42306</v>
      </c>
      <c r="G5381" s="33" t="s">
        <v>16999</v>
      </c>
      <c r="H5381" s="33" t="s">
        <v>17000</v>
      </c>
      <c r="I5381" s="33" t="s">
        <v>105</v>
      </c>
      <c r="J5381" s="62" t="s">
        <v>20739</v>
      </c>
      <c r="K5381" s="33" t="s">
        <v>106</v>
      </c>
      <c r="L5381" s="33" t="s">
        <v>22</v>
      </c>
      <c r="M5381" s="1" t="s">
        <v>48929</v>
      </c>
      <c r="N5381" s="33" t="s">
        <v>20</v>
      </c>
      <c r="O5381" s="33" t="s">
        <v>19066</v>
      </c>
      <c r="P5381" s="33" t="s">
        <v>45791</v>
      </c>
      <c r="Q5381" s="33" t="s">
        <v>29986</v>
      </c>
      <c r="R5381" s="39" t="s">
        <v>16998</v>
      </c>
      <c r="S5381" s="33" t="s">
        <v>22</v>
      </c>
      <c r="T5381" s="33" t="s">
        <v>21</v>
      </c>
      <c r="U5381" s="33" t="s">
        <v>26689</v>
      </c>
      <c r="AA5381" s="33" t="s">
        <v>42844</v>
      </c>
      <c r="AB5381" s="33">
        <v>3064</v>
      </c>
      <c r="AC5381" s="103">
        <v>16824</v>
      </c>
    </row>
    <row r="5382" spans="1:29" ht="13" customHeight="1" x14ac:dyDescent="0.2">
      <c r="A5382" s="33" t="s">
        <v>16969</v>
      </c>
      <c r="B5382" s="33">
        <v>52</v>
      </c>
      <c r="C5382" s="33" t="s">
        <v>13</v>
      </c>
      <c r="D5382" s="33" t="s">
        <v>30</v>
      </c>
      <c r="F5382" s="94">
        <v>42306</v>
      </c>
      <c r="G5382" s="33" t="s">
        <v>18158</v>
      </c>
      <c r="H5382" s="33" t="s">
        <v>12499</v>
      </c>
      <c r="I5382" s="33" t="s">
        <v>55</v>
      </c>
      <c r="J5382" s="62" t="s">
        <v>18159</v>
      </c>
      <c r="K5382" s="33" t="s">
        <v>7625</v>
      </c>
      <c r="L5382" s="33" t="s">
        <v>7626</v>
      </c>
      <c r="M5382" s="1" t="s">
        <v>48126</v>
      </c>
      <c r="N5382" s="33" t="s">
        <v>20</v>
      </c>
      <c r="O5382" s="33" t="s">
        <v>18160</v>
      </c>
      <c r="P5382" s="33" t="s">
        <v>45771</v>
      </c>
      <c r="Q5382" s="33" t="s">
        <v>29986</v>
      </c>
      <c r="R5382" s="39" t="s">
        <v>18161</v>
      </c>
      <c r="S5382" s="33" t="s">
        <v>93</v>
      </c>
      <c r="T5382" s="33" t="s">
        <v>21</v>
      </c>
      <c r="U5382" s="33" t="s">
        <v>26488</v>
      </c>
      <c r="Y5382" s="33">
        <v>2871</v>
      </c>
      <c r="AA5382" s="33" t="s">
        <v>42843</v>
      </c>
      <c r="AB5382" s="33">
        <v>3067</v>
      </c>
      <c r="AC5382" s="103">
        <v>16829</v>
      </c>
    </row>
    <row r="5383" spans="1:29" ht="13" customHeight="1" x14ac:dyDescent="0.2">
      <c r="A5383" s="33" t="s">
        <v>16881</v>
      </c>
      <c r="B5383" s="33">
        <v>34</v>
      </c>
      <c r="C5383" s="33" t="s">
        <v>13</v>
      </c>
      <c r="D5383" s="33" t="s">
        <v>78</v>
      </c>
      <c r="E5383" s="33" t="s">
        <v>17100</v>
      </c>
      <c r="F5383" s="94">
        <v>42305</v>
      </c>
      <c r="G5383" s="33" t="s">
        <v>16883</v>
      </c>
      <c r="H5383" s="33" t="s">
        <v>600</v>
      </c>
      <c r="I5383" s="33" t="s">
        <v>55</v>
      </c>
      <c r="J5383" s="62" t="s">
        <v>16132</v>
      </c>
      <c r="K5383" s="33" t="s">
        <v>601</v>
      </c>
      <c r="L5383" s="33" t="s">
        <v>602</v>
      </c>
      <c r="M5383" s="1" t="s">
        <v>49877</v>
      </c>
      <c r="N5383" s="33" t="s">
        <v>20</v>
      </c>
      <c r="O5383" s="33" t="s">
        <v>19065</v>
      </c>
      <c r="P5383" s="33" t="s">
        <v>45771</v>
      </c>
      <c r="Q5383" s="33" t="s">
        <v>29986</v>
      </c>
      <c r="R5383" s="39" t="s">
        <v>16882</v>
      </c>
      <c r="S5383" s="33" t="s">
        <v>22</v>
      </c>
      <c r="T5383" s="33" t="s">
        <v>21</v>
      </c>
      <c r="U5383" s="33" t="s">
        <v>26689</v>
      </c>
      <c r="V5383" s="33" t="s">
        <v>26484</v>
      </c>
      <c r="W5383" s="33" t="s">
        <v>26485</v>
      </c>
      <c r="X5383" s="33" t="s">
        <v>93</v>
      </c>
      <c r="Y5383" s="33">
        <v>961</v>
      </c>
      <c r="AA5383" s="33" t="s">
        <v>42842</v>
      </c>
      <c r="AB5383" s="33">
        <v>3061</v>
      </c>
      <c r="AC5383" s="103">
        <v>16826</v>
      </c>
    </row>
    <row r="5384" spans="1:29" ht="13" customHeight="1" x14ac:dyDescent="0.2">
      <c r="A5384" s="33" t="s">
        <v>17006</v>
      </c>
      <c r="B5384" s="33">
        <v>35</v>
      </c>
      <c r="C5384" s="33" t="s">
        <v>13</v>
      </c>
      <c r="D5384" s="33" t="s">
        <v>30</v>
      </c>
      <c r="E5384" s="33" t="s">
        <v>17071</v>
      </c>
      <c r="F5384" s="94">
        <v>42305</v>
      </c>
      <c r="G5384" s="33" t="s">
        <v>18903</v>
      </c>
      <c r="H5384" s="33" t="s">
        <v>2443</v>
      </c>
      <c r="I5384" s="33" t="s">
        <v>105</v>
      </c>
      <c r="J5384" s="62" t="s">
        <v>29960</v>
      </c>
      <c r="K5384" s="33" t="s">
        <v>389</v>
      </c>
      <c r="L5384" s="33" t="s">
        <v>1904</v>
      </c>
      <c r="M5384" s="1" t="s">
        <v>46143</v>
      </c>
      <c r="N5384" s="33" t="s">
        <v>20</v>
      </c>
      <c r="O5384" s="33" t="s">
        <v>19064</v>
      </c>
      <c r="P5384" s="33" t="s">
        <v>504</v>
      </c>
      <c r="Q5384" s="33" t="s">
        <v>29986</v>
      </c>
      <c r="R5384" s="39" t="s">
        <v>17007</v>
      </c>
      <c r="S5384" s="33" t="s">
        <v>22</v>
      </c>
      <c r="T5384" s="33" t="s">
        <v>21</v>
      </c>
      <c r="U5384" s="33" t="s">
        <v>26689</v>
      </c>
      <c r="V5384" s="33" t="s">
        <v>26484</v>
      </c>
      <c r="W5384" s="33" t="s">
        <v>26483</v>
      </c>
      <c r="X5384" s="33" t="s">
        <v>93</v>
      </c>
      <c r="Y5384" s="33">
        <v>962</v>
      </c>
      <c r="AA5384" s="33" t="s">
        <v>42844</v>
      </c>
      <c r="AB5384" s="33">
        <v>3062</v>
      </c>
      <c r="AC5384" s="103">
        <v>16825</v>
      </c>
    </row>
    <row r="5385" spans="1:29" ht="13" customHeight="1" x14ac:dyDescent="0.2">
      <c r="A5385" s="33" t="s">
        <v>17002</v>
      </c>
      <c r="B5385" s="33">
        <v>57</v>
      </c>
      <c r="C5385" s="33" t="s">
        <v>13</v>
      </c>
      <c r="D5385" s="33" t="s">
        <v>30</v>
      </c>
      <c r="E5385" s="33" t="s">
        <v>17070</v>
      </c>
      <c r="F5385" s="94">
        <v>42305</v>
      </c>
      <c r="G5385" s="33" t="s">
        <v>17004</v>
      </c>
      <c r="H5385" s="33" t="s">
        <v>17005</v>
      </c>
      <c r="I5385" s="33" t="s">
        <v>618</v>
      </c>
      <c r="J5385" s="62" t="s">
        <v>18162</v>
      </c>
      <c r="K5385" s="33" t="s">
        <v>1034</v>
      </c>
      <c r="L5385" s="33" t="s">
        <v>4738</v>
      </c>
      <c r="M5385" s="1" t="s">
        <v>46773</v>
      </c>
      <c r="N5385" s="33" t="s">
        <v>20</v>
      </c>
      <c r="O5385" s="33" t="s">
        <v>18163</v>
      </c>
      <c r="P5385" s="33" t="s">
        <v>45771</v>
      </c>
      <c r="Q5385" s="33" t="s">
        <v>29986</v>
      </c>
      <c r="R5385" s="39" t="s">
        <v>17003</v>
      </c>
      <c r="S5385" s="33" t="s">
        <v>93</v>
      </c>
      <c r="T5385" s="33" t="s">
        <v>21</v>
      </c>
      <c r="U5385" s="33" t="s">
        <v>26689</v>
      </c>
      <c r="V5385" s="33" t="s">
        <v>26484</v>
      </c>
      <c r="W5385" s="33" t="s">
        <v>26485</v>
      </c>
      <c r="X5385" s="33" t="s">
        <v>93</v>
      </c>
      <c r="Y5385" s="33">
        <v>959</v>
      </c>
      <c r="AA5385" s="33" t="s">
        <v>42843</v>
      </c>
      <c r="AB5385" s="33">
        <v>3060</v>
      </c>
      <c r="AC5385" s="103">
        <v>16827</v>
      </c>
    </row>
    <row r="5386" spans="1:29" ht="13" customHeight="1" x14ac:dyDescent="0.2">
      <c r="A5386" s="33" t="s">
        <v>16887</v>
      </c>
      <c r="B5386" s="33">
        <v>29</v>
      </c>
      <c r="C5386" s="33" t="s">
        <v>13</v>
      </c>
      <c r="D5386" s="33" t="s">
        <v>78</v>
      </c>
      <c r="E5386" s="33" t="s">
        <v>17102</v>
      </c>
      <c r="F5386" s="94">
        <v>42305</v>
      </c>
      <c r="G5386" s="33" t="s">
        <v>16889</v>
      </c>
      <c r="H5386" s="33" t="s">
        <v>142</v>
      </c>
      <c r="I5386" s="33" t="s">
        <v>38</v>
      </c>
      <c r="J5386" s="62" t="s">
        <v>20742</v>
      </c>
      <c r="K5386" s="33" t="s">
        <v>142</v>
      </c>
      <c r="L5386" s="33" t="s">
        <v>16890</v>
      </c>
      <c r="M5386" s="1" t="s">
        <v>48127</v>
      </c>
      <c r="N5386" s="33" t="s">
        <v>20</v>
      </c>
      <c r="O5386" s="33" t="s">
        <v>36628</v>
      </c>
      <c r="P5386" s="33" t="s">
        <v>31864</v>
      </c>
      <c r="Q5386" s="33" t="s">
        <v>29986</v>
      </c>
      <c r="R5386" s="39" t="s">
        <v>16888</v>
      </c>
      <c r="S5386" s="33" t="s">
        <v>22</v>
      </c>
      <c r="T5386" s="33" t="s">
        <v>45897</v>
      </c>
      <c r="U5386" s="33" t="s">
        <v>49804</v>
      </c>
      <c r="V5386" s="33" t="s">
        <v>26484</v>
      </c>
      <c r="W5386" s="33" t="s">
        <v>26485</v>
      </c>
      <c r="X5386" s="33" t="s">
        <v>93</v>
      </c>
      <c r="Y5386" s="33">
        <v>958</v>
      </c>
      <c r="AA5386" s="33" t="s">
        <v>42844</v>
      </c>
      <c r="AB5386" s="33">
        <v>3063</v>
      </c>
      <c r="AC5386" s="103">
        <v>16822</v>
      </c>
    </row>
    <row r="5387" spans="1:29" ht="13" customHeight="1" x14ac:dyDescent="0.2">
      <c r="A5387" s="33" t="s">
        <v>16884</v>
      </c>
      <c r="B5387" s="33">
        <v>25</v>
      </c>
      <c r="C5387" s="33" t="s">
        <v>13</v>
      </c>
      <c r="D5387" s="33" t="s">
        <v>78</v>
      </c>
      <c r="E5387" s="33" t="s">
        <v>17101</v>
      </c>
      <c r="F5387" s="94">
        <v>42304</v>
      </c>
      <c r="G5387" s="33" t="s">
        <v>16886</v>
      </c>
      <c r="H5387" s="33" t="s">
        <v>4733</v>
      </c>
      <c r="I5387" s="33" t="s">
        <v>159</v>
      </c>
      <c r="J5387" s="62" t="s">
        <v>6527</v>
      </c>
      <c r="K5387" s="33" t="s">
        <v>3415</v>
      </c>
      <c r="L5387" s="33" t="s">
        <v>6528</v>
      </c>
      <c r="M5387" s="1" t="s">
        <v>46279</v>
      </c>
      <c r="N5387" s="33" t="s">
        <v>20</v>
      </c>
      <c r="O5387" s="33" t="s">
        <v>17140</v>
      </c>
      <c r="P5387" s="33" t="s">
        <v>42395</v>
      </c>
      <c r="Q5387" s="33" t="s">
        <v>29986</v>
      </c>
      <c r="R5387" s="39" t="s">
        <v>16885</v>
      </c>
      <c r="S5387" s="33" t="s">
        <v>93</v>
      </c>
      <c r="T5387" s="33" t="s">
        <v>21</v>
      </c>
      <c r="U5387" s="33" t="s">
        <v>26689</v>
      </c>
      <c r="V5387" s="33" t="s">
        <v>26484</v>
      </c>
      <c r="W5387" s="33" t="s">
        <v>26485</v>
      </c>
      <c r="X5387" s="33" t="s">
        <v>509</v>
      </c>
      <c r="Y5387" s="33">
        <v>960</v>
      </c>
      <c r="AA5387" s="33" t="s">
        <v>42842</v>
      </c>
      <c r="AB5387" s="33">
        <v>3059</v>
      </c>
      <c r="AC5387" s="103">
        <v>16823</v>
      </c>
    </row>
    <row r="5388" spans="1:29" ht="13" customHeight="1" x14ac:dyDescent="0.2">
      <c r="A5388" s="33" t="s">
        <v>16891</v>
      </c>
      <c r="B5388" s="33">
        <v>21</v>
      </c>
      <c r="C5388" s="33" t="s">
        <v>102</v>
      </c>
      <c r="D5388" s="33" t="s">
        <v>78</v>
      </c>
      <c r="E5388" s="33" t="s">
        <v>17103</v>
      </c>
      <c r="F5388" s="94">
        <v>42303</v>
      </c>
      <c r="G5388" s="33" t="s">
        <v>16893</v>
      </c>
      <c r="H5388" s="33" t="s">
        <v>106</v>
      </c>
      <c r="I5388" s="33" t="s">
        <v>3344</v>
      </c>
      <c r="J5388" s="62">
        <v>20012</v>
      </c>
      <c r="K5388" s="33" t="s">
        <v>3346</v>
      </c>
      <c r="L5388" s="33" t="s">
        <v>17507</v>
      </c>
      <c r="M5388" s="1" t="s">
        <v>46501</v>
      </c>
      <c r="N5388" s="33" t="s">
        <v>20</v>
      </c>
      <c r="O5388" s="33" t="s">
        <v>19063</v>
      </c>
      <c r="P5388" s="33" t="s">
        <v>45771</v>
      </c>
      <c r="Q5388" s="33" t="s">
        <v>29986</v>
      </c>
      <c r="R5388" s="39" t="s">
        <v>16892</v>
      </c>
      <c r="S5388" s="33" t="s">
        <v>22</v>
      </c>
      <c r="T5388" s="33" t="s">
        <v>21</v>
      </c>
      <c r="U5388" s="33" t="s">
        <v>26689</v>
      </c>
      <c r="V5388" s="33" t="s">
        <v>26484</v>
      </c>
      <c r="W5388" s="33" t="s">
        <v>26485</v>
      </c>
      <c r="X5388" s="33" t="s">
        <v>93</v>
      </c>
      <c r="Y5388" s="33">
        <v>955</v>
      </c>
      <c r="AA5388" s="33" t="s">
        <v>42842</v>
      </c>
      <c r="AB5388" s="33">
        <v>3055</v>
      </c>
      <c r="AC5388" s="103">
        <v>16818</v>
      </c>
    </row>
    <row r="5389" spans="1:29" ht="13" customHeight="1" x14ac:dyDescent="0.2">
      <c r="A5389" s="33" t="s">
        <v>16894</v>
      </c>
      <c r="B5389" s="33">
        <v>18</v>
      </c>
      <c r="C5389" s="33" t="s">
        <v>13</v>
      </c>
      <c r="D5389" s="33" t="s">
        <v>14</v>
      </c>
      <c r="E5389" s="33" t="s">
        <v>17104</v>
      </c>
      <c r="F5389" s="94">
        <v>42303</v>
      </c>
      <c r="G5389" s="33" t="s">
        <v>18165</v>
      </c>
      <c r="H5389" s="33" t="s">
        <v>1459</v>
      </c>
      <c r="I5389" s="33" t="s">
        <v>55</v>
      </c>
      <c r="J5389" s="62" t="s">
        <v>18166</v>
      </c>
      <c r="K5389" s="33" t="s">
        <v>587</v>
      </c>
      <c r="L5389" s="33" t="s">
        <v>1461</v>
      </c>
      <c r="M5389" s="1" t="s">
        <v>46060</v>
      </c>
      <c r="N5389" s="33" t="s">
        <v>20</v>
      </c>
      <c r="O5389" s="33" t="s">
        <v>18167</v>
      </c>
      <c r="P5389" s="33" t="s">
        <v>45771</v>
      </c>
      <c r="Q5389" s="33" t="s">
        <v>29986</v>
      </c>
      <c r="R5389" s="39" t="s">
        <v>16895</v>
      </c>
      <c r="S5389" s="33" t="s">
        <v>93</v>
      </c>
      <c r="T5389" s="33" t="s">
        <v>45897</v>
      </c>
      <c r="U5389" s="33" t="s">
        <v>49804</v>
      </c>
      <c r="V5389" s="33" t="s">
        <v>26484</v>
      </c>
      <c r="W5389" s="33" t="s">
        <v>26486</v>
      </c>
      <c r="X5389" s="33" t="s">
        <v>93</v>
      </c>
      <c r="Y5389" s="33">
        <v>956</v>
      </c>
      <c r="AA5389" s="33" t="s">
        <v>42844</v>
      </c>
      <c r="AB5389" s="33">
        <v>3056</v>
      </c>
      <c r="AC5389" s="103">
        <v>16819</v>
      </c>
    </row>
    <row r="5390" spans="1:29" ht="13" customHeight="1" x14ac:dyDescent="0.2">
      <c r="A5390" s="33" t="s">
        <v>16939</v>
      </c>
      <c r="B5390" s="33">
        <v>24</v>
      </c>
      <c r="C5390" s="33" t="s">
        <v>13</v>
      </c>
      <c r="D5390" s="33" t="s">
        <v>41</v>
      </c>
      <c r="E5390" s="33" t="s">
        <v>17092</v>
      </c>
      <c r="F5390" s="94">
        <v>42303</v>
      </c>
      <c r="G5390" s="33" t="s">
        <v>29827</v>
      </c>
      <c r="H5390" s="33" t="s">
        <v>1030</v>
      </c>
      <c r="I5390" s="33" t="s">
        <v>373</v>
      </c>
      <c r="J5390" s="62" t="s">
        <v>20740</v>
      </c>
      <c r="K5390" s="33" t="s">
        <v>20741</v>
      </c>
      <c r="L5390" s="33" t="s">
        <v>16940</v>
      </c>
      <c r="M5390" s="1" t="s">
        <v>48929</v>
      </c>
      <c r="N5390" s="33" t="s">
        <v>362</v>
      </c>
      <c r="O5390" s="33" t="s">
        <v>29828</v>
      </c>
      <c r="P5390" s="33" t="s">
        <v>45771</v>
      </c>
      <c r="Q5390" s="33" t="s">
        <v>29986</v>
      </c>
      <c r="R5390" s="39" t="s">
        <v>29829</v>
      </c>
      <c r="S5390" s="33" t="s">
        <v>22</v>
      </c>
      <c r="T5390" s="33" t="s">
        <v>45897</v>
      </c>
      <c r="U5390" s="51" t="s">
        <v>49804</v>
      </c>
      <c r="AA5390" s="33" t="s">
        <v>42842</v>
      </c>
      <c r="AB5390" s="33">
        <v>3057</v>
      </c>
      <c r="AC5390" s="103">
        <v>16817</v>
      </c>
    </row>
    <row r="5391" spans="1:29" ht="13" customHeight="1" x14ac:dyDescent="0.2">
      <c r="A5391" s="33" t="s">
        <v>16896</v>
      </c>
      <c r="B5391" s="33">
        <v>45</v>
      </c>
      <c r="C5391" s="33" t="s">
        <v>13</v>
      </c>
      <c r="D5391" s="33" t="s">
        <v>78</v>
      </c>
      <c r="F5391" s="94">
        <v>42303</v>
      </c>
      <c r="G5391" s="33" t="s">
        <v>16898</v>
      </c>
      <c r="H5391" s="33" t="s">
        <v>2852</v>
      </c>
      <c r="I5391" s="33" t="s">
        <v>45</v>
      </c>
      <c r="J5391" s="62" t="s">
        <v>16649</v>
      </c>
      <c r="K5391" s="33" t="s">
        <v>2852</v>
      </c>
      <c r="L5391" s="33" t="s">
        <v>644</v>
      </c>
      <c r="M5391" s="1" t="s">
        <v>46111</v>
      </c>
      <c r="N5391" s="33" t="s">
        <v>20</v>
      </c>
      <c r="O5391" s="33" t="s">
        <v>18164</v>
      </c>
      <c r="P5391" s="33" t="s">
        <v>45771</v>
      </c>
      <c r="Q5391" s="33" t="s">
        <v>29986</v>
      </c>
      <c r="R5391" s="39" t="s">
        <v>16897</v>
      </c>
      <c r="S5391" s="33" t="s">
        <v>93</v>
      </c>
      <c r="T5391" s="33" t="s">
        <v>350</v>
      </c>
      <c r="U5391" s="33" t="s">
        <v>26775</v>
      </c>
      <c r="V5391" s="33" t="s">
        <v>26482</v>
      </c>
      <c r="W5391" s="33" t="s">
        <v>26485</v>
      </c>
      <c r="X5391" s="33" t="s">
        <v>93</v>
      </c>
      <c r="Y5391" s="33">
        <v>954</v>
      </c>
      <c r="AA5391" s="33" t="s">
        <v>42844</v>
      </c>
      <c r="AB5391" s="33">
        <v>3058</v>
      </c>
      <c r="AC5391" s="103">
        <v>16820</v>
      </c>
    </row>
    <row r="5392" spans="1:29" ht="13" customHeight="1" x14ac:dyDescent="0.2">
      <c r="A5392" s="33" t="s">
        <v>17008</v>
      </c>
      <c r="B5392" s="33">
        <v>36</v>
      </c>
      <c r="C5392" s="33" t="s">
        <v>13</v>
      </c>
      <c r="D5392" s="33" t="s">
        <v>30</v>
      </c>
      <c r="E5392" s="33" t="s">
        <v>17072</v>
      </c>
      <c r="F5392" s="94">
        <v>42302</v>
      </c>
      <c r="G5392" s="33" t="s">
        <v>17010</v>
      </c>
      <c r="H5392" s="33" t="s">
        <v>17011</v>
      </c>
      <c r="I5392" s="33" t="s">
        <v>159</v>
      </c>
      <c r="J5392" s="62" t="s">
        <v>20743</v>
      </c>
      <c r="K5392" s="33" t="s">
        <v>4684</v>
      </c>
      <c r="L5392" s="33" t="s">
        <v>4685</v>
      </c>
      <c r="M5392" s="1" t="s">
        <v>48128</v>
      </c>
      <c r="N5392" s="33" t="s">
        <v>20</v>
      </c>
      <c r="O5392" s="33" t="s">
        <v>19060</v>
      </c>
      <c r="P5392" s="33" t="s">
        <v>45791</v>
      </c>
      <c r="Q5392" s="33" t="s">
        <v>29986</v>
      </c>
      <c r="R5392" s="39" t="s">
        <v>17009</v>
      </c>
      <c r="S5392" s="33" t="s">
        <v>22</v>
      </c>
      <c r="T5392" s="33" t="s">
        <v>21</v>
      </c>
      <c r="U5392" s="33" t="s">
        <v>26689</v>
      </c>
      <c r="V5392" s="33" t="s">
        <v>26484</v>
      </c>
      <c r="W5392" s="33" t="s">
        <v>26485</v>
      </c>
      <c r="X5392" s="33" t="s">
        <v>93</v>
      </c>
      <c r="Y5392" s="33">
        <v>949</v>
      </c>
      <c r="AA5392" s="33" t="s">
        <v>42843</v>
      </c>
      <c r="AB5392" s="33">
        <v>3054</v>
      </c>
      <c r="AC5392" s="103">
        <v>16811</v>
      </c>
    </row>
    <row r="5393" spans="1:29" ht="13" customHeight="1" x14ac:dyDescent="0.2">
      <c r="A5393" s="33" t="s">
        <v>17012</v>
      </c>
      <c r="B5393" s="33">
        <v>28</v>
      </c>
      <c r="C5393" s="33" t="s">
        <v>13</v>
      </c>
      <c r="D5393" s="33" t="s">
        <v>30</v>
      </c>
      <c r="E5393" s="33" t="s">
        <v>17073</v>
      </c>
      <c r="F5393" s="94">
        <v>42301</v>
      </c>
      <c r="G5393" s="33" t="s">
        <v>17014</v>
      </c>
      <c r="H5393" s="33" t="s">
        <v>17015</v>
      </c>
      <c r="I5393" s="33" t="s">
        <v>62</v>
      </c>
      <c r="J5393" s="62" t="s">
        <v>20744</v>
      </c>
      <c r="K5393" s="33" t="s">
        <v>20745</v>
      </c>
      <c r="L5393" s="33" t="s">
        <v>17016</v>
      </c>
      <c r="M5393" s="1" t="s">
        <v>48131</v>
      </c>
      <c r="N5393" s="33" t="s">
        <v>20</v>
      </c>
      <c r="O5393" s="33" t="s">
        <v>19061</v>
      </c>
      <c r="P5393" s="33" t="s">
        <v>45791</v>
      </c>
      <c r="Q5393" s="33" t="s">
        <v>29986</v>
      </c>
      <c r="R5393" s="39" t="s">
        <v>17013</v>
      </c>
      <c r="S5393" s="33" t="s">
        <v>509</v>
      </c>
      <c r="T5393" s="33" t="s">
        <v>21</v>
      </c>
      <c r="U5393" s="33" t="s">
        <v>26689</v>
      </c>
      <c r="V5393" s="33" t="s">
        <v>26484</v>
      </c>
      <c r="W5393" s="33" t="s">
        <v>26485</v>
      </c>
      <c r="X5393" s="33" t="s">
        <v>93</v>
      </c>
      <c r="Y5393" s="33">
        <v>951</v>
      </c>
      <c r="AA5393" s="33" t="s">
        <v>42844</v>
      </c>
      <c r="AB5393" s="33">
        <v>3050</v>
      </c>
      <c r="AC5393" s="103">
        <v>16809</v>
      </c>
    </row>
    <row r="5394" spans="1:29" ht="13" customHeight="1" x14ac:dyDescent="0.2">
      <c r="A5394" s="33" t="s">
        <v>16941</v>
      </c>
      <c r="B5394" s="33">
        <v>34</v>
      </c>
      <c r="C5394" s="33" t="s">
        <v>13</v>
      </c>
      <c r="D5394" s="33" t="s">
        <v>41</v>
      </c>
      <c r="F5394" s="94">
        <v>42301</v>
      </c>
      <c r="G5394" s="33" t="s">
        <v>16943</v>
      </c>
      <c r="H5394" s="33" t="s">
        <v>725</v>
      </c>
      <c r="I5394" s="33" t="s">
        <v>38</v>
      </c>
      <c r="J5394" s="62" t="s">
        <v>11692</v>
      </c>
      <c r="K5394" s="33" t="s">
        <v>725</v>
      </c>
      <c r="L5394" s="33" t="s">
        <v>894</v>
      </c>
      <c r="M5394" s="1" t="s">
        <v>45955</v>
      </c>
      <c r="N5394" s="33" t="s">
        <v>20</v>
      </c>
      <c r="O5394" s="33" t="s">
        <v>19062</v>
      </c>
      <c r="P5394" s="33" t="s">
        <v>45791</v>
      </c>
      <c r="Q5394" s="33" t="s">
        <v>29986</v>
      </c>
      <c r="R5394" s="39" t="s">
        <v>16942</v>
      </c>
      <c r="S5394" s="33" t="s">
        <v>22</v>
      </c>
      <c r="T5394" s="33" t="s">
        <v>21</v>
      </c>
      <c r="U5394" s="33" t="s">
        <v>26689</v>
      </c>
      <c r="V5394" s="33" t="s">
        <v>26484</v>
      </c>
      <c r="W5394" s="33" t="s">
        <v>26485</v>
      </c>
      <c r="X5394" s="33" t="s">
        <v>93</v>
      </c>
      <c r="Y5394" s="33">
        <v>947</v>
      </c>
      <c r="AA5394" s="33" t="s">
        <v>42844</v>
      </c>
      <c r="AB5394" s="33">
        <v>3048</v>
      </c>
      <c r="AC5394" s="103">
        <v>16810</v>
      </c>
    </row>
    <row r="5395" spans="1:29" ht="13" customHeight="1" x14ac:dyDescent="0.2">
      <c r="A5395" s="33" t="s">
        <v>16899</v>
      </c>
      <c r="B5395" s="33">
        <v>34</v>
      </c>
      <c r="C5395" s="33" t="s">
        <v>13</v>
      </c>
      <c r="D5395" s="33" t="s">
        <v>78</v>
      </c>
      <c r="E5395" s="33" t="s">
        <v>17105</v>
      </c>
      <c r="F5395" s="94">
        <v>42301</v>
      </c>
      <c r="G5395" s="33" t="s">
        <v>16900</v>
      </c>
      <c r="H5395" s="33" t="s">
        <v>7036</v>
      </c>
      <c r="I5395" s="33" t="s">
        <v>55</v>
      </c>
      <c r="J5395" s="62" t="s">
        <v>7037</v>
      </c>
      <c r="K5395" s="33" t="s">
        <v>5072</v>
      </c>
      <c r="L5395" s="33" t="s">
        <v>14217</v>
      </c>
      <c r="M5395" s="1" t="s">
        <v>47930</v>
      </c>
      <c r="N5395" s="33" t="s">
        <v>20</v>
      </c>
      <c r="O5395" s="33" t="s">
        <v>17139</v>
      </c>
      <c r="P5395" s="33" t="s">
        <v>45771</v>
      </c>
      <c r="Q5395" s="33" t="s">
        <v>29986</v>
      </c>
      <c r="R5395" s="39" t="s">
        <v>18178</v>
      </c>
      <c r="S5395" s="33" t="s">
        <v>93</v>
      </c>
      <c r="T5395" s="33" t="s">
        <v>21</v>
      </c>
      <c r="U5395" s="33" t="s">
        <v>26689</v>
      </c>
      <c r="V5395" s="33" t="s">
        <v>26484</v>
      </c>
      <c r="W5395" s="33" t="s">
        <v>26485</v>
      </c>
      <c r="X5395" s="33" t="s">
        <v>509</v>
      </c>
      <c r="Y5395" s="33">
        <v>948</v>
      </c>
      <c r="AA5395" s="33" t="s">
        <v>42844</v>
      </c>
      <c r="AB5395" s="33">
        <v>3049</v>
      </c>
      <c r="AC5395" s="103">
        <v>16812</v>
      </c>
    </row>
    <row r="5396" spans="1:29" ht="13" customHeight="1" x14ac:dyDescent="0.2">
      <c r="A5396" s="33" t="s">
        <v>17017</v>
      </c>
      <c r="B5396" s="33">
        <v>47</v>
      </c>
      <c r="C5396" s="33" t="s">
        <v>13</v>
      </c>
      <c r="D5396" s="33" t="s">
        <v>30</v>
      </c>
      <c r="F5396" s="94">
        <v>42301</v>
      </c>
      <c r="G5396" s="33" t="s">
        <v>17018</v>
      </c>
      <c r="H5396" s="33" t="s">
        <v>2443</v>
      </c>
      <c r="I5396" s="33" t="s">
        <v>406</v>
      </c>
      <c r="J5396" s="62" t="s">
        <v>18168</v>
      </c>
      <c r="K5396" s="33" t="s">
        <v>3305</v>
      </c>
      <c r="L5396" s="33" t="s">
        <v>18169</v>
      </c>
      <c r="M5396" s="1" t="s">
        <v>48129</v>
      </c>
      <c r="N5396" s="33" t="s">
        <v>20</v>
      </c>
      <c r="O5396" s="33" t="s">
        <v>18170</v>
      </c>
      <c r="P5396" s="33" t="s">
        <v>45771</v>
      </c>
      <c r="Q5396" s="33" t="s">
        <v>29986</v>
      </c>
      <c r="R5396" s="39" t="s">
        <v>18171</v>
      </c>
      <c r="S5396" s="33" t="s">
        <v>93</v>
      </c>
      <c r="T5396" s="33" t="s">
        <v>21</v>
      </c>
      <c r="U5396" s="33" t="s">
        <v>26689</v>
      </c>
      <c r="V5396" s="33" t="s">
        <v>26484</v>
      </c>
      <c r="W5396" s="33" t="s">
        <v>26485</v>
      </c>
      <c r="X5396" s="33" t="s">
        <v>93</v>
      </c>
      <c r="Y5396" s="33">
        <v>952</v>
      </c>
      <c r="AA5396" s="33" t="s">
        <v>42843</v>
      </c>
      <c r="AB5396" s="33">
        <v>3051</v>
      </c>
      <c r="AC5396" s="103">
        <v>16815</v>
      </c>
    </row>
    <row r="5397" spans="1:29" ht="13" customHeight="1" x14ac:dyDescent="0.2">
      <c r="A5397" s="33" t="s">
        <v>21260</v>
      </c>
      <c r="B5397" s="33">
        <v>61</v>
      </c>
      <c r="C5397" s="33" t="s">
        <v>13</v>
      </c>
      <c r="D5397" s="33" t="s">
        <v>30</v>
      </c>
      <c r="E5397" s="33" t="s">
        <v>21304</v>
      </c>
      <c r="F5397" s="94">
        <v>42301</v>
      </c>
      <c r="G5397" s="33" t="s">
        <v>21308</v>
      </c>
      <c r="H5397" s="33" t="s">
        <v>21309</v>
      </c>
      <c r="I5397" s="33" t="s">
        <v>392</v>
      </c>
      <c r="J5397" s="62">
        <v>12561</v>
      </c>
      <c r="K5397" s="33" t="s">
        <v>21305</v>
      </c>
      <c r="L5397" s="33" t="s">
        <v>21306</v>
      </c>
      <c r="M5397" s="1" t="s">
        <v>48130</v>
      </c>
      <c r="N5397" s="33" t="s">
        <v>20</v>
      </c>
      <c r="O5397" s="51" t="s">
        <v>36629</v>
      </c>
      <c r="P5397" s="33" t="s">
        <v>42395</v>
      </c>
      <c r="Q5397" s="33" t="s">
        <v>29986</v>
      </c>
      <c r="R5397" s="39" t="s">
        <v>21307</v>
      </c>
      <c r="S5397" s="33" t="s">
        <v>509</v>
      </c>
      <c r="T5397" s="33" t="s">
        <v>21</v>
      </c>
      <c r="U5397" s="33" t="s">
        <v>26689</v>
      </c>
      <c r="V5397" s="33" t="s">
        <v>26484</v>
      </c>
      <c r="W5397" s="33" t="s">
        <v>26485</v>
      </c>
      <c r="X5397" s="33" t="s">
        <v>93</v>
      </c>
      <c r="Y5397" s="33">
        <v>1283</v>
      </c>
      <c r="AA5397" s="33" t="s">
        <v>42844</v>
      </c>
      <c r="AB5397" s="33">
        <v>3052</v>
      </c>
      <c r="AC5397" s="103">
        <v>16816</v>
      </c>
    </row>
    <row r="5398" spans="1:29" ht="13" customHeight="1" x14ac:dyDescent="0.2">
      <c r="A5398" s="33" t="s">
        <v>16901</v>
      </c>
      <c r="B5398" s="33">
        <v>30</v>
      </c>
      <c r="C5398" s="33" t="s">
        <v>13</v>
      </c>
      <c r="D5398" s="33" t="s">
        <v>78</v>
      </c>
      <c r="E5398" s="33" t="s">
        <v>17106</v>
      </c>
      <c r="F5398" s="94">
        <v>42301</v>
      </c>
      <c r="G5398" s="33" t="s">
        <v>16903</v>
      </c>
      <c r="H5398" s="33" t="s">
        <v>16904</v>
      </c>
      <c r="I5398" s="33" t="s">
        <v>38</v>
      </c>
      <c r="J5398" s="62" t="s">
        <v>18172</v>
      </c>
      <c r="K5398" s="33" t="s">
        <v>725</v>
      </c>
      <c r="L5398" s="33" t="s">
        <v>16905</v>
      </c>
      <c r="M5398" s="1" t="s">
        <v>46853</v>
      </c>
      <c r="N5398" s="33" t="s">
        <v>20</v>
      </c>
      <c r="O5398" s="33" t="s">
        <v>27662</v>
      </c>
      <c r="P5398" s="33" t="s">
        <v>45771</v>
      </c>
      <c r="Q5398" s="33" t="s">
        <v>29986</v>
      </c>
      <c r="R5398" s="39" t="s">
        <v>16902</v>
      </c>
      <c r="S5398" s="33" t="s">
        <v>22</v>
      </c>
      <c r="T5398" s="33" t="s">
        <v>45897</v>
      </c>
      <c r="U5398" s="33" t="s">
        <v>27663</v>
      </c>
      <c r="V5398" s="33" t="s">
        <v>26487</v>
      </c>
      <c r="W5398" s="33" t="s">
        <v>26485</v>
      </c>
      <c r="X5398" s="33" t="s">
        <v>93</v>
      </c>
      <c r="Y5398" s="33">
        <v>950</v>
      </c>
      <c r="AA5398" s="33" t="s">
        <v>42844</v>
      </c>
      <c r="AB5398" s="33">
        <v>3047</v>
      </c>
      <c r="AC5398" s="103">
        <v>16814</v>
      </c>
    </row>
    <row r="5399" spans="1:29" ht="13" customHeight="1" x14ac:dyDescent="0.2">
      <c r="A5399" s="33" t="s">
        <v>16970</v>
      </c>
      <c r="B5399" s="33">
        <v>49</v>
      </c>
      <c r="C5399" s="33" t="s">
        <v>13</v>
      </c>
      <c r="D5399" s="33" t="s">
        <v>30</v>
      </c>
      <c r="F5399" s="94">
        <v>42301</v>
      </c>
      <c r="G5399" s="33" t="s">
        <v>18173</v>
      </c>
      <c r="H5399" s="33" t="s">
        <v>14751</v>
      </c>
      <c r="I5399" s="33" t="s">
        <v>308</v>
      </c>
      <c r="J5399" s="62" t="s">
        <v>18174</v>
      </c>
      <c r="K5399" s="33" t="s">
        <v>18175</v>
      </c>
      <c r="L5399" s="33" t="s">
        <v>10171</v>
      </c>
      <c r="M5399" s="1" t="s">
        <v>46185</v>
      </c>
      <c r="N5399" s="33" t="s">
        <v>20</v>
      </c>
      <c r="O5399" s="33" t="s">
        <v>18176</v>
      </c>
      <c r="P5399" s="33" t="s">
        <v>45771</v>
      </c>
      <c r="Q5399" s="33" t="s">
        <v>29986</v>
      </c>
      <c r="R5399" s="39" t="s">
        <v>18177</v>
      </c>
      <c r="S5399" s="33" t="s">
        <v>93</v>
      </c>
      <c r="T5399" s="33" t="s">
        <v>28</v>
      </c>
      <c r="U5399" s="33" t="s">
        <v>26487</v>
      </c>
      <c r="V5399" s="33" t="s">
        <v>26484</v>
      </c>
      <c r="W5399" s="33" t="s">
        <v>26485</v>
      </c>
      <c r="X5399" s="33" t="s">
        <v>93</v>
      </c>
      <c r="Y5399" s="33">
        <v>953</v>
      </c>
      <c r="AA5399" s="33" t="s">
        <v>42843</v>
      </c>
      <c r="AB5399" s="33">
        <v>3053</v>
      </c>
      <c r="AC5399" s="103">
        <v>16813</v>
      </c>
    </row>
    <row r="5400" spans="1:29" ht="13" customHeight="1" x14ac:dyDescent="0.2">
      <c r="A5400" s="33" t="s">
        <v>16906</v>
      </c>
      <c r="B5400" s="33">
        <v>18</v>
      </c>
      <c r="C5400" s="33" t="s">
        <v>13</v>
      </c>
      <c r="D5400" s="33" t="s">
        <v>78</v>
      </c>
      <c r="E5400" s="33" t="s">
        <v>17107</v>
      </c>
      <c r="F5400" s="94">
        <v>42300</v>
      </c>
      <c r="G5400" s="33" t="s">
        <v>16908</v>
      </c>
      <c r="H5400" s="33" t="s">
        <v>14360</v>
      </c>
      <c r="I5400" s="33" t="s">
        <v>366</v>
      </c>
      <c r="J5400" s="62" t="s">
        <v>14361</v>
      </c>
      <c r="K5400" s="33" t="s">
        <v>1025</v>
      </c>
      <c r="L5400" s="33" t="s">
        <v>1068</v>
      </c>
      <c r="M5400" s="1" t="s">
        <v>48132</v>
      </c>
      <c r="N5400" s="33" t="s">
        <v>20</v>
      </c>
      <c r="O5400" s="33" t="s">
        <v>19058</v>
      </c>
      <c r="P5400" s="33" t="s">
        <v>504</v>
      </c>
      <c r="Q5400" s="33" t="s">
        <v>29986</v>
      </c>
      <c r="R5400" s="39" t="s">
        <v>16907</v>
      </c>
      <c r="S5400" s="33" t="s">
        <v>22</v>
      </c>
      <c r="T5400" s="33" t="s">
        <v>21</v>
      </c>
      <c r="U5400" s="33" t="s">
        <v>26689</v>
      </c>
      <c r="V5400" s="33" t="s">
        <v>26484</v>
      </c>
      <c r="W5400" s="33" t="s">
        <v>26485</v>
      </c>
      <c r="X5400" s="33" t="s">
        <v>93</v>
      </c>
      <c r="Y5400" s="33">
        <v>957</v>
      </c>
      <c r="AA5400" s="33" t="s">
        <v>42844</v>
      </c>
      <c r="AB5400" s="33">
        <v>3046</v>
      </c>
      <c r="AC5400" s="103">
        <v>16739</v>
      </c>
    </row>
    <row r="5401" spans="1:29" ht="13" customHeight="1" x14ac:dyDescent="0.2">
      <c r="A5401" s="33" t="s">
        <v>16909</v>
      </c>
      <c r="B5401" s="33">
        <v>36</v>
      </c>
      <c r="C5401" s="33" t="s">
        <v>13</v>
      </c>
      <c r="D5401" s="33" t="s">
        <v>78</v>
      </c>
      <c r="E5401" s="33" t="s">
        <v>17108</v>
      </c>
      <c r="F5401" s="94">
        <v>42299</v>
      </c>
      <c r="G5401" s="33" t="s">
        <v>18179</v>
      </c>
      <c r="H5401" s="33" t="s">
        <v>16910</v>
      </c>
      <c r="I5401" s="33" t="s">
        <v>38</v>
      </c>
      <c r="J5401" s="62" t="s">
        <v>17125</v>
      </c>
      <c r="K5401" s="33" t="s">
        <v>1533</v>
      </c>
      <c r="L5401" s="33" t="s">
        <v>21954</v>
      </c>
      <c r="M5401" s="1" t="s">
        <v>46436</v>
      </c>
      <c r="N5401" s="33" t="s">
        <v>20</v>
      </c>
      <c r="O5401" s="33" t="s">
        <v>17137</v>
      </c>
      <c r="P5401" s="33" t="s">
        <v>45771</v>
      </c>
      <c r="Q5401" s="33" t="s">
        <v>29986</v>
      </c>
      <c r="R5401" s="39" t="s">
        <v>18180</v>
      </c>
      <c r="S5401" s="33" t="s">
        <v>93</v>
      </c>
      <c r="T5401" s="33" t="s">
        <v>21</v>
      </c>
      <c r="U5401" s="33" t="s">
        <v>26689</v>
      </c>
      <c r="V5401" s="33" t="s">
        <v>26484</v>
      </c>
      <c r="W5401" s="33" t="s">
        <v>26483</v>
      </c>
      <c r="X5401" s="33" t="s">
        <v>93</v>
      </c>
      <c r="Y5401" s="33">
        <v>945</v>
      </c>
      <c r="AA5401" s="33" t="s">
        <v>42844</v>
      </c>
      <c r="AB5401" s="33">
        <v>3043</v>
      </c>
      <c r="AC5401" s="103">
        <v>16803</v>
      </c>
    </row>
    <row r="5402" spans="1:29" ht="13" customHeight="1" x14ac:dyDescent="0.2">
      <c r="A5402" s="33" t="s">
        <v>16911</v>
      </c>
      <c r="B5402" s="33">
        <v>38</v>
      </c>
      <c r="C5402" s="33" t="s">
        <v>13</v>
      </c>
      <c r="D5402" s="33" t="s">
        <v>78</v>
      </c>
      <c r="E5402" s="33" t="s">
        <v>17109</v>
      </c>
      <c r="F5402" s="94">
        <v>42299</v>
      </c>
      <c r="G5402" s="33" t="s">
        <v>16912</v>
      </c>
      <c r="H5402" s="33" t="s">
        <v>427</v>
      </c>
      <c r="I5402" s="33" t="s">
        <v>18</v>
      </c>
      <c r="J5402" s="62" t="s">
        <v>9154</v>
      </c>
      <c r="K5402" s="33" t="s">
        <v>5418</v>
      </c>
      <c r="L5402" s="33" t="s">
        <v>428</v>
      </c>
      <c r="M5402" s="1" t="s">
        <v>46120</v>
      </c>
      <c r="N5402" s="33" t="s">
        <v>20</v>
      </c>
      <c r="O5402" s="33" t="s">
        <v>17138</v>
      </c>
      <c r="P5402" s="33" t="s">
        <v>45771</v>
      </c>
      <c r="Q5402" s="33" t="s">
        <v>29986</v>
      </c>
      <c r="R5402" s="39" t="s">
        <v>18181</v>
      </c>
      <c r="S5402" s="33" t="s">
        <v>93</v>
      </c>
      <c r="T5402" s="33" t="s">
        <v>21</v>
      </c>
      <c r="U5402" s="33" t="s">
        <v>26682</v>
      </c>
      <c r="V5402" s="33" t="s">
        <v>26484</v>
      </c>
      <c r="W5402" s="33" t="s">
        <v>26485</v>
      </c>
      <c r="X5402" s="33" t="s">
        <v>93</v>
      </c>
      <c r="Y5402" s="33">
        <v>943</v>
      </c>
      <c r="AA5402" s="33" t="s">
        <v>42842</v>
      </c>
      <c r="AB5402" s="33">
        <v>3044</v>
      </c>
      <c r="AC5402" s="103">
        <v>16802</v>
      </c>
    </row>
    <row r="5403" spans="1:29" ht="13" customHeight="1" x14ac:dyDescent="0.2">
      <c r="A5403" s="33" t="s">
        <v>16971</v>
      </c>
      <c r="B5403" s="33">
        <v>53</v>
      </c>
      <c r="C5403" s="33" t="s">
        <v>13</v>
      </c>
      <c r="D5403" s="33" t="s">
        <v>30</v>
      </c>
      <c r="E5403" s="33" t="s">
        <v>18749</v>
      </c>
      <c r="F5403" s="94">
        <v>42299</v>
      </c>
      <c r="G5403" s="33" t="s">
        <v>16972</v>
      </c>
      <c r="H5403" s="33" t="s">
        <v>16973</v>
      </c>
      <c r="I5403" s="33" t="s">
        <v>293</v>
      </c>
      <c r="J5403" s="62" t="s">
        <v>18182</v>
      </c>
      <c r="K5403" s="33" t="s">
        <v>18183</v>
      </c>
      <c r="L5403" s="33" t="s">
        <v>18184</v>
      </c>
      <c r="M5403" s="1" t="s">
        <v>46058</v>
      </c>
      <c r="N5403" s="33" t="s">
        <v>20</v>
      </c>
      <c r="O5403" s="33" t="s">
        <v>18185</v>
      </c>
      <c r="P5403" s="33" t="s">
        <v>45771</v>
      </c>
      <c r="Q5403" s="33" t="s">
        <v>29986</v>
      </c>
      <c r="R5403" s="39" t="s">
        <v>18186</v>
      </c>
      <c r="S5403" s="33" t="s">
        <v>93</v>
      </c>
      <c r="T5403" s="33" t="s">
        <v>28</v>
      </c>
      <c r="U5403" s="33" t="s">
        <v>26487</v>
      </c>
      <c r="V5403" s="33" t="s">
        <v>26482</v>
      </c>
      <c r="W5403" s="33" t="s">
        <v>26485</v>
      </c>
      <c r="X5403" s="33" t="s">
        <v>93</v>
      </c>
      <c r="Y5403" s="33">
        <v>946</v>
      </c>
      <c r="AA5403" s="33" t="s">
        <v>42843</v>
      </c>
      <c r="AB5403" s="33">
        <v>3045</v>
      </c>
      <c r="AC5403" s="103">
        <v>16801</v>
      </c>
    </row>
    <row r="5404" spans="1:29" ht="13" customHeight="1" x14ac:dyDescent="0.2">
      <c r="A5404" s="33" t="s">
        <v>16944</v>
      </c>
      <c r="B5404" s="33">
        <v>35</v>
      </c>
      <c r="C5404" s="33" t="s">
        <v>13</v>
      </c>
      <c r="D5404" s="33" t="s">
        <v>41</v>
      </c>
      <c r="E5404" s="33" t="s">
        <v>17091</v>
      </c>
      <c r="F5404" s="94">
        <v>42298</v>
      </c>
      <c r="G5404" s="33" t="s">
        <v>16945</v>
      </c>
      <c r="H5404" s="33" t="s">
        <v>16946</v>
      </c>
      <c r="I5404" s="33" t="s">
        <v>38</v>
      </c>
      <c r="J5404" s="62" t="s">
        <v>18187</v>
      </c>
      <c r="K5404" s="33" t="s">
        <v>8981</v>
      </c>
      <c r="L5404" s="33" t="s">
        <v>18188</v>
      </c>
      <c r="M5404" s="1" t="s">
        <v>46425</v>
      </c>
      <c r="N5404" s="33" t="s">
        <v>20</v>
      </c>
      <c r="O5404" s="33" t="s">
        <v>18189</v>
      </c>
      <c r="P5404" s="33" t="s">
        <v>45771</v>
      </c>
      <c r="Q5404" s="33" t="s">
        <v>29986</v>
      </c>
      <c r="R5404" s="39" t="s">
        <v>18190</v>
      </c>
      <c r="S5404" s="33" t="s">
        <v>93</v>
      </c>
      <c r="T5404" s="33" t="s">
        <v>21</v>
      </c>
      <c r="U5404" s="33" t="s">
        <v>26682</v>
      </c>
      <c r="V5404" s="33" t="s">
        <v>26482</v>
      </c>
      <c r="W5404" s="33" t="s">
        <v>19153</v>
      </c>
      <c r="X5404" s="33" t="s">
        <v>93</v>
      </c>
      <c r="Y5404" s="33">
        <v>940</v>
      </c>
      <c r="AA5404" s="33" t="s">
        <v>42844</v>
      </c>
      <c r="AB5404" s="33">
        <v>3040</v>
      </c>
      <c r="AC5404" s="103">
        <v>16799</v>
      </c>
    </row>
    <row r="5405" spans="1:29" ht="13" customHeight="1" x14ac:dyDescent="0.2">
      <c r="A5405" s="33" t="s">
        <v>17019</v>
      </c>
      <c r="B5405" s="33">
        <v>47</v>
      </c>
      <c r="C5405" s="33" t="s">
        <v>13</v>
      </c>
      <c r="D5405" s="33" t="s">
        <v>30</v>
      </c>
      <c r="E5405" s="33" t="s">
        <v>17074</v>
      </c>
      <c r="F5405" s="94">
        <v>42298</v>
      </c>
      <c r="G5405" s="33" t="s">
        <v>17020</v>
      </c>
      <c r="H5405" s="33" t="s">
        <v>17021</v>
      </c>
      <c r="I5405" s="33" t="s">
        <v>50</v>
      </c>
      <c r="J5405" s="62" t="s">
        <v>18195</v>
      </c>
      <c r="K5405" s="33" t="s">
        <v>2340</v>
      </c>
      <c r="L5405" s="33" t="s">
        <v>17022</v>
      </c>
      <c r="M5405" s="1" t="s">
        <v>47922</v>
      </c>
      <c r="N5405" s="33" t="s">
        <v>20</v>
      </c>
      <c r="O5405" s="33" t="s">
        <v>18196</v>
      </c>
      <c r="P5405" s="33" t="s">
        <v>45771</v>
      </c>
      <c r="Q5405" s="33" t="s">
        <v>29986</v>
      </c>
      <c r="R5405" s="39" t="s">
        <v>18197</v>
      </c>
      <c r="S5405" s="33" t="s">
        <v>509</v>
      </c>
      <c r="T5405" s="33" t="s">
        <v>21</v>
      </c>
      <c r="U5405" s="33" t="s">
        <v>26689</v>
      </c>
      <c r="V5405" s="33" t="s">
        <v>26484</v>
      </c>
      <c r="W5405" s="33" t="s">
        <v>26485</v>
      </c>
      <c r="X5405" s="33" t="s">
        <v>93</v>
      </c>
      <c r="Y5405" s="33">
        <v>944</v>
      </c>
      <c r="AA5405" s="33" t="s">
        <v>42844</v>
      </c>
      <c r="AB5405" s="33">
        <v>3039</v>
      </c>
      <c r="AC5405" s="103">
        <v>16797</v>
      </c>
    </row>
    <row r="5406" spans="1:29" ht="13" customHeight="1" x14ac:dyDescent="0.2">
      <c r="A5406" s="33" t="s">
        <v>16947</v>
      </c>
      <c r="B5406" s="33">
        <v>21</v>
      </c>
      <c r="C5406" s="33" t="s">
        <v>13</v>
      </c>
      <c r="D5406" s="33" t="s">
        <v>41</v>
      </c>
      <c r="E5406" s="33" t="s">
        <v>17090</v>
      </c>
      <c r="F5406" s="94">
        <v>42298</v>
      </c>
      <c r="G5406" s="33" t="s">
        <v>22038</v>
      </c>
      <c r="H5406" s="33" t="s">
        <v>1628</v>
      </c>
      <c r="I5406" s="33" t="s">
        <v>38</v>
      </c>
      <c r="J5406" s="62" t="s">
        <v>18191</v>
      </c>
      <c r="K5406" s="33" t="s">
        <v>1085</v>
      </c>
      <c r="L5406" s="33" t="s">
        <v>18192</v>
      </c>
      <c r="M5406" s="1" t="s">
        <v>46437</v>
      </c>
      <c r="N5406" s="33" t="s">
        <v>20</v>
      </c>
      <c r="O5406" s="33" t="s">
        <v>18193</v>
      </c>
      <c r="P5406" s="33" t="s">
        <v>45771</v>
      </c>
      <c r="Q5406" s="33" t="s">
        <v>29986</v>
      </c>
      <c r="R5406" s="39" t="s">
        <v>18194</v>
      </c>
      <c r="S5406" s="33" t="s">
        <v>509</v>
      </c>
      <c r="T5406" s="33" t="s">
        <v>45897</v>
      </c>
      <c r="U5406" s="33" t="s">
        <v>49804</v>
      </c>
      <c r="V5406" s="33" t="s">
        <v>26484</v>
      </c>
      <c r="W5406" s="33" t="s">
        <v>26485</v>
      </c>
      <c r="X5406" s="33" t="s">
        <v>93</v>
      </c>
      <c r="Y5406" s="33">
        <v>941</v>
      </c>
      <c r="AA5406" s="33" t="s">
        <v>42842</v>
      </c>
      <c r="AB5406" s="33">
        <v>3041</v>
      </c>
      <c r="AC5406" s="103">
        <v>16798</v>
      </c>
    </row>
    <row r="5407" spans="1:29" ht="13" customHeight="1" x14ac:dyDescent="0.2">
      <c r="A5407" s="33" t="s">
        <v>16974</v>
      </c>
      <c r="B5407" s="33">
        <v>36</v>
      </c>
      <c r="C5407" s="33" t="s">
        <v>13</v>
      </c>
      <c r="D5407" s="33" t="s">
        <v>41</v>
      </c>
      <c r="E5407" s="33" t="s">
        <v>18750</v>
      </c>
      <c r="F5407" s="94">
        <v>42298</v>
      </c>
      <c r="G5407" s="33" t="s">
        <v>16976</v>
      </c>
      <c r="H5407" s="33" t="s">
        <v>11296</v>
      </c>
      <c r="I5407" s="33" t="s">
        <v>66</v>
      </c>
      <c r="J5407" s="62" t="s">
        <v>29961</v>
      </c>
      <c r="K5407" s="33" t="s">
        <v>11298</v>
      </c>
      <c r="L5407" s="33" t="s">
        <v>11299</v>
      </c>
      <c r="M5407" s="1" t="s">
        <v>45959</v>
      </c>
      <c r="N5407" s="33" t="s">
        <v>362</v>
      </c>
      <c r="O5407" s="33" t="s">
        <v>29954</v>
      </c>
      <c r="P5407" s="33" t="s">
        <v>947</v>
      </c>
      <c r="Q5407" s="33" t="s">
        <v>29986</v>
      </c>
      <c r="R5407" s="39" t="s">
        <v>16975</v>
      </c>
      <c r="S5407" s="33" t="s">
        <v>22</v>
      </c>
      <c r="T5407" s="33" t="s">
        <v>45897</v>
      </c>
      <c r="U5407" s="51" t="s">
        <v>49804</v>
      </c>
      <c r="AA5407" s="33" t="s">
        <v>42844</v>
      </c>
      <c r="AB5407" s="33">
        <v>3042</v>
      </c>
      <c r="AC5407" s="103">
        <v>16796</v>
      </c>
    </row>
    <row r="5408" spans="1:29" ht="13" customHeight="1" x14ac:dyDescent="0.2">
      <c r="A5408" s="33" t="s">
        <v>17023</v>
      </c>
      <c r="B5408" s="33">
        <v>21</v>
      </c>
      <c r="C5408" s="33" t="s">
        <v>13</v>
      </c>
      <c r="D5408" s="33" t="s">
        <v>30</v>
      </c>
      <c r="E5408" s="33" t="s">
        <v>17075</v>
      </c>
      <c r="F5408" s="94">
        <v>42297</v>
      </c>
      <c r="G5408" s="33" t="s">
        <v>17024</v>
      </c>
      <c r="H5408" s="33" t="s">
        <v>17025</v>
      </c>
      <c r="I5408" s="33" t="s">
        <v>341</v>
      </c>
      <c r="J5408" s="62" t="s">
        <v>18202</v>
      </c>
      <c r="K5408" s="33" t="s">
        <v>18203</v>
      </c>
      <c r="L5408" s="33" t="s">
        <v>17026</v>
      </c>
      <c r="M5408" s="1" t="s">
        <v>47835</v>
      </c>
      <c r="N5408" s="33" t="s">
        <v>20</v>
      </c>
      <c r="O5408" s="33" t="s">
        <v>18204</v>
      </c>
      <c r="P5408" s="33" t="s">
        <v>45771</v>
      </c>
      <c r="Q5408" s="33" t="s">
        <v>29986</v>
      </c>
      <c r="R5408" s="39" t="s">
        <v>18205</v>
      </c>
      <c r="S5408" s="33" t="s">
        <v>93</v>
      </c>
      <c r="T5408" s="33" t="s">
        <v>21</v>
      </c>
      <c r="U5408" s="33" t="s">
        <v>26689</v>
      </c>
      <c r="V5408" s="33" t="s">
        <v>26484</v>
      </c>
      <c r="W5408" s="33" t="s">
        <v>26486</v>
      </c>
      <c r="X5408" s="33" t="s">
        <v>93</v>
      </c>
      <c r="Y5408" s="33">
        <v>939</v>
      </c>
      <c r="AA5408" s="33" t="s">
        <v>42844</v>
      </c>
      <c r="AB5408" s="33">
        <v>3034</v>
      </c>
      <c r="AC5408" s="103">
        <v>16794</v>
      </c>
    </row>
    <row r="5409" spans="1:29" ht="13" customHeight="1" x14ac:dyDescent="0.2">
      <c r="A5409" s="33" t="s">
        <v>17027</v>
      </c>
      <c r="B5409" s="33">
        <v>30</v>
      </c>
      <c r="C5409" s="33" t="s">
        <v>13</v>
      </c>
      <c r="D5409" s="33" t="s">
        <v>30</v>
      </c>
      <c r="E5409" s="33" t="s">
        <v>17076</v>
      </c>
      <c r="F5409" s="94">
        <v>42297</v>
      </c>
      <c r="G5409" s="33" t="s">
        <v>18198</v>
      </c>
      <c r="H5409" s="33" t="s">
        <v>17028</v>
      </c>
      <c r="I5409" s="33" t="s">
        <v>18</v>
      </c>
      <c r="J5409" s="62" t="s">
        <v>18199</v>
      </c>
      <c r="K5409" s="33" t="s">
        <v>15921</v>
      </c>
      <c r="L5409" s="33" t="s">
        <v>15922</v>
      </c>
      <c r="M5409" s="1" t="s">
        <v>46487</v>
      </c>
      <c r="N5409" s="33" t="s">
        <v>20</v>
      </c>
      <c r="O5409" s="33" t="s">
        <v>18200</v>
      </c>
      <c r="P5409" s="33" t="s">
        <v>45771</v>
      </c>
      <c r="Q5409" s="33" t="s">
        <v>29986</v>
      </c>
      <c r="R5409" s="39" t="s">
        <v>18201</v>
      </c>
      <c r="S5409" s="33" t="s">
        <v>93</v>
      </c>
      <c r="T5409" s="33" t="s">
        <v>21</v>
      </c>
      <c r="U5409" s="33" t="s">
        <v>26682</v>
      </c>
      <c r="V5409" s="33" t="s">
        <v>26484</v>
      </c>
      <c r="W5409" s="33" t="s">
        <v>26485</v>
      </c>
      <c r="X5409" s="33" t="s">
        <v>93</v>
      </c>
      <c r="Y5409" s="33">
        <v>938</v>
      </c>
      <c r="AA5409" s="33" t="s">
        <v>42844</v>
      </c>
      <c r="AB5409" s="33">
        <v>3035</v>
      </c>
      <c r="AC5409" s="103">
        <v>16795</v>
      </c>
    </row>
    <row r="5410" spans="1:29" ht="13" customHeight="1" x14ac:dyDescent="0.2">
      <c r="A5410" s="33" t="s">
        <v>16948</v>
      </c>
      <c r="B5410" s="33">
        <v>40</v>
      </c>
      <c r="C5410" s="33" t="s">
        <v>13</v>
      </c>
      <c r="D5410" s="33" t="s">
        <v>41</v>
      </c>
      <c r="E5410" s="33" t="s">
        <v>17089</v>
      </c>
      <c r="F5410" s="94">
        <v>42297</v>
      </c>
      <c r="G5410" s="33" t="s">
        <v>29957</v>
      </c>
      <c r="H5410" s="33" t="s">
        <v>16950</v>
      </c>
      <c r="I5410" s="33" t="s">
        <v>177</v>
      </c>
      <c r="J5410" s="62" t="s">
        <v>29958</v>
      </c>
      <c r="K5410" s="33" t="s">
        <v>29945</v>
      </c>
      <c r="L5410" s="33" t="s">
        <v>16951</v>
      </c>
      <c r="M5410" s="1" t="s">
        <v>48133</v>
      </c>
      <c r="N5410" s="33" t="s">
        <v>20</v>
      </c>
      <c r="O5410" s="33" t="s">
        <v>29959</v>
      </c>
      <c r="P5410" s="33" t="s">
        <v>45771</v>
      </c>
      <c r="Q5410" s="33" t="s">
        <v>29986</v>
      </c>
      <c r="R5410" s="39" t="s">
        <v>16949</v>
      </c>
      <c r="S5410" s="33" t="s">
        <v>22</v>
      </c>
      <c r="T5410" s="33" t="s">
        <v>21</v>
      </c>
      <c r="U5410" s="33" t="s">
        <v>26689</v>
      </c>
      <c r="V5410" s="33" t="s">
        <v>26484</v>
      </c>
      <c r="W5410" s="33" t="s">
        <v>26485</v>
      </c>
      <c r="X5410" s="33" t="s">
        <v>93</v>
      </c>
      <c r="Y5410" s="33">
        <v>937</v>
      </c>
      <c r="AA5410" s="33" t="s">
        <v>42843</v>
      </c>
      <c r="AB5410" s="33">
        <v>3033</v>
      </c>
      <c r="AC5410" s="103">
        <v>16790</v>
      </c>
    </row>
    <row r="5411" spans="1:29" ht="13" customHeight="1" x14ac:dyDescent="0.2">
      <c r="A5411" s="33" t="s">
        <v>17033</v>
      </c>
      <c r="B5411" s="33">
        <v>30</v>
      </c>
      <c r="C5411" s="33" t="s">
        <v>13</v>
      </c>
      <c r="D5411" s="33" t="s">
        <v>30</v>
      </c>
      <c r="E5411" s="33" t="s">
        <v>17078</v>
      </c>
      <c r="F5411" s="94">
        <v>42297</v>
      </c>
      <c r="G5411" s="33" t="s">
        <v>18207</v>
      </c>
      <c r="H5411" s="33" t="s">
        <v>831</v>
      </c>
      <c r="I5411" s="33" t="s">
        <v>293</v>
      </c>
      <c r="J5411" s="62" t="s">
        <v>18208</v>
      </c>
      <c r="K5411" s="33" t="s">
        <v>1655</v>
      </c>
      <c r="L5411" s="33" t="s">
        <v>17034</v>
      </c>
      <c r="M5411" s="1" t="s">
        <v>47074</v>
      </c>
      <c r="N5411" s="33" t="s">
        <v>20</v>
      </c>
      <c r="O5411" s="33" t="s">
        <v>18209</v>
      </c>
      <c r="P5411" s="33" t="s">
        <v>45771</v>
      </c>
      <c r="Q5411" s="33" t="s">
        <v>29986</v>
      </c>
      <c r="R5411" s="39" t="s">
        <v>18210</v>
      </c>
      <c r="S5411" s="33" t="s">
        <v>93</v>
      </c>
      <c r="T5411" s="33" t="s">
        <v>45897</v>
      </c>
      <c r="U5411" s="33" t="s">
        <v>39851</v>
      </c>
      <c r="V5411" s="33" t="s">
        <v>26484</v>
      </c>
      <c r="W5411" s="33" t="s">
        <v>26485</v>
      </c>
      <c r="X5411" s="33" t="s">
        <v>93</v>
      </c>
      <c r="Y5411" s="33">
        <v>935</v>
      </c>
      <c r="AA5411" s="33" t="s">
        <v>42844</v>
      </c>
      <c r="AB5411" s="33">
        <v>3036</v>
      </c>
      <c r="AC5411" s="103">
        <v>16792</v>
      </c>
    </row>
    <row r="5412" spans="1:29" ht="13" customHeight="1" x14ac:dyDescent="0.2">
      <c r="A5412" s="33" t="s">
        <v>16913</v>
      </c>
      <c r="B5412" s="33">
        <v>39</v>
      </c>
      <c r="C5412" s="33" t="s">
        <v>13</v>
      </c>
      <c r="D5412" s="33" t="s">
        <v>78</v>
      </c>
      <c r="E5412" s="33" t="s">
        <v>17110</v>
      </c>
      <c r="F5412" s="94">
        <v>42297</v>
      </c>
      <c r="G5412" s="33" t="s">
        <v>16914</v>
      </c>
      <c r="H5412" s="33" t="s">
        <v>142</v>
      </c>
      <c r="I5412" s="33" t="s">
        <v>38</v>
      </c>
      <c r="J5412" s="62" t="s">
        <v>10373</v>
      </c>
      <c r="K5412" s="33" t="s">
        <v>142</v>
      </c>
      <c r="L5412" s="33" t="s">
        <v>143</v>
      </c>
      <c r="M5412" s="1" t="s">
        <v>45908</v>
      </c>
      <c r="N5412" s="33" t="s">
        <v>20</v>
      </c>
      <c r="O5412" s="33" t="s">
        <v>17136</v>
      </c>
      <c r="P5412" s="33" t="s">
        <v>947</v>
      </c>
      <c r="Q5412" s="33" t="s">
        <v>29986</v>
      </c>
      <c r="R5412" s="39" t="s">
        <v>18206</v>
      </c>
      <c r="S5412" s="33" t="s">
        <v>93</v>
      </c>
      <c r="T5412" s="33" t="s">
        <v>45897</v>
      </c>
      <c r="U5412" s="33" t="s">
        <v>39851</v>
      </c>
      <c r="V5412" s="33" t="s">
        <v>26484</v>
      </c>
      <c r="W5412" s="33" t="s">
        <v>26485</v>
      </c>
      <c r="X5412" s="33" t="s">
        <v>93</v>
      </c>
      <c r="Y5412" s="33">
        <v>936</v>
      </c>
      <c r="AA5412" s="33" t="s">
        <v>42842</v>
      </c>
      <c r="AB5412" s="33">
        <v>3037</v>
      </c>
      <c r="AC5412" s="103">
        <v>16793</v>
      </c>
    </row>
    <row r="5413" spans="1:29" ht="13" customHeight="1" x14ac:dyDescent="0.2">
      <c r="A5413" s="33" t="s">
        <v>17029</v>
      </c>
      <c r="B5413" s="33">
        <v>47</v>
      </c>
      <c r="C5413" s="33" t="s">
        <v>13</v>
      </c>
      <c r="D5413" s="33" t="s">
        <v>30</v>
      </c>
      <c r="E5413" s="33" t="s">
        <v>17077</v>
      </c>
      <c r="F5413" s="94">
        <v>42297</v>
      </c>
      <c r="G5413" s="33" t="s">
        <v>17031</v>
      </c>
      <c r="H5413" s="33" t="s">
        <v>17032</v>
      </c>
      <c r="I5413" s="33" t="s">
        <v>336</v>
      </c>
      <c r="J5413" s="62" t="s">
        <v>29956</v>
      </c>
      <c r="K5413" s="33" t="s">
        <v>3805</v>
      </c>
      <c r="L5413" s="33" t="s">
        <v>3806</v>
      </c>
      <c r="M5413" s="1" t="s">
        <v>48134</v>
      </c>
      <c r="N5413" s="33" t="s">
        <v>362</v>
      </c>
      <c r="O5413" s="33" t="s">
        <v>29955</v>
      </c>
      <c r="P5413" s="33" t="s">
        <v>504</v>
      </c>
      <c r="Q5413" s="33" t="s">
        <v>29986</v>
      </c>
      <c r="R5413" s="39" t="s">
        <v>17030</v>
      </c>
      <c r="S5413" s="33" t="s">
        <v>22</v>
      </c>
      <c r="T5413" s="33" t="s">
        <v>45897</v>
      </c>
      <c r="U5413" s="51" t="s">
        <v>49804</v>
      </c>
      <c r="AA5413" s="33" t="s">
        <v>42843</v>
      </c>
      <c r="AB5413" s="33">
        <v>3038</v>
      </c>
      <c r="AC5413" s="103">
        <v>16791</v>
      </c>
    </row>
    <row r="5414" spans="1:29" ht="13" customHeight="1" x14ac:dyDescent="0.2">
      <c r="A5414" s="33" t="s">
        <v>18137</v>
      </c>
      <c r="B5414" s="33">
        <v>53</v>
      </c>
      <c r="C5414" s="33" t="s">
        <v>13</v>
      </c>
      <c r="D5414" s="33" t="s">
        <v>78</v>
      </c>
      <c r="F5414" s="94">
        <v>42296</v>
      </c>
      <c r="G5414" s="33" t="s">
        <v>16977</v>
      </c>
      <c r="H5414" s="33" t="s">
        <v>91</v>
      </c>
      <c r="I5414" s="33" t="s">
        <v>38</v>
      </c>
      <c r="J5414" s="62" t="s">
        <v>18211</v>
      </c>
      <c r="K5414" s="33" t="s">
        <v>91</v>
      </c>
      <c r="L5414" s="33" t="s">
        <v>383</v>
      </c>
      <c r="M5414" s="1" t="s">
        <v>45973</v>
      </c>
      <c r="N5414" s="33" t="s">
        <v>20</v>
      </c>
      <c r="O5414" s="33" t="s">
        <v>36630</v>
      </c>
      <c r="P5414" s="33" t="s">
        <v>45771</v>
      </c>
      <c r="Q5414" s="33" t="s">
        <v>29986</v>
      </c>
      <c r="R5414" s="39" t="s">
        <v>18212</v>
      </c>
      <c r="S5414" s="33" t="s">
        <v>22</v>
      </c>
      <c r="T5414" s="33" t="s">
        <v>350</v>
      </c>
      <c r="U5414" s="33" t="s">
        <v>26775</v>
      </c>
      <c r="V5414" s="33" t="s">
        <v>26484</v>
      </c>
      <c r="W5414" s="33" t="s">
        <v>26485</v>
      </c>
      <c r="X5414" s="33" t="s">
        <v>93</v>
      </c>
      <c r="Y5414" s="33">
        <v>934</v>
      </c>
      <c r="AA5414" s="33" t="s">
        <v>42842</v>
      </c>
      <c r="AB5414" s="33">
        <v>3032</v>
      </c>
      <c r="AC5414" s="103">
        <v>16789</v>
      </c>
    </row>
    <row r="5415" spans="1:29" ht="13" customHeight="1" x14ac:dyDescent="0.2">
      <c r="A5415" s="33" t="s">
        <v>17037</v>
      </c>
      <c r="B5415" s="33">
        <v>28</v>
      </c>
      <c r="C5415" s="33" t="s">
        <v>13</v>
      </c>
      <c r="D5415" s="33" t="s">
        <v>30</v>
      </c>
      <c r="E5415" s="33" t="s">
        <v>17080</v>
      </c>
      <c r="F5415" s="94">
        <v>42295</v>
      </c>
      <c r="G5415" s="33" t="s">
        <v>22039</v>
      </c>
      <c r="H5415" s="33" t="s">
        <v>182</v>
      </c>
      <c r="I5415" s="33" t="s">
        <v>38</v>
      </c>
      <c r="J5415" s="62" t="s">
        <v>18215</v>
      </c>
      <c r="K5415" s="33" t="s">
        <v>182</v>
      </c>
      <c r="L5415" s="33" t="s">
        <v>183</v>
      </c>
      <c r="M5415" s="1" t="s">
        <v>46155</v>
      </c>
      <c r="N5415" s="33" t="s">
        <v>20</v>
      </c>
      <c r="O5415" s="33" t="s">
        <v>18216</v>
      </c>
      <c r="P5415" s="33" t="s">
        <v>45771</v>
      </c>
      <c r="Q5415" s="33" t="s">
        <v>29986</v>
      </c>
      <c r="R5415" s="39" t="s">
        <v>18217</v>
      </c>
      <c r="S5415" s="33" t="s">
        <v>509</v>
      </c>
      <c r="T5415" s="33" t="s">
        <v>21</v>
      </c>
      <c r="U5415" s="33" t="s">
        <v>26682</v>
      </c>
      <c r="V5415" s="33" t="s">
        <v>26484</v>
      </c>
      <c r="W5415" s="33" t="s">
        <v>26485</v>
      </c>
      <c r="X5415" s="33" t="s">
        <v>93</v>
      </c>
      <c r="Y5415" s="33">
        <v>932</v>
      </c>
      <c r="AA5415" s="33" t="s">
        <v>42844</v>
      </c>
      <c r="AB5415" s="33">
        <v>3030</v>
      </c>
      <c r="AC5415" s="103">
        <v>16787</v>
      </c>
    </row>
    <row r="5416" spans="1:29" ht="13" customHeight="1" x14ac:dyDescent="0.2">
      <c r="A5416" s="33" t="s">
        <v>16915</v>
      </c>
      <c r="B5416" s="33">
        <v>31</v>
      </c>
      <c r="C5416" s="33" t="s">
        <v>13</v>
      </c>
      <c r="D5416" s="33" t="s">
        <v>78</v>
      </c>
      <c r="E5416" s="33" t="s">
        <v>17111</v>
      </c>
      <c r="F5416" s="94">
        <v>42295</v>
      </c>
      <c r="G5416" s="33" t="s">
        <v>18213</v>
      </c>
      <c r="H5416" s="33" t="s">
        <v>4864</v>
      </c>
      <c r="I5416" s="33" t="s">
        <v>55</v>
      </c>
      <c r="J5416" s="62" t="s">
        <v>5063</v>
      </c>
      <c r="K5416" s="33" t="s">
        <v>4864</v>
      </c>
      <c r="L5416" s="33" t="s">
        <v>5064</v>
      </c>
      <c r="M5416" s="1" t="s">
        <v>48135</v>
      </c>
      <c r="N5416" s="33" t="s">
        <v>20</v>
      </c>
      <c r="O5416" s="33" t="s">
        <v>17135</v>
      </c>
      <c r="P5416" s="33" t="s">
        <v>49757</v>
      </c>
      <c r="Q5416" s="33" t="s">
        <v>49758</v>
      </c>
      <c r="R5416" s="39" t="s">
        <v>18214</v>
      </c>
      <c r="S5416" s="33" t="s">
        <v>93</v>
      </c>
      <c r="T5416" s="33" t="s">
        <v>21</v>
      </c>
      <c r="U5416" s="33" t="s">
        <v>26689</v>
      </c>
      <c r="V5416" s="33" t="s">
        <v>26487</v>
      </c>
      <c r="W5416" s="33" t="s">
        <v>26485</v>
      </c>
      <c r="X5416" s="33" t="s">
        <v>93</v>
      </c>
      <c r="Y5416" s="33">
        <v>931</v>
      </c>
      <c r="AA5416" s="33" t="s">
        <v>42844</v>
      </c>
      <c r="AB5416" s="33">
        <v>3029</v>
      </c>
      <c r="AC5416" s="103">
        <v>16788</v>
      </c>
    </row>
    <row r="5417" spans="1:29" ht="13" customHeight="1" x14ac:dyDescent="0.2">
      <c r="A5417" s="33" t="s">
        <v>17035</v>
      </c>
      <c r="B5417" s="33">
        <v>50</v>
      </c>
      <c r="C5417" s="33" t="s">
        <v>13</v>
      </c>
      <c r="D5417" s="33" t="s">
        <v>30</v>
      </c>
      <c r="E5417" s="33" t="s">
        <v>17079</v>
      </c>
      <c r="F5417" s="94">
        <v>42295</v>
      </c>
      <c r="H5417" s="33" t="s">
        <v>13901</v>
      </c>
      <c r="I5417" s="33" t="s">
        <v>121</v>
      </c>
      <c r="J5417" s="62" t="s">
        <v>29971</v>
      </c>
      <c r="K5417" s="33" t="s">
        <v>18912</v>
      </c>
      <c r="L5417" s="33" t="s">
        <v>18910</v>
      </c>
      <c r="M5417" s="1" t="s">
        <v>47985</v>
      </c>
      <c r="N5417" s="33" t="s">
        <v>20</v>
      </c>
      <c r="O5417" s="33" t="s">
        <v>36631</v>
      </c>
      <c r="P5417" s="33" t="s">
        <v>947</v>
      </c>
      <c r="Q5417" s="33" t="s">
        <v>29986</v>
      </c>
      <c r="R5417" s="39" t="s">
        <v>17036</v>
      </c>
      <c r="S5417" s="33" t="s">
        <v>22</v>
      </c>
      <c r="T5417" s="33" t="s">
        <v>21</v>
      </c>
      <c r="U5417" s="33" t="s">
        <v>26689</v>
      </c>
      <c r="AA5417" s="33" t="s">
        <v>42844</v>
      </c>
      <c r="AB5417" s="33">
        <v>3028</v>
      </c>
      <c r="AC5417" s="103">
        <v>16785</v>
      </c>
    </row>
    <row r="5418" spans="1:29" ht="13" customHeight="1" x14ac:dyDescent="0.2">
      <c r="A5418" s="33" t="s">
        <v>16952</v>
      </c>
      <c r="B5418" s="33">
        <v>37</v>
      </c>
      <c r="C5418" s="33" t="s">
        <v>13</v>
      </c>
      <c r="D5418" s="33" t="s">
        <v>41</v>
      </c>
      <c r="E5418" s="33" t="s">
        <v>17065</v>
      </c>
      <c r="F5418" s="94">
        <v>42295</v>
      </c>
      <c r="G5418" s="33" t="s">
        <v>29962</v>
      </c>
      <c r="H5418" s="33" t="s">
        <v>16290</v>
      </c>
      <c r="I5418" s="33" t="s">
        <v>66</v>
      </c>
      <c r="J5418" s="62" t="s">
        <v>16291</v>
      </c>
      <c r="K5418" s="33" t="s">
        <v>1120</v>
      </c>
      <c r="L5418" s="33" t="s">
        <v>16292</v>
      </c>
      <c r="M5418" s="1" t="s">
        <v>48136</v>
      </c>
      <c r="N5418" s="33" t="s">
        <v>2896</v>
      </c>
      <c r="O5418" s="33" t="s">
        <v>29963</v>
      </c>
      <c r="P5418" s="33" t="s">
        <v>947</v>
      </c>
      <c r="Q5418" s="33" t="s">
        <v>29986</v>
      </c>
      <c r="R5418" s="39" t="s">
        <v>18909</v>
      </c>
      <c r="S5418" s="33" t="s">
        <v>22</v>
      </c>
      <c r="T5418" s="33" t="s">
        <v>45897</v>
      </c>
      <c r="U5418" s="51" t="s">
        <v>49804</v>
      </c>
      <c r="AA5418" s="33" t="s">
        <v>42842</v>
      </c>
      <c r="AB5418" s="33">
        <v>3031</v>
      </c>
      <c r="AC5418" s="103">
        <v>16786</v>
      </c>
    </row>
    <row r="5419" spans="1:29" ht="13" customHeight="1" x14ac:dyDescent="0.2">
      <c r="A5419" s="33" t="s">
        <v>16916</v>
      </c>
      <c r="B5419" s="33">
        <v>28</v>
      </c>
      <c r="C5419" s="33" t="s">
        <v>13</v>
      </c>
      <c r="D5419" s="33" t="s">
        <v>78</v>
      </c>
      <c r="E5419" s="33" t="s">
        <v>17112</v>
      </c>
      <c r="F5419" s="94">
        <v>42294</v>
      </c>
      <c r="G5419" s="33" t="s">
        <v>18218</v>
      </c>
      <c r="H5419" s="33" t="s">
        <v>1495</v>
      </c>
      <c r="I5419" s="33" t="s">
        <v>373</v>
      </c>
      <c r="J5419" s="62" t="s">
        <v>17124</v>
      </c>
      <c r="K5419" s="33" t="s">
        <v>1495</v>
      </c>
      <c r="L5419" s="33" t="s">
        <v>16917</v>
      </c>
      <c r="M5419" s="1" t="s">
        <v>48137</v>
      </c>
      <c r="N5419" s="33" t="s">
        <v>4952</v>
      </c>
      <c r="O5419" s="33" t="s">
        <v>17134</v>
      </c>
      <c r="P5419" s="33" t="s">
        <v>45771</v>
      </c>
      <c r="Q5419" s="33" t="s">
        <v>29986</v>
      </c>
      <c r="R5419" s="39" t="s">
        <v>18219</v>
      </c>
      <c r="S5419" s="33" t="s">
        <v>509</v>
      </c>
      <c r="T5419" s="33" t="s">
        <v>21</v>
      </c>
      <c r="U5419" s="33" t="s">
        <v>26682</v>
      </c>
      <c r="V5419" s="33" t="s">
        <v>26482</v>
      </c>
      <c r="W5419" s="33" t="s">
        <v>26485</v>
      </c>
      <c r="X5419" s="33" t="s">
        <v>93</v>
      </c>
      <c r="Y5419" s="33">
        <v>930</v>
      </c>
      <c r="AA5419" s="33" t="s">
        <v>42844</v>
      </c>
      <c r="AB5419" s="33">
        <v>3024</v>
      </c>
      <c r="AC5419" s="103">
        <v>16781</v>
      </c>
    </row>
    <row r="5420" spans="1:29" ht="13" customHeight="1" x14ac:dyDescent="0.2">
      <c r="A5420" s="33" t="s">
        <v>16921</v>
      </c>
      <c r="B5420" s="33">
        <v>18</v>
      </c>
      <c r="C5420" s="33" t="s">
        <v>13</v>
      </c>
      <c r="D5420" s="33" t="s">
        <v>78</v>
      </c>
      <c r="E5420" s="33" t="s">
        <v>17098</v>
      </c>
      <c r="F5420" s="94">
        <v>42294</v>
      </c>
      <c r="G5420" s="33" t="s">
        <v>16923</v>
      </c>
      <c r="H5420" s="33" t="s">
        <v>815</v>
      </c>
      <c r="I5420" s="33" t="s">
        <v>224</v>
      </c>
      <c r="J5420" s="62" t="s">
        <v>17122</v>
      </c>
      <c r="K5420" s="33" t="s">
        <v>17123</v>
      </c>
      <c r="L5420" s="33" t="s">
        <v>816</v>
      </c>
      <c r="M5420" s="1" t="s">
        <v>46907</v>
      </c>
      <c r="N5420" s="33" t="s">
        <v>20</v>
      </c>
      <c r="O5420" s="33" t="s">
        <v>17133</v>
      </c>
      <c r="P5420" s="33" t="s">
        <v>26662</v>
      </c>
      <c r="Q5420" s="33" t="s">
        <v>26663</v>
      </c>
      <c r="R5420" s="39" t="s">
        <v>16922</v>
      </c>
      <c r="S5420" s="33" t="s">
        <v>93</v>
      </c>
      <c r="T5420" s="33" t="s">
        <v>45897</v>
      </c>
      <c r="U5420" s="51" t="s">
        <v>49804</v>
      </c>
      <c r="X5420" s="33" t="s">
        <v>26646</v>
      </c>
      <c r="Z5420" s="33" t="s">
        <v>42353</v>
      </c>
      <c r="AA5420" s="33" t="s">
        <v>42844</v>
      </c>
      <c r="AB5420" s="33">
        <v>3027</v>
      </c>
      <c r="AC5420" s="103">
        <v>16780</v>
      </c>
    </row>
    <row r="5421" spans="1:29" ht="13" customHeight="1" x14ac:dyDescent="0.2">
      <c r="A5421" s="33" t="s">
        <v>16953</v>
      </c>
      <c r="B5421" s="33">
        <v>22</v>
      </c>
      <c r="C5421" s="33" t="s">
        <v>13</v>
      </c>
      <c r="D5421" s="33" t="s">
        <v>41</v>
      </c>
      <c r="E5421" s="33" t="s">
        <v>17064</v>
      </c>
      <c r="F5421" s="94">
        <v>42294</v>
      </c>
      <c r="G5421" s="33" t="s">
        <v>16954</v>
      </c>
      <c r="H5421" s="33" t="s">
        <v>9287</v>
      </c>
      <c r="I5421" s="33" t="s">
        <v>38</v>
      </c>
      <c r="J5421" s="62" t="s">
        <v>2940</v>
      </c>
      <c r="K5421" s="33" t="s">
        <v>2941</v>
      </c>
      <c r="L5421" s="33" t="s">
        <v>9289</v>
      </c>
      <c r="M5421" s="1" t="s">
        <v>45997</v>
      </c>
      <c r="N5421" s="33" t="s">
        <v>20</v>
      </c>
      <c r="O5421" s="33" t="s">
        <v>18220</v>
      </c>
      <c r="P5421" s="33" t="s">
        <v>45771</v>
      </c>
      <c r="Q5421" s="33" t="s">
        <v>29986</v>
      </c>
      <c r="R5421" s="39" t="s">
        <v>18221</v>
      </c>
      <c r="S5421" s="33" t="s">
        <v>93</v>
      </c>
      <c r="T5421" s="33" t="s">
        <v>45897</v>
      </c>
      <c r="U5421" s="33" t="s">
        <v>39851</v>
      </c>
      <c r="V5421" s="33" t="s">
        <v>26484</v>
      </c>
      <c r="W5421" s="33" t="s">
        <v>26485</v>
      </c>
      <c r="X5421" s="33" t="s">
        <v>93</v>
      </c>
      <c r="Y5421" s="33">
        <v>929</v>
      </c>
      <c r="AA5421" s="33" t="s">
        <v>42844</v>
      </c>
      <c r="AB5421" s="33">
        <v>3025</v>
      </c>
      <c r="AC5421" s="103">
        <v>16782</v>
      </c>
    </row>
    <row r="5422" spans="1:29" ht="13" customHeight="1" x14ac:dyDescent="0.2">
      <c r="A5422" s="33" t="s">
        <v>16918</v>
      </c>
      <c r="B5422" s="33">
        <v>30</v>
      </c>
      <c r="C5422" s="33" t="s">
        <v>13</v>
      </c>
      <c r="D5422" s="33" t="s">
        <v>78</v>
      </c>
      <c r="E5422" s="33" t="s">
        <v>17113</v>
      </c>
      <c r="F5422" s="94">
        <v>42294</v>
      </c>
      <c r="G5422" s="33" t="s">
        <v>16920</v>
      </c>
      <c r="H5422" s="33" t="s">
        <v>5532</v>
      </c>
      <c r="I5422" s="33" t="s">
        <v>38</v>
      </c>
      <c r="J5422" s="62" t="s">
        <v>29964</v>
      </c>
      <c r="K5422" s="33" t="s">
        <v>142</v>
      </c>
      <c r="L5422" s="33" t="s">
        <v>17511</v>
      </c>
      <c r="M5422" s="1" t="s">
        <v>46808</v>
      </c>
      <c r="N5422" s="33" t="s">
        <v>20</v>
      </c>
      <c r="O5422" s="33" t="s">
        <v>18776</v>
      </c>
      <c r="P5422" s="33" t="s">
        <v>45791</v>
      </c>
      <c r="Q5422" s="33" t="s">
        <v>29986</v>
      </c>
      <c r="R5422" s="39" t="s">
        <v>16919</v>
      </c>
      <c r="S5422" s="33" t="s">
        <v>22</v>
      </c>
      <c r="T5422" s="33" t="s">
        <v>45897</v>
      </c>
      <c r="U5422" s="51" t="s">
        <v>49804</v>
      </c>
      <c r="AA5422" s="33" t="s">
        <v>42844</v>
      </c>
      <c r="AB5422" s="33">
        <v>3026</v>
      </c>
      <c r="AC5422" s="103">
        <v>16779</v>
      </c>
    </row>
    <row r="5423" spans="1:29" ht="13" customHeight="1" x14ac:dyDescent="0.2">
      <c r="A5423" s="33" t="s">
        <v>16980</v>
      </c>
      <c r="B5423" s="33">
        <v>27</v>
      </c>
      <c r="C5423" s="33" t="s">
        <v>13</v>
      </c>
      <c r="D5423" s="33" t="s">
        <v>30</v>
      </c>
      <c r="F5423" s="94">
        <v>42293</v>
      </c>
      <c r="G5423" s="33" t="s">
        <v>18914</v>
      </c>
      <c r="H5423" s="33" t="s">
        <v>18913</v>
      </c>
      <c r="I5423" s="33" t="s">
        <v>249</v>
      </c>
      <c r="J5423" s="62" t="s">
        <v>29981</v>
      </c>
      <c r="K5423" s="33" t="s">
        <v>879</v>
      </c>
      <c r="L5423" s="33" t="s">
        <v>1520</v>
      </c>
      <c r="M5423" s="1" t="s">
        <v>47141</v>
      </c>
      <c r="N5423" s="33" t="s">
        <v>20</v>
      </c>
      <c r="O5423" s="33" t="s">
        <v>29980</v>
      </c>
      <c r="P5423" s="33" t="s">
        <v>45791</v>
      </c>
      <c r="Q5423" s="33" t="s">
        <v>29986</v>
      </c>
      <c r="R5423" s="39" t="s">
        <v>16981</v>
      </c>
      <c r="S5423" s="33" t="s">
        <v>22</v>
      </c>
      <c r="T5423" s="33" t="s">
        <v>21</v>
      </c>
      <c r="U5423" s="33" t="s">
        <v>26689</v>
      </c>
      <c r="AA5423" s="33" t="s">
        <v>42843</v>
      </c>
      <c r="AB5423" s="33">
        <v>3020</v>
      </c>
      <c r="AC5423" s="103">
        <v>16760</v>
      </c>
    </row>
    <row r="5424" spans="1:29" ht="13" customHeight="1" x14ac:dyDescent="0.2">
      <c r="A5424" s="33" t="s">
        <v>18751</v>
      </c>
      <c r="B5424" s="33">
        <v>27</v>
      </c>
      <c r="C5424" s="33" t="s">
        <v>13</v>
      </c>
      <c r="D5424" s="33" t="s">
        <v>30</v>
      </c>
      <c r="F5424" s="94">
        <v>42293</v>
      </c>
      <c r="G5424" s="33" t="s">
        <v>16983</v>
      </c>
      <c r="H5424" s="33" t="s">
        <v>671</v>
      </c>
      <c r="I5424" s="33" t="s">
        <v>66</v>
      </c>
      <c r="J5424" s="62" t="s">
        <v>29965</v>
      </c>
      <c r="K5424" s="33" t="s">
        <v>512</v>
      </c>
      <c r="L5424" s="33" t="s">
        <v>672</v>
      </c>
      <c r="M5424" s="1" t="s">
        <v>45992</v>
      </c>
      <c r="N5424" s="33" t="s">
        <v>20</v>
      </c>
      <c r="O5424" s="33" t="s">
        <v>19057</v>
      </c>
      <c r="P5424" s="33" t="s">
        <v>42395</v>
      </c>
      <c r="Q5424" s="33" t="s">
        <v>29986</v>
      </c>
      <c r="R5424" s="39" t="s">
        <v>16982</v>
      </c>
      <c r="S5424" s="33" t="s">
        <v>22</v>
      </c>
      <c r="T5424" s="33" t="s">
        <v>21</v>
      </c>
      <c r="U5424" s="33" t="s">
        <v>26689</v>
      </c>
      <c r="Y5424" s="33">
        <v>2868</v>
      </c>
      <c r="AA5424" s="33" t="s">
        <v>42842</v>
      </c>
      <c r="AB5424" s="33">
        <v>3019</v>
      </c>
      <c r="AC5424" s="103">
        <v>16778</v>
      </c>
    </row>
    <row r="5425" spans="1:29" ht="13" customHeight="1" x14ac:dyDescent="0.2">
      <c r="A5425" s="1" t="s">
        <v>16978</v>
      </c>
      <c r="B5425" s="33">
        <v>45</v>
      </c>
      <c r="C5425" s="33" t="s">
        <v>13</v>
      </c>
      <c r="D5425" s="1" t="s">
        <v>23</v>
      </c>
      <c r="F5425" s="94">
        <v>42293</v>
      </c>
      <c r="G5425" s="33" t="s">
        <v>18904</v>
      </c>
      <c r="H5425" s="33" t="s">
        <v>18905</v>
      </c>
      <c r="I5425" s="33" t="s">
        <v>159</v>
      </c>
      <c r="K5425" s="33" t="s">
        <v>18907</v>
      </c>
      <c r="L5425" s="33" t="s">
        <v>18906</v>
      </c>
      <c r="M5425" s="1" t="s">
        <v>46970</v>
      </c>
      <c r="N5425" s="33" t="s">
        <v>20</v>
      </c>
      <c r="O5425" s="33" t="s">
        <v>19059</v>
      </c>
      <c r="P5425" s="33" t="s">
        <v>45791</v>
      </c>
      <c r="Q5425" s="33" t="s">
        <v>29986</v>
      </c>
      <c r="R5425" s="39" t="s">
        <v>16979</v>
      </c>
      <c r="S5425" s="33" t="s">
        <v>22</v>
      </c>
      <c r="T5425" s="33" t="s">
        <v>21</v>
      </c>
      <c r="U5425" s="33" t="s">
        <v>26689</v>
      </c>
      <c r="V5425" s="33" t="s">
        <v>26484</v>
      </c>
      <c r="W5425" s="33" t="s">
        <v>26485</v>
      </c>
      <c r="X5425" s="33" t="s">
        <v>93</v>
      </c>
      <c r="Y5425" s="33">
        <v>926</v>
      </c>
      <c r="AA5425" s="33" t="s">
        <v>49699</v>
      </c>
      <c r="AB5425" s="33">
        <v>3021</v>
      </c>
      <c r="AC5425" s="103">
        <v>16775</v>
      </c>
    </row>
    <row r="5426" spans="1:29" ht="13" customHeight="1" x14ac:dyDescent="0.2">
      <c r="A5426" s="33" t="s">
        <v>16955</v>
      </c>
      <c r="B5426" s="33">
        <v>27</v>
      </c>
      <c r="C5426" s="33" t="s">
        <v>13</v>
      </c>
      <c r="D5426" s="33" t="s">
        <v>41</v>
      </c>
      <c r="F5426" s="94">
        <v>42293</v>
      </c>
      <c r="G5426" s="33" t="s">
        <v>22040</v>
      </c>
      <c r="H5426" s="33" t="s">
        <v>14250</v>
      </c>
      <c r="I5426" s="33" t="s">
        <v>38</v>
      </c>
      <c r="J5426" s="62" t="s">
        <v>14251</v>
      </c>
      <c r="K5426" s="33" t="s">
        <v>91</v>
      </c>
      <c r="L5426" s="33" t="s">
        <v>383</v>
      </c>
      <c r="M5426" s="1" t="s">
        <v>45973</v>
      </c>
      <c r="N5426" s="33" t="s">
        <v>20</v>
      </c>
      <c r="O5426" s="33" t="s">
        <v>18222</v>
      </c>
      <c r="P5426" s="33" t="s">
        <v>45771</v>
      </c>
      <c r="Q5426" s="33" t="s">
        <v>29986</v>
      </c>
      <c r="R5426" s="39" t="s">
        <v>18223</v>
      </c>
      <c r="S5426" s="33" t="s">
        <v>93</v>
      </c>
      <c r="T5426" s="33" t="s">
        <v>45897</v>
      </c>
      <c r="U5426" s="33" t="s">
        <v>49804</v>
      </c>
      <c r="V5426" s="33" t="s">
        <v>26484</v>
      </c>
      <c r="W5426" s="33" t="s">
        <v>26485</v>
      </c>
      <c r="X5426" s="33" t="s">
        <v>93</v>
      </c>
      <c r="Y5426" s="33">
        <v>924</v>
      </c>
      <c r="AA5426" s="33" t="s">
        <v>42844</v>
      </c>
      <c r="AB5426" s="33">
        <v>3022</v>
      </c>
      <c r="AC5426" s="103">
        <v>16776</v>
      </c>
    </row>
    <row r="5427" spans="1:29" ht="13" customHeight="1" x14ac:dyDescent="0.2">
      <c r="A5427" s="33" t="s">
        <v>16924</v>
      </c>
      <c r="B5427" s="33">
        <v>33</v>
      </c>
      <c r="C5427" s="33" t="s">
        <v>13</v>
      </c>
      <c r="D5427" s="33" t="s">
        <v>78</v>
      </c>
      <c r="E5427" s="33" t="s">
        <v>17097</v>
      </c>
      <c r="F5427" s="94">
        <v>42293</v>
      </c>
      <c r="G5427" s="33" t="s">
        <v>16925</v>
      </c>
      <c r="H5427" s="33" t="s">
        <v>1199</v>
      </c>
      <c r="I5427" s="33" t="s">
        <v>618</v>
      </c>
      <c r="J5427" s="62" t="s">
        <v>17121</v>
      </c>
      <c r="K5427" s="33" t="s">
        <v>2750</v>
      </c>
      <c r="L5427" s="33" t="s">
        <v>3111</v>
      </c>
      <c r="M5427" s="1" t="s">
        <v>47391</v>
      </c>
      <c r="N5427" s="33" t="s">
        <v>20</v>
      </c>
      <c r="O5427" s="33" t="s">
        <v>17132</v>
      </c>
      <c r="P5427" s="33" t="s">
        <v>49759</v>
      </c>
      <c r="Q5427" s="33" t="s">
        <v>36254</v>
      </c>
      <c r="R5427" s="39" t="s">
        <v>18224</v>
      </c>
      <c r="S5427" s="33" t="s">
        <v>93</v>
      </c>
      <c r="T5427" s="33" t="s">
        <v>28</v>
      </c>
      <c r="U5427" s="33" t="s">
        <v>26487</v>
      </c>
      <c r="V5427" s="33" t="s">
        <v>26487</v>
      </c>
      <c r="W5427" s="33" t="s">
        <v>26486</v>
      </c>
      <c r="X5427" s="33" t="s">
        <v>93</v>
      </c>
      <c r="Y5427" s="33">
        <v>927</v>
      </c>
      <c r="AA5427" s="33" t="s">
        <v>42844</v>
      </c>
      <c r="AB5427" s="33">
        <v>3023</v>
      </c>
      <c r="AC5427" s="103">
        <v>16777</v>
      </c>
    </row>
    <row r="5428" spans="1:29" ht="13" customHeight="1" x14ac:dyDescent="0.2">
      <c r="A5428" s="33" t="s">
        <v>16958</v>
      </c>
      <c r="B5428" s="33">
        <v>15</v>
      </c>
      <c r="C5428" s="33" t="s">
        <v>13</v>
      </c>
      <c r="D5428" s="33" t="s">
        <v>41</v>
      </c>
      <c r="E5428" s="33" t="s">
        <v>17063</v>
      </c>
      <c r="F5428" s="94">
        <v>42292</v>
      </c>
      <c r="G5428" s="33" t="s">
        <v>16960</v>
      </c>
      <c r="H5428" s="33" t="s">
        <v>1145</v>
      </c>
      <c r="I5428" s="33" t="s">
        <v>55</v>
      </c>
      <c r="J5428" s="62" t="s">
        <v>6353</v>
      </c>
      <c r="K5428" s="33" t="s">
        <v>147</v>
      </c>
      <c r="L5428" s="33" t="s">
        <v>148</v>
      </c>
      <c r="M5428" s="1" t="s">
        <v>46168</v>
      </c>
      <c r="N5428" s="33" t="s">
        <v>20</v>
      </c>
      <c r="O5428" s="33" t="s">
        <v>18049</v>
      </c>
      <c r="P5428" s="33" t="s">
        <v>45771</v>
      </c>
      <c r="Q5428" s="33" t="s">
        <v>29986</v>
      </c>
      <c r="R5428" s="39" t="s">
        <v>16959</v>
      </c>
      <c r="S5428" s="33" t="s">
        <v>93</v>
      </c>
      <c r="T5428" s="33" t="s">
        <v>21</v>
      </c>
      <c r="U5428" s="33" t="s">
        <v>26689</v>
      </c>
      <c r="V5428" s="33" t="s">
        <v>26484</v>
      </c>
      <c r="W5428" s="33" t="s">
        <v>26483</v>
      </c>
      <c r="X5428" s="33" t="s">
        <v>93</v>
      </c>
      <c r="Y5428" s="33">
        <v>916</v>
      </c>
      <c r="AA5428" s="33" t="s">
        <v>42844</v>
      </c>
      <c r="AB5428" s="33">
        <v>3012</v>
      </c>
      <c r="AC5428" s="103">
        <v>16772</v>
      </c>
    </row>
    <row r="5429" spans="1:29" ht="13" customHeight="1" x14ac:dyDescent="0.2">
      <c r="A5429" s="33" t="s">
        <v>16928</v>
      </c>
      <c r="B5429" s="33">
        <v>20</v>
      </c>
      <c r="C5429" s="33" t="s">
        <v>13</v>
      </c>
      <c r="D5429" s="33" t="s">
        <v>78</v>
      </c>
      <c r="E5429" s="33" t="s">
        <v>17095</v>
      </c>
      <c r="F5429" s="94">
        <v>42292</v>
      </c>
      <c r="G5429" s="33" t="s">
        <v>16930</v>
      </c>
      <c r="H5429" s="33" t="s">
        <v>671</v>
      </c>
      <c r="I5429" s="33" t="s">
        <v>66</v>
      </c>
      <c r="J5429" s="62" t="s">
        <v>29966</v>
      </c>
      <c r="K5429" s="33" t="s">
        <v>512</v>
      </c>
      <c r="L5429" s="33" t="s">
        <v>672</v>
      </c>
      <c r="M5429" s="1" t="s">
        <v>45992</v>
      </c>
      <c r="N5429" s="33" t="s">
        <v>20</v>
      </c>
      <c r="O5429" s="33" t="s">
        <v>19056</v>
      </c>
      <c r="P5429" s="33" t="s">
        <v>42395</v>
      </c>
      <c r="Q5429" s="33" t="s">
        <v>29986</v>
      </c>
      <c r="R5429" s="39" t="s">
        <v>16929</v>
      </c>
      <c r="S5429" s="33" t="s">
        <v>22</v>
      </c>
      <c r="T5429" s="33" t="s">
        <v>21</v>
      </c>
      <c r="U5429" s="33" t="s">
        <v>26689</v>
      </c>
      <c r="V5429" s="33" t="s">
        <v>26484</v>
      </c>
      <c r="W5429" s="33" t="s">
        <v>26485</v>
      </c>
      <c r="X5429" s="33" t="s">
        <v>93</v>
      </c>
      <c r="Y5429" s="33">
        <v>923</v>
      </c>
      <c r="AA5429" s="33" t="s">
        <v>42844</v>
      </c>
      <c r="AB5429" s="33">
        <v>3017</v>
      </c>
      <c r="AC5429" s="103">
        <v>16774</v>
      </c>
    </row>
    <row r="5430" spans="1:29" ht="13" customHeight="1" x14ac:dyDescent="0.2">
      <c r="A5430" s="33" t="s">
        <v>16926</v>
      </c>
      <c r="B5430" s="33">
        <v>25</v>
      </c>
      <c r="C5430" s="33" t="s">
        <v>13</v>
      </c>
      <c r="D5430" s="33" t="s">
        <v>78</v>
      </c>
      <c r="E5430" s="33" t="s">
        <v>17096</v>
      </c>
      <c r="F5430" s="94">
        <v>42292</v>
      </c>
      <c r="G5430" s="33" t="s">
        <v>16927</v>
      </c>
      <c r="H5430" s="33" t="s">
        <v>1199</v>
      </c>
      <c r="I5430" s="33" t="s">
        <v>62</v>
      </c>
      <c r="J5430" s="62" t="s">
        <v>17120</v>
      </c>
      <c r="K5430" s="33" t="s">
        <v>1200</v>
      </c>
      <c r="L5430" s="33" t="s">
        <v>11422</v>
      </c>
      <c r="M5430" s="1" t="s">
        <v>45979</v>
      </c>
      <c r="N5430" s="33" t="s">
        <v>20</v>
      </c>
      <c r="O5430" s="33" t="s">
        <v>17131</v>
      </c>
      <c r="P5430" s="33" t="s">
        <v>947</v>
      </c>
      <c r="Q5430" s="33" t="s">
        <v>29986</v>
      </c>
      <c r="R5430" s="39" t="s">
        <v>18228</v>
      </c>
      <c r="S5430" s="33" t="s">
        <v>93</v>
      </c>
      <c r="T5430" s="33" t="s">
        <v>21</v>
      </c>
      <c r="U5430" s="33" t="s">
        <v>26689</v>
      </c>
      <c r="V5430" s="33" t="s">
        <v>26484</v>
      </c>
      <c r="W5430" s="33" t="s">
        <v>26485</v>
      </c>
      <c r="X5430" s="33" t="s">
        <v>93</v>
      </c>
      <c r="Y5430" s="33">
        <v>917</v>
      </c>
      <c r="AA5430" s="33" t="s">
        <v>42844</v>
      </c>
      <c r="AB5430" s="33">
        <v>3013</v>
      </c>
      <c r="AC5430" s="103">
        <v>16770</v>
      </c>
    </row>
    <row r="5431" spans="1:29" ht="13" customHeight="1" x14ac:dyDescent="0.2">
      <c r="A5431" s="33" t="s">
        <v>16956</v>
      </c>
      <c r="B5431" s="33">
        <v>27</v>
      </c>
      <c r="C5431" s="33" t="s">
        <v>13</v>
      </c>
      <c r="D5431" s="33" t="s">
        <v>41</v>
      </c>
      <c r="F5431" s="94">
        <v>42292</v>
      </c>
      <c r="G5431" s="33" t="s">
        <v>16957</v>
      </c>
      <c r="H5431" s="33" t="s">
        <v>883</v>
      </c>
      <c r="I5431" s="33" t="s">
        <v>38</v>
      </c>
      <c r="J5431" s="62" t="s">
        <v>18225</v>
      </c>
      <c r="K5431" s="33" t="s">
        <v>883</v>
      </c>
      <c r="L5431" s="33" t="s">
        <v>884</v>
      </c>
      <c r="M5431" s="1" t="s">
        <v>47221</v>
      </c>
      <c r="N5431" s="33" t="s">
        <v>20</v>
      </c>
      <c r="O5431" s="33" t="s">
        <v>18226</v>
      </c>
      <c r="P5431" s="33" t="s">
        <v>45771</v>
      </c>
      <c r="Q5431" s="33" t="s">
        <v>29986</v>
      </c>
      <c r="R5431" s="39" t="s">
        <v>18227</v>
      </c>
      <c r="S5431" s="33" t="s">
        <v>93</v>
      </c>
      <c r="T5431" s="33" t="s">
        <v>21</v>
      </c>
      <c r="U5431" s="33" t="s">
        <v>26689</v>
      </c>
      <c r="V5431" s="33" t="s">
        <v>26484</v>
      </c>
      <c r="W5431" s="33" t="s">
        <v>26485</v>
      </c>
      <c r="X5431" s="33" t="s">
        <v>93</v>
      </c>
      <c r="Y5431" s="33">
        <v>922</v>
      </c>
      <c r="AA5431" s="33" t="s">
        <v>42842</v>
      </c>
      <c r="AB5431" s="33">
        <v>3016</v>
      </c>
      <c r="AC5431" s="103">
        <v>16769</v>
      </c>
    </row>
    <row r="5432" spans="1:29" ht="13" customHeight="1" x14ac:dyDescent="0.2">
      <c r="A5432" s="33" t="s">
        <v>17040</v>
      </c>
      <c r="B5432" s="33">
        <v>35</v>
      </c>
      <c r="C5432" s="33" t="s">
        <v>13</v>
      </c>
      <c r="D5432" s="33" t="s">
        <v>30</v>
      </c>
      <c r="E5432" s="33" t="s">
        <v>17083</v>
      </c>
      <c r="F5432" s="94">
        <v>42292</v>
      </c>
      <c r="G5432" s="33" t="s">
        <v>17041</v>
      </c>
      <c r="H5432" s="33" t="s">
        <v>17042</v>
      </c>
      <c r="I5432" s="33" t="s">
        <v>281</v>
      </c>
      <c r="J5432" s="62" t="s">
        <v>18238</v>
      </c>
      <c r="K5432" s="33" t="s">
        <v>5349</v>
      </c>
      <c r="L5432" s="33" t="s">
        <v>17043</v>
      </c>
      <c r="M5432" s="1" t="s">
        <v>46604</v>
      </c>
      <c r="N5432" s="33" t="s">
        <v>20</v>
      </c>
      <c r="O5432" s="33" t="s">
        <v>18239</v>
      </c>
      <c r="P5432" s="33" t="s">
        <v>45771</v>
      </c>
      <c r="Q5432" s="33" t="s">
        <v>29986</v>
      </c>
      <c r="R5432" s="39" t="s">
        <v>18240</v>
      </c>
      <c r="S5432" s="33" t="s">
        <v>22</v>
      </c>
      <c r="T5432" s="33" t="s">
        <v>21</v>
      </c>
      <c r="U5432" s="33" t="s">
        <v>26689</v>
      </c>
      <c r="V5432" s="33" t="s">
        <v>26484</v>
      </c>
      <c r="W5432" s="33" t="s">
        <v>26486</v>
      </c>
      <c r="X5432" s="33" t="s">
        <v>93</v>
      </c>
      <c r="Y5432" s="33">
        <v>921</v>
      </c>
      <c r="AA5432" s="33" t="s">
        <v>42844</v>
      </c>
      <c r="AB5432" s="33">
        <v>3015</v>
      </c>
      <c r="AC5432" s="103">
        <v>16773</v>
      </c>
    </row>
    <row r="5433" spans="1:29" ht="13" customHeight="1" x14ac:dyDescent="0.2">
      <c r="A5433" s="33" t="s">
        <v>17038</v>
      </c>
      <c r="B5433" s="33">
        <v>50</v>
      </c>
      <c r="C5433" s="33" t="s">
        <v>102</v>
      </c>
      <c r="D5433" s="33" t="s">
        <v>30</v>
      </c>
      <c r="E5433" s="33" t="s">
        <v>17081</v>
      </c>
      <c r="F5433" s="94">
        <v>42292</v>
      </c>
      <c r="G5433" s="33" t="s">
        <v>18229</v>
      </c>
      <c r="H5433" s="33" t="s">
        <v>604</v>
      </c>
      <c r="I5433" s="33" t="s">
        <v>249</v>
      </c>
      <c r="J5433" s="62" t="s">
        <v>18230</v>
      </c>
      <c r="K5433" s="33" t="s">
        <v>524</v>
      </c>
      <c r="L5433" s="33" t="s">
        <v>525</v>
      </c>
      <c r="M5433" s="1" t="s">
        <v>48881</v>
      </c>
      <c r="N5433" s="33" t="s">
        <v>20</v>
      </c>
      <c r="O5433" s="33" t="s">
        <v>18231</v>
      </c>
      <c r="P5433" s="33" t="s">
        <v>947</v>
      </c>
      <c r="Q5433" s="33" t="s">
        <v>29986</v>
      </c>
      <c r="R5433" s="39" t="s">
        <v>18232</v>
      </c>
      <c r="S5433" s="33" t="s">
        <v>509</v>
      </c>
      <c r="T5433" s="33" t="s">
        <v>21</v>
      </c>
      <c r="U5433" s="33" t="s">
        <v>26689</v>
      </c>
      <c r="V5433" s="33" t="s">
        <v>26484</v>
      </c>
      <c r="W5433" s="33" t="s">
        <v>26483</v>
      </c>
      <c r="X5433" s="33" t="s">
        <v>93</v>
      </c>
      <c r="Y5433" s="33">
        <v>919</v>
      </c>
      <c r="AA5433" s="33" t="s">
        <v>42842</v>
      </c>
      <c r="AB5433" s="33">
        <v>3014</v>
      </c>
      <c r="AC5433" s="103">
        <v>16771</v>
      </c>
    </row>
    <row r="5434" spans="1:29" ht="13" customHeight="1" x14ac:dyDescent="0.2">
      <c r="A5434" s="33" t="s">
        <v>17039</v>
      </c>
      <c r="B5434" s="33">
        <v>31</v>
      </c>
      <c r="C5434" s="33" t="s">
        <v>13</v>
      </c>
      <c r="D5434" s="33" t="s">
        <v>30</v>
      </c>
      <c r="E5434" s="33" t="s">
        <v>17082</v>
      </c>
      <c r="F5434" s="94">
        <v>42292</v>
      </c>
      <c r="G5434" s="33" t="s">
        <v>18233</v>
      </c>
      <c r="H5434" s="33" t="s">
        <v>921</v>
      </c>
      <c r="I5434" s="33" t="s">
        <v>62</v>
      </c>
      <c r="J5434" s="62" t="s">
        <v>18234</v>
      </c>
      <c r="K5434" s="33" t="s">
        <v>94</v>
      </c>
      <c r="L5434" s="33" t="s">
        <v>18235</v>
      </c>
      <c r="M5434" s="1" t="s">
        <v>48138</v>
      </c>
      <c r="N5434" s="33" t="s">
        <v>20</v>
      </c>
      <c r="O5434" s="33" t="s">
        <v>18236</v>
      </c>
      <c r="P5434" s="33" t="s">
        <v>31754</v>
      </c>
      <c r="Q5434" s="33" t="s">
        <v>29986</v>
      </c>
      <c r="R5434" s="39" t="s">
        <v>18237</v>
      </c>
      <c r="S5434" s="33" t="s">
        <v>93</v>
      </c>
      <c r="T5434" s="33" t="s">
        <v>45897</v>
      </c>
      <c r="U5434" s="33" t="s">
        <v>39851</v>
      </c>
      <c r="V5434" s="33" t="s">
        <v>26484</v>
      </c>
      <c r="W5434" s="33" t="s">
        <v>26483</v>
      </c>
      <c r="X5434" s="33" t="s">
        <v>93</v>
      </c>
      <c r="Y5434" s="33">
        <v>920</v>
      </c>
      <c r="AA5434" s="33" t="s">
        <v>42842</v>
      </c>
      <c r="AB5434" s="33">
        <v>3018</v>
      </c>
      <c r="AC5434" s="103">
        <v>16768</v>
      </c>
    </row>
    <row r="5435" spans="1:29" ht="13" customHeight="1" x14ac:dyDescent="0.2">
      <c r="A5435" s="33" t="s">
        <v>17044</v>
      </c>
      <c r="B5435" s="33">
        <v>27</v>
      </c>
      <c r="C5435" s="33" t="s">
        <v>13</v>
      </c>
      <c r="D5435" s="33" t="s">
        <v>30</v>
      </c>
      <c r="E5435" s="33" t="s">
        <v>17084</v>
      </c>
      <c r="F5435" s="94">
        <v>42291</v>
      </c>
      <c r="G5435" s="33" t="s">
        <v>18241</v>
      </c>
      <c r="H5435" s="33" t="s">
        <v>18242</v>
      </c>
      <c r="I5435" s="33" t="s">
        <v>159</v>
      </c>
      <c r="J5435" s="62" t="s">
        <v>18243</v>
      </c>
      <c r="K5435" s="33" t="s">
        <v>1043</v>
      </c>
      <c r="L5435" s="33" t="s">
        <v>17045</v>
      </c>
      <c r="M5435" s="1" t="s">
        <v>48141</v>
      </c>
      <c r="N5435" s="33" t="s">
        <v>20</v>
      </c>
      <c r="O5435" s="33" t="s">
        <v>18244</v>
      </c>
      <c r="P5435" s="33" t="s">
        <v>45771</v>
      </c>
      <c r="Q5435" s="33" t="s">
        <v>29986</v>
      </c>
      <c r="R5435" s="39" t="s">
        <v>18245</v>
      </c>
      <c r="S5435" s="33" t="s">
        <v>93</v>
      </c>
      <c r="T5435" s="33" t="s">
        <v>21</v>
      </c>
      <c r="U5435" s="33" t="s">
        <v>26689</v>
      </c>
      <c r="V5435" s="33" t="s">
        <v>26484</v>
      </c>
      <c r="W5435" s="33" t="s">
        <v>26485</v>
      </c>
      <c r="X5435" s="33" t="s">
        <v>93</v>
      </c>
      <c r="Y5435" s="33">
        <v>912</v>
      </c>
      <c r="AA5435" s="33" t="s">
        <v>42844</v>
      </c>
      <c r="AB5435" s="33">
        <v>3007</v>
      </c>
      <c r="AC5435" s="103">
        <v>16764</v>
      </c>
    </row>
    <row r="5436" spans="1:29" ht="13" customHeight="1" x14ac:dyDescent="0.2">
      <c r="A5436" s="33" t="s">
        <v>17046</v>
      </c>
      <c r="B5436" s="33">
        <v>46</v>
      </c>
      <c r="C5436" s="33" t="s">
        <v>102</v>
      </c>
      <c r="D5436" s="33" t="s">
        <v>30</v>
      </c>
      <c r="E5436" s="33" t="s">
        <v>17085</v>
      </c>
      <c r="F5436" s="94">
        <v>42291</v>
      </c>
      <c r="G5436" s="33" t="s">
        <v>17048</v>
      </c>
      <c r="H5436" s="33" t="s">
        <v>17049</v>
      </c>
      <c r="I5436" s="33" t="s">
        <v>55</v>
      </c>
      <c r="J5436" s="62" t="s">
        <v>29967</v>
      </c>
      <c r="K5436" s="33" t="s">
        <v>17126</v>
      </c>
      <c r="L5436" s="33" t="s">
        <v>17050</v>
      </c>
      <c r="M5436" s="1" t="s">
        <v>48045</v>
      </c>
      <c r="N5436" s="33" t="s">
        <v>20</v>
      </c>
      <c r="O5436" s="33" t="s">
        <v>19029</v>
      </c>
      <c r="P5436" s="33" t="s">
        <v>45771</v>
      </c>
      <c r="Q5436" s="33" t="s">
        <v>29986</v>
      </c>
      <c r="R5436" s="39" t="s">
        <v>17047</v>
      </c>
      <c r="S5436" s="33" t="s">
        <v>509</v>
      </c>
      <c r="T5436" s="33" t="s">
        <v>21</v>
      </c>
      <c r="U5436" s="33" t="s">
        <v>26689</v>
      </c>
      <c r="V5436" s="33" t="s">
        <v>26484</v>
      </c>
      <c r="W5436" s="33" t="s">
        <v>26483</v>
      </c>
      <c r="X5436" s="33" t="s">
        <v>93</v>
      </c>
      <c r="Y5436" s="33">
        <v>913</v>
      </c>
      <c r="AA5436" s="33" t="s">
        <v>42844</v>
      </c>
      <c r="AB5436" s="33">
        <v>3008</v>
      </c>
      <c r="AC5436" s="103">
        <v>16765</v>
      </c>
    </row>
    <row r="5437" spans="1:29" ht="13" customHeight="1" x14ac:dyDescent="0.2">
      <c r="A5437" s="33" t="s">
        <v>16931</v>
      </c>
      <c r="B5437" s="33">
        <v>57</v>
      </c>
      <c r="C5437" s="33" t="s">
        <v>13</v>
      </c>
      <c r="D5437" s="33" t="s">
        <v>78</v>
      </c>
      <c r="F5437" s="94">
        <v>42291</v>
      </c>
      <c r="G5437" s="33" t="s">
        <v>18246</v>
      </c>
      <c r="H5437" s="33" t="s">
        <v>16932</v>
      </c>
      <c r="I5437" s="33" t="s">
        <v>87</v>
      </c>
      <c r="J5437" s="62" t="s">
        <v>17118</v>
      </c>
      <c r="K5437" s="33" t="s">
        <v>17119</v>
      </c>
      <c r="L5437" s="33" t="s">
        <v>16933</v>
      </c>
      <c r="M5437" s="1" t="s">
        <v>48139</v>
      </c>
      <c r="N5437" s="33" t="s">
        <v>20</v>
      </c>
      <c r="O5437" s="33" t="s">
        <v>17130</v>
      </c>
      <c r="P5437" s="33" t="s">
        <v>45771</v>
      </c>
      <c r="Q5437" s="33" t="s">
        <v>29986</v>
      </c>
      <c r="R5437" s="39" t="s">
        <v>18247</v>
      </c>
      <c r="S5437" s="33" t="s">
        <v>93</v>
      </c>
      <c r="T5437" s="33" t="s">
        <v>21</v>
      </c>
      <c r="U5437" s="33" t="s">
        <v>26689</v>
      </c>
      <c r="V5437" s="33" t="s">
        <v>26484</v>
      </c>
      <c r="W5437" s="33" t="s">
        <v>26485</v>
      </c>
      <c r="X5437" s="33" t="s">
        <v>93</v>
      </c>
      <c r="Y5437" s="33">
        <v>918</v>
      </c>
      <c r="AA5437" s="33" t="s">
        <v>42843</v>
      </c>
      <c r="AB5437" s="33">
        <v>3010</v>
      </c>
      <c r="AC5437" s="103">
        <v>16761</v>
      </c>
    </row>
    <row r="5438" spans="1:29" ht="13" customHeight="1" x14ac:dyDescent="0.2">
      <c r="A5438" s="1" t="s">
        <v>16984</v>
      </c>
      <c r="B5438" s="33">
        <v>59</v>
      </c>
      <c r="C5438" s="33" t="s">
        <v>13</v>
      </c>
      <c r="D5438" s="1" t="s">
        <v>23</v>
      </c>
      <c r="F5438" s="94">
        <v>42291</v>
      </c>
      <c r="G5438" s="33" t="s">
        <v>16985</v>
      </c>
      <c r="H5438" s="33" t="s">
        <v>5362</v>
      </c>
      <c r="I5438" s="33" t="s">
        <v>38</v>
      </c>
      <c r="J5438" s="62" t="s">
        <v>5363</v>
      </c>
      <c r="K5438" s="33" t="s">
        <v>58</v>
      </c>
      <c r="L5438" s="33" t="s">
        <v>5364</v>
      </c>
      <c r="M5438" s="1" t="s">
        <v>48140</v>
      </c>
      <c r="N5438" s="33" t="s">
        <v>20</v>
      </c>
      <c r="O5438" s="33" t="s">
        <v>18248</v>
      </c>
      <c r="P5438" s="33" t="s">
        <v>45771</v>
      </c>
      <c r="Q5438" s="33" t="s">
        <v>29986</v>
      </c>
      <c r="R5438" s="39" t="s">
        <v>18249</v>
      </c>
      <c r="S5438" s="33" t="s">
        <v>93</v>
      </c>
      <c r="T5438" s="33" t="s">
        <v>21</v>
      </c>
      <c r="U5438" s="33" t="s">
        <v>26689</v>
      </c>
      <c r="V5438" s="33" t="s">
        <v>26484</v>
      </c>
      <c r="W5438" s="33" t="s">
        <v>26485</v>
      </c>
      <c r="X5438" s="33" t="s">
        <v>93</v>
      </c>
      <c r="Y5438" s="33">
        <v>915</v>
      </c>
      <c r="AA5438" s="33" t="s">
        <v>42844</v>
      </c>
      <c r="AB5438" s="33">
        <v>3009</v>
      </c>
      <c r="AC5438" s="103">
        <v>16762</v>
      </c>
    </row>
    <row r="5439" spans="1:29" ht="13" customHeight="1" x14ac:dyDescent="0.2">
      <c r="A5439" s="33" t="s">
        <v>16961</v>
      </c>
      <c r="B5439" s="33">
        <v>18</v>
      </c>
      <c r="C5439" s="33" t="s">
        <v>13</v>
      </c>
      <c r="D5439" s="33" t="s">
        <v>41</v>
      </c>
      <c r="F5439" s="94">
        <v>42291</v>
      </c>
      <c r="G5439" s="33" t="s">
        <v>18250</v>
      </c>
      <c r="H5439" s="33" t="s">
        <v>5768</v>
      </c>
      <c r="I5439" s="33" t="s">
        <v>38</v>
      </c>
      <c r="J5439" s="62" t="s">
        <v>5769</v>
      </c>
      <c r="K5439" s="33" t="s">
        <v>725</v>
      </c>
      <c r="L5439" s="33" t="s">
        <v>5770</v>
      </c>
      <c r="M5439" s="1" t="s">
        <v>46739</v>
      </c>
      <c r="N5439" s="33" t="s">
        <v>20</v>
      </c>
      <c r="O5439" s="33" t="s">
        <v>18251</v>
      </c>
      <c r="P5439" s="33" t="s">
        <v>31864</v>
      </c>
      <c r="Q5439" s="33" t="s">
        <v>29986</v>
      </c>
      <c r="R5439" s="39" t="s">
        <v>18252</v>
      </c>
      <c r="S5439" s="33" t="s">
        <v>93</v>
      </c>
      <c r="T5439" s="33" t="s">
        <v>350</v>
      </c>
      <c r="U5439" s="33" t="s">
        <v>26775</v>
      </c>
      <c r="V5439" s="33" t="s">
        <v>26482</v>
      </c>
      <c r="W5439" s="33" t="s">
        <v>26483</v>
      </c>
      <c r="X5439" s="33" t="s">
        <v>93</v>
      </c>
      <c r="Y5439" s="33">
        <v>914</v>
      </c>
      <c r="AA5439" s="33" t="s">
        <v>42844</v>
      </c>
      <c r="AB5439" s="33">
        <v>3011</v>
      </c>
      <c r="AC5439" s="103">
        <v>16763</v>
      </c>
    </row>
    <row r="5440" spans="1:29" ht="13" customHeight="1" x14ac:dyDescent="0.2">
      <c r="A5440" s="33" t="s">
        <v>17051</v>
      </c>
      <c r="B5440" s="33">
        <v>31</v>
      </c>
      <c r="C5440" s="33" t="s">
        <v>13</v>
      </c>
      <c r="D5440" s="33" t="s">
        <v>30</v>
      </c>
      <c r="E5440" s="33" t="s">
        <v>17086</v>
      </c>
      <c r="F5440" s="94">
        <v>42289</v>
      </c>
      <c r="G5440" s="33" t="s">
        <v>18255</v>
      </c>
      <c r="H5440" s="33" t="s">
        <v>17052</v>
      </c>
      <c r="I5440" s="33" t="s">
        <v>618</v>
      </c>
      <c r="J5440" s="62" t="s">
        <v>18256</v>
      </c>
      <c r="K5440" s="33" t="s">
        <v>2150</v>
      </c>
      <c r="L5440" s="33" t="s">
        <v>17053</v>
      </c>
      <c r="M5440" s="1" t="s">
        <v>48142</v>
      </c>
      <c r="N5440" s="33" t="s">
        <v>20</v>
      </c>
      <c r="O5440" s="33" t="s">
        <v>18257</v>
      </c>
      <c r="P5440" s="33" t="s">
        <v>45771</v>
      </c>
      <c r="Q5440" s="33" t="s">
        <v>29986</v>
      </c>
      <c r="R5440" s="39" t="s">
        <v>18258</v>
      </c>
      <c r="S5440" s="33" t="s">
        <v>93</v>
      </c>
      <c r="T5440" s="33" t="s">
        <v>21</v>
      </c>
      <c r="U5440" s="33" t="s">
        <v>26689</v>
      </c>
      <c r="V5440" s="33" t="s">
        <v>26484</v>
      </c>
      <c r="W5440" s="33" t="s">
        <v>26485</v>
      </c>
      <c r="X5440" s="33" t="s">
        <v>93</v>
      </c>
      <c r="Y5440" s="33">
        <v>909</v>
      </c>
      <c r="AA5440" s="33" t="s">
        <v>42843</v>
      </c>
      <c r="AB5440" s="33">
        <v>3006</v>
      </c>
      <c r="AC5440" s="103">
        <v>16757</v>
      </c>
    </row>
    <row r="5441" spans="1:29" ht="13" customHeight="1" x14ac:dyDescent="0.2">
      <c r="A5441" s="33" t="s">
        <v>16935</v>
      </c>
      <c r="B5441" s="33">
        <v>40</v>
      </c>
      <c r="C5441" s="33" t="s">
        <v>13</v>
      </c>
      <c r="D5441" s="33" t="s">
        <v>78</v>
      </c>
      <c r="E5441" s="33" t="s">
        <v>17093</v>
      </c>
      <c r="F5441" s="94">
        <v>42289</v>
      </c>
      <c r="G5441" s="33" t="s">
        <v>18253</v>
      </c>
      <c r="H5441" s="33" t="s">
        <v>10025</v>
      </c>
      <c r="I5441" s="33" t="s">
        <v>366</v>
      </c>
      <c r="J5441" s="62" t="s">
        <v>10026</v>
      </c>
      <c r="K5441" s="33" t="s">
        <v>17117</v>
      </c>
      <c r="L5441" s="33" t="s">
        <v>10028</v>
      </c>
      <c r="M5441" s="1" t="s">
        <v>46655</v>
      </c>
      <c r="N5441" s="33" t="s">
        <v>20</v>
      </c>
      <c r="O5441" s="33" t="s">
        <v>17129</v>
      </c>
      <c r="P5441" s="33" t="s">
        <v>45771</v>
      </c>
      <c r="Q5441" s="33" t="s">
        <v>29986</v>
      </c>
      <c r="R5441" s="39" t="s">
        <v>18254</v>
      </c>
      <c r="S5441" s="33" t="s">
        <v>93</v>
      </c>
      <c r="T5441" s="33" t="s">
        <v>21</v>
      </c>
      <c r="U5441" s="33" t="s">
        <v>26689</v>
      </c>
      <c r="V5441" s="33" t="s">
        <v>26484</v>
      </c>
      <c r="W5441" s="33" t="s">
        <v>26485</v>
      </c>
      <c r="X5441" s="33" t="s">
        <v>93</v>
      </c>
      <c r="Y5441" s="33">
        <v>908</v>
      </c>
      <c r="AA5441" s="33" t="s">
        <v>42844</v>
      </c>
      <c r="AB5441" s="33">
        <v>3005</v>
      </c>
      <c r="AC5441" s="103">
        <v>16758</v>
      </c>
    </row>
    <row r="5442" spans="1:29" ht="13" customHeight="1" x14ac:dyDescent="0.2">
      <c r="A5442" s="33" t="s">
        <v>16934</v>
      </c>
      <c r="B5442" s="33">
        <v>23</v>
      </c>
      <c r="C5442" s="33" t="s">
        <v>13</v>
      </c>
      <c r="D5442" s="33" t="s">
        <v>78</v>
      </c>
      <c r="E5442" s="33" t="s">
        <v>17094</v>
      </c>
      <c r="F5442" s="94">
        <v>42288</v>
      </c>
      <c r="G5442" s="33" t="s">
        <v>24</v>
      </c>
      <c r="H5442" s="33" t="s">
        <v>18259</v>
      </c>
      <c r="I5442" s="33" t="s">
        <v>25</v>
      </c>
      <c r="J5442" s="62" t="s">
        <v>18260</v>
      </c>
      <c r="K5442" s="33" t="s">
        <v>26</v>
      </c>
      <c r="L5442" s="33" t="s">
        <v>27</v>
      </c>
      <c r="M5442" s="1" t="s">
        <v>46817</v>
      </c>
      <c r="N5442" s="33" t="s">
        <v>20</v>
      </c>
      <c r="O5442" s="33" t="s">
        <v>17128</v>
      </c>
      <c r="P5442" s="33" t="s">
        <v>504</v>
      </c>
      <c r="Q5442" s="33" t="s">
        <v>29986</v>
      </c>
      <c r="R5442" s="39" t="s">
        <v>18261</v>
      </c>
      <c r="S5442" s="33" t="s">
        <v>93</v>
      </c>
      <c r="T5442" s="33" t="s">
        <v>21</v>
      </c>
      <c r="U5442" s="33" t="s">
        <v>26689</v>
      </c>
      <c r="V5442" s="33" t="s">
        <v>26484</v>
      </c>
      <c r="W5442" s="33" t="s">
        <v>26485</v>
      </c>
      <c r="X5442" s="33" t="s">
        <v>93</v>
      </c>
      <c r="Y5442" s="33">
        <v>901</v>
      </c>
      <c r="AA5442" s="33" t="s">
        <v>42844</v>
      </c>
      <c r="AB5442" s="33">
        <v>3002</v>
      </c>
      <c r="AC5442" s="103">
        <v>16755</v>
      </c>
    </row>
    <row r="5443" spans="1:29" ht="13" customHeight="1" x14ac:dyDescent="0.2">
      <c r="A5443" s="33" t="s">
        <v>16962</v>
      </c>
      <c r="B5443" s="33">
        <v>43</v>
      </c>
      <c r="C5443" s="33" t="s">
        <v>13</v>
      </c>
      <c r="D5443" s="33" t="s">
        <v>41</v>
      </c>
      <c r="E5443" s="33" t="s">
        <v>17062</v>
      </c>
      <c r="F5443" s="94">
        <v>42288</v>
      </c>
      <c r="G5443" s="33" t="s">
        <v>22041</v>
      </c>
      <c r="H5443" s="33" t="s">
        <v>736</v>
      </c>
      <c r="I5443" s="33" t="s">
        <v>66</v>
      </c>
      <c r="J5443" s="62" t="s">
        <v>18268</v>
      </c>
      <c r="K5443" s="33" t="s">
        <v>737</v>
      </c>
      <c r="L5443" s="33" t="s">
        <v>16964</v>
      </c>
      <c r="M5443" s="1" t="s">
        <v>46430</v>
      </c>
      <c r="N5443" s="33" t="s">
        <v>20</v>
      </c>
      <c r="O5443" s="33" t="s">
        <v>18269</v>
      </c>
      <c r="P5443" s="33" t="s">
        <v>42395</v>
      </c>
      <c r="Q5443" s="33" t="s">
        <v>29986</v>
      </c>
      <c r="R5443" s="39" t="s">
        <v>16963</v>
      </c>
      <c r="S5443" s="33" t="s">
        <v>93</v>
      </c>
      <c r="T5443" s="33" t="s">
        <v>21</v>
      </c>
      <c r="U5443" s="33" t="s">
        <v>26505</v>
      </c>
      <c r="V5443" s="33" t="s">
        <v>26482</v>
      </c>
      <c r="W5443" s="33" t="s">
        <v>26483</v>
      </c>
      <c r="X5443" s="33" t="s">
        <v>93</v>
      </c>
      <c r="Y5443" s="33">
        <v>907</v>
      </c>
      <c r="AA5443" s="33" t="s">
        <v>42844</v>
      </c>
      <c r="AB5443" s="33">
        <v>3003</v>
      </c>
      <c r="AC5443" s="103">
        <v>16753</v>
      </c>
    </row>
    <row r="5444" spans="1:29" ht="13" customHeight="1" x14ac:dyDescent="0.2">
      <c r="A5444" s="33" t="s">
        <v>12</v>
      </c>
      <c r="B5444" s="33">
        <v>44</v>
      </c>
      <c r="C5444" s="33" t="s">
        <v>13</v>
      </c>
      <c r="D5444" s="33" t="s">
        <v>14</v>
      </c>
      <c r="E5444" s="33" t="s">
        <v>15</v>
      </c>
      <c r="F5444" s="94">
        <v>42288</v>
      </c>
      <c r="G5444" s="33" t="s">
        <v>16</v>
      </c>
      <c r="H5444" s="33" t="s">
        <v>17</v>
      </c>
      <c r="I5444" s="33" t="s">
        <v>18</v>
      </c>
      <c r="J5444" s="62" t="s">
        <v>18264</v>
      </c>
      <c r="K5444" s="33" t="s">
        <v>18265</v>
      </c>
      <c r="L5444" s="33" t="s">
        <v>19</v>
      </c>
      <c r="M5444" s="1" t="s">
        <v>46856</v>
      </c>
      <c r="N5444" s="33" t="s">
        <v>20</v>
      </c>
      <c r="O5444" s="33" t="s">
        <v>18266</v>
      </c>
      <c r="P5444" s="33" t="s">
        <v>45771</v>
      </c>
      <c r="Q5444" s="33" t="s">
        <v>29986</v>
      </c>
      <c r="R5444" s="39" t="s">
        <v>18267</v>
      </c>
      <c r="S5444" s="33" t="s">
        <v>93</v>
      </c>
      <c r="T5444" s="33" t="s">
        <v>21</v>
      </c>
      <c r="U5444" s="33" t="s">
        <v>26689</v>
      </c>
      <c r="V5444" s="33" t="s">
        <v>26484</v>
      </c>
      <c r="W5444" s="33" t="s">
        <v>26485</v>
      </c>
      <c r="X5444" s="33" t="s">
        <v>93</v>
      </c>
      <c r="Y5444" s="33">
        <v>900</v>
      </c>
      <c r="AA5444" s="33" t="s">
        <v>42844</v>
      </c>
      <c r="AB5444" s="33">
        <v>3001</v>
      </c>
      <c r="AC5444" s="103">
        <v>16756</v>
      </c>
    </row>
    <row r="5445" spans="1:29" ht="13" customHeight="1" x14ac:dyDescent="0.2">
      <c r="A5445" s="33" t="s">
        <v>16965</v>
      </c>
      <c r="B5445" s="33">
        <v>34</v>
      </c>
      <c r="C5445" s="33" t="s">
        <v>13</v>
      </c>
      <c r="D5445" s="33" t="s">
        <v>41</v>
      </c>
      <c r="F5445" s="94">
        <v>42288</v>
      </c>
      <c r="G5445" s="33" t="s">
        <v>18262</v>
      </c>
      <c r="H5445" s="33" t="s">
        <v>287</v>
      </c>
      <c r="I5445" s="33" t="s">
        <v>38</v>
      </c>
      <c r="J5445" s="62" t="s">
        <v>6258</v>
      </c>
      <c r="K5445" s="33" t="s">
        <v>287</v>
      </c>
      <c r="L5445" s="33" t="s">
        <v>3970</v>
      </c>
      <c r="M5445" s="1" t="s">
        <v>45937</v>
      </c>
      <c r="N5445" s="33" t="s">
        <v>20</v>
      </c>
      <c r="O5445" s="33" t="s">
        <v>18263</v>
      </c>
      <c r="P5445" s="33" t="s">
        <v>31864</v>
      </c>
      <c r="Q5445" s="33" t="s">
        <v>29986</v>
      </c>
      <c r="R5445" s="39" t="s">
        <v>16966</v>
      </c>
      <c r="S5445" s="33" t="s">
        <v>93</v>
      </c>
      <c r="T5445" s="33" t="s">
        <v>28</v>
      </c>
      <c r="U5445" s="33" t="s">
        <v>26487</v>
      </c>
      <c r="V5445" s="33" t="s">
        <v>26487</v>
      </c>
      <c r="W5445" s="33" t="s">
        <v>19153</v>
      </c>
      <c r="X5445" s="33" t="s">
        <v>93</v>
      </c>
      <c r="Y5445" s="33">
        <v>899</v>
      </c>
      <c r="AA5445" s="33" t="s">
        <v>42844</v>
      </c>
      <c r="AB5445" s="33">
        <v>3004</v>
      </c>
      <c r="AC5445" s="103">
        <v>16754</v>
      </c>
    </row>
    <row r="5446" spans="1:29" ht="13" customHeight="1" x14ac:dyDescent="0.2">
      <c r="A5446" s="33" t="s">
        <v>29</v>
      </c>
      <c r="B5446" s="33">
        <v>31</v>
      </c>
      <c r="C5446" s="33" t="s">
        <v>13</v>
      </c>
      <c r="D5446" s="33" t="s">
        <v>30</v>
      </c>
      <c r="E5446" s="33" t="s">
        <v>31</v>
      </c>
      <c r="F5446" s="94">
        <v>42287</v>
      </c>
      <c r="G5446" s="33" t="s">
        <v>32</v>
      </c>
      <c r="H5446" s="33" t="s">
        <v>33</v>
      </c>
      <c r="I5446" s="33" t="s">
        <v>34</v>
      </c>
      <c r="J5446" s="62" t="s">
        <v>18276</v>
      </c>
      <c r="K5446" s="33" t="s">
        <v>35</v>
      </c>
      <c r="L5446" s="33" t="s">
        <v>36</v>
      </c>
      <c r="M5446" s="1" t="s">
        <v>46293</v>
      </c>
      <c r="N5446" s="33" t="s">
        <v>20</v>
      </c>
      <c r="O5446" s="33" t="s">
        <v>18277</v>
      </c>
      <c r="P5446" s="33" t="s">
        <v>37679</v>
      </c>
      <c r="Q5446" s="33" t="s">
        <v>29986</v>
      </c>
      <c r="R5446" s="39" t="s">
        <v>18278</v>
      </c>
      <c r="S5446" s="33" t="s">
        <v>93</v>
      </c>
      <c r="T5446" s="33" t="s">
        <v>21</v>
      </c>
      <c r="U5446" s="33" t="s">
        <v>26689</v>
      </c>
      <c r="V5446" s="33" t="s">
        <v>26484</v>
      </c>
      <c r="W5446" s="33" t="s">
        <v>26485</v>
      </c>
      <c r="X5446" s="33" t="s">
        <v>93</v>
      </c>
      <c r="Y5446" s="33">
        <v>903</v>
      </c>
      <c r="AA5446" s="33" t="s">
        <v>42844</v>
      </c>
      <c r="AB5446" s="33">
        <v>2997</v>
      </c>
      <c r="AC5446" s="103">
        <v>16751</v>
      </c>
    </row>
    <row r="5447" spans="1:29" ht="13" customHeight="1" x14ac:dyDescent="0.2">
      <c r="A5447" s="33" t="s">
        <v>48</v>
      </c>
      <c r="B5447" s="33">
        <v>40</v>
      </c>
      <c r="C5447" s="33" t="s">
        <v>13</v>
      </c>
      <c r="D5447" s="33" t="s">
        <v>30</v>
      </c>
      <c r="E5447" s="33" t="s">
        <v>49</v>
      </c>
      <c r="F5447" s="94">
        <v>42287</v>
      </c>
      <c r="G5447" s="33" t="s">
        <v>18288</v>
      </c>
      <c r="H5447" s="33" t="s">
        <v>10832</v>
      </c>
      <c r="I5447" s="33" t="s">
        <v>50</v>
      </c>
      <c r="J5447" s="62" t="s">
        <v>18289</v>
      </c>
      <c r="K5447" s="33" t="s">
        <v>51</v>
      </c>
      <c r="L5447" s="33" t="s">
        <v>3614</v>
      </c>
      <c r="M5447" s="1" t="s">
        <v>47818</v>
      </c>
      <c r="N5447" s="33" t="s">
        <v>20</v>
      </c>
      <c r="O5447" s="33" t="s">
        <v>18290</v>
      </c>
      <c r="P5447" s="33" t="s">
        <v>45771</v>
      </c>
      <c r="Q5447" s="33" t="s">
        <v>29986</v>
      </c>
      <c r="R5447" s="39" t="s">
        <v>52</v>
      </c>
      <c r="S5447" s="33" t="s">
        <v>93</v>
      </c>
      <c r="T5447" s="33" t="s">
        <v>21</v>
      </c>
      <c r="U5447" s="33" t="s">
        <v>26499</v>
      </c>
      <c r="V5447" s="33" t="s">
        <v>26484</v>
      </c>
      <c r="W5447" s="33" t="s">
        <v>26485</v>
      </c>
      <c r="X5447" s="33" t="s">
        <v>93</v>
      </c>
      <c r="Y5447" s="33">
        <v>905</v>
      </c>
      <c r="AA5447" s="33" t="s">
        <v>42843</v>
      </c>
      <c r="AB5447" s="33">
        <v>2996</v>
      </c>
      <c r="AC5447" s="103">
        <v>16745</v>
      </c>
    </row>
    <row r="5448" spans="1:29" ht="13" customHeight="1" x14ac:dyDescent="0.2">
      <c r="A5448" s="33" t="s">
        <v>16986</v>
      </c>
      <c r="B5448" s="33">
        <v>35</v>
      </c>
      <c r="C5448" s="33" t="s">
        <v>13</v>
      </c>
      <c r="D5448" s="33" t="s">
        <v>41</v>
      </c>
      <c r="E5448" s="33" t="s">
        <v>17066</v>
      </c>
      <c r="F5448" s="94">
        <v>42287</v>
      </c>
      <c r="G5448" s="33" t="s">
        <v>22042</v>
      </c>
      <c r="H5448" s="33" t="s">
        <v>16987</v>
      </c>
      <c r="I5448" s="33" t="s">
        <v>37</v>
      </c>
      <c r="J5448" s="62" t="s">
        <v>18270</v>
      </c>
      <c r="K5448" s="33" t="s">
        <v>29941</v>
      </c>
      <c r="L5448" s="33" t="s">
        <v>16988</v>
      </c>
      <c r="M5448" s="1" t="s">
        <v>48143</v>
      </c>
      <c r="N5448" s="33" t="s">
        <v>4952</v>
      </c>
      <c r="O5448" s="33" t="s">
        <v>18271</v>
      </c>
      <c r="P5448" s="33" t="s">
        <v>45771</v>
      </c>
      <c r="Q5448" s="33" t="s">
        <v>29986</v>
      </c>
      <c r="R5448" s="39" t="s">
        <v>18272</v>
      </c>
      <c r="S5448" s="33" t="s">
        <v>93</v>
      </c>
      <c r="T5448" s="33" t="s">
        <v>28</v>
      </c>
      <c r="U5448" s="33" t="s">
        <v>26488</v>
      </c>
      <c r="V5448" s="33" t="s">
        <v>26487</v>
      </c>
      <c r="W5448" s="33" t="s">
        <v>26485</v>
      </c>
      <c r="X5448" s="33" t="s">
        <v>93</v>
      </c>
      <c r="Y5448" s="33">
        <v>906</v>
      </c>
      <c r="AA5448" s="33" t="s">
        <v>42844</v>
      </c>
      <c r="AB5448" s="33">
        <v>2998</v>
      </c>
      <c r="AC5448" s="103">
        <v>16749</v>
      </c>
    </row>
    <row r="5449" spans="1:29" ht="13" customHeight="1" x14ac:dyDescent="0.2">
      <c r="A5449" s="33" t="s">
        <v>17054</v>
      </c>
      <c r="B5449" s="33">
        <v>38</v>
      </c>
      <c r="C5449" s="33" t="s">
        <v>13</v>
      </c>
      <c r="D5449" s="33" t="s">
        <v>30</v>
      </c>
      <c r="E5449" s="33" t="s">
        <v>17087</v>
      </c>
      <c r="F5449" s="94">
        <v>42287</v>
      </c>
      <c r="G5449" s="33" t="s">
        <v>18279</v>
      </c>
      <c r="H5449" s="33" t="s">
        <v>17055</v>
      </c>
      <c r="I5449" s="33" t="s">
        <v>38</v>
      </c>
      <c r="J5449" s="62" t="s">
        <v>18280</v>
      </c>
      <c r="K5449" s="33" t="s">
        <v>287</v>
      </c>
      <c r="L5449" s="33" t="s">
        <v>288</v>
      </c>
      <c r="M5449" s="1" t="s">
        <v>45919</v>
      </c>
      <c r="N5449" s="33" t="s">
        <v>20</v>
      </c>
      <c r="O5449" s="33" t="s">
        <v>18281</v>
      </c>
      <c r="P5449" s="33" t="s">
        <v>45771</v>
      </c>
      <c r="Q5449" s="33" t="s">
        <v>29986</v>
      </c>
      <c r="R5449" s="39" t="s">
        <v>18282</v>
      </c>
      <c r="S5449" s="33" t="s">
        <v>509</v>
      </c>
      <c r="T5449" s="33" t="s">
        <v>350</v>
      </c>
      <c r="U5449" s="33" t="s">
        <v>26775</v>
      </c>
      <c r="V5449" s="33" t="s">
        <v>26482</v>
      </c>
      <c r="W5449" s="33" t="s">
        <v>26483</v>
      </c>
      <c r="X5449" s="33" t="s">
        <v>93</v>
      </c>
      <c r="Y5449" s="33">
        <v>904</v>
      </c>
      <c r="AA5449" s="33" t="s">
        <v>42843</v>
      </c>
      <c r="AB5449" s="33">
        <v>3000</v>
      </c>
      <c r="AC5449" s="103">
        <v>16748</v>
      </c>
    </row>
    <row r="5450" spans="1:29" ht="13" customHeight="1" x14ac:dyDescent="0.2">
      <c r="A5450" s="33" t="s">
        <v>17056</v>
      </c>
      <c r="B5450" s="33">
        <v>49</v>
      </c>
      <c r="C5450" s="33" t="s">
        <v>13</v>
      </c>
      <c r="D5450" s="33" t="s">
        <v>30</v>
      </c>
      <c r="E5450" s="33" t="s">
        <v>17088</v>
      </c>
      <c r="F5450" s="94">
        <v>42287</v>
      </c>
      <c r="G5450" s="33" t="s">
        <v>17057</v>
      </c>
      <c r="H5450" s="33" t="s">
        <v>652</v>
      </c>
      <c r="I5450" s="33" t="s">
        <v>39</v>
      </c>
      <c r="J5450" s="62" t="s">
        <v>18273</v>
      </c>
      <c r="K5450" s="33" t="s">
        <v>483</v>
      </c>
      <c r="L5450" s="33" t="s">
        <v>17058</v>
      </c>
      <c r="M5450" s="1" t="s">
        <v>48144</v>
      </c>
      <c r="N5450" s="33" t="s">
        <v>20</v>
      </c>
      <c r="O5450" s="33" t="s">
        <v>18274</v>
      </c>
      <c r="P5450" s="33" t="s">
        <v>45771</v>
      </c>
      <c r="Q5450" s="33" t="s">
        <v>29986</v>
      </c>
      <c r="R5450" s="39" t="s">
        <v>18275</v>
      </c>
      <c r="S5450" s="33" t="s">
        <v>509</v>
      </c>
      <c r="T5450" s="33" t="s">
        <v>350</v>
      </c>
      <c r="U5450" s="33" t="s">
        <v>26775</v>
      </c>
      <c r="V5450" s="33" t="s">
        <v>26484</v>
      </c>
      <c r="W5450" s="33" t="s">
        <v>26485</v>
      </c>
      <c r="X5450" s="33" t="s">
        <v>93</v>
      </c>
      <c r="Y5450" s="33">
        <v>902</v>
      </c>
      <c r="AA5450" s="33" t="s">
        <v>42844</v>
      </c>
      <c r="AB5450" s="33">
        <v>2999</v>
      </c>
      <c r="AC5450" s="103">
        <v>16750</v>
      </c>
    </row>
    <row r="5451" spans="1:29" ht="13" customHeight="1" x14ac:dyDescent="0.2">
      <c r="A5451" s="33" t="s">
        <v>40</v>
      </c>
      <c r="B5451" s="33">
        <v>19</v>
      </c>
      <c r="C5451" s="33" t="s">
        <v>13</v>
      </c>
      <c r="D5451" s="33" t="s">
        <v>41</v>
      </c>
      <c r="E5451" s="33" t="s">
        <v>42</v>
      </c>
      <c r="F5451" s="94">
        <v>42286</v>
      </c>
      <c r="G5451" s="33" t="s">
        <v>43</v>
      </c>
      <c r="H5451" s="33" t="s">
        <v>44</v>
      </c>
      <c r="I5451" s="33" t="s">
        <v>45</v>
      </c>
      <c r="J5451" s="62" t="s">
        <v>18283</v>
      </c>
      <c r="K5451" s="33" t="s">
        <v>46</v>
      </c>
      <c r="L5451" s="33" t="s">
        <v>47</v>
      </c>
      <c r="M5451" s="1" t="s">
        <v>47525</v>
      </c>
      <c r="N5451" s="33" t="s">
        <v>20</v>
      </c>
      <c r="O5451" s="33" t="s">
        <v>18284</v>
      </c>
      <c r="P5451" s="33" t="s">
        <v>45771</v>
      </c>
      <c r="Q5451" s="33" t="s">
        <v>29986</v>
      </c>
      <c r="R5451" s="39" t="s">
        <v>18285</v>
      </c>
      <c r="S5451" s="33" t="s">
        <v>93</v>
      </c>
      <c r="T5451" s="33" t="s">
        <v>21</v>
      </c>
      <c r="U5451" s="33" t="s">
        <v>26682</v>
      </c>
      <c r="V5451" s="33" t="s">
        <v>26482</v>
      </c>
      <c r="W5451" s="33" t="s">
        <v>26485</v>
      </c>
      <c r="X5451" s="33" t="s">
        <v>93</v>
      </c>
      <c r="Y5451" s="33">
        <v>898</v>
      </c>
      <c r="AA5451" s="33" t="s">
        <v>42844</v>
      </c>
      <c r="AB5451" s="33">
        <v>2995</v>
      </c>
      <c r="AC5451" s="103">
        <v>16746</v>
      </c>
    </row>
    <row r="5452" spans="1:29" ht="13" customHeight="1" x14ac:dyDescent="0.2">
      <c r="A5452" s="33" t="s">
        <v>16989</v>
      </c>
      <c r="B5452" s="33">
        <v>62</v>
      </c>
      <c r="C5452" s="33" t="s">
        <v>102</v>
      </c>
      <c r="D5452" s="33" t="s">
        <v>30</v>
      </c>
      <c r="F5452" s="94">
        <v>42286</v>
      </c>
      <c r="G5452" s="33" t="s">
        <v>22043</v>
      </c>
      <c r="H5452" s="33" t="s">
        <v>16991</v>
      </c>
      <c r="I5452" s="33" t="s">
        <v>38</v>
      </c>
      <c r="J5452" s="62" t="s">
        <v>18286</v>
      </c>
      <c r="K5452" s="33" t="s">
        <v>725</v>
      </c>
      <c r="L5452" s="33" t="s">
        <v>726</v>
      </c>
      <c r="M5452" s="1" t="s">
        <v>45926</v>
      </c>
      <c r="N5452" s="33" t="s">
        <v>20</v>
      </c>
      <c r="O5452" s="33" t="s">
        <v>18287</v>
      </c>
      <c r="P5452" s="33" t="s">
        <v>947</v>
      </c>
      <c r="Q5452" s="33" t="s">
        <v>29986</v>
      </c>
      <c r="R5452" s="39" t="s">
        <v>16990</v>
      </c>
      <c r="S5452" s="33" t="s">
        <v>22</v>
      </c>
      <c r="T5452" s="33" t="s">
        <v>21</v>
      </c>
      <c r="U5452" s="33" t="s">
        <v>26689</v>
      </c>
      <c r="V5452" s="33" t="s">
        <v>26484</v>
      </c>
      <c r="W5452" s="33" t="s">
        <v>26485</v>
      </c>
      <c r="X5452" s="33" t="s">
        <v>93</v>
      </c>
      <c r="Y5452" s="33">
        <v>910</v>
      </c>
      <c r="AA5452" s="33" t="s">
        <v>42843</v>
      </c>
      <c r="AB5452" s="33">
        <v>2994</v>
      </c>
      <c r="AC5452" s="103">
        <v>16744</v>
      </c>
    </row>
    <row r="5453" spans="1:29" ht="13" customHeight="1" x14ac:dyDescent="0.2">
      <c r="A5453" s="33" t="s">
        <v>53</v>
      </c>
      <c r="B5453" s="33">
        <v>46</v>
      </c>
      <c r="C5453" s="33" t="s">
        <v>13</v>
      </c>
      <c r="D5453" s="33" t="s">
        <v>41</v>
      </c>
      <c r="F5453" s="94">
        <v>42284</v>
      </c>
      <c r="G5453" s="33" t="s">
        <v>22044</v>
      </c>
      <c r="H5453" s="33" t="s">
        <v>54</v>
      </c>
      <c r="I5453" s="33" t="s">
        <v>55</v>
      </c>
      <c r="J5453" s="62" t="s">
        <v>15710</v>
      </c>
      <c r="K5453" s="33" t="s">
        <v>4864</v>
      </c>
      <c r="L5453" s="33" t="s">
        <v>56</v>
      </c>
      <c r="M5453" s="1" t="s">
        <v>46694</v>
      </c>
      <c r="N5453" s="33" t="s">
        <v>20</v>
      </c>
      <c r="O5453" s="33" t="s">
        <v>18291</v>
      </c>
      <c r="P5453" s="33" t="s">
        <v>947</v>
      </c>
      <c r="Q5453" s="33" t="s">
        <v>29986</v>
      </c>
      <c r="R5453" s="39" t="s">
        <v>18292</v>
      </c>
      <c r="S5453" s="33" t="s">
        <v>93</v>
      </c>
      <c r="T5453" s="33" t="s">
        <v>21</v>
      </c>
      <c r="U5453" s="33" t="s">
        <v>26505</v>
      </c>
      <c r="V5453" s="33" t="s">
        <v>26484</v>
      </c>
      <c r="W5453" s="33" t="s">
        <v>26485</v>
      </c>
      <c r="X5453" s="33" t="s">
        <v>93</v>
      </c>
      <c r="Y5453" s="33">
        <v>897</v>
      </c>
      <c r="AA5453" s="33" t="s">
        <v>42844</v>
      </c>
      <c r="AB5453" s="33">
        <v>2993</v>
      </c>
      <c r="AC5453" s="103">
        <v>16741</v>
      </c>
    </row>
    <row r="5454" spans="1:29" ht="13" customHeight="1" x14ac:dyDescent="0.2">
      <c r="A5454" s="33" t="s">
        <v>57</v>
      </c>
      <c r="B5454" s="33">
        <v>39</v>
      </c>
      <c r="C5454" s="33" t="s">
        <v>13</v>
      </c>
      <c r="D5454" s="33" t="s">
        <v>30</v>
      </c>
      <c r="F5454" s="94">
        <v>42283</v>
      </c>
      <c r="G5454" s="33" t="s">
        <v>18293</v>
      </c>
      <c r="H5454" s="33" t="s">
        <v>58</v>
      </c>
      <c r="I5454" s="33" t="s">
        <v>38</v>
      </c>
      <c r="J5454" s="62" t="s">
        <v>18294</v>
      </c>
      <c r="K5454" s="33" t="s">
        <v>58</v>
      </c>
      <c r="L5454" s="33" t="s">
        <v>59</v>
      </c>
      <c r="M5454" s="1" t="s">
        <v>48145</v>
      </c>
      <c r="N5454" s="33" t="s">
        <v>20</v>
      </c>
      <c r="O5454" s="33" t="s">
        <v>18295</v>
      </c>
      <c r="P5454" s="33" t="s">
        <v>45771</v>
      </c>
      <c r="Q5454" s="33" t="s">
        <v>29986</v>
      </c>
      <c r="R5454" s="39" t="s">
        <v>18296</v>
      </c>
      <c r="S5454" s="33" t="s">
        <v>509</v>
      </c>
      <c r="T5454" s="33" t="s">
        <v>45897</v>
      </c>
      <c r="U5454" s="33" t="s">
        <v>39851</v>
      </c>
      <c r="V5454" s="33" t="s">
        <v>26484</v>
      </c>
      <c r="W5454" s="33" t="s">
        <v>26485</v>
      </c>
      <c r="X5454" s="33" t="s">
        <v>93</v>
      </c>
      <c r="Y5454" s="33">
        <v>896</v>
      </c>
      <c r="AA5454" s="33" t="s">
        <v>42844</v>
      </c>
      <c r="AB5454" s="33">
        <v>2992</v>
      </c>
      <c r="AC5454" s="103">
        <v>16740</v>
      </c>
    </row>
    <row r="5455" spans="1:29" ht="13" customHeight="1" x14ac:dyDescent="0.2">
      <c r="A5455" s="33" t="s">
        <v>70</v>
      </c>
      <c r="B5455" s="33">
        <v>50</v>
      </c>
      <c r="C5455" s="33" t="s">
        <v>13</v>
      </c>
      <c r="D5455" s="33" t="s">
        <v>30</v>
      </c>
      <c r="E5455" s="33" t="s">
        <v>71</v>
      </c>
      <c r="F5455" s="94">
        <v>42282</v>
      </c>
      <c r="G5455" s="33" t="s">
        <v>72</v>
      </c>
      <c r="H5455" s="33" t="s">
        <v>73</v>
      </c>
      <c r="I5455" s="33" t="s">
        <v>74</v>
      </c>
      <c r="J5455" s="62" t="s">
        <v>18299</v>
      </c>
      <c r="K5455" s="33" t="s">
        <v>35</v>
      </c>
      <c r="L5455" s="33" t="s">
        <v>75</v>
      </c>
      <c r="M5455" s="1" t="s">
        <v>48146</v>
      </c>
      <c r="N5455" s="33" t="s">
        <v>20</v>
      </c>
      <c r="O5455" s="33" t="s">
        <v>18300</v>
      </c>
      <c r="P5455" s="33" t="s">
        <v>45771</v>
      </c>
      <c r="Q5455" s="33" t="s">
        <v>29986</v>
      </c>
      <c r="R5455" s="39" t="s">
        <v>76</v>
      </c>
      <c r="S5455" s="33" t="s">
        <v>93</v>
      </c>
      <c r="T5455" s="33" t="s">
        <v>21</v>
      </c>
      <c r="U5455" s="33" t="s">
        <v>26689</v>
      </c>
      <c r="V5455" s="33" t="s">
        <v>26484</v>
      </c>
      <c r="W5455" s="33" t="s">
        <v>26485</v>
      </c>
      <c r="X5455" s="33" t="s">
        <v>93</v>
      </c>
      <c r="Y5455" s="33">
        <v>894</v>
      </c>
      <c r="AA5455" s="33" t="s">
        <v>42844</v>
      </c>
      <c r="AB5455" s="33">
        <v>2990</v>
      </c>
      <c r="AC5455" s="103">
        <v>16738</v>
      </c>
    </row>
    <row r="5456" spans="1:29" ht="13" customHeight="1" x14ac:dyDescent="0.2">
      <c r="A5456" s="33" t="s">
        <v>64</v>
      </c>
      <c r="B5456" s="33">
        <v>51</v>
      </c>
      <c r="C5456" s="33" t="s">
        <v>13</v>
      </c>
      <c r="D5456" s="33" t="s">
        <v>30</v>
      </c>
      <c r="E5456" s="33" t="s">
        <v>17059</v>
      </c>
      <c r="F5456" s="94">
        <v>42282</v>
      </c>
      <c r="G5456" s="33" t="s">
        <v>22045</v>
      </c>
      <c r="H5456" s="33" t="s">
        <v>65</v>
      </c>
      <c r="I5456" s="33" t="s">
        <v>66</v>
      </c>
      <c r="J5456" s="62" t="s">
        <v>18297</v>
      </c>
      <c r="K5456" s="33" t="s">
        <v>67</v>
      </c>
      <c r="L5456" s="33" t="s">
        <v>68</v>
      </c>
      <c r="M5456" s="1" t="s">
        <v>48147</v>
      </c>
      <c r="N5456" s="33" t="s">
        <v>20</v>
      </c>
      <c r="O5456" s="33" t="s">
        <v>18298</v>
      </c>
      <c r="P5456" s="33" t="s">
        <v>45771</v>
      </c>
      <c r="Q5456" s="33" t="s">
        <v>29986</v>
      </c>
      <c r="R5456" s="39" t="s">
        <v>69</v>
      </c>
      <c r="S5456" s="33" t="s">
        <v>93</v>
      </c>
      <c r="T5456" s="33" t="s">
        <v>21</v>
      </c>
      <c r="U5456" s="33" t="s">
        <v>26689</v>
      </c>
      <c r="V5456" s="33" t="s">
        <v>26484</v>
      </c>
      <c r="W5456" s="33" t="s">
        <v>26486</v>
      </c>
      <c r="X5456" s="33" t="s">
        <v>93</v>
      </c>
      <c r="Y5456" s="33">
        <v>893</v>
      </c>
      <c r="AA5456" s="33" t="s">
        <v>42844</v>
      </c>
      <c r="AB5456" s="33">
        <v>2989</v>
      </c>
      <c r="AC5456" s="103">
        <v>16737</v>
      </c>
    </row>
    <row r="5457" spans="1:29" ht="13" customHeight="1" x14ac:dyDescent="0.2">
      <c r="A5457" s="33" t="s">
        <v>60</v>
      </c>
      <c r="B5457" s="33">
        <v>27</v>
      </c>
      <c r="C5457" s="33" t="s">
        <v>13</v>
      </c>
      <c r="D5457" s="33" t="s">
        <v>14</v>
      </c>
      <c r="E5457" s="33" t="s">
        <v>61</v>
      </c>
      <c r="F5457" s="94">
        <v>42282</v>
      </c>
      <c r="G5457" s="33" t="s">
        <v>17970</v>
      </c>
      <c r="H5457" s="33" t="s">
        <v>186</v>
      </c>
      <c r="I5457" s="33" t="s">
        <v>62</v>
      </c>
      <c r="J5457" s="62" t="s">
        <v>17971</v>
      </c>
      <c r="K5457" s="33" t="s">
        <v>3167</v>
      </c>
      <c r="L5457" s="33" t="s">
        <v>187</v>
      </c>
      <c r="M5457" s="1" t="s">
        <v>46359</v>
      </c>
      <c r="N5457" s="33" t="s">
        <v>20</v>
      </c>
      <c r="O5457" s="33" t="s">
        <v>17972</v>
      </c>
      <c r="P5457" s="33" t="s">
        <v>45771</v>
      </c>
      <c r="Q5457" s="33" t="s">
        <v>29986</v>
      </c>
      <c r="R5457" s="39" t="s">
        <v>63</v>
      </c>
      <c r="S5457" s="33" t="s">
        <v>93</v>
      </c>
      <c r="T5457" s="33" t="s">
        <v>45897</v>
      </c>
      <c r="U5457" s="33" t="s">
        <v>49804</v>
      </c>
      <c r="V5457" s="33" t="s">
        <v>26482</v>
      </c>
      <c r="W5457" s="33" t="s">
        <v>26485</v>
      </c>
      <c r="X5457" s="33" t="s">
        <v>93</v>
      </c>
      <c r="Y5457" s="33">
        <v>895</v>
      </c>
      <c r="AA5457" s="33" t="s">
        <v>42844</v>
      </c>
      <c r="AB5457" s="33">
        <v>2991</v>
      </c>
      <c r="AC5457" s="103">
        <v>16685</v>
      </c>
    </row>
    <row r="5458" spans="1:29" ht="13" customHeight="1" x14ac:dyDescent="0.2">
      <c r="A5458" s="33" t="s">
        <v>83</v>
      </c>
      <c r="B5458" s="33">
        <v>27</v>
      </c>
      <c r="C5458" s="33" t="s">
        <v>13</v>
      </c>
      <c r="D5458" s="33" t="s">
        <v>30</v>
      </c>
      <c r="E5458" s="33" t="s">
        <v>84</v>
      </c>
      <c r="F5458" s="94">
        <v>42281</v>
      </c>
      <c r="G5458" s="33" t="s">
        <v>85</v>
      </c>
      <c r="H5458" s="33" t="s">
        <v>86</v>
      </c>
      <c r="I5458" s="33" t="s">
        <v>87</v>
      </c>
      <c r="J5458" s="62" t="s">
        <v>7184</v>
      </c>
      <c r="K5458" s="33" t="s">
        <v>88</v>
      </c>
      <c r="L5458" s="33" t="s">
        <v>89</v>
      </c>
      <c r="M5458" s="1" t="s">
        <v>48148</v>
      </c>
      <c r="N5458" s="33" t="s">
        <v>20</v>
      </c>
      <c r="O5458" s="33" t="s">
        <v>18301</v>
      </c>
      <c r="P5458" s="33" t="s">
        <v>45771</v>
      </c>
      <c r="Q5458" s="33" t="s">
        <v>29986</v>
      </c>
      <c r="R5458" s="39" t="s">
        <v>18302</v>
      </c>
      <c r="S5458" s="33" t="s">
        <v>509</v>
      </c>
      <c r="T5458" s="33" t="s">
        <v>21</v>
      </c>
      <c r="U5458" s="33" t="s">
        <v>26689</v>
      </c>
      <c r="V5458" s="33" t="s">
        <v>26484</v>
      </c>
      <c r="W5458" s="33" t="s">
        <v>26486</v>
      </c>
      <c r="X5458" s="33" t="s">
        <v>93</v>
      </c>
      <c r="Y5458" s="33">
        <v>887</v>
      </c>
      <c r="AA5458" s="33" t="s">
        <v>42842</v>
      </c>
      <c r="AB5458" s="33">
        <v>2987</v>
      </c>
      <c r="AC5458" s="103">
        <v>16735</v>
      </c>
    </row>
    <row r="5459" spans="1:29" ht="13" customHeight="1" x14ac:dyDescent="0.2">
      <c r="A5459" s="33" t="s">
        <v>77</v>
      </c>
      <c r="B5459" s="33">
        <v>31</v>
      </c>
      <c r="C5459" s="33" t="s">
        <v>13</v>
      </c>
      <c r="D5459" s="33" t="s">
        <v>78</v>
      </c>
      <c r="E5459" s="33" t="s">
        <v>79</v>
      </c>
      <c r="F5459" s="94">
        <v>42281</v>
      </c>
      <c r="G5459" s="33" t="s">
        <v>22046</v>
      </c>
      <c r="H5459" s="33" t="s">
        <v>80</v>
      </c>
      <c r="I5459" s="33" t="s">
        <v>37</v>
      </c>
      <c r="J5459" s="62" t="s">
        <v>6025</v>
      </c>
      <c r="K5459" s="33" t="s">
        <v>81</v>
      </c>
      <c r="L5459" s="33" t="s">
        <v>82</v>
      </c>
      <c r="M5459" s="1" t="s">
        <v>46250</v>
      </c>
      <c r="N5459" s="33" t="s">
        <v>20</v>
      </c>
      <c r="O5459" s="33" t="s">
        <v>18303</v>
      </c>
      <c r="P5459" s="33" t="s">
        <v>45771</v>
      </c>
      <c r="Q5459" s="33" t="s">
        <v>29986</v>
      </c>
      <c r="R5459" s="39" t="s">
        <v>18304</v>
      </c>
      <c r="S5459" s="33" t="s">
        <v>93</v>
      </c>
      <c r="T5459" s="33" t="s">
        <v>21</v>
      </c>
      <c r="U5459" s="33" t="s">
        <v>26689</v>
      </c>
      <c r="V5459" s="33" t="s">
        <v>26484</v>
      </c>
      <c r="W5459" s="33" t="s">
        <v>26485</v>
      </c>
      <c r="X5459" s="33" t="s">
        <v>93</v>
      </c>
      <c r="Y5459" s="33">
        <v>891</v>
      </c>
      <c r="AA5459" s="33" t="s">
        <v>42842</v>
      </c>
      <c r="AB5459" s="33">
        <v>2988</v>
      </c>
      <c r="AC5459" s="103">
        <v>16736</v>
      </c>
    </row>
    <row r="5460" spans="1:29" ht="13" customHeight="1" x14ac:dyDescent="0.2">
      <c r="A5460" s="33" t="s">
        <v>18138</v>
      </c>
      <c r="B5460" s="33">
        <v>45</v>
      </c>
      <c r="C5460" s="33" t="s">
        <v>13</v>
      </c>
      <c r="D5460" s="33" t="s">
        <v>30</v>
      </c>
      <c r="F5460" s="94">
        <v>42281</v>
      </c>
      <c r="G5460" s="33" t="s">
        <v>90</v>
      </c>
      <c r="H5460" s="33" t="s">
        <v>91</v>
      </c>
      <c r="I5460" s="33" t="s">
        <v>38</v>
      </c>
      <c r="J5460" s="62" t="s">
        <v>18305</v>
      </c>
      <c r="K5460" s="33" t="s">
        <v>91</v>
      </c>
      <c r="L5460" s="33" t="s">
        <v>92</v>
      </c>
      <c r="M5460" s="1" t="s">
        <v>45984</v>
      </c>
      <c r="N5460" s="33" t="s">
        <v>20</v>
      </c>
      <c r="O5460" s="33" t="s">
        <v>36632</v>
      </c>
      <c r="P5460" s="33" t="s">
        <v>45771</v>
      </c>
      <c r="Q5460" s="33" t="s">
        <v>29986</v>
      </c>
      <c r="R5460" s="39" t="s">
        <v>18306</v>
      </c>
      <c r="S5460" s="33" t="s">
        <v>22</v>
      </c>
      <c r="T5460" s="33" t="s">
        <v>28</v>
      </c>
      <c r="U5460" s="33" t="s">
        <v>26495</v>
      </c>
      <c r="V5460" s="33" t="s">
        <v>26487</v>
      </c>
      <c r="W5460" s="33" t="s">
        <v>26485</v>
      </c>
      <c r="X5460" s="33" t="s">
        <v>93</v>
      </c>
      <c r="Y5460" s="33">
        <v>886</v>
      </c>
      <c r="AA5460" s="33" t="s">
        <v>42842</v>
      </c>
      <c r="AB5460" s="33">
        <v>2986</v>
      </c>
      <c r="AC5460" s="103">
        <v>16732</v>
      </c>
    </row>
    <row r="5461" spans="1:29" ht="13" customHeight="1" x14ac:dyDescent="0.2">
      <c r="A5461" s="33" t="s">
        <v>19074</v>
      </c>
      <c r="B5461" s="33">
        <v>26</v>
      </c>
      <c r="C5461" s="33" t="s">
        <v>13</v>
      </c>
      <c r="D5461" s="33" t="s">
        <v>41</v>
      </c>
      <c r="F5461" s="94">
        <v>42279</v>
      </c>
      <c r="G5461" s="33" t="s">
        <v>96</v>
      </c>
      <c r="H5461" s="33" t="s">
        <v>97</v>
      </c>
      <c r="I5461" s="33" t="s">
        <v>38</v>
      </c>
      <c r="J5461" s="62">
        <v>92376</v>
      </c>
      <c r="K5461" s="33" t="s">
        <v>98</v>
      </c>
      <c r="L5461" s="33" t="s">
        <v>99</v>
      </c>
      <c r="M5461" s="1" t="s">
        <v>46240</v>
      </c>
      <c r="N5461" s="33" t="s">
        <v>4952</v>
      </c>
      <c r="P5461" s="33" t="s">
        <v>45791</v>
      </c>
      <c r="Q5461" s="33" t="s">
        <v>29986</v>
      </c>
      <c r="R5461" s="39" t="s">
        <v>100</v>
      </c>
      <c r="S5461" s="33" t="s">
        <v>22</v>
      </c>
      <c r="T5461" s="33" t="s">
        <v>21</v>
      </c>
      <c r="U5461" s="33" t="s">
        <v>26682</v>
      </c>
      <c r="V5461" s="33" t="s">
        <v>26484</v>
      </c>
      <c r="W5461" s="33" t="s">
        <v>26485</v>
      </c>
      <c r="X5461" s="33" t="s">
        <v>93</v>
      </c>
      <c r="Y5461" s="33">
        <v>889</v>
      </c>
      <c r="AA5461" s="33" t="s">
        <v>42844</v>
      </c>
      <c r="AB5461" s="33">
        <v>2984</v>
      </c>
      <c r="AC5461" s="103">
        <v>16731</v>
      </c>
    </row>
    <row r="5462" spans="1:29" ht="13" customHeight="1" x14ac:dyDescent="0.2">
      <c r="A5462" s="33" t="s">
        <v>108</v>
      </c>
      <c r="B5462" s="33">
        <v>28</v>
      </c>
      <c r="C5462" s="33" t="s">
        <v>13</v>
      </c>
      <c r="D5462" s="33" t="s">
        <v>41</v>
      </c>
      <c r="E5462" s="33" t="s">
        <v>109</v>
      </c>
      <c r="F5462" s="94">
        <v>42279</v>
      </c>
      <c r="G5462" s="33" t="s">
        <v>18307</v>
      </c>
      <c r="H5462" s="33" t="s">
        <v>110</v>
      </c>
      <c r="I5462" s="33" t="s">
        <v>111</v>
      </c>
      <c r="J5462" s="62" t="s">
        <v>11100</v>
      </c>
      <c r="K5462" s="33" t="s">
        <v>112</v>
      </c>
      <c r="M5462" s="1" t="s">
        <v>48929</v>
      </c>
      <c r="N5462" s="33" t="s">
        <v>20</v>
      </c>
      <c r="O5462" s="33" t="s">
        <v>18308</v>
      </c>
      <c r="P5462" s="33" t="s">
        <v>45771</v>
      </c>
      <c r="Q5462" s="33" t="s">
        <v>29986</v>
      </c>
      <c r="R5462" s="39" t="s">
        <v>18309</v>
      </c>
      <c r="S5462" s="33" t="s">
        <v>93</v>
      </c>
      <c r="T5462" s="33" t="s">
        <v>21</v>
      </c>
      <c r="U5462" s="33" t="s">
        <v>26689</v>
      </c>
      <c r="V5462" s="33" t="s">
        <v>26484</v>
      </c>
      <c r="W5462" s="33" t="s">
        <v>26483</v>
      </c>
      <c r="X5462" s="33" t="s">
        <v>93</v>
      </c>
      <c r="Y5462" s="33">
        <v>888</v>
      </c>
      <c r="AA5462" s="33" t="s">
        <v>42844</v>
      </c>
      <c r="AB5462" s="33">
        <v>2982</v>
      </c>
      <c r="AC5462" s="103">
        <v>16729</v>
      </c>
    </row>
    <row r="5463" spans="1:29" ht="13" customHeight="1" x14ac:dyDescent="0.2">
      <c r="A5463" s="33" t="s">
        <v>101</v>
      </c>
      <c r="B5463" s="33">
        <v>55</v>
      </c>
      <c r="C5463" s="33" t="s">
        <v>102</v>
      </c>
      <c r="D5463" s="33" t="s">
        <v>30</v>
      </c>
      <c r="E5463" s="33" t="s">
        <v>17060</v>
      </c>
      <c r="F5463" s="94">
        <v>42279</v>
      </c>
      <c r="G5463" s="33" t="s">
        <v>103</v>
      </c>
      <c r="H5463" s="33" t="s">
        <v>104</v>
      </c>
      <c r="I5463" s="33" t="s">
        <v>105</v>
      </c>
      <c r="J5463" s="62" t="s">
        <v>4730</v>
      </c>
      <c r="K5463" s="33" t="s">
        <v>106</v>
      </c>
      <c r="L5463" s="33" t="s">
        <v>107</v>
      </c>
      <c r="M5463" s="1" t="s">
        <v>45978</v>
      </c>
      <c r="N5463" s="33" t="s">
        <v>20</v>
      </c>
      <c r="O5463" s="33" t="s">
        <v>18313</v>
      </c>
      <c r="P5463" s="33" t="s">
        <v>45771</v>
      </c>
      <c r="Q5463" s="33" t="s">
        <v>29986</v>
      </c>
      <c r="R5463" s="39" t="s">
        <v>18314</v>
      </c>
      <c r="S5463" s="33" t="s">
        <v>509</v>
      </c>
      <c r="T5463" s="33" t="s">
        <v>21</v>
      </c>
      <c r="U5463" s="33" t="s">
        <v>26682</v>
      </c>
      <c r="V5463" s="33" t="s">
        <v>26482</v>
      </c>
      <c r="W5463" s="33" t="s">
        <v>26485</v>
      </c>
      <c r="X5463" s="33" t="s">
        <v>93</v>
      </c>
      <c r="Y5463" s="33">
        <v>890</v>
      </c>
      <c r="AA5463" s="33" t="s">
        <v>42844</v>
      </c>
      <c r="AB5463" s="33">
        <v>2983</v>
      </c>
      <c r="AC5463" s="103">
        <v>16730</v>
      </c>
    </row>
    <row r="5464" spans="1:29" ht="13" customHeight="1" x14ac:dyDescent="0.2">
      <c r="A5464" s="33" t="s">
        <v>113</v>
      </c>
      <c r="B5464" s="33">
        <v>29</v>
      </c>
      <c r="C5464" s="33" t="s">
        <v>13</v>
      </c>
      <c r="D5464" s="33" t="s">
        <v>30</v>
      </c>
      <c r="E5464" s="33" t="s">
        <v>17061</v>
      </c>
      <c r="F5464" s="94">
        <v>42279</v>
      </c>
      <c r="G5464" s="33" t="s">
        <v>114</v>
      </c>
      <c r="H5464" s="33" t="s">
        <v>115</v>
      </c>
      <c r="I5464" s="33" t="s">
        <v>66</v>
      </c>
      <c r="J5464" s="62" t="s">
        <v>18310</v>
      </c>
      <c r="K5464" s="33" t="s">
        <v>116</v>
      </c>
      <c r="L5464" s="33" t="s">
        <v>117</v>
      </c>
      <c r="M5464" s="1" t="s">
        <v>48149</v>
      </c>
      <c r="N5464" s="33" t="s">
        <v>20</v>
      </c>
      <c r="O5464" s="33" t="s">
        <v>18311</v>
      </c>
      <c r="P5464" s="33" t="s">
        <v>504</v>
      </c>
      <c r="Q5464" s="33" t="s">
        <v>29986</v>
      </c>
      <c r="R5464" s="39" t="s">
        <v>18312</v>
      </c>
      <c r="S5464" s="33" t="s">
        <v>93</v>
      </c>
      <c r="T5464" s="33" t="s">
        <v>45897</v>
      </c>
      <c r="U5464" s="33" t="s">
        <v>49804</v>
      </c>
      <c r="V5464" s="33" t="s">
        <v>26487</v>
      </c>
      <c r="W5464" s="33" t="s">
        <v>26485</v>
      </c>
      <c r="X5464" s="33" t="s">
        <v>93</v>
      </c>
      <c r="Y5464" s="33">
        <v>892</v>
      </c>
      <c r="AA5464" s="33" t="s">
        <v>42843</v>
      </c>
      <c r="AB5464" s="33">
        <v>2985</v>
      </c>
      <c r="AC5464" s="103">
        <v>16728</v>
      </c>
    </row>
    <row r="5465" spans="1:29" ht="13" customHeight="1" x14ac:dyDescent="0.2">
      <c r="A5465" s="33" t="s">
        <v>134</v>
      </c>
      <c r="B5465" s="33">
        <v>28</v>
      </c>
      <c r="C5465" s="33" t="s">
        <v>13</v>
      </c>
      <c r="D5465" s="33" t="s">
        <v>78</v>
      </c>
      <c r="E5465" s="33" t="s">
        <v>135</v>
      </c>
      <c r="F5465" s="94">
        <v>42277</v>
      </c>
      <c r="G5465" s="33" t="s">
        <v>136</v>
      </c>
      <c r="H5465" s="33" t="s">
        <v>137</v>
      </c>
      <c r="I5465" s="33" t="s">
        <v>138</v>
      </c>
      <c r="J5465" s="62" t="s">
        <v>17885</v>
      </c>
      <c r="K5465" s="33" t="s">
        <v>139</v>
      </c>
      <c r="L5465" s="33" t="s">
        <v>140</v>
      </c>
      <c r="M5465" s="1" t="s">
        <v>46476</v>
      </c>
      <c r="N5465" s="33" t="s">
        <v>20</v>
      </c>
      <c r="O5465" s="33" t="s">
        <v>17127</v>
      </c>
      <c r="P5465" s="33" t="s">
        <v>947</v>
      </c>
      <c r="Q5465" s="33" t="s">
        <v>29986</v>
      </c>
      <c r="R5465" s="39" t="s">
        <v>17886</v>
      </c>
      <c r="S5465" s="33" t="s">
        <v>93</v>
      </c>
      <c r="T5465" s="33" t="s">
        <v>21</v>
      </c>
      <c r="U5465" s="33" t="s">
        <v>26689</v>
      </c>
      <c r="V5465" s="33" t="s">
        <v>26484</v>
      </c>
      <c r="W5465" s="33" t="s">
        <v>26483</v>
      </c>
      <c r="X5465" s="33" t="s">
        <v>93</v>
      </c>
      <c r="Y5465" s="33">
        <v>876</v>
      </c>
      <c r="AA5465" s="33" t="s">
        <v>42844</v>
      </c>
      <c r="AB5465" s="33">
        <v>2980</v>
      </c>
      <c r="AC5465" s="103">
        <v>16724</v>
      </c>
    </row>
    <row r="5466" spans="1:29" ht="13" customHeight="1" x14ac:dyDescent="0.2">
      <c r="A5466" s="33" t="s">
        <v>124</v>
      </c>
      <c r="B5466" s="33">
        <v>40</v>
      </c>
      <c r="C5466" s="33" t="s">
        <v>13</v>
      </c>
      <c r="D5466" s="33" t="s">
        <v>30</v>
      </c>
      <c r="E5466" s="33" t="s">
        <v>125</v>
      </c>
      <c r="F5466" s="94">
        <v>42277</v>
      </c>
      <c r="G5466" s="33" t="s">
        <v>18919</v>
      </c>
      <c r="H5466" s="33" t="s">
        <v>18918</v>
      </c>
      <c r="I5466" s="33" t="s">
        <v>66</v>
      </c>
      <c r="J5466" s="62">
        <v>78382</v>
      </c>
      <c r="K5466" s="33" t="s">
        <v>18917</v>
      </c>
      <c r="L5466" s="33" t="s">
        <v>14088</v>
      </c>
      <c r="M5466" s="1" t="s">
        <v>48150</v>
      </c>
      <c r="N5466" s="33" t="s">
        <v>5555</v>
      </c>
      <c r="O5466" s="33" t="s">
        <v>18916</v>
      </c>
      <c r="P5466" s="33" t="s">
        <v>45791</v>
      </c>
      <c r="Q5466" s="33" t="s">
        <v>29986</v>
      </c>
      <c r="R5466" s="39" t="str">
        <f>HYPERLINK("http://www.kristv.com/story/30147782/texas-rangers-investigating-aransas-co-death","http://www.kristv.com/story/30147782/texas-rangers-investigating-aransas-co-death")</f>
        <v>http://www.kristv.com/story/30147782/texas-rangers-investigating-aransas-co-death</v>
      </c>
      <c r="S5466" s="33" t="s">
        <v>22</v>
      </c>
      <c r="T5466" s="33" t="s">
        <v>28</v>
      </c>
      <c r="U5466" s="33" t="s">
        <v>26487</v>
      </c>
      <c r="AA5466" s="33" t="s">
        <v>42843</v>
      </c>
      <c r="AB5466" s="33">
        <v>2981</v>
      </c>
      <c r="AC5466" s="103">
        <v>16727</v>
      </c>
    </row>
    <row r="5467" spans="1:29" ht="13" customHeight="1" x14ac:dyDescent="0.2">
      <c r="A5467" s="33" t="s">
        <v>118</v>
      </c>
      <c r="B5467" s="33">
        <v>37</v>
      </c>
      <c r="C5467" s="33" t="s">
        <v>13</v>
      </c>
      <c r="D5467" s="33" t="s">
        <v>30</v>
      </c>
      <c r="E5467" s="33" t="s">
        <v>119</v>
      </c>
      <c r="F5467" s="94">
        <v>42276</v>
      </c>
      <c r="G5467" s="33" t="s">
        <v>22047</v>
      </c>
      <c r="H5467" s="33" t="s">
        <v>120</v>
      </c>
      <c r="I5467" s="33" t="s">
        <v>121</v>
      </c>
      <c r="J5467" s="62" t="s">
        <v>17882</v>
      </c>
      <c r="K5467" s="33" t="s">
        <v>122</v>
      </c>
      <c r="L5467" s="33" t="s">
        <v>123</v>
      </c>
      <c r="M5467" s="1" t="s">
        <v>48151</v>
      </c>
      <c r="N5467" s="33" t="s">
        <v>20</v>
      </c>
      <c r="O5467" s="33" t="s">
        <v>17883</v>
      </c>
      <c r="P5467" s="33" t="s">
        <v>45771</v>
      </c>
      <c r="Q5467" s="33" t="s">
        <v>29986</v>
      </c>
      <c r="R5467" s="39" t="s">
        <v>17884</v>
      </c>
      <c r="S5467" s="33" t="s">
        <v>93</v>
      </c>
      <c r="T5467" s="33" t="s">
        <v>45897</v>
      </c>
      <c r="U5467" s="33" t="s">
        <v>49804</v>
      </c>
      <c r="V5467" s="33" t="s">
        <v>26484</v>
      </c>
      <c r="W5467" s="33" t="s">
        <v>26485</v>
      </c>
      <c r="X5467" s="33" t="s">
        <v>93</v>
      </c>
      <c r="Y5467" s="33">
        <v>880</v>
      </c>
      <c r="AA5467" s="33" t="s">
        <v>42843</v>
      </c>
      <c r="AB5467" s="33">
        <v>2979</v>
      </c>
      <c r="AC5467" s="103">
        <v>16725</v>
      </c>
    </row>
    <row r="5468" spans="1:29" ht="13" customHeight="1" x14ac:dyDescent="0.2">
      <c r="A5468" s="33" t="s">
        <v>126</v>
      </c>
      <c r="B5468" s="33">
        <v>46</v>
      </c>
      <c r="C5468" s="33" t="s">
        <v>13</v>
      </c>
      <c r="D5468" s="33" t="s">
        <v>127</v>
      </c>
      <c r="E5468" s="33" t="s">
        <v>128</v>
      </c>
      <c r="F5468" s="94">
        <v>42276</v>
      </c>
      <c r="G5468" s="33" t="s">
        <v>129</v>
      </c>
      <c r="H5468" s="33" t="s">
        <v>130</v>
      </c>
      <c r="I5468" s="33" t="s">
        <v>131</v>
      </c>
      <c r="J5468" s="62" t="s">
        <v>4926</v>
      </c>
      <c r="K5468" s="33" t="s">
        <v>132</v>
      </c>
      <c r="L5468" s="33" t="s">
        <v>133</v>
      </c>
      <c r="M5468" s="1" t="s">
        <v>46024</v>
      </c>
      <c r="N5468" s="33" t="s">
        <v>20</v>
      </c>
      <c r="O5468" s="33" t="s">
        <v>17887</v>
      </c>
      <c r="P5468" s="33" t="s">
        <v>31864</v>
      </c>
      <c r="Q5468" s="33" t="s">
        <v>29986</v>
      </c>
      <c r="R5468" s="39" t="s">
        <v>17888</v>
      </c>
      <c r="S5468" s="33" t="s">
        <v>93</v>
      </c>
      <c r="T5468" s="33" t="s">
        <v>28</v>
      </c>
      <c r="U5468" s="33" t="s">
        <v>26503</v>
      </c>
      <c r="V5468" s="33" t="s">
        <v>26484</v>
      </c>
      <c r="W5468" s="33" t="s">
        <v>26485</v>
      </c>
      <c r="X5468" s="33" t="s">
        <v>93</v>
      </c>
      <c r="Y5468" s="33">
        <v>877</v>
      </c>
      <c r="AA5468" s="33" t="s">
        <v>42844</v>
      </c>
      <c r="AB5468" s="33">
        <v>2978</v>
      </c>
      <c r="AC5468" s="103">
        <v>16723</v>
      </c>
    </row>
    <row r="5469" spans="1:29" ht="13" customHeight="1" x14ac:dyDescent="0.2">
      <c r="A5469" s="33" t="s">
        <v>144</v>
      </c>
      <c r="B5469" s="33">
        <v>31</v>
      </c>
      <c r="C5469" s="33" t="s">
        <v>13</v>
      </c>
      <c r="D5469" s="33" t="s">
        <v>78</v>
      </c>
      <c r="E5469" s="33" t="s">
        <v>145</v>
      </c>
      <c r="F5469" s="94">
        <v>42275</v>
      </c>
      <c r="G5469" s="33" t="s">
        <v>17891</v>
      </c>
      <c r="H5469" s="33" t="s">
        <v>146</v>
      </c>
      <c r="I5469" s="33" t="s">
        <v>55</v>
      </c>
      <c r="J5469" s="62" t="s">
        <v>17892</v>
      </c>
      <c r="K5469" s="33" t="s">
        <v>147</v>
      </c>
      <c r="L5469" s="33" t="s">
        <v>148</v>
      </c>
      <c r="M5469" s="1" t="s">
        <v>46168</v>
      </c>
      <c r="N5469" s="33" t="s">
        <v>4952</v>
      </c>
      <c r="O5469" s="33" t="s">
        <v>17893</v>
      </c>
      <c r="P5469" s="33" t="s">
        <v>45771</v>
      </c>
      <c r="Q5469" s="33" t="s">
        <v>29986</v>
      </c>
      <c r="R5469" s="39" t="s">
        <v>17894</v>
      </c>
      <c r="S5469" s="33" t="s">
        <v>93</v>
      </c>
      <c r="T5469" s="33" t="s">
        <v>45897</v>
      </c>
      <c r="U5469" s="33" t="s">
        <v>49804</v>
      </c>
      <c r="V5469" s="33" t="s">
        <v>26484</v>
      </c>
      <c r="W5469" s="33" t="s">
        <v>26486</v>
      </c>
      <c r="X5469" s="33" t="s">
        <v>93</v>
      </c>
      <c r="Y5469" s="33">
        <v>872</v>
      </c>
      <c r="AA5469" s="33" t="s">
        <v>42844</v>
      </c>
      <c r="AB5469" s="33">
        <v>2977</v>
      </c>
      <c r="AC5469" s="103">
        <v>16720</v>
      </c>
    </row>
    <row r="5470" spans="1:29" ht="13" customHeight="1" x14ac:dyDescent="0.2">
      <c r="A5470" s="33" t="s">
        <v>141</v>
      </c>
      <c r="B5470" s="33">
        <v>59</v>
      </c>
      <c r="C5470" s="33" t="s">
        <v>13</v>
      </c>
      <c r="D5470" s="33" t="s">
        <v>41</v>
      </c>
      <c r="F5470" s="94">
        <v>42275</v>
      </c>
      <c r="G5470" s="33" t="s">
        <v>22048</v>
      </c>
      <c r="H5470" s="33" t="s">
        <v>142</v>
      </c>
      <c r="I5470" s="33" t="s">
        <v>38</v>
      </c>
      <c r="J5470" s="62" t="s">
        <v>11788</v>
      </c>
      <c r="K5470" s="33" t="s">
        <v>142</v>
      </c>
      <c r="L5470" s="33" t="s">
        <v>143</v>
      </c>
      <c r="M5470" s="1" t="s">
        <v>45908</v>
      </c>
      <c r="N5470" s="33" t="s">
        <v>20</v>
      </c>
      <c r="O5470" s="33" t="s">
        <v>17889</v>
      </c>
      <c r="P5470" s="33" t="s">
        <v>947</v>
      </c>
      <c r="Q5470" s="33" t="s">
        <v>29986</v>
      </c>
      <c r="R5470" s="39" t="s">
        <v>17890</v>
      </c>
      <c r="S5470" s="33" t="s">
        <v>93</v>
      </c>
      <c r="T5470" s="33" t="s">
        <v>45897</v>
      </c>
      <c r="U5470" s="33" t="s">
        <v>39851</v>
      </c>
      <c r="V5470" s="33" t="s">
        <v>26484</v>
      </c>
      <c r="W5470" s="33" t="s">
        <v>26485</v>
      </c>
      <c r="X5470" s="33" t="s">
        <v>509</v>
      </c>
      <c r="Y5470" s="33">
        <v>873</v>
      </c>
      <c r="AA5470" s="33" t="s">
        <v>42844</v>
      </c>
      <c r="AB5470" s="33">
        <v>2976</v>
      </c>
      <c r="AC5470" s="103">
        <v>16721</v>
      </c>
    </row>
    <row r="5471" spans="1:29" ht="13" customHeight="1" x14ac:dyDescent="0.2">
      <c r="A5471" s="33" t="s">
        <v>154</v>
      </c>
      <c r="B5471" s="33">
        <v>37</v>
      </c>
      <c r="C5471" s="33" t="s">
        <v>102</v>
      </c>
      <c r="D5471" s="33" t="s">
        <v>41</v>
      </c>
      <c r="E5471" s="33" t="s">
        <v>155</v>
      </c>
      <c r="F5471" s="94">
        <v>42274</v>
      </c>
      <c r="G5471" s="33" t="s">
        <v>156</v>
      </c>
      <c r="H5471" s="33" t="s">
        <v>91</v>
      </c>
      <c r="I5471" s="33" t="s">
        <v>38</v>
      </c>
      <c r="J5471" s="62" t="s">
        <v>17899</v>
      </c>
      <c r="K5471" s="33" t="s">
        <v>91</v>
      </c>
      <c r="L5471" s="33" t="s">
        <v>92</v>
      </c>
      <c r="M5471" s="1" t="s">
        <v>45984</v>
      </c>
      <c r="N5471" s="33" t="s">
        <v>20</v>
      </c>
      <c r="O5471" s="33" t="s">
        <v>17900</v>
      </c>
      <c r="P5471" s="33" t="s">
        <v>45771</v>
      </c>
      <c r="Q5471" s="33" t="s">
        <v>29986</v>
      </c>
      <c r="R5471" s="39" t="s">
        <v>17901</v>
      </c>
      <c r="S5471" s="33" t="s">
        <v>509</v>
      </c>
      <c r="T5471" s="33" t="s">
        <v>21</v>
      </c>
      <c r="U5471" s="33" t="s">
        <v>26682</v>
      </c>
      <c r="V5471" s="33" t="s">
        <v>26482</v>
      </c>
      <c r="W5471" s="33" t="s">
        <v>26485</v>
      </c>
      <c r="X5471" s="33" t="s">
        <v>509</v>
      </c>
      <c r="Y5471" s="33">
        <v>871</v>
      </c>
      <c r="AA5471" s="33" t="s">
        <v>42842</v>
      </c>
      <c r="AB5471" s="33">
        <v>2975</v>
      </c>
      <c r="AC5471" s="103">
        <v>16717</v>
      </c>
    </row>
    <row r="5472" spans="1:29" ht="13" customHeight="1" x14ac:dyDescent="0.2">
      <c r="A5472" s="33" t="s">
        <v>149</v>
      </c>
      <c r="B5472" s="33">
        <v>40</v>
      </c>
      <c r="C5472" s="33" t="s">
        <v>13</v>
      </c>
      <c r="D5472" s="33" t="s">
        <v>41</v>
      </c>
      <c r="E5472" s="33" t="s">
        <v>150</v>
      </c>
      <c r="F5472" s="94">
        <v>42274</v>
      </c>
      <c r="G5472" s="33" t="s">
        <v>22049</v>
      </c>
      <c r="H5472" s="33" t="s">
        <v>151</v>
      </c>
      <c r="I5472" s="33" t="s">
        <v>66</v>
      </c>
      <c r="J5472" s="62" t="s">
        <v>17902</v>
      </c>
      <c r="K5472" s="33" t="s">
        <v>152</v>
      </c>
      <c r="L5472" s="33" t="s">
        <v>153</v>
      </c>
      <c r="M5472" s="1" t="s">
        <v>48152</v>
      </c>
      <c r="N5472" s="33" t="s">
        <v>20</v>
      </c>
      <c r="O5472" s="33" t="s">
        <v>17903</v>
      </c>
      <c r="P5472" s="33" t="s">
        <v>42395</v>
      </c>
      <c r="Q5472" s="33" t="s">
        <v>29986</v>
      </c>
      <c r="R5472" s="39" t="s">
        <v>17904</v>
      </c>
      <c r="S5472" s="33" t="s">
        <v>93</v>
      </c>
      <c r="T5472" s="33" t="s">
        <v>21</v>
      </c>
      <c r="U5472" s="33" t="s">
        <v>26689</v>
      </c>
      <c r="V5472" s="33" t="s">
        <v>26484</v>
      </c>
      <c r="W5472" s="33" t="s">
        <v>26485</v>
      </c>
      <c r="X5472" s="33" t="s">
        <v>93</v>
      </c>
      <c r="Y5472" s="33">
        <v>875</v>
      </c>
      <c r="AA5472" s="33" t="s">
        <v>42843</v>
      </c>
      <c r="AB5472" s="33">
        <v>2974</v>
      </c>
      <c r="AC5472" s="103">
        <v>16716</v>
      </c>
    </row>
    <row r="5473" spans="1:29" ht="13" customHeight="1" x14ac:dyDescent="0.2">
      <c r="A5473" s="33" t="s">
        <v>157</v>
      </c>
      <c r="B5473" s="33">
        <v>43</v>
      </c>
      <c r="C5473" s="33" t="s">
        <v>13</v>
      </c>
      <c r="D5473" s="33" t="s">
        <v>30</v>
      </c>
      <c r="E5473" s="33" t="s">
        <v>18752</v>
      </c>
      <c r="F5473" s="94">
        <v>42274</v>
      </c>
      <c r="G5473" s="33" t="s">
        <v>17895</v>
      </c>
      <c r="H5473" s="33" t="s">
        <v>158</v>
      </c>
      <c r="I5473" s="33" t="s">
        <v>159</v>
      </c>
      <c r="J5473" s="62" t="s">
        <v>17896</v>
      </c>
      <c r="K5473" s="33" t="s">
        <v>160</v>
      </c>
      <c r="L5473" s="33" t="s">
        <v>161</v>
      </c>
      <c r="M5473" s="1" t="s">
        <v>47324</v>
      </c>
      <c r="N5473" s="33" t="s">
        <v>20</v>
      </c>
      <c r="O5473" s="33" t="s">
        <v>17897</v>
      </c>
      <c r="P5473" s="33" t="s">
        <v>45771</v>
      </c>
      <c r="Q5473" s="33" t="s">
        <v>29986</v>
      </c>
      <c r="R5473" s="39" t="s">
        <v>17898</v>
      </c>
      <c r="S5473" s="33" t="s">
        <v>93</v>
      </c>
      <c r="T5473" s="33" t="s">
        <v>21</v>
      </c>
      <c r="U5473" s="33" t="s">
        <v>26689</v>
      </c>
      <c r="V5473" s="33" t="s">
        <v>26484</v>
      </c>
      <c r="W5473" s="33" t="s">
        <v>26485</v>
      </c>
      <c r="X5473" s="33" t="s">
        <v>93</v>
      </c>
      <c r="Y5473" s="33">
        <v>874</v>
      </c>
      <c r="AA5473" s="33" t="s">
        <v>42844</v>
      </c>
      <c r="AB5473" s="33">
        <v>2973</v>
      </c>
      <c r="AC5473" s="103">
        <v>16718</v>
      </c>
    </row>
    <row r="5474" spans="1:29" ht="13" customHeight="1" x14ac:dyDescent="0.2">
      <c r="A5474" s="33" t="s">
        <v>173</v>
      </c>
      <c r="B5474" s="33">
        <v>23</v>
      </c>
      <c r="C5474" s="33" t="s">
        <v>13</v>
      </c>
      <c r="D5474" s="33" t="s">
        <v>41</v>
      </c>
      <c r="E5474" s="33" t="s">
        <v>174</v>
      </c>
      <c r="F5474" s="94">
        <v>42273</v>
      </c>
      <c r="G5474" s="33" t="s">
        <v>175</v>
      </c>
      <c r="H5474" s="33" t="s">
        <v>176</v>
      </c>
      <c r="I5474" s="33" t="s">
        <v>177</v>
      </c>
      <c r="J5474" s="62" t="s">
        <v>12124</v>
      </c>
      <c r="K5474" s="33" t="s">
        <v>728</v>
      </c>
      <c r="L5474" s="33" t="s">
        <v>178</v>
      </c>
      <c r="M5474" s="1" t="s">
        <v>48153</v>
      </c>
      <c r="N5474" s="33" t="s">
        <v>20</v>
      </c>
      <c r="O5474" s="33" t="s">
        <v>17905</v>
      </c>
      <c r="P5474" s="33" t="s">
        <v>45771</v>
      </c>
      <c r="Q5474" s="33" t="s">
        <v>29986</v>
      </c>
      <c r="R5474" s="39" t="s">
        <v>17906</v>
      </c>
      <c r="S5474" s="33" t="s">
        <v>93</v>
      </c>
      <c r="T5474" s="33" t="s">
        <v>21</v>
      </c>
      <c r="U5474" s="33" t="s">
        <v>26689</v>
      </c>
      <c r="V5474" s="33" t="s">
        <v>26484</v>
      </c>
      <c r="W5474" s="33" t="s">
        <v>26485</v>
      </c>
      <c r="X5474" s="33" t="s">
        <v>93</v>
      </c>
      <c r="Y5474" s="33">
        <v>870</v>
      </c>
      <c r="AA5474" s="33" t="s">
        <v>42843</v>
      </c>
      <c r="AB5474" s="33">
        <v>2971</v>
      </c>
      <c r="AC5474" s="103">
        <v>16715</v>
      </c>
    </row>
    <row r="5475" spans="1:29" ht="13" customHeight="1" x14ac:dyDescent="0.2">
      <c r="A5475" s="33" t="s">
        <v>169</v>
      </c>
      <c r="B5475" s="33">
        <v>46</v>
      </c>
      <c r="C5475" s="33" t="s">
        <v>13</v>
      </c>
      <c r="D5475" s="33" t="s">
        <v>78</v>
      </c>
      <c r="E5475" s="33" t="s">
        <v>170</v>
      </c>
      <c r="F5475" s="94">
        <v>42273</v>
      </c>
      <c r="G5475" s="33" t="s">
        <v>17907</v>
      </c>
      <c r="H5475" s="33" t="s">
        <v>171</v>
      </c>
      <c r="I5475" s="33" t="s">
        <v>18</v>
      </c>
      <c r="J5475" s="62" t="s">
        <v>17908</v>
      </c>
      <c r="K5475" s="33" t="s">
        <v>3422</v>
      </c>
      <c r="L5475" s="33" t="s">
        <v>172</v>
      </c>
      <c r="M5475" s="1" t="s">
        <v>46016</v>
      </c>
      <c r="N5475" s="33" t="s">
        <v>20</v>
      </c>
      <c r="O5475" s="33" t="s">
        <v>17909</v>
      </c>
      <c r="P5475" s="33" t="s">
        <v>45771</v>
      </c>
      <c r="Q5475" s="33" t="s">
        <v>29986</v>
      </c>
      <c r="R5475" s="39" t="s">
        <v>17910</v>
      </c>
      <c r="S5475" s="33" t="s">
        <v>93</v>
      </c>
      <c r="T5475" s="33" t="s">
        <v>21</v>
      </c>
      <c r="U5475" s="33" t="s">
        <v>26682</v>
      </c>
      <c r="V5475" s="33" t="s">
        <v>26484</v>
      </c>
      <c r="W5475" s="33" t="s">
        <v>26485</v>
      </c>
      <c r="X5475" s="33" t="s">
        <v>93</v>
      </c>
      <c r="Y5475" s="33">
        <v>869</v>
      </c>
      <c r="AA5475" s="33" t="s">
        <v>42844</v>
      </c>
      <c r="AB5475" s="33">
        <v>2972</v>
      </c>
      <c r="AC5475" s="103">
        <v>16714</v>
      </c>
    </row>
    <row r="5476" spans="1:29" ht="13" customHeight="1" x14ac:dyDescent="0.2">
      <c r="A5476" s="33" t="s">
        <v>167</v>
      </c>
      <c r="B5476" s="33">
        <v>33</v>
      </c>
      <c r="C5476" s="33" t="s">
        <v>13</v>
      </c>
      <c r="D5476" s="33" t="s">
        <v>78</v>
      </c>
      <c r="F5476" s="94">
        <v>42272</v>
      </c>
      <c r="G5476" s="33" t="s">
        <v>168</v>
      </c>
      <c r="H5476" s="33" t="s">
        <v>80</v>
      </c>
      <c r="I5476" s="33" t="s">
        <v>37</v>
      </c>
      <c r="J5476" s="62" t="s">
        <v>17912</v>
      </c>
      <c r="K5476" s="33" t="s">
        <v>81</v>
      </c>
      <c r="L5476" s="33" t="s">
        <v>82</v>
      </c>
      <c r="M5476" s="1" t="s">
        <v>46250</v>
      </c>
      <c r="N5476" s="33" t="s">
        <v>4952</v>
      </c>
      <c r="O5476" s="33" t="s">
        <v>17913</v>
      </c>
      <c r="P5476" s="33" t="s">
        <v>45771</v>
      </c>
      <c r="Q5476" s="33" t="s">
        <v>29986</v>
      </c>
      <c r="R5476" s="39" t="s">
        <v>17914</v>
      </c>
      <c r="S5476" s="33" t="s">
        <v>93</v>
      </c>
      <c r="T5476" s="33" t="s">
        <v>21</v>
      </c>
      <c r="U5476" s="33" t="s">
        <v>26524</v>
      </c>
      <c r="V5476" s="33" t="s">
        <v>26482</v>
      </c>
      <c r="W5476" s="33" t="s">
        <v>26485</v>
      </c>
      <c r="X5476" s="33" t="s">
        <v>93</v>
      </c>
      <c r="Y5476" s="33">
        <v>867</v>
      </c>
      <c r="AA5476" s="33" t="s">
        <v>42842</v>
      </c>
      <c r="AB5476" s="33">
        <v>2967</v>
      </c>
      <c r="AC5476" s="103">
        <v>16711</v>
      </c>
    </row>
    <row r="5477" spans="1:29" ht="13" customHeight="1" x14ac:dyDescent="0.2">
      <c r="A5477" s="33" t="s">
        <v>162</v>
      </c>
      <c r="B5477" s="33">
        <v>45</v>
      </c>
      <c r="C5477" s="33" t="s">
        <v>13</v>
      </c>
      <c r="D5477" s="33" t="s">
        <v>30</v>
      </c>
      <c r="E5477" s="33" t="s">
        <v>163</v>
      </c>
      <c r="F5477" s="94">
        <v>42272</v>
      </c>
      <c r="G5477" s="33" t="s">
        <v>22051</v>
      </c>
      <c r="H5477" s="33" t="s">
        <v>164</v>
      </c>
      <c r="I5477" s="33" t="s">
        <v>111</v>
      </c>
      <c r="J5477" s="62" t="s">
        <v>17915</v>
      </c>
      <c r="K5477" s="33" t="s">
        <v>165</v>
      </c>
      <c r="L5477" s="33" t="s">
        <v>166</v>
      </c>
      <c r="M5477" s="1" t="s">
        <v>48154</v>
      </c>
      <c r="N5477" s="33" t="s">
        <v>20</v>
      </c>
      <c r="O5477" s="33" t="s">
        <v>17916</v>
      </c>
      <c r="P5477" s="33" t="s">
        <v>45771</v>
      </c>
      <c r="Q5477" s="33" t="s">
        <v>29986</v>
      </c>
      <c r="R5477" s="39" t="s">
        <v>17917</v>
      </c>
      <c r="S5477" s="33" t="s">
        <v>93</v>
      </c>
      <c r="T5477" s="33" t="s">
        <v>21</v>
      </c>
      <c r="U5477" s="33" t="s">
        <v>26689</v>
      </c>
      <c r="V5477" s="33" t="s">
        <v>26484</v>
      </c>
      <c r="W5477" s="33" t="s">
        <v>26485</v>
      </c>
      <c r="X5477" s="33" t="s">
        <v>93</v>
      </c>
      <c r="Y5477" s="33">
        <v>868</v>
      </c>
      <c r="AA5477" s="33" t="s">
        <v>42843</v>
      </c>
      <c r="AB5477" s="33">
        <v>2968</v>
      </c>
      <c r="AC5477" s="103">
        <v>16709</v>
      </c>
    </row>
    <row r="5478" spans="1:29" ht="13" customHeight="1" x14ac:dyDescent="0.2">
      <c r="A5478" s="33" t="s">
        <v>184</v>
      </c>
      <c r="B5478" s="33">
        <v>21</v>
      </c>
      <c r="C5478" s="33" t="s">
        <v>13</v>
      </c>
      <c r="D5478" s="33" t="s">
        <v>30</v>
      </c>
      <c r="E5478" s="33" t="s">
        <v>185</v>
      </c>
      <c r="F5478" s="94">
        <v>42272</v>
      </c>
      <c r="G5478" s="33" t="s">
        <v>22050</v>
      </c>
      <c r="H5478" s="33" t="s">
        <v>186</v>
      </c>
      <c r="I5478" s="33" t="s">
        <v>62</v>
      </c>
      <c r="J5478" s="62" t="s">
        <v>17918</v>
      </c>
      <c r="K5478" s="33" t="s">
        <v>3167</v>
      </c>
      <c r="L5478" s="33" t="s">
        <v>187</v>
      </c>
      <c r="M5478" s="1" t="s">
        <v>46359</v>
      </c>
      <c r="N5478" s="33" t="s">
        <v>20</v>
      </c>
      <c r="O5478" s="33" t="s">
        <v>17919</v>
      </c>
      <c r="P5478" s="33" t="s">
        <v>45771</v>
      </c>
      <c r="Q5478" s="33" t="s">
        <v>29986</v>
      </c>
      <c r="R5478" s="39" t="s">
        <v>17920</v>
      </c>
      <c r="S5478" s="33" t="s">
        <v>93</v>
      </c>
      <c r="T5478" s="33" t="s">
        <v>45897</v>
      </c>
      <c r="U5478" s="33" t="s">
        <v>49804</v>
      </c>
      <c r="V5478" s="33" t="s">
        <v>26487</v>
      </c>
      <c r="W5478" s="33" t="s">
        <v>19153</v>
      </c>
      <c r="X5478" s="33" t="s">
        <v>93</v>
      </c>
      <c r="Y5478" s="33">
        <v>866</v>
      </c>
      <c r="AA5478" s="33" t="s">
        <v>42842</v>
      </c>
      <c r="AB5478" s="33">
        <v>2969</v>
      </c>
      <c r="AC5478" s="103">
        <v>16710</v>
      </c>
    </row>
    <row r="5479" spans="1:29" ht="13" customHeight="1" x14ac:dyDescent="0.2">
      <c r="A5479" s="33" t="s">
        <v>179</v>
      </c>
      <c r="B5479" s="33">
        <v>40</v>
      </c>
      <c r="C5479" s="33" t="s">
        <v>13</v>
      </c>
      <c r="D5479" s="33" t="s">
        <v>41</v>
      </c>
      <c r="E5479" s="33" t="s">
        <v>180</v>
      </c>
      <c r="F5479" s="94">
        <v>42272</v>
      </c>
      <c r="G5479" s="33" t="s">
        <v>181</v>
      </c>
      <c r="H5479" s="33" t="s">
        <v>182</v>
      </c>
      <c r="I5479" s="33" t="s">
        <v>38</v>
      </c>
      <c r="J5479" s="62" t="s">
        <v>13993</v>
      </c>
      <c r="K5479" s="33" t="s">
        <v>182</v>
      </c>
      <c r="L5479" s="33" t="s">
        <v>183</v>
      </c>
      <c r="M5479" s="1" t="s">
        <v>46155</v>
      </c>
      <c r="N5479" s="33" t="s">
        <v>20</v>
      </c>
      <c r="O5479" s="33" t="s">
        <v>18317</v>
      </c>
      <c r="P5479" s="33" t="s">
        <v>35508</v>
      </c>
      <c r="Q5479" s="33" t="s">
        <v>29986</v>
      </c>
      <c r="R5479" s="39" t="str">
        <f>HYPERLINK("http://www.fresnobee.com/news/local/crime/article37140321.html","http://www.fresnobee.com/news/local/crime/article37140321.html")</f>
        <v>http://www.fresnobee.com/news/local/crime/article37140321.html</v>
      </c>
      <c r="S5479" s="33" t="s">
        <v>509</v>
      </c>
      <c r="T5479" s="33" t="s">
        <v>45897</v>
      </c>
      <c r="U5479" s="33" t="s">
        <v>49804</v>
      </c>
      <c r="V5479" s="33" t="s">
        <v>26484</v>
      </c>
      <c r="W5479" s="33" t="s">
        <v>26485</v>
      </c>
      <c r="X5479" s="33" t="s">
        <v>509</v>
      </c>
      <c r="Y5479" s="33">
        <v>1409</v>
      </c>
      <c r="AA5479" s="33" t="s">
        <v>42842</v>
      </c>
      <c r="AB5479" s="33">
        <v>2970</v>
      </c>
      <c r="AC5479" s="103">
        <v>16597</v>
      </c>
    </row>
    <row r="5480" spans="1:29" ht="13" customHeight="1" x14ac:dyDescent="0.2">
      <c r="A5480" s="33" t="s">
        <v>188</v>
      </c>
      <c r="B5480" s="33">
        <v>17</v>
      </c>
      <c r="C5480" s="33" t="s">
        <v>13</v>
      </c>
      <c r="D5480" s="33" t="s">
        <v>30</v>
      </c>
      <c r="E5480" s="33" t="s">
        <v>189</v>
      </c>
      <c r="F5480" s="94">
        <v>42271</v>
      </c>
      <c r="G5480" s="33" t="s">
        <v>17925</v>
      </c>
      <c r="H5480" s="33" t="s">
        <v>190</v>
      </c>
      <c r="I5480" s="33" t="s">
        <v>191</v>
      </c>
      <c r="J5480" s="62" t="s">
        <v>11899</v>
      </c>
      <c r="K5480" s="33" t="s">
        <v>798</v>
      </c>
      <c r="L5480" s="33" t="s">
        <v>192</v>
      </c>
      <c r="M5480" s="1" t="s">
        <v>48155</v>
      </c>
      <c r="N5480" s="33" t="s">
        <v>20</v>
      </c>
      <c r="O5480" s="33" t="s">
        <v>17926</v>
      </c>
      <c r="P5480" s="33" t="s">
        <v>45771</v>
      </c>
      <c r="Q5480" s="33" t="s">
        <v>29986</v>
      </c>
      <c r="R5480" s="39" t="s">
        <v>17927</v>
      </c>
      <c r="S5480" s="33" t="s">
        <v>93</v>
      </c>
      <c r="T5480" s="33" t="s">
        <v>21</v>
      </c>
      <c r="U5480" s="33" t="s">
        <v>26689</v>
      </c>
      <c r="V5480" s="33" t="s">
        <v>26484</v>
      </c>
      <c r="W5480" s="33" t="s">
        <v>26485</v>
      </c>
      <c r="X5480" s="33" t="s">
        <v>93</v>
      </c>
      <c r="Y5480" s="33">
        <v>863</v>
      </c>
      <c r="AA5480" s="33" t="s">
        <v>42844</v>
      </c>
      <c r="AB5480" s="33">
        <v>2964</v>
      </c>
      <c r="AC5480" s="103">
        <v>16699</v>
      </c>
    </row>
    <row r="5481" spans="1:29" ht="13" customHeight="1" x14ac:dyDescent="0.2">
      <c r="A5481" s="33" t="s">
        <v>193</v>
      </c>
      <c r="B5481" s="33">
        <v>42</v>
      </c>
      <c r="C5481" s="33" t="s">
        <v>13</v>
      </c>
      <c r="D5481" s="33" t="s">
        <v>78</v>
      </c>
      <c r="E5481" s="33" t="s">
        <v>194</v>
      </c>
      <c r="F5481" s="94">
        <v>42271</v>
      </c>
      <c r="G5481" s="33" t="s">
        <v>17921</v>
      </c>
      <c r="H5481" s="33" t="s">
        <v>195</v>
      </c>
      <c r="I5481" s="33" t="s">
        <v>55</v>
      </c>
      <c r="J5481" s="62" t="s">
        <v>17922</v>
      </c>
      <c r="K5481" s="33" t="s">
        <v>147</v>
      </c>
      <c r="L5481" s="33" t="s">
        <v>148</v>
      </c>
      <c r="M5481" s="1" t="s">
        <v>46168</v>
      </c>
      <c r="N5481" s="33" t="s">
        <v>20</v>
      </c>
      <c r="O5481" s="33" t="s">
        <v>17923</v>
      </c>
      <c r="P5481" s="33" t="s">
        <v>45771</v>
      </c>
      <c r="Q5481" s="33" t="s">
        <v>29986</v>
      </c>
      <c r="R5481" s="39" t="s">
        <v>17924</v>
      </c>
      <c r="S5481" s="33" t="s">
        <v>509</v>
      </c>
      <c r="T5481" s="33" t="s">
        <v>21</v>
      </c>
      <c r="U5481" s="33" t="s">
        <v>26682</v>
      </c>
      <c r="V5481" s="33" t="s">
        <v>26484</v>
      </c>
      <c r="W5481" s="33" t="s">
        <v>26485</v>
      </c>
      <c r="X5481" s="33" t="s">
        <v>93</v>
      </c>
      <c r="Y5481" s="33">
        <v>860</v>
      </c>
      <c r="AA5481" s="33" t="s">
        <v>42844</v>
      </c>
      <c r="AB5481" s="33">
        <v>2965</v>
      </c>
      <c r="AC5481" s="103">
        <v>16700</v>
      </c>
    </row>
    <row r="5482" spans="1:29" ht="13" customHeight="1" x14ac:dyDescent="0.2">
      <c r="A5482" s="33" t="s">
        <v>199</v>
      </c>
      <c r="B5482" s="33">
        <v>30</v>
      </c>
      <c r="C5482" s="33" t="s">
        <v>13</v>
      </c>
      <c r="D5482" s="33" t="s">
        <v>127</v>
      </c>
      <c r="E5482" s="33" t="s">
        <v>200</v>
      </c>
      <c r="F5482" s="94">
        <v>42271</v>
      </c>
      <c r="G5482" s="33" t="s">
        <v>22052</v>
      </c>
      <c r="H5482" s="33" t="s">
        <v>201</v>
      </c>
      <c r="I5482" s="33" t="s">
        <v>121</v>
      </c>
      <c r="J5482" s="62" t="s">
        <v>17928</v>
      </c>
      <c r="K5482" s="33" t="s">
        <v>3278</v>
      </c>
      <c r="L5482" s="33" t="s">
        <v>4508</v>
      </c>
      <c r="M5482" s="1" t="s">
        <v>46504</v>
      </c>
      <c r="N5482" s="33" t="s">
        <v>20</v>
      </c>
      <c r="O5482" s="33" t="s">
        <v>17929</v>
      </c>
      <c r="P5482" s="33" t="s">
        <v>45771</v>
      </c>
      <c r="Q5482" s="33" t="s">
        <v>29986</v>
      </c>
      <c r="R5482" s="39" t="s">
        <v>17930</v>
      </c>
      <c r="S5482" s="33" t="s">
        <v>509</v>
      </c>
      <c r="T5482" s="33" t="s">
        <v>28</v>
      </c>
      <c r="U5482" s="33" t="s">
        <v>26498</v>
      </c>
      <c r="V5482" s="33" t="s">
        <v>26482</v>
      </c>
      <c r="W5482" s="33" t="s">
        <v>26485</v>
      </c>
      <c r="X5482" s="33" t="s">
        <v>93</v>
      </c>
      <c r="Y5482" s="33">
        <v>865</v>
      </c>
      <c r="AA5482" s="33" t="s">
        <v>42842</v>
      </c>
      <c r="AB5482" s="33">
        <v>2966</v>
      </c>
      <c r="AC5482" s="103">
        <v>16698</v>
      </c>
    </row>
    <row r="5483" spans="1:29" ht="13" customHeight="1" x14ac:dyDescent="0.2">
      <c r="A5483" s="33" t="s">
        <v>202</v>
      </c>
      <c r="B5483" s="33">
        <v>28</v>
      </c>
      <c r="C5483" s="33" t="s">
        <v>13</v>
      </c>
      <c r="D5483" s="33" t="s">
        <v>78</v>
      </c>
      <c r="E5483" s="33" t="s">
        <v>203</v>
      </c>
      <c r="F5483" s="94">
        <v>42270</v>
      </c>
      <c r="G5483" s="33" t="s">
        <v>22054</v>
      </c>
      <c r="H5483" s="33" t="s">
        <v>204</v>
      </c>
      <c r="I5483" s="33" t="s">
        <v>205</v>
      </c>
      <c r="J5483" s="62" t="s">
        <v>17931</v>
      </c>
      <c r="K5483" s="33" t="s">
        <v>3483</v>
      </c>
      <c r="L5483" s="33" t="s">
        <v>206</v>
      </c>
      <c r="M5483" s="1" t="s">
        <v>46533</v>
      </c>
      <c r="N5483" s="33" t="s">
        <v>20</v>
      </c>
      <c r="O5483" s="33" t="s">
        <v>17932</v>
      </c>
      <c r="P5483" s="33" t="s">
        <v>49760</v>
      </c>
      <c r="Q5483" s="33" t="s">
        <v>29986</v>
      </c>
      <c r="R5483" s="39" t="s">
        <v>17933</v>
      </c>
      <c r="S5483" s="33" t="s">
        <v>509</v>
      </c>
      <c r="T5483" s="33" t="s">
        <v>21</v>
      </c>
      <c r="U5483" s="33" t="s">
        <v>26689</v>
      </c>
      <c r="V5483" s="33" t="s">
        <v>26487</v>
      </c>
      <c r="W5483" s="33" t="s">
        <v>26485</v>
      </c>
      <c r="X5483" s="33" t="s">
        <v>93</v>
      </c>
      <c r="Y5483" s="33">
        <v>862</v>
      </c>
      <c r="AA5483" s="33" t="s">
        <v>42842</v>
      </c>
      <c r="AB5483" s="33">
        <v>2961</v>
      </c>
      <c r="AC5483" s="103">
        <v>16696</v>
      </c>
    </row>
    <row r="5484" spans="1:29" ht="13" customHeight="1" x14ac:dyDescent="0.2">
      <c r="A5484" s="33" t="s">
        <v>212</v>
      </c>
      <c r="B5484" s="33">
        <v>35</v>
      </c>
      <c r="C5484" s="33" t="s">
        <v>13</v>
      </c>
      <c r="D5484" s="33" t="s">
        <v>30</v>
      </c>
      <c r="E5484" s="33" t="s">
        <v>213</v>
      </c>
      <c r="F5484" s="94">
        <v>42270</v>
      </c>
      <c r="G5484" s="33" t="s">
        <v>214</v>
      </c>
      <c r="H5484" s="33" t="s">
        <v>215</v>
      </c>
      <c r="I5484" s="33" t="s">
        <v>66</v>
      </c>
      <c r="J5484" s="62" t="s">
        <v>17934</v>
      </c>
      <c r="K5484" s="33" t="s">
        <v>17935</v>
      </c>
      <c r="L5484" s="33" t="s">
        <v>216</v>
      </c>
      <c r="M5484" s="1" t="s">
        <v>48156</v>
      </c>
      <c r="N5484" s="33" t="s">
        <v>20</v>
      </c>
      <c r="O5484" s="33" t="s">
        <v>17936</v>
      </c>
      <c r="P5484" s="33" t="s">
        <v>42395</v>
      </c>
      <c r="Q5484" s="33" t="s">
        <v>29986</v>
      </c>
      <c r="R5484" s="39" t="s">
        <v>17937</v>
      </c>
      <c r="S5484" s="33" t="s">
        <v>93</v>
      </c>
      <c r="T5484" s="33" t="s">
        <v>21</v>
      </c>
      <c r="U5484" s="33" t="s">
        <v>26689</v>
      </c>
      <c r="V5484" s="33" t="s">
        <v>26484</v>
      </c>
      <c r="W5484" s="33" t="s">
        <v>26485</v>
      </c>
      <c r="X5484" s="33" t="s">
        <v>93</v>
      </c>
      <c r="Y5484" s="33">
        <v>858</v>
      </c>
      <c r="AA5484" s="33" t="s">
        <v>42844</v>
      </c>
      <c r="AB5484" s="33">
        <v>2959</v>
      </c>
      <c r="AC5484" s="103">
        <v>16695</v>
      </c>
    </row>
    <row r="5485" spans="1:29" ht="13" customHeight="1" x14ac:dyDescent="0.2">
      <c r="A5485" s="33" t="s">
        <v>222</v>
      </c>
      <c r="B5485" s="33">
        <v>45</v>
      </c>
      <c r="C5485" s="33" t="s">
        <v>13</v>
      </c>
      <c r="D5485" s="33" t="s">
        <v>30</v>
      </c>
      <c r="F5485" s="94">
        <v>42270</v>
      </c>
      <c r="G5485" s="33" t="s">
        <v>22053</v>
      </c>
      <c r="H5485" s="33" t="s">
        <v>223</v>
      </c>
      <c r="I5485" s="33" t="s">
        <v>224</v>
      </c>
      <c r="J5485" s="62" t="s">
        <v>17941</v>
      </c>
      <c r="K5485" s="33" t="s">
        <v>17942</v>
      </c>
      <c r="L5485" s="33" t="s">
        <v>225</v>
      </c>
      <c r="M5485" s="1" t="s">
        <v>47447</v>
      </c>
      <c r="N5485" s="33" t="s">
        <v>20</v>
      </c>
      <c r="O5485" s="33" t="s">
        <v>17943</v>
      </c>
      <c r="P5485" s="33" t="s">
        <v>45771</v>
      </c>
      <c r="Q5485" s="33" t="s">
        <v>29986</v>
      </c>
      <c r="R5485" s="39" t="s">
        <v>17944</v>
      </c>
      <c r="S5485" s="33" t="s">
        <v>93</v>
      </c>
      <c r="T5485" s="33" t="s">
        <v>21</v>
      </c>
      <c r="U5485" s="33" t="s">
        <v>26689</v>
      </c>
      <c r="V5485" s="33" t="s">
        <v>26484</v>
      </c>
      <c r="W5485" s="33" t="s">
        <v>26485</v>
      </c>
      <c r="X5485" s="33" t="s">
        <v>93</v>
      </c>
      <c r="Y5485" s="33">
        <v>861</v>
      </c>
      <c r="AA5485" s="33" t="s">
        <v>42843</v>
      </c>
      <c r="AB5485" s="33">
        <v>2960</v>
      </c>
      <c r="AC5485" s="103">
        <v>16693</v>
      </c>
    </row>
    <row r="5486" spans="1:29" ht="13" customHeight="1" x14ac:dyDescent="0.2">
      <c r="A5486" s="33" t="s">
        <v>217</v>
      </c>
      <c r="B5486" s="33">
        <v>48</v>
      </c>
      <c r="C5486" s="33" t="s">
        <v>13</v>
      </c>
      <c r="D5486" s="33" t="s">
        <v>78</v>
      </c>
      <c r="E5486" s="33" t="s">
        <v>218</v>
      </c>
      <c r="F5486" s="94">
        <v>42270</v>
      </c>
      <c r="G5486" s="33" t="s">
        <v>17945</v>
      </c>
      <c r="H5486" s="33" t="s">
        <v>219</v>
      </c>
      <c r="I5486" s="33" t="s">
        <v>220</v>
      </c>
      <c r="J5486" s="62" t="s">
        <v>9348</v>
      </c>
      <c r="K5486" s="33" t="s">
        <v>561</v>
      </c>
      <c r="L5486" s="33" t="s">
        <v>221</v>
      </c>
      <c r="M5486" s="1" t="s">
        <v>46001</v>
      </c>
      <c r="N5486" s="33" t="s">
        <v>20</v>
      </c>
      <c r="O5486" s="33" t="s">
        <v>17946</v>
      </c>
      <c r="P5486" s="33" t="s">
        <v>45771</v>
      </c>
      <c r="Q5486" s="33" t="s">
        <v>29986</v>
      </c>
      <c r="R5486" s="39" t="s">
        <v>17947</v>
      </c>
      <c r="S5486" s="33" t="s">
        <v>93</v>
      </c>
      <c r="T5486" s="33" t="s">
        <v>21</v>
      </c>
      <c r="U5486" s="33" t="s">
        <v>26682</v>
      </c>
      <c r="V5486" s="33" t="s">
        <v>26484</v>
      </c>
      <c r="W5486" s="33" t="s">
        <v>26485</v>
      </c>
      <c r="X5486" s="33" t="s">
        <v>93</v>
      </c>
      <c r="Y5486" s="33">
        <v>857</v>
      </c>
      <c r="AA5486" s="33" t="s">
        <v>42842</v>
      </c>
      <c r="AB5486" s="33">
        <v>2962</v>
      </c>
      <c r="AC5486" s="103">
        <v>16692</v>
      </c>
    </row>
    <row r="5487" spans="1:29" ht="13" customHeight="1" x14ac:dyDescent="0.2">
      <c r="A5487" s="33" t="s">
        <v>207</v>
      </c>
      <c r="B5487" s="33">
        <v>19</v>
      </c>
      <c r="C5487" s="33" t="s">
        <v>13</v>
      </c>
      <c r="D5487" s="33" t="s">
        <v>78</v>
      </c>
      <c r="E5487" s="33" t="s">
        <v>208</v>
      </c>
      <c r="F5487" s="94">
        <v>42270</v>
      </c>
      <c r="G5487" s="33" t="s">
        <v>209</v>
      </c>
      <c r="H5487" s="33" t="s">
        <v>210</v>
      </c>
      <c r="I5487" s="33" t="s">
        <v>45</v>
      </c>
      <c r="J5487" s="62" t="s">
        <v>17938</v>
      </c>
      <c r="K5487" s="33" t="s">
        <v>1483</v>
      </c>
      <c r="L5487" s="33" t="s">
        <v>211</v>
      </c>
      <c r="M5487" s="1" t="s">
        <v>46017</v>
      </c>
      <c r="N5487" s="33" t="s">
        <v>20</v>
      </c>
      <c r="O5487" s="33" t="s">
        <v>17939</v>
      </c>
      <c r="P5487" s="33" t="s">
        <v>45771</v>
      </c>
      <c r="Q5487" s="33" t="s">
        <v>29986</v>
      </c>
      <c r="R5487" s="39" t="s">
        <v>17940</v>
      </c>
      <c r="S5487" s="33" t="s">
        <v>93</v>
      </c>
      <c r="T5487" s="33" t="s">
        <v>45897</v>
      </c>
      <c r="U5487" s="33" t="s">
        <v>49804</v>
      </c>
      <c r="V5487" s="33" t="s">
        <v>26482</v>
      </c>
      <c r="W5487" s="33" t="s">
        <v>26486</v>
      </c>
      <c r="X5487" s="33" t="s">
        <v>93</v>
      </c>
      <c r="Y5487" s="33">
        <v>859</v>
      </c>
      <c r="AA5487" s="33" t="s">
        <v>42844</v>
      </c>
      <c r="AB5487" s="33">
        <v>2963</v>
      </c>
      <c r="AC5487" s="103">
        <v>16694</v>
      </c>
    </row>
    <row r="5488" spans="1:29" ht="13" customHeight="1" x14ac:dyDescent="0.2">
      <c r="A5488" s="33" t="s">
        <v>247</v>
      </c>
      <c r="B5488" s="33">
        <v>26</v>
      </c>
      <c r="C5488" s="33" t="s">
        <v>13</v>
      </c>
      <c r="D5488" s="33" t="s">
        <v>30</v>
      </c>
      <c r="F5488" s="94">
        <v>42269</v>
      </c>
      <c r="G5488" s="33" t="s">
        <v>22055</v>
      </c>
      <c r="H5488" s="33" t="s">
        <v>248</v>
      </c>
      <c r="I5488" s="33" t="s">
        <v>249</v>
      </c>
      <c r="J5488" s="62" t="s">
        <v>7697</v>
      </c>
      <c r="K5488" s="33" t="s">
        <v>524</v>
      </c>
      <c r="L5488" s="33" t="s">
        <v>250</v>
      </c>
      <c r="M5488" s="1" t="s">
        <v>46072</v>
      </c>
      <c r="N5488" s="33" t="s">
        <v>20</v>
      </c>
      <c r="O5488" s="33" t="s">
        <v>17951</v>
      </c>
      <c r="P5488" s="33" t="s">
        <v>45771</v>
      </c>
      <c r="Q5488" s="33" t="s">
        <v>29986</v>
      </c>
      <c r="R5488" s="39" t="s">
        <v>17952</v>
      </c>
      <c r="S5488" s="33" t="s">
        <v>93</v>
      </c>
      <c r="T5488" s="33" t="s">
        <v>21</v>
      </c>
      <c r="U5488" s="33" t="s">
        <v>26689</v>
      </c>
      <c r="V5488" s="33" t="s">
        <v>26484</v>
      </c>
      <c r="W5488" s="33" t="s">
        <v>26485</v>
      </c>
      <c r="X5488" s="33" t="s">
        <v>93</v>
      </c>
      <c r="Y5488" s="33">
        <v>856</v>
      </c>
      <c r="AA5488" s="33" t="s">
        <v>42844</v>
      </c>
      <c r="AB5488" s="33">
        <v>2958</v>
      </c>
      <c r="AC5488" s="103">
        <v>16688</v>
      </c>
    </row>
    <row r="5489" spans="1:29" ht="13" customHeight="1" x14ac:dyDescent="0.2">
      <c r="A5489" s="33" t="s">
        <v>226</v>
      </c>
      <c r="B5489" s="33">
        <v>32</v>
      </c>
      <c r="C5489" s="33" t="s">
        <v>13</v>
      </c>
      <c r="D5489" s="33" t="s">
        <v>78</v>
      </c>
      <c r="E5489" s="33" t="s">
        <v>227</v>
      </c>
      <c r="F5489" s="94">
        <v>42269</v>
      </c>
      <c r="G5489" s="33" t="s">
        <v>17948</v>
      </c>
      <c r="H5489" s="33" t="s">
        <v>668</v>
      </c>
      <c r="I5489" s="33" t="s">
        <v>38</v>
      </c>
      <c r="J5489" s="62" t="s">
        <v>7914</v>
      </c>
      <c r="K5489" s="33" t="s">
        <v>555</v>
      </c>
      <c r="L5489" s="33" t="s">
        <v>229</v>
      </c>
      <c r="M5489" s="1" t="s">
        <v>46020</v>
      </c>
      <c r="N5489" s="33" t="s">
        <v>20</v>
      </c>
      <c r="O5489" s="33" t="s">
        <v>17949</v>
      </c>
      <c r="P5489" s="33" t="s">
        <v>947</v>
      </c>
      <c r="Q5489" s="33" t="s">
        <v>29986</v>
      </c>
      <c r="R5489" s="39" t="s">
        <v>17950</v>
      </c>
      <c r="S5489" s="33" t="s">
        <v>93</v>
      </c>
      <c r="T5489" s="33" t="s">
        <v>21</v>
      </c>
      <c r="U5489" s="33" t="s">
        <v>26689</v>
      </c>
      <c r="V5489" s="33" t="s">
        <v>26484</v>
      </c>
      <c r="W5489" s="33" t="s">
        <v>26483</v>
      </c>
      <c r="X5489" s="33" t="s">
        <v>93</v>
      </c>
      <c r="Y5489" s="33">
        <v>853</v>
      </c>
      <c r="AA5489" s="33" t="s">
        <v>42842</v>
      </c>
      <c r="AB5489" s="33">
        <v>2955</v>
      </c>
      <c r="AC5489" s="103">
        <v>16689</v>
      </c>
    </row>
    <row r="5490" spans="1:29" ht="13" customHeight="1" x14ac:dyDescent="0.2">
      <c r="A5490" s="33" t="s">
        <v>242</v>
      </c>
      <c r="B5490" s="33">
        <v>33</v>
      </c>
      <c r="C5490" s="33" t="s">
        <v>13</v>
      </c>
      <c r="D5490" s="33" t="s">
        <v>30</v>
      </c>
      <c r="E5490" s="33" t="s">
        <v>243</v>
      </c>
      <c r="F5490" s="94">
        <v>42269</v>
      </c>
      <c r="G5490" s="33" t="s">
        <v>244</v>
      </c>
      <c r="H5490" s="33" t="s">
        <v>245</v>
      </c>
      <c r="I5490" s="33" t="s">
        <v>55</v>
      </c>
      <c r="J5490" s="62" t="s">
        <v>17953</v>
      </c>
      <c r="K5490" s="33" t="s">
        <v>11150</v>
      </c>
      <c r="L5490" s="33" t="s">
        <v>246</v>
      </c>
      <c r="M5490" s="1" t="s">
        <v>46357</v>
      </c>
      <c r="N5490" s="33" t="s">
        <v>20</v>
      </c>
      <c r="O5490" s="33" t="s">
        <v>17954</v>
      </c>
      <c r="P5490" s="33" t="s">
        <v>947</v>
      </c>
      <c r="Q5490" s="33" t="s">
        <v>29986</v>
      </c>
      <c r="R5490" s="39" t="s">
        <v>17955</v>
      </c>
      <c r="S5490" s="33" t="s">
        <v>509</v>
      </c>
      <c r="T5490" s="33" t="s">
        <v>21</v>
      </c>
      <c r="U5490" s="33" t="s">
        <v>26689</v>
      </c>
      <c r="V5490" s="33" t="s">
        <v>26484</v>
      </c>
      <c r="W5490" s="33" t="s">
        <v>26485</v>
      </c>
      <c r="X5490" s="33" t="s">
        <v>93</v>
      </c>
      <c r="Y5490" s="33">
        <v>854</v>
      </c>
      <c r="AA5490" s="33" t="s">
        <v>42844</v>
      </c>
      <c r="AB5490" s="33">
        <v>2956</v>
      </c>
      <c r="AC5490" s="103">
        <v>16687</v>
      </c>
    </row>
    <row r="5491" spans="1:29" ht="13" customHeight="1" x14ac:dyDescent="0.2">
      <c r="A5491" s="33" t="s">
        <v>230</v>
      </c>
      <c r="B5491" s="33">
        <v>55</v>
      </c>
      <c r="C5491" s="33" t="s">
        <v>13</v>
      </c>
      <c r="D5491" s="33" t="s">
        <v>30</v>
      </c>
      <c r="E5491" s="33" t="s">
        <v>18753</v>
      </c>
      <c r="F5491" s="94">
        <v>42269</v>
      </c>
      <c r="G5491" s="33" t="s">
        <v>231</v>
      </c>
      <c r="H5491" s="33" t="s">
        <v>232</v>
      </c>
      <c r="I5491" s="33" t="s">
        <v>38</v>
      </c>
      <c r="J5491" s="62">
        <v>96007</v>
      </c>
      <c r="K5491" s="33" t="s">
        <v>6873</v>
      </c>
      <c r="L5491" s="33" t="s">
        <v>233</v>
      </c>
      <c r="M5491" s="1" t="s">
        <v>45965</v>
      </c>
      <c r="N5491" s="33" t="s">
        <v>20</v>
      </c>
      <c r="O5491" s="33" t="s">
        <v>19030</v>
      </c>
      <c r="P5491" s="33" t="s">
        <v>45771</v>
      </c>
      <c r="Q5491" s="33" t="s">
        <v>29986</v>
      </c>
      <c r="R5491" s="39" t="str">
        <f>HYPERLINK("http://www.redding.com/news/local-news/happy-valley-road-closing-in-search-for-armed-suspect","http://www.redding.com/news/local-news/happy-valley-road-closing-in-search-for-armed-suspect")</f>
        <v>http://www.redding.com/news/local-news/happy-valley-road-closing-in-search-for-armed-suspect</v>
      </c>
      <c r="S5491" s="33" t="s">
        <v>509</v>
      </c>
      <c r="T5491" s="33" t="s">
        <v>21</v>
      </c>
      <c r="U5491" s="33" t="s">
        <v>26689</v>
      </c>
      <c r="V5491" s="33" t="s">
        <v>26484</v>
      </c>
      <c r="W5491" s="33" t="s">
        <v>26485</v>
      </c>
      <c r="X5491" s="33" t="s">
        <v>93</v>
      </c>
      <c r="Y5491" s="33">
        <v>855</v>
      </c>
      <c r="AA5491" s="33" t="s">
        <v>42843</v>
      </c>
      <c r="AB5491" s="33">
        <v>2957</v>
      </c>
      <c r="AC5491" s="103">
        <v>16690</v>
      </c>
    </row>
    <row r="5492" spans="1:29" ht="13" customHeight="1" x14ac:dyDescent="0.2">
      <c r="A5492" s="33" t="s">
        <v>251</v>
      </c>
      <c r="B5492" s="33">
        <v>23</v>
      </c>
      <c r="C5492" s="33" t="s">
        <v>102</v>
      </c>
      <c r="D5492" s="33" t="s">
        <v>30</v>
      </c>
      <c r="E5492" s="33" t="s">
        <v>252</v>
      </c>
      <c r="F5492" s="94">
        <v>42268</v>
      </c>
      <c r="G5492" s="33" t="s">
        <v>253</v>
      </c>
      <c r="H5492" s="33" t="s">
        <v>254</v>
      </c>
      <c r="I5492" s="33" t="s">
        <v>38</v>
      </c>
      <c r="J5492" s="62" t="s">
        <v>5363</v>
      </c>
      <c r="K5492" s="33" t="s">
        <v>58</v>
      </c>
      <c r="L5492" s="33" t="s">
        <v>255</v>
      </c>
      <c r="M5492" s="1" t="s">
        <v>48157</v>
      </c>
      <c r="N5492" s="33" t="s">
        <v>20</v>
      </c>
      <c r="O5492" s="33" t="s">
        <v>17973</v>
      </c>
      <c r="P5492" s="33" t="s">
        <v>45771</v>
      </c>
      <c r="Q5492" s="33" t="s">
        <v>29986</v>
      </c>
      <c r="R5492" s="39" t="s">
        <v>17974</v>
      </c>
      <c r="S5492" s="33" t="s">
        <v>93</v>
      </c>
      <c r="T5492" s="33" t="s">
        <v>21</v>
      </c>
      <c r="U5492" s="33" t="s">
        <v>26689</v>
      </c>
      <c r="V5492" s="33" t="s">
        <v>26484</v>
      </c>
      <c r="W5492" s="33" t="s">
        <v>26485</v>
      </c>
      <c r="X5492" s="33" t="s">
        <v>93</v>
      </c>
      <c r="Y5492" s="33">
        <v>849</v>
      </c>
      <c r="AA5492" s="33" t="s">
        <v>42844</v>
      </c>
      <c r="AB5492" s="33">
        <v>2951</v>
      </c>
      <c r="AC5492" s="103">
        <v>16681</v>
      </c>
    </row>
    <row r="5493" spans="1:29" ht="13" customHeight="1" x14ac:dyDescent="0.2">
      <c r="A5493" s="33" t="s">
        <v>262</v>
      </c>
      <c r="B5493" s="33">
        <v>24</v>
      </c>
      <c r="C5493" s="33" t="s">
        <v>13</v>
      </c>
      <c r="D5493" s="33" t="s">
        <v>41</v>
      </c>
      <c r="E5493" s="33" t="s">
        <v>263</v>
      </c>
      <c r="F5493" s="94">
        <v>42268</v>
      </c>
      <c r="G5493" s="33" t="s">
        <v>264</v>
      </c>
      <c r="H5493" s="33" t="s">
        <v>265</v>
      </c>
      <c r="I5493" s="33" t="s">
        <v>66</v>
      </c>
      <c r="J5493" s="62" t="s">
        <v>17967</v>
      </c>
      <c r="K5493" s="33" t="s">
        <v>265</v>
      </c>
      <c r="L5493" s="33" t="s">
        <v>266</v>
      </c>
      <c r="M5493" s="1" t="s">
        <v>46483</v>
      </c>
      <c r="N5493" s="33" t="s">
        <v>20</v>
      </c>
      <c r="O5493" s="33" t="s">
        <v>17968</v>
      </c>
      <c r="P5493" s="33" t="s">
        <v>42395</v>
      </c>
      <c r="Q5493" s="33" t="s">
        <v>29986</v>
      </c>
      <c r="R5493" s="39" t="s">
        <v>17969</v>
      </c>
      <c r="S5493" s="33" t="s">
        <v>509</v>
      </c>
      <c r="T5493" s="33" t="s">
        <v>21</v>
      </c>
      <c r="U5493" s="33" t="s">
        <v>26689</v>
      </c>
      <c r="V5493" s="33" t="s">
        <v>26484</v>
      </c>
      <c r="W5493" s="33" t="s">
        <v>26485</v>
      </c>
      <c r="X5493" s="33" t="s">
        <v>93</v>
      </c>
      <c r="Y5493" s="33">
        <v>840</v>
      </c>
      <c r="AA5493" s="33" t="s">
        <v>42844</v>
      </c>
      <c r="AB5493" s="33">
        <v>2949</v>
      </c>
      <c r="AC5493" s="103">
        <v>16683</v>
      </c>
    </row>
    <row r="5494" spans="1:29" ht="13" customHeight="1" x14ac:dyDescent="0.2">
      <c r="A5494" s="33" t="s">
        <v>238</v>
      </c>
      <c r="B5494" s="33">
        <v>26</v>
      </c>
      <c r="C5494" s="33" t="s">
        <v>13</v>
      </c>
      <c r="D5494" s="33" t="s">
        <v>30</v>
      </c>
      <c r="E5494" s="33" t="s">
        <v>239</v>
      </c>
      <c r="F5494" s="94">
        <v>42268</v>
      </c>
      <c r="G5494" s="33" t="s">
        <v>17956</v>
      </c>
      <c r="H5494" s="33" t="s">
        <v>240</v>
      </c>
      <c r="I5494" s="33" t="s">
        <v>55</v>
      </c>
      <c r="J5494" s="62" t="s">
        <v>17957</v>
      </c>
      <c r="K5494" s="33" t="s">
        <v>3558</v>
      </c>
      <c r="L5494" s="33" t="s">
        <v>241</v>
      </c>
      <c r="M5494" s="1" t="s">
        <v>46026</v>
      </c>
      <c r="N5494" s="33" t="s">
        <v>20</v>
      </c>
      <c r="O5494" s="33" t="s">
        <v>17958</v>
      </c>
      <c r="P5494" s="33" t="s">
        <v>45771</v>
      </c>
      <c r="Q5494" s="33" t="s">
        <v>29986</v>
      </c>
      <c r="R5494" s="39" t="s">
        <v>17959</v>
      </c>
      <c r="S5494" s="33" t="s">
        <v>93</v>
      </c>
      <c r="T5494" s="33" t="s">
        <v>21</v>
      </c>
      <c r="U5494" s="33" t="s">
        <v>26689</v>
      </c>
      <c r="V5494" s="33" t="s">
        <v>26484</v>
      </c>
      <c r="W5494" s="33" t="s">
        <v>26485</v>
      </c>
      <c r="X5494" s="33" t="s">
        <v>93</v>
      </c>
      <c r="Y5494" s="33">
        <v>851</v>
      </c>
      <c r="AA5494" s="33" t="s">
        <v>42843</v>
      </c>
      <c r="AB5494" s="33">
        <v>2952</v>
      </c>
      <c r="AC5494" s="103">
        <v>16686</v>
      </c>
    </row>
    <row r="5495" spans="1:29" ht="13" customHeight="1" x14ac:dyDescent="0.2">
      <c r="A5495" s="33" t="s">
        <v>256</v>
      </c>
      <c r="B5495" s="33">
        <v>27</v>
      </c>
      <c r="C5495" s="33" t="s">
        <v>13</v>
      </c>
      <c r="D5495" s="33" t="s">
        <v>30</v>
      </c>
      <c r="E5495" s="33" t="s">
        <v>257</v>
      </c>
      <c r="F5495" s="94">
        <v>42268</v>
      </c>
      <c r="G5495" s="33" t="s">
        <v>253</v>
      </c>
      <c r="H5495" s="33" t="s">
        <v>254</v>
      </c>
      <c r="I5495" s="33" t="s">
        <v>38</v>
      </c>
      <c r="J5495" s="62" t="s">
        <v>5363</v>
      </c>
      <c r="K5495" s="33" t="s">
        <v>58</v>
      </c>
      <c r="L5495" s="33" t="s">
        <v>255</v>
      </c>
      <c r="M5495" s="1" t="s">
        <v>48157</v>
      </c>
      <c r="N5495" s="33" t="s">
        <v>20</v>
      </c>
      <c r="O5495" s="33" t="s">
        <v>17975</v>
      </c>
      <c r="P5495" s="33" t="s">
        <v>45771</v>
      </c>
      <c r="Q5495" s="33" t="s">
        <v>29986</v>
      </c>
      <c r="R5495" s="39" t="s">
        <v>17974</v>
      </c>
      <c r="S5495" s="33" t="s">
        <v>93</v>
      </c>
      <c r="T5495" s="33" t="s">
        <v>21</v>
      </c>
      <c r="U5495" s="33" t="s">
        <v>26689</v>
      </c>
      <c r="V5495" s="33" t="s">
        <v>26484</v>
      </c>
      <c r="W5495" s="33" t="s">
        <v>26485</v>
      </c>
      <c r="X5495" s="33" t="s">
        <v>93</v>
      </c>
      <c r="Y5495" s="33">
        <v>848</v>
      </c>
      <c r="AA5495" s="33" t="s">
        <v>42844</v>
      </c>
      <c r="AB5495" s="33">
        <v>2950</v>
      </c>
      <c r="AC5495" s="103">
        <v>16680</v>
      </c>
    </row>
    <row r="5496" spans="1:29" ht="13" customHeight="1" x14ac:dyDescent="0.2">
      <c r="A5496" s="33" t="s">
        <v>258</v>
      </c>
      <c r="B5496" s="33">
        <v>21</v>
      </c>
      <c r="C5496" s="33" t="s">
        <v>13</v>
      </c>
      <c r="D5496" s="33" t="s">
        <v>30</v>
      </c>
      <c r="E5496" s="33" t="s">
        <v>259</v>
      </c>
      <c r="F5496" s="94">
        <v>42268</v>
      </c>
      <c r="G5496" s="33" t="s">
        <v>17964</v>
      </c>
      <c r="H5496" s="33" t="s">
        <v>260</v>
      </c>
      <c r="I5496" s="33" t="s">
        <v>66</v>
      </c>
      <c r="J5496" s="62" t="s">
        <v>15263</v>
      </c>
      <c r="K5496" s="33" t="s">
        <v>6382</v>
      </c>
      <c r="L5496" s="33" t="s">
        <v>261</v>
      </c>
      <c r="M5496" s="1" t="s">
        <v>46113</v>
      </c>
      <c r="N5496" s="33" t="s">
        <v>4952</v>
      </c>
      <c r="O5496" s="33" t="s">
        <v>17965</v>
      </c>
      <c r="P5496" s="33" t="s">
        <v>42395</v>
      </c>
      <c r="Q5496" s="33" t="s">
        <v>29986</v>
      </c>
      <c r="R5496" s="39" t="s">
        <v>17966</v>
      </c>
      <c r="S5496" s="33" t="s">
        <v>93</v>
      </c>
      <c r="T5496" s="33" t="s">
        <v>45897</v>
      </c>
      <c r="U5496" s="33" t="s">
        <v>49804</v>
      </c>
      <c r="V5496" s="33" t="s">
        <v>26484</v>
      </c>
      <c r="W5496" s="33" t="s">
        <v>26485</v>
      </c>
      <c r="X5496" s="33" t="s">
        <v>93</v>
      </c>
      <c r="Y5496" s="33">
        <v>850</v>
      </c>
      <c r="AA5496" s="33" t="s">
        <v>42844</v>
      </c>
      <c r="AB5496" s="33">
        <v>2954</v>
      </c>
      <c r="AC5496" s="103">
        <v>16682</v>
      </c>
    </row>
    <row r="5497" spans="1:29" ht="13" customHeight="1" x14ac:dyDescent="0.2">
      <c r="A5497" s="33" t="s">
        <v>234</v>
      </c>
      <c r="B5497" s="33">
        <v>34</v>
      </c>
      <c r="C5497" s="33" t="s">
        <v>13</v>
      </c>
      <c r="D5497" s="33" t="s">
        <v>41</v>
      </c>
      <c r="E5497" s="33" t="s">
        <v>235</v>
      </c>
      <c r="F5497" s="94">
        <v>42268</v>
      </c>
      <c r="G5497" s="33" t="s">
        <v>17960</v>
      </c>
      <c r="H5497" s="33" t="s">
        <v>236</v>
      </c>
      <c r="I5497" s="33" t="s">
        <v>55</v>
      </c>
      <c r="J5497" s="62" t="s">
        <v>17961</v>
      </c>
      <c r="K5497" s="33" t="s">
        <v>1730</v>
      </c>
      <c r="L5497" s="33" t="s">
        <v>237</v>
      </c>
      <c r="M5497" s="1" t="s">
        <v>45943</v>
      </c>
      <c r="N5497" s="33" t="s">
        <v>20</v>
      </c>
      <c r="O5497" s="33" t="s">
        <v>17962</v>
      </c>
      <c r="P5497" s="33" t="s">
        <v>45771</v>
      </c>
      <c r="Q5497" s="33" t="s">
        <v>29986</v>
      </c>
      <c r="R5497" s="39" t="s">
        <v>17963</v>
      </c>
      <c r="S5497" s="33" t="s">
        <v>93</v>
      </c>
      <c r="T5497" s="33" t="s">
        <v>45897</v>
      </c>
      <c r="U5497" s="33" t="s">
        <v>26538</v>
      </c>
      <c r="V5497" s="33" t="s">
        <v>26482</v>
      </c>
      <c r="W5497" s="33" t="s">
        <v>26486</v>
      </c>
      <c r="X5497" s="33" t="s">
        <v>93</v>
      </c>
      <c r="Y5497" s="33">
        <v>852</v>
      </c>
      <c r="AA5497" s="33" t="s">
        <v>42844</v>
      </c>
      <c r="AB5497" s="33">
        <v>2953</v>
      </c>
      <c r="AC5497" s="103">
        <v>16684</v>
      </c>
    </row>
    <row r="5498" spans="1:29" ht="13" customHeight="1" x14ac:dyDescent="0.2">
      <c r="A5498" s="33" t="s">
        <v>271</v>
      </c>
      <c r="B5498" s="33">
        <v>23</v>
      </c>
      <c r="C5498" s="33" t="s">
        <v>13</v>
      </c>
      <c r="D5498" s="33" t="s">
        <v>30</v>
      </c>
      <c r="E5498" s="33" t="s">
        <v>272</v>
      </c>
      <c r="F5498" s="94">
        <v>42267</v>
      </c>
      <c r="G5498" s="33" t="s">
        <v>273</v>
      </c>
      <c r="H5498" s="33" t="s">
        <v>274</v>
      </c>
      <c r="I5498" s="33" t="s">
        <v>224</v>
      </c>
      <c r="J5498" s="62" t="s">
        <v>17979</v>
      </c>
      <c r="K5498" s="33" t="s">
        <v>4372</v>
      </c>
      <c r="L5498" s="33" t="s">
        <v>275</v>
      </c>
      <c r="M5498" s="1" t="s">
        <v>47104</v>
      </c>
      <c r="N5498" s="33" t="s">
        <v>20</v>
      </c>
      <c r="O5498" s="33" t="s">
        <v>17980</v>
      </c>
      <c r="P5498" s="33" t="s">
        <v>45771</v>
      </c>
      <c r="Q5498" s="33" t="s">
        <v>29986</v>
      </c>
      <c r="R5498" s="39" t="s">
        <v>17981</v>
      </c>
      <c r="S5498" s="33" t="s">
        <v>93</v>
      </c>
      <c r="T5498" s="33" t="s">
        <v>21</v>
      </c>
      <c r="U5498" s="33" t="s">
        <v>26689</v>
      </c>
      <c r="V5498" s="33" t="s">
        <v>26484</v>
      </c>
      <c r="W5498" s="33" t="s">
        <v>26485</v>
      </c>
      <c r="X5498" s="33" t="s">
        <v>509</v>
      </c>
      <c r="Y5498" s="33">
        <v>845</v>
      </c>
      <c r="AA5498" s="33" t="s">
        <v>42844</v>
      </c>
      <c r="AB5498" s="33">
        <v>2947</v>
      </c>
      <c r="AC5498" s="103">
        <v>16673</v>
      </c>
    </row>
    <row r="5499" spans="1:29" ht="13" customHeight="1" x14ac:dyDescent="0.2">
      <c r="A5499" s="33" t="s">
        <v>267</v>
      </c>
      <c r="B5499" s="33">
        <v>56</v>
      </c>
      <c r="C5499" s="33" t="s">
        <v>13</v>
      </c>
      <c r="D5499" s="33" t="s">
        <v>30</v>
      </c>
      <c r="E5499" s="33" t="s">
        <v>268</v>
      </c>
      <c r="F5499" s="94">
        <v>42267</v>
      </c>
      <c r="G5499" s="33" t="s">
        <v>22056</v>
      </c>
      <c r="H5499" s="33" t="s">
        <v>269</v>
      </c>
      <c r="I5499" s="33" t="s">
        <v>197</v>
      </c>
      <c r="J5499" s="62" t="s">
        <v>17976</v>
      </c>
      <c r="K5499" s="33" t="s">
        <v>1114</v>
      </c>
      <c r="L5499" s="33" t="s">
        <v>18316</v>
      </c>
      <c r="M5499" s="1" t="s">
        <v>48158</v>
      </c>
      <c r="N5499" s="33" t="s">
        <v>20</v>
      </c>
      <c r="O5499" s="33" t="s">
        <v>17977</v>
      </c>
      <c r="P5499" s="33" t="s">
        <v>45771</v>
      </c>
      <c r="Q5499" s="33" t="s">
        <v>29986</v>
      </c>
      <c r="R5499" s="39" t="s">
        <v>17978</v>
      </c>
      <c r="S5499" s="33" t="s">
        <v>93</v>
      </c>
      <c r="T5499" s="33" t="s">
        <v>21</v>
      </c>
      <c r="U5499" s="33" t="s">
        <v>26689</v>
      </c>
      <c r="V5499" s="33" t="s">
        <v>26484</v>
      </c>
      <c r="W5499" s="33" t="s">
        <v>26485</v>
      </c>
      <c r="X5499" s="33" t="s">
        <v>93</v>
      </c>
      <c r="Y5499" s="33">
        <v>847</v>
      </c>
      <c r="AA5499" s="33" t="s">
        <v>42844</v>
      </c>
      <c r="AB5499" s="33">
        <v>2948</v>
      </c>
      <c r="AC5499" s="103">
        <v>16675</v>
      </c>
    </row>
    <row r="5500" spans="1:29" ht="13" customHeight="1" x14ac:dyDescent="0.2">
      <c r="A5500" s="33" t="s">
        <v>276</v>
      </c>
      <c r="B5500" s="33">
        <v>46</v>
      </c>
      <c r="C5500" s="33" t="s">
        <v>13</v>
      </c>
      <c r="D5500" s="33" t="s">
        <v>30</v>
      </c>
      <c r="E5500" s="33" t="s">
        <v>277</v>
      </c>
      <c r="F5500" s="94">
        <v>42266</v>
      </c>
      <c r="G5500" s="33" t="s">
        <v>17986</v>
      </c>
      <c r="H5500" s="33" t="s">
        <v>17987</v>
      </c>
      <c r="I5500" s="33" t="s">
        <v>18</v>
      </c>
      <c r="J5500" s="62" t="s">
        <v>17988</v>
      </c>
      <c r="K5500" s="33" t="s">
        <v>15921</v>
      </c>
      <c r="L5500" s="33" t="s">
        <v>17989</v>
      </c>
      <c r="M5500" s="1" t="s">
        <v>48160</v>
      </c>
      <c r="N5500" s="33" t="s">
        <v>20</v>
      </c>
      <c r="O5500" s="33" t="s">
        <v>17990</v>
      </c>
      <c r="P5500" s="33" t="s">
        <v>45771</v>
      </c>
      <c r="Q5500" s="33" t="s">
        <v>29986</v>
      </c>
      <c r="R5500" s="39" t="s">
        <v>17991</v>
      </c>
      <c r="S5500" s="33" t="s">
        <v>22</v>
      </c>
      <c r="T5500" s="33" t="s">
        <v>21</v>
      </c>
      <c r="U5500" s="33" t="s">
        <v>26689</v>
      </c>
      <c r="V5500" s="33" t="s">
        <v>26484</v>
      </c>
      <c r="W5500" s="33" t="s">
        <v>26483</v>
      </c>
      <c r="X5500" s="33" t="s">
        <v>93</v>
      </c>
      <c r="Y5500" s="33">
        <v>842</v>
      </c>
      <c r="AA5500" s="33" t="s">
        <v>42844</v>
      </c>
      <c r="AB5500" s="33">
        <v>2944</v>
      </c>
      <c r="AC5500" s="103">
        <v>16672</v>
      </c>
    </row>
    <row r="5501" spans="1:29" ht="13" customHeight="1" x14ac:dyDescent="0.2">
      <c r="A5501" s="33" t="s">
        <v>283</v>
      </c>
      <c r="B5501" s="33">
        <v>57</v>
      </c>
      <c r="C5501" s="33" t="s">
        <v>13</v>
      </c>
      <c r="D5501" s="33" t="s">
        <v>30</v>
      </c>
      <c r="E5501" s="33" t="s">
        <v>284</v>
      </c>
      <c r="F5501" s="94">
        <v>42266</v>
      </c>
      <c r="G5501" s="33" t="s">
        <v>17997</v>
      </c>
      <c r="H5501" s="33" t="s">
        <v>17998</v>
      </c>
      <c r="I5501" s="33" t="s">
        <v>87</v>
      </c>
      <c r="J5501" s="62" t="s">
        <v>17999</v>
      </c>
      <c r="K5501" s="33" t="s">
        <v>106</v>
      </c>
      <c r="L5501" s="33" t="s">
        <v>18000</v>
      </c>
      <c r="M5501" s="1" t="s">
        <v>48159</v>
      </c>
      <c r="N5501" s="33" t="s">
        <v>20</v>
      </c>
      <c r="O5501" s="33" t="s">
        <v>18001</v>
      </c>
      <c r="P5501" s="33" t="s">
        <v>45771</v>
      </c>
      <c r="Q5501" s="33" t="s">
        <v>29986</v>
      </c>
      <c r="R5501" s="39" t="s">
        <v>18002</v>
      </c>
      <c r="S5501" s="33" t="s">
        <v>509</v>
      </c>
      <c r="T5501" s="33" t="s">
        <v>21</v>
      </c>
      <c r="U5501" s="33" t="s">
        <v>26689</v>
      </c>
      <c r="V5501" s="33" t="s">
        <v>26484</v>
      </c>
      <c r="W5501" s="33" t="s">
        <v>26485</v>
      </c>
      <c r="X5501" s="33" t="s">
        <v>509</v>
      </c>
      <c r="Y5501" s="33">
        <v>846</v>
      </c>
      <c r="AA5501" s="33" t="s">
        <v>42843</v>
      </c>
      <c r="AB5501" s="33">
        <v>2945</v>
      </c>
      <c r="AC5501" s="103">
        <v>16669</v>
      </c>
    </row>
    <row r="5502" spans="1:29" ht="13" customHeight="1" x14ac:dyDescent="0.2">
      <c r="A5502" s="33" t="s">
        <v>278</v>
      </c>
      <c r="B5502" s="33">
        <v>50</v>
      </c>
      <c r="C5502" s="33" t="s">
        <v>13</v>
      </c>
      <c r="D5502" s="33" t="s">
        <v>127</v>
      </c>
      <c r="E5502" s="33" t="s">
        <v>279</v>
      </c>
      <c r="F5502" s="94">
        <v>42266</v>
      </c>
      <c r="G5502" s="33" t="s">
        <v>17982</v>
      </c>
      <c r="H5502" s="33" t="s">
        <v>280</v>
      </c>
      <c r="I5502" s="33" t="s">
        <v>281</v>
      </c>
      <c r="J5502" s="62" t="s">
        <v>17983</v>
      </c>
      <c r="K5502" s="33" t="s">
        <v>1996</v>
      </c>
      <c r="L5502" s="33" t="s">
        <v>282</v>
      </c>
      <c r="M5502" s="1" t="s">
        <v>48161</v>
      </c>
      <c r="N5502" s="33" t="s">
        <v>2896</v>
      </c>
      <c r="O5502" s="33" t="s">
        <v>17984</v>
      </c>
      <c r="P5502" s="33" t="s">
        <v>45771</v>
      </c>
      <c r="Q5502" s="33" t="s">
        <v>29986</v>
      </c>
      <c r="R5502" s="39" t="s">
        <v>17985</v>
      </c>
      <c r="S5502" s="33" t="s">
        <v>93</v>
      </c>
      <c r="T5502" s="33" t="s">
        <v>45897</v>
      </c>
      <c r="U5502" s="51" t="s">
        <v>49804</v>
      </c>
      <c r="AA5502" s="33" t="s">
        <v>42844</v>
      </c>
      <c r="AB5502" s="33">
        <v>2946</v>
      </c>
      <c r="AC5502" s="103">
        <v>16671</v>
      </c>
    </row>
    <row r="5503" spans="1:29" ht="13" customHeight="1" x14ac:dyDescent="0.2">
      <c r="A5503" s="33" t="s">
        <v>294</v>
      </c>
      <c r="B5503" s="33">
        <v>47</v>
      </c>
      <c r="C5503" s="33" t="s">
        <v>13</v>
      </c>
      <c r="D5503" s="33" t="s">
        <v>30</v>
      </c>
      <c r="E5503" s="33" t="s">
        <v>295</v>
      </c>
      <c r="F5503" s="94">
        <v>42265</v>
      </c>
      <c r="G5503" s="33" t="s">
        <v>17992</v>
      </c>
      <c r="H5503" s="33" t="s">
        <v>296</v>
      </c>
      <c r="I5503" s="33" t="s">
        <v>297</v>
      </c>
      <c r="J5503" s="62" t="s">
        <v>17993</v>
      </c>
      <c r="K5503" s="33" t="s">
        <v>17994</v>
      </c>
      <c r="L5503" s="33" t="s">
        <v>298</v>
      </c>
      <c r="M5503" s="1" t="s">
        <v>48162</v>
      </c>
      <c r="N5503" s="33" t="s">
        <v>20</v>
      </c>
      <c r="O5503" s="33" t="s">
        <v>17995</v>
      </c>
      <c r="P5503" s="33" t="s">
        <v>45771</v>
      </c>
      <c r="Q5503" s="33" t="s">
        <v>29986</v>
      </c>
      <c r="R5503" s="39" t="s">
        <v>17996</v>
      </c>
      <c r="S5503" s="33" t="s">
        <v>93</v>
      </c>
      <c r="T5503" s="33" t="s">
        <v>28</v>
      </c>
      <c r="U5503" s="33" t="s">
        <v>26487</v>
      </c>
      <c r="V5503" s="33" t="s">
        <v>26487</v>
      </c>
      <c r="W5503" s="33" t="s">
        <v>26485</v>
      </c>
      <c r="X5503" s="33" t="s">
        <v>93</v>
      </c>
      <c r="Y5503" s="33">
        <v>844</v>
      </c>
      <c r="AA5503" s="33" t="s">
        <v>42843</v>
      </c>
      <c r="AB5503" s="33">
        <v>2942</v>
      </c>
      <c r="AC5503" s="103">
        <v>16668</v>
      </c>
    </row>
    <row r="5504" spans="1:29" ht="13" customHeight="1" x14ac:dyDescent="0.2">
      <c r="A5504" s="33" t="s">
        <v>285</v>
      </c>
      <c r="B5504" s="33">
        <v>32</v>
      </c>
      <c r="C5504" s="33" t="s">
        <v>13</v>
      </c>
      <c r="D5504" s="33" t="s">
        <v>30</v>
      </c>
      <c r="E5504" s="33" t="s">
        <v>286</v>
      </c>
      <c r="F5504" s="94">
        <v>42265</v>
      </c>
      <c r="G5504" s="33" t="s">
        <v>18003</v>
      </c>
      <c r="H5504" s="33" t="s">
        <v>287</v>
      </c>
      <c r="I5504" s="33" t="s">
        <v>38</v>
      </c>
      <c r="J5504" s="62" t="s">
        <v>3969</v>
      </c>
      <c r="K5504" s="33" t="s">
        <v>287</v>
      </c>
      <c r="L5504" s="33" t="s">
        <v>288</v>
      </c>
      <c r="M5504" s="1" t="s">
        <v>45919</v>
      </c>
      <c r="N5504" s="33" t="s">
        <v>20</v>
      </c>
      <c r="O5504" s="33" t="s">
        <v>18004</v>
      </c>
      <c r="P5504" s="33" t="s">
        <v>45771</v>
      </c>
      <c r="Q5504" s="33" t="s">
        <v>29986</v>
      </c>
      <c r="R5504" s="39" t="s">
        <v>18005</v>
      </c>
      <c r="S5504" s="33" t="s">
        <v>93</v>
      </c>
      <c r="T5504" s="33" t="s">
        <v>350</v>
      </c>
      <c r="U5504" s="33" t="s">
        <v>26775</v>
      </c>
      <c r="V5504" s="33" t="s">
        <v>26487</v>
      </c>
      <c r="W5504" s="33" t="s">
        <v>26483</v>
      </c>
      <c r="X5504" s="33" t="s">
        <v>93</v>
      </c>
      <c r="Y5504" s="33">
        <v>843</v>
      </c>
      <c r="AA5504" s="33" t="s">
        <v>42844</v>
      </c>
      <c r="AB5504" s="33">
        <v>2943</v>
      </c>
      <c r="AC5504" s="103">
        <v>16667</v>
      </c>
    </row>
    <row r="5505" spans="1:29" ht="13" customHeight="1" x14ac:dyDescent="0.2">
      <c r="A5505" s="33" t="s">
        <v>300</v>
      </c>
      <c r="B5505" s="33">
        <v>50</v>
      </c>
      <c r="C5505" s="33" t="s">
        <v>13</v>
      </c>
      <c r="D5505" s="33" t="s">
        <v>30</v>
      </c>
      <c r="E5505" s="33" t="s">
        <v>301</v>
      </c>
      <c r="F5505" s="94">
        <v>42264</v>
      </c>
      <c r="G5505" s="33" t="s">
        <v>302</v>
      </c>
      <c r="H5505" s="33" t="s">
        <v>303</v>
      </c>
      <c r="I5505" s="33" t="s">
        <v>50</v>
      </c>
      <c r="J5505" s="62" t="s">
        <v>18011</v>
      </c>
      <c r="K5505" s="33" t="s">
        <v>18012</v>
      </c>
      <c r="L5505" s="33" t="s">
        <v>3614</v>
      </c>
      <c r="M5505" s="1" t="s">
        <v>47818</v>
      </c>
      <c r="N5505" s="33" t="s">
        <v>20</v>
      </c>
      <c r="O5505" s="33" t="s">
        <v>18013</v>
      </c>
      <c r="P5505" s="33" t="s">
        <v>947</v>
      </c>
      <c r="Q5505" s="33" t="s">
        <v>29986</v>
      </c>
      <c r="R5505" s="39" t="s">
        <v>18014</v>
      </c>
      <c r="S5505" s="33" t="s">
        <v>901</v>
      </c>
      <c r="T5505" s="33" t="s">
        <v>21</v>
      </c>
      <c r="U5505" s="33" t="s">
        <v>26689</v>
      </c>
      <c r="V5505" s="33" t="s">
        <v>26484</v>
      </c>
      <c r="W5505" s="33" t="s">
        <v>26485</v>
      </c>
      <c r="X5505" s="33" t="s">
        <v>93</v>
      </c>
      <c r="Y5505" s="33">
        <v>838</v>
      </c>
      <c r="AA5505" s="33" t="s">
        <v>42843</v>
      </c>
      <c r="AB5505" s="33">
        <v>2940</v>
      </c>
      <c r="AC5505" s="103">
        <v>16665</v>
      </c>
    </row>
    <row r="5506" spans="1:29" ht="13" customHeight="1" x14ac:dyDescent="0.2">
      <c r="A5506" s="33" t="s">
        <v>289</v>
      </c>
      <c r="B5506" s="33">
        <v>61</v>
      </c>
      <c r="C5506" s="33" t="s">
        <v>13</v>
      </c>
      <c r="D5506" s="33" t="s">
        <v>30</v>
      </c>
      <c r="E5506" s="33" t="s">
        <v>290</v>
      </c>
      <c r="F5506" s="94">
        <v>42264</v>
      </c>
      <c r="G5506" s="33" t="s">
        <v>291</v>
      </c>
      <c r="H5506" s="33" t="s">
        <v>292</v>
      </c>
      <c r="I5506" s="33" t="s">
        <v>293</v>
      </c>
      <c r="J5506" s="62" t="s">
        <v>18006</v>
      </c>
      <c r="K5506" s="33" t="s">
        <v>18007</v>
      </c>
      <c r="L5506" s="33" t="s">
        <v>18008</v>
      </c>
      <c r="M5506" s="1" t="s">
        <v>48163</v>
      </c>
      <c r="N5506" s="33" t="s">
        <v>20</v>
      </c>
      <c r="O5506" s="33" t="s">
        <v>18009</v>
      </c>
      <c r="P5506" s="33" t="s">
        <v>45771</v>
      </c>
      <c r="Q5506" s="33" t="s">
        <v>29986</v>
      </c>
      <c r="R5506" s="39" t="s">
        <v>18010</v>
      </c>
      <c r="S5506" s="33" t="s">
        <v>93</v>
      </c>
      <c r="T5506" s="33" t="s">
        <v>21</v>
      </c>
      <c r="U5506" s="33" t="s">
        <v>26689</v>
      </c>
      <c r="V5506" s="33" t="s">
        <v>26484</v>
      </c>
      <c r="W5506" s="33" t="s">
        <v>26485</v>
      </c>
      <c r="X5506" s="33" t="s">
        <v>93</v>
      </c>
      <c r="Y5506" s="33">
        <v>839</v>
      </c>
      <c r="AA5506" s="33" t="s">
        <v>42843</v>
      </c>
      <c r="AB5506" s="33">
        <v>2941</v>
      </c>
      <c r="AC5506" s="103">
        <v>16666</v>
      </c>
    </row>
    <row r="5507" spans="1:29" ht="13" customHeight="1" x14ac:dyDescent="0.2">
      <c r="A5507" s="33" t="s">
        <v>315</v>
      </c>
      <c r="B5507" s="33">
        <v>31</v>
      </c>
      <c r="C5507" s="33" t="s">
        <v>13</v>
      </c>
      <c r="D5507" s="33" t="s">
        <v>30</v>
      </c>
      <c r="E5507" s="33" t="s">
        <v>316</v>
      </c>
      <c r="F5507" s="94">
        <v>42263</v>
      </c>
      <c r="G5507" s="33" t="s">
        <v>317</v>
      </c>
      <c r="H5507" s="33" t="s">
        <v>318</v>
      </c>
      <c r="I5507" s="33" t="s">
        <v>131</v>
      </c>
      <c r="J5507" s="62" t="s">
        <v>18021</v>
      </c>
      <c r="K5507" s="33" t="s">
        <v>1917</v>
      </c>
      <c r="L5507" s="33" t="s">
        <v>319</v>
      </c>
      <c r="M5507" s="1" t="s">
        <v>48164</v>
      </c>
      <c r="N5507" s="33" t="s">
        <v>20</v>
      </c>
      <c r="O5507" s="33" t="s">
        <v>18022</v>
      </c>
      <c r="P5507" s="33" t="s">
        <v>947</v>
      </c>
      <c r="Q5507" s="33" t="s">
        <v>29986</v>
      </c>
      <c r="R5507" s="39" t="s">
        <v>18023</v>
      </c>
      <c r="S5507" s="33" t="s">
        <v>509</v>
      </c>
      <c r="T5507" s="33" t="s">
        <v>21</v>
      </c>
      <c r="U5507" s="33" t="s">
        <v>26689</v>
      </c>
      <c r="V5507" s="33" t="s">
        <v>26484</v>
      </c>
      <c r="W5507" s="33" t="s">
        <v>26486</v>
      </c>
      <c r="X5507" s="33" t="s">
        <v>93</v>
      </c>
      <c r="Y5507" s="33">
        <v>835</v>
      </c>
      <c r="AA5507" s="33" t="s">
        <v>42843</v>
      </c>
      <c r="AB5507" s="33">
        <v>2939</v>
      </c>
      <c r="AC5507" s="103">
        <v>16662</v>
      </c>
    </row>
    <row r="5508" spans="1:29" ht="13" customHeight="1" x14ac:dyDescent="0.2">
      <c r="A5508" s="33" t="s">
        <v>330</v>
      </c>
      <c r="B5508" s="33">
        <v>21</v>
      </c>
      <c r="C5508" s="33" t="s">
        <v>13</v>
      </c>
      <c r="D5508" s="33" t="s">
        <v>78</v>
      </c>
      <c r="E5508" s="33" t="s">
        <v>331</v>
      </c>
      <c r="F5508" s="94">
        <v>42262</v>
      </c>
      <c r="G5508" s="33" t="s">
        <v>18024</v>
      </c>
      <c r="H5508" s="33" t="s">
        <v>332</v>
      </c>
      <c r="I5508" s="33" t="s">
        <v>18</v>
      </c>
      <c r="J5508" s="62" t="s">
        <v>18025</v>
      </c>
      <c r="K5508" s="33" t="s">
        <v>18026</v>
      </c>
      <c r="L5508" s="33" t="s">
        <v>18027</v>
      </c>
      <c r="M5508" s="1" t="s">
        <v>48166</v>
      </c>
      <c r="N5508" s="33" t="s">
        <v>20</v>
      </c>
      <c r="O5508" s="33" t="s">
        <v>18028</v>
      </c>
      <c r="P5508" s="33" t="s">
        <v>45771</v>
      </c>
      <c r="Q5508" s="33" t="s">
        <v>29986</v>
      </c>
      <c r="R5508" s="39" t="s">
        <v>18029</v>
      </c>
      <c r="S5508" s="33" t="s">
        <v>22</v>
      </c>
      <c r="T5508" s="33" t="s">
        <v>21</v>
      </c>
      <c r="U5508" s="33" t="s">
        <v>27661</v>
      </c>
      <c r="V5508" s="33" t="s">
        <v>26484</v>
      </c>
      <c r="W5508" s="33" t="s">
        <v>26485</v>
      </c>
      <c r="X5508" s="33" t="s">
        <v>93</v>
      </c>
      <c r="Y5508" s="33">
        <v>830</v>
      </c>
      <c r="AA5508" s="33" t="s">
        <v>42844</v>
      </c>
      <c r="AB5508" s="33">
        <v>2938</v>
      </c>
      <c r="AC5508" s="103">
        <v>16657</v>
      </c>
    </row>
    <row r="5509" spans="1:29" ht="13" customHeight="1" x14ac:dyDescent="0.2">
      <c r="A5509" s="33" t="s">
        <v>312</v>
      </c>
      <c r="B5509" s="33">
        <v>27</v>
      </c>
      <c r="C5509" s="33" t="s">
        <v>13</v>
      </c>
      <c r="D5509" s="33" t="s">
        <v>78</v>
      </c>
      <c r="E5509" s="33" t="s">
        <v>313</v>
      </c>
      <c r="F5509" s="94">
        <v>42262</v>
      </c>
      <c r="G5509" s="33" t="s">
        <v>22058</v>
      </c>
      <c r="H5509" s="33" t="s">
        <v>314</v>
      </c>
      <c r="I5509" s="33" t="s">
        <v>18</v>
      </c>
      <c r="J5509" s="62" t="s">
        <v>18015</v>
      </c>
      <c r="K5509" s="33" t="s">
        <v>2875</v>
      </c>
      <c r="L5509" s="33" t="s">
        <v>18315</v>
      </c>
      <c r="M5509" s="1" t="s">
        <v>48165</v>
      </c>
      <c r="N5509" s="33" t="s">
        <v>20</v>
      </c>
      <c r="O5509" s="33" t="s">
        <v>18016</v>
      </c>
      <c r="P5509" s="33" t="s">
        <v>45771</v>
      </c>
      <c r="Q5509" s="33" t="s">
        <v>29986</v>
      </c>
      <c r="R5509" s="39" t="s">
        <v>18017</v>
      </c>
      <c r="S5509" s="33" t="s">
        <v>22</v>
      </c>
      <c r="T5509" s="33" t="s">
        <v>21</v>
      </c>
      <c r="U5509" s="33" t="s">
        <v>26689</v>
      </c>
      <c r="V5509" s="33" t="s">
        <v>26482</v>
      </c>
      <c r="W5509" s="33" t="s">
        <v>26485</v>
      </c>
      <c r="X5509" s="33" t="s">
        <v>93</v>
      </c>
      <c r="Y5509" s="33">
        <v>837</v>
      </c>
      <c r="AA5509" s="33" t="s">
        <v>42844</v>
      </c>
      <c r="AB5509" s="33">
        <v>2937</v>
      </c>
      <c r="AC5509" s="103">
        <v>16664</v>
      </c>
    </row>
    <row r="5510" spans="1:29" ht="13" customHeight="1" x14ac:dyDescent="0.2">
      <c r="A5510" s="33" t="s">
        <v>325</v>
      </c>
      <c r="B5510" s="33">
        <v>32</v>
      </c>
      <c r="C5510" s="33" t="s">
        <v>13</v>
      </c>
      <c r="D5510" s="33" t="s">
        <v>41</v>
      </c>
      <c r="F5510" s="94">
        <v>42262</v>
      </c>
      <c r="G5510" s="33" t="s">
        <v>326</v>
      </c>
      <c r="H5510" s="33" t="s">
        <v>91</v>
      </c>
      <c r="I5510" s="33" t="s">
        <v>38</v>
      </c>
      <c r="J5510" s="62">
        <v>91402</v>
      </c>
      <c r="K5510" s="33" t="s">
        <v>91</v>
      </c>
      <c r="L5510" s="33" t="s">
        <v>92</v>
      </c>
      <c r="M5510" s="1" t="s">
        <v>45984</v>
      </c>
      <c r="N5510" s="33" t="s">
        <v>20</v>
      </c>
      <c r="O5510" s="33" t="s">
        <v>19051</v>
      </c>
      <c r="P5510" s="33" t="s">
        <v>45791</v>
      </c>
      <c r="Q5510" s="33" t="s">
        <v>29986</v>
      </c>
      <c r="R5510" s="39" t="str">
        <f>HYPERLINK("http://abc7.com/news/suspect-killed-in-panorama-city-officer-involved-shooting/986303/","http://abc7.com/news/suspect-killed-in-panorama-city-officer-involved-shooting/986303/")</f>
        <v>http://abc7.com/news/suspect-killed-in-panorama-city-officer-involved-shooting/986303/</v>
      </c>
      <c r="S5510" s="33" t="s">
        <v>22</v>
      </c>
      <c r="T5510" s="33" t="s">
        <v>21</v>
      </c>
      <c r="U5510" s="33" t="s">
        <v>26689</v>
      </c>
      <c r="V5510" s="33" t="s">
        <v>26484</v>
      </c>
      <c r="W5510" s="33" t="s">
        <v>26485</v>
      </c>
      <c r="X5510" s="33" t="s">
        <v>509</v>
      </c>
      <c r="Y5510" s="33">
        <v>832</v>
      </c>
      <c r="AA5510" s="33" t="s">
        <v>42842</v>
      </c>
      <c r="AB5510" s="33">
        <v>2934</v>
      </c>
      <c r="AC5510" s="103">
        <v>16656</v>
      </c>
    </row>
    <row r="5511" spans="1:29" ht="13" customHeight="1" x14ac:dyDescent="0.2">
      <c r="A5511" s="33" t="s">
        <v>299</v>
      </c>
      <c r="B5511" s="33">
        <v>39</v>
      </c>
      <c r="C5511" s="33" t="s">
        <v>13</v>
      </c>
      <c r="D5511" s="33" t="s">
        <v>41</v>
      </c>
      <c r="F5511" s="94">
        <v>42262</v>
      </c>
      <c r="G5511" s="33" t="s">
        <v>22057</v>
      </c>
      <c r="H5511" s="33" t="s">
        <v>91</v>
      </c>
      <c r="I5511" s="33" t="s">
        <v>38</v>
      </c>
      <c r="J5511" s="62" t="s">
        <v>18018</v>
      </c>
      <c r="K5511" s="33" t="s">
        <v>91</v>
      </c>
      <c r="L5511" s="33" t="s">
        <v>92</v>
      </c>
      <c r="M5511" s="1" t="s">
        <v>45984</v>
      </c>
      <c r="N5511" s="33" t="s">
        <v>20</v>
      </c>
      <c r="O5511" s="33" t="s">
        <v>18019</v>
      </c>
      <c r="P5511" s="33" t="s">
        <v>947</v>
      </c>
      <c r="Q5511" s="33" t="s">
        <v>29986</v>
      </c>
      <c r="R5511" s="39" t="s">
        <v>18020</v>
      </c>
      <c r="S5511" s="33" t="s">
        <v>93</v>
      </c>
      <c r="T5511" s="33" t="s">
        <v>21</v>
      </c>
      <c r="U5511" s="33" t="s">
        <v>26689</v>
      </c>
      <c r="V5511" s="33" t="s">
        <v>26484</v>
      </c>
      <c r="W5511" s="33" t="s">
        <v>26485</v>
      </c>
      <c r="X5511" s="33" t="s">
        <v>93</v>
      </c>
      <c r="Y5511" s="33">
        <v>834</v>
      </c>
      <c r="AA5511" s="33" t="s">
        <v>42842</v>
      </c>
      <c r="AB5511" s="33">
        <v>2936</v>
      </c>
      <c r="AC5511" s="103">
        <v>16663</v>
      </c>
    </row>
    <row r="5512" spans="1:29" ht="13" customHeight="1" x14ac:dyDescent="0.2">
      <c r="A5512" s="33" t="s">
        <v>310</v>
      </c>
      <c r="B5512" s="33">
        <v>51</v>
      </c>
      <c r="C5512" s="33" t="s">
        <v>13</v>
      </c>
      <c r="D5512" s="33" t="s">
        <v>41</v>
      </c>
      <c r="F5512" s="94">
        <v>42262</v>
      </c>
      <c r="G5512" s="33" t="s">
        <v>311</v>
      </c>
      <c r="H5512" s="33" t="s">
        <v>195</v>
      </c>
      <c r="I5512" s="33" t="s">
        <v>55</v>
      </c>
      <c r="J5512" s="62">
        <v>33185</v>
      </c>
      <c r="K5512" s="33" t="s">
        <v>147</v>
      </c>
      <c r="L5512" s="33" t="s">
        <v>148</v>
      </c>
      <c r="M5512" s="1" t="s">
        <v>46168</v>
      </c>
      <c r="N5512" s="33" t="s">
        <v>20</v>
      </c>
      <c r="O5512" s="33" t="s">
        <v>19031</v>
      </c>
      <c r="P5512" s="33" t="s">
        <v>45771</v>
      </c>
      <c r="Q5512" s="33" t="s">
        <v>29986</v>
      </c>
      <c r="R5512" s="39" t="str">
        <f>HYPERLINK("http://www.local10.com/news/man-killed-in-policeinvolved-shooting-in-sw-miamidade/35298042","http://www.local10.com/news/man-killed-in-policeinvolved-shooting-in-sw-miamidade/35298042")</f>
        <v>http://www.local10.com/news/man-killed-in-policeinvolved-shooting-in-sw-miamidade/35298042</v>
      </c>
      <c r="S5512" s="33" t="s">
        <v>509</v>
      </c>
      <c r="T5512" s="33" t="s">
        <v>21</v>
      </c>
      <c r="U5512" s="33" t="s">
        <v>26689</v>
      </c>
      <c r="V5512" s="33" t="s">
        <v>26487</v>
      </c>
      <c r="W5512" s="33" t="s">
        <v>26483</v>
      </c>
      <c r="X5512" s="33" t="s">
        <v>93</v>
      </c>
      <c r="Y5512" s="33">
        <v>833</v>
      </c>
      <c r="AA5512" s="33" t="s">
        <v>42844</v>
      </c>
      <c r="AB5512" s="33">
        <v>2935</v>
      </c>
      <c r="AC5512" s="103">
        <v>16655</v>
      </c>
    </row>
    <row r="5513" spans="1:29" ht="13" customHeight="1" x14ac:dyDescent="0.2">
      <c r="A5513" s="33" t="s">
        <v>342</v>
      </c>
      <c r="B5513" s="33">
        <v>25</v>
      </c>
      <c r="C5513" s="33" t="s">
        <v>13</v>
      </c>
      <c r="D5513" s="33" t="s">
        <v>78</v>
      </c>
      <c r="E5513" s="33" t="s">
        <v>343</v>
      </c>
      <c r="F5513" s="94">
        <v>42261</v>
      </c>
      <c r="G5513" s="33" t="s">
        <v>344</v>
      </c>
      <c r="H5513" s="33" t="s">
        <v>345</v>
      </c>
      <c r="I5513" s="33" t="s">
        <v>293</v>
      </c>
      <c r="J5513" s="62">
        <v>42038</v>
      </c>
      <c r="K5513" s="33" t="s">
        <v>16369</v>
      </c>
      <c r="L5513" s="33" t="s">
        <v>22</v>
      </c>
      <c r="M5513" s="1" t="s">
        <v>48929</v>
      </c>
      <c r="N5513" s="33" t="s">
        <v>20</v>
      </c>
      <c r="O5513" s="33" t="s">
        <v>19053</v>
      </c>
      <c r="P5513" s="33" t="s">
        <v>45771</v>
      </c>
      <c r="Q5513" s="33" t="s">
        <v>29986</v>
      </c>
      <c r="R5513"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13" s="33" t="s">
        <v>22</v>
      </c>
      <c r="T5513" s="33" t="s">
        <v>21</v>
      </c>
      <c r="U5513" s="33" t="s">
        <v>26689</v>
      </c>
      <c r="V5513" s="33" t="s">
        <v>26484</v>
      </c>
      <c r="W5513" s="33" t="s">
        <v>26483</v>
      </c>
      <c r="X5513" s="33" t="s">
        <v>93</v>
      </c>
      <c r="Y5513" s="33">
        <v>828</v>
      </c>
      <c r="AA5513" s="33" t="s">
        <v>42843</v>
      </c>
      <c r="AB5513" s="33">
        <v>2932</v>
      </c>
      <c r="AC5513" s="103">
        <v>16647</v>
      </c>
    </row>
    <row r="5514" spans="1:29" ht="13" customHeight="1" x14ac:dyDescent="0.2">
      <c r="A5514" s="33" t="s">
        <v>320</v>
      </c>
      <c r="B5514" s="33">
        <v>28</v>
      </c>
      <c r="C5514" s="33" t="s">
        <v>13</v>
      </c>
      <c r="D5514" s="33" t="s">
        <v>30</v>
      </c>
      <c r="E5514" s="33" t="s">
        <v>321</v>
      </c>
      <c r="F5514" s="94">
        <v>42261</v>
      </c>
      <c r="G5514" s="33" t="s">
        <v>322</v>
      </c>
      <c r="H5514" s="33" t="s">
        <v>323</v>
      </c>
      <c r="I5514" s="33" t="s">
        <v>38</v>
      </c>
      <c r="J5514" s="62">
        <v>92311</v>
      </c>
      <c r="K5514" s="33" t="s">
        <v>287</v>
      </c>
      <c r="L5514" s="33" t="s">
        <v>324</v>
      </c>
      <c r="M5514" s="1" t="s">
        <v>47199</v>
      </c>
      <c r="N5514" s="33" t="s">
        <v>20</v>
      </c>
      <c r="O5514" s="33" t="s">
        <v>19032</v>
      </c>
      <c r="P5514" s="33" t="s">
        <v>947</v>
      </c>
      <c r="Q5514" s="33" t="s">
        <v>29986</v>
      </c>
      <c r="R5514" s="39" t="str">
        <f>HYPERLINK("http://www.vvng.com/barstow-man-killed-in-officer-involved-shooting/","http://www.vvng.com/barstow-man-killed-in-officer-involved-shooting/")</f>
        <v>http://www.vvng.com/barstow-man-killed-in-officer-involved-shooting/</v>
      </c>
      <c r="S5514" s="33" t="s">
        <v>509</v>
      </c>
      <c r="T5514" s="33" t="s">
        <v>45897</v>
      </c>
      <c r="U5514" s="33" t="s">
        <v>49804</v>
      </c>
      <c r="V5514" s="33" t="s">
        <v>26484</v>
      </c>
      <c r="W5514" s="33" t="s">
        <v>26485</v>
      </c>
      <c r="X5514" s="33" t="s">
        <v>93</v>
      </c>
      <c r="Y5514" s="33">
        <v>829</v>
      </c>
      <c r="AA5514" s="33" t="s">
        <v>42844</v>
      </c>
      <c r="AB5514" s="33">
        <v>2933</v>
      </c>
      <c r="AC5514" s="103">
        <v>16646</v>
      </c>
    </row>
    <row r="5515" spans="1:29" ht="13" customHeight="1" x14ac:dyDescent="0.2">
      <c r="A5515" s="33" t="s">
        <v>346</v>
      </c>
      <c r="B5515" s="33">
        <v>29</v>
      </c>
      <c r="C5515" s="33" t="s">
        <v>13</v>
      </c>
      <c r="D5515" s="33" t="s">
        <v>30</v>
      </c>
      <c r="E5515" s="33" t="s">
        <v>347</v>
      </c>
      <c r="F5515" s="94">
        <v>42260</v>
      </c>
      <c r="G5515" s="33" t="s">
        <v>22</v>
      </c>
      <c r="H5515" s="33" t="s">
        <v>348</v>
      </c>
      <c r="I5515" s="33" t="s">
        <v>66</v>
      </c>
      <c r="J5515" s="62">
        <v>77531</v>
      </c>
      <c r="K5515" s="33" t="s">
        <v>4523</v>
      </c>
      <c r="L5515" s="33" t="s">
        <v>349</v>
      </c>
      <c r="M5515" s="1" t="s">
        <v>47041</v>
      </c>
      <c r="N5515" s="33" t="s">
        <v>20</v>
      </c>
      <c r="O5515" s="33" t="s">
        <v>19052</v>
      </c>
      <c r="P5515" s="33" t="s">
        <v>42395</v>
      </c>
      <c r="Q5515" s="33" t="s">
        <v>29986</v>
      </c>
      <c r="R5515"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15" s="33" t="s">
        <v>22</v>
      </c>
      <c r="T5515" s="33" t="s">
        <v>21</v>
      </c>
      <c r="U5515" s="33" t="s">
        <v>26689</v>
      </c>
      <c r="V5515" s="33" t="s">
        <v>26484</v>
      </c>
      <c r="W5515" s="33" t="s">
        <v>26483</v>
      </c>
      <c r="X5515" s="33" t="s">
        <v>93</v>
      </c>
      <c r="Y5515" s="33">
        <v>827</v>
      </c>
      <c r="AA5515" s="33" t="s">
        <v>42844</v>
      </c>
      <c r="AB5515" s="33">
        <v>2931</v>
      </c>
      <c r="AC5515" s="103">
        <v>16643</v>
      </c>
    </row>
    <row r="5516" spans="1:29" ht="13" customHeight="1" x14ac:dyDescent="0.2">
      <c r="A5516" s="33" t="s">
        <v>338</v>
      </c>
      <c r="B5516" s="33">
        <v>39</v>
      </c>
      <c r="C5516" s="33" t="s">
        <v>13</v>
      </c>
      <c r="D5516" s="33" t="s">
        <v>30</v>
      </c>
      <c r="F5516" s="94">
        <v>42260</v>
      </c>
      <c r="G5516" s="33" t="s">
        <v>339</v>
      </c>
      <c r="H5516" s="33" t="s">
        <v>340</v>
      </c>
      <c r="I5516" s="33" t="s">
        <v>341</v>
      </c>
      <c r="J5516" s="62">
        <v>52356</v>
      </c>
      <c r="K5516" s="33" t="s">
        <v>106</v>
      </c>
      <c r="L5516" s="33" t="s">
        <v>107</v>
      </c>
      <c r="M5516" s="1" t="s">
        <v>48168</v>
      </c>
      <c r="N5516" s="33" t="s">
        <v>20</v>
      </c>
      <c r="O5516" s="33" t="s">
        <v>19054</v>
      </c>
      <c r="P5516" s="33" t="s">
        <v>947</v>
      </c>
      <c r="Q5516" s="33" t="s">
        <v>29986</v>
      </c>
      <c r="R5516"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16" s="33" t="s">
        <v>509</v>
      </c>
      <c r="T5516" s="33" t="s">
        <v>21</v>
      </c>
      <c r="U5516" s="33" t="s">
        <v>26689</v>
      </c>
      <c r="V5516" s="33" t="s">
        <v>26484</v>
      </c>
      <c r="W5516" s="33" t="s">
        <v>26485</v>
      </c>
      <c r="X5516" s="33" t="s">
        <v>93</v>
      </c>
      <c r="Y5516" s="33">
        <v>821</v>
      </c>
      <c r="AA5516" s="33" t="s">
        <v>42843</v>
      </c>
      <c r="AB5516" s="33">
        <v>2929</v>
      </c>
      <c r="AC5516" s="103">
        <v>16645</v>
      </c>
    </row>
    <row r="5517" spans="1:29" ht="13" customHeight="1" x14ac:dyDescent="0.2">
      <c r="A5517" s="33" t="s">
        <v>363</v>
      </c>
      <c r="B5517" s="33">
        <v>67</v>
      </c>
      <c r="C5517" s="33" t="s">
        <v>13</v>
      </c>
      <c r="D5517" s="33" t="s">
        <v>78</v>
      </c>
      <c r="E5517" s="33" t="s">
        <v>356</v>
      </c>
      <c r="F5517" s="94">
        <v>42260</v>
      </c>
      <c r="G5517" s="33" t="s">
        <v>364</v>
      </c>
      <c r="H5517" s="33" t="s">
        <v>365</v>
      </c>
      <c r="I5517" s="33" t="s">
        <v>366</v>
      </c>
      <c r="J5517" s="62" t="s">
        <v>367</v>
      </c>
      <c r="K5517" s="33" t="s">
        <v>368</v>
      </c>
      <c r="L5517" s="33" t="s">
        <v>369</v>
      </c>
      <c r="M5517" s="1" t="s">
        <v>48167</v>
      </c>
      <c r="N5517" s="33" t="s">
        <v>20</v>
      </c>
      <c r="O5517" s="33" t="s">
        <v>370</v>
      </c>
      <c r="P5517" s="33" t="s">
        <v>45771</v>
      </c>
      <c r="Q5517" s="33" t="s">
        <v>29986</v>
      </c>
      <c r="R5517" s="39" t="s">
        <v>371</v>
      </c>
      <c r="S5517" s="33" t="s">
        <v>509</v>
      </c>
      <c r="T5517" s="33" t="s">
        <v>21</v>
      </c>
      <c r="U5517" s="33" t="s">
        <v>26689</v>
      </c>
      <c r="V5517" s="33" t="s">
        <v>26484</v>
      </c>
      <c r="W5517" s="33" t="s">
        <v>26485</v>
      </c>
      <c r="X5517" s="33" t="s">
        <v>93</v>
      </c>
      <c r="Y5517" s="33">
        <v>825</v>
      </c>
      <c r="AA5517" s="33" t="s">
        <v>42843</v>
      </c>
      <c r="AB5517" s="33">
        <v>2930</v>
      </c>
      <c r="AC5517" s="103">
        <v>16642</v>
      </c>
    </row>
    <row r="5518" spans="1:29" ht="13" customHeight="1" x14ac:dyDescent="0.2">
      <c r="A5518" s="33" t="s">
        <v>355</v>
      </c>
      <c r="B5518" s="33">
        <v>45</v>
      </c>
      <c r="C5518" s="33" t="s">
        <v>13</v>
      </c>
      <c r="D5518" s="33" t="s">
        <v>30</v>
      </c>
      <c r="E5518" s="33" t="s">
        <v>356</v>
      </c>
      <c r="F5518" s="94">
        <v>42259</v>
      </c>
      <c r="G5518" s="33" t="s">
        <v>357</v>
      </c>
      <c r="H5518" s="33" t="s">
        <v>358</v>
      </c>
      <c r="I5518" s="33" t="s">
        <v>297</v>
      </c>
      <c r="J5518" s="62" t="s">
        <v>18034</v>
      </c>
      <c r="K5518" s="33" t="s">
        <v>2464</v>
      </c>
      <c r="L5518" s="33" t="s">
        <v>2465</v>
      </c>
      <c r="M5518" s="1" t="s">
        <v>46114</v>
      </c>
      <c r="N5518" s="33" t="s">
        <v>20</v>
      </c>
      <c r="O5518" s="33" t="s">
        <v>18035</v>
      </c>
      <c r="P5518" s="33" t="s">
        <v>45771</v>
      </c>
      <c r="Q5518" s="33" t="s">
        <v>29986</v>
      </c>
      <c r="R5518" s="39" t="s">
        <v>18036</v>
      </c>
      <c r="S5518" s="33" t="s">
        <v>93</v>
      </c>
      <c r="T5518" s="33" t="s">
        <v>21</v>
      </c>
      <c r="U5518" s="33" t="s">
        <v>26689</v>
      </c>
      <c r="V5518" s="33" t="s">
        <v>26484</v>
      </c>
      <c r="W5518" s="33" t="s">
        <v>26485</v>
      </c>
      <c r="X5518" s="33" t="s">
        <v>93</v>
      </c>
      <c r="Y5518" s="33">
        <v>878</v>
      </c>
      <c r="AA5518" s="33" t="s">
        <v>42844</v>
      </c>
      <c r="AB5518" s="33">
        <v>2927</v>
      </c>
      <c r="AC5518" s="103">
        <v>16641</v>
      </c>
    </row>
    <row r="5519" spans="1:29" ht="13" customHeight="1" x14ac:dyDescent="0.2">
      <c r="A5519" s="33" t="s">
        <v>351</v>
      </c>
      <c r="B5519" s="33">
        <v>23</v>
      </c>
      <c r="C5519" s="33" t="s">
        <v>13</v>
      </c>
      <c r="D5519" s="33" t="s">
        <v>30</v>
      </c>
      <c r="E5519" s="33" t="s">
        <v>352</v>
      </c>
      <c r="F5519" s="94">
        <v>42259</v>
      </c>
      <c r="G5519" s="33" t="s">
        <v>18030</v>
      </c>
      <c r="H5519" s="33" t="s">
        <v>353</v>
      </c>
      <c r="I5519" s="33" t="s">
        <v>87</v>
      </c>
      <c r="J5519" s="62" t="s">
        <v>18031</v>
      </c>
      <c r="K5519" s="33" t="s">
        <v>18032</v>
      </c>
      <c r="L5519" s="33" t="s">
        <v>354</v>
      </c>
      <c r="M5519" s="1" t="s">
        <v>48169</v>
      </c>
      <c r="N5519" s="33" t="s">
        <v>20</v>
      </c>
      <c r="O5519" s="33" t="s">
        <v>36633</v>
      </c>
      <c r="P5519" s="33" t="s">
        <v>45771</v>
      </c>
      <c r="Q5519" s="33" t="s">
        <v>29986</v>
      </c>
      <c r="R5519" s="39" t="s">
        <v>18033</v>
      </c>
      <c r="S5519" s="33" t="s">
        <v>22</v>
      </c>
      <c r="T5519" s="33" t="s">
        <v>28</v>
      </c>
      <c r="U5519" s="33" t="s">
        <v>26487</v>
      </c>
      <c r="V5519" s="33" t="s">
        <v>26487</v>
      </c>
      <c r="W5519" s="33" t="s">
        <v>19153</v>
      </c>
      <c r="X5519" s="33" t="s">
        <v>93</v>
      </c>
      <c r="Y5519" s="33">
        <v>822</v>
      </c>
      <c r="AA5519" s="33" t="s">
        <v>42844</v>
      </c>
      <c r="AB5519" s="33">
        <v>2928</v>
      </c>
      <c r="AC5519" s="103">
        <v>16640</v>
      </c>
    </row>
    <row r="5520" spans="1:29" ht="13" customHeight="1" x14ac:dyDescent="0.2">
      <c r="A5520" s="33" t="s">
        <v>4518</v>
      </c>
      <c r="B5520" s="33">
        <v>31</v>
      </c>
      <c r="C5520" s="33" t="s">
        <v>13</v>
      </c>
      <c r="D5520" s="33" t="s">
        <v>30</v>
      </c>
      <c r="F5520" s="94">
        <v>42258</v>
      </c>
      <c r="G5520" s="33" t="s">
        <v>18087</v>
      </c>
      <c r="H5520" s="33" t="s">
        <v>372</v>
      </c>
      <c r="I5520" s="33" t="s">
        <v>373</v>
      </c>
      <c r="J5520" s="62" t="s">
        <v>1816</v>
      </c>
      <c r="K5520" s="33" t="s">
        <v>847</v>
      </c>
      <c r="L5520" s="33" t="s">
        <v>374</v>
      </c>
      <c r="M5520" s="1" t="s">
        <v>46586</v>
      </c>
      <c r="N5520" s="33" t="s">
        <v>20</v>
      </c>
      <c r="O5520" s="33" t="s">
        <v>18088</v>
      </c>
      <c r="P5520" s="33" t="s">
        <v>45771</v>
      </c>
      <c r="Q5520" s="33" t="s">
        <v>29986</v>
      </c>
      <c r="R5520" s="39" t="s">
        <v>18089</v>
      </c>
      <c r="S5520" s="33" t="s">
        <v>93</v>
      </c>
      <c r="T5520" s="33" t="s">
        <v>21</v>
      </c>
      <c r="U5520" s="33" t="s">
        <v>26689</v>
      </c>
      <c r="V5520" s="33" t="s">
        <v>26484</v>
      </c>
      <c r="W5520" s="33" t="s">
        <v>26485</v>
      </c>
      <c r="X5520" s="33" t="s">
        <v>93</v>
      </c>
      <c r="Y5520" s="33">
        <v>824</v>
      </c>
      <c r="AA5520" s="33" t="s">
        <v>42844</v>
      </c>
      <c r="AB5520" s="33">
        <v>2925</v>
      </c>
      <c r="AC5520" s="103">
        <v>16638</v>
      </c>
    </row>
    <row r="5521" spans="1:29" ht="13" customHeight="1" x14ac:dyDescent="0.2">
      <c r="A5521" s="33" t="s">
        <v>327</v>
      </c>
      <c r="B5521" s="33">
        <v>44</v>
      </c>
      <c r="C5521" s="33" t="s">
        <v>13</v>
      </c>
      <c r="D5521" s="33" t="s">
        <v>30</v>
      </c>
      <c r="F5521" s="94">
        <v>42258</v>
      </c>
      <c r="G5521" s="33" t="s">
        <v>18037</v>
      </c>
      <c r="H5521" s="33" t="s">
        <v>328</v>
      </c>
      <c r="I5521" s="33" t="s">
        <v>191</v>
      </c>
      <c r="J5521" s="62" t="s">
        <v>18038</v>
      </c>
      <c r="K5521" s="33" t="s">
        <v>933</v>
      </c>
      <c r="L5521" s="33" t="s">
        <v>329</v>
      </c>
      <c r="M5521" s="1" t="s">
        <v>48170</v>
      </c>
      <c r="N5521" s="33" t="s">
        <v>20</v>
      </c>
      <c r="O5521" s="33" t="s">
        <v>18039</v>
      </c>
      <c r="P5521" s="33" t="s">
        <v>45771</v>
      </c>
      <c r="Q5521" s="33" t="s">
        <v>29986</v>
      </c>
      <c r="R5521" s="39" t="s">
        <v>18040</v>
      </c>
      <c r="S5521" s="33" t="s">
        <v>93</v>
      </c>
      <c r="T5521" s="33" t="s">
        <v>21</v>
      </c>
      <c r="U5521" s="33" t="s">
        <v>26689</v>
      </c>
      <c r="V5521" s="33" t="s">
        <v>26484</v>
      </c>
      <c r="W5521" s="33" t="s">
        <v>26483</v>
      </c>
      <c r="X5521" s="33" t="s">
        <v>93</v>
      </c>
      <c r="Y5521" s="33">
        <v>831</v>
      </c>
      <c r="AA5521" s="33" t="s">
        <v>42844</v>
      </c>
      <c r="AB5521" s="33">
        <v>2926</v>
      </c>
      <c r="AC5521" s="103">
        <v>16639</v>
      </c>
    </row>
    <row r="5522" spans="1:29" ht="13" customHeight="1" x14ac:dyDescent="0.2">
      <c r="A5522" s="33" t="s">
        <v>386</v>
      </c>
      <c r="B5522" s="33">
        <v>29</v>
      </c>
      <c r="C5522" s="33" t="s">
        <v>13</v>
      </c>
      <c r="D5522" s="33" t="s">
        <v>78</v>
      </c>
      <c r="E5522" s="33" t="s">
        <v>387</v>
      </c>
      <c r="F5522" s="94">
        <v>42257</v>
      </c>
      <c r="G5522" s="33" t="s">
        <v>18044</v>
      </c>
      <c r="H5522" s="33" t="s">
        <v>196</v>
      </c>
      <c r="I5522" s="33" t="s">
        <v>197</v>
      </c>
      <c r="J5522" s="62" t="s">
        <v>388</v>
      </c>
      <c r="K5522" s="33" t="s">
        <v>389</v>
      </c>
      <c r="L5522" s="33" t="s">
        <v>18045</v>
      </c>
      <c r="M5522" s="1" t="s">
        <v>45939</v>
      </c>
      <c r="N5522" s="33" t="s">
        <v>20</v>
      </c>
      <c r="O5522" s="33" t="s">
        <v>18046</v>
      </c>
      <c r="P5522" s="33" t="s">
        <v>947</v>
      </c>
      <c r="Q5522" s="33" t="s">
        <v>29986</v>
      </c>
      <c r="R5522" s="39" t="s">
        <v>18047</v>
      </c>
      <c r="S5522" s="33" t="s">
        <v>93</v>
      </c>
      <c r="T5522" s="33" t="s">
        <v>21</v>
      </c>
      <c r="U5522" s="33" t="s">
        <v>26689</v>
      </c>
      <c r="V5522" s="33" t="s">
        <v>26484</v>
      </c>
      <c r="W5522" s="33" t="s">
        <v>26485</v>
      </c>
      <c r="X5522" s="33" t="s">
        <v>93</v>
      </c>
      <c r="Y5522" s="33">
        <v>819</v>
      </c>
      <c r="AA5522" s="33" t="s">
        <v>42844</v>
      </c>
      <c r="AB5522" s="33">
        <v>2920</v>
      </c>
      <c r="AC5522" s="103">
        <v>16634</v>
      </c>
    </row>
    <row r="5523" spans="1:29" ht="13" customHeight="1" x14ac:dyDescent="0.2">
      <c r="A5523" s="33" t="s">
        <v>390</v>
      </c>
      <c r="B5523" s="33">
        <v>31</v>
      </c>
      <c r="C5523" s="33" t="s">
        <v>13</v>
      </c>
      <c r="D5523" s="33" t="s">
        <v>14</v>
      </c>
      <c r="F5523" s="94">
        <v>42257</v>
      </c>
      <c r="G5523" s="33" t="s">
        <v>18051</v>
      </c>
      <c r="H5523" s="33" t="s">
        <v>391</v>
      </c>
      <c r="I5523" s="33" t="s">
        <v>392</v>
      </c>
      <c r="J5523" s="62" t="s">
        <v>18052</v>
      </c>
      <c r="K5523" s="33" t="s">
        <v>18053</v>
      </c>
      <c r="L5523" s="33" t="s">
        <v>393</v>
      </c>
      <c r="M5523" s="1" t="s">
        <v>48171</v>
      </c>
      <c r="N5523" s="33" t="s">
        <v>20</v>
      </c>
      <c r="O5523" s="33" t="s">
        <v>18054</v>
      </c>
      <c r="P5523" s="33" t="s">
        <v>17594</v>
      </c>
      <c r="Q5523" s="33" t="s">
        <v>29986</v>
      </c>
      <c r="R5523" s="39" t="s">
        <v>18055</v>
      </c>
      <c r="S5523" s="33" t="s">
        <v>22</v>
      </c>
      <c r="T5523" s="33" t="s">
        <v>21</v>
      </c>
      <c r="U5523" s="33" t="s">
        <v>26682</v>
      </c>
      <c r="V5523" s="33" t="s">
        <v>26484</v>
      </c>
      <c r="W5523" s="33" t="s">
        <v>26485</v>
      </c>
      <c r="X5523" s="33" t="s">
        <v>93</v>
      </c>
      <c r="Y5523" s="33">
        <v>817</v>
      </c>
      <c r="AA5523" s="33" t="s">
        <v>42843</v>
      </c>
      <c r="AB5523" s="33">
        <v>2923</v>
      </c>
      <c r="AC5523" s="103">
        <v>16632</v>
      </c>
    </row>
    <row r="5524" spans="1:29" ht="13" customHeight="1" x14ac:dyDescent="0.2">
      <c r="A5524" s="33" t="s">
        <v>375</v>
      </c>
      <c r="B5524" s="33">
        <v>32</v>
      </c>
      <c r="C5524" s="33" t="s">
        <v>13</v>
      </c>
      <c r="D5524" s="33" t="s">
        <v>30</v>
      </c>
      <c r="E5524" s="33" t="s">
        <v>376</v>
      </c>
      <c r="F5524" s="94">
        <v>42257</v>
      </c>
      <c r="G5524" s="33" t="s">
        <v>18041</v>
      </c>
      <c r="H5524" s="33" t="s">
        <v>377</v>
      </c>
      <c r="I5524" s="33" t="s">
        <v>38</v>
      </c>
      <c r="J5524" s="62" t="s">
        <v>18042</v>
      </c>
      <c r="K5524" s="33" t="s">
        <v>1643</v>
      </c>
      <c r="L5524" s="33" t="s">
        <v>378</v>
      </c>
      <c r="M5524" s="1" t="s">
        <v>47413</v>
      </c>
      <c r="N5524" s="33" t="s">
        <v>20</v>
      </c>
      <c r="O5524" s="33" t="s">
        <v>36634</v>
      </c>
      <c r="P5524" s="33" t="s">
        <v>947</v>
      </c>
      <c r="Q5524" s="33" t="s">
        <v>29986</v>
      </c>
      <c r="R5524" s="39" t="s">
        <v>18043</v>
      </c>
      <c r="S5524" s="33" t="s">
        <v>93</v>
      </c>
      <c r="T5524" s="33" t="s">
        <v>21</v>
      </c>
      <c r="U5524" s="33" t="s">
        <v>26689</v>
      </c>
      <c r="V5524" s="33" t="s">
        <v>26484</v>
      </c>
      <c r="W5524" s="33" t="s">
        <v>26486</v>
      </c>
      <c r="X5524" s="33" t="s">
        <v>93</v>
      </c>
      <c r="Y5524" s="33">
        <v>820</v>
      </c>
      <c r="AA5524" s="33" t="s">
        <v>42844</v>
      </c>
      <c r="AB5524" s="33">
        <v>2921</v>
      </c>
      <c r="AC5524" s="103">
        <v>16635</v>
      </c>
    </row>
    <row r="5525" spans="1:29" ht="13" customHeight="1" x14ac:dyDescent="0.2">
      <c r="A5525" s="33" t="s">
        <v>17881</v>
      </c>
      <c r="B5525" s="33">
        <v>35</v>
      </c>
      <c r="C5525" s="33" t="s">
        <v>13</v>
      </c>
      <c r="D5525" s="33" t="s">
        <v>41</v>
      </c>
      <c r="F5525" s="94">
        <v>42257</v>
      </c>
      <c r="G5525" s="33" t="s">
        <v>22059</v>
      </c>
      <c r="H5525" s="33" t="s">
        <v>384</v>
      </c>
      <c r="I5525" s="33" t="s">
        <v>38</v>
      </c>
      <c r="J5525" s="62" t="s">
        <v>3326</v>
      </c>
      <c r="K5525" s="33" t="s">
        <v>287</v>
      </c>
      <c r="L5525" s="33" t="s">
        <v>385</v>
      </c>
      <c r="M5525" s="1" t="s">
        <v>45976</v>
      </c>
      <c r="N5525" s="33" t="s">
        <v>20</v>
      </c>
      <c r="O5525" s="33" t="s">
        <v>18090</v>
      </c>
      <c r="P5525" s="33" t="s">
        <v>45771</v>
      </c>
      <c r="Q5525" s="33" t="s">
        <v>29986</v>
      </c>
      <c r="R5525" s="39" t="s">
        <v>18091</v>
      </c>
      <c r="S5525" s="33" t="s">
        <v>509</v>
      </c>
      <c r="T5525" s="33" t="s">
        <v>21</v>
      </c>
      <c r="U5525" s="33" t="s">
        <v>26682</v>
      </c>
      <c r="V5525" s="33" t="s">
        <v>26482</v>
      </c>
      <c r="W5525" s="33" t="s">
        <v>26485</v>
      </c>
      <c r="X5525" s="33" t="s">
        <v>93</v>
      </c>
      <c r="Y5525" s="33">
        <v>818</v>
      </c>
      <c r="AA5525" s="33" t="s">
        <v>42844</v>
      </c>
      <c r="AB5525" s="33">
        <v>2924</v>
      </c>
      <c r="AC5525" s="103">
        <v>16631</v>
      </c>
    </row>
    <row r="5526" spans="1:29" ht="13" customHeight="1" x14ac:dyDescent="0.2">
      <c r="A5526" s="33" t="s">
        <v>379</v>
      </c>
      <c r="B5526" s="33">
        <v>41</v>
      </c>
      <c r="C5526" s="33" t="s">
        <v>13</v>
      </c>
      <c r="D5526" s="33" t="s">
        <v>41</v>
      </c>
      <c r="E5526" s="33" t="s">
        <v>380</v>
      </c>
      <c r="F5526" s="94">
        <v>42257</v>
      </c>
      <c r="G5526" s="33" t="s">
        <v>381</v>
      </c>
      <c r="H5526" s="33" t="s">
        <v>382</v>
      </c>
      <c r="I5526" s="33" t="s">
        <v>38</v>
      </c>
      <c r="J5526" s="62" t="s">
        <v>18048</v>
      </c>
      <c r="K5526" s="33" t="s">
        <v>91</v>
      </c>
      <c r="L5526" s="33" t="s">
        <v>383</v>
      </c>
      <c r="M5526" s="1" t="s">
        <v>45973</v>
      </c>
      <c r="N5526" s="33" t="s">
        <v>20</v>
      </c>
      <c r="O5526" s="33" t="s">
        <v>18049</v>
      </c>
      <c r="P5526" s="33" t="s">
        <v>31864</v>
      </c>
      <c r="Q5526" s="33" t="s">
        <v>29986</v>
      </c>
      <c r="R5526" s="39" t="s">
        <v>18050</v>
      </c>
      <c r="S5526" s="33" t="s">
        <v>93</v>
      </c>
      <c r="T5526" s="33" t="s">
        <v>21</v>
      </c>
      <c r="U5526" s="33" t="s">
        <v>26689</v>
      </c>
      <c r="V5526" s="33" t="s">
        <v>26484</v>
      </c>
      <c r="W5526" s="33" t="s">
        <v>26483</v>
      </c>
      <c r="X5526" s="33" t="s">
        <v>93</v>
      </c>
      <c r="Y5526" s="33">
        <v>823</v>
      </c>
      <c r="AA5526" s="33" t="s">
        <v>42842</v>
      </c>
      <c r="AB5526" s="33">
        <v>2922</v>
      </c>
      <c r="AC5526" s="103">
        <v>16633</v>
      </c>
    </row>
    <row r="5527" spans="1:29" ht="13" customHeight="1" x14ac:dyDescent="0.2">
      <c r="A5527" s="33" t="s">
        <v>403</v>
      </c>
      <c r="B5527" s="33">
        <v>25</v>
      </c>
      <c r="C5527" s="33" t="s">
        <v>13</v>
      </c>
      <c r="D5527" s="33" t="s">
        <v>30</v>
      </c>
      <c r="E5527" s="33" t="s">
        <v>404</v>
      </c>
      <c r="F5527" s="94">
        <v>42256</v>
      </c>
      <c r="G5527" s="33" t="s">
        <v>18056</v>
      </c>
      <c r="H5527" s="33" t="s">
        <v>405</v>
      </c>
      <c r="I5527" s="33" t="s">
        <v>406</v>
      </c>
      <c r="J5527" s="62" t="s">
        <v>18057</v>
      </c>
      <c r="K5527" s="33" t="s">
        <v>3715</v>
      </c>
      <c r="L5527" s="33" t="s">
        <v>407</v>
      </c>
      <c r="M5527" s="1" t="s">
        <v>48172</v>
      </c>
      <c r="N5527" s="33" t="s">
        <v>20</v>
      </c>
      <c r="O5527" s="33" t="s">
        <v>18058</v>
      </c>
      <c r="P5527" s="33" t="s">
        <v>45771</v>
      </c>
      <c r="Q5527" s="33" t="s">
        <v>29986</v>
      </c>
      <c r="R5527" s="39" t="s">
        <v>18059</v>
      </c>
      <c r="S5527" s="33" t="s">
        <v>93</v>
      </c>
      <c r="T5527" s="33" t="s">
        <v>21</v>
      </c>
      <c r="U5527" s="33" t="s">
        <v>26689</v>
      </c>
      <c r="V5527" s="33" t="s">
        <v>26484</v>
      </c>
      <c r="W5527" s="33" t="s">
        <v>26485</v>
      </c>
      <c r="X5527" s="33" t="s">
        <v>93</v>
      </c>
      <c r="Y5527" s="33">
        <v>812</v>
      </c>
      <c r="AA5527" s="33" t="s">
        <v>42844</v>
      </c>
      <c r="AB5527" s="33">
        <v>2916</v>
      </c>
      <c r="AC5527" s="103">
        <v>16626</v>
      </c>
    </row>
    <row r="5528" spans="1:29" ht="13" customHeight="1" x14ac:dyDescent="0.2">
      <c r="A5528" s="33" t="s">
        <v>394</v>
      </c>
      <c r="B5528" s="33">
        <v>33</v>
      </c>
      <c r="C5528" s="33" t="s">
        <v>13</v>
      </c>
      <c r="D5528" s="33" t="s">
        <v>127</v>
      </c>
      <c r="E5528" s="33" t="s">
        <v>395</v>
      </c>
      <c r="F5528" s="94">
        <v>42256</v>
      </c>
      <c r="G5528" s="33" t="s">
        <v>18062</v>
      </c>
      <c r="H5528" s="33" t="s">
        <v>396</v>
      </c>
      <c r="I5528" s="33" t="s">
        <v>308</v>
      </c>
      <c r="J5528" s="62" t="s">
        <v>18063</v>
      </c>
      <c r="K5528" s="33" t="s">
        <v>18064</v>
      </c>
      <c r="L5528" s="33" t="s">
        <v>30575</v>
      </c>
      <c r="M5528" s="1" t="s">
        <v>47335</v>
      </c>
      <c r="N5528" s="33" t="s">
        <v>20</v>
      </c>
      <c r="O5528" s="33" t="s">
        <v>36635</v>
      </c>
      <c r="P5528" s="33" t="s">
        <v>45771</v>
      </c>
      <c r="Q5528" s="33" t="s">
        <v>29986</v>
      </c>
      <c r="R5528" s="39" t="s">
        <v>18065</v>
      </c>
      <c r="S5528" s="33" t="s">
        <v>93</v>
      </c>
      <c r="T5528" s="33" t="s">
        <v>21</v>
      </c>
      <c r="U5528" s="33" t="s">
        <v>26689</v>
      </c>
      <c r="V5528" s="33" t="s">
        <v>26484</v>
      </c>
      <c r="W5528" s="33" t="s">
        <v>26483</v>
      </c>
      <c r="X5528" s="33" t="s">
        <v>93</v>
      </c>
      <c r="Y5528" s="33">
        <v>816</v>
      </c>
      <c r="AA5528" s="33" t="s">
        <v>42844</v>
      </c>
      <c r="AB5528" s="33">
        <v>2917</v>
      </c>
      <c r="AC5528" s="103">
        <v>16625</v>
      </c>
    </row>
    <row r="5529" spans="1:29" ht="13" customHeight="1" x14ac:dyDescent="0.2">
      <c r="A5529" s="33" t="s">
        <v>397</v>
      </c>
      <c r="B5529" s="33">
        <v>37</v>
      </c>
      <c r="C5529" s="33" t="s">
        <v>13</v>
      </c>
      <c r="D5529" s="33" t="s">
        <v>78</v>
      </c>
      <c r="F5529" s="94">
        <v>42256</v>
      </c>
      <c r="G5529" s="33" t="s">
        <v>18060</v>
      </c>
      <c r="H5529" s="33" t="s">
        <v>398</v>
      </c>
      <c r="I5529" s="33" t="s">
        <v>399</v>
      </c>
      <c r="J5529" s="62" t="s">
        <v>400</v>
      </c>
      <c r="K5529" s="33" t="s">
        <v>401</v>
      </c>
      <c r="L5529" s="33" t="s">
        <v>402</v>
      </c>
      <c r="M5529" s="1" t="s">
        <v>45936</v>
      </c>
      <c r="N5529" s="33" t="s">
        <v>20</v>
      </c>
      <c r="O5529" s="33" t="s">
        <v>19035</v>
      </c>
      <c r="P5529" s="33" t="s">
        <v>45771</v>
      </c>
      <c r="Q5529" s="33" t="s">
        <v>29986</v>
      </c>
      <c r="R5529" s="39" t="s">
        <v>18061</v>
      </c>
      <c r="S5529" s="33" t="s">
        <v>509</v>
      </c>
      <c r="T5529" s="33" t="s">
        <v>21</v>
      </c>
      <c r="U5529" s="33" t="s">
        <v>29320</v>
      </c>
      <c r="V5529" s="33" t="s">
        <v>26482</v>
      </c>
      <c r="W5529" s="33" t="s">
        <v>26485</v>
      </c>
      <c r="X5529" s="33" t="s">
        <v>93</v>
      </c>
      <c r="Y5529" s="33">
        <v>815</v>
      </c>
      <c r="AA5529" s="33" t="s">
        <v>42842</v>
      </c>
      <c r="AB5529" s="33">
        <v>2918</v>
      </c>
      <c r="AC5529" s="103">
        <v>16627</v>
      </c>
    </row>
    <row r="5530" spans="1:29" ht="13" customHeight="1" x14ac:dyDescent="0.2">
      <c r="A5530" s="33" t="s">
        <v>333</v>
      </c>
      <c r="B5530" s="33">
        <v>59</v>
      </c>
      <c r="C5530" s="33" t="s">
        <v>13</v>
      </c>
      <c r="D5530" s="33" t="s">
        <v>14</v>
      </c>
      <c r="F5530" s="94">
        <v>42256</v>
      </c>
      <c r="G5530" s="33" t="s">
        <v>22060</v>
      </c>
      <c r="H5530" s="33" t="s">
        <v>334</v>
      </c>
      <c r="I5530" s="33" t="s">
        <v>38</v>
      </c>
      <c r="J5530" s="62" t="s">
        <v>18066</v>
      </c>
      <c r="K5530" s="33" t="s">
        <v>91</v>
      </c>
      <c r="L5530" s="33" t="s">
        <v>335</v>
      </c>
      <c r="M5530" s="1" t="s">
        <v>46381</v>
      </c>
      <c r="N5530" s="33" t="s">
        <v>20</v>
      </c>
      <c r="O5530" s="33" t="s">
        <v>18067</v>
      </c>
      <c r="P5530" s="33" t="s">
        <v>947</v>
      </c>
      <c r="Q5530" s="33" t="s">
        <v>29986</v>
      </c>
      <c r="R5530" s="39" t="s">
        <v>18068</v>
      </c>
      <c r="S5530" s="33" t="s">
        <v>93</v>
      </c>
      <c r="T5530" s="33" t="s">
        <v>21</v>
      </c>
      <c r="U5530" s="33" t="s">
        <v>26682</v>
      </c>
      <c r="V5530" s="33" t="s">
        <v>26484</v>
      </c>
      <c r="W5530" s="33" t="s">
        <v>26485</v>
      </c>
      <c r="X5530" s="33" t="s">
        <v>93</v>
      </c>
      <c r="Y5530" s="33">
        <v>879</v>
      </c>
      <c r="AA5530" s="33" t="s">
        <v>42844</v>
      </c>
      <c r="AB5530" s="33">
        <v>2919</v>
      </c>
      <c r="AC5530" s="103">
        <v>16624</v>
      </c>
    </row>
    <row r="5531" spans="1:29" ht="13" customHeight="1" x14ac:dyDescent="0.2">
      <c r="A5531" s="33" t="s">
        <v>304</v>
      </c>
      <c r="B5531" s="33">
        <v>19</v>
      </c>
      <c r="C5531" s="33" t="s">
        <v>13</v>
      </c>
      <c r="D5531" s="33" t="s">
        <v>127</v>
      </c>
      <c r="E5531" s="33" t="s">
        <v>305</v>
      </c>
      <c r="F5531" s="94">
        <v>42255</v>
      </c>
      <c r="G5531" s="33" t="s">
        <v>306</v>
      </c>
      <c r="H5531" s="33" t="s">
        <v>307</v>
      </c>
      <c r="I5531" s="33" t="s">
        <v>308</v>
      </c>
      <c r="J5531" s="62" t="s">
        <v>18071</v>
      </c>
      <c r="K5531" s="33" t="s">
        <v>18064</v>
      </c>
      <c r="L5531" s="33" t="s">
        <v>309</v>
      </c>
      <c r="M5531" s="1" t="s">
        <v>47572</v>
      </c>
      <c r="N5531" s="33" t="s">
        <v>20</v>
      </c>
      <c r="O5531" s="33" t="s">
        <v>18072</v>
      </c>
      <c r="P5531" s="33" t="s">
        <v>45771</v>
      </c>
      <c r="Q5531" s="33" t="s">
        <v>29986</v>
      </c>
      <c r="R5531" s="39" t="s">
        <v>18073</v>
      </c>
      <c r="S5531" s="33" t="s">
        <v>93</v>
      </c>
      <c r="T5531" s="33" t="s">
        <v>21</v>
      </c>
      <c r="U5531" s="33" t="s">
        <v>26689</v>
      </c>
      <c r="V5531" s="33" t="s">
        <v>26484</v>
      </c>
      <c r="W5531" s="33" t="s">
        <v>26485</v>
      </c>
      <c r="X5531" s="33" t="s">
        <v>93</v>
      </c>
      <c r="Y5531" s="33">
        <v>836</v>
      </c>
      <c r="AA5531" s="33" t="s">
        <v>42843</v>
      </c>
      <c r="AB5531" s="33">
        <v>2914</v>
      </c>
      <c r="AC5531" s="103">
        <v>16622</v>
      </c>
    </row>
    <row r="5532" spans="1:29" ht="13" customHeight="1" x14ac:dyDescent="0.2">
      <c r="A5532" s="33" t="s">
        <v>359</v>
      </c>
      <c r="B5532" s="33">
        <v>24</v>
      </c>
      <c r="C5532" s="33" t="s">
        <v>13</v>
      </c>
      <c r="D5532" s="33" t="s">
        <v>30</v>
      </c>
      <c r="E5532" s="33" t="s">
        <v>360</v>
      </c>
      <c r="F5532" s="94">
        <v>42255</v>
      </c>
      <c r="G5532" s="33" t="s">
        <v>22061</v>
      </c>
      <c r="H5532" s="33" t="s">
        <v>186</v>
      </c>
      <c r="I5532" s="33" t="s">
        <v>62</v>
      </c>
      <c r="J5532" s="62" t="s">
        <v>17971</v>
      </c>
      <c r="K5532" s="33" t="s">
        <v>3167</v>
      </c>
      <c r="L5532" s="33" t="s">
        <v>361</v>
      </c>
      <c r="M5532" s="1" t="s">
        <v>47724</v>
      </c>
      <c r="N5532" s="33" t="s">
        <v>362</v>
      </c>
      <c r="O5532" s="33" t="s">
        <v>18069</v>
      </c>
      <c r="P5532" s="33" t="s">
        <v>45771</v>
      </c>
      <c r="Q5532" s="33" t="s">
        <v>29986</v>
      </c>
      <c r="R5532" s="39" t="s">
        <v>18070</v>
      </c>
      <c r="S5532" s="33" t="s">
        <v>22</v>
      </c>
      <c r="T5532" s="33" t="s">
        <v>45897</v>
      </c>
      <c r="U5532" s="51" t="s">
        <v>49804</v>
      </c>
      <c r="AA5532" s="33" t="s">
        <v>42844</v>
      </c>
      <c r="AB5532" s="33">
        <v>2915</v>
      </c>
      <c r="AC5532" s="103">
        <v>16623</v>
      </c>
    </row>
    <row r="5533" spans="1:29" ht="13" customHeight="1" x14ac:dyDescent="0.2">
      <c r="A5533" s="33" t="s">
        <v>408</v>
      </c>
      <c r="B5533" s="33">
        <v>45</v>
      </c>
      <c r="C5533" s="33" t="s">
        <v>13</v>
      </c>
      <c r="D5533" s="33" t="s">
        <v>41</v>
      </c>
      <c r="E5533" s="33" t="s">
        <v>409</v>
      </c>
      <c r="F5533" s="94">
        <v>42254</v>
      </c>
      <c r="G5533" s="33" t="s">
        <v>410</v>
      </c>
      <c r="H5533" s="33" t="s">
        <v>182</v>
      </c>
      <c r="I5533" s="33" t="s">
        <v>38</v>
      </c>
      <c r="J5533" s="62" t="s">
        <v>11944</v>
      </c>
      <c r="K5533" s="33" t="s">
        <v>182</v>
      </c>
      <c r="L5533" s="33" t="s">
        <v>183</v>
      </c>
      <c r="M5533" s="1" t="s">
        <v>46155</v>
      </c>
      <c r="N5533" s="33" t="s">
        <v>20</v>
      </c>
      <c r="O5533" s="33" t="s">
        <v>18074</v>
      </c>
      <c r="P5533" s="33" t="s">
        <v>45771</v>
      </c>
      <c r="Q5533" s="33" t="s">
        <v>29986</v>
      </c>
      <c r="R5533" s="39" t="s">
        <v>18075</v>
      </c>
      <c r="S5533" s="33" t="s">
        <v>93</v>
      </c>
      <c r="T5533" s="33" t="s">
        <v>21</v>
      </c>
      <c r="U5533" s="33" t="s">
        <v>26496</v>
      </c>
      <c r="V5533" s="33" t="s">
        <v>26482</v>
      </c>
      <c r="W5533" s="33" t="s">
        <v>26486</v>
      </c>
      <c r="X5533" s="33" t="s">
        <v>509</v>
      </c>
      <c r="Y5533" s="33">
        <v>813</v>
      </c>
      <c r="AA5533" s="33" t="s">
        <v>42844</v>
      </c>
      <c r="AB5533" s="33">
        <v>2911</v>
      </c>
      <c r="AC5533" s="103">
        <v>16619</v>
      </c>
    </row>
    <row r="5534" spans="1:29" ht="13" customHeight="1" x14ac:dyDescent="0.2">
      <c r="A5534" s="33" t="s">
        <v>419</v>
      </c>
      <c r="B5534" s="33">
        <v>1</v>
      </c>
      <c r="C5534" s="33" t="s">
        <v>13</v>
      </c>
      <c r="D5534" s="33" t="s">
        <v>30</v>
      </c>
      <c r="E5534" s="33" t="s">
        <v>420</v>
      </c>
      <c r="F5534" s="94">
        <v>42254</v>
      </c>
      <c r="G5534" s="33" t="s">
        <v>18799</v>
      </c>
      <c r="H5534" s="33" t="s">
        <v>18800</v>
      </c>
      <c r="I5534" s="33" t="s">
        <v>297</v>
      </c>
      <c r="J5534" s="62">
        <v>38251</v>
      </c>
      <c r="K5534" s="33" t="s">
        <v>7609</v>
      </c>
      <c r="L5534" s="33" t="s">
        <v>18798</v>
      </c>
      <c r="M5534" s="1" t="s">
        <v>48174</v>
      </c>
      <c r="N5534" s="33" t="s">
        <v>20</v>
      </c>
      <c r="O5534" s="33" t="s">
        <v>18797</v>
      </c>
      <c r="P5534" s="33" t="s">
        <v>1080</v>
      </c>
      <c r="Q5534" s="33" t="s">
        <v>1081</v>
      </c>
      <c r="R5534" s="39" t="str">
        <f>HYPERLINK("http://wreg.com/2015/09/24/paris-police-officer-charged-for-murdering-his-own-son/","http://wreg.com/2015/09/24/paris-police-officer-charged-for-murdering-his-own-son/")</f>
        <v>http://wreg.com/2015/09/24/paris-police-officer-charged-for-murdering-his-own-son/</v>
      </c>
      <c r="S5534" s="33" t="s">
        <v>22</v>
      </c>
      <c r="T5534" s="33" t="s">
        <v>45897</v>
      </c>
      <c r="U5534" s="51" t="s">
        <v>49804</v>
      </c>
      <c r="Z5534" s="33" t="s">
        <v>42353</v>
      </c>
      <c r="AA5534" s="33" t="s">
        <v>42843</v>
      </c>
      <c r="AB5534" s="33">
        <v>2913</v>
      </c>
      <c r="AC5534" s="103">
        <v>16595</v>
      </c>
    </row>
    <row r="5535" spans="1:29" ht="13" customHeight="1" x14ac:dyDescent="0.2">
      <c r="A5535" s="33" t="s">
        <v>411</v>
      </c>
      <c r="B5535" s="33">
        <v>41</v>
      </c>
      <c r="C5535" s="33" t="s">
        <v>13</v>
      </c>
      <c r="D5535" s="33" t="s">
        <v>78</v>
      </c>
      <c r="E5535" s="33" t="s">
        <v>18777</v>
      </c>
      <c r="F5535" s="94">
        <v>42254</v>
      </c>
      <c r="G5535" s="33" t="s">
        <v>22062</v>
      </c>
      <c r="H5535" s="33" t="s">
        <v>412</v>
      </c>
      <c r="I5535" s="33" t="s">
        <v>50</v>
      </c>
      <c r="J5535" s="62" t="s">
        <v>18076</v>
      </c>
      <c r="K5535" s="33" t="s">
        <v>1054</v>
      </c>
      <c r="L5535" s="33" t="s">
        <v>413</v>
      </c>
      <c r="M5535" s="1" t="s">
        <v>48173</v>
      </c>
      <c r="N5535" s="33" t="s">
        <v>2896</v>
      </c>
      <c r="O5535" s="33" t="s">
        <v>18077</v>
      </c>
      <c r="P5535" s="33" t="s">
        <v>45771</v>
      </c>
      <c r="Q5535" s="33" t="s">
        <v>29986</v>
      </c>
      <c r="R5535" s="39" t="s">
        <v>18078</v>
      </c>
      <c r="S5535" s="33" t="s">
        <v>93</v>
      </c>
      <c r="T5535" s="33" t="s">
        <v>45897</v>
      </c>
      <c r="U5535" s="51" t="s">
        <v>49804</v>
      </c>
      <c r="Z5535" s="33" t="s">
        <v>42353</v>
      </c>
      <c r="AA5535" s="33" t="s">
        <v>42842</v>
      </c>
      <c r="AB5535" s="33">
        <v>2912</v>
      </c>
      <c r="AC5535" s="103">
        <v>16618</v>
      </c>
    </row>
    <row r="5536" spans="1:29" ht="13" customHeight="1" x14ac:dyDescent="0.2">
      <c r="A5536" s="33" t="s">
        <v>425</v>
      </c>
      <c r="B5536" s="33">
        <v>28</v>
      </c>
      <c r="C5536" s="33" t="s">
        <v>13</v>
      </c>
      <c r="D5536" s="33" t="s">
        <v>14</v>
      </c>
      <c r="E5536" s="33" t="s">
        <v>426</v>
      </c>
      <c r="F5536" s="94">
        <v>42253</v>
      </c>
      <c r="G5536" s="33" t="s">
        <v>22063</v>
      </c>
      <c r="H5536" s="33" t="s">
        <v>427</v>
      </c>
      <c r="I5536" s="33" t="s">
        <v>18</v>
      </c>
      <c r="J5536" s="62" t="s">
        <v>5417</v>
      </c>
      <c r="K5536" s="33" t="s">
        <v>5418</v>
      </c>
      <c r="L5536" s="33" t="s">
        <v>428</v>
      </c>
      <c r="M5536" s="1" t="s">
        <v>46120</v>
      </c>
      <c r="N5536" s="33" t="s">
        <v>20</v>
      </c>
      <c r="O5536" s="33" t="s">
        <v>18085</v>
      </c>
      <c r="P5536" s="33" t="s">
        <v>45771</v>
      </c>
      <c r="Q5536" s="33" t="s">
        <v>29986</v>
      </c>
      <c r="R5536" s="39" t="s">
        <v>18086</v>
      </c>
      <c r="S5536" s="33" t="s">
        <v>509</v>
      </c>
      <c r="T5536" s="33" t="s">
        <v>21</v>
      </c>
      <c r="U5536" s="33" t="s">
        <v>26689</v>
      </c>
      <c r="V5536" s="33" t="s">
        <v>26484</v>
      </c>
      <c r="W5536" s="33" t="s">
        <v>26483</v>
      </c>
      <c r="X5536" s="33" t="s">
        <v>93</v>
      </c>
      <c r="Y5536" s="33">
        <v>810</v>
      </c>
      <c r="AA5536" s="33" t="s">
        <v>42842</v>
      </c>
      <c r="AB5536" s="33">
        <v>2909</v>
      </c>
      <c r="AC5536" s="103">
        <v>16615</v>
      </c>
    </row>
    <row r="5537" spans="1:29" ht="13" customHeight="1" x14ac:dyDescent="0.2">
      <c r="A5537" s="33" t="s">
        <v>414</v>
      </c>
      <c r="B5537" s="33">
        <v>45</v>
      </c>
      <c r="C5537" s="33" t="s">
        <v>13</v>
      </c>
      <c r="D5537" s="33" t="s">
        <v>30</v>
      </c>
      <c r="E5537" s="33" t="s">
        <v>415</v>
      </c>
      <c r="F5537" s="94">
        <v>42253</v>
      </c>
      <c r="G5537" s="33" t="s">
        <v>416</v>
      </c>
      <c r="H5537" s="33" t="s">
        <v>417</v>
      </c>
      <c r="I5537" s="33" t="s">
        <v>177</v>
      </c>
      <c r="J5537" s="62" t="s">
        <v>1614</v>
      </c>
      <c r="K5537" s="33" t="s">
        <v>728</v>
      </c>
      <c r="L5537" s="33" t="s">
        <v>418</v>
      </c>
      <c r="M5537" s="1" t="s">
        <v>46545</v>
      </c>
      <c r="N5537" s="33" t="s">
        <v>20</v>
      </c>
      <c r="O5537" s="33" t="s">
        <v>18079</v>
      </c>
      <c r="P5537" s="33" t="s">
        <v>45771</v>
      </c>
      <c r="Q5537" s="33" t="s">
        <v>29986</v>
      </c>
      <c r="R5537" s="39" t="s">
        <v>18080</v>
      </c>
      <c r="S5537" s="33" t="s">
        <v>93</v>
      </c>
      <c r="T5537" s="33" t="s">
        <v>21</v>
      </c>
      <c r="U5537" s="33" t="s">
        <v>26689</v>
      </c>
      <c r="V5537" s="33" t="s">
        <v>26484</v>
      </c>
      <c r="W5537" s="33" t="s">
        <v>26485</v>
      </c>
      <c r="X5537" s="33" t="s">
        <v>93</v>
      </c>
      <c r="Y5537" s="33">
        <v>811</v>
      </c>
      <c r="AA5537" s="33" t="s">
        <v>42844</v>
      </c>
      <c r="AB5537" s="33">
        <v>2910</v>
      </c>
      <c r="AC5537" s="103">
        <v>16617</v>
      </c>
    </row>
    <row r="5538" spans="1:29" ht="13" customHeight="1" x14ac:dyDescent="0.2">
      <c r="A5538" s="33" t="s">
        <v>421</v>
      </c>
      <c r="B5538" s="33">
        <v>59</v>
      </c>
      <c r="C5538" s="33" t="s">
        <v>13</v>
      </c>
      <c r="D5538" s="33" t="s">
        <v>41</v>
      </c>
      <c r="E5538" s="33" t="s">
        <v>422</v>
      </c>
      <c r="F5538" s="94">
        <v>42253</v>
      </c>
      <c r="G5538" s="33" t="s">
        <v>423</v>
      </c>
      <c r="H5538" s="33" t="s">
        <v>195</v>
      </c>
      <c r="I5538" s="33" t="s">
        <v>55</v>
      </c>
      <c r="J5538" s="62" t="s">
        <v>18082</v>
      </c>
      <c r="K5538" s="33" t="s">
        <v>147</v>
      </c>
      <c r="L5538" s="33" t="s">
        <v>424</v>
      </c>
      <c r="M5538" s="1" t="s">
        <v>46635</v>
      </c>
      <c r="N5538" s="33" t="s">
        <v>20</v>
      </c>
      <c r="O5538" s="33" t="s">
        <v>18083</v>
      </c>
      <c r="P5538" s="33" t="s">
        <v>45771</v>
      </c>
      <c r="Q5538" s="33" t="s">
        <v>29986</v>
      </c>
      <c r="R5538" s="39" t="s">
        <v>18084</v>
      </c>
      <c r="S5538" s="33" t="s">
        <v>93</v>
      </c>
      <c r="T5538" s="33" t="s">
        <v>21</v>
      </c>
      <c r="U5538" s="33" t="s">
        <v>26689</v>
      </c>
      <c r="V5538" s="33" t="s">
        <v>26484</v>
      </c>
      <c r="W5538" s="33" t="s">
        <v>26483</v>
      </c>
      <c r="X5538" s="33" t="s">
        <v>93</v>
      </c>
      <c r="Y5538" s="33">
        <v>809</v>
      </c>
      <c r="AA5538" s="33" t="s">
        <v>42842</v>
      </c>
      <c r="AB5538" s="33">
        <v>2908</v>
      </c>
      <c r="AC5538" s="103">
        <v>16616</v>
      </c>
    </row>
    <row r="5539" spans="1:29" ht="13" customHeight="1" x14ac:dyDescent="0.2">
      <c r="A5539" s="33" t="s">
        <v>441</v>
      </c>
      <c r="B5539" s="33">
        <v>32</v>
      </c>
      <c r="C5539" s="33" t="s">
        <v>13</v>
      </c>
      <c r="D5539" s="33" t="s">
        <v>41</v>
      </c>
      <c r="E5539" s="33" t="s">
        <v>442</v>
      </c>
      <c r="F5539" s="94">
        <v>42252</v>
      </c>
      <c r="G5539" s="33" t="s">
        <v>443</v>
      </c>
      <c r="H5539" s="33" t="s">
        <v>444</v>
      </c>
      <c r="I5539" s="33" t="s">
        <v>38</v>
      </c>
      <c r="J5539" s="62" t="s">
        <v>17805</v>
      </c>
      <c r="K5539" s="33" t="s">
        <v>287</v>
      </c>
      <c r="L5539" s="33" t="s">
        <v>445</v>
      </c>
      <c r="M5539" s="1" t="s">
        <v>46674</v>
      </c>
      <c r="N5539" s="33" t="s">
        <v>20</v>
      </c>
      <c r="O5539" s="33" t="s">
        <v>18096</v>
      </c>
      <c r="P5539" s="33" t="s">
        <v>45771</v>
      </c>
      <c r="Q5539" s="33" t="s">
        <v>29986</v>
      </c>
      <c r="R5539" s="39" t="s">
        <v>18097</v>
      </c>
      <c r="S5539" s="33" t="s">
        <v>509</v>
      </c>
      <c r="T5539" s="33" t="s">
        <v>21</v>
      </c>
      <c r="U5539" s="33" t="s">
        <v>26496</v>
      </c>
      <c r="V5539" s="33" t="s">
        <v>26482</v>
      </c>
      <c r="W5539" s="33" t="s">
        <v>26485</v>
      </c>
      <c r="X5539" s="33" t="s">
        <v>509</v>
      </c>
      <c r="Y5539" s="33">
        <v>806</v>
      </c>
      <c r="AA5539" s="33" t="s">
        <v>42842</v>
      </c>
      <c r="AB5539" s="33">
        <v>2904</v>
      </c>
      <c r="AC5539" s="103">
        <v>16606</v>
      </c>
    </row>
    <row r="5540" spans="1:29" ht="13" customHeight="1" x14ac:dyDescent="0.2">
      <c r="A5540" s="33" t="s">
        <v>439</v>
      </c>
      <c r="B5540" s="33">
        <v>35</v>
      </c>
      <c r="C5540" s="33" t="s">
        <v>13</v>
      </c>
      <c r="D5540" s="33" t="s">
        <v>78</v>
      </c>
      <c r="E5540" s="33" t="s">
        <v>440</v>
      </c>
      <c r="F5540" s="94">
        <v>42252</v>
      </c>
      <c r="G5540" s="33" t="s">
        <v>435</v>
      </c>
      <c r="H5540" s="33" t="s">
        <v>436</v>
      </c>
      <c r="I5540" s="33" t="s">
        <v>224</v>
      </c>
      <c r="J5540" s="62" t="s">
        <v>437</v>
      </c>
      <c r="K5540" s="33" t="s">
        <v>12055</v>
      </c>
      <c r="L5540" s="33" t="s">
        <v>438</v>
      </c>
      <c r="M5540" s="1" t="s">
        <v>46160</v>
      </c>
      <c r="N5540" s="33" t="s">
        <v>20</v>
      </c>
      <c r="O5540" s="33" t="s">
        <v>18092</v>
      </c>
      <c r="P5540" s="33" t="s">
        <v>45771</v>
      </c>
      <c r="Q5540" s="33" t="s">
        <v>29986</v>
      </c>
      <c r="R5540" s="39" t="s">
        <v>18093</v>
      </c>
      <c r="S5540" s="33" t="s">
        <v>93</v>
      </c>
      <c r="T5540" s="33" t="s">
        <v>21</v>
      </c>
      <c r="U5540" s="33" t="s">
        <v>26689</v>
      </c>
      <c r="V5540" s="33" t="s">
        <v>26484</v>
      </c>
      <c r="W5540" s="33" t="s">
        <v>26485</v>
      </c>
      <c r="X5540" s="33" t="s">
        <v>93</v>
      </c>
      <c r="Y5540" s="33">
        <v>807</v>
      </c>
      <c r="AA5540" s="33" t="s">
        <v>42844</v>
      </c>
      <c r="AB5540" s="33">
        <v>2903</v>
      </c>
      <c r="AC5540" s="103">
        <v>16610</v>
      </c>
    </row>
    <row r="5541" spans="1:29" ht="13" customHeight="1" x14ac:dyDescent="0.2">
      <c r="A5541" s="33" t="s">
        <v>450</v>
      </c>
      <c r="B5541" s="33">
        <v>21</v>
      </c>
      <c r="C5541" s="33" t="s">
        <v>13</v>
      </c>
      <c r="D5541" s="33" t="s">
        <v>78</v>
      </c>
      <c r="E5541" s="33" t="s">
        <v>451</v>
      </c>
      <c r="F5541" s="94">
        <v>42252</v>
      </c>
      <c r="G5541" s="33" t="s">
        <v>22064</v>
      </c>
      <c r="H5541" s="33" t="s">
        <v>452</v>
      </c>
      <c r="I5541" s="33" t="s">
        <v>337</v>
      </c>
      <c r="J5541" s="62" t="s">
        <v>453</v>
      </c>
      <c r="K5541" s="33" t="s">
        <v>452</v>
      </c>
      <c r="L5541" s="33" t="s">
        <v>454</v>
      </c>
      <c r="M5541" s="1" t="s">
        <v>46752</v>
      </c>
      <c r="N5541" s="33" t="s">
        <v>20</v>
      </c>
      <c r="O5541" s="33" t="s">
        <v>18094</v>
      </c>
      <c r="P5541" s="33" t="s">
        <v>45771</v>
      </c>
      <c r="Q5541" s="33" t="s">
        <v>29986</v>
      </c>
      <c r="R5541" s="39" t="s">
        <v>18095</v>
      </c>
      <c r="S5541" s="33" t="s">
        <v>509</v>
      </c>
      <c r="T5541" s="33" t="s">
        <v>45897</v>
      </c>
      <c r="U5541" s="33" t="s">
        <v>39851</v>
      </c>
      <c r="V5541" s="33" t="s">
        <v>26484</v>
      </c>
      <c r="W5541" s="33" t="s">
        <v>26485</v>
      </c>
      <c r="X5541" s="33" t="s">
        <v>93</v>
      </c>
      <c r="Y5541" s="33">
        <v>805</v>
      </c>
      <c r="AA5541" s="33" t="s">
        <v>42844</v>
      </c>
      <c r="AB5541" s="33">
        <v>2905</v>
      </c>
      <c r="AC5541" s="103">
        <v>16608</v>
      </c>
    </row>
    <row r="5542" spans="1:29" ht="13" customHeight="1" x14ac:dyDescent="0.2">
      <c r="A5542" s="33" t="s">
        <v>433</v>
      </c>
      <c r="B5542" s="33">
        <v>28</v>
      </c>
      <c r="C5542" s="33" t="s">
        <v>102</v>
      </c>
      <c r="D5542" s="33" t="s">
        <v>78</v>
      </c>
      <c r="E5542" s="33" t="s">
        <v>434</v>
      </c>
      <c r="F5542" s="94">
        <v>42252</v>
      </c>
      <c r="G5542" s="33" t="s">
        <v>435</v>
      </c>
      <c r="H5542" s="33" t="s">
        <v>436</v>
      </c>
      <c r="I5542" s="33" t="s">
        <v>224</v>
      </c>
      <c r="J5542" s="62" t="s">
        <v>437</v>
      </c>
      <c r="K5542" s="33" t="s">
        <v>12055</v>
      </c>
      <c r="L5542" s="33" t="s">
        <v>438</v>
      </c>
      <c r="M5542" s="1" t="s">
        <v>46160</v>
      </c>
      <c r="N5542" s="33" t="s">
        <v>20</v>
      </c>
      <c r="O5542" s="33" t="s">
        <v>36636</v>
      </c>
      <c r="P5542" s="33" t="s">
        <v>45771</v>
      </c>
      <c r="Q5542" s="33" t="s">
        <v>29986</v>
      </c>
      <c r="R5542" s="39" t="s">
        <v>18093</v>
      </c>
      <c r="S5542" s="33" t="s">
        <v>93</v>
      </c>
      <c r="T5542" s="33" t="s">
        <v>45897</v>
      </c>
      <c r="U5542" s="33" t="s">
        <v>49804</v>
      </c>
      <c r="V5542" s="33" t="s">
        <v>26487</v>
      </c>
      <c r="W5542" s="33" t="s">
        <v>26485</v>
      </c>
      <c r="X5542" s="33" t="s">
        <v>93</v>
      </c>
      <c r="Y5542" s="33">
        <v>808</v>
      </c>
      <c r="AA5542" s="33" t="s">
        <v>42844</v>
      </c>
      <c r="AB5542" s="33">
        <v>2906</v>
      </c>
      <c r="AC5542" s="103">
        <v>16609</v>
      </c>
    </row>
    <row r="5543" spans="1:29" ht="13" customHeight="1" x14ac:dyDescent="0.2">
      <c r="A5543" s="33" t="s">
        <v>446</v>
      </c>
      <c r="B5543" s="33">
        <v>47</v>
      </c>
      <c r="C5543" s="33" t="s">
        <v>13</v>
      </c>
      <c r="D5543" s="33" t="s">
        <v>41</v>
      </c>
      <c r="E5543" s="33" t="s">
        <v>447</v>
      </c>
      <c r="F5543" s="94">
        <v>42252</v>
      </c>
      <c r="G5543" s="33" t="s">
        <v>22065</v>
      </c>
      <c r="H5543" s="33" t="s">
        <v>448</v>
      </c>
      <c r="I5543" s="33" t="s">
        <v>38</v>
      </c>
      <c r="J5543" s="62" t="s">
        <v>16108</v>
      </c>
      <c r="K5543" s="33" t="s">
        <v>91</v>
      </c>
      <c r="L5543" s="33" t="s">
        <v>449</v>
      </c>
      <c r="M5543" s="1" t="s">
        <v>46172</v>
      </c>
      <c r="N5543" s="33" t="s">
        <v>362</v>
      </c>
      <c r="O5543" s="33" t="s">
        <v>18098</v>
      </c>
      <c r="P5543" s="33" t="s">
        <v>45771</v>
      </c>
      <c r="Q5543" s="33" t="s">
        <v>29986</v>
      </c>
      <c r="R5543" s="39" t="s">
        <v>18099</v>
      </c>
      <c r="S5543" s="33" t="s">
        <v>901</v>
      </c>
      <c r="T5543" s="33" t="s">
        <v>45897</v>
      </c>
      <c r="U5543" s="51" t="s">
        <v>49804</v>
      </c>
      <c r="AA5543" s="33" t="s">
        <v>42842</v>
      </c>
      <c r="AB5543" s="33">
        <v>2907</v>
      </c>
      <c r="AC5543" s="103">
        <v>16607</v>
      </c>
    </row>
    <row r="5544" spans="1:29" ht="13" customHeight="1" x14ac:dyDescent="0.2">
      <c r="A5544" s="33" t="s">
        <v>462</v>
      </c>
      <c r="B5544" s="33">
        <v>23</v>
      </c>
      <c r="C5544" s="33" t="s">
        <v>13</v>
      </c>
      <c r="D5544" s="33" t="s">
        <v>30</v>
      </c>
      <c r="E5544" s="33" t="s">
        <v>463</v>
      </c>
      <c r="F5544" s="94">
        <v>42251</v>
      </c>
      <c r="G5544" s="33" t="s">
        <v>18119</v>
      </c>
      <c r="H5544" s="33" t="s">
        <v>464</v>
      </c>
      <c r="I5544" s="33" t="s">
        <v>465</v>
      </c>
      <c r="J5544" s="62" t="s">
        <v>18120</v>
      </c>
      <c r="K5544" s="33" t="s">
        <v>587</v>
      </c>
      <c r="L5544" s="33" t="s">
        <v>466</v>
      </c>
      <c r="M5544" s="1" t="s">
        <v>48179</v>
      </c>
      <c r="N5544" s="33" t="s">
        <v>20</v>
      </c>
      <c r="O5544" s="33" t="s">
        <v>18121</v>
      </c>
      <c r="P5544" s="33" t="s">
        <v>45771</v>
      </c>
      <c r="Q5544" s="33" t="s">
        <v>29986</v>
      </c>
      <c r="R5544" s="39" t="s">
        <v>18122</v>
      </c>
      <c r="S5544" s="33" t="s">
        <v>509</v>
      </c>
      <c r="T5544" s="33" t="s">
        <v>21</v>
      </c>
      <c r="U5544" s="33" t="s">
        <v>26682</v>
      </c>
      <c r="V5544" s="33" t="s">
        <v>26482</v>
      </c>
      <c r="W5544" s="33" t="s">
        <v>26485</v>
      </c>
      <c r="X5544" s="33" t="s">
        <v>93</v>
      </c>
      <c r="Y5544" s="33">
        <v>804</v>
      </c>
      <c r="AA5544" s="33" t="s">
        <v>42844</v>
      </c>
      <c r="AB5544" s="33">
        <v>2900</v>
      </c>
      <c r="AC5544" s="103">
        <v>16598</v>
      </c>
    </row>
    <row r="5545" spans="1:29" ht="13" customHeight="1" x14ac:dyDescent="0.2">
      <c r="A5545" s="33" t="s">
        <v>455</v>
      </c>
      <c r="B5545" s="33">
        <v>27</v>
      </c>
      <c r="C5545" s="33" t="s">
        <v>13</v>
      </c>
      <c r="D5545" s="33" t="s">
        <v>30</v>
      </c>
      <c r="E5545" s="33" t="s">
        <v>456</v>
      </c>
      <c r="F5545" s="94">
        <v>42251</v>
      </c>
      <c r="G5545" s="33" t="s">
        <v>18110</v>
      </c>
      <c r="H5545" s="33" t="s">
        <v>18111</v>
      </c>
      <c r="I5545" s="33" t="s">
        <v>38</v>
      </c>
      <c r="J5545" s="62" t="s">
        <v>18112</v>
      </c>
      <c r="K5545" s="33" t="s">
        <v>4951</v>
      </c>
      <c r="L5545" s="33" t="s">
        <v>457</v>
      </c>
      <c r="M5545" s="1" t="s">
        <v>48177</v>
      </c>
      <c r="N5545" s="33" t="s">
        <v>20</v>
      </c>
      <c r="O5545" s="33" t="s">
        <v>18113</v>
      </c>
      <c r="P5545" s="33" t="s">
        <v>45771</v>
      </c>
      <c r="Q5545" s="33" t="s">
        <v>29986</v>
      </c>
      <c r="R5545" s="39" t="s">
        <v>18114</v>
      </c>
      <c r="S5545" s="33" t="s">
        <v>93</v>
      </c>
      <c r="T5545" s="33" t="s">
        <v>21</v>
      </c>
      <c r="U5545" s="33" t="s">
        <v>26689</v>
      </c>
      <c r="V5545" s="33" t="s">
        <v>26484</v>
      </c>
      <c r="W5545" s="33" t="s">
        <v>26483</v>
      </c>
      <c r="X5545" s="33" t="s">
        <v>93</v>
      </c>
      <c r="Y5545" s="33">
        <v>802</v>
      </c>
      <c r="AA5545" s="33" t="s">
        <v>42843</v>
      </c>
      <c r="AB5545" s="33">
        <v>2898</v>
      </c>
      <c r="AC5545" s="103">
        <v>16600</v>
      </c>
    </row>
    <row r="5546" spans="1:29" ht="13" customHeight="1" x14ac:dyDescent="0.2">
      <c r="A5546" s="33" t="s">
        <v>475</v>
      </c>
      <c r="B5546" s="33">
        <v>36</v>
      </c>
      <c r="C5546" s="33" t="s">
        <v>13</v>
      </c>
      <c r="D5546" s="33" t="s">
        <v>30</v>
      </c>
      <c r="E5546" s="33" t="s">
        <v>476</v>
      </c>
      <c r="F5546" s="94">
        <v>42251</v>
      </c>
      <c r="G5546" s="33" t="s">
        <v>477</v>
      </c>
      <c r="H5546" s="33" t="s">
        <v>478</v>
      </c>
      <c r="I5546" s="33" t="s">
        <v>66</v>
      </c>
      <c r="J5546" s="62" t="s">
        <v>18115</v>
      </c>
      <c r="K5546" s="33" t="s">
        <v>1513</v>
      </c>
      <c r="L5546" s="33" t="s">
        <v>18116</v>
      </c>
      <c r="M5546" s="1" t="s">
        <v>48178</v>
      </c>
      <c r="N5546" s="33" t="s">
        <v>20</v>
      </c>
      <c r="O5546" s="33" t="s">
        <v>18117</v>
      </c>
      <c r="P5546" s="33" t="s">
        <v>42395</v>
      </c>
      <c r="Q5546" s="33" t="s">
        <v>29986</v>
      </c>
      <c r="R5546" s="39" t="s">
        <v>18118</v>
      </c>
      <c r="S5546" s="33" t="s">
        <v>22</v>
      </c>
      <c r="T5546" s="33" t="s">
        <v>21</v>
      </c>
      <c r="U5546" s="33" t="s">
        <v>26689</v>
      </c>
      <c r="V5546" s="33" t="s">
        <v>26484</v>
      </c>
      <c r="W5546" s="33" t="s">
        <v>26485</v>
      </c>
      <c r="X5546" s="33" t="s">
        <v>93</v>
      </c>
      <c r="Y5546" s="33">
        <v>803</v>
      </c>
      <c r="AA5546" s="33" t="s">
        <v>42843</v>
      </c>
      <c r="AB5546" s="33">
        <v>2899</v>
      </c>
      <c r="AC5546" s="103">
        <v>16599</v>
      </c>
    </row>
    <row r="5547" spans="1:29" ht="13" customHeight="1" x14ac:dyDescent="0.2">
      <c r="A5547" s="33" t="s">
        <v>471</v>
      </c>
      <c r="B5547" s="33">
        <v>37</v>
      </c>
      <c r="C5547" s="33" t="s">
        <v>13</v>
      </c>
      <c r="D5547" s="33" t="s">
        <v>14</v>
      </c>
      <c r="E5547" s="33" t="s">
        <v>472</v>
      </c>
      <c r="F5547" s="94">
        <v>42251</v>
      </c>
      <c r="G5547" s="33" t="s">
        <v>22066</v>
      </c>
      <c r="H5547" s="33" t="s">
        <v>473</v>
      </c>
      <c r="I5547" s="33" t="s">
        <v>131</v>
      </c>
      <c r="J5547" s="62" t="s">
        <v>5671</v>
      </c>
      <c r="K5547" s="33" t="s">
        <v>5672</v>
      </c>
      <c r="L5547" s="33" t="s">
        <v>474</v>
      </c>
      <c r="M5547" s="1" t="s">
        <v>48175</v>
      </c>
      <c r="N5547" s="33" t="s">
        <v>20</v>
      </c>
      <c r="O5547" s="33" t="s">
        <v>18100</v>
      </c>
      <c r="P5547" s="33" t="s">
        <v>43587</v>
      </c>
      <c r="Q5547" s="33" t="s">
        <v>29986</v>
      </c>
      <c r="R5547" s="39" t="s">
        <v>18101</v>
      </c>
      <c r="S5547" s="33" t="s">
        <v>509</v>
      </c>
      <c r="T5547" s="33" t="s">
        <v>21</v>
      </c>
      <c r="U5547" s="33" t="s">
        <v>26689</v>
      </c>
      <c r="V5547" s="33" t="s">
        <v>26484</v>
      </c>
      <c r="W5547" s="33" t="s">
        <v>26485</v>
      </c>
      <c r="X5547" s="33" t="s">
        <v>93</v>
      </c>
      <c r="Y5547" s="33">
        <v>800</v>
      </c>
      <c r="AA5547" s="33" t="s">
        <v>42843</v>
      </c>
      <c r="AB5547" s="33">
        <v>2897</v>
      </c>
      <c r="AC5547" s="103">
        <v>16604</v>
      </c>
    </row>
    <row r="5548" spans="1:29" ht="13" customHeight="1" x14ac:dyDescent="0.2">
      <c r="A5548" s="33" t="s">
        <v>458</v>
      </c>
      <c r="B5548" s="33">
        <v>49</v>
      </c>
      <c r="C5548" s="33" t="s">
        <v>13</v>
      </c>
      <c r="D5548" s="33" t="s">
        <v>41</v>
      </c>
      <c r="E5548" s="33" t="s">
        <v>459</v>
      </c>
      <c r="F5548" s="94">
        <v>42251</v>
      </c>
      <c r="G5548" s="33" t="s">
        <v>18102</v>
      </c>
      <c r="H5548" s="33" t="s">
        <v>460</v>
      </c>
      <c r="I5548" s="33" t="s">
        <v>197</v>
      </c>
      <c r="J5548" s="62" t="s">
        <v>18103</v>
      </c>
      <c r="K5548" s="33" t="s">
        <v>995</v>
      </c>
      <c r="L5548" s="33" t="s">
        <v>461</v>
      </c>
      <c r="M5548" s="1" t="s">
        <v>48176</v>
      </c>
      <c r="N5548" s="33" t="s">
        <v>4952</v>
      </c>
      <c r="O5548" s="33" t="s">
        <v>18104</v>
      </c>
      <c r="P5548" s="33" t="s">
        <v>42395</v>
      </c>
      <c r="Q5548" s="33" t="s">
        <v>29986</v>
      </c>
      <c r="R5548" s="39" t="s">
        <v>18105</v>
      </c>
      <c r="S5548" s="33" t="s">
        <v>93</v>
      </c>
      <c r="T5548" s="33" t="s">
        <v>21</v>
      </c>
      <c r="U5548" s="33" t="s">
        <v>26496</v>
      </c>
      <c r="V5548" s="33" t="s">
        <v>26484</v>
      </c>
      <c r="W5548" s="33" t="s">
        <v>26485</v>
      </c>
      <c r="X5548" s="33" t="s">
        <v>93</v>
      </c>
      <c r="Y5548" s="33">
        <v>801</v>
      </c>
      <c r="AA5548" s="33" t="s">
        <v>42843</v>
      </c>
      <c r="AB5548" s="33">
        <v>2901</v>
      </c>
      <c r="AC5548" s="103">
        <v>16601</v>
      </c>
    </row>
    <row r="5549" spans="1:29" ht="13" customHeight="1" x14ac:dyDescent="0.2">
      <c r="A5549" s="33" t="s">
        <v>467</v>
      </c>
      <c r="B5549" s="33">
        <v>33</v>
      </c>
      <c r="C5549" s="33" t="s">
        <v>13</v>
      </c>
      <c r="D5549" s="33" t="s">
        <v>30</v>
      </c>
      <c r="E5549" s="33" t="s">
        <v>468</v>
      </c>
      <c r="F5549" s="94">
        <v>42251</v>
      </c>
      <c r="G5549" s="33" t="s">
        <v>18106</v>
      </c>
      <c r="H5549" s="33" t="s">
        <v>469</v>
      </c>
      <c r="I5549" s="33" t="s">
        <v>373</v>
      </c>
      <c r="J5549" s="62" t="s">
        <v>18107</v>
      </c>
      <c r="K5549" s="33" t="s">
        <v>7323</v>
      </c>
      <c r="L5549" s="33" t="s">
        <v>470</v>
      </c>
      <c r="M5549" s="1" t="s">
        <v>46170</v>
      </c>
      <c r="N5549" s="33" t="s">
        <v>362</v>
      </c>
      <c r="O5549" s="33" t="s">
        <v>18108</v>
      </c>
      <c r="P5549" s="33" t="s">
        <v>45771</v>
      </c>
      <c r="Q5549" s="33" t="s">
        <v>29986</v>
      </c>
      <c r="R5549" s="39" t="s">
        <v>18109</v>
      </c>
      <c r="S5549" s="33" t="s">
        <v>93</v>
      </c>
      <c r="T5549" s="33" t="s">
        <v>45897</v>
      </c>
      <c r="U5549" s="51" t="s">
        <v>49804</v>
      </c>
      <c r="AA5549" s="33" t="s">
        <v>42844</v>
      </c>
      <c r="AB5549" s="33">
        <v>2902</v>
      </c>
      <c r="AC5549" s="103">
        <v>16603</v>
      </c>
    </row>
    <row r="5550" spans="1:29" ht="13" customHeight="1" x14ac:dyDescent="0.2">
      <c r="A5550" s="33" t="s">
        <v>480</v>
      </c>
      <c r="B5550" s="33">
        <v>45</v>
      </c>
      <c r="C5550" s="33" t="s">
        <v>13</v>
      </c>
      <c r="D5550" s="33" t="s">
        <v>30</v>
      </c>
      <c r="F5550" s="94">
        <v>42249</v>
      </c>
      <c r="G5550" s="33" t="s">
        <v>18123</v>
      </c>
      <c r="H5550" s="33" t="s">
        <v>481</v>
      </c>
      <c r="I5550" s="33" t="s">
        <v>111</v>
      </c>
      <c r="J5550" s="62" t="s">
        <v>18124</v>
      </c>
      <c r="K5550" s="33" t="s">
        <v>165</v>
      </c>
      <c r="L5550" s="33" t="s">
        <v>166</v>
      </c>
      <c r="M5550" s="1" t="s">
        <v>48154</v>
      </c>
      <c r="N5550" s="33" t="s">
        <v>20</v>
      </c>
      <c r="O5550" s="33" t="s">
        <v>18125</v>
      </c>
      <c r="P5550" s="33" t="s">
        <v>45771</v>
      </c>
      <c r="Q5550" s="33" t="s">
        <v>29986</v>
      </c>
      <c r="R5550" s="39" t="s">
        <v>18126</v>
      </c>
      <c r="S5550" s="33" t="s">
        <v>509</v>
      </c>
      <c r="T5550" s="33" t="s">
        <v>21</v>
      </c>
      <c r="U5550" s="33" t="s">
        <v>26689</v>
      </c>
      <c r="V5550" s="33" t="s">
        <v>26484</v>
      </c>
      <c r="W5550" s="33" t="s">
        <v>26485</v>
      </c>
      <c r="X5550" s="33" t="s">
        <v>509</v>
      </c>
      <c r="Y5550" s="33">
        <v>799</v>
      </c>
      <c r="AA5550" s="33" t="s">
        <v>42844</v>
      </c>
      <c r="AB5550" s="33">
        <v>2896</v>
      </c>
      <c r="AC5550" s="103">
        <v>16596</v>
      </c>
    </row>
    <row r="5551" spans="1:29" ht="13" customHeight="1" x14ac:dyDescent="0.2">
      <c r="A5551" s="33" t="s">
        <v>495</v>
      </c>
      <c r="B5551" s="33">
        <v>33</v>
      </c>
      <c r="C5551" s="33" t="s">
        <v>13</v>
      </c>
      <c r="D5551" s="33" t="s">
        <v>78</v>
      </c>
      <c r="E5551" s="33" t="s">
        <v>496</v>
      </c>
      <c r="F5551" s="94">
        <v>42248</v>
      </c>
      <c r="G5551" s="33" t="s">
        <v>18127</v>
      </c>
      <c r="H5551" s="33" t="s">
        <v>497</v>
      </c>
      <c r="I5551" s="33" t="s">
        <v>138</v>
      </c>
      <c r="J5551" s="62" t="s">
        <v>498</v>
      </c>
      <c r="K5551" s="33" t="s">
        <v>2663</v>
      </c>
      <c r="L5551" s="33" t="s">
        <v>499</v>
      </c>
      <c r="M5551" s="1" t="s">
        <v>48180</v>
      </c>
      <c r="N5551" s="33" t="s">
        <v>20</v>
      </c>
      <c r="O5551" s="33" t="s">
        <v>18128</v>
      </c>
      <c r="P5551" s="33" t="s">
        <v>45771</v>
      </c>
      <c r="Q5551" s="33" t="s">
        <v>29986</v>
      </c>
      <c r="R5551" s="39" t="s">
        <v>18129</v>
      </c>
      <c r="S5551" s="33" t="s">
        <v>93</v>
      </c>
      <c r="T5551" s="33" t="s">
        <v>21</v>
      </c>
      <c r="U5551" s="33" t="s">
        <v>29320</v>
      </c>
      <c r="V5551" s="33" t="s">
        <v>26484</v>
      </c>
      <c r="W5551" s="33" t="s">
        <v>26486</v>
      </c>
      <c r="X5551" s="33" t="s">
        <v>93</v>
      </c>
      <c r="Y5551" s="33">
        <v>794</v>
      </c>
      <c r="AA5551" s="33" t="s">
        <v>42842</v>
      </c>
      <c r="AB5551" s="33">
        <v>2895</v>
      </c>
      <c r="AC5551" s="103">
        <v>16593</v>
      </c>
    </row>
    <row r="5552" spans="1:29" ht="13" customHeight="1" x14ac:dyDescent="0.2">
      <c r="A5552" s="33" t="s">
        <v>485</v>
      </c>
      <c r="B5552" s="33">
        <v>47</v>
      </c>
      <c r="C5552" s="33" t="s">
        <v>13</v>
      </c>
      <c r="D5552" s="33" t="s">
        <v>30</v>
      </c>
      <c r="E5552" s="33" t="s">
        <v>486</v>
      </c>
      <c r="F5552" s="94">
        <v>42248</v>
      </c>
      <c r="G5552" s="33" t="s">
        <v>487</v>
      </c>
      <c r="H5552" s="33" t="s">
        <v>488</v>
      </c>
      <c r="I5552" s="33" t="s">
        <v>177</v>
      </c>
      <c r="J5552" s="62" t="s">
        <v>18134</v>
      </c>
      <c r="K5552" s="33" t="s">
        <v>8421</v>
      </c>
      <c r="L5552" s="33" t="s">
        <v>489</v>
      </c>
      <c r="M5552" s="1" t="s">
        <v>48181</v>
      </c>
      <c r="N5552" s="33" t="s">
        <v>20</v>
      </c>
      <c r="O5552" s="33" t="s">
        <v>18135</v>
      </c>
      <c r="P5552" s="33" t="s">
        <v>45771</v>
      </c>
      <c r="Q5552" s="33" t="s">
        <v>29986</v>
      </c>
      <c r="R5552" s="39" t="s">
        <v>18136</v>
      </c>
      <c r="S5552" s="33" t="s">
        <v>93</v>
      </c>
      <c r="T5552" s="33" t="s">
        <v>21</v>
      </c>
      <c r="U5552" s="33" t="s">
        <v>26689</v>
      </c>
      <c r="V5552" s="33" t="s">
        <v>26484</v>
      </c>
      <c r="W5552" s="33" t="s">
        <v>26485</v>
      </c>
      <c r="X5552" s="33" t="s">
        <v>93</v>
      </c>
      <c r="Y5552" s="33">
        <v>798</v>
      </c>
      <c r="AA5552" s="33" t="s">
        <v>42843</v>
      </c>
      <c r="AB5552" s="33">
        <v>2894</v>
      </c>
      <c r="AC5552" s="103">
        <v>16591</v>
      </c>
    </row>
    <row r="5553" spans="1:29" ht="13" customHeight="1" x14ac:dyDescent="0.2">
      <c r="A5553" s="33" t="s">
        <v>490</v>
      </c>
      <c r="B5553" s="33">
        <v>76</v>
      </c>
      <c r="C5553" s="33" t="s">
        <v>13</v>
      </c>
      <c r="D5553" s="33" t="s">
        <v>30</v>
      </c>
      <c r="F5553" s="94">
        <v>42248</v>
      </c>
      <c r="G5553" s="33" t="s">
        <v>18130</v>
      </c>
      <c r="H5553" s="33" t="s">
        <v>491</v>
      </c>
      <c r="I5553" s="33" t="s">
        <v>62</v>
      </c>
      <c r="J5553" s="62" t="s">
        <v>18131</v>
      </c>
      <c r="K5553" s="33" t="s">
        <v>3167</v>
      </c>
      <c r="L5553" s="33" t="s">
        <v>492</v>
      </c>
      <c r="M5553" s="1" t="s">
        <v>48182</v>
      </c>
      <c r="N5553" s="33" t="s">
        <v>20</v>
      </c>
      <c r="O5553" s="33" t="s">
        <v>18132</v>
      </c>
      <c r="P5553" s="33" t="s">
        <v>31754</v>
      </c>
      <c r="Q5553" s="33" t="s">
        <v>29986</v>
      </c>
      <c r="R5553" s="39" t="s">
        <v>18133</v>
      </c>
      <c r="S5553" s="33" t="s">
        <v>93</v>
      </c>
      <c r="T5553" s="33" t="s">
        <v>21</v>
      </c>
      <c r="U5553" s="33" t="s">
        <v>26689</v>
      </c>
      <c r="V5553" s="33" t="s">
        <v>26484</v>
      </c>
      <c r="W5553" s="33" t="s">
        <v>26485</v>
      </c>
      <c r="X5553" s="33" t="s">
        <v>93</v>
      </c>
      <c r="Y5553" s="33">
        <v>797</v>
      </c>
      <c r="AA5553" s="33" t="s">
        <v>42844</v>
      </c>
      <c r="AB5553" s="33">
        <v>2893</v>
      </c>
      <c r="AC5553" s="103">
        <v>16592</v>
      </c>
    </row>
    <row r="5554" spans="1:29" ht="13" customHeight="1" x14ac:dyDescent="0.2">
      <c r="A5554" s="33" t="s">
        <v>505</v>
      </c>
      <c r="B5554" s="33">
        <v>45</v>
      </c>
      <c r="C5554" s="33" t="s">
        <v>13</v>
      </c>
      <c r="D5554" s="33" t="s">
        <v>30</v>
      </c>
      <c r="E5554" s="33" t="s">
        <v>17519</v>
      </c>
      <c r="F5554" s="94">
        <v>42247</v>
      </c>
      <c r="G5554" s="33" t="s">
        <v>17761</v>
      </c>
      <c r="H5554" s="33" t="s">
        <v>506</v>
      </c>
      <c r="I5554" s="33" t="s">
        <v>191</v>
      </c>
      <c r="J5554" s="62" t="s">
        <v>17762</v>
      </c>
      <c r="K5554" s="33" t="s">
        <v>507</v>
      </c>
      <c r="L5554" s="33" t="s">
        <v>508</v>
      </c>
      <c r="M5554" s="1" t="s">
        <v>46410</v>
      </c>
      <c r="N5554" s="33" t="s">
        <v>20</v>
      </c>
      <c r="O5554" s="33" t="s">
        <v>17583</v>
      </c>
      <c r="P5554" s="33" t="s">
        <v>45771</v>
      </c>
      <c r="Q5554" s="33" t="s">
        <v>29986</v>
      </c>
      <c r="R5554" s="39" t="s">
        <v>17584</v>
      </c>
      <c r="S5554" s="33" t="s">
        <v>93</v>
      </c>
      <c r="T5554" s="33" t="s">
        <v>21</v>
      </c>
      <c r="U5554" s="33" t="s">
        <v>26682</v>
      </c>
      <c r="V5554" s="33" t="s">
        <v>26484</v>
      </c>
      <c r="W5554" s="33" t="s">
        <v>26486</v>
      </c>
      <c r="X5554" s="33" t="s">
        <v>93</v>
      </c>
      <c r="Y5554" s="33">
        <v>792</v>
      </c>
      <c r="AA5554" s="33" t="s">
        <v>42844</v>
      </c>
      <c r="AB5554" s="33">
        <v>2890</v>
      </c>
      <c r="AC5554" s="103">
        <v>16587</v>
      </c>
    </row>
    <row r="5555" spans="1:29" ht="13" customHeight="1" x14ac:dyDescent="0.2">
      <c r="A5555" s="33" t="s">
        <v>510</v>
      </c>
      <c r="B5555" s="33">
        <v>18</v>
      </c>
      <c r="C5555" s="33" t="s">
        <v>13</v>
      </c>
      <c r="D5555" s="33" t="s">
        <v>30</v>
      </c>
      <c r="E5555" s="33" t="s">
        <v>17518</v>
      </c>
      <c r="F5555" s="94">
        <v>42247</v>
      </c>
      <c r="G5555" s="33" t="s">
        <v>511</v>
      </c>
      <c r="H5555" s="33" t="s">
        <v>502</v>
      </c>
      <c r="I5555" s="33" t="s">
        <v>159</v>
      </c>
      <c r="J5555" s="62" t="s">
        <v>17760</v>
      </c>
      <c r="K5555" s="33" t="s">
        <v>512</v>
      </c>
      <c r="L5555" s="33" t="s">
        <v>513</v>
      </c>
      <c r="M5555" s="1" t="s">
        <v>48183</v>
      </c>
      <c r="N5555" s="33" t="s">
        <v>362</v>
      </c>
      <c r="O5555" s="33" t="s">
        <v>19033</v>
      </c>
      <c r="P5555" s="33" t="s">
        <v>45771</v>
      </c>
      <c r="Q5555" s="33" t="s">
        <v>29986</v>
      </c>
      <c r="R5555" s="39" t="s">
        <v>17582</v>
      </c>
      <c r="S5555" s="33" t="s">
        <v>93</v>
      </c>
      <c r="T5555" s="33" t="s">
        <v>45897</v>
      </c>
      <c r="U5555" s="33" t="s">
        <v>26775</v>
      </c>
      <c r="AA5555" s="33" t="s">
        <v>42843</v>
      </c>
      <c r="AB5555" s="33">
        <v>2892</v>
      </c>
      <c r="AC5555" s="103">
        <v>16588</v>
      </c>
    </row>
    <row r="5556" spans="1:29" ht="13" customHeight="1" x14ac:dyDescent="0.2">
      <c r="A5556" s="33" t="s">
        <v>500</v>
      </c>
      <c r="B5556" s="33">
        <v>48</v>
      </c>
      <c r="C5556" s="33" t="s">
        <v>13</v>
      </c>
      <c r="D5556" s="33" t="s">
        <v>78</v>
      </c>
      <c r="E5556" s="33" t="s">
        <v>17517</v>
      </c>
      <c r="F5556" s="94">
        <v>42247</v>
      </c>
      <c r="G5556" s="33" t="s">
        <v>17758</v>
      </c>
      <c r="H5556" s="33" t="s">
        <v>501</v>
      </c>
      <c r="I5556" s="33" t="s">
        <v>62</v>
      </c>
      <c r="J5556" s="62" t="s">
        <v>17759</v>
      </c>
      <c r="K5556" s="33" t="s">
        <v>502</v>
      </c>
      <c r="L5556" s="33" t="s">
        <v>503</v>
      </c>
      <c r="M5556" s="1" t="s">
        <v>47012</v>
      </c>
      <c r="N5556" s="33" t="s">
        <v>362</v>
      </c>
      <c r="O5556" s="33" t="s">
        <v>17580</v>
      </c>
      <c r="P5556" s="33" t="s">
        <v>45771</v>
      </c>
      <c r="Q5556" s="33" t="s">
        <v>29986</v>
      </c>
      <c r="R5556" s="39" t="s">
        <v>17581</v>
      </c>
      <c r="S5556" s="33" t="s">
        <v>93</v>
      </c>
      <c r="T5556" s="33" t="s">
        <v>45897</v>
      </c>
      <c r="U5556" s="51" t="s">
        <v>49804</v>
      </c>
      <c r="AA5556" s="33" t="s">
        <v>42842</v>
      </c>
      <c r="AB5556" s="33">
        <v>2891</v>
      </c>
      <c r="AC5556" s="103">
        <v>16589</v>
      </c>
    </row>
    <row r="5557" spans="1:29" ht="13" customHeight="1" x14ac:dyDescent="0.2">
      <c r="A5557" s="33" t="s">
        <v>518</v>
      </c>
      <c r="B5557" s="33">
        <v>20</v>
      </c>
      <c r="C5557" s="33" t="s">
        <v>13</v>
      </c>
      <c r="D5557" s="33" t="s">
        <v>30</v>
      </c>
      <c r="F5557" s="94">
        <v>42246</v>
      </c>
      <c r="G5557" s="33" t="s">
        <v>22067</v>
      </c>
      <c r="H5557" s="33" t="s">
        <v>519</v>
      </c>
      <c r="I5557" s="33" t="s">
        <v>366</v>
      </c>
      <c r="J5557" s="62" t="s">
        <v>16680</v>
      </c>
      <c r="K5557" s="33" t="s">
        <v>520</v>
      </c>
      <c r="L5557" s="33" t="s">
        <v>521</v>
      </c>
      <c r="M5557" s="1" t="s">
        <v>48184</v>
      </c>
      <c r="N5557" s="33" t="s">
        <v>20</v>
      </c>
      <c r="O5557" s="33" t="s">
        <v>17587</v>
      </c>
      <c r="P5557" s="33" t="s">
        <v>504</v>
      </c>
      <c r="Q5557" s="33" t="s">
        <v>29986</v>
      </c>
      <c r="R5557" s="39" t="s">
        <v>17588</v>
      </c>
      <c r="S5557" s="33" t="s">
        <v>93</v>
      </c>
      <c r="T5557" s="33" t="s">
        <v>21</v>
      </c>
      <c r="U5557" s="33" t="s">
        <v>26689</v>
      </c>
      <c r="V5557" s="33" t="s">
        <v>26484</v>
      </c>
      <c r="W5557" s="33" t="s">
        <v>26485</v>
      </c>
      <c r="X5557" s="33" t="s">
        <v>93</v>
      </c>
      <c r="Y5557" s="33">
        <v>790</v>
      </c>
      <c r="AA5557" s="33" t="s">
        <v>42843</v>
      </c>
      <c r="AB5557" s="33">
        <v>2888</v>
      </c>
      <c r="AC5557" s="103">
        <v>16583</v>
      </c>
    </row>
    <row r="5558" spans="1:29" ht="13" customHeight="1" x14ac:dyDescent="0.2">
      <c r="A5558" s="33" t="s">
        <v>514</v>
      </c>
      <c r="B5558" s="33">
        <v>40</v>
      </c>
      <c r="C5558" s="33" t="s">
        <v>13</v>
      </c>
      <c r="D5558" s="33" t="s">
        <v>41</v>
      </c>
      <c r="F5558" s="94">
        <v>42246</v>
      </c>
      <c r="G5558" s="33" t="s">
        <v>22068</v>
      </c>
      <c r="H5558" s="33" t="s">
        <v>515</v>
      </c>
      <c r="I5558" s="33" t="s">
        <v>111</v>
      </c>
      <c r="J5558" s="62" t="s">
        <v>17763</v>
      </c>
      <c r="K5558" s="33" t="s">
        <v>516</v>
      </c>
      <c r="L5558" s="33" t="s">
        <v>517</v>
      </c>
      <c r="M5558" s="1" t="s">
        <v>46078</v>
      </c>
      <c r="N5558" s="33" t="s">
        <v>20</v>
      </c>
      <c r="O5558" s="33" t="s">
        <v>17585</v>
      </c>
      <c r="P5558" s="33" t="s">
        <v>45771</v>
      </c>
      <c r="Q5558" s="33" t="s">
        <v>29986</v>
      </c>
      <c r="R5558" s="39" t="s">
        <v>17586</v>
      </c>
      <c r="S5558" s="33" t="s">
        <v>93</v>
      </c>
      <c r="T5558" s="33" t="s">
        <v>21</v>
      </c>
      <c r="U5558" s="33" t="s">
        <v>26689</v>
      </c>
      <c r="V5558" s="33" t="s">
        <v>26484</v>
      </c>
      <c r="W5558" s="33" t="s">
        <v>26485</v>
      </c>
      <c r="X5558" s="33" t="s">
        <v>93</v>
      </c>
      <c r="Y5558" s="33">
        <v>791</v>
      </c>
      <c r="AA5558" s="33" t="s">
        <v>42844</v>
      </c>
      <c r="AB5558" s="33">
        <v>2889</v>
      </c>
      <c r="AC5558" s="103">
        <v>16584</v>
      </c>
    </row>
    <row r="5559" spans="1:29" ht="13" customHeight="1" x14ac:dyDescent="0.2">
      <c r="A5559" s="33" t="s">
        <v>522</v>
      </c>
      <c r="B5559" s="33">
        <v>25</v>
      </c>
      <c r="C5559" s="33" t="s">
        <v>13</v>
      </c>
      <c r="D5559" s="33" t="s">
        <v>78</v>
      </c>
      <c r="E5559" s="33" t="s">
        <v>17520</v>
      </c>
      <c r="F5559" s="94">
        <v>42245</v>
      </c>
      <c r="G5559" s="33" t="s">
        <v>523</v>
      </c>
      <c r="H5559" s="33" t="s">
        <v>248</v>
      </c>
      <c r="I5559" s="33" t="s">
        <v>249</v>
      </c>
      <c r="J5559" s="62" t="s">
        <v>6217</v>
      </c>
      <c r="K5559" s="33" t="s">
        <v>524</v>
      </c>
      <c r="L5559" s="33" t="s">
        <v>525</v>
      </c>
      <c r="M5559" s="1" t="s">
        <v>48881</v>
      </c>
      <c r="N5559" s="33" t="s">
        <v>20</v>
      </c>
      <c r="O5559" s="33" t="s">
        <v>17589</v>
      </c>
      <c r="P5559" s="33" t="s">
        <v>45771</v>
      </c>
      <c r="Q5559" s="33" t="s">
        <v>29986</v>
      </c>
      <c r="R5559" s="39" t="s">
        <v>17590</v>
      </c>
      <c r="S5559" s="33" t="s">
        <v>93</v>
      </c>
      <c r="T5559" s="33" t="s">
        <v>21</v>
      </c>
      <c r="U5559" s="33" t="s">
        <v>26689</v>
      </c>
      <c r="V5559" s="33" t="s">
        <v>26484</v>
      </c>
      <c r="W5559" s="33" t="s">
        <v>26486</v>
      </c>
      <c r="X5559" s="33" t="s">
        <v>93</v>
      </c>
      <c r="Y5559" s="33">
        <v>787</v>
      </c>
      <c r="AA5559" s="33" t="s">
        <v>42844</v>
      </c>
      <c r="AB5559" s="33">
        <v>2885</v>
      </c>
      <c r="AC5559" s="103">
        <v>16582</v>
      </c>
    </row>
    <row r="5560" spans="1:29" ht="13" customHeight="1" x14ac:dyDescent="0.2">
      <c r="A5560" s="33" t="s">
        <v>527</v>
      </c>
      <c r="B5560" s="33">
        <v>43</v>
      </c>
      <c r="C5560" s="33" t="s">
        <v>13</v>
      </c>
      <c r="D5560" s="33" t="s">
        <v>30</v>
      </c>
      <c r="E5560" s="33" t="s">
        <v>17521</v>
      </c>
      <c r="F5560" s="94">
        <v>42245</v>
      </c>
      <c r="G5560" s="33" t="s">
        <v>528</v>
      </c>
      <c r="H5560" s="33" t="s">
        <v>529</v>
      </c>
      <c r="I5560" s="33" t="s">
        <v>66</v>
      </c>
      <c r="J5560" s="62" t="s">
        <v>17765</v>
      </c>
      <c r="K5560" s="33" t="s">
        <v>530</v>
      </c>
      <c r="L5560" s="33" t="s">
        <v>531</v>
      </c>
      <c r="M5560" s="1" t="s">
        <v>46041</v>
      </c>
      <c r="N5560" s="33" t="s">
        <v>20</v>
      </c>
      <c r="O5560" s="33" t="s">
        <v>17592</v>
      </c>
      <c r="P5560" s="33" t="s">
        <v>42395</v>
      </c>
      <c r="Q5560" s="33" t="s">
        <v>29986</v>
      </c>
      <c r="R5560" s="39" t="s">
        <v>17593</v>
      </c>
      <c r="S5560" s="33" t="s">
        <v>93</v>
      </c>
      <c r="T5560" s="33" t="s">
        <v>21</v>
      </c>
      <c r="U5560" s="33" t="s">
        <v>26682</v>
      </c>
      <c r="V5560" s="33" t="s">
        <v>26482</v>
      </c>
      <c r="W5560" s="33" t="s">
        <v>26485</v>
      </c>
      <c r="X5560" s="33" t="s">
        <v>93</v>
      </c>
      <c r="Y5560" s="33">
        <v>789</v>
      </c>
      <c r="AA5560" s="33" t="s">
        <v>42844</v>
      </c>
      <c r="AB5560" s="33">
        <v>2886</v>
      </c>
      <c r="AC5560" s="103">
        <v>16581</v>
      </c>
    </row>
    <row r="5561" spans="1:29" ht="13" customHeight="1" x14ac:dyDescent="0.2">
      <c r="A5561" s="33" t="s">
        <v>526</v>
      </c>
      <c r="B5561" s="33">
        <v>29</v>
      </c>
      <c r="C5561" s="33" t="s">
        <v>13</v>
      </c>
      <c r="D5561" s="33" t="s">
        <v>41</v>
      </c>
      <c r="F5561" s="94">
        <v>42245</v>
      </c>
      <c r="G5561" s="33" t="s">
        <v>17764</v>
      </c>
      <c r="H5561" s="33" t="s">
        <v>80</v>
      </c>
      <c r="I5561" s="33" t="s">
        <v>37</v>
      </c>
      <c r="J5561" s="62" t="s">
        <v>12355</v>
      </c>
      <c r="K5561" s="33" t="s">
        <v>81</v>
      </c>
      <c r="L5561" s="33" t="s">
        <v>82</v>
      </c>
      <c r="M5561" s="1" t="s">
        <v>46250</v>
      </c>
      <c r="N5561" s="33" t="s">
        <v>20</v>
      </c>
      <c r="O5561" s="33" t="s">
        <v>36637</v>
      </c>
      <c r="P5561" s="33" t="s">
        <v>947</v>
      </c>
      <c r="Q5561" s="33" t="s">
        <v>29986</v>
      </c>
      <c r="R5561" s="39" t="s">
        <v>17591</v>
      </c>
      <c r="S5561" s="33" t="s">
        <v>93</v>
      </c>
      <c r="T5561" s="33" t="s">
        <v>45897</v>
      </c>
      <c r="U5561" s="33" t="s">
        <v>49804</v>
      </c>
      <c r="V5561" s="33" t="s">
        <v>26487</v>
      </c>
      <c r="W5561" s="33" t="s">
        <v>26483</v>
      </c>
      <c r="X5561" s="33" t="s">
        <v>93</v>
      </c>
      <c r="Y5561" s="33">
        <v>795</v>
      </c>
      <c r="AA5561" s="33" t="s">
        <v>42842</v>
      </c>
      <c r="AB5561" s="33">
        <v>2887</v>
      </c>
      <c r="AC5561" s="103">
        <v>16580</v>
      </c>
    </row>
    <row r="5562" spans="1:29" ht="13" customHeight="1" x14ac:dyDescent="0.2">
      <c r="A5562" s="33" t="s">
        <v>493</v>
      </c>
      <c r="B5562" s="33">
        <v>23</v>
      </c>
      <c r="C5562" s="33" t="s">
        <v>13</v>
      </c>
      <c r="D5562" s="33" t="s">
        <v>30</v>
      </c>
      <c r="E5562" s="33" t="s">
        <v>494</v>
      </c>
      <c r="F5562" s="94">
        <v>42244</v>
      </c>
      <c r="G5562" s="33" t="s">
        <v>546</v>
      </c>
      <c r="H5562" s="33" t="s">
        <v>547</v>
      </c>
      <c r="I5562" s="33" t="s">
        <v>66</v>
      </c>
      <c r="J5562" s="62">
        <v>75604</v>
      </c>
      <c r="K5562" s="33" t="s">
        <v>548</v>
      </c>
      <c r="L5562" s="33" t="s">
        <v>549</v>
      </c>
      <c r="M5562" s="1" t="s">
        <v>46567</v>
      </c>
      <c r="N5562" s="33" t="s">
        <v>20</v>
      </c>
      <c r="O5562" s="33" t="s">
        <v>19055</v>
      </c>
      <c r="P5562" s="33" t="s">
        <v>42395</v>
      </c>
      <c r="Q5562" s="33" t="s">
        <v>29986</v>
      </c>
      <c r="R5562" s="39" t="str">
        <f>HYPERLINK("http://www.kltv.com/story/29931923/man-shot-by-longview-officer-dies","http://www.kltv.com/story/29931923/man-shot-by-longview-officer-dies")</f>
        <v>http://www.kltv.com/story/29931923/man-shot-by-longview-officer-dies</v>
      </c>
      <c r="S5562" s="33" t="s">
        <v>22</v>
      </c>
      <c r="T5562" s="33" t="s">
        <v>21</v>
      </c>
      <c r="U5562" s="33" t="s">
        <v>26689</v>
      </c>
      <c r="V5562" s="33" t="s">
        <v>26484</v>
      </c>
      <c r="W5562" s="33" t="s">
        <v>26485</v>
      </c>
      <c r="X5562" s="33" t="s">
        <v>93</v>
      </c>
      <c r="Y5562" s="33">
        <v>793</v>
      </c>
      <c r="Z5562" s="33" t="s">
        <v>42353</v>
      </c>
      <c r="AA5562" s="33" t="s">
        <v>42842</v>
      </c>
      <c r="AB5562" s="33">
        <v>2882</v>
      </c>
      <c r="AC5562" s="103">
        <v>16579</v>
      </c>
    </row>
    <row r="5563" spans="1:29" ht="13" customHeight="1" x14ac:dyDescent="0.2">
      <c r="A5563" s="33" t="s">
        <v>542</v>
      </c>
      <c r="B5563" s="33">
        <v>28</v>
      </c>
      <c r="C5563" s="33" t="s">
        <v>13</v>
      </c>
      <c r="D5563" s="33" t="s">
        <v>30</v>
      </c>
      <c r="E5563" s="33" t="s">
        <v>17523</v>
      </c>
      <c r="F5563" s="94">
        <v>42244</v>
      </c>
      <c r="G5563" s="33" t="s">
        <v>17770</v>
      </c>
      <c r="H5563" s="33" t="s">
        <v>543</v>
      </c>
      <c r="I5563" s="33" t="s">
        <v>220</v>
      </c>
      <c r="J5563" s="62" t="s">
        <v>10938</v>
      </c>
      <c r="K5563" s="33" t="s">
        <v>544</v>
      </c>
      <c r="L5563" s="33" t="s">
        <v>545</v>
      </c>
      <c r="M5563" s="1" t="s">
        <v>48185</v>
      </c>
      <c r="N5563" s="33" t="s">
        <v>20</v>
      </c>
      <c r="O5563" s="33" t="s">
        <v>17601</v>
      </c>
      <c r="P5563" s="33" t="s">
        <v>17594</v>
      </c>
      <c r="Q5563" s="33" t="s">
        <v>29986</v>
      </c>
      <c r="R5563" s="39" t="s">
        <v>17602</v>
      </c>
      <c r="S5563" s="33" t="s">
        <v>509</v>
      </c>
      <c r="T5563" s="33" t="s">
        <v>21</v>
      </c>
      <c r="U5563" s="33" t="s">
        <v>26689</v>
      </c>
      <c r="V5563" s="33" t="s">
        <v>26484</v>
      </c>
      <c r="W5563" s="33" t="s">
        <v>26485</v>
      </c>
      <c r="X5563" s="33" t="s">
        <v>509</v>
      </c>
      <c r="Y5563" s="33">
        <v>786</v>
      </c>
      <c r="AA5563" s="33" t="s">
        <v>42844</v>
      </c>
      <c r="AB5563" s="33">
        <v>2881</v>
      </c>
      <c r="AC5563" s="103">
        <v>16575</v>
      </c>
    </row>
    <row r="5564" spans="1:29" ht="13" customHeight="1" x14ac:dyDescent="0.2">
      <c r="A5564" s="33" t="s">
        <v>532</v>
      </c>
      <c r="B5564" s="33">
        <v>61</v>
      </c>
      <c r="C5564" s="33" t="s">
        <v>13</v>
      </c>
      <c r="D5564" s="33" t="s">
        <v>78</v>
      </c>
      <c r="F5564" s="94">
        <v>42244</v>
      </c>
      <c r="G5564" s="33" t="s">
        <v>533</v>
      </c>
      <c r="H5564" s="33" t="s">
        <v>17766</v>
      </c>
      <c r="I5564" s="33" t="s">
        <v>392</v>
      </c>
      <c r="J5564" s="62" t="s">
        <v>17767</v>
      </c>
      <c r="K5564" s="33" t="s">
        <v>535</v>
      </c>
      <c r="L5564" s="33" t="s">
        <v>536</v>
      </c>
      <c r="M5564" s="1" t="s">
        <v>45963</v>
      </c>
      <c r="N5564" s="33" t="s">
        <v>20</v>
      </c>
      <c r="O5564" s="33" t="s">
        <v>17595</v>
      </c>
      <c r="P5564" s="33" t="s">
        <v>45771</v>
      </c>
      <c r="Q5564" s="33" t="s">
        <v>29986</v>
      </c>
      <c r="R5564" s="39" t="s">
        <v>17596</v>
      </c>
      <c r="S5564" s="33" t="s">
        <v>93</v>
      </c>
      <c r="T5564" s="33" t="s">
        <v>45897</v>
      </c>
      <c r="U5564" s="33" t="s">
        <v>49804</v>
      </c>
      <c r="V5564" s="33" t="s">
        <v>26482</v>
      </c>
      <c r="W5564" s="33" t="s">
        <v>26485</v>
      </c>
      <c r="X5564" s="33" t="s">
        <v>93</v>
      </c>
      <c r="Y5564" s="33">
        <v>788</v>
      </c>
      <c r="AA5564" s="33" t="s">
        <v>42842</v>
      </c>
      <c r="AB5564" s="33">
        <v>2883</v>
      </c>
      <c r="AC5564" s="103">
        <v>16578</v>
      </c>
    </row>
    <row r="5565" spans="1:29" ht="13" customHeight="1" x14ac:dyDescent="0.2">
      <c r="A5565" s="33" t="s">
        <v>537</v>
      </c>
      <c r="B5565" s="33">
        <v>41</v>
      </c>
      <c r="C5565" s="33" t="s">
        <v>13</v>
      </c>
      <c r="D5565" s="33" t="s">
        <v>41</v>
      </c>
      <c r="E5565" s="33" t="s">
        <v>17522</v>
      </c>
      <c r="F5565" s="94">
        <v>42244</v>
      </c>
      <c r="G5565" s="33" t="s">
        <v>538</v>
      </c>
      <c r="H5565" s="33" t="s">
        <v>529</v>
      </c>
      <c r="I5565" s="33" t="s">
        <v>66</v>
      </c>
      <c r="J5565" s="62" t="s">
        <v>17768</v>
      </c>
      <c r="K5565" s="33" t="s">
        <v>530</v>
      </c>
      <c r="L5565" s="33" t="s">
        <v>539</v>
      </c>
      <c r="M5565" s="1" t="s">
        <v>46190</v>
      </c>
      <c r="N5565" s="33" t="s">
        <v>20</v>
      </c>
      <c r="O5565" s="33" t="s">
        <v>17597</v>
      </c>
      <c r="P5565" s="33" t="s">
        <v>17594</v>
      </c>
      <c r="Q5565" s="33" t="s">
        <v>29986</v>
      </c>
      <c r="R5565" s="39" t="s">
        <v>17598</v>
      </c>
      <c r="S5565" s="33" t="s">
        <v>509</v>
      </c>
      <c r="T5565" s="33" t="s">
        <v>28</v>
      </c>
      <c r="U5565" s="33" t="s">
        <v>26487</v>
      </c>
      <c r="V5565" s="33" t="s">
        <v>26487</v>
      </c>
      <c r="W5565" s="33" t="s">
        <v>26485</v>
      </c>
      <c r="X5565" s="33" t="s">
        <v>93</v>
      </c>
      <c r="Y5565" s="33">
        <v>785</v>
      </c>
      <c r="AA5565" s="33" t="s">
        <v>42844</v>
      </c>
      <c r="AB5565" s="33">
        <v>2884</v>
      </c>
      <c r="AC5565" s="103">
        <v>16577</v>
      </c>
    </row>
    <row r="5566" spans="1:29" ht="13" customHeight="1" x14ac:dyDescent="0.2">
      <c r="A5566" s="33" t="s">
        <v>553</v>
      </c>
      <c r="B5566" s="33">
        <v>30</v>
      </c>
      <c r="C5566" s="33" t="s">
        <v>13</v>
      </c>
      <c r="D5566" s="33" t="s">
        <v>78</v>
      </c>
      <c r="E5566" s="33" t="s">
        <v>18754</v>
      </c>
      <c r="F5566" s="94">
        <v>42243</v>
      </c>
      <c r="G5566" s="33" t="s">
        <v>17774</v>
      </c>
      <c r="H5566" s="33" t="s">
        <v>554</v>
      </c>
      <c r="I5566" s="33" t="s">
        <v>38</v>
      </c>
      <c r="J5566" s="62" t="s">
        <v>1778</v>
      </c>
      <c r="K5566" s="33" t="s">
        <v>555</v>
      </c>
      <c r="L5566" s="33" t="s">
        <v>556</v>
      </c>
      <c r="M5566" s="1" t="s">
        <v>47239</v>
      </c>
      <c r="N5566" s="33" t="s">
        <v>20</v>
      </c>
      <c r="O5566" s="33" t="s">
        <v>17607</v>
      </c>
      <c r="P5566" s="33" t="s">
        <v>17594</v>
      </c>
      <c r="Q5566" s="33" t="s">
        <v>29986</v>
      </c>
      <c r="R5566" s="39" t="s">
        <v>17608</v>
      </c>
      <c r="S5566" s="33" t="s">
        <v>22</v>
      </c>
      <c r="T5566" s="33" t="s">
        <v>21</v>
      </c>
      <c r="U5566" s="33" t="s">
        <v>26526</v>
      </c>
      <c r="V5566" s="33" t="s">
        <v>26484</v>
      </c>
      <c r="W5566" s="33" t="s">
        <v>26485</v>
      </c>
      <c r="X5566" s="33" t="s">
        <v>509</v>
      </c>
      <c r="Y5566" s="33">
        <v>782</v>
      </c>
      <c r="AA5566" s="33" t="s">
        <v>42842</v>
      </c>
      <c r="AB5566" s="33">
        <v>2879</v>
      </c>
      <c r="AC5566" s="103">
        <v>16569</v>
      </c>
    </row>
    <row r="5567" spans="1:29" ht="13" customHeight="1" x14ac:dyDescent="0.2">
      <c r="A5567" s="33" t="s">
        <v>550</v>
      </c>
      <c r="B5567" s="33">
        <v>42</v>
      </c>
      <c r="C5567" s="33" t="s">
        <v>13</v>
      </c>
      <c r="D5567" s="33" t="s">
        <v>78</v>
      </c>
      <c r="E5567" s="33" t="s">
        <v>17524</v>
      </c>
      <c r="F5567" s="94">
        <v>42243</v>
      </c>
      <c r="G5567" s="33" t="s">
        <v>22069</v>
      </c>
      <c r="H5567" s="33" t="s">
        <v>265</v>
      </c>
      <c r="I5567" s="33" t="s">
        <v>66</v>
      </c>
      <c r="J5567" s="62" t="s">
        <v>17771</v>
      </c>
      <c r="K5567" s="33" t="s">
        <v>265</v>
      </c>
      <c r="L5567" s="33" t="s">
        <v>266</v>
      </c>
      <c r="M5567" s="1" t="s">
        <v>46483</v>
      </c>
      <c r="N5567" s="33" t="s">
        <v>4952</v>
      </c>
      <c r="O5567" s="33" t="s">
        <v>17603</v>
      </c>
      <c r="P5567" s="33" t="s">
        <v>42395</v>
      </c>
      <c r="Q5567" s="33" t="s">
        <v>29986</v>
      </c>
      <c r="R5567" s="39" t="s">
        <v>17604</v>
      </c>
      <c r="S5567" s="33" t="s">
        <v>93</v>
      </c>
      <c r="T5567" s="33" t="s">
        <v>21</v>
      </c>
      <c r="U5567" s="33" t="s">
        <v>26524</v>
      </c>
      <c r="V5567" s="33" t="s">
        <v>26484</v>
      </c>
      <c r="W5567" s="33" t="s">
        <v>26485</v>
      </c>
      <c r="X5567" s="33" t="s">
        <v>93</v>
      </c>
      <c r="Y5567" s="33">
        <v>781</v>
      </c>
      <c r="AA5567" s="33" t="s">
        <v>42842</v>
      </c>
      <c r="AB5567" s="33">
        <v>2878</v>
      </c>
      <c r="AC5567" s="103">
        <v>16572</v>
      </c>
    </row>
    <row r="5568" spans="1:29" ht="13" customHeight="1" x14ac:dyDescent="0.2">
      <c r="A5568" s="33" t="s">
        <v>540</v>
      </c>
      <c r="B5568" s="33">
        <v>54</v>
      </c>
      <c r="C5568" s="33" t="s">
        <v>13</v>
      </c>
      <c r="D5568" s="33" t="s">
        <v>30</v>
      </c>
      <c r="F5568" s="94">
        <v>42243</v>
      </c>
      <c r="G5568" s="33" t="s">
        <v>541</v>
      </c>
      <c r="H5568" s="33" t="s">
        <v>142</v>
      </c>
      <c r="I5568" s="33" t="s">
        <v>38</v>
      </c>
      <c r="J5568" s="62" t="s">
        <v>17769</v>
      </c>
      <c r="K5568" s="33" t="s">
        <v>142</v>
      </c>
      <c r="L5568" s="33" t="s">
        <v>143</v>
      </c>
      <c r="M5568" s="1" t="s">
        <v>45908</v>
      </c>
      <c r="N5568" s="33" t="s">
        <v>20</v>
      </c>
      <c r="O5568" s="33" t="s">
        <v>17599</v>
      </c>
      <c r="P5568" s="33" t="s">
        <v>31864</v>
      </c>
      <c r="Q5568" s="33" t="s">
        <v>29986</v>
      </c>
      <c r="R5568" s="39" t="s">
        <v>17600</v>
      </c>
      <c r="S5568" s="33" t="s">
        <v>93</v>
      </c>
      <c r="T5568" s="33" t="s">
        <v>21</v>
      </c>
      <c r="U5568" s="33" t="s">
        <v>26524</v>
      </c>
      <c r="V5568" s="33" t="s">
        <v>26482</v>
      </c>
      <c r="W5568" s="33" t="s">
        <v>26485</v>
      </c>
      <c r="X5568" s="33" t="s">
        <v>509</v>
      </c>
      <c r="Y5568" s="33">
        <v>783</v>
      </c>
      <c r="AA5568" s="33" t="s">
        <v>42842</v>
      </c>
      <c r="AB5568" s="33">
        <v>2877</v>
      </c>
      <c r="AC5568" s="103">
        <v>16576</v>
      </c>
    </row>
    <row r="5569" spans="1:29" ht="13" customHeight="1" x14ac:dyDescent="0.2">
      <c r="A5569" s="33" t="s">
        <v>552</v>
      </c>
      <c r="B5569" s="33">
        <v>29</v>
      </c>
      <c r="C5569" s="33" t="s">
        <v>13</v>
      </c>
      <c r="D5569" s="33" t="s">
        <v>41</v>
      </c>
      <c r="F5569" s="94">
        <v>42243</v>
      </c>
      <c r="G5569" s="33" t="s">
        <v>17772</v>
      </c>
      <c r="H5569" s="33" t="s">
        <v>91</v>
      </c>
      <c r="I5569" s="33" t="s">
        <v>38</v>
      </c>
      <c r="J5569" s="62" t="s">
        <v>17773</v>
      </c>
      <c r="K5569" s="33" t="s">
        <v>91</v>
      </c>
      <c r="L5569" s="33" t="s">
        <v>92</v>
      </c>
      <c r="M5569" s="1" t="s">
        <v>45984</v>
      </c>
      <c r="N5569" s="33" t="s">
        <v>20</v>
      </c>
      <c r="O5569" s="33" t="s">
        <v>17605</v>
      </c>
      <c r="P5569" s="33" t="s">
        <v>17594</v>
      </c>
      <c r="Q5569" s="33" t="s">
        <v>29986</v>
      </c>
      <c r="R5569" s="39" t="s">
        <v>17606</v>
      </c>
      <c r="S5569" s="33" t="s">
        <v>22</v>
      </c>
      <c r="T5569" s="33" t="s">
        <v>28</v>
      </c>
      <c r="U5569" s="33" t="s">
        <v>26525</v>
      </c>
      <c r="V5569" s="33" t="s">
        <v>26484</v>
      </c>
      <c r="W5569" s="33" t="s">
        <v>26485</v>
      </c>
      <c r="X5569" s="33" t="s">
        <v>93</v>
      </c>
      <c r="Y5569" s="33">
        <v>784</v>
      </c>
      <c r="AA5569" s="33" t="s">
        <v>42842</v>
      </c>
      <c r="AB5569" s="33">
        <v>2880</v>
      </c>
      <c r="AC5569" s="103">
        <v>16571</v>
      </c>
    </row>
    <row r="5570" spans="1:29" ht="13" customHeight="1" x14ac:dyDescent="0.2">
      <c r="A5570" s="33" t="s">
        <v>559</v>
      </c>
      <c r="B5570" s="33">
        <v>27</v>
      </c>
      <c r="C5570" s="33" t="s">
        <v>13</v>
      </c>
      <c r="D5570" s="33" t="s">
        <v>30</v>
      </c>
      <c r="E5570" s="33" t="s">
        <v>17526</v>
      </c>
      <c r="F5570" s="94">
        <v>42242</v>
      </c>
      <c r="G5570" s="33" t="s">
        <v>17777</v>
      </c>
      <c r="H5570" s="33" t="s">
        <v>560</v>
      </c>
      <c r="I5570" s="33" t="s">
        <v>220</v>
      </c>
      <c r="J5570" s="62" t="s">
        <v>17778</v>
      </c>
      <c r="K5570" s="33" t="s">
        <v>561</v>
      </c>
      <c r="L5570" s="33" t="s">
        <v>562</v>
      </c>
      <c r="M5570" s="1" t="s">
        <v>46973</v>
      </c>
      <c r="N5570" s="33" t="s">
        <v>20</v>
      </c>
      <c r="O5570" s="33" t="s">
        <v>17611</v>
      </c>
      <c r="P5570" s="33" t="s">
        <v>17594</v>
      </c>
      <c r="Q5570" s="33" t="s">
        <v>29986</v>
      </c>
      <c r="R5570" s="39" t="s">
        <v>17612</v>
      </c>
      <c r="S5570" s="33" t="s">
        <v>509</v>
      </c>
      <c r="T5570" s="33" t="s">
        <v>21</v>
      </c>
      <c r="U5570" s="33" t="s">
        <v>26689</v>
      </c>
      <c r="V5570" s="33" t="s">
        <v>26484</v>
      </c>
      <c r="W5570" s="33" t="s">
        <v>26485</v>
      </c>
      <c r="X5570" s="33" t="s">
        <v>93</v>
      </c>
      <c r="Y5570" s="33">
        <v>780</v>
      </c>
      <c r="AA5570" s="33" t="s">
        <v>42844</v>
      </c>
      <c r="AB5570" s="33">
        <v>2875</v>
      </c>
      <c r="AC5570" s="103">
        <v>16567</v>
      </c>
    </row>
    <row r="5571" spans="1:29" ht="13" customHeight="1" x14ac:dyDescent="0.2">
      <c r="A5571" s="33" t="s">
        <v>563</v>
      </c>
      <c r="B5571" s="33">
        <v>46</v>
      </c>
      <c r="C5571" s="33" t="s">
        <v>13</v>
      </c>
      <c r="D5571" s="33" t="s">
        <v>30</v>
      </c>
      <c r="E5571" s="33" t="s">
        <v>17525</v>
      </c>
      <c r="F5571" s="94">
        <v>42242</v>
      </c>
      <c r="G5571" s="33" t="s">
        <v>17775</v>
      </c>
      <c r="H5571" s="33" t="s">
        <v>564</v>
      </c>
      <c r="I5571" s="33" t="s">
        <v>297</v>
      </c>
      <c r="J5571" s="62" t="s">
        <v>17776</v>
      </c>
      <c r="K5571" s="33" t="s">
        <v>502</v>
      </c>
      <c r="L5571" s="33" t="s">
        <v>565</v>
      </c>
      <c r="M5571" s="1" t="s">
        <v>46013</v>
      </c>
      <c r="N5571" s="33" t="s">
        <v>20</v>
      </c>
      <c r="O5571" s="33" t="s">
        <v>17609</v>
      </c>
      <c r="P5571" s="33" t="s">
        <v>17594</v>
      </c>
      <c r="Q5571" s="33" t="s">
        <v>29986</v>
      </c>
      <c r="R5571" s="39" t="s">
        <v>17610</v>
      </c>
      <c r="S5571" s="33" t="s">
        <v>22</v>
      </c>
      <c r="T5571" s="33" t="s">
        <v>21</v>
      </c>
      <c r="U5571" s="33" t="s">
        <v>26689</v>
      </c>
      <c r="V5571" s="33" t="s">
        <v>26484</v>
      </c>
      <c r="W5571" s="33" t="s">
        <v>26483</v>
      </c>
      <c r="X5571" s="33" t="s">
        <v>93</v>
      </c>
      <c r="Y5571" s="33">
        <v>777</v>
      </c>
      <c r="AA5571" s="33" t="s">
        <v>42844</v>
      </c>
      <c r="AB5571" s="33">
        <v>2874</v>
      </c>
      <c r="AC5571" s="103">
        <v>16568</v>
      </c>
    </row>
    <row r="5572" spans="1:29" ht="13" customHeight="1" x14ac:dyDescent="0.2">
      <c r="A5572" s="33" t="s">
        <v>566</v>
      </c>
      <c r="B5572" s="33">
        <v>22</v>
      </c>
      <c r="C5572" s="33" t="s">
        <v>13</v>
      </c>
      <c r="D5572" s="33" t="s">
        <v>30</v>
      </c>
      <c r="E5572" s="33" t="s">
        <v>17527</v>
      </c>
      <c r="F5572" s="94">
        <v>42242</v>
      </c>
      <c r="G5572" s="33" t="s">
        <v>567</v>
      </c>
      <c r="H5572" s="33" t="s">
        <v>568</v>
      </c>
      <c r="I5572" s="33" t="s">
        <v>297</v>
      </c>
      <c r="J5572" s="62" t="s">
        <v>17779</v>
      </c>
      <c r="K5572" s="33" t="s">
        <v>569</v>
      </c>
      <c r="L5572" s="33" t="s">
        <v>570</v>
      </c>
      <c r="M5572" s="1" t="s">
        <v>48186</v>
      </c>
      <c r="N5572" s="33" t="s">
        <v>20</v>
      </c>
      <c r="O5572" s="33" t="s">
        <v>17613</v>
      </c>
      <c r="P5572" s="33" t="s">
        <v>504</v>
      </c>
      <c r="Q5572" s="33" t="s">
        <v>29986</v>
      </c>
      <c r="R5572" s="39" t="s">
        <v>17614</v>
      </c>
      <c r="S5572" s="33" t="s">
        <v>509</v>
      </c>
      <c r="T5572" s="33" t="s">
        <v>45897</v>
      </c>
      <c r="U5572" s="33" t="s">
        <v>39851</v>
      </c>
      <c r="V5572" s="33" t="s">
        <v>26484</v>
      </c>
      <c r="W5572" s="33" t="s">
        <v>26485</v>
      </c>
      <c r="X5572" s="33" t="s">
        <v>93</v>
      </c>
      <c r="Y5572" s="33">
        <v>776</v>
      </c>
      <c r="AA5572" s="33" t="s">
        <v>42844</v>
      </c>
      <c r="AB5572" s="33">
        <v>2876</v>
      </c>
      <c r="AC5572" s="103">
        <v>16566</v>
      </c>
    </row>
    <row r="5573" spans="1:29" ht="13" customHeight="1" x14ac:dyDescent="0.2">
      <c r="A5573" s="33" t="s">
        <v>578</v>
      </c>
      <c r="B5573" s="33">
        <v>22</v>
      </c>
      <c r="C5573" s="33" t="s">
        <v>13</v>
      </c>
      <c r="D5573" s="33" t="s">
        <v>41</v>
      </c>
      <c r="F5573" s="94">
        <v>42241</v>
      </c>
      <c r="G5573" s="33" t="s">
        <v>17783</v>
      </c>
      <c r="H5573" s="33" t="s">
        <v>195</v>
      </c>
      <c r="I5573" s="33" t="s">
        <v>55</v>
      </c>
      <c r="J5573" s="62" t="s">
        <v>3898</v>
      </c>
      <c r="K5573" s="33" t="s">
        <v>147</v>
      </c>
      <c r="L5573" s="33" t="s">
        <v>148</v>
      </c>
      <c r="M5573" s="1" t="s">
        <v>46168</v>
      </c>
      <c r="N5573" s="33" t="s">
        <v>20</v>
      </c>
      <c r="O5573" s="33" t="s">
        <v>17618</v>
      </c>
      <c r="P5573" s="33" t="s">
        <v>17594</v>
      </c>
      <c r="Q5573" s="33" t="s">
        <v>29986</v>
      </c>
      <c r="R5573" s="39" t="s">
        <v>17619</v>
      </c>
      <c r="S5573" s="33" t="s">
        <v>22</v>
      </c>
      <c r="T5573" s="33" t="s">
        <v>21</v>
      </c>
      <c r="U5573" s="33" t="s">
        <v>26689</v>
      </c>
      <c r="V5573" s="33" t="s">
        <v>26484</v>
      </c>
      <c r="W5573" s="33" t="s">
        <v>26485</v>
      </c>
      <c r="X5573" s="33" t="s">
        <v>93</v>
      </c>
      <c r="Y5573" s="33">
        <v>779</v>
      </c>
      <c r="AA5573" s="33" t="s">
        <v>42844</v>
      </c>
      <c r="AB5573" s="33">
        <v>2872</v>
      </c>
      <c r="AC5573" s="103">
        <v>16564</v>
      </c>
    </row>
    <row r="5574" spans="1:29" ht="13" customHeight="1" x14ac:dyDescent="0.2">
      <c r="A5574" s="33" t="s">
        <v>576</v>
      </c>
      <c r="B5574" s="33">
        <v>30</v>
      </c>
      <c r="C5574" s="33" t="s">
        <v>13</v>
      </c>
      <c r="D5574" s="33" t="s">
        <v>41</v>
      </c>
      <c r="E5574" s="33" t="s">
        <v>17529</v>
      </c>
      <c r="F5574" s="94">
        <v>42241</v>
      </c>
      <c r="G5574" s="33" t="s">
        <v>17781</v>
      </c>
      <c r="H5574" s="33" t="s">
        <v>577</v>
      </c>
      <c r="I5574" s="33" t="s">
        <v>177</v>
      </c>
      <c r="J5574" s="62" t="s">
        <v>11925</v>
      </c>
      <c r="K5574" s="33" t="s">
        <v>577</v>
      </c>
      <c r="L5574" s="33" t="s">
        <v>17782</v>
      </c>
      <c r="M5574" s="1" t="s">
        <v>48188</v>
      </c>
      <c r="N5574" s="33" t="s">
        <v>20</v>
      </c>
      <c r="O5574" s="33" t="s">
        <v>17616</v>
      </c>
      <c r="P5574" s="33" t="s">
        <v>17594</v>
      </c>
      <c r="Q5574" s="33" t="s">
        <v>29986</v>
      </c>
      <c r="R5574" s="39" t="s">
        <v>17617</v>
      </c>
      <c r="S5574" s="33" t="s">
        <v>22</v>
      </c>
      <c r="T5574" s="33" t="s">
        <v>21</v>
      </c>
      <c r="U5574" s="33" t="s">
        <v>26689</v>
      </c>
      <c r="V5574" s="33" t="s">
        <v>26484</v>
      </c>
      <c r="W5574" s="33" t="s">
        <v>26486</v>
      </c>
      <c r="X5574" s="33" t="s">
        <v>93</v>
      </c>
      <c r="Y5574" s="33">
        <v>770</v>
      </c>
      <c r="AA5574" s="33" t="s">
        <v>42844</v>
      </c>
      <c r="AB5574" s="33">
        <v>2869</v>
      </c>
      <c r="AC5574" s="103">
        <v>16563</v>
      </c>
    </row>
    <row r="5575" spans="1:29" ht="13" customHeight="1" x14ac:dyDescent="0.2">
      <c r="A5575" s="33" t="s">
        <v>571</v>
      </c>
      <c r="B5575" s="33">
        <v>34</v>
      </c>
      <c r="C5575" s="33" t="s">
        <v>13</v>
      </c>
      <c r="D5575" s="33" t="s">
        <v>78</v>
      </c>
      <c r="E5575" s="33" t="s">
        <v>17528</v>
      </c>
      <c r="F5575" s="94">
        <v>42241</v>
      </c>
      <c r="G5575" s="33" t="s">
        <v>572</v>
      </c>
      <c r="H5575" s="33" t="s">
        <v>573</v>
      </c>
      <c r="I5575" s="33" t="s">
        <v>373</v>
      </c>
      <c r="J5575" s="62" t="s">
        <v>17780</v>
      </c>
      <c r="K5575" s="33" t="s">
        <v>372</v>
      </c>
      <c r="L5575" s="33" t="s">
        <v>574</v>
      </c>
      <c r="M5575" s="1" t="s">
        <v>48187</v>
      </c>
      <c r="N5575" s="33" t="s">
        <v>20</v>
      </c>
      <c r="O5575" s="33" t="s">
        <v>575</v>
      </c>
      <c r="P5575" s="33" t="s">
        <v>504</v>
      </c>
      <c r="Q5575" s="33" t="s">
        <v>29986</v>
      </c>
      <c r="R5575" s="39" t="s">
        <v>17615</v>
      </c>
      <c r="S5575" s="33" t="s">
        <v>22</v>
      </c>
      <c r="T5575" s="33" t="s">
        <v>21</v>
      </c>
      <c r="U5575" s="33" t="s">
        <v>26682</v>
      </c>
      <c r="V5575" s="33" t="s">
        <v>26484</v>
      </c>
      <c r="W5575" s="33" t="s">
        <v>26485</v>
      </c>
      <c r="X5575" s="33" t="s">
        <v>93</v>
      </c>
      <c r="Y5575" s="33">
        <v>773</v>
      </c>
      <c r="AA5575" s="33" t="s">
        <v>42844</v>
      </c>
      <c r="AB5575" s="33">
        <v>2873</v>
      </c>
      <c r="AC5575" s="103">
        <v>16565</v>
      </c>
    </row>
    <row r="5576" spans="1:29" ht="13" customHeight="1" x14ac:dyDescent="0.2">
      <c r="A5576" s="33" t="s">
        <v>579</v>
      </c>
      <c r="B5576" s="33">
        <v>45</v>
      </c>
      <c r="C5576" s="33" t="s">
        <v>13</v>
      </c>
      <c r="D5576" s="33" t="s">
        <v>30</v>
      </c>
      <c r="F5576" s="94">
        <v>42241</v>
      </c>
      <c r="G5576" s="33" t="s">
        <v>580</v>
      </c>
      <c r="H5576" s="33" t="s">
        <v>581</v>
      </c>
      <c r="I5576" s="33" t="s">
        <v>111</v>
      </c>
      <c r="J5576" s="62" t="s">
        <v>11518</v>
      </c>
      <c r="K5576" s="33" t="s">
        <v>582</v>
      </c>
      <c r="L5576" s="33" t="s">
        <v>583</v>
      </c>
      <c r="M5576" s="1" t="s">
        <v>45935</v>
      </c>
      <c r="N5576" s="33" t="s">
        <v>20</v>
      </c>
      <c r="O5576" s="33" t="s">
        <v>17620</v>
      </c>
      <c r="P5576" s="33" t="s">
        <v>17594</v>
      </c>
      <c r="Q5576" s="33" t="s">
        <v>29986</v>
      </c>
      <c r="R5576" s="39" t="s">
        <v>17621</v>
      </c>
      <c r="S5576" s="33" t="s">
        <v>22</v>
      </c>
      <c r="T5576" s="33" t="s">
        <v>21</v>
      </c>
      <c r="U5576" s="33" t="s">
        <v>26689</v>
      </c>
      <c r="V5576" s="33" t="s">
        <v>26484</v>
      </c>
      <c r="W5576" s="33" t="s">
        <v>26485</v>
      </c>
      <c r="X5576" s="33" t="s">
        <v>93</v>
      </c>
      <c r="Y5576" s="33">
        <v>775</v>
      </c>
      <c r="AA5576" s="33" t="s">
        <v>42842</v>
      </c>
      <c r="AB5576" s="33">
        <v>2871</v>
      </c>
      <c r="AC5576" s="103">
        <v>16562</v>
      </c>
    </row>
    <row r="5577" spans="1:29" ht="13" customHeight="1" x14ac:dyDescent="0.2">
      <c r="A5577" s="33" t="s">
        <v>584</v>
      </c>
      <c r="B5577" s="33">
        <v>53</v>
      </c>
      <c r="C5577" s="33" t="s">
        <v>13</v>
      </c>
      <c r="D5577" s="33" t="s">
        <v>30</v>
      </c>
      <c r="F5577" s="94">
        <v>42241</v>
      </c>
      <c r="G5577" s="33" t="s">
        <v>585</v>
      </c>
      <c r="H5577" s="33" t="s">
        <v>586</v>
      </c>
      <c r="I5577" s="33" t="s">
        <v>55</v>
      </c>
      <c r="J5577" s="62" t="s">
        <v>17784</v>
      </c>
      <c r="K5577" s="33" t="s">
        <v>587</v>
      </c>
      <c r="L5577" s="33" t="s">
        <v>588</v>
      </c>
      <c r="M5577" s="1" t="s">
        <v>46362</v>
      </c>
      <c r="N5577" s="33" t="s">
        <v>20</v>
      </c>
      <c r="O5577" s="33" t="s">
        <v>17622</v>
      </c>
      <c r="P5577" s="33" t="s">
        <v>17594</v>
      </c>
      <c r="Q5577" s="33" t="s">
        <v>29986</v>
      </c>
      <c r="R5577" s="39" t="s">
        <v>17623</v>
      </c>
      <c r="S5577" s="33" t="s">
        <v>22</v>
      </c>
      <c r="T5577" s="33" t="s">
        <v>21</v>
      </c>
      <c r="U5577" s="33" t="s">
        <v>26689</v>
      </c>
      <c r="V5577" s="33" t="s">
        <v>26484</v>
      </c>
      <c r="W5577" s="33" t="s">
        <v>26485</v>
      </c>
      <c r="X5577" s="33" t="s">
        <v>93</v>
      </c>
      <c r="Y5577" s="33">
        <v>774</v>
      </c>
      <c r="AA5577" s="33" t="s">
        <v>42844</v>
      </c>
      <c r="AB5577" s="33">
        <v>2870</v>
      </c>
      <c r="AC5577" s="103">
        <v>16561</v>
      </c>
    </row>
    <row r="5578" spans="1:29" ht="13" customHeight="1" x14ac:dyDescent="0.2">
      <c r="A5578" s="33" t="s">
        <v>598</v>
      </c>
      <c r="B5578" s="33">
        <v>36</v>
      </c>
      <c r="C5578" s="33" t="s">
        <v>13</v>
      </c>
      <c r="D5578" s="33" t="s">
        <v>30</v>
      </c>
      <c r="E5578" s="33" t="s">
        <v>17531</v>
      </c>
      <c r="F5578" s="94">
        <v>42239</v>
      </c>
      <c r="G5578" s="33" t="s">
        <v>599</v>
      </c>
      <c r="H5578" s="33" t="s">
        <v>600</v>
      </c>
      <c r="I5578" s="33" t="s">
        <v>55</v>
      </c>
      <c r="J5578" s="62" t="s">
        <v>17789</v>
      </c>
      <c r="K5578" s="33" t="s">
        <v>601</v>
      </c>
      <c r="L5578" s="33" t="s">
        <v>602</v>
      </c>
      <c r="M5578" s="1" t="s">
        <v>49877</v>
      </c>
      <c r="N5578" s="33" t="s">
        <v>20</v>
      </c>
      <c r="O5578" s="33" t="s">
        <v>17630</v>
      </c>
      <c r="P5578" s="33" t="s">
        <v>45771</v>
      </c>
      <c r="Q5578" s="33" t="s">
        <v>29986</v>
      </c>
      <c r="R5578" s="39" t="s">
        <v>17631</v>
      </c>
      <c r="S5578" s="33" t="s">
        <v>509</v>
      </c>
      <c r="T5578" s="33" t="s">
        <v>21</v>
      </c>
      <c r="U5578" s="33" t="s">
        <v>26689</v>
      </c>
      <c r="V5578" s="33" t="s">
        <v>26484</v>
      </c>
      <c r="W5578" s="33" t="s">
        <v>26485</v>
      </c>
      <c r="X5578" s="33" t="s">
        <v>93</v>
      </c>
      <c r="Y5578" s="33">
        <v>768</v>
      </c>
      <c r="AA5578" s="33" t="s">
        <v>42844</v>
      </c>
      <c r="AB5578" s="33">
        <v>2865</v>
      </c>
      <c r="AC5578" s="103">
        <v>16554</v>
      </c>
    </row>
    <row r="5579" spans="1:29" ht="13" customHeight="1" x14ac:dyDescent="0.2">
      <c r="A5579" s="33" t="s">
        <v>605</v>
      </c>
      <c r="B5579" s="33">
        <v>36</v>
      </c>
      <c r="C5579" s="33" t="s">
        <v>13</v>
      </c>
      <c r="D5579" s="33" t="s">
        <v>30</v>
      </c>
      <c r="E5579" s="33" t="s">
        <v>17530</v>
      </c>
      <c r="F5579" s="94">
        <v>42239</v>
      </c>
      <c r="G5579" s="33" t="s">
        <v>606</v>
      </c>
      <c r="H5579" s="33" t="s">
        <v>607</v>
      </c>
      <c r="I5579" s="33" t="s">
        <v>87</v>
      </c>
      <c r="J5579" s="62" t="s">
        <v>17787</v>
      </c>
      <c r="K5579" s="33" t="s">
        <v>608</v>
      </c>
      <c r="L5579" s="33" t="s">
        <v>609</v>
      </c>
      <c r="M5579" s="1" t="s">
        <v>48190</v>
      </c>
      <c r="N5579" s="33" t="s">
        <v>20</v>
      </c>
      <c r="O5579" s="33" t="s">
        <v>17626</v>
      </c>
      <c r="P5579" s="33" t="s">
        <v>45771</v>
      </c>
      <c r="Q5579" s="33" t="s">
        <v>29986</v>
      </c>
      <c r="R5579" s="39" t="s">
        <v>17627</v>
      </c>
      <c r="S5579" s="33" t="s">
        <v>22</v>
      </c>
      <c r="T5579" s="33" t="s">
        <v>21</v>
      </c>
      <c r="U5579" s="33" t="s">
        <v>26689</v>
      </c>
      <c r="V5579" s="33" t="s">
        <v>26484</v>
      </c>
      <c r="W5579" s="33" t="s">
        <v>26483</v>
      </c>
      <c r="X5579" s="33" t="s">
        <v>93</v>
      </c>
      <c r="Y5579" s="33">
        <v>769</v>
      </c>
      <c r="AA5579" s="33" t="s">
        <v>42843</v>
      </c>
      <c r="AB5579" s="33">
        <v>2866</v>
      </c>
      <c r="AC5579" s="103">
        <v>16556</v>
      </c>
    </row>
    <row r="5580" spans="1:29" ht="13" customHeight="1" x14ac:dyDescent="0.2">
      <c r="A5580" s="33" t="s">
        <v>594</v>
      </c>
      <c r="B5580" s="33">
        <v>53</v>
      </c>
      <c r="C5580" s="33" t="s">
        <v>13</v>
      </c>
      <c r="D5580" s="33" t="s">
        <v>78</v>
      </c>
      <c r="F5580" s="94">
        <v>42239</v>
      </c>
      <c r="G5580" s="33" t="s">
        <v>17785</v>
      </c>
      <c r="H5580" s="33" t="s">
        <v>595</v>
      </c>
      <c r="I5580" s="33" t="s">
        <v>337</v>
      </c>
      <c r="J5580" s="62" t="s">
        <v>17786</v>
      </c>
      <c r="K5580" s="33" t="s">
        <v>14425</v>
      </c>
      <c r="L5580" s="33" t="s">
        <v>597</v>
      </c>
      <c r="M5580" s="1" t="s">
        <v>48189</v>
      </c>
      <c r="N5580" s="33" t="s">
        <v>20</v>
      </c>
      <c r="O5580" s="33" t="s">
        <v>17624</v>
      </c>
      <c r="P5580" s="33" t="s">
        <v>31864</v>
      </c>
      <c r="Q5580" s="33" t="s">
        <v>29986</v>
      </c>
      <c r="R5580" s="39" t="s">
        <v>17625</v>
      </c>
      <c r="S5580" s="33" t="s">
        <v>22</v>
      </c>
      <c r="T5580" s="33" t="s">
        <v>21</v>
      </c>
      <c r="U5580" s="33" t="s">
        <v>26689</v>
      </c>
      <c r="V5580" s="33" t="s">
        <v>26484</v>
      </c>
      <c r="W5580" s="33" t="s">
        <v>26485</v>
      </c>
      <c r="X5580" s="33" t="s">
        <v>93</v>
      </c>
      <c r="Y5580" s="33">
        <v>772</v>
      </c>
      <c r="AA5580" s="33" t="s">
        <v>42844</v>
      </c>
      <c r="AB5580" s="33">
        <v>2867</v>
      </c>
      <c r="AC5580" s="103">
        <v>16557</v>
      </c>
    </row>
    <row r="5581" spans="1:29" ht="13" customHeight="1" x14ac:dyDescent="0.2">
      <c r="A5581" s="33" t="s">
        <v>603</v>
      </c>
      <c r="B5581" s="33">
        <v>57</v>
      </c>
      <c r="C5581" s="33" t="s">
        <v>13</v>
      </c>
      <c r="D5581" s="33" t="s">
        <v>30</v>
      </c>
      <c r="E5581" s="33" t="s">
        <v>17532</v>
      </c>
      <c r="F5581" s="94">
        <v>42239</v>
      </c>
      <c r="G5581" s="33" t="s">
        <v>22070</v>
      </c>
      <c r="H5581" s="33" t="s">
        <v>604</v>
      </c>
      <c r="I5581" s="33" t="s">
        <v>249</v>
      </c>
      <c r="J5581" s="62" t="s">
        <v>17790</v>
      </c>
      <c r="K5581" s="33" t="s">
        <v>524</v>
      </c>
      <c r="L5581" s="33" t="s">
        <v>525</v>
      </c>
      <c r="M5581" s="1" t="s">
        <v>48881</v>
      </c>
      <c r="N5581" s="33" t="s">
        <v>20</v>
      </c>
      <c r="O5581" s="33" t="s">
        <v>17632</v>
      </c>
      <c r="P5581" s="33" t="s">
        <v>17594</v>
      </c>
      <c r="Q5581" s="33" t="s">
        <v>29986</v>
      </c>
      <c r="R5581" s="39" t="s">
        <v>17633</v>
      </c>
      <c r="S5581" s="33" t="s">
        <v>22</v>
      </c>
      <c r="T5581" s="33" t="s">
        <v>21</v>
      </c>
      <c r="U5581" s="33" t="s">
        <v>26689</v>
      </c>
      <c r="V5581" s="33" t="s">
        <v>26484</v>
      </c>
      <c r="W5581" s="33" t="s">
        <v>26485</v>
      </c>
      <c r="X5581" s="33" t="s">
        <v>93</v>
      </c>
      <c r="Y5581" s="33">
        <v>767</v>
      </c>
      <c r="AA5581" s="33" t="s">
        <v>42844</v>
      </c>
      <c r="AB5581" s="33">
        <v>2864</v>
      </c>
      <c r="AC5581" s="103">
        <v>16553</v>
      </c>
    </row>
    <row r="5582" spans="1:29" ht="13" customHeight="1" x14ac:dyDescent="0.2">
      <c r="A5582" s="33" t="s">
        <v>589</v>
      </c>
      <c r="B5582" s="33">
        <v>21</v>
      </c>
      <c r="C5582" s="33" t="s">
        <v>13</v>
      </c>
      <c r="D5582" s="33" t="s">
        <v>30</v>
      </c>
      <c r="F5582" s="94">
        <v>42239</v>
      </c>
      <c r="G5582" s="33" t="s">
        <v>590</v>
      </c>
      <c r="H5582" s="33" t="s">
        <v>591</v>
      </c>
      <c r="I5582" s="33" t="s">
        <v>74</v>
      </c>
      <c r="J5582" s="62" t="s">
        <v>17788</v>
      </c>
      <c r="K5582" s="33" t="s">
        <v>592</v>
      </c>
      <c r="L5582" s="33" t="s">
        <v>593</v>
      </c>
      <c r="M5582" s="1" t="s">
        <v>47474</v>
      </c>
      <c r="N5582" s="33" t="s">
        <v>20</v>
      </c>
      <c r="O5582" s="33" t="s">
        <v>17628</v>
      </c>
      <c r="P5582" s="33" t="s">
        <v>45771</v>
      </c>
      <c r="Q5582" s="33" t="s">
        <v>29986</v>
      </c>
      <c r="R5582" s="39" t="s">
        <v>17629</v>
      </c>
      <c r="S5582" s="33" t="s">
        <v>22</v>
      </c>
      <c r="T5582" s="33" t="s">
        <v>45897</v>
      </c>
      <c r="U5582" s="33" t="s">
        <v>39851</v>
      </c>
      <c r="V5582" s="33" t="s">
        <v>26484</v>
      </c>
      <c r="W5582" s="33" t="s">
        <v>26485</v>
      </c>
      <c r="X5582" s="33" t="s">
        <v>93</v>
      </c>
      <c r="Y5582" s="33">
        <v>771</v>
      </c>
      <c r="AA5582" s="33" t="s">
        <v>42844</v>
      </c>
      <c r="AB5582" s="33">
        <v>2868</v>
      </c>
      <c r="AC5582" s="103">
        <v>16555</v>
      </c>
    </row>
    <row r="5583" spans="1:29" ht="13" customHeight="1" x14ac:dyDescent="0.2">
      <c r="A5583" s="33" t="s">
        <v>621</v>
      </c>
      <c r="B5583" s="33">
        <v>31</v>
      </c>
      <c r="C5583" s="33" t="s">
        <v>13</v>
      </c>
      <c r="D5583" s="33" t="s">
        <v>30</v>
      </c>
      <c r="E5583" s="33" t="s">
        <v>17533</v>
      </c>
      <c r="F5583" s="94">
        <v>42238</v>
      </c>
      <c r="G5583" s="33" t="s">
        <v>22071</v>
      </c>
      <c r="H5583" s="33" t="s">
        <v>622</v>
      </c>
      <c r="I5583" s="33" t="s">
        <v>121</v>
      </c>
      <c r="J5583" s="62" t="s">
        <v>17791</v>
      </c>
      <c r="K5583" s="33" t="s">
        <v>623</v>
      </c>
      <c r="L5583" s="33" t="s">
        <v>17792</v>
      </c>
      <c r="M5583" s="1" t="s">
        <v>48191</v>
      </c>
      <c r="N5583" s="33" t="s">
        <v>20</v>
      </c>
      <c r="O5583" s="33" t="s">
        <v>17634</v>
      </c>
      <c r="P5583" s="33" t="s">
        <v>45771</v>
      </c>
      <c r="Q5583" s="33" t="s">
        <v>29986</v>
      </c>
      <c r="R5583" s="39" t="s">
        <v>17635</v>
      </c>
      <c r="S5583" s="33" t="s">
        <v>93</v>
      </c>
      <c r="T5583" s="33" t="s">
        <v>21</v>
      </c>
      <c r="U5583" s="33" t="s">
        <v>26689</v>
      </c>
      <c r="V5583" s="33" t="s">
        <v>26484</v>
      </c>
      <c r="W5583" s="33" t="s">
        <v>26485</v>
      </c>
      <c r="X5583" s="33" t="s">
        <v>93</v>
      </c>
      <c r="Y5583" s="33">
        <v>762</v>
      </c>
      <c r="AA5583" s="33" t="s">
        <v>42843</v>
      </c>
      <c r="AB5583" s="33">
        <v>2859</v>
      </c>
      <c r="AC5583" s="103">
        <v>16547</v>
      </c>
    </row>
    <row r="5584" spans="1:29" ht="13" customHeight="1" x14ac:dyDescent="0.2">
      <c r="A5584" s="33" t="s">
        <v>610</v>
      </c>
      <c r="B5584" s="33">
        <v>39</v>
      </c>
      <c r="C5584" s="33" t="s">
        <v>13</v>
      </c>
      <c r="D5584" s="33" t="s">
        <v>78</v>
      </c>
      <c r="E5584" s="33" t="s">
        <v>17536</v>
      </c>
      <c r="F5584" s="94">
        <v>42238</v>
      </c>
      <c r="G5584" s="33" t="s">
        <v>611</v>
      </c>
      <c r="H5584" s="33" t="s">
        <v>612</v>
      </c>
      <c r="I5584" s="33" t="s">
        <v>392</v>
      </c>
      <c r="J5584" s="62" t="s">
        <v>17796</v>
      </c>
      <c r="K5584" s="33" t="s">
        <v>613</v>
      </c>
      <c r="L5584" s="33" t="s">
        <v>614</v>
      </c>
      <c r="M5584" s="1" t="s">
        <v>47968</v>
      </c>
      <c r="N5584" s="33" t="s">
        <v>4952</v>
      </c>
      <c r="O5584" s="33" t="s">
        <v>17642</v>
      </c>
      <c r="P5584" s="33" t="s">
        <v>947</v>
      </c>
      <c r="Q5584" s="33" t="s">
        <v>29986</v>
      </c>
      <c r="R5584" s="39" t="s">
        <v>17643</v>
      </c>
      <c r="S5584" s="33" t="s">
        <v>22</v>
      </c>
      <c r="T5584" s="33" t="s">
        <v>21</v>
      </c>
      <c r="U5584" s="33" t="s">
        <v>26689</v>
      </c>
      <c r="V5584" s="33" t="s">
        <v>26484</v>
      </c>
      <c r="W5584" s="33" t="s">
        <v>26486</v>
      </c>
      <c r="X5584" s="33" t="s">
        <v>93</v>
      </c>
      <c r="Y5584" s="33">
        <v>763</v>
      </c>
      <c r="AA5584" s="33" t="s">
        <v>42844</v>
      </c>
      <c r="AB5584" s="33">
        <v>2860</v>
      </c>
      <c r="AC5584" s="103">
        <v>16549</v>
      </c>
    </row>
    <row r="5585" spans="1:29" ht="13" customHeight="1" x14ac:dyDescent="0.2">
      <c r="A5585" s="33" t="s">
        <v>624</v>
      </c>
      <c r="B5585" s="33">
        <v>64</v>
      </c>
      <c r="C5585" s="33" t="s">
        <v>13</v>
      </c>
      <c r="D5585" s="33" t="s">
        <v>30</v>
      </c>
      <c r="E5585" s="33" t="s">
        <v>17534</v>
      </c>
      <c r="F5585" s="94">
        <v>42238</v>
      </c>
      <c r="G5585" s="33" t="s">
        <v>22072</v>
      </c>
      <c r="H5585" s="33" t="s">
        <v>625</v>
      </c>
      <c r="I5585" s="33" t="s">
        <v>224</v>
      </c>
      <c r="J5585" s="62" t="s">
        <v>17794</v>
      </c>
      <c r="K5585" s="33" t="s">
        <v>625</v>
      </c>
      <c r="L5585" s="33" t="s">
        <v>626</v>
      </c>
      <c r="M5585" s="1" t="s">
        <v>48192</v>
      </c>
      <c r="N5585" s="33" t="s">
        <v>20</v>
      </c>
      <c r="O5585" s="33" t="s">
        <v>17638</v>
      </c>
      <c r="P5585" s="33" t="s">
        <v>45771</v>
      </c>
      <c r="Q5585" s="33" t="s">
        <v>29986</v>
      </c>
      <c r="R5585" s="39" t="s">
        <v>17639</v>
      </c>
      <c r="S5585" s="33" t="s">
        <v>22</v>
      </c>
      <c r="T5585" s="33" t="s">
        <v>21</v>
      </c>
      <c r="U5585" s="33" t="s">
        <v>26682</v>
      </c>
      <c r="V5585" s="33" t="s">
        <v>26482</v>
      </c>
      <c r="W5585" s="33" t="s">
        <v>26485</v>
      </c>
      <c r="X5585" s="33" t="s">
        <v>93</v>
      </c>
      <c r="Y5585" s="33">
        <v>766</v>
      </c>
      <c r="AA5585" s="33" t="s">
        <v>42843</v>
      </c>
      <c r="AB5585" s="33">
        <v>2861</v>
      </c>
      <c r="AC5585" s="103">
        <v>16550</v>
      </c>
    </row>
    <row r="5586" spans="1:29" ht="13" customHeight="1" x14ac:dyDescent="0.2">
      <c r="A5586" s="33" t="s">
        <v>627</v>
      </c>
      <c r="B5586" s="33">
        <v>29</v>
      </c>
      <c r="C5586" s="33" t="s">
        <v>13</v>
      </c>
      <c r="D5586" s="33" t="s">
        <v>30</v>
      </c>
      <c r="F5586" s="94">
        <v>42238</v>
      </c>
      <c r="G5586" s="33" t="s">
        <v>17793</v>
      </c>
      <c r="H5586" s="33" t="s">
        <v>628</v>
      </c>
      <c r="I5586" s="33" t="s">
        <v>38</v>
      </c>
      <c r="J5586" s="62" t="s">
        <v>3180</v>
      </c>
      <c r="K5586" s="33" t="s">
        <v>629</v>
      </c>
      <c r="L5586" s="33" t="s">
        <v>630</v>
      </c>
      <c r="M5586" s="1" t="s">
        <v>46534</v>
      </c>
      <c r="N5586" s="33" t="s">
        <v>20</v>
      </c>
      <c r="O5586" s="33" t="s">
        <v>17636</v>
      </c>
      <c r="P5586" s="33" t="s">
        <v>504</v>
      </c>
      <c r="Q5586" s="33" t="s">
        <v>29986</v>
      </c>
      <c r="R5586" s="39" t="s">
        <v>17637</v>
      </c>
      <c r="S5586" s="33" t="s">
        <v>93</v>
      </c>
      <c r="T5586" s="33" t="s">
        <v>28</v>
      </c>
      <c r="U5586" s="33" t="s">
        <v>26527</v>
      </c>
      <c r="V5586" s="33" t="s">
        <v>26487</v>
      </c>
      <c r="W5586" s="33" t="s">
        <v>26485</v>
      </c>
      <c r="X5586" s="33" t="s">
        <v>93</v>
      </c>
      <c r="Y5586" s="33">
        <v>764</v>
      </c>
      <c r="AA5586" s="33" t="s">
        <v>42844</v>
      </c>
      <c r="AB5586" s="33">
        <v>2858</v>
      </c>
      <c r="AC5586" s="103">
        <v>16548</v>
      </c>
    </row>
    <row r="5587" spans="1:29" ht="13" customHeight="1" x14ac:dyDescent="0.2">
      <c r="A5587" s="33" t="s">
        <v>631</v>
      </c>
      <c r="B5587" s="33">
        <v>26</v>
      </c>
      <c r="C5587" s="33" t="s">
        <v>13</v>
      </c>
      <c r="D5587" s="33" t="s">
        <v>30</v>
      </c>
      <c r="E5587" s="33" t="s">
        <v>17535</v>
      </c>
      <c r="F5587" s="94">
        <v>42238</v>
      </c>
      <c r="G5587" s="33" t="s">
        <v>22073</v>
      </c>
      <c r="H5587" s="33" t="s">
        <v>632</v>
      </c>
      <c r="I5587" s="33" t="s">
        <v>336</v>
      </c>
      <c r="J5587" s="62" t="s">
        <v>17795</v>
      </c>
      <c r="K5587" s="33" t="s">
        <v>633</v>
      </c>
      <c r="L5587" s="33" t="s">
        <v>634</v>
      </c>
      <c r="M5587" s="1" t="s">
        <v>46680</v>
      </c>
      <c r="N5587" s="33" t="s">
        <v>20</v>
      </c>
      <c r="O5587" s="33" t="s">
        <v>17640</v>
      </c>
      <c r="P5587" s="33" t="s">
        <v>31864</v>
      </c>
      <c r="Q5587" s="33" t="s">
        <v>29986</v>
      </c>
      <c r="R5587" s="39" t="s">
        <v>17641</v>
      </c>
      <c r="S5587" s="33" t="s">
        <v>901</v>
      </c>
      <c r="T5587" s="33" t="s">
        <v>350</v>
      </c>
      <c r="U5587" s="33" t="s">
        <v>26775</v>
      </c>
      <c r="V5587" s="33" t="s">
        <v>26484</v>
      </c>
      <c r="W5587" s="33" t="s">
        <v>26483</v>
      </c>
      <c r="X5587" s="33" t="s">
        <v>93</v>
      </c>
      <c r="Y5587" s="33">
        <v>765</v>
      </c>
      <c r="AA5587" s="33" t="s">
        <v>42842</v>
      </c>
      <c r="AB5587" s="33">
        <v>2862</v>
      </c>
      <c r="AC5587" s="103">
        <v>16551</v>
      </c>
    </row>
    <row r="5588" spans="1:29" ht="13" customHeight="1" x14ac:dyDescent="0.2">
      <c r="A5588" s="33" t="s">
        <v>615</v>
      </c>
      <c r="B5588" s="33">
        <v>38</v>
      </c>
      <c r="C5588" s="33" t="s">
        <v>13</v>
      </c>
      <c r="D5588" s="33" t="s">
        <v>30</v>
      </c>
      <c r="E5588" s="33" t="str">
        <f>HYPERLINK("http://www.killedbypolice.net/victims/150755.jpg","http://www.killedbypolice.net/victims/150755.jpg")</f>
        <v>http://www.killedbypolice.net/victims/150755.jpg</v>
      </c>
      <c r="F5588" s="94">
        <v>42238</v>
      </c>
      <c r="G5588" s="33" t="s">
        <v>616</v>
      </c>
      <c r="H5588" s="33" t="s">
        <v>617</v>
      </c>
      <c r="I5588" s="33" t="s">
        <v>618</v>
      </c>
      <c r="J5588" s="62">
        <v>38652</v>
      </c>
      <c r="K5588" s="33" t="s">
        <v>619</v>
      </c>
      <c r="L5588" s="33" t="s">
        <v>620</v>
      </c>
      <c r="M5588" s="1" t="s">
        <v>46920</v>
      </c>
      <c r="N5588" s="33" t="s">
        <v>20</v>
      </c>
      <c r="Q5588" s="33" t="s">
        <v>29986</v>
      </c>
      <c r="R5588" s="39" t="str">
        <f>HYPERLINK("https://djournal.com/news/man-dies-after-police-chase-2/","https://djournal.com/news/man-dies-after-police-chase-2/")</f>
        <v>https://djournal.com/news/man-dies-after-police-chase-2/</v>
      </c>
      <c r="S5588" s="33" t="s">
        <v>22</v>
      </c>
      <c r="T5588" s="33" t="s">
        <v>350</v>
      </c>
      <c r="U5588" s="33" t="s">
        <v>42859</v>
      </c>
      <c r="AA5588" s="33" t="s">
        <v>42843</v>
      </c>
      <c r="AB5588" s="33">
        <v>2863</v>
      </c>
      <c r="AC5588" s="103"/>
    </row>
    <row r="5589" spans="1:29" ht="13" customHeight="1" x14ac:dyDescent="0.2">
      <c r="A5589" s="33" t="s">
        <v>637</v>
      </c>
      <c r="B5589" s="33">
        <v>38</v>
      </c>
      <c r="C5589" s="33" t="s">
        <v>13</v>
      </c>
      <c r="D5589" s="33" t="s">
        <v>30</v>
      </c>
      <c r="E5589" s="33" t="s">
        <v>17537</v>
      </c>
      <c r="F5589" s="94">
        <v>42237</v>
      </c>
      <c r="G5589" s="33" t="s">
        <v>17797</v>
      </c>
      <c r="H5589" s="33" t="s">
        <v>638</v>
      </c>
      <c r="I5589" s="33" t="s">
        <v>337</v>
      </c>
      <c r="J5589" s="62" t="s">
        <v>17798</v>
      </c>
      <c r="K5589" s="33" t="s">
        <v>639</v>
      </c>
      <c r="L5589" s="33" t="s">
        <v>640</v>
      </c>
      <c r="M5589" s="1" t="s">
        <v>48193</v>
      </c>
      <c r="N5589" s="33" t="s">
        <v>20</v>
      </c>
      <c r="O5589" s="33" t="s">
        <v>17644</v>
      </c>
      <c r="P5589" s="33" t="s">
        <v>45771</v>
      </c>
      <c r="Q5589" s="33" t="s">
        <v>29986</v>
      </c>
      <c r="R5589" s="39" t="s">
        <v>17645</v>
      </c>
      <c r="S5589" s="33" t="s">
        <v>93</v>
      </c>
      <c r="T5589" s="33" t="s">
        <v>21</v>
      </c>
      <c r="U5589" s="33" t="s">
        <v>26682</v>
      </c>
      <c r="V5589" s="33" t="s">
        <v>26482</v>
      </c>
      <c r="W5589" s="33" t="s">
        <v>26485</v>
      </c>
      <c r="X5589" s="33" t="s">
        <v>93</v>
      </c>
      <c r="Y5589" s="33">
        <v>761</v>
      </c>
      <c r="AA5589" s="33" t="s">
        <v>42844</v>
      </c>
      <c r="AB5589" s="33">
        <v>2855</v>
      </c>
      <c r="AC5589" s="103">
        <v>16545</v>
      </c>
    </row>
    <row r="5590" spans="1:29" ht="13" customHeight="1" x14ac:dyDescent="0.2">
      <c r="A5590" s="33" t="s">
        <v>645</v>
      </c>
      <c r="B5590" s="33">
        <v>57</v>
      </c>
      <c r="C5590" s="33" t="s">
        <v>13</v>
      </c>
      <c r="D5590" s="33" t="s">
        <v>30</v>
      </c>
      <c r="F5590" s="94">
        <v>42237</v>
      </c>
      <c r="G5590" s="33" t="s">
        <v>22074</v>
      </c>
      <c r="H5590" s="33" t="s">
        <v>646</v>
      </c>
      <c r="I5590" s="33" t="s">
        <v>281</v>
      </c>
      <c r="J5590" s="62" t="s">
        <v>17801</v>
      </c>
      <c r="K5590" s="33" t="s">
        <v>647</v>
      </c>
      <c r="L5590" s="33" t="s">
        <v>648</v>
      </c>
      <c r="M5590" s="1" t="s">
        <v>46154</v>
      </c>
      <c r="N5590" s="33" t="s">
        <v>20</v>
      </c>
      <c r="O5590" s="33" t="s">
        <v>19034</v>
      </c>
      <c r="P5590" s="33" t="s">
        <v>45771</v>
      </c>
      <c r="Q5590" s="33" t="s">
        <v>29986</v>
      </c>
      <c r="R5590" s="39" t="s">
        <v>17648</v>
      </c>
      <c r="S5590" s="33" t="s">
        <v>509</v>
      </c>
      <c r="T5590" s="33" t="s">
        <v>21</v>
      </c>
      <c r="U5590" s="33" t="s">
        <v>26689</v>
      </c>
      <c r="V5590" s="33" t="s">
        <v>26484</v>
      </c>
      <c r="W5590" s="33" t="s">
        <v>26485</v>
      </c>
      <c r="X5590" s="33" t="s">
        <v>93</v>
      </c>
      <c r="Y5590" s="33">
        <v>758</v>
      </c>
      <c r="AA5590" s="33" t="s">
        <v>42843</v>
      </c>
      <c r="AB5590" s="33">
        <v>2854</v>
      </c>
      <c r="AC5590" s="103">
        <v>16543</v>
      </c>
    </row>
    <row r="5591" spans="1:29" ht="13" customHeight="1" x14ac:dyDescent="0.2">
      <c r="A5591" s="33" t="s">
        <v>18755</v>
      </c>
      <c r="B5591" s="33">
        <v>57</v>
      </c>
      <c r="C5591" s="33" t="s">
        <v>13</v>
      </c>
      <c r="D5591" s="33" t="s">
        <v>30</v>
      </c>
      <c r="E5591" s="33" t="s">
        <v>18756</v>
      </c>
      <c r="F5591" s="94">
        <v>42237</v>
      </c>
      <c r="G5591" s="33" t="s">
        <v>635</v>
      </c>
      <c r="H5591" s="33" t="s">
        <v>636</v>
      </c>
      <c r="I5591" s="33" t="s">
        <v>111</v>
      </c>
      <c r="J5591" s="62">
        <v>85258</v>
      </c>
      <c r="K5591" s="33" t="s">
        <v>582</v>
      </c>
      <c r="L5591" s="33" t="s">
        <v>4480</v>
      </c>
      <c r="M5591" s="1" t="s">
        <v>46271</v>
      </c>
      <c r="N5591" s="33" t="s">
        <v>362</v>
      </c>
      <c r="O5591" s="33" t="s">
        <v>29973</v>
      </c>
      <c r="P5591" s="33" t="s">
        <v>947</v>
      </c>
      <c r="Q5591" s="33" t="s">
        <v>29986</v>
      </c>
      <c r="R5591" s="39" t="s">
        <v>18318</v>
      </c>
      <c r="S5591" s="33" t="s">
        <v>22</v>
      </c>
      <c r="T5591" s="33" t="s">
        <v>45897</v>
      </c>
      <c r="U5591" s="51" t="s">
        <v>49804</v>
      </c>
      <c r="AA5591" s="33" t="s">
        <v>42844</v>
      </c>
      <c r="AB5591" s="33">
        <v>2856</v>
      </c>
      <c r="AC5591" s="103">
        <v>16546</v>
      </c>
    </row>
    <row r="5592" spans="1:29" ht="13" customHeight="1" x14ac:dyDescent="0.2">
      <c r="A5592" s="33" t="s">
        <v>641</v>
      </c>
      <c r="B5592" s="33">
        <v>30</v>
      </c>
      <c r="C5592" s="33" t="s">
        <v>13</v>
      </c>
      <c r="D5592" s="33" t="s">
        <v>30</v>
      </c>
      <c r="F5592" s="94">
        <v>42237</v>
      </c>
      <c r="G5592" s="33" t="s">
        <v>17799</v>
      </c>
      <c r="H5592" s="33" t="s">
        <v>642</v>
      </c>
      <c r="I5592" s="33" t="s">
        <v>45</v>
      </c>
      <c r="J5592" s="62" t="s">
        <v>17800</v>
      </c>
      <c r="K5592" s="33" t="s">
        <v>643</v>
      </c>
      <c r="L5592" s="33" t="s">
        <v>644</v>
      </c>
      <c r="M5592" s="1" t="s">
        <v>46111</v>
      </c>
      <c r="N5592" s="33" t="s">
        <v>20</v>
      </c>
      <c r="O5592" s="33" t="s">
        <v>17646</v>
      </c>
      <c r="P5592" s="33" t="s">
        <v>45771</v>
      </c>
      <c r="Q5592" s="33" t="s">
        <v>29986</v>
      </c>
      <c r="R5592" s="39" t="s">
        <v>17647</v>
      </c>
      <c r="S5592" s="33" t="s">
        <v>93</v>
      </c>
      <c r="T5592" s="33" t="s">
        <v>350</v>
      </c>
      <c r="U5592" s="33" t="s">
        <v>26775</v>
      </c>
      <c r="V5592" s="33" t="s">
        <v>26484</v>
      </c>
      <c r="W5592" s="33" t="s">
        <v>26483</v>
      </c>
      <c r="X5592" s="33" t="s">
        <v>93</v>
      </c>
      <c r="Y5592" s="33">
        <v>760</v>
      </c>
      <c r="AA5592" s="33" t="s">
        <v>42844</v>
      </c>
      <c r="AB5592" s="33">
        <v>2857</v>
      </c>
      <c r="AC5592" s="103">
        <v>16544</v>
      </c>
    </row>
    <row r="5593" spans="1:29" ht="13" customHeight="1" x14ac:dyDescent="0.2">
      <c r="A5593" s="33" t="s">
        <v>649</v>
      </c>
      <c r="B5593" s="33">
        <v>17</v>
      </c>
      <c r="C5593" s="33" t="s">
        <v>13</v>
      </c>
      <c r="D5593" s="33" t="s">
        <v>41</v>
      </c>
      <c r="E5593" s="33" t="s">
        <v>17538</v>
      </c>
      <c r="F5593" s="94">
        <v>42236</v>
      </c>
      <c r="G5593" s="33" t="s">
        <v>17804</v>
      </c>
      <c r="H5593" s="33" t="s">
        <v>444</v>
      </c>
      <c r="I5593" s="33" t="s">
        <v>38</v>
      </c>
      <c r="J5593" s="62" t="s">
        <v>17805</v>
      </c>
      <c r="K5593" s="33" t="s">
        <v>287</v>
      </c>
      <c r="L5593" s="33" t="s">
        <v>445</v>
      </c>
      <c r="M5593" s="1" t="s">
        <v>46674</v>
      </c>
      <c r="N5593" s="33" t="s">
        <v>20</v>
      </c>
      <c r="O5593" s="33" t="s">
        <v>17651</v>
      </c>
      <c r="P5593" s="33" t="s">
        <v>45771</v>
      </c>
      <c r="Q5593" s="33" t="s">
        <v>29986</v>
      </c>
      <c r="R5593" s="39" t="s">
        <v>17652</v>
      </c>
      <c r="S5593" s="33" t="s">
        <v>509</v>
      </c>
      <c r="T5593" s="33" t="s">
        <v>21</v>
      </c>
      <c r="U5593" s="33" t="s">
        <v>26689</v>
      </c>
      <c r="V5593" s="33" t="s">
        <v>26484</v>
      </c>
      <c r="W5593" s="33" t="s">
        <v>26485</v>
      </c>
      <c r="X5593" s="33" t="s">
        <v>93</v>
      </c>
      <c r="Y5593" s="33">
        <v>756</v>
      </c>
      <c r="AA5593" s="33" t="s">
        <v>42842</v>
      </c>
      <c r="AB5593" s="33">
        <v>2851</v>
      </c>
      <c r="AC5593" s="103">
        <v>16541</v>
      </c>
    </row>
    <row r="5594" spans="1:29" ht="13" customHeight="1" x14ac:dyDescent="0.2">
      <c r="A5594" s="33" t="s">
        <v>650</v>
      </c>
      <c r="B5594" s="33">
        <v>19</v>
      </c>
      <c r="C5594" s="33" t="s">
        <v>13</v>
      </c>
      <c r="D5594" s="33" t="s">
        <v>30</v>
      </c>
      <c r="F5594" s="94">
        <v>42236</v>
      </c>
      <c r="G5594" s="33" t="s">
        <v>651</v>
      </c>
      <c r="H5594" s="33" t="s">
        <v>652</v>
      </c>
      <c r="I5594" s="33" t="s">
        <v>62</v>
      </c>
      <c r="J5594" s="62" t="s">
        <v>17806</v>
      </c>
      <c r="K5594" s="33" t="s">
        <v>106</v>
      </c>
      <c r="L5594" s="33" t="s">
        <v>107</v>
      </c>
      <c r="M5594" s="1" t="s">
        <v>48194</v>
      </c>
      <c r="N5594" s="33" t="s">
        <v>20</v>
      </c>
      <c r="O5594" s="33" t="s">
        <v>17653</v>
      </c>
      <c r="P5594" s="33" t="s">
        <v>17594</v>
      </c>
      <c r="Q5594" s="33" t="s">
        <v>29986</v>
      </c>
      <c r="R5594" s="39" t="s">
        <v>17654</v>
      </c>
      <c r="S5594" s="33" t="s">
        <v>509</v>
      </c>
      <c r="T5594" s="33" t="s">
        <v>21</v>
      </c>
      <c r="U5594" s="33" t="s">
        <v>26689</v>
      </c>
      <c r="V5594" s="33" t="s">
        <v>26484</v>
      </c>
      <c r="W5594" s="33" t="s">
        <v>26485</v>
      </c>
      <c r="X5594" s="33" t="s">
        <v>93</v>
      </c>
      <c r="Y5594" s="33">
        <v>881</v>
      </c>
      <c r="AA5594" s="33" t="s">
        <v>42843</v>
      </c>
      <c r="AB5594" s="33">
        <v>2852</v>
      </c>
      <c r="AC5594" s="103">
        <v>16540</v>
      </c>
    </row>
    <row r="5595" spans="1:29" ht="13" customHeight="1" x14ac:dyDescent="0.2">
      <c r="A5595" s="33" t="s">
        <v>653</v>
      </c>
      <c r="B5595" s="33">
        <v>50</v>
      </c>
      <c r="C5595" s="33" t="s">
        <v>13</v>
      </c>
      <c r="D5595" s="33" t="s">
        <v>30</v>
      </c>
      <c r="F5595" s="94">
        <v>42236</v>
      </c>
      <c r="G5595" s="33" t="s">
        <v>17802</v>
      </c>
      <c r="H5595" s="33" t="s">
        <v>654</v>
      </c>
      <c r="I5595" s="33" t="s">
        <v>87</v>
      </c>
      <c r="J5595" s="62" t="s">
        <v>17803</v>
      </c>
      <c r="K5595" s="33" t="s">
        <v>654</v>
      </c>
      <c r="L5595" s="33" t="s">
        <v>655</v>
      </c>
      <c r="M5595" s="1" t="s">
        <v>48195</v>
      </c>
      <c r="N5595" s="33" t="s">
        <v>4952</v>
      </c>
      <c r="O5595" s="33" t="s">
        <v>17649</v>
      </c>
      <c r="P5595" s="33" t="s">
        <v>45771</v>
      </c>
      <c r="Q5595" s="33" t="s">
        <v>29986</v>
      </c>
      <c r="R5595" s="39" t="s">
        <v>17650</v>
      </c>
      <c r="S5595" s="33" t="s">
        <v>509</v>
      </c>
      <c r="T5595" s="33" t="s">
        <v>45897</v>
      </c>
      <c r="U5595" s="33" t="s">
        <v>49804</v>
      </c>
      <c r="V5595" s="33" t="s">
        <v>26484</v>
      </c>
      <c r="W5595" s="33" t="s">
        <v>26485</v>
      </c>
      <c r="X5595" s="33" t="s">
        <v>93</v>
      </c>
      <c r="Y5595" s="33">
        <v>755</v>
      </c>
      <c r="AA5595" s="33" t="s">
        <v>42844</v>
      </c>
      <c r="AB5595" s="33">
        <v>2853</v>
      </c>
      <c r="AC5595" s="103">
        <v>16542</v>
      </c>
    </row>
    <row r="5596" spans="1:29" ht="13" customHeight="1" x14ac:dyDescent="0.2">
      <c r="A5596" s="33" t="s">
        <v>660</v>
      </c>
      <c r="B5596" s="33">
        <v>24</v>
      </c>
      <c r="C5596" s="33" t="s">
        <v>13</v>
      </c>
      <c r="D5596" s="33" t="s">
        <v>78</v>
      </c>
      <c r="E5596" s="33" t="s">
        <v>17539</v>
      </c>
      <c r="F5596" s="94">
        <v>42235</v>
      </c>
      <c r="G5596" s="33" t="s">
        <v>17807</v>
      </c>
      <c r="H5596" s="33" t="s">
        <v>17808</v>
      </c>
      <c r="I5596" s="33" t="s">
        <v>50</v>
      </c>
      <c r="J5596" s="62" t="s">
        <v>17809</v>
      </c>
      <c r="K5596" s="33" t="s">
        <v>554</v>
      </c>
      <c r="L5596" s="33" t="s">
        <v>17810</v>
      </c>
      <c r="M5596" s="1" t="s">
        <v>48196</v>
      </c>
      <c r="N5596" s="33" t="s">
        <v>20</v>
      </c>
      <c r="O5596" s="33" t="s">
        <v>17655</v>
      </c>
      <c r="P5596" s="33" t="s">
        <v>45771</v>
      </c>
      <c r="Q5596" s="33" t="s">
        <v>29986</v>
      </c>
      <c r="R5596" s="39" t="s">
        <v>17656</v>
      </c>
      <c r="S5596" s="33" t="s">
        <v>93</v>
      </c>
      <c r="T5596" s="33" t="s">
        <v>21</v>
      </c>
      <c r="U5596" s="33" t="s">
        <v>26689</v>
      </c>
      <c r="V5596" s="33" t="s">
        <v>26484</v>
      </c>
      <c r="W5596" s="33" t="s">
        <v>26483</v>
      </c>
      <c r="X5596" s="33" t="s">
        <v>93</v>
      </c>
      <c r="Y5596" s="33">
        <v>752</v>
      </c>
      <c r="AA5596" s="33" t="s">
        <v>42844</v>
      </c>
      <c r="AB5596" s="33">
        <v>2847</v>
      </c>
      <c r="AC5596" s="103">
        <v>16535</v>
      </c>
    </row>
    <row r="5597" spans="1:29" ht="13" customHeight="1" x14ac:dyDescent="0.2">
      <c r="A5597" s="33" t="s">
        <v>661</v>
      </c>
      <c r="B5597" s="33">
        <v>29</v>
      </c>
      <c r="C5597" s="33" t="s">
        <v>13</v>
      </c>
      <c r="D5597" s="33" t="s">
        <v>30</v>
      </c>
      <c r="F5597" s="94">
        <v>42235</v>
      </c>
      <c r="G5597" s="33" t="s">
        <v>17811</v>
      </c>
      <c r="H5597" s="33" t="s">
        <v>662</v>
      </c>
      <c r="I5597" s="33" t="s">
        <v>281</v>
      </c>
      <c r="J5597" s="62" t="s">
        <v>17812</v>
      </c>
      <c r="K5597" s="33" t="s">
        <v>663</v>
      </c>
      <c r="L5597" s="33" t="s">
        <v>664</v>
      </c>
      <c r="M5597" s="1" t="s">
        <v>48198</v>
      </c>
      <c r="N5597" s="33" t="s">
        <v>20</v>
      </c>
      <c r="O5597" s="33" t="s">
        <v>17657</v>
      </c>
      <c r="P5597" s="33" t="s">
        <v>45771</v>
      </c>
      <c r="Q5597" s="33" t="s">
        <v>29986</v>
      </c>
      <c r="R5597" s="39" t="s">
        <v>17658</v>
      </c>
      <c r="S5597" s="33" t="s">
        <v>509</v>
      </c>
      <c r="T5597" s="33" t="s">
        <v>21</v>
      </c>
      <c r="U5597" s="33" t="s">
        <v>26689</v>
      </c>
      <c r="V5597" s="33" t="s">
        <v>26484</v>
      </c>
      <c r="W5597" s="33" t="s">
        <v>26486</v>
      </c>
      <c r="X5597" s="33" t="s">
        <v>93</v>
      </c>
      <c r="Y5597" s="33">
        <v>753</v>
      </c>
      <c r="AA5597" s="33" t="s">
        <v>42843</v>
      </c>
      <c r="AB5597" s="33">
        <v>2848</v>
      </c>
      <c r="AC5597" s="103">
        <v>16538</v>
      </c>
    </row>
    <row r="5598" spans="1:29" ht="13" customHeight="1" x14ac:dyDescent="0.2">
      <c r="A5598" s="33" t="s">
        <v>665</v>
      </c>
      <c r="B5598" s="33">
        <v>44</v>
      </c>
      <c r="C5598" s="33" t="s">
        <v>13</v>
      </c>
      <c r="D5598" s="33" t="s">
        <v>30</v>
      </c>
      <c r="E5598" s="33" t="s">
        <v>17541</v>
      </c>
      <c r="F5598" s="94">
        <v>42235</v>
      </c>
      <c r="G5598" s="33" t="s">
        <v>666</v>
      </c>
      <c r="H5598" s="33" t="s">
        <v>667</v>
      </c>
      <c r="I5598" s="33" t="s">
        <v>337</v>
      </c>
      <c r="J5598" s="62" t="s">
        <v>17813</v>
      </c>
      <c r="K5598" s="33" t="s">
        <v>668</v>
      </c>
      <c r="L5598" s="33" t="s">
        <v>36795</v>
      </c>
      <c r="M5598" s="1" t="s">
        <v>48197</v>
      </c>
      <c r="N5598" s="33" t="s">
        <v>20</v>
      </c>
      <c r="O5598" s="33" t="s">
        <v>17660</v>
      </c>
      <c r="P5598" s="33" t="s">
        <v>45771</v>
      </c>
      <c r="Q5598" s="33" t="s">
        <v>29986</v>
      </c>
      <c r="R5598" s="39" t="s">
        <v>17661</v>
      </c>
      <c r="S5598" s="33" t="s">
        <v>509</v>
      </c>
      <c r="T5598" s="33" t="s">
        <v>21</v>
      </c>
      <c r="U5598" s="33" t="s">
        <v>26689</v>
      </c>
      <c r="V5598" s="33" t="s">
        <v>26484</v>
      </c>
      <c r="W5598" s="33" t="s">
        <v>26485</v>
      </c>
      <c r="X5598" s="33" t="s">
        <v>93</v>
      </c>
      <c r="Y5598" s="33">
        <v>754</v>
      </c>
      <c r="AA5598" s="33" t="s">
        <v>42844</v>
      </c>
      <c r="AB5598" s="33">
        <v>2849</v>
      </c>
      <c r="AC5598" s="103">
        <v>16536</v>
      </c>
    </row>
    <row r="5599" spans="1:29" ht="13" customHeight="1" x14ac:dyDescent="0.2">
      <c r="A5599" s="33" t="s">
        <v>656</v>
      </c>
      <c r="B5599" s="33">
        <v>18</v>
      </c>
      <c r="C5599" s="33" t="s">
        <v>13</v>
      </c>
      <c r="D5599" s="33" t="s">
        <v>78</v>
      </c>
      <c r="E5599" s="33" t="s">
        <v>17540</v>
      </c>
      <c r="F5599" s="94">
        <v>42235</v>
      </c>
      <c r="G5599" s="33" t="s">
        <v>657</v>
      </c>
      <c r="H5599" s="33" t="s">
        <v>658</v>
      </c>
      <c r="I5599" s="33" t="s">
        <v>399</v>
      </c>
      <c r="J5599" s="62" t="s">
        <v>4357</v>
      </c>
      <c r="K5599" s="33" t="s">
        <v>658</v>
      </c>
      <c r="L5599" s="33" t="s">
        <v>4149</v>
      </c>
      <c r="M5599" s="1" t="s">
        <v>46104</v>
      </c>
      <c r="N5599" s="33" t="s">
        <v>20</v>
      </c>
      <c r="O5599" s="33" t="s">
        <v>659</v>
      </c>
      <c r="P5599" s="33" t="s">
        <v>45771</v>
      </c>
      <c r="Q5599" s="33" t="s">
        <v>29986</v>
      </c>
      <c r="R5599" s="39" t="s">
        <v>17659</v>
      </c>
      <c r="S5599" s="33" t="s">
        <v>22</v>
      </c>
      <c r="T5599" s="33" t="s">
        <v>28</v>
      </c>
      <c r="U5599" s="33" t="s">
        <v>26689</v>
      </c>
      <c r="V5599" s="33" t="s">
        <v>26484</v>
      </c>
      <c r="W5599" s="33" t="s">
        <v>26486</v>
      </c>
      <c r="X5599" s="33" t="s">
        <v>93</v>
      </c>
      <c r="Y5599" s="33">
        <v>751</v>
      </c>
      <c r="AA5599" s="33" t="s">
        <v>42842</v>
      </c>
      <c r="AB5599" s="33">
        <v>2850</v>
      </c>
      <c r="AC5599" s="103">
        <v>16537</v>
      </c>
    </row>
    <row r="5600" spans="1:29" ht="13" customHeight="1" x14ac:dyDescent="0.2">
      <c r="A5600" s="33" t="s">
        <v>669</v>
      </c>
      <c r="B5600" s="33">
        <v>35</v>
      </c>
      <c r="C5600" s="33" t="s">
        <v>13</v>
      </c>
      <c r="D5600" s="33" t="s">
        <v>78</v>
      </c>
      <c r="E5600" s="33" t="s">
        <v>17542</v>
      </c>
      <c r="F5600" s="94">
        <v>42233</v>
      </c>
      <c r="G5600" s="33" t="s">
        <v>670</v>
      </c>
      <c r="H5600" s="33" t="s">
        <v>671</v>
      </c>
      <c r="I5600" s="33" t="s">
        <v>66</v>
      </c>
      <c r="J5600" s="62" t="s">
        <v>17814</v>
      </c>
      <c r="K5600" s="33" t="s">
        <v>512</v>
      </c>
      <c r="L5600" s="33" t="s">
        <v>672</v>
      </c>
      <c r="M5600" s="1" t="s">
        <v>45992</v>
      </c>
      <c r="N5600" s="33" t="s">
        <v>20</v>
      </c>
      <c r="O5600" s="33" t="s">
        <v>17662</v>
      </c>
      <c r="P5600" s="33" t="s">
        <v>42395</v>
      </c>
      <c r="Q5600" s="33" t="s">
        <v>29986</v>
      </c>
      <c r="R5600" s="39" t="s">
        <v>673</v>
      </c>
      <c r="S5600" s="33" t="s">
        <v>901</v>
      </c>
      <c r="T5600" s="33" t="s">
        <v>21</v>
      </c>
      <c r="U5600" s="33" t="s">
        <v>26689</v>
      </c>
      <c r="V5600" s="33" t="s">
        <v>26484</v>
      </c>
      <c r="W5600" s="33" t="s">
        <v>26485</v>
      </c>
      <c r="X5600" s="33" t="s">
        <v>93</v>
      </c>
      <c r="Y5600" s="33">
        <v>748</v>
      </c>
      <c r="AA5600" s="33" t="s">
        <v>42842</v>
      </c>
      <c r="AB5600" s="33">
        <v>2845</v>
      </c>
      <c r="AC5600" s="103">
        <v>16532</v>
      </c>
    </row>
    <row r="5601" spans="1:29" ht="13" customHeight="1" x14ac:dyDescent="0.2">
      <c r="A5601" s="33" t="s">
        <v>674</v>
      </c>
      <c r="B5601" s="33">
        <v>40</v>
      </c>
      <c r="C5601" s="33" t="s">
        <v>13</v>
      </c>
      <c r="D5601" s="33" t="s">
        <v>41</v>
      </c>
      <c r="E5601" s="33" t="s">
        <v>17543</v>
      </c>
      <c r="F5601" s="94">
        <v>42233</v>
      </c>
      <c r="G5601" s="33" t="s">
        <v>17815</v>
      </c>
      <c r="H5601" s="33" t="s">
        <v>557</v>
      </c>
      <c r="I5601" s="33" t="s">
        <v>38</v>
      </c>
      <c r="J5601" s="62" t="s">
        <v>3062</v>
      </c>
      <c r="K5601" s="33" t="s">
        <v>558</v>
      </c>
      <c r="L5601" s="33" t="s">
        <v>675</v>
      </c>
      <c r="M5601" s="1" t="s">
        <v>46046</v>
      </c>
      <c r="N5601" s="33" t="s">
        <v>20</v>
      </c>
      <c r="O5601" s="33" t="s">
        <v>17663</v>
      </c>
      <c r="P5601" s="33" t="s">
        <v>31864</v>
      </c>
      <c r="Q5601" s="33" t="s">
        <v>29986</v>
      </c>
      <c r="R5601" s="39" t="s">
        <v>17664</v>
      </c>
      <c r="S5601" s="33" t="s">
        <v>93</v>
      </c>
      <c r="T5601" s="33" t="s">
        <v>45897</v>
      </c>
      <c r="U5601" s="33" t="s">
        <v>49804</v>
      </c>
      <c r="V5601" s="33" t="s">
        <v>26482</v>
      </c>
      <c r="W5601" s="33" t="s">
        <v>26486</v>
      </c>
      <c r="X5601" s="33" t="s">
        <v>93</v>
      </c>
      <c r="Y5601" s="33">
        <v>749</v>
      </c>
      <c r="AA5601" s="33" t="s">
        <v>42842</v>
      </c>
      <c r="AB5601" s="33">
        <v>2846</v>
      </c>
      <c r="AC5601" s="103">
        <v>16531</v>
      </c>
    </row>
    <row r="5602" spans="1:29" ht="13" customHeight="1" x14ac:dyDescent="0.2">
      <c r="A5602" s="33" t="s">
        <v>676</v>
      </c>
      <c r="B5602" s="33">
        <v>29</v>
      </c>
      <c r="C5602" s="33" t="s">
        <v>13</v>
      </c>
      <c r="D5602" s="33" t="s">
        <v>41</v>
      </c>
      <c r="E5602" s="33" t="s">
        <v>17544</v>
      </c>
      <c r="F5602" s="94">
        <v>42232</v>
      </c>
      <c r="G5602" s="33" t="s">
        <v>22075</v>
      </c>
      <c r="H5602" s="33" t="s">
        <v>557</v>
      </c>
      <c r="I5602" s="33" t="s">
        <v>38</v>
      </c>
      <c r="J5602" s="62" t="s">
        <v>3062</v>
      </c>
      <c r="K5602" s="33" t="s">
        <v>558</v>
      </c>
      <c r="L5602" s="33" t="s">
        <v>675</v>
      </c>
      <c r="M5602" s="1" t="s">
        <v>46046</v>
      </c>
      <c r="N5602" s="33" t="s">
        <v>20</v>
      </c>
      <c r="O5602" s="33" t="s">
        <v>17665</v>
      </c>
      <c r="P5602" s="33" t="s">
        <v>31864</v>
      </c>
      <c r="Q5602" s="33" t="s">
        <v>29986</v>
      </c>
      <c r="R5602" s="39" t="s">
        <v>17666</v>
      </c>
      <c r="S5602" s="33" t="s">
        <v>22</v>
      </c>
      <c r="T5602" s="33" t="s">
        <v>21</v>
      </c>
      <c r="U5602" s="33" t="s">
        <v>26689</v>
      </c>
      <c r="V5602" s="33" t="s">
        <v>26482</v>
      </c>
      <c r="W5602" s="33" t="s">
        <v>26485</v>
      </c>
      <c r="X5602" s="33" t="s">
        <v>93</v>
      </c>
      <c r="Y5602" s="33">
        <v>745</v>
      </c>
      <c r="AA5602" s="33" t="s">
        <v>42842</v>
      </c>
      <c r="AB5602" s="33">
        <v>2843</v>
      </c>
      <c r="AC5602" s="103">
        <v>16530</v>
      </c>
    </row>
    <row r="5603" spans="1:29" ht="13" customHeight="1" x14ac:dyDescent="0.2">
      <c r="A5603" s="33" t="s">
        <v>677</v>
      </c>
      <c r="B5603" s="33">
        <v>47</v>
      </c>
      <c r="C5603" s="33" t="s">
        <v>13</v>
      </c>
      <c r="D5603" s="33" t="s">
        <v>30</v>
      </c>
      <c r="E5603" s="33" t="s">
        <v>17545</v>
      </c>
      <c r="F5603" s="94">
        <v>42232</v>
      </c>
      <c r="G5603" s="33" t="s">
        <v>678</v>
      </c>
      <c r="H5603" s="33" t="s">
        <v>679</v>
      </c>
      <c r="I5603" s="33" t="s">
        <v>66</v>
      </c>
      <c r="J5603" s="62" t="s">
        <v>17816</v>
      </c>
      <c r="K5603" s="33" t="s">
        <v>680</v>
      </c>
      <c r="L5603" s="33" t="s">
        <v>681</v>
      </c>
      <c r="M5603" s="1" t="s">
        <v>46524</v>
      </c>
      <c r="N5603" s="33" t="s">
        <v>20</v>
      </c>
      <c r="O5603" s="33" t="s">
        <v>17667</v>
      </c>
      <c r="P5603" s="33" t="s">
        <v>42395</v>
      </c>
      <c r="Q5603" s="33" t="s">
        <v>29986</v>
      </c>
      <c r="R5603" s="39" t="s">
        <v>17668</v>
      </c>
      <c r="S5603" s="33" t="s">
        <v>22</v>
      </c>
      <c r="T5603" s="33" t="s">
        <v>21</v>
      </c>
      <c r="U5603" s="33" t="s">
        <v>26689</v>
      </c>
      <c r="V5603" s="33" t="s">
        <v>26484</v>
      </c>
      <c r="W5603" s="33" t="s">
        <v>26485</v>
      </c>
      <c r="X5603" s="33" t="s">
        <v>93</v>
      </c>
      <c r="Y5603" s="33">
        <v>746</v>
      </c>
      <c r="AA5603" s="33" t="s">
        <v>42844</v>
      </c>
      <c r="AB5603" s="33">
        <v>2844</v>
      </c>
      <c r="AC5603" s="103">
        <v>16529</v>
      </c>
    </row>
    <row r="5604" spans="1:29" ht="13" customHeight="1" x14ac:dyDescent="0.2">
      <c r="A5604" s="33" t="s">
        <v>712</v>
      </c>
      <c r="B5604" s="33">
        <v>23</v>
      </c>
      <c r="C5604" s="33" t="s">
        <v>13</v>
      </c>
      <c r="D5604" s="33" t="s">
        <v>78</v>
      </c>
      <c r="E5604" s="33" t="s">
        <v>17546</v>
      </c>
      <c r="F5604" s="94">
        <v>42231</v>
      </c>
      <c r="G5604" s="33" t="s">
        <v>22076</v>
      </c>
      <c r="H5604" s="33" t="s">
        <v>713</v>
      </c>
      <c r="I5604" s="33" t="s">
        <v>38</v>
      </c>
      <c r="J5604" s="62" t="s">
        <v>8503</v>
      </c>
      <c r="K5604" s="33" t="s">
        <v>558</v>
      </c>
      <c r="L5604" s="33" t="s">
        <v>714</v>
      </c>
      <c r="M5604" s="1" t="s">
        <v>47400</v>
      </c>
      <c r="N5604" s="33" t="s">
        <v>20</v>
      </c>
      <c r="O5604" s="33" t="s">
        <v>17669</v>
      </c>
      <c r="P5604" s="33" t="s">
        <v>45771</v>
      </c>
      <c r="Q5604" s="33" t="s">
        <v>29986</v>
      </c>
      <c r="R5604" s="39" t="s">
        <v>17670</v>
      </c>
      <c r="S5604" s="33" t="s">
        <v>22</v>
      </c>
      <c r="T5604" s="33" t="s">
        <v>21</v>
      </c>
      <c r="U5604" s="33" t="s">
        <v>26689</v>
      </c>
      <c r="V5604" s="33" t="s">
        <v>26484</v>
      </c>
      <c r="W5604" s="33" t="s">
        <v>26485</v>
      </c>
      <c r="X5604" s="33" t="s">
        <v>93</v>
      </c>
      <c r="Y5604" s="33">
        <v>742</v>
      </c>
      <c r="AA5604" s="33" t="s">
        <v>42844</v>
      </c>
      <c r="AB5604" s="33">
        <v>2840</v>
      </c>
      <c r="AC5604" s="103">
        <v>16525</v>
      </c>
    </row>
    <row r="5605" spans="1:29" ht="13" customHeight="1" x14ac:dyDescent="0.2">
      <c r="A5605" s="33" t="s">
        <v>691</v>
      </c>
      <c r="B5605" s="33">
        <v>30</v>
      </c>
      <c r="C5605" s="33" t="s">
        <v>13</v>
      </c>
      <c r="D5605" s="33" t="s">
        <v>30</v>
      </c>
      <c r="F5605" s="94">
        <v>42231</v>
      </c>
      <c r="G5605" s="33" t="s">
        <v>692</v>
      </c>
      <c r="H5605" s="33" t="s">
        <v>693</v>
      </c>
      <c r="I5605" s="33" t="s">
        <v>249</v>
      </c>
      <c r="J5605" s="62" t="s">
        <v>17820</v>
      </c>
      <c r="K5605" s="33" t="s">
        <v>693</v>
      </c>
      <c r="L5605" s="33" t="s">
        <v>694</v>
      </c>
      <c r="M5605" s="1" t="s">
        <v>46577</v>
      </c>
      <c r="N5605" s="33" t="s">
        <v>20</v>
      </c>
      <c r="O5605" s="33" t="s">
        <v>17675</v>
      </c>
      <c r="P5605" s="33" t="s">
        <v>31864</v>
      </c>
      <c r="Q5605" s="33" t="s">
        <v>29986</v>
      </c>
      <c r="R5605" s="39" t="s">
        <v>17676</v>
      </c>
      <c r="S5605" s="33" t="s">
        <v>22</v>
      </c>
      <c r="T5605" s="33" t="s">
        <v>21</v>
      </c>
      <c r="U5605" s="33" t="s">
        <v>26689</v>
      </c>
      <c r="V5605" s="33" t="s">
        <v>26484</v>
      </c>
      <c r="W5605" s="33" t="s">
        <v>26485</v>
      </c>
      <c r="X5605" s="33" t="s">
        <v>93</v>
      </c>
      <c r="Y5605" s="33">
        <v>744</v>
      </c>
      <c r="AA5605" s="33" t="s">
        <v>42842</v>
      </c>
      <c r="AB5605" s="33">
        <v>2841</v>
      </c>
      <c r="AC5605" s="103">
        <v>16522</v>
      </c>
    </row>
    <row r="5606" spans="1:29" ht="13" customHeight="1" x14ac:dyDescent="0.2">
      <c r="A5606" s="33" t="s">
        <v>687</v>
      </c>
      <c r="B5606" s="33">
        <v>34</v>
      </c>
      <c r="C5606" s="33" t="s">
        <v>13</v>
      </c>
      <c r="D5606" s="33" t="s">
        <v>78</v>
      </c>
      <c r="E5606" s="33" t="s">
        <v>17547</v>
      </c>
      <c r="F5606" s="94">
        <v>42231</v>
      </c>
      <c r="G5606" s="33" t="s">
        <v>688</v>
      </c>
      <c r="H5606" s="33" t="s">
        <v>689</v>
      </c>
      <c r="I5606" s="33" t="s">
        <v>38</v>
      </c>
      <c r="J5606" s="62" t="s">
        <v>17817</v>
      </c>
      <c r="K5606" s="33" t="s">
        <v>629</v>
      </c>
      <c r="L5606" s="33" t="s">
        <v>690</v>
      </c>
      <c r="M5606" s="1" t="s">
        <v>45952</v>
      </c>
      <c r="N5606" s="33" t="s">
        <v>20</v>
      </c>
      <c r="O5606" s="33" t="s">
        <v>17671</v>
      </c>
      <c r="P5606" s="33" t="s">
        <v>45771</v>
      </c>
      <c r="Q5606" s="33" t="s">
        <v>29986</v>
      </c>
      <c r="R5606" s="39" t="s">
        <v>17672</v>
      </c>
      <c r="S5606" s="33" t="s">
        <v>22</v>
      </c>
      <c r="T5606" s="33" t="s">
        <v>21</v>
      </c>
      <c r="U5606" s="33" t="s">
        <v>26689</v>
      </c>
      <c r="V5606" s="33" t="s">
        <v>26484</v>
      </c>
      <c r="W5606" s="33" t="s">
        <v>26485</v>
      </c>
      <c r="X5606" s="33" t="s">
        <v>93</v>
      </c>
      <c r="Y5606" s="33">
        <v>743</v>
      </c>
      <c r="AA5606" s="33" t="s">
        <v>42843</v>
      </c>
      <c r="AB5606" s="33">
        <v>2839</v>
      </c>
      <c r="AC5606" s="103">
        <v>16524</v>
      </c>
    </row>
    <row r="5607" spans="1:29" ht="13" customHeight="1" x14ac:dyDescent="0.2">
      <c r="A5607" s="33" t="s">
        <v>684</v>
      </c>
      <c r="B5607" s="33">
        <v>43</v>
      </c>
      <c r="C5607" s="33" t="s">
        <v>13</v>
      </c>
      <c r="D5607" s="33" t="s">
        <v>30</v>
      </c>
      <c r="F5607" s="94">
        <v>42231</v>
      </c>
      <c r="G5607" s="33" t="s">
        <v>17818</v>
      </c>
      <c r="H5607" s="33" t="s">
        <v>685</v>
      </c>
      <c r="I5607" s="33" t="s">
        <v>197</v>
      </c>
      <c r="J5607" s="62" t="s">
        <v>17819</v>
      </c>
      <c r="K5607" s="33" t="s">
        <v>1655</v>
      </c>
      <c r="L5607" s="33" t="s">
        <v>686</v>
      </c>
      <c r="M5607" s="1" t="s">
        <v>48199</v>
      </c>
      <c r="N5607" s="33" t="s">
        <v>4952</v>
      </c>
      <c r="O5607" s="33" t="s">
        <v>17673</v>
      </c>
      <c r="P5607" s="33" t="s">
        <v>45771</v>
      </c>
      <c r="Q5607" s="33" t="s">
        <v>29986</v>
      </c>
      <c r="R5607" s="39" t="s">
        <v>17674</v>
      </c>
      <c r="S5607" s="33" t="s">
        <v>22</v>
      </c>
      <c r="T5607" s="33" t="s">
        <v>45897</v>
      </c>
      <c r="U5607" s="33" t="s">
        <v>49804</v>
      </c>
      <c r="V5607" s="33" t="s">
        <v>26484</v>
      </c>
      <c r="W5607" s="33" t="s">
        <v>26485</v>
      </c>
      <c r="X5607" s="33" t="s">
        <v>93</v>
      </c>
      <c r="Y5607" s="33">
        <v>741</v>
      </c>
      <c r="AA5607" s="33" t="s">
        <v>42843</v>
      </c>
      <c r="AB5607" s="33">
        <v>2842</v>
      </c>
      <c r="AC5607" s="103">
        <v>16523</v>
      </c>
    </row>
    <row r="5608" spans="1:29" ht="13" customHeight="1" x14ac:dyDescent="0.2">
      <c r="A5608" s="33" t="s">
        <v>682</v>
      </c>
      <c r="B5608" s="33">
        <v>44</v>
      </c>
      <c r="C5608" s="33" t="s">
        <v>13</v>
      </c>
      <c r="D5608" s="33" t="s">
        <v>41</v>
      </c>
      <c r="E5608" s="33" t="s">
        <v>17548</v>
      </c>
      <c r="F5608" s="94">
        <v>42231</v>
      </c>
      <c r="G5608" s="33" t="s">
        <v>17821</v>
      </c>
      <c r="H5608" s="33" t="s">
        <v>683</v>
      </c>
      <c r="I5608" s="33" t="s">
        <v>38</v>
      </c>
      <c r="J5608" s="62" t="s">
        <v>17822</v>
      </c>
      <c r="K5608" s="33" t="s">
        <v>91</v>
      </c>
      <c r="L5608" s="33" t="s">
        <v>383</v>
      </c>
      <c r="M5608" s="1" t="s">
        <v>45973</v>
      </c>
      <c r="N5608" s="33" t="s">
        <v>362</v>
      </c>
      <c r="O5608" s="33" t="s">
        <v>17677</v>
      </c>
      <c r="P5608" s="33" t="s">
        <v>45771</v>
      </c>
      <c r="Q5608" s="33" t="s">
        <v>29986</v>
      </c>
      <c r="R5608" s="39" t="s">
        <v>17678</v>
      </c>
      <c r="S5608" s="33" t="s">
        <v>22</v>
      </c>
      <c r="T5608" s="33" t="s">
        <v>28</v>
      </c>
      <c r="U5608" s="33" t="s">
        <v>26530</v>
      </c>
      <c r="AA5608" s="33" t="s">
        <v>42844</v>
      </c>
      <c r="AB5608" s="33">
        <v>2838</v>
      </c>
      <c r="AC5608" s="103">
        <v>16521</v>
      </c>
    </row>
    <row r="5609" spans="1:29" ht="13" customHeight="1" x14ac:dyDescent="0.2">
      <c r="A5609" s="33" t="s">
        <v>703</v>
      </c>
      <c r="B5609" s="33">
        <v>26</v>
      </c>
      <c r="C5609" s="33" t="s">
        <v>13</v>
      </c>
      <c r="D5609" s="33" t="s">
        <v>41</v>
      </c>
      <c r="F5609" s="94">
        <v>42230</v>
      </c>
      <c r="G5609" s="33" t="s">
        <v>704</v>
      </c>
      <c r="H5609" s="33" t="s">
        <v>705</v>
      </c>
      <c r="I5609" s="33" t="s">
        <v>66</v>
      </c>
      <c r="J5609" s="62" t="s">
        <v>17828</v>
      </c>
      <c r="K5609" s="33" t="s">
        <v>706</v>
      </c>
      <c r="L5609" s="33" t="s">
        <v>707</v>
      </c>
      <c r="M5609" s="1" t="s">
        <v>48200</v>
      </c>
      <c r="N5609" s="33" t="s">
        <v>20</v>
      </c>
      <c r="O5609" s="33" t="s">
        <v>17683</v>
      </c>
      <c r="P5609" s="33" t="s">
        <v>42395</v>
      </c>
      <c r="Q5609" s="33" t="s">
        <v>29986</v>
      </c>
      <c r="R5609" s="39" t="s">
        <v>17684</v>
      </c>
      <c r="S5609" s="33" t="s">
        <v>22</v>
      </c>
      <c r="T5609" s="33" t="s">
        <v>21</v>
      </c>
      <c r="U5609" s="33" t="s">
        <v>26689</v>
      </c>
      <c r="V5609" s="33" t="s">
        <v>26484</v>
      </c>
      <c r="W5609" s="33" t="s">
        <v>26485</v>
      </c>
      <c r="X5609" s="33" t="s">
        <v>93</v>
      </c>
      <c r="Y5609" s="33">
        <v>739</v>
      </c>
      <c r="AA5609" s="33" t="s">
        <v>42843</v>
      </c>
      <c r="AB5609" s="33">
        <v>2836</v>
      </c>
      <c r="AC5609" s="103">
        <v>16517</v>
      </c>
    </row>
    <row r="5610" spans="1:29" ht="13" customHeight="1" x14ac:dyDescent="0.2">
      <c r="A5610" s="33" t="s">
        <v>695</v>
      </c>
      <c r="B5610" s="33">
        <v>38</v>
      </c>
      <c r="C5610" s="33" t="s">
        <v>13</v>
      </c>
      <c r="D5610" s="33" t="s">
        <v>78</v>
      </c>
      <c r="E5610" s="33" t="s">
        <v>17550</v>
      </c>
      <c r="F5610" s="94">
        <v>42230</v>
      </c>
      <c r="G5610" s="33" t="s">
        <v>696</v>
      </c>
      <c r="H5610" s="33" t="s">
        <v>697</v>
      </c>
      <c r="I5610" s="33" t="s">
        <v>392</v>
      </c>
      <c r="J5610" s="62" t="s">
        <v>12569</v>
      </c>
      <c r="K5610" s="33" t="s">
        <v>815</v>
      </c>
      <c r="L5610" s="33" t="s">
        <v>536</v>
      </c>
      <c r="M5610" s="1" t="s">
        <v>45963</v>
      </c>
      <c r="N5610" s="33" t="s">
        <v>20</v>
      </c>
      <c r="O5610" s="33" t="s">
        <v>698</v>
      </c>
      <c r="P5610" s="33" t="s">
        <v>45771</v>
      </c>
      <c r="Q5610" s="33" t="s">
        <v>29986</v>
      </c>
      <c r="R5610" s="39" t="s">
        <v>699</v>
      </c>
      <c r="S5610" s="33" t="s">
        <v>22</v>
      </c>
      <c r="T5610" s="33" t="s">
        <v>21</v>
      </c>
      <c r="U5610" s="33" t="s">
        <v>26689</v>
      </c>
      <c r="V5610" s="33" t="s">
        <v>26484</v>
      </c>
      <c r="W5610" s="33" t="s">
        <v>26485</v>
      </c>
      <c r="X5610" s="33" t="s">
        <v>93</v>
      </c>
      <c r="Y5610" s="33">
        <v>738</v>
      </c>
      <c r="AA5610" s="33" t="s">
        <v>42842</v>
      </c>
      <c r="AB5610" s="33">
        <v>2835</v>
      </c>
      <c r="AC5610" s="103">
        <v>16518</v>
      </c>
    </row>
    <row r="5611" spans="1:29" ht="13" customHeight="1" x14ac:dyDescent="0.2">
      <c r="A5611" s="33" t="s">
        <v>708</v>
      </c>
      <c r="B5611" s="33">
        <v>53</v>
      </c>
      <c r="C5611" s="33" t="s">
        <v>13</v>
      </c>
      <c r="D5611" s="33" t="s">
        <v>30</v>
      </c>
      <c r="E5611" s="33" t="s">
        <v>17549</v>
      </c>
      <c r="F5611" s="94">
        <v>42230</v>
      </c>
      <c r="G5611" s="33" t="s">
        <v>709</v>
      </c>
      <c r="H5611" s="33" t="s">
        <v>710</v>
      </c>
      <c r="I5611" s="33" t="s">
        <v>34</v>
      </c>
      <c r="J5611" s="62" t="s">
        <v>17827</v>
      </c>
      <c r="K5611" s="33" t="s">
        <v>711</v>
      </c>
      <c r="L5611" s="33" t="s">
        <v>36833</v>
      </c>
      <c r="M5611" s="1" t="s">
        <v>48201</v>
      </c>
      <c r="N5611" s="33" t="s">
        <v>4952</v>
      </c>
      <c r="O5611" s="33" t="s">
        <v>17681</v>
      </c>
      <c r="P5611" s="33" t="s">
        <v>37679</v>
      </c>
      <c r="Q5611" s="33" t="s">
        <v>29986</v>
      </c>
      <c r="R5611" s="39" t="s">
        <v>17682</v>
      </c>
      <c r="S5611" s="33" t="s">
        <v>22</v>
      </c>
      <c r="T5611" s="33" t="s">
        <v>21</v>
      </c>
      <c r="U5611" s="33" t="s">
        <v>26524</v>
      </c>
      <c r="V5611" s="33" t="s">
        <v>26484</v>
      </c>
      <c r="W5611" s="33" t="s">
        <v>26483</v>
      </c>
      <c r="X5611" s="33" t="s">
        <v>93</v>
      </c>
      <c r="Y5611" s="33">
        <v>750</v>
      </c>
      <c r="AA5611" s="33" t="s">
        <v>42844</v>
      </c>
      <c r="AB5611" s="33">
        <v>2834</v>
      </c>
      <c r="AC5611" s="103">
        <v>16519</v>
      </c>
    </row>
    <row r="5612" spans="1:29" ht="13" customHeight="1" x14ac:dyDescent="0.2">
      <c r="A5612" s="33" t="s">
        <v>700</v>
      </c>
      <c r="B5612" s="33">
        <v>30</v>
      </c>
      <c r="C5612" s="33" t="s">
        <v>13</v>
      </c>
      <c r="D5612" s="33" t="s">
        <v>78</v>
      </c>
      <c r="F5612" s="94">
        <v>42230</v>
      </c>
      <c r="G5612" s="33" t="s">
        <v>17823</v>
      </c>
      <c r="H5612" s="33" t="s">
        <v>17824</v>
      </c>
      <c r="I5612" s="33" t="s">
        <v>45</v>
      </c>
      <c r="J5612" s="62" t="s">
        <v>17825</v>
      </c>
      <c r="K5612" s="33" t="s">
        <v>2201</v>
      </c>
      <c r="L5612" s="33" t="s">
        <v>17826</v>
      </c>
      <c r="M5612" s="1" t="s">
        <v>46276</v>
      </c>
      <c r="N5612" s="33" t="s">
        <v>20</v>
      </c>
      <c r="O5612" s="33" t="s">
        <v>17679</v>
      </c>
      <c r="P5612" s="33" t="s">
        <v>45771</v>
      </c>
      <c r="Q5612" s="33" t="s">
        <v>29986</v>
      </c>
      <c r="R5612" s="39" t="s">
        <v>17680</v>
      </c>
      <c r="S5612" s="33" t="s">
        <v>509</v>
      </c>
      <c r="T5612" s="33" t="s">
        <v>45897</v>
      </c>
      <c r="U5612" s="33" t="s">
        <v>49804</v>
      </c>
      <c r="V5612" s="33" t="s">
        <v>26484</v>
      </c>
      <c r="W5612" s="33" t="s">
        <v>26486</v>
      </c>
      <c r="X5612" s="33" t="s">
        <v>93</v>
      </c>
      <c r="Y5612" s="33">
        <v>740</v>
      </c>
      <c r="AA5612" s="33" t="s">
        <v>42844</v>
      </c>
      <c r="AB5612" s="33">
        <v>2837</v>
      </c>
      <c r="AC5612" s="103">
        <v>16516</v>
      </c>
    </row>
    <row r="5613" spans="1:29" ht="13" customHeight="1" x14ac:dyDescent="0.2">
      <c r="A5613" s="33" t="s">
        <v>734</v>
      </c>
      <c r="B5613" s="33">
        <v>24</v>
      </c>
      <c r="C5613" s="33" t="s">
        <v>13</v>
      </c>
      <c r="D5613" s="33" t="s">
        <v>30</v>
      </c>
      <c r="E5613" s="33" t="s">
        <v>17554</v>
      </c>
      <c r="F5613" s="94">
        <v>42228</v>
      </c>
      <c r="G5613" s="33" t="s">
        <v>735</v>
      </c>
      <c r="H5613" s="33" t="s">
        <v>736</v>
      </c>
      <c r="I5613" s="33" t="s">
        <v>66</v>
      </c>
      <c r="J5613" s="62" t="s">
        <v>17838</v>
      </c>
      <c r="K5613" s="33" t="s">
        <v>737</v>
      </c>
      <c r="L5613" s="33" t="s">
        <v>261</v>
      </c>
      <c r="M5613" s="1" t="s">
        <v>46113</v>
      </c>
      <c r="N5613" s="33" t="s">
        <v>20</v>
      </c>
      <c r="O5613" s="33" t="s">
        <v>17698</v>
      </c>
      <c r="P5613" s="33" t="s">
        <v>42395</v>
      </c>
      <c r="Q5613" s="33" t="s">
        <v>29986</v>
      </c>
      <c r="R5613" s="39" t="s">
        <v>17699</v>
      </c>
      <c r="S5613" s="33" t="s">
        <v>22</v>
      </c>
      <c r="T5613" s="33" t="s">
        <v>21</v>
      </c>
      <c r="U5613" s="33" t="s">
        <v>26689</v>
      </c>
      <c r="V5613" s="33" t="s">
        <v>26484</v>
      </c>
      <c r="W5613" s="33" t="s">
        <v>26485</v>
      </c>
      <c r="X5613" s="33" t="s">
        <v>93</v>
      </c>
      <c r="Y5613" s="33">
        <v>729</v>
      </c>
      <c r="AA5613" s="33" t="s">
        <v>42844</v>
      </c>
      <c r="AB5613" s="33">
        <v>2828</v>
      </c>
      <c r="AC5613" s="103">
        <v>16503</v>
      </c>
    </row>
    <row r="5614" spans="1:29" ht="13" customHeight="1" x14ac:dyDescent="0.2">
      <c r="A5614" s="33" t="s">
        <v>716</v>
      </c>
      <c r="B5614" s="33">
        <v>27</v>
      </c>
      <c r="C5614" s="33" t="s">
        <v>13</v>
      </c>
      <c r="D5614" s="33" t="s">
        <v>78</v>
      </c>
      <c r="E5614" s="33" t="s">
        <v>17552</v>
      </c>
      <c r="F5614" s="94">
        <v>42228</v>
      </c>
      <c r="G5614" s="33" t="s">
        <v>17833</v>
      </c>
      <c r="H5614" s="33" t="s">
        <v>717</v>
      </c>
      <c r="I5614" s="33" t="s">
        <v>62</v>
      </c>
      <c r="J5614" s="62" t="s">
        <v>17834</v>
      </c>
      <c r="K5614" s="33" t="s">
        <v>718</v>
      </c>
      <c r="L5614" s="33" t="s">
        <v>719</v>
      </c>
      <c r="M5614" s="1" t="s">
        <v>46886</v>
      </c>
      <c r="N5614" s="33" t="s">
        <v>20</v>
      </c>
      <c r="O5614" s="33" t="s">
        <v>17690</v>
      </c>
      <c r="P5614" s="33" t="s">
        <v>45771</v>
      </c>
      <c r="Q5614" s="33" t="s">
        <v>29986</v>
      </c>
      <c r="R5614" s="39" t="s">
        <v>17691</v>
      </c>
      <c r="S5614" s="33" t="s">
        <v>93</v>
      </c>
      <c r="T5614" s="33" t="s">
        <v>21</v>
      </c>
      <c r="U5614" s="33" t="s">
        <v>26689</v>
      </c>
      <c r="V5614" s="33" t="s">
        <v>26484</v>
      </c>
      <c r="W5614" s="33" t="s">
        <v>26483</v>
      </c>
      <c r="X5614" s="33" t="s">
        <v>93</v>
      </c>
      <c r="Y5614" s="33">
        <v>735</v>
      </c>
      <c r="AA5614" s="33" t="s">
        <v>42842</v>
      </c>
      <c r="AB5614" s="33">
        <v>2831</v>
      </c>
      <c r="AC5614" s="103">
        <v>16507</v>
      </c>
    </row>
    <row r="5615" spans="1:29" ht="13" customHeight="1" x14ac:dyDescent="0.2">
      <c r="A5615" s="33" t="s">
        <v>715</v>
      </c>
      <c r="B5615" s="33">
        <v>27</v>
      </c>
      <c r="C5615" s="33" t="s">
        <v>13</v>
      </c>
      <c r="D5615" s="33" t="s">
        <v>78</v>
      </c>
      <c r="E5615" s="33" t="s">
        <v>17551</v>
      </c>
      <c r="F5615" s="94">
        <v>42228</v>
      </c>
      <c r="G5615" s="33" t="s">
        <v>17831</v>
      </c>
      <c r="H5615" s="33" t="s">
        <v>554</v>
      </c>
      <c r="I5615" s="33" t="s">
        <v>38</v>
      </c>
      <c r="J5615" s="62" t="s">
        <v>17832</v>
      </c>
      <c r="K5615" s="33" t="s">
        <v>555</v>
      </c>
      <c r="L5615" s="33" t="s">
        <v>556</v>
      </c>
      <c r="M5615" s="1" t="s">
        <v>47239</v>
      </c>
      <c r="N5615" s="33" t="s">
        <v>20</v>
      </c>
      <c r="O5615" s="33" t="s">
        <v>17687</v>
      </c>
      <c r="P5615" s="33" t="s">
        <v>45771</v>
      </c>
      <c r="Q5615" s="33" t="s">
        <v>29986</v>
      </c>
      <c r="R5615" s="39" t="s">
        <v>17688</v>
      </c>
      <c r="S5615" s="33" t="s">
        <v>93</v>
      </c>
      <c r="T5615" s="33" t="s">
        <v>21</v>
      </c>
      <c r="U5615" s="33" t="s">
        <v>26689</v>
      </c>
      <c r="V5615" s="33" t="s">
        <v>26484</v>
      </c>
      <c r="W5615" s="33" t="s">
        <v>26483</v>
      </c>
      <c r="X5615" s="33" t="s">
        <v>509</v>
      </c>
      <c r="Y5615" s="33">
        <v>731</v>
      </c>
      <c r="AA5615" s="33" t="s">
        <v>42842</v>
      </c>
      <c r="AB5615" s="33">
        <v>2829</v>
      </c>
      <c r="AC5615" s="103">
        <v>16508</v>
      </c>
    </row>
    <row r="5616" spans="1:29" ht="13" customHeight="1" x14ac:dyDescent="0.2">
      <c r="A5616" s="33" t="s">
        <v>723</v>
      </c>
      <c r="B5616" s="33">
        <v>27</v>
      </c>
      <c r="C5616" s="33" t="s">
        <v>13</v>
      </c>
      <c r="D5616" s="33" t="s">
        <v>41</v>
      </c>
      <c r="F5616" s="94">
        <v>42228</v>
      </c>
      <c r="G5616" s="33" t="s">
        <v>17829</v>
      </c>
      <c r="H5616" s="33" t="s">
        <v>724</v>
      </c>
      <c r="I5616" s="33" t="s">
        <v>38</v>
      </c>
      <c r="J5616" s="62" t="s">
        <v>17830</v>
      </c>
      <c r="K5616" s="33" t="s">
        <v>725</v>
      </c>
      <c r="L5616" s="33" t="s">
        <v>726</v>
      </c>
      <c r="M5616" s="1" t="s">
        <v>45926</v>
      </c>
      <c r="N5616" s="33" t="s">
        <v>20</v>
      </c>
      <c r="O5616" s="33" t="s">
        <v>17685</v>
      </c>
      <c r="P5616" s="33" t="s">
        <v>947</v>
      </c>
      <c r="Q5616" s="33" t="s">
        <v>29986</v>
      </c>
      <c r="R5616" s="39" t="s">
        <v>17686</v>
      </c>
      <c r="S5616" s="33" t="s">
        <v>22</v>
      </c>
      <c r="T5616" s="33" t="s">
        <v>21</v>
      </c>
      <c r="U5616" s="33" t="s">
        <v>26689</v>
      </c>
      <c r="V5616" s="33" t="s">
        <v>26484</v>
      </c>
      <c r="W5616" s="33" t="s">
        <v>26483</v>
      </c>
      <c r="X5616" s="33" t="s">
        <v>93</v>
      </c>
      <c r="Y5616" s="33">
        <v>733</v>
      </c>
      <c r="AA5616" s="33" t="s">
        <v>42844</v>
      </c>
      <c r="AB5616" s="33">
        <v>2830</v>
      </c>
      <c r="AC5616" s="103">
        <v>16510</v>
      </c>
    </row>
    <row r="5617" spans="1:29" ht="13" customHeight="1" x14ac:dyDescent="0.2">
      <c r="A5617" s="33" t="s">
        <v>720</v>
      </c>
      <c r="B5617" s="33">
        <v>30</v>
      </c>
      <c r="C5617" s="33" t="s">
        <v>102</v>
      </c>
      <c r="D5617" s="33" t="s">
        <v>78</v>
      </c>
      <c r="F5617" s="94">
        <v>42228</v>
      </c>
      <c r="G5617" s="33" t="s">
        <v>721</v>
      </c>
      <c r="H5617" s="33" t="s">
        <v>91</v>
      </c>
      <c r="I5617" s="33" t="s">
        <v>38</v>
      </c>
      <c r="J5617" s="62" t="s">
        <v>8090</v>
      </c>
      <c r="K5617" s="33" t="s">
        <v>91</v>
      </c>
      <c r="L5617" s="33" t="s">
        <v>92</v>
      </c>
      <c r="M5617" s="1" t="s">
        <v>45984</v>
      </c>
      <c r="N5617" s="33" t="s">
        <v>4952</v>
      </c>
      <c r="O5617" s="33" t="s">
        <v>722</v>
      </c>
      <c r="P5617" s="33" t="s">
        <v>31864</v>
      </c>
      <c r="Q5617" s="33" t="s">
        <v>29986</v>
      </c>
      <c r="R5617" s="39" t="s">
        <v>17689</v>
      </c>
      <c r="S5617" s="33" t="s">
        <v>93</v>
      </c>
      <c r="T5617" s="33" t="s">
        <v>21</v>
      </c>
      <c r="U5617" s="33" t="s">
        <v>26682</v>
      </c>
      <c r="V5617" s="33" t="s">
        <v>26482</v>
      </c>
      <c r="W5617" s="33" t="s">
        <v>26485</v>
      </c>
      <c r="X5617" s="33" t="s">
        <v>93</v>
      </c>
      <c r="Y5617" s="33">
        <v>732</v>
      </c>
      <c r="AA5617" s="33" t="s">
        <v>42842</v>
      </c>
      <c r="AB5617" s="33">
        <v>2833</v>
      </c>
      <c r="AC5617" s="103">
        <v>16511</v>
      </c>
    </row>
    <row r="5618" spans="1:29" ht="13" customHeight="1" x14ac:dyDescent="0.2">
      <c r="A5618" s="33" t="s">
        <v>727</v>
      </c>
      <c r="B5618" s="33">
        <v>49</v>
      </c>
      <c r="C5618" s="33" t="s">
        <v>13</v>
      </c>
      <c r="D5618" s="33" t="s">
        <v>30</v>
      </c>
      <c r="F5618" s="94">
        <v>42228</v>
      </c>
      <c r="G5618" s="33" t="s">
        <v>17835</v>
      </c>
      <c r="H5618" s="33" t="s">
        <v>417</v>
      </c>
      <c r="I5618" s="33" t="s">
        <v>177</v>
      </c>
      <c r="J5618" s="62" t="s">
        <v>17836</v>
      </c>
      <c r="K5618" s="33" t="s">
        <v>728</v>
      </c>
      <c r="L5618" s="33" t="s">
        <v>36796</v>
      </c>
      <c r="M5618" s="1" t="s">
        <v>48202</v>
      </c>
      <c r="N5618" s="33" t="s">
        <v>20</v>
      </c>
      <c r="O5618" s="33" t="s">
        <v>17692</v>
      </c>
      <c r="P5618" s="33" t="s">
        <v>45771</v>
      </c>
      <c r="Q5618" s="33" t="s">
        <v>29986</v>
      </c>
      <c r="R5618" s="39" t="s">
        <v>17693</v>
      </c>
      <c r="S5618" s="33" t="s">
        <v>22</v>
      </c>
      <c r="T5618" s="33" t="s">
        <v>21</v>
      </c>
      <c r="U5618" s="33" t="s">
        <v>26689</v>
      </c>
      <c r="V5618" s="33" t="s">
        <v>26487</v>
      </c>
      <c r="W5618" s="33" t="s">
        <v>26483</v>
      </c>
      <c r="X5618" s="33" t="s">
        <v>93</v>
      </c>
      <c r="Y5618" s="33">
        <v>736</v>
      </c>
      <c r="AA5618" s="33" t="s">
        <v>42843</v>
      </c>
      <c r="AB5618" s="33">
        <v>2832</v>
      </c>
      <c r="AC5618" s="103">
        <v>16509</v>
      </c>
    </row>
    <row r="5619" spans="1:29" ht="13" customHeight="1" x14ac:dyDescent="0.2">
      <c r="A5619" s="33" t="s">
        <v>729</v>
      </c>
      <c r="B5619" s="33">
        <v>34</v>
      </c>
      <c r="C5619" s="33" t="s">
        <v>13</v>
      </c>
      <c r="D5619" s="33" t="s">
        <v>30</v>
      </c>
      <c r="F5619" s="94">
        <v>42227</v>
      </c>
      <c r="G5619" s="33" t="s">
        <v>730</v>
      </c>
      <c r="H5619" s="33" t="s">
        <v>731</v>
      </c>
      <c r="I5619" s="33" t="s">
        <v>732</v>
      </c>
      <c r="J5619" s="62" t="s">
        <v>7901</v>
      </c>
      <c r="K5619" s="33" t="s">
        <v>733</v>
      </c>
      <c r="L5619" s="33" t="s">
        <v>36797</v>
      </c>
      <c r="M5619" s="1" t="s">
        <v>48203</v>
      </c>
      <c r="N5619" s="33" t="s">
        <v>20</v>
      </c>
      <c r="O5619" s="33" t="s">
        <v>17694</v>
      </c>
      <c r="P5619" s="33" t="s">
        <v>45771</v>
      </c>
      <c r="Q5619" s="33" t="s">
        <v>29986</v>
      </c>
      <c r="R5619" s="39" t="s">
        <v>17695</v>
      </c>
      <c r="S5619" s="33" t="s">
        <v>22</v>
      </c>
      <c r="T5619" s="33" t="s">
        <v>21</v>
      </c>
      <c r="U5619" s="33" t="s">
        <v>26689</v>
      </c>
      <c r="V5619" s="33" t="s">
        <v>26484</v>
      </c>
      <c r="W5619" s="33" t="s">
        <v>26485</v>
      </c>
      <c r="X5619" s="33" t="s">
        <v>93</v>
      </c>
      <c r="Y5619" s="33">
        <v>728</v>
      </c>
      <c r="AA5619" s="33" t="s">
        <v>42843</v>
      </c>
      <c r="AB5619" s="33">
        <v>2826</v>
      </c>
      <c r="AC5619" s="103">
        <v>16505</v>
      </c>
    </row>
    <row r="5620" spans="1:29" ht="13" customHeight="1" x14ac:dyDescent="0.2">
      <c r="A5620" s="33" t="s">
        <v>738</v>
      </c>
      <c r="B5620" s="33">
        <v>48</v>
      </c>
      <c r="C5620" s="33" t="s">
        <v>13</v>
      </c>
      <c r="D5620" s="33" t="s">
        <v>30</v>
      </c>
      <c r="E5620" s="33" t="s">
        <v>17553</v>
      </c>
      <c r="F5620" s="94">
        <v>42227</v>
      </c>
      <c r="G5620" s="33" t="s">
        <v>739</v>
      </c>
      <c r="H5620" s="33" t="s">
        <v>740</v>
      </c>
      <c r="I5620" s="33" t="s">
        <v>66</v>
      </c>
      <c r="J5620" s="62" t="s">
        <v>17837</v>
      </c>
      <c r="K5620" s="33" t="s">
        <v>741</v>
      </c>
      <c r="L5620" s="33" t="s">
        <v>742</v>
      </c>
      <c r="M5620" s="1" t="s">
        <v>46792</v>
      </c>
      <c r="N5620" s="33" t="s">
        <v>4952</v>
      </c>
      <c r="O5620" s="33" t="s">
        <v>17696</v>
      </c>
      <c r="P5620" s="33" t="s">
        <v>42395</v>
      </c>
      <c r="Q5620" s="33" t="s">
        <v>29986</v>
      </c>
      <c r="R5620" s="39" t="s">
        <v>17697</v>
      </c>
      <c r="S5620" s="33" t="s">
        <v>22</v>
      </c>
      <c r="T5620" s="33" t="s">
        <v>21</v>
      </c>
      <c r="U5620" s="33" t="s">
        <v>26682</v>
      </c>
      <c r="V5620" s="33" t="s">
        <v>26482</v>
      </c>
      <c r="W5620" s="33" t="s">
        <v>26485</v>
      </c>
      <c r="X5620" s="33" t="s">
        <v>93</v>
      </c>
      <c r="Y5620" s="33">
        <v>730</v>
      </c>
      <c r="AA5620" s="33" t="s">
        <v>42844</v>
      </c>
      <c r="AB5620" s="33">
        <v>2827</v>
      </c>
      <c r="AC5620" s="103">
        <v>16504</v>
      </c>
    </row>
    <row r="5621" spans="1:29" ht="13" customHeight="1" x14ac:dyDescent="0.2">
      <c r="A5621" s="33" t="s">
        <v>746</v>
      </c>
      <c r="B5621" s="33">
        <v>24</v>
      </c>
      <c r="C5621" s="33" t="s">
        <v>13</v>
      </c>
      <c r="D5621" s="33" t="s">
        <v>30</v>
      </c>
      <c r="E5621" s="33" t="s">
        <v>17555</v>
      </c>
      <c r="F5621" s="94">
        <v>42226</v>
      </c>
      <c r="G5621" s="33" t="s">
        <v>17839</v>
      </c>
      <c r="H5621" s="33" t="s">
        <v>747</v>
      </c>
      <c r="I5621" s="33" t="s">
        <v>111</v>
      </c>
      <c r="J5621" s="62" t="s">
        <v>17840</v>
      </c>
      <c r="K5621" s="33" t="s">
        <v>582</v>
      </c>
      <c r="L5621" s="33" t="s">
        <v>748</v>
      </c>
      <c r="M5621" s="1" t="s">
        <v>47259</v>
      </c>
      <c r="N5621" s="33" t="s">
        <v>20</v>
      </c>
      <c r="O5621" s="33" t="s">
        <v>17700</v>
      </c>
      <c r="P5621" s="33" t="s">
        <v>45771</v>
      </c>
      <c r="Q5621" s="33" t="s">
        <v>29986</v>
      </c>
      <c r="R5621" s="39" t="s">
        <v>17701</v>
      </c>
      <c r="S5621" s="33" t="s">
        <v>22</v>
      </c>
      <c r="T5621" s="33" t="s">
        <v>350</v>
      </c>
      <c r="U5621" s="33" t="s">
        <v>26775</v>
      </c>
      <c r="V5621" s="33" t="s">
        <v>26482</v>
      </c>
      <c r="W5621" s="33" t="s">
        <v>26485</v>
      </c>
      <c r="X5621" s="33" t="s">
        <v>93</v>
      </c>
      <c r="Y5621" s="33">
        <v>725</v>
      </c>
      <c r="AA5621" s="33" t="s">
        <v>42844</v>
      </c>
      <c r="AB5621" s="33">
        <v>2825</v>
      </c>
      <c r="AC5621" s="103">
        <v>16501</v>
      </c>
    </row>
    <row r="5622" spans="1:29" ht="13" customHeight="1" x14ac:dyDescent="0.2">
      <c r="A5622" s="33" t="s">
        <v>749</v>
      </c>
      <c r="B5622" s="33">
        <v>22</v>
      </c>
      <c r="C5622" s="33" t="s">
        <v>13</v>
      </c>
      <c r="D5622" s="33" t="s">
        <v>41</v>
      </c>
      <c r="F5622" s="94">
        <v>42225</v>
      </c>
      <c r="G5622" s="33" t="s">
        <v>750</v>
      </c>
      <c r="H5622" s="33" t="s">
        <v>557</v>
      </c>
      <c r="I5622" s="33" t="s">
        <v>38</v>
      </c>
      <c r="J5622" s="62" t="s">
        <v>17841</v>
      </c>
      <c r="K5622" s="33" t="s">
        <v>558</v>
      </c>
      <c r="L5622" s="33" t="s">
        <v>675</v>
      </c>
      <c r="M5622" s="1" t="s">
        <v>46046</v>
      </c>
      <c r="N5622" s="33" t="s">
        <v>20</v>
      </c>
      <c r="O5622" s="33" t="s">
        <v>17702</v>
      </c>
      <c r="P5622" s="33" t="s">
        <v>31864</v>
      </c>
      <c r="Q5622" s="33" t="s">
        <v>29986</v>
      </c>
      <c r="R5622" s="39" t="s">
        <v>17703</v>
      </c>
      <c r="S5622" s="33" t="s">
        <v>22</v>
      </c>
      <c r="T5622" s="33" t="s">
        <v>21</v>
      </c>
      <c r="U5622" s="33" t="s">
        <v>26518</v>
      </c>
      <c r="V5622" s="33" t="s">
        <v>26484</v>
      </c>
      <c r="W5622" s="33" t="s">
        <v>26486</v>
      </c>
      <c r="X5622" s="33" t="s">
        <v>93</v>
      </c>
      <c r="Y5622" s="33">
        <v>727</v>
      </c>
      <c r="AA5622" s="33" t="s">
        <v>42842</v>
      </c>
      <c r="AB5622" s="33">
        <v>2822</v>
      </c>
      <c r="AC5622" s="103">
        <v>16497</v>
      </c>
    </row>
    <row r="5623" spans="1:29" ht="13" customHeight="1" x14ac:dyDescent="0.2">
      <c r="A5623" s="33" t="s">
        <v>755</v>
      </c>
      <c r="B5623" s="33">
        <v>41</v>
      </c>
      <c r="C5623" s="33" t="s">
        <v>13</v>
      </c>
      <c r="D5623" s="33" t="s">
        <v>30</v>
      </c>
      <c r="E5623" s="33" t="s">
        <v>17557</v>
      </c>
      <c r="F5623" s="94">
        <v>42225</v>
      </c>
      <c r="G5623" s="33" t="s">
        <v>756</v>
      </c>
      <c r="H5623" s="33" t="s">
        <v>757</v>
      </c>
      <c r="I5623" s="33" t="s">
        <v>366</v>
      </c>
      <c r="J5623" s="62" t="s">
        <v>6964</v>
      </c>
      <c r="K5623" s="33" t="s">
        <v>758</v>
      </c>
      <c r="L5623" s="33" t="s">
        <v>759</v>
      </c>
      <c r="M5623" s="1" t="s">
        <v>48204</v>
      </c>
      <c r="N5623" s="33" t="s">
        <v>20</v>
      </c>
      <c r="O5623" s="33" t="s">
        <v>17704</v>
      </c>
      <c r="P5623" s="33" t="s">
        <v>45771</v>
      </c>
      <c r="Q5623" s="33" t="s">
        <v>29986</v>
      </c>
      <c r="R5623" s="39" t="s">
        <v>17705</v>
      </c>
      <c r="S5623" s="33" t="s">
        <v>509</v>
      </c>
      <c r="T5623" s="33" t="s">
        <v>21</v>
      </c>
      <c r="U5623" s="33" t="s">
        <v>26689</v>
      </c>
      <c r="V5623" s="33" t="s">
        <v>26484</v>
      </c>
      <c r="W5623" s="33" t="s">
        <v>26485</v>
      </c>
      <c r="X5623" s="33" t="s">
        <v>93</v>
      </c>
      <c r="Y5623" s="33">
        <v>717</v>
      </c>
      <c r="AA5623" s="33" t="s">
        <v>42844</v>
      </c>
      <c r="AB5623" s="33">
        <v>2821</v>
      </c>
      <c r="AC5623" s="103">
        <v>16496</v>
      </c>
    </row>
    <row r="5624" spans="1:29" ht="13" customHeight="1" x14ac:dyDescent="0.2">
      <c r="A5624" s="1" t="s">
        <v>751</v>
      </c>
      <c r="B5624" s="33">
        <v>77</v>
      </c>
      <c r="C5624" s="33" t="s">
        <v>13</v>
      </c>
      <c r="D5624" s="1" t="s">
        <v>23</v>
      </c>
      <c r="F5624" s="94">
        <v>42225</v>
      </c>
      <c r="G5624" s="33" t="s">
        <v>17842</v>
      </c>
      <c r="H5624" s="33" t="s">
        <v>752</v>
      </c>
      <c r="I5624" s="33" t="s">
        <v>373</v>
      </c>
      <c r="J5624" s="62" t="s">
        <v>17843</v>
      </c>
      <c r="K5624" s="33" t="s">
        <v>753</v>
      </c>
      <c r="L5624" s="33" t="s">
        <v>754</v>
      </c>
      <c r="M5624" s="1" t="s">
        <v>48205</v>
      </c>
      <c r="N5624" s="33" t="s">
        <v>20</v>
      </c>
      <c r="O5624" s="33" t="s">
        <v>17706</v>
      </c>
      <c r="P5624" s="33" t="s">
        <v>947</v>
      </c>
      <c r="Q5624" s="33" t="s">
        <v>29986</v>
      </c>
      <c r="R5624" s="39" t="s">
        <v>17707</v>
      </c>
      <c r="S5624" s="33" t="s">
        <v>509</v>
      </c>
      <c r="T5624" s="33" t="s">
        <v>45897</v>
      </c>
      <c r="U5624" s="33" t="s">
        <v>39851</v>
      </c>
      <c r="V5624" s="33" t="s">
        <v>26484</v>
      </c>
      <c r="W5624" s="33" t="s">
        <v>26485</v>
      </c>
      <c r="X5624" s="33" t="s">
        <v>93</v>
      </c>
      <c r="Y5624" s="33">
        <v>724</v>
      </c>
      <c r="AA5624" s="33" t="s">
        <v>42844</v>
      </c>
      <c r="AB5624" s="33">
        <v>2823</v>
      </c>
      <c r="AC5624" s="103">
        <v>16499</v>
      </c>
    </row>
    <row r="5625" spans="1:29" ht="13" customHeight="1" x14ac:dyDescent="0.2">
      <c r="A5625" s="33" t="s">
        <v>743</v>
      </c>
      <c r="B5625" s="33">
        <v>15</v>
      </c>
      <c r="C5625" s="33" t="s">
        <v>13</v>
      </c>
      <c r="D5625" s="33" t="s">
        <v>78</v>
      </c>
      <c r="E5625" s="33" t="s">
        <v>17556</v>
      </c>
      <c r="F5625" s="94">
        <v>42225</v>
      </c>
      <c r="G5625" s="33" t="s">
        <v>22077</v>
      </c>
      <c r="H5625" s="33" t="s">
        <v>196</v>
      </c>
      <c r="I5625" s="33" t="s">
        <v>197</v>
      </c>
      <c r="J5625" s="62" t="s">
        <v>1507</v>
      </c>
      <c r="K5625" s="33" t="s">
        <v>389</v>
      </c>
      <c r="L5625" s="33" t="s">
        <v>198</v>
      </c>
      <c r="M5625" s="1" t="s">
        <v>46034</v>
      </c>
      <c r="N5625" s="33" t="s">
        <v>20</v>
      </c>
      <c r="O5625" s="33" t="s">
        <v>744</v>
      </c>
      <c r="P5625" s="33" t="s">
        <v>45771</v>
      </c>
      <c r="Q5625" s="33" t="s">
        <v>29986</v>
      </c>
      <c r="R5625" s="39" t="s">
        <v>745</v>
      </c>
      <c r="S5625" s="33" t="s">
        <v>22</v>
      </c>
      <c r="T5625" s="33" t="s">
        <v>350</v>
      </c>
      <c r="U5625" s="33" t="s">
        <v>26775</v>
      </c>
      <c r="V5625" s="33" t="s">
        <v>26484</v>
      </c>
      <c r="W5625" s="33" t="s">
        <v>26485</v>
      </c>
      <c r="X5625" s="33" t="s">
        <v>93</v>
      </c>
      <c r="Y5625" s="33">
        <v>715</v>
      </c>
      <c r="AA5625" s="33" t="s">
        <v>42842</v>
      </c>
      <c r="AB5625" s="33">
        <v>2824</v>
      </c>
      <c r="AC5625" s="103">
        <v>16498</v>
      </c>
    </row>
    <row r="5626" spans="1:29" ht="13" customHeight="1" x14ac:dyDescent="0.2">
      <c r="A5626" s="33" t="s">
        <v>760</v>
      </c>
      <c r="B5626" s="33">
        <v>24</v>
      </c>
      <c r="C5626" s="33" t="s">
        <v>13</v>
      </c>
      <c r="D5626" s="33" t="s">
        <v>78</v>
      </c>
      <c r="E5626" s="33" t="s">
        <v>17560</v>
      </c>
      <c r="F5626" s="94">
        <v>42224</v>
      </c>
      <c r="G5626" s="33" t="s">
        <v>761</v>
      </c>
      <c r="H5626" s="33" t="s">
        <v>762</v>
      </c>
      <c r="I5626" s="33" t="s">
        <v>25</v>
      </c>
      <c r="J5626" s="62" t="s">
        <v>17846</v>
      </c>
      <c r="K5626" s="33" t="s">
        <v>763</v>
      </c>
      <c r="L5626" s="33" t="s">
        <v>764</v>
      </c>
      <c r="M5626" s="1" t="s">
        <v>48206</v>
      </c>
      <c r="N5626" s="33" t="s">
        <v>20</v>
      </c>
      <c r="O5626" s="33" t="s">
        <v>17714</v>
      </c>
      <c r="P5626" s="33" t="s">
        <v>504</v>
      </c>
      <c r="Q5626" s="33" t="s">
        <v>29986</v>
      </c>
      <c r="R5626" s="39" t="s">
        <v>17715</v>
      </c>
      <c r="S5626" s="33" t="s">
        <v>22</v>
      </c>
      <c r="T5626" s="33" t="s">
        <v>21</v>
      </c>
      <c r="U5626" s="33" t="s">
        <v>26689</v>
      </c>
      <c r="V5626" s="33" t="s">
        <v>26484</v>
      </c>
      <c r="W5626" s="33" t="s">
        <v>26483</v>
      </c>
      <c r="X5626" s="33" t="s">
        <v>93</v>
      </c>
      <c r="Y5626" s="33">
        <v>719</v>
      </c>
      <c r="AA5626" s="33" t="s">
        <v>42844</v>
      </c>
      <c r="AB5626" s="33">
        <v>2818</v>
      </c>
      <c r="AC5626" s="103">
        <v>16492</v>
      </c>
    </row>
    <row r="5627" spans="1:29" ht="13" customHeight="1" x14ac:dyDescent="0.2">
      <c r="A5627" s="1" t="s">
        <v>770</v>
      </c>
      <c r="B5627" s="33">
        <v>33</v>
      </c>
      <c r="C5627" s="33" t="s">
        <v>13</v>
      </c>
      <c r="D5627" s="1" t="s">
        <v>23</v>
      </c>
      <c r="F5627" s="94">
        <v>42224</v>
      </c>
      <c r="G5627" s="33" t="s">
        <v>17845</v>
      </c>
      <c r="H5627" s="33" t="s">
        <v>771</v>
      </c>
      <c r="I5627" s="33" t="s">
        <v>66</v>
      </c>
      <c r="J5627" s="62" t="s">
        <v>10618</v>
      </c>
      <c r="K5627" s="33" t="s">
        <v>772</v>
      </c>
      <c r="L5627" s="33" t="s">
        <v>773</v>
      </c>
      <c r="M5627" s="1" t="s">
        <v>48207</v>
      </c>
      <c r="N5627" s="33" t="s">
        <v>20</v>
      </c>
      <c r="O5627" s="33" t="s">
        <v>17712</v>
      </c>
      <c r="P5627" s="33" t="s">
        <v>45771</v>
      </c>
      <c r="Q5627" s="33" t="s">
        <v>29986</v>
      </c>
      <c r="R5627" s="39" t="s">
        <v>17713</v>
      </c>
      <c r="S5627" s="33" t="s">
        <v>22</v>
      </c>
      <c r="T5627" s="33" t="s">
        <v>21</v>
      </c>
      <c r="U5627" s="33" t="s">
        <v>26689</v>
      </c>
      <c r="V5627" s="33" t="s">
        <v>26484</v>
      </c>
      <c r="W5627" s="33" t="s">
        <v>26485</v>
      </c>
      <c r="X5627" s="33" t="s">
        <v>93</v>
      </c>
      <c r="Y5627" s="33">
        <v>716</v>
      </c>
      <c r="AA5627" s="33" t="s">
        <v>42843</v>
      </c>
      <c r="AB5627" s="33">
        <v>2817</v>
      </c>
      <c r="AC5627" s="103">
        <v>16493</v>
      </c>
    </row>
    <row r="5628" spans="1:29" ht="13" customHeight="1" x14ac:dyDescent="0.2">
      <c r="A5628" s="33" t="s">
        <v>778</v>
      </c>
      <c r="B5628" s="33">
        <v>46</v>
      </c>
      <c r="C5628" s="33" t="s">
        <v>13</v>
      </c>
      <c r="D5628" s="33" t="s">
        <v>30</v>
      </c>
      <c r="E5628" s="33" t="s">
        <v>17559</v>
      </c>
      <c r="F5628" s="94">
        <v>42224</v>
      </c>
      <c r="G5628" s="33" t="s">
        <v>22078</v>
      </c>
      <c r="H5628" s="33" t="s">
        <v>779</v>
      </c>
      <c r="I5628" s="33" t="s">
        <v>281</v>
      </c>
      <c r="J5628" s="62" t="s">
        <v>2173</v>
      </c>
      <c r="K5628" s="33" t="s">
        <v>779</v>
      </c>
      <c r="L5628" s="33" t="s">
        <v>780</v>
      </c>
      <c r="M5628" s="1" t="s">
        <v>46447</v>
      </c>
      <c r="N5628" s="33" t="s">
        <v>20</v>
      </c>
      <c r="O5628" s="33" t="s">
        <v>17710</v>
      </c>
      <c r="P5628" s="33" t="s">
        <v>45771</v>
      </c>
      <c r="Q5628" s="33" t="s">
        <v>29986</v>
      </c>
      <c r="R5628" s="39" t="s">
        <v>17711</v>
      </c>
      <c r="S5628" s="33" t="s">
        <v>22</v>
      </c>
      <c r="T5628" s="33" t="s">
        <v>21</v>
      </c>
      <c r="U5628" s="33" t="s">
        <v>26689</v>
      </c>
      <c r="V5628" s="33" t="s">
        <v>26484</v>
      </c>
      <c r="W5628" s="33" t="s">
        <v>26485</v>
      </c>
      <c r="X5628" s="33" t="s">
        <v>93</v>
      </c>
      <c r="Y5628" s="33">
        <v>723</v>
      </c>
      <c r="AA5628" s="33" t="s">
        <v>42842</v>
      </c>
      <c r="AB5628" s="33">
        <v>2820</v>
      </c>
      <c r="AC5628" s="103">
        <v>16494</v>
      </c>
    </row>
    <row r="5629" spans="1:29" ht="13" customHeight="1" x14ac:dyDescent="0.2">
      <c r="A5629" s="33" t="s">
        <v>774</v>
      </c>
      <c r="B5629" s="33">
        <v>59</v>
      </c>
      <c r="C5629" s="33" t="s">
        <v>13</v>
      </c>
      <c r="D5629" s="33" t="s">
        <v>30</v>
      </c>
      <c r="E5629" s="33" t="s">
        <v>17558</v>
      </c>
      <c r="F5629" s="94">
        <v>42224</v>
      </c>
      <c r="G5629" s="33" t="s">
        <v>17844</v>
      </c>
      <c r="H5629" s="33" t="s">
        <v>775</v>
      </c>
      <c r="I5629" s="33" t="s">
        <v>337</v>
      </c>
      <c r="J5629" s="62" t="s">
        <v>3271</v>
      </c>
      <c r="K5629" s="33" t="s">
        <v>776</v>
      </c>
      <c r="L5629" s="33" t="s">
        <v>777</v>
      </c>
      <c r="M5629" s="1" t="s">
        <v>48208</v>
      </c>
      <c r="N5629" s="33" t="s">
        <v>20</v>
      </c>
      <c r="O5629" s="33" t="s">
        <v>17708</v>
      </c>
      <c r="P5629" s="33" t="s">
        <v>45771</v>
      </c>
      <c r="Q5629" s="33" t="s">
        <v>29986</v>
      </c>
      <c r="R5629" s="39" t="s">
        <v>17709</v>
      </c>
      <c r="S5629" s="33" t="s">
        <v>22</v>
      </c>
      <c r="T5629" s="33" t="s">
        <v>21</v>
      </c>
      <c r="U5629" s="33" t="s">
        <v>26689</v>
      </c>
      <c r="V5629" s="33" t="s">
        <v>26484</v>
      </c>
      <c r="W5629" s="33" t="s">
        <v>26485</v>
      </c>
      <c r="X5629" s="33" t="s">
        <v>93</v>
      </c>
      <c r="Y5629" s="33">
        <v>722</v>
      </c>
      <c r="AA5629" s="33" t="s">
        <v>42844</v>
      </c>
      <c r="AB5629" s="33">
        <v>2819</v>
      </c>
      <c r="AC5629" s="103">
        <v>16495</v>
      </c>
    </row>
    <row r="5630" spans="1:29" ht="13" customHeight="1" x14ac:dyDescent="0.2">
      <c r="A5630" s="33" t="s">
        <v>765</v>
      </c>
      <c r="B5630" s="33">
        <v>25</v>
      </c>
      <c r="C5630" s="33" t="s">
        <v>13</v>
      </c>
      <c r="D5630" s="33" t="s">
        <v>78</v>
      </c>
      <c r="E5630" s="33" t="s">
        <v>17565</v>
      </c>
      <c r="F5630" s="94">
        <v>42223</v>
      </c>
      <c r="G5630" s="33" t="s">
        <v>766</v>
      </c>
      <c r="H5630" s="33" t="s">
        <v>26</v>
      </c>
      <c r="I5630" s="33" t="s">
        <v>337</v>
      </c>
      <c r="J5630" s="62" t="s">
        <v>17854</v>
      </c>
      <c r="K5630" s="33" t="s">
        <v>767</v>
      </c>
      <c r="L5630" s="33" t="s">
        <v>768</v>
      </c>
      <c r="M5630" s="1" t="s">
        <v>46446</v>
      </c>
      <c r="N5630" s="33" t="s">
        <v>20</v>
      </c>
      <c r="O5630" s="33" t="s">
        <v>17728</v>
      </c>
      <c r="P5630" s="33" t="s">
        <v>504</v>
      </c>
      <c r="Q5630" s="33" t="s">
        <v>29986</v>
      </c>
      <c r="R5630" s="39" t="s">
        <v>769</v>
      </c>
      <c r="S5630" s="33" t="s">
        <v>22</v>
      </c>
      <c r="T5630" s="33" t="s">
        <v>21</v>
      </c>
      <c r="U5630" s="33" t="s">
        <v>26689</v>
      </c>
      <c r="V5630" s="33" t="s">
        <v>26484</v>
      </c>
      <c r="W5630" s="33" t="s">
        <v>26485</v>
      </c>
      <c r="X5630" s="33" t="s">
        <v>93</v>
      </c>
      <c r="Y5630" s="33">
        <v>720</v>
      </c>
      <c r="Z5630" s="33" t="s">
        <v>42353</v>
      </c>
      <c r="AA5630" s="33" t="s">
        <v>42844</v>
      </c>
      <c r="AB5630" s="33">
        <v>2810</v>
      </c>
      <c r="AC5630" s="103">
        <v>16482</v>
      </c>
    </row>
    <row r="5631" spans="1:29" ht="13" customHeight="1" x14ac:dyDescent="0.2">
      <c r="A5631" s="33" t="s">
        <v>781</v>
      </c>
      <c r="B5631" s="33">
        <v>28</v>
      </c>
      <c r="C5631" s="33" t="s">
        <v>13</v>
      </c>
      <c r="D5631" s="33" t="s">
        <v>78</v>
      </c>
      <c r="E5631" s="33" t="s">
        <v>17564</v>
      </c>
      <c r="F5631" s="94">
        <v>42223</v>
      </c>
      <c r="G5631" s="33" t="s">
        <v>782</v>
      </c>
      <c r="H5631" s="33" t="s">
        <v>448</v>
      </c>
      <c r="I5631" s="33" t="s">
        <v>38</v>
      </c>
      <c r="J5631" s="62" t="s">
        <v>14847</v>
      </c>
      <c r="K5631" s="33" t="s">
        <v>91</v>
      </c>
      <c r="L5631" s="33" t="s">
        <v>449</v>
      </c>
      <c r="M5631" s="1" t="s">
        <v>46172</v>
      </c>
      <c r="N5631" s="33" t="s">
        <v>20</v>
      </c>
      <c r="O5631" s="33" t="s">
        <v>17722</v>
      </c>
      <c r="P5631" s="33" t="s">
        <v>45771</v>
      </c>
      <c r="Q5631" s="33" t="s">
        <v>29986</v>
      </c>
      <c r="R5631" s="39" t="s">
        <v>17723</v>
      </c>
      <c r="S5631" s="33" t="s">
        <v>22</v>
      </c>
      <c r="T5631" s="33" t="s">
        <v>21</v>
      </c>
      <c r="U5631" s="33" t="s">
        <v>26682</v>
      </c>
      <c r="V5631" s="33" t="s">
        <v>26484</v>
      </c>
      <c r="W5631" s="33" t="s">
        <v>26485</v>
      </c>
      <c r="X5631" s="33" t="s">
        <v>93</v>
      </c>
      <c r="Y5631" s="33">
        <v>721</v>
      </c>
      <c r="AA5631" s="33" t="s">
        <v>42842</v>
      </c>
      <c r="AB5631" s="33">
        <v>2811</v>
      </c>
      <c r="AC5631" s="103">
        <v>16485</v>
      </c>
    </row>
    <row r="5632" spans="1:29" ht="13" customHeight="1" x14ac:dyDescent="0.2">
      <c r="A5632" s="33" t="s">
        <v>783</v>
      </c>
      <c r="B5632" s="33">
        <v>19</v>
      </c>
      <c r="C5632" s="33" t="s">
        <v>13</v>
      </c>
      <c r="D5632" s="33" t="s">
        <v>78</v>
      </c>
      <c r="E5632" s="33" t="s">
        <v>17563</v>
      </c>
      <c r="F5632" s="94">
        <v>42223</v>
      </c>
      <c r="G5632" s="33" t="s">
        <v>17850</v>
      </c>
      <c r="H5632" s="33" t="s">
        <v>784</v>
      </c>
      <c r="I5632" s="33" t="s">
        <v>66</v>
      </c>
      <c r="J5632" s="62" t="s">
        <v>16408</v>
      </c>
      <c r="K5632" s="33" t="s">
        <v>67</v>
      </c>
      <c r="L5632" s="33" t="s">
        <v>785</v>
      </c>
      <c r="M5632" s="1" t="s">
        <v>46506</v>
      </c>
      <c r="N5632" s="33" t="s">
        <v>20</v>
      </c>
      <c r="O5632" s="33" t="s">
        <v>17720</v>
      </c>
      <c r="P5632" s="33" t="s">
        <v>504</v>
      </c>
      <c r="Q5632" s="33" t="s">
        <v>29986</v>
      </c>
      <c r="R5632" s="39" t="s">
        <v>17721</v>
      </c>
      <c r="S5632" s="33" t="s">
        <v>22</v>
      </c>
      <c r="T5632" s="33" t="s">
        <v>45897</v>
      </c>
      <c r="U5632" s="33" t="s">
        <v>49804</v>
      </c>
      <c r="V5632" s="33" t="s">
        <v>26482</v>
      </c>
      <c r="W5632" s="33" t="s">
        <v>26485</v>
      </c>
      <c r="X5632" s="33" t="s">
        <v>93</v>
      </c>
      <c r="Y5632" s="33">
        <v>711</v>
      </c>
      <c r="AA5632" s="33" t="s">
        <v>42844</v>
      </c>
      <c r="AB5632" s="33">
        <v>2814</v>
      </c>
      <c r="AC5632" s="103">
        <v>16486</v>
      </c>
    </row>
    <row r="5633" spans="1:29" ht="13" customHeight="1" x14ac:dyDescent="0.2">
      <c r="A5633" s="33" t="s">
        <v>788</v>
      </c>
      <c r="B5633" s="33">
        <v>26</v>
      </c>
      <c r="C5633" s="33" t="s">
        <v>13</v>
      </c>
      <c r="D5633" s="33" t="s">
        <v>30</v>
      </c>
      <c r="F5633" s="94">
        <v>42223</v>
      </c>
      <c r="G5633" s="33" t="s">
        <v>789</v>
      </c>
      <c r="H5633" s="33" t="s">
        <v>790</v>
      </c>
      <c r="I5633" s="33" t="s">
        <v>34</v>
      </c>
      <c r="J5633" s="62" t="s">
        <v>15048</v>
      </c>
      <c r="K5633" s="33" t="s">
        <v>790</v>
      </c>
      <c r="L5633" s="33" t="s">
        <v>791</v>
      </c>
      <c r="M5633" s="1" t="s">
        <v>46582</v>
      </c>
      <c r="N5633" s="33" t="s">
        <v>362</v>
      </c>
      <c r="O5633" s="33" t="s">
        <v>17726</v>
      </c>
      <c r="P5633" s="33" t="s">
        <v>37679</v>
      </c>
      <c r="Q5633" s="33" t="s">
        <v>29986</v>
      </c>
      <c r="R5633" s="39" t="s">
        <v>17727</v>
      </c>
      <c r="S5633" s="33" t="s">
        <v>22</v>
      </c>
      <c r="T5633" s="33" t="s">
        <v>45897</v>
      </c>
      <c r="U5633" s="51" t="s">
        <v>49804</v>
      </c>
      <c r="AA5633" s="33" t="s">
        <v>42842</v>
      </c>
      <c r="AB5633" s="33">
        <v>2815</v>
      </c>
      <c r="AC5633" s="103">
        <v>16483</v>
      </c>
    </row>
    <row r="5634" spans="1:29" ht="13" customHeight="1" x14ac:dyDescent="0.2">
      <c r="A5634" s="33" t="s">
        <v>792</v>
      </c>
      <c r="B5634" s="33">
        <v>30</v>
      </c>
      <c r="C5634" s="33" t="s">
        <v>13</v>
      </c>
      <c r="D5634" s="33" t="s">
        <v>30</v>
      </c>
      <c r="E5634" s="33" t="s">
        <v>17561</v>
      </c>
      <c r="F5634" s="94">
        <v>42223</v>
      </c>
      <c r="G5634" s="33" t="s">
        <v>17847</v>
      </c>
      <c r="H5634" s="33" t="s">
        <v>182</v>
      </c>
      <c r="I5634" s="33" t="s">
        <v>38</v>
      </c>
      <c r="J5634" s="62" t="s">
        <v>17848</v>
      </c>
      <c r="K5634" s="33" t="s">
        <v>182</v>
      </c>
      <c r="L5634" s="33" t="s">
        <v>183</v>
      </c>
      <c r="M5634" s="1" t="s">
        <v>46155</v>
      </c>
      <c r="N5634" s="33" t="s">
        <v>20</v>
      </c>
      <c r="O5634" s="33" t="s">
        <v>17716</v>
      </c>
      <c r="P5634" s="33" t="s">
        <v>504</v>
      </c>
      <c r="Q5634" s="33" t="s">
        <v>29986</v>
      </c>
      <c r="R5634" s="39" t="s">
        <v>17717</v>
      </c>
      <c r="S5634" s="33" t="s">
        <v>509</v>
      </c>
      <c r="T5634" s="33" t="s">
        <v>45897</v>
      </c>
      <c r="U5634" s="33" t="s">
        <v>39851</v>
      </c>
      <c r="V5634" s="33" t="s">
        <v>26484</v>
      </c>
      <c r="W5634" s="33" t="s">
        <v>26485</v>
      </c>
      <c r="X5634" s="33" t="s">
        <v>93</v>
      </c>
      <c r="Y5634" s="33">
        <v>713</v>
      </c>
      <c r="AA5634" s="33" t="s">
        <v>42844</v>
      </c>
      <c r="AB5634" s="33">
        <v>2813</v>
      </c>
      <c r="AC5634" s="103">
        <v>16481</v>
      </c>
    </row>
    <row r="5635" spans="1:29" ht="13" customHeight="1" x14ac:dyDescent="0.2">
      <c r="A5635" s="33" t="s">
        <v>786</v>
      </c>
      <c r="B5635" s="33">
        <v>24</v>
      </c>
      <c r="C5635" s="33" t="s">
        <v>13</v>
      </c>
      <c r="D5635" s="33" t="s">
        <v>41</v>
      </c>
      <c r="E5635" s="33" t="s">
        <v>17562</v>
      </c>
      <c r="F5635" s="94">
        <v>42223</v>
      </c>
      <c r="G5635" s="33" t="s">
        <v>787</v>
      </c>
      <c r="H5635" s="33" t="s">
        <v>604</v>
      </c>
      <c r="I5635" s="33" t="s">
        <v>249</v>
      </c>
      <c r="J5635" s="62" t="s">
        <v>17849</v>
      </c>
      <c r="K5635" s="33" t="s">
        <v>524</v>
      </c>
      <c r="L5635" s="33" t="s">
        <v>525</v>
      </c>
      <c r="M5635" s="1" t="s">
        <v>48881</v>
      </c>
      <c r="N5635" s="33" t="s">
        <v>20</v>
      </c>
      <c r="O5635" s="33" t="s">
        <v>17718</v>
      </c>
      <c r="P5635" s="33" t="s">
        <v>31864</v>
      </c>
      <c r="Q5635" s="33" t="s">
        <v>29986</v>
      </c>
      <c r="R5635" s="39" t="s">
        <v>17719</v>
      </c>
      <c r="S5635" s="33" t="s">
        <v>509</v>
      </c>
      <c r="T5635" s="33" t="s">
        <v>28</v>
      </c>
      <c r="U5635" s="33" t="s">
        <v>26490</v>
      </c>
      <c r="V5635" s="33" t="s">
        <v>26482</v>
      </c>
      <c r="W5635" s="33" t="s">
        <v>26485</v>
      </c>
      <c r="X5635" s="33" t="s">
        <v>509</v>
      </c>
      <c r="Y5635" s="33">
        <v>712</v>
      </c>
      <c r="AA5635" s="33" t="s">
        <v>42842</v>
      </c>
      <c r="AB5635" s="33">
        <v>2812</v>
      </c>
      <c r="AC5635" s="103">
        <v>16480</v>
      </c>
    </row>
    <row r="5636" spans="1:29" ht="13" customHeight="1" x14ac:dyDescent="0.2">
      <c r="A5636" s="33" t="s">
        <v>793</v>
      </c>
      <c r="B5636" s="33">
        <v>53</v>
      </c>
      <c r="C5636" s="33" t="s">
        <v>13</v>
      </c>
      <c r="D5636" s="33" t="s">
        <v>30</v>
      </c>
      <c r="F5636" s="94">
        <v>42223</v>
      </c>
      <c r="G5636" s="33" t="s">
        <v>17851</v>
      </c>
      <c r="H5636" s="33" t="s">
        <v>794</v>
      </c>
      <c r="I5636" s="33" t="s">
        <v>795</v>
      </c>
      <c r="J5636" s="62" t="s">
        <v>17852</v>
      </c>
      <c r="K5636" s="33" t="s">
        <v>796</v>
      </c>
      <c r="L5636" s="33" t="s">
        <v>17853</v>
      </c>
      <c r="M5636" s="1" t="s">
        <v>48209</v>
      </c>
      <c r="N5636" s="33" t="s">
        <v>20</v>
      </c>
      <c r="O5636" s="33" t="s">
        <v>17724</v>
      </c>
      <c r="P5636" s="33" t="s">
        <v>45771</v>
      </c>
      <c r="Q5636" s="33" t="s">
        <v>29986</v>
      </c>
      <c r="R5636" s="39" t="s">
        <v>17725</v>
      </c>
      <c r="S5636" s="33" t="s">
        <v>22</v>
      </c>
      <c r="T5636" s="33" t="s">
        <v>350</v>
      </c>
      <c r="U5636" s="33" t="s">
        <v>26775</v>
      </c>
      <c r="V5636" s="33" t="s">
        <v>26482</v>
      </c>
      <c r="W5636" s="33" t="s">
        <v>26483</v>
      </c>
      <c r="X5636" s="33" t="s">
        <v>93</v>
      </c>
      <c r="Y5636" s="33">
        <v>718</v>
      </c>
      <c r="AA5636" s="33" t="s">
        <v>42843</v>
      </c>
      <c r="AB5636" s="33">
        <v>2816</v>
      </c>
      <c r="AC5636" s="103">
        <v>16484</v>
      </c>
    </row>
    <row r="5637" spans="1:29" ht="13" customHeight="1" x14ac:dyDescent="0.2">
      <c r="A5637" s="33" t="s">
        <v>797</v>
      </c>
      <c r="B5637" s="33">
        <v>22</v>
      </c>
      <c r="C5637" s="33" t="s">
        <v>13</v>
      </c>
      <c r="D5637" s="33" t="s">
        <v>78</v>
      </c>
      <c r="E5637" s="33" t="s">
        <v>17566</v>
      </c>
      <c r="F5637" s="94">
        <v>42222</v>
      </c>
      <c r="G5637" s="33" t="s">
        <v>17855</v>
      </c>
      <c r="H5637" s="33" t="s">
        <v>798</v>
      </c>
      <c r="I5637" s="33" t="s">
        <v>66</v>
      </c>
      <c r="J5637" s="62" t="s">
        <v>17856</v>
      </c>
      <c r="K5637" s="33" t="s">
        <v>798</v>
      </c>
      <c r="L5637" s="33" t="s">
        <v>799</v>
      </c>
      <c r="M5637" s="1" t="s">
        <v>46451</v>
      </c>
      <c r="N5637" s="33" t="s">
        <v>20</v>
      </c>
      <c r="O5637" s="33" t="s">
        <v>17729</v>
      </c>
      <c r="P5637" s="33" t="s">
        <v>45771</v>
      </c>
      <c r="Q5637" s="33" t="s">
        <v>29986</v>
      </c>
      <c r="R5637" s="39" t="s">
        <v>800</v>
      </c>
      <c r="S5637" s="33" t="s">
        <v>93</v>
      </c>
      <c r="T5637" s="33" t="s">
        <v>21</v>
      </c>
      <c r="U5637" s="33" t="s">
        <v>26689</v>
      </c>
      <c r="V5637" s="33" t="s">
        <v>26484</v>
      </c>
      <c r="W5637" s="33" t="s">
        <v>26483</v>
      </c>
      <c r="X5637" s="33" t="s">
        <v>93</v>
      </c>
      <c r="Y5637" s="33">
        <v>737</v>
      </c>
      <c r="AA5637" s="33" t="s">
        <v>42842</v>
      </c>
      <c r="AB5637" s="33">
        <v>2806</v>
      </c>
      <c r="AC5637" s="103">
        <v>16478</v>
      </c>
    </row>
    <row r="5638" spans="1:29" ht="13" customHeight="1" x14ac:dyDescent="0.2">
      <c r="A5638" s="33" t="s">
        <v>804</v>
      </c>
      <c r="B5638" s="33">
        <v>42</v>
      </c>
      <c r="C5638" s="33" t="s">
        <v>13</v>
      </c>
      <c r="D5638" s="33" t="s">
        <v>41</v>
      </c>
      <c r="E5638" s="33" t="s">
        <v>17567</v>
      </c>
      <c r="F5638" s="94">
        <v>42222</v>
      </c>
      <c r="G5638" s="33" t="s">
        <v>805</v>
      </c>
      <c r="H5638" s="33" t="s">
        <v>806</v>
      </c>
      <c r="I5638" s="33" t="s">
        <v>293</v>
      </c>
      <c r="J5638" s="62" t="s">
        <v>17857</v>
      </c>
      <c r="K5638" s="33" t="s">
        <v>807</v>
      </c>
      <c r="L5638" s="33" t="s">
        <v>808</v>
      </c>
      <c r="M5638" s="1" t="s">
        <v>48210</v>
      </c>
      <c r="N5638" s="33" t="s">
        <v>20</v>
      </c>
      <c r="O5638" s="33" t="s">
        <v>17730</v>
      </c>
      <c r="P5638" s="33" t="s">
        <v>45771</v>
      </c>
      <c r="Q5638" s="33" t="s">
        <v>29986</v>
      </c>
      <c r="R5638" s="39" t="s">
        <v>17731</v>
      </c>
      <c r="S5638" s="33" t="s">
        <v>93</v>
      </c>
      <c r="T5638" s="33" t="s">
        <v>21</v>
      </c>
      <c r="U5638" s="33" t="s">
        <v>26682</v>
      </c>
      <c r="V5638" s="33" t="s">
        <v>26484</v>
      </c>
      <c r="W5638" s="33" t="s">
        <v>26485</v>
      </c>
      <c r="X5638" s="33" t="s">
        <v>93</v>
      </c>
      <c r="Y5638" s="33">
        <v>710</v>
      </c>
      <c r="AA5638" s="33" t="s">
        <v>42844</v>
      </c>
      <c r="AB5638" s="33">
        <v>2807</v>
      </c>
      <c r="AC5638" s="103">
        <v>16477</v>
      </c>
    </row>
    <row r="5639" spans="1:29" ht="13" customHeight="1" x14ac:dyDescent="0.2">
      <c r="A5639" s="33" t="s">
        <v>801</v>
      </c>
      <c r="B5639" s="33">
        <v>32</v>
      </c>
      <c r="C5639" s="33" t="s">
        <v>13</v>
      </c>
      <c r="D5639" s="33" t="s">
        <v>78</v>
      </c>
      <c r="E5639" s="33" t="s">
        <v>17568</v>
      </c>
      <c r="F5639" s="94">
        <v>42222</v>
      </c>
      <c r="G5639" s="33" t="s">
        <v>17858</v>
      </c>
      <c r="H5639" s="33" t="s">
        <v>971</v>
      </c>
      <c r="I5639" s="33" t="s">
        <v>159</v>
      </c>
      <c r="J5639" s="62" t="s">
        <v>17859</v>
      </c>
      <c r="K5639" s="33" t="s">
        <v>802</v>
      </c>
      <c r="L5639" s="33" t="s">
        <v>803</v>
      </c>
      <c r="M5639" s="1" t="s">
        <v>46231</v>
      </c>
      <c r="N5639" s="33" t="s">
        <v>362</v>
      </c>
      <c r="O5639" s="33" t="s">
        <v>17732</v>
      </c>
      <c r="P5639" s="33" t="s">
        <v>45771</v>
      </c>
      <c r="Q5639" s="33" t="s">
        <v>29986</v>
      </c>
      <c r="R5639" s="39" t="s">
        <v>17733</v>
      </c>
      <c r="S5639" s="33" t="s">
        <v>93</v>
      </c>
      <c r="T5639" s="33" t="s">
        <v>45897</v>
      </c>
      <c r="U5639" s="51" t="s">
        <v>49804</v>
      </c>
      <c r="AA5639" s="33" t="s">
        <v>42844</v>
      </c>
      <c r="AB5639" s="33">
        <v>2808</v>
      </c>
      <c r="AC5639" s="103">
        <v>16476</v>
      </c>
    </row>
    <row r="5640" spans="1:29" ht="13" customHeight="1" x14ac:dyDescent="0.2">
      <c r="A5640" s="33" t="s">
        <v>20761</v>
      </c>
      <c r="B5640" s="33">
        <v>22</v>
      </c>
      <c r="C5640" s="33" t="s">
        <v>13</v>
      </c>
      <c r="D5640" s="33" t="s">
        <v>78</v>
      </c>
      <c r="E5640" s="33" t="s">
        <v>20771</v>
      </c>
      <c r="F5640" s="94">
        <v>42222</v>
      </c>
      <c r="G5640" s="33" t="s">
        <v>20770</v>
      </c>
      <c r="H5640" s="33" t="s">
        <v>994</v>
      </c>
      <c r="I5640" s="33" t="s">
        <v>55</v>
      </c>
      <c r="J5640" s="62">
        <v>32805</v>
      </c>
      <c r="K5640" s="33" t="s">
        <v>995</v>
      </c>
      <c r="L5640" s="33" t="s">
        <v>996</v>
      </c>
      <c r="M5640" s="1" t="s">
        <v>46233</v>
      </c>
      <c r="N5640" s="33" t="s">
        <v>19153</v>
      </c>
      <c r="O5640" s="33" t="s">
        <v>20768</v>
      </c>
      <c r="P5640" s="33" t="s">
        <v>45771</v>
      </c>
      <c r="Q5640" s="33" t="s">
        <v>29986</v>
      </c>
      <c r="R5640" s="39" t="s">
        <v>20769</v>
      </c>
      <c r="S5640" s="33" t="s">
        <v>93</v>
      </c>
      <c r="T5640" s="33" t="s">
        <v>28</v>
      </c>
      <c r="U5640" s="33" t="s">
        <v>26487</v>
      </c>
      <c r="AA5640" s="33" t="s">
        <v>42842</v>
      </c>
      <c r="AB5640" s="33">
        <v>2809</v>
      </c>
      <c r="AC5640" s="103"/>
    </row>
    <row r="5641" spans="1:29" ht="13" customHeight="1" x14ac:dyDescent="0.2">
      <c r="A5641" s="33" t="s">
        <v>830</v>
      </c>
      <c r="B5641" s="33">
        <v>18</v>
      </c>
      <c r="C5641" s="33" t="s">
        <v>13</v>
      </c>
      <c r="D5641" s="33" t="s">
        <v>30</v>
      </c>
      <c r="E5641" s="33" t="s">
        <v>17572</v>
      </c>
      <c r="F5641" s="94">
        <v>42221</v>
      </c>
      <c r="G5641" s="33" t="s">
        <v>17866</v>
      </c>
      <c r="H5641" s="33" t="s">
        <v>831</v>
      </c>
      <c r="I5641" s="33" t="s">
        <v>293</v>
      </c>
      <c r="J5641" s="62" t="s">
        <v>17867</v>
      </c>
      <c r="K5641" s="33" t="s">
        <v>1655</v>
      </c>
      <c r="L5641" s="33" t="s">
        <v>832</v>
      </c>
      <c r="M5641" s="1" t="s">
        <v>46139</v>
      </c>
      <c r="N5641" s="33" t="s">
        <v>20</v>
      </c>
      <c r="O5641" s="33" t="s">
        <v>17740</v>
      </c>
      <c r="P5641" s="33" t="s">
        <v>45771</v>
      </c>
      <c r="Q5641" s="33" t="s">
        <v>29986</v>
      </c>
      <c r="R5641" s="39" t="s">
        <v>17741</v>
      </c>
      <c r="S5641" s="33" t="s">
        <v>93</v>
      </c>
      <c r="T5641" s="33" t="s">
        <v>21</v>
      </c>
      <c r="U5641" s="33" t="s">
        <v>26682</v>
      </c>
      <c r="V5641" s="33" t="s">
        <v>26484</v>
      </c>
      <c r="W5641" s="33" t="s">
        <v>26485</v>
      </c>
      <c r="X5641" s="33" t="s">
        <v>93</v>
      </c>
      <c r="Y5641" s="33">
        <v>703</v>
      </c>
      <c r="AA5641" s="33" t="s">
        <v>42842</v>
      </c>
      <c r="AB5641" s="33">
        <v>2804</v>
      </c>
      <c r="AC5641" s="103">
        <v>16469</v>
      </c>
    </row>
    <row r="5642" spans="1:29" ht="13" customHeight="1" x14ac:dyDescent="0.2">
      <c r="A5642" s="33" t="s">
        <v>814</v>
      </c>
      <c r="B5642" s="33">
        <v>20</v>
      </c>
      <c r="C5642" s="33" t="s">
        <v>13</v>
      </c>
      <c r="D5642" s="33" t="s">
        <v>78</v>
      </c>
      <c r="E5642" s="33" t="s">
        <v>17570</v>
      </c>
      <c r="F5642" s="94">
        <v>42221</v>
      </c>
      <c r="G5642" s="33" t="s">
        <v>22079</v>
      </c>
      <c r="H5642" s="33" t="s">
        <v>815</v>
      </c>
      <c r="I5642" s="33" t="s">
        <v>224</v>
      </c>
      <c r="J5642" s="62" t="s">
        <v>17863</v>
      </c>
      <c r="K5642" s="33" t="s">
        <v>17123</v>
      </c>
      <c r="L5642" s="33" t="s">
        <v>816</v>
      </c>
      <c r="M5642" s="1" t="s">
        <v>46907</v>
      </c>
      <c r="N5642" s="33" t="s">
        <v>20</v>
      </c>
      <c r="O5642" s="33" t="s">
        <v>17736</v>
      </c>
      <c r="P5642" s="33" t="s">
        <v>504</v>
      </c>
      <c r="Q5642" s="33" t="s">
        <v>29986</v>
      </c>
      <c r="R5642" s="39" t="s">
        <v>17737</v>
      </c>
      <c r="S5642" s="33" t="s">
        <v>22</v>
      </c>
      <c r="T5642" s="33" t="s">
        <v>21</v>
      </c>
      <c r="U5642" s="33" t="s">
        <v>26689</v>
      </c>
      <c r="V5642" s="33" t="s">
        <v>26484</v>
      </c>
      <c r="W5642" s="33" t="s">
        <v>26486</v>
      </c>
      <c r="X5642" s="33" t="s">
        <v>93</v>
      </c>
      <c r="Y5642" s="33">
        <v>706</v>
      </c>
      <c r="AA5642" s="33" t="s">
        <v>42842</v>
      </c>
      <c r="AB5642" s="33">
        <v>2801</v>
      </c>
      <c r="AC5642" s="103">
        <v>16471</v>
      </c>
    </row>
    <row r="5643" spans="1:29" ht="13" customHeight="1" x14ac:dyDescent="0.2">
      <c r="A5643" s="33" t="s">
        <v>817</v>
      </c>
      <c r="B5643" s="33">
        <v>29</v>
      </c>
      <c r="C5643" s="33" t="s">
        <v>13</v>
      </c>
      <c r="D5643" s="33" t="s">
        <v>41</v>
      </c>
      <c r="E5643" s="33" t="s">
        <v>17573</v>
      </c>
      <c r="F5643" s="94">
        <v>42221</v>
      </c>
      <c r="G5643" s="33" t="s">
        <v>818</v>
      </c>
      <c r="H5643" s="33" t="s">
        <v>1882</v>
      </c>
      <c r="I5643" s="33" t="s">
        <v>297</v>
      </c>
      <c r="J5643" s="62" t="s">
        <v>10553</v>
      </c>
      <c r="K5643" s="33" t="s">
        <v>820</v>
      </c>
      <c r="L5643" s="33" t="s">
        <v>821</v>
      </c>
      <c r="M5643" s="1" t="s">
        <v>46007</v>
      </c>
      <c r="N5643" s="33" t="s">
        <v>20</v>
      </c>
      <c r="O5643" s="33" t="s">
        <v>17742</v>
      </c>
      <c r="P5643" s="33" t="s">
        <v>45771</v>
      </c>
      <c r="Q5643" s="33" t="s">
        <v>29986</v>
      </c>
      <c r="R5643" s="39" t="s">
        <v>17743</v>
      </c>
      <c r="S5643" s="33" t="s">
        <v>509</v>
      </c>
      <c r="T5643" s="33" t="s">
        <v>21</v>
      </c>
      <c r="U5643" s="33" t="s">
        <v>26497</v>
      </c>
      <c r="V5643" s="33" t="s">
        <v>26484</v>
      </c>
      <c r="W5643" s="33" t="s">
        <v>26485</v>
      </c>
      <c r="X5643" s="33" t="s">
        <v>93</v>
      </c>
      <c r="Y5643" s="33">
        <v>707</v>
      </c>
      <c r="AA5643" s="33" t="s">
        <v>42844</v>
      </c>
      <c r="AB5643" s="33">
        <v>2803</v>
      </c>
      <c r="AC5643" s="103">
        <v>16468</v>
      </c>
    </row>
    <row r="5644" spans="1:29" ht="13" customHeight="1" x14ac:dyDescent="0.2">
      <c r="A5644" s="33" t="s">
        <v>809</v>
      </c>
      <c r="B5644" s="33">
        <v>39</v>
      </c>
      <c r="C5644" s="33" t="s">
        <v>13</v>
      </c>
      <c r="D5644" s="33" t="s">
        <v>78</v>
      </c>
      <c r="E5644" s="33" t="s">
        <v>17571</v>
      </c>
      <c r="F5644" s="94">
        <v>42221</v>
      </c>
      <c r="G5644" s="33" t="s">
        <v>17864</v>
      </c>
      <c r="H5644" s="33" t="s">
        <v>810</v>
      </c>
      <c r="I5644" s="33" t="s">
        <v>811</v>
      </c>
      <c r="J5644" s="62" t="s">
        <v>17865</v>
      </c>
      <c r="K5644" s="33" t="s">
        <v>812</v>
      </c>
      <c r="L5644" s="33" t="s">
        <v>813</v>
      </c>
      <c r="M5644" s="1" t="s">
        <v>46884</v>
      </c>
      <c r="N5644" s="33" t="s">
        <v>20</v>
      </c>
      <c r="O5644" s="33" t="s">
        <v>17738</v>
      </c>
      <c r="P5644" s="33" t="s">
        <v>504</v>
      </c>
      <c r="Q5644" s="33" t="s">
        <v>29986</v>
      </c>
      <c r="R5644" s="39" t="s">
        <v>17739</v>
      </c>
      <c r="S5644" s="33" t="s">
        <v>93</v>
      </c>
      <c r="T5644" s="33" t="s">
        <v>21</v>
      </c>
      <c r="U5644" s="33" t="s">
        <v>26689</v>
      </c>
      <c r="V5644" s="33" t="s">
        <v>26484</v>
      </c>
      <c r="W5644" s="33" t="s">
        <v>26485</v>
      </c>
      <c r="X5644" s="33" t="s">
        <v>93</v>
      </c>
      <c r="Y5644" s="33">
        <v>705</v>
      </c>
      <c r="AA5644" s="33" t="s">
        <v>42844</v>
      </c>
      <c r="AB5644" s="33">
        <v>2800</v>
      </c>
      <c r="AC5644" s="103">
        <v>16470</v>
      </c>
    </row>
    <row r="5645" spans="1:29" ht="13" customHeight="1" x14ac:dyDescent="0.2">
      <c r="A5645" s="33" t="s">
        <v>822</v>
      </c>
      <c r="B5645" s="33">
        <v>40</v>
      </c>
      <c r="C5645" s="33" t="s">
        <v>13</v>
      </c>
      <c r="D5645" s="33" t="s">
        <v>30</v>
      </c>
      <c r="E5645" s="33" t="s">
        <v>17569</v>
      </c>
      <c r="F5645" s="94">
        <v>42221</v>
      </c>
      <c r="G5645" s="33" t="s">
        <v>17860</v>
      </c>
      <c r="H5645" s="33" t="s">
        <v>823</v>
      </c>
      <c r="I5645" s="33" t="s">
        <v>281</v>
      </c>
      <c r="J5645" s="62" t="s">
        <v>2233</v>
      </c>
      <c r="K5645" s="33" t="s">
        <v>824</v>
      </c>
      <c r="L5645" s="33" t="s">
        <v>825</v>
      </c>
      <c r="M5645" s="1" t="s">
        <v>46207</v>
      </c>
      <c r="N5645" s="33" t="s">
        <v>20</v>
      </c>
      <c r="O5645" s="33" t="s">
        <v>17734</v>
      </c>
      <c r="P5645" s="33" t="s">
        <v>947</v>
      </c>
      <c r="Q5645" s="33" t="s">
        <v>29986</v>
      </c>
      <c r="R5645" s="39" t="s">
        <v>18835</v>
      </c>
      <c r="S5645" s="33" t="s">
        <v>93</v>
      </c>
      <c r="T5645" s="33" t="s">
        <v>21</v>
      </c>
      <c r="U5645" s="33" t="s">
        <v>26689</v>
      </c>
      <c r="V5645" s="33" t="s">
        <v>26484</v>
      </c>
      <c r="W5645" s="33" t="s">
        <v>26485</v>
      </c>
      <c r="X5645" s="33" t="s">
        <v>93</v>
      </c>
      <c r="Y5645" s="33">
        <v>708</v>
      </c>
      <c r="Z5645" s="33" t="s">
        <v>42353</v>
      </c>
      <c r="AA5645" s="33" t="s">
        <v>42844</v>
      </c>
      <c r="AB5645" s="33">
        <v>2802</v>
      </c>
      <c r="AC5645" s="103">
        <v>16473</v>
      </c>
    </row>
    <row r="5646" spans="1:29" ht="13" customHeight="1" x14ac:dyDescent="0.2">
      <c r="A5646" s="33" t="s">
        <v>826</v>
      </c>
      <c r="B5646" s="33">
        <v>51</v>
      </c>
      <c r="C5646" s="33" t="s">
        <v>13</v>
      </c>
      <c r="D5646" s="33" t="s">
        <v>30</v>
      </c>
      <c r="F5646" s="94">
        <v>42221</v>
      </c>
      <c r="G5646" s="33" t="s">
        <v>17861</v>
      </c>
      <c r="H5646" s="33" t="s">
        <v>827</v>
      </c>
      <c r="I5646" s="33" t="s">
        <v>406</v>
      </c>
      <c r="J5646" s="62" t="s">
        <v>17862</v>
      </c>
      <c r="K5646" s="33" t="s">
        <v>828</v>
      </c>
      <c r="L5646" s="33" t="s">
        <v>829</v>
      </c>
      <c r="M5646" s="1" t="s">
        <v>48211</v>
      </c>
      <c r="N5646" s="33" t="s">
        <v>20</v>
      </c>
      <c r="O5646" s="33" t="s">
        <v>17735</v>
      </c>
      <c r="P5646" s="33" t="s">
        <v>45771</v>
      </c>
      <c r="Q5646" s="33" t="s">
        <v>29986</v>
      </c>
      <c r="R5646" s="39" t="s">
        <v>18834</v>
      </c>
      <c r="S5646" s="33" t="s">
        <v>509</v>
      </c>
      <c r="T5646" s="33" t="s">
        <v>21</v>
      </c>
      <c r="U5646" s="33" t="s">
        <v>26682</v>
      </c>
      <c r="V5646" s="33" t="s">
        <v>26482</v>
      </c>
      <c r="W5646" s="33" t="s">
        <v>26485</v>
      </c>
      <c r="X5646" s="33" t="s">
        <v>93</v>
      </c>
      <c r="Y5646" s="33">
        <v>704</v>
      </c>
      <c r="AA5646" s="33" t="s">
        <v>42844</v>
      </c>
      <c r="AB5646" s="33">
        <v>2805</v>
      </c>
      <c r="AC5646" s="103">
        <v>16472</v>
      </c>
    </row>
    <row r="5647" spans="1:29" ht="13" customHeight="1" x14ac:dyDescent="0.2">
      <c r="A5647" s="33" t="s">
        <v>836</v>
      </c>
      <c r="B5647" s="33">
        <v>31</v>
      </c>
      <c r="C5647" s="33" t="s">
        <v>13</v>
      </c>
      <c r="D5647" s="33" t="s">
        <v>78</v>
      </c>
      <c r="E5647" s="33" t="s">
        <v>17574</v>
      </c>
      <c r="F5647" s="94">
        <v>42220</v>
      </c>
      <c r="G5647" s="33" t="s">
        <v>17870</v>
      </c>
      <c r="H5647" s="33" t="s">
        <v>837</v>
      </c>
      <c r="I5647" s="33" t="s">
        <v>37</v>
      </c>
      <c r="J5647" s="62" t="s">
        <v>17871</v>
      </c>
      <c r="K5647" s="33" t="s">
        <v>838</v>
      </c>
      <c r="L5647" s="33" t="s">
        <v>839</v>
      </c>
      <c r="M5647" s="1" t="s">
        <v>48212</v>
      </c>
      <c r="N5647" s="33" t="s">
        <v>20</v>
      </c>
      <c r="O5647" s="33" t="s">
        <v>17745</v>
      </c>
      <c r="P5647" s="33" t="s">
        <v>504</v>
      </c>
      <c r="Q5647" s="33" t="s">
        <v>29986</v>
      </c>
      <c r="R5647" s="39" t="s">
        <v>18831</v>
      </c>
      <c r="S5647" s="33" t="s">
        <v>509</v>
      </c>
      <c r="T5647" s="33" t="s">
        <v>21</v>
      </c>
      <c r="U5647" s="33" t="s">
        <v>26689</v>
      </c>
      <c r="V5647" s="33" t="s">
        <v>26487</v>
      </c>
      <c r="W5647" s="33" t="s">
        <v>26485</v>
      </c>
      <c r="X5647" s="33" t="s">
        <v>509</v>
      </c>
      <c r="Y5647" s="33">
        <v>702</v>
      </c>
      <c r="AA5647" s="33" t="s">
        <v>42843</v>
      </c>
      <c r="AB5647" s="33">
        <v>2798</v>
      </c>
      <c r="AC5647" s="103">
        <v>16467</v>
      </c>
    </row>
    <row r="5648" spans="1:29" ht="13" customHeight="1" x14ac:dyDescent="0.2">
      <c r="A5648" s="33" t="s">
        <v>833</v>
      </c>
      <c r="B5648" s="33">
        <v>55</v>
      </c>
      <c r="C5648" s="33" t="s">
        <v>13</v>
      </c>
      <c r="D5648" s="33" t="s">
        <v>41</v>
      </c>
      <c r="F5648" s="94">
        <v>42220</v>
      </c>
      <c r="G5648" s="33" t="s">
        <v>17868</v>
      </c>
      <c r="H5648" s="33" t="s">
        <v>834</v>
      </c>
      <c r="I5648" s="33" t="s">
        <v>38</v>
      </c>
      <c r="J5648" s="62" t="s">
        <v>17869</v>
      </c>
      <c r="K5648" s="33" t="s">
        <v>142</v>
      </c>
      <c r="L5648" s="33" t="s">
        <v>42351</v>
      </c>
      <c r="M5648" s="33" t="s">
        <v>49723</v>
      </c>
      <c r="N5648" s="33" t="s">
        <v>20</v>
      </c>
      <c r="O5648" s="33" t="s">
        <v>17744</v>
      </c>
      <c r="P5648" s="33" t="s">
        <v>45771</v>
      </c>
      <c r="Q5648" s="33" t="s">
        <v>29986</v>
      </c>
      <c r="R5648" s="39" t="s">
        <v>18833</v>
      </c>
      <c r="S5648" s="33" t="s">
        <v>509</v>
      </c>
      <c r="T5648" s="33" t="s">
        <v>28</v>
      </c>
      <c r="U5648" s="33" t="s">
        <v>26487</v>
      </c>
      <c r="V5648" s="33" t="s">
        <v>26482</v>
      </c>
      <c r="W5648" s="33" t="s">
        <v>26485</v>
      </c>
      <c r="X5648" s="33" t="s">
        <v>93</v>
      </c>
      <c r="Y5648" s="33">
        <v>701</v>
      </c>
      <c r="AA5648" s="33" t="s">
        <v>42844</v>
      </c>
      <c r="AB5648" s="33">
        <v>2799</v>
      </c>
      <c r="AC5648" s="103">
        <v>16466</v>
      </c>
    </row>
    <row r="5649" spans="1:29" ht="13" customHeight="1" x14ac:dyDescent="0.2">
      <c r="A5649" s="33" t="s">
        <v>840</v>
      </c>
      <c r="B5649" s="33">
        <v>18</v>
      </c>
      <c r="C5649" s="33" t="s">
        <v>13</v>
      </c>
      <c r="D5649" s="33" t="s">
        <v>30</v>
      </c>
      <c r="E5649" s="33" t="s">
        <v>17577</v>
      </c>
      <c r="F5649" s="94">
        <v>42219</v>
      </c>
      <c r="G5649" s="33" t="s">
        <v>841</v>
      </c>
      <c r="H5649" s="33" t="s">
        <v>842</v>
      </c>
      <c r="I5649" s="33" t="s">
        <v>373</v>
      </c>
      <c r="J5649" s="62" t="s">
        <v>17875</v>
      </c>
      <c r="K5649" s="33" t="s">
        <v>843</v>
      </c>
      <c r="L5649" s="33" t="s">
        <v>844</v>
      </c>
      <c r="M5649" s="1" t="s">
        <v>48214</v>
      </c>
      <c r="N5649" s="33" t="s">
        <v>20</v>
      </c>
      <c r="O5649" s="33" t="s">
        <v>17750</v>
      </c>
      <c r="P5649" s="33" t="s">
        <v>504</v>
      </c>
      <c r="Q5649" s="33" t="s">
        <v>29986</v>
      </c>
      <c r="R5649" s="39" t="s">
        <v>18832</v>
      </c>
      <c r="S5649" s="33" t="s">
        <v>22</v>
      </c>
      <c r="T5649" s="33" t="s">
        <v>21</v>
      </c>
      <c r="U5649" s="33" t="s">
        <v>26689</v>
      </c>
      <c r="V5649" s="33" t="s">
        <v>26484</v>
      </c>
      <c r="W5649" s="33" t="s">
        <v>26486</v>
      </c>
      <c r="X5649" s="33" t="s">
        <v>93</v>
      </c>
      <c r="Y5649" s="33">
        <v>698</v>
      </c>
      <c r="AA5649" s="33" t="s">
        <v>42844</v>
      </c>
      <c r="AB5649" s="33">
        <v>2795</v>
      </c>
      <c r="AC5649" s="103">
        <v>16461</v>
      </c>
    </row>
    <row r="5650" spans="1:29" ht="13" customHeight="1" x14ac:dyDescent="0.2">
      <c r="A5650" s="33" t="s">
        <v>835</v>
      </c>
      <c r="B5650" s="33">
        <v>49</v>
      </c>
      <c r="C5650" s="33" t="s">
        <v>13</v>
      </c>
      <c r="D5650" s="33" t="s">
        <v>78</v>
      </c>
      <c r="E5650" s="33" t="s">
        <v>17575</v>
      </c>
      <c r="F5650" s="94">
        <v>42219</v>
      </c>
      <c r="G5650" s="33" t="s">
        <v>22081</v>
      </c>
      <c r="H5650" s="33" t="s">
        <v>554</v>
      </c>
      <c r="I5650" s="33" t="s">
        <v>38</v>
      </c>
      <c r="J5650" s="62" t="s">
        <v>17872</v>
      </c>
      <c r="K5650" s="33" t="s">
        <v>555</v>
      </c>
      <c r="L5650" s="33" t="s">
        <v>556</v>
      </c>
      <c r="M5650" s="1" t="s">
        <v>47239</v>
      </c>
      <c r="N5650" s="33" t="s">
        <v>20</v>
      </c>
      <c r="O5650" s="33" t="s">
        <v>17746</v>
      </c>
      <c r="P5650" s="33" t="s">
        <v>45771</v>
      </c>
      <c r="Q5650" s="33" t="s">
        <v>29986</v>
      </c>
      <c r="R5650" s="39" t="s">
        <v>18829</v>
      </c>
      <c r="S5650" s="33" t="s">
        <v>22</v>
      </c>
      <c r="T5650" s="33" t="s">
        <v>21</v>
      </c>
      <c r="U5650" s="33" t="s">
        <v>26689</v>
      </c>
      <c r="V5650" s="33" t="s">
        <v>26484</v>
      </c>
      <c r="W5650" s="33" t="s">
        <v>26485</v>
      </c>
      <c r="X5650" s="33" t="s">
        <v>93</v>
      </c>
      <c r="Y5650" s="33">
        <v>697</v>
      </c>
      <c r="AA5650" s="33" t="s">
        <v>42842</v>
      </c>
      <c r="AB5650" s="33">
        <v>2794</v>
      </c>
      <c r="AC5650" s="103">
        <v>16463</v>
      </c>
    </row>
    <row r="5651" spans="1:29" ht="13" customHeight="1" x14ac:dyDescent="0.2">
      <c r="A5651" s="33" t="s">
        <v>849</v>
      </c>
      <c r="B5651" s="33">
        <v>71</v>
      </c>
      <c r="C5651" s="33" t="s">
        <v>13</v>
      </c>
      <c r="D5651" s="33" t="s">
        <v>30</v>
      </c>
      <c r="E5651" s="33" t="s">
        <v>17576</v>
      </c>
      <c r="F5651" s="94">
        <v>42219</v>
      </c>
      <c r="G5651" s="33" t="s">
        <v>22082</v>
      </c>
      <c r="H5651" s="33" t="s">
        <v>850</v>
      </c>
      <c r="I5651" s="33" t="s">
        <v>224</v>
      </c>
      <c r="J5651" s="62" t="s">
        <v>17873</v>
      </c>
      <c r="K5651" s="33" t="s">
        <v>850</v>
      </c>
      <c r="L5651" s="33" t="s">
        <v>17874</v>
      </c>
      <c r="M5651" s="1" t="s">
        <v>48213</v>
      </c>
      <c r="N5651" s="33" t="s">
        <v>20</v>
      </c>
      <c r="O5651" s="33" t="s">
        <v>17747</v>
      </c>
      <c r="P5651" s="33" t="s">
        <v>17748</v>
      </c>
      <c r="Q5651" s="33" t="s">
        <v>29986</v>
      </c>
      <c r="R5651" s="39" t="s">
        <v>17749</v>
      </c>
      <c r="S5651" s="33" t="s">
        <v>22</v>
      </c>
      <c r="T5651" s="33" t="s">
        <v>21</v>
      </c>
      <c r="U5651" s="33" t="s">
        <v>26689</v>
      </c>
      <c r="V5651" s="33" t="s">
        <v>26484</v>
      </c>
      <c r="W5651" s="33" t="s">
        <v>26485</v>
      </c>
      <c r="X5651" s="33" t="s">
        <v>93</v>
      </c>
      <c r="Y5651" s="33">
        <v>699</v>
      </c>
      <c r="AA5651" s="33" t="s">
        <v>42843</v>
      </c>
      <c r="AB5651" s="33">
        <v>2796</v>
      </c>
      <c r="AC5651" s="103">
        <v>16462</v>
      </c>
    </row>
    <row r="5652" spans="1:29" ht="13" customHeight="1" x14ac:dyDescent="0.2">
      <c r="A5652" s="33" t="s">
        <v>845</v>
      </c>
      <c r="B5652" s="33">
        <v>35</v>
      </c>
      <c r="C5652" s="33" t="s">
        <v>13</v>
      </c>
      <c r="D5652" s="33" t="s">
        <v>30</v>
      </c>
      <c r="E5652" s="33" t="s">
        <v>17578</v>
      </c>
      <c r="F5652" s="94">
        <v>42219</v>
      </c>
      <c r="G5652" s="33" t="s">
        <v>22080</v>
      </c>
      <c r="H5652" s="33" t="s">
        <v>846</v>
      </c>
      <c r="I5652" s="33" t="s">
        <v>197</v>
      </c>
      <c r="J5652" s="62" t="s">
        <v>17876</v>
      </c>
      <c r="K5652" s="33" t="s">
        <v>847</v>
      </c>
      <c r="L5652" s="33" t="s">
        <v>848</v>
      </c>
      <c r="M5652" s="1" t="s">
        <v>47932</v>
      </c>
      <c r="N5652" s="33" t="s">
        <v>20</v>
      </c>
      <c r="O5652" s="33" t="s">
        <v>17751</v>
      </c>
      <c r="P5652" s="33" t="s">
        <v>45771</v>
      </c>
      <c r="Q5652" s="33" t="s">
        <v>29986</v>
      </c>
      <c r="R5652" s="39" t="s">
        <v>18830</v>
      </c>
      <c r="S5652" s="33" t="s">
        <v>509</v>
      </c>
      <c r="T5652" s="33" t="s">
        <v>45897</v>
      </c>
      <c r="U5652" s="33" t="s">
        <v>39851</v>
      </c>
      <c r="V5652" s="33" t="s">
        <v>26484</v>
      </c>
      <c r="W5652" s="33" t="s">
        <v>26485</v>
      </c>
      <c r="X5652" s="33" t="s">
        <v>93</v>
      </c>
      <c r="Y5652" s="33">
        <v>700</v>
      </c>
      <c r="AA5652" s="33" t="s">
        <v>42842</v>
      </c>
      <c r="AB5652" s="33">
        <v>2797</v>
      </c>
      <c r="AC5652" s="103">
        <v>16460</v>
      </c>
    </row>
    <row r="5653" spans="1:29" ht="13" customHeight="1" x14ac:dyDescent="0.2">
      <c r="A5653" s="33" t="s">
        <v>851</v>
      </c>
      <c r="B5653" s="33">
        <v>63</v>
      </c>
      <c r="C5653" s="33" t="s">
        <v>13</v>
      </c>
      <c r="D5653" s="33" t="s">
        <v>30</v>
      </c>
      <c r="E5653" s="33" t="s">
        <v>17579</v>
      </c>
      <c r="F5653" s="94">
        <v>42218</v>
      </c>
      <c r="G5653" s="33" t="s">
        <v>17877</v>
      </c>
      <c r="H5653" s="33" t="s">
        <v>671</v>
      </c>
      <c r="I5653" s="33" t="s">
        <v>66</v>
      </c>
      <c r="J5653" s="62" t="s">
        <v>6226</v>
      </c>
      <c r="K5653" s="33" t="s">
        <v>512</v>
      </c>
      <c r="L5653" s="33" t="s">
        <v>672</v>
      </c>
      <c r="M5653" s="1" t="s">
        <v>45992</v>
      </c>
      <c r="N5653" s="33" t="s">
        <v>20</v>
      </c>
      <c r="O5653" s="33" t="s">
        <v>17752</v>
      </c>
      <c r="P5653" s="33" t="s">
        <v>42395</v>
      </c>
      <c r="Q5653" s="33" t="s">
        <v>29986</v>
      </c>
      <c r="R5653" s="39" t="s">
        <v>17753</v>
      </c>
      <c r="S5653" s="33" t="s">
        <v>509</v>
      </c>
      <c r="T5653" s="33" t="s">
        <v>350</v>
      </c>
      <c r="U5653" s="33" t="s">
        <v>26775</v>
      </c>
      <c r="V5653" s="33" t="s">
        <v>26482</v>
      </c>
      <c r="W5653" s="33" t="s">
        <v>26485</v>
      </c>
      <c r="X5653" s="33" t="s">
        <v>93</v>
      </c>
      <c r="Y5653" s="33">
        <v>695</v>
      </c>
      <c r="AA5653" s="33" t="s">
        <v>42842</v>
      </c>
      <c r="AB5653" s="33">
        <v>2793</v>
      </c>
      <c r="AC5653" s="103">
        <v>16457</v>
      </c>
    </row>
    <row r="5654" spans="1:29" ht="13" customHeight="1" x14ac:dyDescent="0.2">
      <c r="A5654" s="33" t="s">
        <v>852</v>
      </c>
      <c r="B5654" s="33">
        <v>29</v>
      </c>
      <c r="C5654" s="33" t="s">
        <v>13</v>
      </c>
      <c r="D5654" s="33" t="s">
        <v>41</v>
      </c>
      <c r="F5654" s="94">
        <v>42217</v>
      </c>
      <c r="G5654" s="33" t="s">
        <v>853</v>
      </c>
      <c r="H5654" s="33" t="s">
        <v>515</v>
      </c>
      <c r="I5654" s="33" t="s">
        <v>111</v>
      </c>
      <c r="J5654" s="62" t="s">
        <v>5788</v>
      </c>
      <c r="K5654" s="33" t="s">
        <v>516</v>
      </c>
      <c r="L5654" s="33" t="s">
        <v>517</v>
      </c>
      <c r="M5654" s="1" t="s">
        <v>46078</v>
      </c>
      <c r="N5654" s="33" t="s">
        <v>20</v>
      </c>
      <c r="O5654" s="33" t="s">
        <v>17754</v>
      </c>
      <c r="P5654" s="33" t="s">
        <v>45771</v>
      </c>
      <c r="Q5654" s="33" t="s">
        <v>29986</v>
      </c>
      <c r="R5654" s="39" t="s">
        <v>17755</v>
      </c>
      <c r="S5654" s="33" t="s">
        <v>93</v>
      </c>
      <c r="T5654" s="33" t="s">
        <v>21</v>
      </c>
      <c r="U5654" s="33" t="s">
        <v>26689</v>
      </c>
      <c r="V5654" s="33" t="s">
        <v>26484</v>
      </c>
      <c r="W5654" s="33" t="s">
        <v>26485</v>
      </c>
      <c r="X5654" s="33" t="s">
        <v>93</v>
      </c>
      <c r="Y5654" s="33">
        <v>696</v>
      </c>
      <c r="AA5654" s="33" t="s">
        <v>42844</v>
      </c>
      <c r="AB5654" s="33">
        <v>2791</v>
      </c>
      <c r="AC5654" s="103">
        <v>16456</v>
      </c>
    </row>
    <row r="5655" spans="1:29" ht="13" customHeight="1" x14ac:dyDescent="0.2">
      <c r="A5655" s="1" t="s">
        <v>854</v>
      </c>
      <c r="B5655" s="33">
        <v>52</v>
      </c>
      <c r="C5655" s="33" t="s">
        <v>13</v>
      </c>
      <c r="D5655" s="1" t="s">
        <v>23</v>
      </c>
      <c r="F5655" s="94">
        <v>42217</v>
      </c>
      <c r="G5655" s="33" t="s">
        <v>17878</v>
      </c>
      <c r="H5655" s="33" t="s">
        <v>855</v>
      </c>
      <c r="I5655" s="33" t="s">
        <v>138</v>
      </c>
      <c r="J5655" s="62" t="s">
        <v>17879</v>
      </c>
      <c r="K5655" s="33" t="s">
        <v>856</v>
      </c>
      <c r="L5655" s="33" t="s">
        <v>857</v>
      </c>
      <c r="M5655" s="1" t="s">
        <v>48215</v>
      </c>
      <c r="N5655" s="33" t="s">
        <v>20</v>
      </c>
      <c r="O5655" s="33" t="s">
        <v>17756</v>
      </c>
      <c r="P5655" s="33" t="s">
        <v>45771</v>
      </c>
      <c r="Q5655" s="33" t="s">
        <v>29986</v>
      </c>
      <c r="R5655" s="39" t="s">
        <v>18827</v>
      </c>
      <c r="S5655" s="33" t="s">
        <v>93</v>
      </c>
      <c r="T5655" s="33" t="s">
        <v>21</v>
      </c>
      <c r="U5655" s="33" t="s">
        <v>26689</v>
      </c>
      <c r="V5655" s="33" t="s">
        <v>26484</v>
      </c>
      <c r="W5655" s="33" t="s">
        <v>26485</v>
      </c>
      <c r="X5655" s="33" t="s">
        <v>93</v>
      </c>
      <c r="Y5655" s="33">
        <v>694</v>
      </c>
      <c r="AA5655" s="33" t="s">
        <v>42844</v>
      </c>
      <c r="AB5655" s="33">
        <v>2790</v>
      </c>
      <c r="AC5655" s="103">
        <v>16455</v>
      </c>
    </row>
    <row r="5656" spans="1:29" ht="13" customHeight="1" x14ac:dyDescent="0.2">
      <c r="A5656" s="33" t="s">
        <v>858</v>
      </c>
      <c r="B5656" s="33">
        <v>48</v>
      </c>
      <c r="C5656" s="33" t="s">
        <v>13</v>
      </c>
      <c r="D5656" s="33" t="s">
        <v>30</v>
      </c>
      <c r="F5656" s="94">
        <v>42217</v>
      </c>
      <c r="G5656" s="33" t="s">
        <v>859</v>
      </c>
      <c r="H5656" s="33" t="s">
        <v>265</v>
      </c>
      <c r="I5656" s="33" t="s">
        <v>66</v>
      </c>
      <c r="J5656" s="62" t="s">
        <v>17880</v>
      </c>
      <c r="K5656" s="33" t="s">
        <v>265</v>
      </c>
      <c r="L5656" s="33" t="s">
        <v>860</v>
      </c>
      <c r="M5656" s="1" t="s">
        <v>48216</v>
      </c>
      <c r="N5656" s="33" t="s">
        <v>11627</v>
      </c>
      <c r="O5656" s="33" t="s">
        <v>17757</v>
      </c>
      <c r="P5656" s="33" t="s">
        <v>947</v>
      </c>
      <c r="Q5656" s="33" t="s">
        <v>29986</v>
      </c>
      <c r="R5656" s="39" t="s">
        <v>18828</v>
      </c>
      <c r="S5656" s="33" t="s">
        <v>22</v>
      </c>
      <c r="T5656" s="33" t="s">
        <v>45897</v>
      </c>
      <c r="U5656" s="51" t="s">
        <v>49804</v>
      </c>
      <c r="AA5656" s="33" t="s">
        <v>42844</v>
      </c>
      <c r="AB5656" s="33">
        <v>2792</v>
      </c>
      <c r="AC5656" s="103">
        <v>16454</v>
      </c>
    </row>
    <row r="5657" spans="1:29" ht="13" customHeight="1" x14ac:dyDescent="0.2">
      <c r="A5657" s="33" t="s">
        <v>861</v>
      </c>
      <c r="B5657" s="33">
        <v>33</v>
      </c>
      <c r="C5657" s="33" t="s">
        <v>13</v>
      </c>
      <c r="D5657" s="33" t="s">
        <v>41</v>
      </c>
      <c r="E5657" s="33" t="str">
        <f>HYPERLINK("http://www.killedbypolice.net/victims/150680.jpg","http://www.killedbypolice.net/victims/150680.jpg")</f>
        <v>http://www.killedbypolice.net/victims/150680.jpg</v>
      </c>
      <c r="F5657" s="94">
        <v>42216</v>
      </c>
      <c r="G5657" s="33" t="s">
        <v>862</v>
      </c>
      <c r="H5657" s="33" t="s">
        <v>863</v>
      </c>
      <c r="I5657" s="33" t="s">
        <v>177</v>
      </c>
      <c r="J5657" s="62">
        <v>87102</v>
      </c>
      <c r="K5657" s="33" t="s">
        <v>430</v>
      </c>
      <c r="L5657" s="33" t="s">
        <v>4548</v>
      </c>
      <c r="M5657" s="1" t="s">
        <v>46140</v>
      </c>
      <c r="N5657" s="33" t="s">
        <v>20</v>
      </c>
      <c r="O5657" s="33" t="s">
        <v>864</v>
      </c>
      <c r="P5657" s="33" t="s">
        <v>45771</v>
      </c>
      <c r="Q5657" s="33" t="s">
        <v>29986</v>
      </c>
      <c r="R5657" s="39" t="s">
        <v>18825</v>
      </c>
      <c r="S5657" s="33" t="s">
        <v>93</v>
      </c>
      <c r="T5657" s="33" t="s">
        <v>21</v>
      </c>
      <c r="U5657" s="33" t="s">
        <v>26689</v>
      </c>
      <c r="V5657" s="33" t="s">
        <v>26484</v>
      </c>
      <c r="W5657" s="33" t="s">
        <v>26485</v>
      </c>
      <c r="X5657" s="33" t="s">
        <v>509</v>
      </c>
      <c r="Y5657" s="33">
        <v>692</v>
      </c>
      <c r="AA5657" s="33" t="s">
        <v>42842</v>
      </c>
      <c r="AB5657" s="33">
        <v>2788</v>
      </c>
      <c r="AC5657" s="103">
        <v>16451</v>
      </c>
    </row>
    <row r="5658" spans="1:29" ht="13" customHeight="1" x14ac:dyDescent="0.2">
      <c r="A5658" s="33" t="s">
        <v>870</v>
      </c>
      <c r="B5658" s="33">
        <v>34</v>
      </c>
      <c r="C5658" s="33" t="s">
        <v>13</v>
      </c>
      <c r="D5658" s="33" t="s">
        <v>30</v>
      </c>
      <c r="F5658" s="94">
        <v>42216</v>
      </c>
      <c r="G5658" s="33" t="s">
        <v>871</v>
      </c>
      <c r="H5658" s="33" t="s">
        <v>872</v>
      </c>
      <c r="I5658" s="33" t="s">
        <v>177</v>
      </c>
      <c r="J5658" s="62">
        <v>88201</v>
      </c>
      <c r="K5658" s="33" t="s">
        <v>873</v>
      </c>
      <c r="L5658" s="33" t="s">
        <v>874</v>
      </c>
      <c r="M5658" s="1" t="s">
        <v>47332</v>
      </c>
      <c r="N5658" s="33" t="s">
        <v>20</v>
      </c>
      <c r="O5658" s="33" t="s">
        <v>875</v>
      </c>
      <c r="P5658" s="33" t="s">
        <v>45771</v>
      </c>
      <c r="Q5658" s="33" t="s">
        <v>29986</v>
      </c>
      <c r="R5658" s="39" t="s">
        <v>18824</v>
      </c>
      <c r="S5658" s="33" t="s">
        <v>93</v>
      </c>
      <c r="T5658" s="33" t="s">
        <v>21</v>
      </c>
      <c r="U5658" s="33" t="s">
        <v>26689</v>
      </c>
      <c r="V5658" s="33" t="s">
        <v>26484</v>
      </c>
      <c r="W5658" s="33" t="s">
        <v>26485</v>
      </c>
      <c r="X5658" s="33" t="s">
        <v>93</v>
      </c>
      <c r="Y5658" s="33">
        <v>693</v>
      </c>
      <c r="AA5658" s="33" t="s">
        <v>42844</v>
      </c>
      <c r="AB5658" s="33">
        <v>2789</v>
      </c>
      <c r="AC5658" s="103">
        <v>16453</v>
      </c>
    </row>
    <row r="5659" spans="1:29" ht="13" customHeight="1" x14ac:dyDescent="0.2">
      <c r="A5659" s="33" t="s">
        <v>890</v>
      </c>
      <c r="B5659" s="33">
        <v>25</v>
      </c>
      <c r="C5659" s="33" t="s">
        <v>13</v>
      </c>
      <c r="D5659" s="33" t="s">
        <v>30</v>
      </c>
      <c r="E5659" s="33" t="str">
        <f>HYPERLINK("http://www.killedbypolice.net/victims/150676.jpg","http://www.killedbypolice.net/victims/150676.jpg")</f>
        <v>http://www.killedbypolice.net/victims/150676.jpg</v>
      </c>
      <c r="F5659" s="94">
        <v>42215</v>
      </c>
      <c r="G5659" s="33" t="s">
        <v>891</v>
      </c>
      <c r="H5659" s="33" t="s">
        <v>892</v>
      </c>
      <c r="I5659" s="33" t="s">
        <v>38</v>
      </c>
      <c r="J5659" s="62">
        <v>96067</v>
      </c>
      <c r="K5659" s="33" t="s">
        <v>893</v>
      </c>
      <c r="L5659" s="33" t="s">
        <v>894</v>
      </c>
      <c r="M5659" s="1" t="s">
        <v>45955</v>
      </c>
      <c r="N5659" s="33" t="s">
        <v>20</v>
      </c>
      <c r="O5659" s="33" t="s">
        <v>895</v>
      </c>
      <c r="P5659" s="33" t="s">
        <v>45771</v>
      </c>
      <c r="Q5659" s="33" t="s">
        <v>29986</v>
      </c>
      <c r="R5659" s="39" t="s">
        <v>18822</v>
      </c>
      <c r="S5659" s="33" t="s">
        <v>93</v>
      </c>
      <c r="T5659" s="33" t="s">
        <v>21</v>
      </c>
      <c r="U5659" s="33" t="s">
        <v>26689</v>
      </c>
      <c r="V5659" s="33" t="s">
        <v>26484</v>
      </c>
      <c r="W5659" s="33" t="s">
        <v>26483</v>
      </c>
      <c r="X5659" s="33" t="s">
        <v>93</v>
      </c>
      <c r="Y5659" s="33">
        <v>689</v>
      </c>
      <c r="AA5659" s="33" t="s">
        <v>42843</v>
      </c>
      <c r="AB5659" s="33">
        <v>2784</v>
      </c>
      <c r="AC5659" s="103">
        <v>16448</v>
      </c>
    </row>
    <row r="5660" spans="1:29" ht="13" customHeight="1" x14ac:dyDescent="0.2">
      <c r="A5660" s="33" t="s">
        <v>865</v>
      </c>
      <c r="B5660" s="33">
        <v>30</v>
      </c>
      <c r="C5660" s="33" t="s">
        <v>13</v>
      </c>
      <c r="D5660" s="33" t="s">
        <v>41</v>
      </c>
      <c r="E5660"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660" s="94">
        <v>42215</v>
      </c>
      <c r="G5660" s="33" t="s">
        <v>866</v>
      </c>
      <c r="H5660" s="33" t="s">
        <v>867</v>
      </c>
      <c r="I5660" s="33" t="s">
        <v>66</v>
      </c>
      <c r="J5660" s="62">
        <v>76102</v>
      </c>
      <c r="K5660" s="33" t="s">
        <v>67</v>
      </c>
      <c r="L5660" s="33" t="s">
        <v>868</v>
      </c>
      <c r="M5660" s="1" t="s">
        <v>46465</v>
      </c>
      <c r="N5660" s="33" t="s">
        <v>20</v>
      </c>
      <c r="O5660" s="33" t="s">
        <v>869</v>
      </c>
      <c r="P5660" s="33" t="s">
        <v>45771</v>
      </c>
      <c r="Q5660" s="33" t="s">
        <v>29986</v>
      </c>
      <c r="R5660" s="39" t="s">
        <v>18826</v>
      </c>
      <c r="S5660" s="33" t="s">
        <v>93</v>
      </c>
      <c r="T5660" s="33" t="s">
        <v>21</v>
      </c>
      <c r="U5660" s="33" t="s">
        <v>26689</v>
      </c>
      <c r="V5660" s="33" t="s">
        <v>26484</v>
      </c>
      <c r="W5660" s="33" t="s">
        <v>26485</v>
      </c>
      <c r="X5660" s="33" t="s">
        <v>93</v>
      </c>
      <c r="Y5660" s="33">
        <v>690</v>
      </c>
      <c r="AA5660" s="33" t="s">
        <v>42842</v>
      </c>
      <c r="AB5660" s="33">
        <v>2785</v>
      </c>
      <c r="AC5660" s="103"/>
    </row>
    <row r="5661" spans="1:29" ht="13" customHeight="1" x14ac:dyDescent="0.2">
      <c r="A5661" s="33" t="s">
        <v>902</v>
      </c>
      <c r="B5661" s="33">
        <v>47</v>
      </c>
      <c r="C5661" s="33" t="s">
        <v>13</v>
      </c>
      <c r="D5661" s="33" t="s">
        <v>41</v>
      </c>
      <c r="F5661" s="94">
        <v>42215</v>
      </c>
      <c r="G5661" s="33" t="s">
        <v>903</v>
      </c>
      <c r="H5661" s="33" t="s">
        <v>904</v>
      </c>
      <c r="I5661" s="33" t="s">
        <v>38</v>
      </c>
      <c r="J5661" s="62">
        <v>90606</v>
      </c>
      <c r="K5661" s="33" t="s">
        <v>91</v>
      </c>
      <c r="L5661" s="33" t="s">
        <v>383</v>
      </c>
      <c r="M5661" s="1" t="s">
        <v>45973</v>
      </c>
      <c r="N5661" s="33" t="s">
        <v>4952</v>
      </c>
      <c r="O5661" s="33" t="s">
        <v>905</v>
      </c>
      <c r="P5661" s="33" t="s">
        <v>45771</v>
      </c>
      <c r="Q5661" s="33" t="s">
        <v>29986</v>
      </c>
      <c r="R5661" s="39" t="s">
        <v>18818</v>
      </c>
      <c r="S5661" s="33" t="s">
        <v>901</v>
      </c>
      <c r="T5661" s="33" t="s">
        <v>21</v>
      </c>
      <c r="U5661" s="33" t="s">
        <v>26493</v>
      </c>
      <c r="V5661" s="33" t="s">
        <v>26484</v>
      </c>
      <c r="W5661" s="33" t="s">
        <v>26485</v>
      </c>
      <c r="X5661" s="33" t="s">
        <v>93</v>
      </c>
      <c r="Y5661" s="33">
        <v>691</v>
      </c>
      <c r="AA5661" s="33" t="s">
        <v>42842</v>
      </c>
      <c r="AB5661" s="33">
        <v>2786</v>
      </c>
      <c r="AC5661" s="103">
        <v>16445</v>
      </c>
    </row>
    <row r="5662" spans="1:29" ht="13" customHeight="1" x14ac:dyDescent="0.2">
      <c r="A5662" s="33" t="s">
        <v>876</v>
      </c>
      <c r="B5662" s="33">
        <v>48</v>
      </c>
      <c r="C5662" s="33" t="s">
        <v>13</v>
      </c>
      <c r="D5662" s="33" t="s">
        <v>30</v>
      </c>
      <c r="E5662" s="33" t="str">
        <f>HYPERLINK("http://media.graytvinc.com/images/Mark+Perkins.jpg","http://media.graytvinc.com/images/Mark+Perkins.jpg")</f>
        <v>http://media.graytvinc.com/images/Mark+Perkins.jpg</v>
      </c>
      <c r="F5662" s="94">
        <v>42215</v>
      </c>
      <c r="G5662" s="33" t="s">
        <v>877</v>
      </c>
      <c r="H5662" s="33" t="s">
        <v>878</v>
      </c>
      <c r="I5662" s="33" t="s">
        <v>249</v>
      </c>
      <c r="J5662" s="62">
        <v>89460</v>
      </c>
      <c r="K5662" s="33" t="s">
        <v>879</v>
      </c>
      <c r="L5662" s="33" t="s">
        <v>880</v>
      </c>
      <c r="M5662" s="1" t="s">
        <v>47141</v>
      </c>
      <c r="N5662" s="33" t="s">
        <v>20</v>
      </c>
      <c r="O5662" s="33" t="s">
        <v>881</v>
      </c>
      <c r="P5662" s="33" t="s">
        <v>45771</v>
      </c>
      <c r="Q5662" s="33" t="s">
        <v>29986</v>
      </c>
      <c r="R5662" s="39" t="s">
        <v>18823</v>
      </c>
      <c r="S5662" s="33" t="s">
        <v>93</v>
      </c>
      <c r="T5662" s="33" t="s">
        <v>21</v>
      </c>
      <c r="U5662" s="33" t="s">
        <v>26689</v>
      </c>
      <c r="V5662" s="33" t="s">
        <v>26484</v>
      </c>
      <c r="W5662" s="33" t="s">
        <v>26485</v>
      </c>
      <c r="X5662" s="33" t="s">
        <v>93</v>
      </c>
      <c r="Y5662" s="33">
        <v>688</v>
      </c>
      <c r="AA5662" s="33" t="s">
        <v>42843</v>
      </c>
      <c r="AB5662" s="33">
        <v>2783</v>
      </c>
      <c r="AC5662" s="103">
        <v>16449</v>
      </c>
    </row>
    <row r="5663" spans="1:29" ht="13" customHeight="1" x14ac:dyDescent="0.2">
      <c r="A5663" s="33" t="s">
        <v>885</v>
      </c>
      <c r="B5663" s="33">
        <v>38</v>
      </c>
      <c r="C5663" s="33" t="s">
        <v>13</v>
      </c>
      <c r="D5663" s="33" t="s">
        <v>41</v>
      </c>
      <c r="E5663"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663" s="94">
        <v>42215</v>
      </c>
      <c r="G5663" s="33" t="s">
        <v>886</v>
      </c>
      <c r="H5663" s="33" t="s">
        <v>887</v>
      </c>
      <c r="I5663" s="33" t="s">
        <v>39</v>
      </c>
      <c r="J5663" s="62">
        <v>1610</v>
      </c>
      <c r="K5663" s="33" t="s">
        <v>887</v>
      </c>
      <c r="L5663" s="33" t="s">
        <v>888</v>
      </c>
      <c r="M5663" s="1" t="s">
        <v>48217</v>
      </c>
      <c r="N5663" s="33" t="s">
        <v>362</v>
      </c>
      <c r="O5663" s="33" t="s">
        <v>1190</v>
      </c>
      <c r="P5663" s="33" t="s">
        <v>45771</v>
      </c>
      <c r="Q5663" s="33" t="s">
        <v>29986</v>
      </c>
      <c r="R5663" s="39" t="s">
        <v>18821</v>
      </c>
      <c r="S5663" s="33" t="s">
        <v>22</v>
      </c>
      <c r="T5663" s="33" t="s">
        <v>45897</v>
      </c>
      <c r="U5663" s="51" t="s">
        <v>49804</v>
      </c>
      <c r="AA5663" s="33" t="s">
        <v>42842</v>
      </c>
      <c r="AB5663" s="33">
        <v>2787</v>
      </c>
      <c r="AC5663" s="103">
        <v>16443</v>
      </c>
    </row>
    <row r="5664" spans="1:29" ht="13" customHeight="1" x14ac:dyDescent="0.2">
      <c r="A5664" s="33" t="s">
        <v>906</v>
      </c>
      <c r="B5664" s="33">
        <v>34</v>
      </c>
      <c r="C5664" s="33" t="s">
        <v>13</v>
      </c>
      <c r="D5664" s="33" t="s">
        <v>41</v>
      </c>
      <c r="E5664" s="33" t="s">
        <v>18329</v>
      </c>
      <c r="F5664" s="94">
        <v>42214</v>
      </c>
      <c r="G5664" s="33" t="s">
        <v>907</v>
      </c>
      <c r="H5664" s="33" t="s">
        <v>908</v>
      </c>
      <c r="I5664" s="33" t="s">
        <v>177</v>
      </c>
      <c r="J5664" s="62">
        <v>88005</v>
      </c>
      <c r="K5664" s="33" t="s">
        <v>909</v>
      </c>
      <c r="L5664" s="33" t="s">
        <v>910</v>
      </c>
      <c r="M5664" s="1" t="s">
        <v>47401</v>
      </c>
      <c r="N5664" s="33" t="s">
        <v>20</v>
      </c>
      <c r="O5664" s="33" t="s">
        <v>911</v>
      </c>
      <c r="P5664" s="33" t="s">
        <v>45771</v>
      </c>
      <c r="Q5664" s="33" t="s">
        <v>29986</v>
      </c>
      <c r="R5664" s="39" t="s">
        <v>18820</v>
      </c>
      <c r="S5664" s="33" t="s">
        <v>93</v>
      </c>
      <c r="T5664" s="33" t="s">
        <v>21</v>
      </c>
      <c r="U5664" s="33" t="s">
        <v>26689</v>
      </c>
      <c r="V5664" s="33" t="s">
        <v>26487</v>
      </c>
      <c r="W5664" s="33" t="s">
        <v>26486</v>
      </c>
      <c r="X5664" s="33" t="s">
        <v>93</v>
      </c>
      <c r="Y5664" s="33">
        <v>686</v>
      </c>
      <c r="AA5664" s="33" t="s">
        <v>42842</v>
      </c>
      <c r="AB5664" s="33">
        <v>2781</v>
      </c>
      <c r="AC5664" s="103">
        <v>16446</v>
      </c>
    </row>
    <row r="5665" spans="1:29" ht="13" customHeight="1" x14ac:dyDescent="0.2">
      <c r="A5665" s="33" t="s">
        <v>896</v>
      </c>
      <c r="B5665" s="33">
        <v>37</v>
      </c>
      <c r="C5665" s="33" t="s">
        <v>13</v>
      </c>
      <c r="D5665" s="33" t="s">
        <v>78</v>
      </c>
      <c r="E5665" s="33" t="s">
        <v>897</v>
      </c>
      <c r="F5665" s="94">
        <v>42214</v>
      </c>
      <c r="G5665" s="33" t="s">
        <v>898</v>
      </c>
      <c r="H5665" s="33" t="s">
        <v>171</v>
      </c>
      <c r="I5665" s="33" t="s">
        <v>18</v>
      </c>
      <c r="J5665" s="62">
        <v>70805</v>
      </c>
      <c r="K5665" s="33" t="s">
        <v>899</v>
      </c>
      <c r="L5665" s="33" t="s">
        <v>5147</v>
      </c>
      <c r="M5665" s="1" t="s">
        <v>48899</v>
      </c>
      <c r="N5665" s="33" t="s">
        <v>20</v>
      </c>
      <c r="O5665" s="33" t="s">
        <v>17515</v>
      </c>
      <c r="P5665" s="33" t="s">
        <v>45771</v>
      </c>
      <c r="Q5665" s="33" t="s">
        <v>29986</v>
      </c>
      <c r="R5665" s="39" t="s">
        <v>18819</v>
      </c>
      <c r="S5665" s="33" t="s">
        <v>22</v>
      </c>
      <c r="T5665" s="33" t="s">
        <v>21</v>
      </c>
      <c r="U5665" s="33" t="s">
        <v>26689</v>
      </c>
      <c r="AA5665" s="33" t="s">
        <v>42842</v>
      </c>
      <c r="AB5665" s="33">
        <v>2780</v>
      </c>
      <c r="AC5665" s="103">
        <v>16442</v>
      </c>
    </row>
    <row r="5666" spans="1:29" ht="13" customHeight="1" x14ac:dyDescent="0.2">
      <c r="A5666" s="33" t="s">
        <v>925</v>
      </c>
      <c r="B5666" s="33">
        <v>53</v>
      </c>
      <c r="C5666" s="33" t="s">
        <v>13</v>
      </c>
      <c r="D5666" s="33" t="s">
        <v>30</v>
      </c>
      <c r="E5666"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666" s="94">
        <v>42214</v>
      </c>
      <c r="G5666" s="33" t="s">
        <v>926</v>
      </c>
      <c r="H5666" s="33" t="s">
        <v>927</v>
      </c>
      <c r="I5666" s="33" t="s">
        <v>220</v>
      </c>
      <c r="J5666" s="62">
        <v>84321</v>
      </c>
      <c r="K5666" s="33" t="s">
        <v>928</v>
      </c>
      <c r="L5666" s="33" t="s">
        <v>929</v>
      </c>
      <c r="M5666" s="1" t="s">
        <v>48218</v>
      </c>
      <c r="N5666" s="33" t="s">
        <v>20</v>
      </c>
      <c r="O5666" s="33" t="s">
        <v>930</v>
      </c>
      <c r="P5666" s="33" t="s">
        <v>45771</v>
      </c>
      <c r="Q5666" s="33" t="s">
        <v>29986</v>
      </c>
      <c r="R5666" s="39" t="s">
        <v>18815</v>
      </c>
      <c r="S5666" s="33" t="s">
        <v>509</v>
      </c>
      <c r="T5666" s="33" t="s">
        <v>21</v>
      </c>
      <c r="U5666" s="33" t="s">
        <v>26689</v>
      </c>
      <c r="V5666" s="33" t="s">
        <v>26484</v>
      </c>
      <c r="W5666" s="33" t="s">
        <v>26485</v>
      </c>
      <c r="X5666" s="33" t="s">
        <v>93</v>
      </c>
      <c r="Y5666" s="33">
        <v>687</v>
      </c>
      <c r="AA5666" s="33" t="s">
        <v>42844</v>
      </c>
      <c r="AB5666" s="33">
        <v>2782</v>
      </c>
      <c r="AC5666" s="103">
        <v>16444</v>
      </c>
    </row>
    <row r="5667" spans="1:29" ht="13" customHeight="1" x14ac:dyDescent="0.2">
      <c r="A5667" s="33" t="s">
        <v>912</v>
      </c>
      <c r="B5667" s="33">
        <v>41</v>
      </c>
      <c r="C5667" s="33" t="s">
        <v>13</v>
      </c>
      <c r="D5667" s="33" t="s">
        <v>30</v>
      </c>
      <c r="F5667" s="94">
        <v>42213</v>
      </c>
      <c r="G5667" s="33" t="s">
        <v>913</v>
      </c>
      <c r="H5667" s="33" t="s">
        <v>914</v>
      </c>
      <c r="I5667" s="33" t="s">
        <v>915</v>
      </c>
      <c r="J5667" s="62">
        <v>72442</v>
      </c>
      <c r="K5667" s="33" t="s">
        <v>916</v>
      </c>
      <c r="L5667" s="33" t="s">
        <v>917</v>
      </c>
      <c r="M5667" s="1" t="s">
        <v>46208</v>
      </c>
      <c r="N5667" s="33" t="s">
        <v>20</v>
      </c>
      <c r="O5667" s="33" t="s">
        <v>918</v>
      </c>
      <c r="P5667" s="33" t="s">
        <v>45771</v>
      </c>
      <c r="Q5667" s="33" t="s">
        <v>29986</v>
      </c>
      <c r="R5667" s="39" t="s">
        <v>18816</v>
      </c>
      <c r="S5667" s="33" t="s">
        <v>22</v>
      </c>
      <c r="T5667" s="33" t="s">
        <v>21</v>
      </c>
      <c r="U5667" s="33" t="s">
        <v>26682</v>
      </c>
      <c r="V5667" s="33" t="s">
        <v>26482</v>
      </c>
      <c r="W5667" s="33" t="s">
        <v>26485</v>
      </c>
      <c r="X5667" s="33" t="s">
        <v>93</v>
      </c>
      <c r="Y5667" s="33">
        <v>684</v>
      </c>
      <c r="AA5667" s="33" t="s">
        <v>42843</v>
      </c>
      <c r="AB5667" s="33">
        <v>2778</v>
      </c>
      <c r="AC5667" s="103">
        <v>16439</v>
      </c>
    </row>
    <row r="5668" spans="1:29" ht="13" customHeight="1" x14ac:dyDescent="0.2">
      <c r="A5668" s="33" t="s">
        <v>919</v>
      </c>
      <c r="B5668" s="33">
        <v>23</v>
      </c>
      <c r="C5668" s="33" t="s">
        <v>13</v>
      </c>
      <c r="D5668" s="33" t="s">
        <v>30</v>
      </c>
      <c r="F5668" s="94">
        <v>42213</v>
      </c>
      <c r="G5668" s="33" t="s">
        <v>920</v>
      </c>
      <c r="H5668" s="33" t="s">
        <v>921</v>
      </c>
      <c r="I5668" s="33" t="s">
        <v>297</v>
      </c>
      <c r="J5668" s="62">
        <v>37311</v>
      </c>
      <c r="K5668" s="33" t="s">
        <v>922</v>
      </c>
      <c r="L5668" s="33" t="s">
        <v>923</v>
      </c>
      <c r="M5668" s="1" t="s">
        <v>46561</v>
      </c>
      <c r="N5668" s="33" t="s">
        <v>20</v>
      </c>
      <c r="O5668" s="33" t="s">
        <v>924</v>
      </c>
      <c r="P5668" s="33" t="s">
        <v>947</v>
      </c>
      <c r="Q5668" s="33" t="s">
        <v>29986</v>
      </c>
      <c r="R5668" s="39" t="s">
        <v>18817</v>
      </c>
      <c r="S5668" s="33" t="s">
        <v>93</v>
      </c>
      <c r="T5668" s="33" t="s">
        <v>45897</v>
      </c>
      <c r="U5668" s="51" t="s">
        <v>49804</v>
      </c>
      <c r="AA5668" s="33" t="s">
        <v>42844</v>
      </c>
      <c r="AB5668" s="33">
        <v>2779</v>
      </c>
      <c r="AC5668" s="103">
        <v>16440</v>
      </c>
    </row>
    <row r="5669" spans="1:29" ht="13" customHeight="1" x14ac:dyDescent="0.2">
      <c r="A5669" s="33" t="s">
        <v>931</v>
      </c>
      <c r="B5669" s="33">
        <v>22</v>
      </c>
      <c r="C5669" s="33" t="s">
        <v>13</v>
      </c>
      <c r="D5669" s="33" t="s">
        <v>30</v>
      </c>
      <c r="E5669" s="33" t="str">
        <f>HYPERLINK("http://images1.westword.com/imager/u/745xauto/6970529/sam.forgy.portrait.800.cropped.jpg","http://images1.westword.com/imager/u/745xauto/6970529/sam.forgy.portrait.800.cropped.jpg")</f>
        <v>http://images1.westword.com/imager/u/745xauto/6970529/sam.forgy.portrait.800.cropped.jpg</v>
      </c>
      <c r="F5669" s="94">
        <v>42212</v>
      </c>
      <c r="G5669" s="33" t="s">
        <v>932</v>
      </c>
      <c r="H5669" s="33" t="s">
        <v>933</v>
      </c>
      <c r="I5669" s="33" t="s">
        <v>191</v>
      </c>
      <c r="J5669" s="62">
        <v>80302</v>
      </c>
      <c r="K5669" s="33" t="s">
        <v>933</v>
      </c>
      <c r="L5669" s="33" t="s">
        <v>934</v>
      </c>
      <c r="M5669" s="1" t="s">
        <v>46429</v>
      </c>
      <c r="N5669" s="33" t="s">
        <v>4952</v>
      </c>
      <c r="O5669" s="33" t="s">
        <v>935</v>
      </c>
      <c r="P5669" s="33" t="s">
        <v>31864</v>
      </c>
      <c r="Q5669" s="33" t="s">
        <v>29986</v>
      </c>
      <c r="R5669"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669" s="33" t="s">
        <v>901</v>
      </c>
      <c r="T5669" s="33" t="s">
        <v>21</v>
      </c>
      <c r="U5669" s="33" t="s">
        <v>26682</v>
      </c>
      <c r="V5669" s="33" t="s">
        <v>26482</v>
      </c>
      <c r="W5669" s="33" t="s">
        <v>26485</v>
      </c>
      <c r="X5669" s="33" t="s">
        <v>93</v>
      </c>
      <c r="Y5669" s="33">
        <v>683</v>
      </c>
      <c r="AA5669" s="33" t="s">
        <v>42844</v>
      </c>
      <c r="AB5669" s="33">
        <v>2776</v>
      </c>
      <c r="AC5669" s="103">
        <v>16435</v>
      </c>
    </row>
    <row r="5670" spans="1:29" ht="13" customHeight="1" x14ac:dyDescent="0.2">
      <c r="A5670" s="33" t="s">
        <v>942</v>
      </c>
      <c r="B5670" s="33">
        <v>56</v>
      </c>
      <c r="C5670" s="33" t="s">
        <v>13</v>
      </c>
      <c r="D5670" s="33" t="s">
        <v>30</v>
      </c>
      <c r="F5670" s="94">
        <v>42212</v>
      </c>
      <c r="G5670" s="33" t="s">
        <v>943</v>
      </c>
      <c r="H5670" s="33" t="s">
        <v>44</v>
      </c>
      <c r="I5670" s="33" t="s">
        <v>25</v>
      </c>
      <c r="J5670" s="62">
        <v>29212</v>
      </c>
      <c r="K5670" s="33" t="s">
        <v>944</v>
      </c>
      <c r="L5670" s="33" t="s">
        <v>945</v>
      </c>
      <c r="M5670" s="1" t="s">
        <v>46482</v>
      </c>
      <c r="N5670" s="33" t="s">
        <v>20</v>
      </c>
      <c r="O5670" s="33" t="s">
        <v>946</v>
      </c>
      <c r="P5670" s="33" t="s">
        <v>947</v>
      </c>
      <c r="Q5670" s="33" t="s">
        <v>29986</v>
      </c>
      <c r="R5670"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670" s="33" t="s">
        <v>93</v>
      </c>
      <c r="T5670" s="33" t="s">
        <v>21</v>
      </c>
      <c r="U5670" s="33" t="s">
        <v>26682</v>
      </c>
      <c r="V5670" s="33" t="s">
        <v>26484</v>
      </c>
      <c r="W5670" s="33" t="s">
        <v>26485</v>
      </c>
      <c r="X5670" s="33" t="s">
        <v>93</v>
      </c>
      <c r="Y5670" s="33">
        <v>681</v>
      </c>
      <c r="AA5670" s="33" t="s">
        <v>42844</v>
      </c>
      <c r="AB5670" s="33">
        <v>2775</v>
      </c>
      <c r="AC5670" s="103">
        <v>16433</v>
      </c>
    </row>
    <row r="5671" spans="1:29" ht="13" customHeight="1" x14ac:dyDescent="0.2">
      <c r="A5671" s="33" t="s">
        <v>936</v>
      </c>
      <c r="B5671" s="33">
        <v>45</v>
      </c>
      <c r="C5671" s="33" t="s">
        <v>13</v>
      </c>
      <c r="D5671" s="33" t="s">
        <v>30</v>
      </c>
      <c r="E5671" s="33" t="str">
        <f>HYPERLINK("http://bayoutimelive.com/wp-content/uploads/2013/04/Jean-P.-Falgout.jpg","http://bayoutimelive.com/wp-content/uploads/2013/04/Jean-P.-Falgout.jpg")</f>
        <v>http://bayoutimelive.com/wp-content/uploads/2013/04/Jean-P.-Falgout.jpg</v>
      </c>
      <c r="F5671" s="94">
        <v>42212</v>
      </c>
      <c r="G5671" s="33" t="s">
        <v>937</v>
      </c>
      <c r="H5671" s="33" t="s">
        <v>938</v>
      </c>
      <c r="I5671" s="33" t="s">
        <v>18</v>
      </c>
      <c r="J5671" s="62">
        <v>70363</v>
      </c>
      <c r="K5671" s="33" t="s">
        <v>939</v>
      </c>
      <c r="L5671" s="33" t="s">
        <v>940</v>
      </c>
      <c r="M5671" s="1" t="s">
        <v>48219</v>
      </c>
      <c r="N5671" s="33" t="s">
        <v>20</v>
      </c>
      <c r="O5671" s="33" t="s">
        <v>941</v>
      </c>
      <c r="P5671" s="33" t="s">
        <v>45771</v>
      </c>
      <c r="Q5671" s="33" t="s">
        <v>29986</v>
      </c>
      <c r="R5671" s="39" t="str">
        <f>HYPERLINK("http://www.houmatoday.com/article/20150728/ARTICLES/150729727/1319?p=1&amp;tc=pg","http://www.houmatoday.com/article/20150728/ARTICLES/150729727/1319?p=1&amp;tc=pg")</f>
        <v>http://www.houmatoday.com/article/20150728/ARTICLES/150729727/1319?p=1&amp;tc=pg</v>
      </c>
      <c r="S5671" s="33" t="s">
        <v>509</v>
      </c>
      <c r="T5671" s="33" t="s">
        <v>45897</v>
      </c>
      <c r="U5671" s="33" t="s">
        <v>39851</v>
      </c>
      <c r="V5671" s="33" t="s">
        <v>26484</v>
      </c>
      <c r="W5671" s="33" t="s">
        <v>26483</v>
      </c>
      <c r="X5671" s="33" t="s">
        <v>93</v>
      </c>
      <c r="Y5671" s="33">
        <v>682</v>
      </c>
      <c r="AA5671" s="33" t="s">
        <v>42844</v>
      </c>
      <c r="AB5671" s="33">
        <v>2777</v>
      </c>
      <c r="AC5671" s="103">
        <v>16434</v>
      </c>
    </row>
    <row r="5672" spans="1:29" ht="13" customHeight="1" x14ac:dyDescent="0.2">
      <c r="A5672" s="33" t="s">
        <v>948</v>
      </c>
      <c r="B5672" s="33">
        <v>33</v>
      </c>
      <c r="C5672" s="33" t="s">
        <v>13</v>
      </c>
      <c r="D5672" s="33" t="s">
        <v>78</v>
      </c>
      <c r="E5672" s="33" t="s">
        <v>949</v>
      </c>
      <c r="F5672" s="94">
        <v>42211</v>
      </c>
      <c r="G5672" s="33" t="s">
        <v>950</v>
      </c>
      <c r="H5672" s="33" t="s">
        <v>427</v>
      </c>
      <c r="I5672" s="33" t="s">
        <v>18</v>
      </c>
      <c r="J5672" s="62">
        <v>71109</v>
      </c>
      <c r="K5672" s="33" t="s">
        <v>951</v>
      </c>
      <c r="L5672" s="33" t="s">
        <v>428</v>
      </c>
      <c r="M5672" s="1" t="s">
        <v>46120</v>
      </c>
      <c r="N5672" s="33" t="s">
        <v>20</v>
      </c>
      <c r="O5672" s="33" t="s">
        <v>952</v>
      </c>
      <c r="P5672" s="33" t="s">
        <v>45771</v>
      </c>
      <c r="Q5672" s="33" t="s">
        <v>29986</v>
      </c>
      <c r="R5672"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672" s="33" t="s">
        <v>93</v>
      </c>
      <c r="T5672" s="33" t="s">
        <v>21</v>
      </c>
      <c r="U5672" s="33" t="s">
        <v>26689</v>
      </c>
      <c r="V5672" s="33" t="s">
        <v>26484</v>
      </c>
      <c r="W5672" s="33" t="s">
        <v>26485</v>
      </c>
      <c r="X5672" s="33" t="s">
        <v>93</v>
      </c>
      <c r="Y5672" s="33">
        <v>679</v>
      </c>
      <c r="AA5672" s="33" t="s">
        <v>42842</v>
      </c>
      <c r="AB5672" s="33">
        <v>2773</v>
      </c>
      <c r="AC5672" s="103">
        <v>16431</v>
      </c>
    </row>
    <row r="5673" spans="1:29" ht="13" customHeight="1" x14ac:dyDescent="0.2">
      <c r="A5673" s="33" t="s">
        <v>953</v>
      </c>
      <c r="B5673" s="33">
        <v>19</v>
      </c>
      <c r="C5673" s="33" t="s">
        <v>13</v>
      </c>
      <c r="D5673" s="33" t="s">
        <v>30</v>
      </c>
      <c r="E5673" s="33" t="str">
        <f>HYPERLINK("http://www.independent.co.uk/incoming/article10446695.ece/alternates/w620/Zach-hammond.jpg","http://www.independent.co.uk/incoming/article10446695.ece/alternates/w620/Zach-hammond.jpg")</f>
        <v>http://www.independent.co.uk/incoming/article10446695.ece/alternates/w620/Zach-hammond.jpg</v>
      </c>
      <c r="F5673" s="94">
        <v>42211</v>
      </c>
      <c r="G5673" s="33" t="s">
        <v>954</v>
      </c>
      <c r="H5673" s="33" t="s">
        <v>955</v>
      </c>
      <c r="I5673" s="33" t="s">
        <v>25</v>
      </c>
      <c r="J5673" s="62">
        <v>29678</v>
      </c>
      <c r="K5673" s="33" t="s">
        <v>956</v>
      </c>
      <c r="L5673" s="33" t="s">
        <v>957</v>
      </c>
      <c r="M5673" s="1" t="s">
        <v>48220</v>
      </c>
      <c r="N5673" s="33" t="s">
        <v>20</v>
      </c>
      <c r="O5673" s="33" t="s">
        <v>19134</v>
      </c>
      <c r="P5673" s="33" t="s">
        <v>504</v>
      </c>
      <c r="Q5673" s="33" t="s">
        <v>29986</v>
      </c>
      <c r="R5673" s="39" t="str">
        <f>HYPERLINK("http://www.independentmail.com/news/man-killed-by-seneca-police-officer","http://www.independentmail.com/news/man-killed-by-seneca-police-officer")</f>
        <v>http://www.independentmail.com/news/man-killed-by-seneca-police-officer</v>
      </c>
      <c r="S5673" s="33" t="s">
        <v>93</v>
      </c>
      <c r="T5673" s="33" t="s">
        <v>350</v>
      </c>
      <c r="U5673" s="33" t="s">
        <v>26775</v>
      </c>
      <c r="V5673" s="33" t="s">
        <v>26482</v>
      </c>
      <c r="W5673" s="33" t="s">
        <v>19153</v>
      </c>
      <c r="X5673" s="33" t="s">
        <v>93</v>
      </c>
      <c r="Y5673" s="33">
        <v>680</v>
      </c>
      <c r="AA5673" s="33" t="s">
        <v>42844</v>
      </c>
      <c r="AB5673" s="33">
        <v>2774</v>
      </c>
      <c r="AC5673" s="103">
        <v>16430</v>
      </c>
    </row>
    <row r="5674" spans="1:29" ht="13" customHeight="1" x14ac:dyDescent="0.2">
      <c r="A5674" s="33" t="s">
        <v>968</v>
      </c>
      <c r="B5674" s="33">
        <v>50</v>
      </c>
      <c r="C5674" s="33" t="s">
        <v>13</v>
      </c>
      <c r="D5674" s="33" t="s">
        <v>30</v>
      </c>
      <c r="F5674" s="94">
        <v>42210</v>
      </c>
      <c r="G5674" s="33" t="s">
        <v>969</v>
      </c>
      <c r="H5674" s="33" t="s">
        <v>970</v>
      </c>
      <c r="I5674" s="33" t="s">
        <v>159</v>
      </c>
      <c r="J5674" s="62">
        <v>39825</v>
      </c>
      <c r="K5674" s="33" t="s">
        <v>971</v>
      </c>
      <c r="L5674" s="33" t="s">
        <v>972</v>
      </c>
      <c r="M5674" s="1" t="s">
        <v>48221</v>
      </c>
      <c r="N5674" s="33" t="s">
        <v>20</v>
      </c>
      <c r="O5674" s="33" t="s">
        <v>973</v>
      </c>
      <c r="P5674" s="33" t="s">
        <v>45771</v>
      </c>
      <c r="Q5674" s="33" t="s">
        <v>29986</v>
      </c>
      <c r="R5674" s="39" t="str">
        <f>HYPERLINK("http://www.walb.com/story/29631891/1-dead-after-officer-involved-shooting-in-decatur-co","http://www.walb.com/story/29631891/1-dead-after-officer-involved-shooting-in-decatur-co")</f>
        <v>http://www.walb.com/story/29631891/1-dead-after-officer-involved-shooting-in-decatur-co</v>
      </c>
      <c r="S5674" s="33" t="s">
        <v>509</v>
      </c>
      <c r="T5674" s="33" t="s">
        <v>21</v>
      </c>
      <c r="U5674" s="33" t="s">
        <v>26689</v>
      </c>
      <c r="V5674" s="33" t="s">
        <v>26484</v>
      </c>
      <c r="W5674" s="33" t="s">
        <v>26485</v>
      </c>
      <c r="X5674" s="33" t="s">
        <v>93</v>
      </c>
      <c r="Y5674" s="33">
        <v>677</v>
      </c>
      <c r="AA5674" s="33" t="s">
        <v>42843</v>
      </c>
      <c r="AB5674" s="33">
        <v>2770</v>
      </c>
      <c r="AC5674" s="103">
        <v>16421</v>
      </c>
    </row>
    <row r="5675" spans="1:29" ht="13" customHeight="1" x14ac:dyDescent="0.2">
      <c r="A5675" s="33" t="s">
        <v>958</v>
      </c>
      <c r="B5675" s="33">
        <v>59</v>
      </c>
      <c r="C5675" s="33" t="s">
        <v>13</v>
      </c>
      <c r="D5675" s="33" t="s">
        <v>78</v>
      </c>
      <c r="F5675" s="94">
        <v>42210</v>
      </c>
      <c r="G5675" s="33" t="s">
        <v>959</v>
      </c>
      <c r="H5675" s="33" t="s">
        <v>960</v>
      </c>
      <c r="I5675" s="33" t="s">
        <v>55</v>
      </c>
      <c r="J5675" s="62">
        <v>32667</v>
      </c>
      <c r="K5675" s="33" t="s">
        <v>961</v>
      </c>
      <c r="L5675" s="33" t="s">
        <v>962</v>
      </c>
      <c r="M5675" s="1" t="s">
        <v>46778</v>
      </c>
      <c r="N5675" s="33" t="s">
        <v>20</v>
      </c>
      <c r="O5675" s="33" t="s">
        <v>963</v>
      </c>
      <c r="P5675" s="33" t="s">
        <v>45771</v>
      </c>
      <c r="Q5675" s="33" t="s">
        <v>29986</v>
      </c>
      <c r="R5675" s="39" t="str">
        <f>HYPERLINK("http://www.miamiherald.com/news/local/crime/article28915918.html","http://www.miamiherald.com/news/local/crime/article28915918.html")</f>
        <v>http://www.miamiherald.com/news/local/crime/article28915918.html</v>
      </c>
      <c r="S5675" s="33" t="s">
        <v>93</v>
      </c>
      <c r="T5675" s="33" t="s">
        <v>21</v>
      </c>
      <c r="U5675" s="33" t="s">
        <v>26689</v>
      </c>
      <c r="V5675" s="33" t="s">
        <v>26484</v>
      </c>
      <c r="W5675" s="33" t="s">
        <v>26485</v>
      </c>
      <c r="X5675" s="33" t="s">
        <v>93</v>
      </c>
      <c r="Y5675" s="33">
        <v>685</v>
      </c>
      <c r="AA5675" s="33" t="s">
        <v>42843</v>
      </c>
      <c r="AB5675" s="33">
        <v>2771</v>
      </c>
      <c r="AC5675" s="103">
        <v>16427</v>
      </c>
    </row>
    <row r="5676" spans="1:29" ht="13" customHeight="1" x14ac:dyDescent="0.2">
      <c r="A5676" s="33" t="s">
        <v>964</v>
      </c>
      <c r="B5676" s="33">
        <v>36</v>
      </c>
      <c r="C5676" s="33" t="s">
        <v>13</v>
      </c>
      <c r="D5676" s="33" t="s">
        <v>78</v>
      </c>
      <c r="E5676" s="33" t="s">
        <v>965</v>
      </c>
      <c r="F5676" s="94">
        <v>42210</v>
      </c>
      <c r="G5676" s="33" t="s">
        <v>966</v>
      </c>
      <c r="H5676" s="33" t="s">
        <v>604</v>
      </c>
      <c r="I5676" s="33" t="s">
        <v>249</v>
      </c>
      <c r="J5676" s="62">
        <v>89104</v>
      </c>
      <c r="K5676" s="33" t="s">
        <v>524</v>
      </c>
      <c r="L5676" s="33" t="s">
        <v>525</v>
      </c>
      <c r="M5676" s="1" t="s">
        <v>48881</v>
      </c>
      <c r="N5676" s="33" t="s">
        <v>20</v>
      </c>
      <c r="O5676" s="33" t="s">
        <v>967</v>
      </c>
      <c r="P5676" s="33" t="s">
        <v>45771</v>
      </c>
      <c r="Q5676" s="33" t="s">
        <v>29986</v>
      </c>
      <c r="R5676" s="39" t="str">
        <f>HYPERLINK("http://www.reviewjournal.com/news/las-vegas/metro-officer-wounded-suspect-shot-death","http://www.reviewjournal.com/news/las-vegas/metro-officer-wounded-suspect-shot-death")</f>
        <v>http://www.reviewjournal.com/news/las-vegas/metro-officer-wounded-suspect-shot-death</v>
      </c>
      <c r="S5676" s="33" t="s">
        <v>93</v>
      </c>
      <c r="T5676" s="33" t="s">
        <v>45897</v>
      </c>
      <c r="U5676" s="33" t="s">
        <v>39851</v>
      </c>
      <c r="V5676" s="33" t="s">
        <v>26484</v>
      </c>
      <c r="W5676" s="33" t="s">
        <v>26485</v>
      </c>
      <c r="X5676" s="33" t="s">
        <v>93</v>
      </c>
      <c r="Y5676" s="33">
        <v>678</v>
      </c>
      <c r="AA5676" s="33" t="s">
        <v>42842</v>
      </c>
      <c r="AB5676" s="33">
        <v>2772</v>
      </c>
      <c r="AC5676" s="103">
        <v>16428</v>
      </c>
    </row>
    <row r="5677" spans="1:29" ht="13" customHeight="1" x14ac:dyDescent="0.2">
      <c r="A5677" s="33" t="s">
        <v>974</v>
      </c>
      <c r="B5677" s="33">
        <v>60</v>
      </c>
      <c r="C5677" s="33" t="s">
        <v>13</v>
      </c>
      <c r="D5677" s="33" t="s">
        <v>30</v>
      </c>
      <c r="F5677" s="94">
        <v>42210</v>
      </c>
      <c r="G5677" s="33" t="s">
        <v>975</v>
      </c>
      <c r="H5677" s="33" t="s">
        <v>976</v>
      </c>
      <c r="I5677" s="33" t="s">
        <v>18</v>
      </c>
      <c r="J5677" s="62">
        <v>70117</v>
      </c>
      <c r="K5677" s="33" t="s">
        <v>2382</v>
      </c>
      <c r="L5677" s="33" t="s">
        <v>977</v>
      </c>
      <c r="M5677" s="1" t="s">
        <v>46691</v>
      </c>
      <c r="N5677" s="33" t="s">
        <v>20</v>
      </c>
      <c r="O5677" s="33" t="s">
        <v>978</v>
      </c>
      <c r="P5677" s="33" t="s">
        <v>45771</v>
      </c>
      <c r="Q5677" s="33" t="s">
        <v>29986</v>
      </c>
      <c r="R5677" s="39" t="str">
        <f>HYPERLINK("http://www.nola.com/crime/index.ssf/2015/07/breaking_new_orleans_police_sh.html#incart_river","http://www.nola.com/crime/index.ssf/2015/07/breaking_new_orleans_police_sh.html#incart_river")</f>
        <v>http://www.nola.com/crime/index.ssf/2015/07/breaking_new_orleans_police_sh.html#incart_river</v>
      </c>
      <c r="S5677" s="33" t="s">
        <v>509</v>
      </c>
      <c r="T5677" s="33" t="s">
        <v>28</v>
      </c>
      <c r="U5677" s="33" t="s">
        <v>26503</v>
      </c>
      <c r="V5677" s="33" t="s">
        <v>26484</v>
      </c>
      <c r="W5677" s="33" t="s">
        <v>26483</v>
      </c>
      <c r="X5677" s="33" t="s">
        <v>93</v>
      </c>
      <c r="Y5677" s="33">
        <v>676</v>
      </c>
      <c r="AA5677" s="33" t="s">
        <v>42842</v>
      </c>
      <c r="AB5677" s="33">
        <v>2769</v>
      </c>
      <c r="AC5677" s="103">
        <v>16424</v>
      </c>
    </row>
    <row r="5678" spans="1:29" ht="13" customHeight="1" x14ac:dyDescent="0.2">
      <c r="A5678" s="33" t="s">
        <v>979</v>
      </c>
      <c r="B5678" s="33">
        <v>30</v>
      </c>
      <c r="C5678" s="33" t="s">
        <v>13</v>
      </c>
      <c r="D5678" s="33" t="s">
        <v>30</v>
      </c>
      <c r="F5678" s="94">
        <v>42209</v>
      </c>
      <c r="G5678" s="33" t="s">
        <v>980</v>
      </c>
      <c r="H5678" s="33" t="s">
        <v>981</v>
      </c>
      <c r="I5678" s="33" t="s">
        <v>337</v>
      </c>
      <c r="J5678" s="62">
        <v>27043</v>
      </c>
      <c r="K5678" s="33" t="s">
        <v>982</v>
      </c>
      <c r="L5678" s="33" t="s">
        <v>983</v>
      </c>
      <c r="M5678" s="1" t="s">
        <v>48222</v>
      </c>
      <c r="N5678" s="33" t="s">
        <v>4952</v>
      </c>
      <c r="O5678" s="33" t="s">
        <v>1193</v>
      </c>
      <c r="P5678" s="33" t="s">
        <v>947</v>
      </c>
      <c r="Q5678" s="33" t="s">
        <v>29986</v>
      </c>
      <c r="R5678" s="39" t="str">
        <f>HYPERLINK("http://www.wxii12.com/news/stabbing-standoff-reported-in-stokes-co/34345684","http://www.wxii12.com/news/stabbing-standoff-reported-in-stokes-co/34345684")</f>
        <v>http://www.wxii12.com/news/stabbing-standoff-reported-in-stokes-co/34345684</v>
      </c>
      <c r="S5678" s="33" t="s">
        <v>93</v>
      </c>
      <c r="T5678" s="33" t="s">
        <v>21</v>
      </c>
      <c r="U5678" s="33" t="s">
        <v>26682</v>
      </c>
      <c r="V5678" s="33" t="s">
        <v>26482</v>
      </c>
      <c r="W5678" s="33" t="s">
        <v>26485</v>
      </c>
      <c r="X5678" s="33" t="s">
        <v>93</v>
      </c>
      <c r="Y5678" s="33">
        <v>675</v>
      </c>
      <c r="AA5678" s="33" t="s">
        <v>42843</v>
      </c>
      <c r="AB5678" s="33">
        <v>2768</v>
      </c>
      <c r="AC5678" s="103">
        <v>16422</v>
      </c>
    </row>
    <row r="5679" spans="1:29" ht="13" customHeight="1" x14ac:dyDescent="0.2">
      <c r="A5679" s="33" t="s">
        <v>985</v>
      </c>
      <c r="B5679" s="33">
        <v>44</v>
      </c>
      <c r="C5679" s="33" t="s">
        <v>13</v>
      </c>
      <c r="D5679" s="33" t="s">
        <v>30</v>
      </c>
      <c r="E5679" s="33" t="str">
        <f>HYPERLINK("http://cdn.abclocal.go.com/content/kabc/images/cms/889902_1280x720.jpg","http://cdn.abclocal.go.com/content/kabc/images/cms/889902_1280x720.jpg")</f>
        <v>http://cdn.abclocal.go.com/content/kabc/images/cms/889902_1280x720.jpg</v>
      </c>
      <c r="F5679" s="94">
        <v>42209</v>
      </c>
      <c r="G5679" s="33" t="s">
        <v>986</v>
      </c>
      <c r="H5679" s="33" t="s">
        <v>987</v>
      </c>
      <c r="I5679" s="33" t="s">
        <v>38</v>
      </c>
      <c r="J5679" s="62">
        <v>91604</v>
      </c>
      <c r="K5679" s="33" t="s">
        <v>91</v>
      </c>
      <c r="L5679" s="33" t="s">
        <v>92</v>
      </c>
      <c r="M5679" s="1" t="s">
        <v>45984</v>
      </c>
      <c r="N5679" s="33" t="s">
        <v>20</v>
      </c>
      <c r="O5679" s="33" t="s">
        <v>988</v>
      </c>
      <c r="P5679" s="33" t="s">
        <v>45771</v>
      </c>
      <c r="Q5679" s="33" t="s">
        <v>29986</v>
      </c>
      <c r="R5679"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679" s="33" t="s">
        <v>22</v>
      </c>
      <c r="T5679" s="33" t="s">
        <v>21</v>
      </c>
      <c r="U5679" s="33" t="s">
        <v>26689</v>
      </c>
      <c r="V5679" s="33" t="s">
        <v>26484</v>
      </c>
      <c r="W5679" s="33" t="s">
        <v>26485</v>
      </c>
      <c r="X5679" s="33" t="s">
        <v>93</v>
      </c>
      <c r="Y5679" s="33">
        <v>674</v>
      </c>
      <c r="AA5679" s="33" t="s">
        <v>42842</v>
      </c>
      <c r="AB5679" s="33">
        <v>2767</v>
      </c>
      <c r="AC5679" s="103">
        <v>16420</v>
      </c>
    </row>
    <row r="5680" spans="1:29" ht="13" customHeight="1" x14ac:dyDescent="0.2">
      <c r="A5680" s="33" t="s">
        <v>1009</v>
      </c>
      <c r="B5680" s="33">
        <v>32</v>
      </c>
      <c r="C5680" s="33" t="s">
        <v>13</v>
      </c>
      <c r="D5680" s="33" t="s">
        <v>30</v>
      </c>
      <c r="F5680" s="94">
        <v>42208</v>
      </c>
      <c r="G5680" s="33" t="s">
        <v>1010</v>
      </c>
      <c r="H5680" s="33" t="s">
        <v>1011</v>
      </c>
      <c r="I5680" s="33" t="s">
        <v>25</v>
      </c>
      <c r="J5680" s="62">
        <v>29579</v>
      </c>
      <c r="K5680" s="33" t="s">
        <v>1012</v>
      </c>
      <c r="L5680" s="33" t="s">
        <v>1013</v>
      </c>
      <c r="M5680" s="1" t="s">
        <v>46760</v>
      </c>
      <c r="N5680" s="33" t="s">
        <v>20</v>
      </c>
      <c r="O5680" s="33" t="s">
        <v>1014</v>
      </c>
      <c r="P5680" s="33" t="s">
        <v>45771</v>
      </c>
      <c r="Q5680" s="33" t="s">
        <v>29986</v>
      </c>
      <c r="R5680" s="39" t="s">
        <v>18814</v>
      </c>
      <c r="S5680" s="33" t="s">
        <v>93</v>
      </c>
      <c r="T5680" s="33" t="s">
        <v>21</v>
      </c>
      <c r="U5680" s="33" t="s">
        <v>26689</v>
      </c>
      <c r="V5680" s="33" t="s">
        <v>26484</v>
      </c>
      <c r="W5680" s="33" t="s">
        <v>26485</v>
      </c>
      <c r="X5680" s="33" t="s">
        <v>93</v>
      </c>
      <c r="Y5680" s="33">
        <v>671</v>
      </c>
      <c r="AA5680" s="33" t="s">
        <v>42844</v>
      </c>
      <c r="AB5680" s="33">
        <v>2763</v>
      </c>
      <c r="AC5680" s="103">
        <v>16419</v>
      </c>
    </row>
    <row r="5681" spans="1:29" ht="13" customHeight="1" x14ac:dyDescent="0.2">
      <c r="A5681" s="33" t="s">
        <v>989</v>
      </c>
      <c r="B5681" s="33">
        <v>34</v>
      </c>
      <c r="C5681" s="33" t="s">
        <v>13</v>
      </c>
      <c r="D5681" s="33" t="s">
        <v>78</v>
      </c>
      <c r="F5681" s="94">
        <v>42208</v>
      </c>
      <c r="G5681" s="33" t="s">
        <v>990</v>
      </c>
      <c r="H5681" s="33" t="s">
        <v>991</v>
      </c>
      <c r="I5681" s="33" t="s">
        <v>62</v>
      </c>
      <c r="J5681" s="62">
        <v>45405</v>
      </c>
      <c r="K5681" s="33" t="s">
        <v>992</v>
      </c>
      <c r="L5681" s="33" t="s">
        <v>36638</v>
      </c>
      <c r="M5681" s="1" t="s">
        <v>46196</v>
      </c>
      <c r="N5681" s="33" t="s">
        <v>20</v>
      </c>
      <c r="O5681" s="33" t="s">
        <v>993</v>
      </c>
      <c r="P5681" s="33" t="s">
        <v>45771</v>
      </c>
      <c r="Q5681" s="33" t="s">
        <v>29986</v>
      </c>
      <c r="R5681" s="39" t="s">
        <v>18813</v>
      </c>
      <c r="S5681" s="33" t="s">
        <v>93</v>
      </c>
      <c r="T5681" s="33" t="s">
        <v>21</v>
      </c>
      <c r="U5681" s="33" t="s">
        <v>26689</v>
      </c>
      <c r="V5681" s="33" t="s">
        <v>26484</v>
      </c>
      <c r="W5681" s="33" t="s">
        <v>26485</v>
      </c>
      <c r="X5681" s="33" t="s">
        <v>93</v>
      </c>
      <c r="Y5681" s="33">
        <v>668</v>
      </c>
      <c r="AA5681" s="33" t="s">
        <v>42842</v>
      </c>
      <c r="AB5681" s="33">
        <v>2762</v>
      </c>
      <c r="AC5681" s="103">
        <v>16417</v>
      </c>
    </row>
    <row r="5682" spans="1:29" ht="13" customHeight="1" x14ac:dyDescent="0.2">
      <c r="A5682" s="33" t="s">
        <v>997</v>
      </c>
      <c r="B5682" s="33">
        <v>44</v>
      </c>
      <c r="C5682" s="33" t="s">
        <v>102</v>
      </c>
      <c r="D5682" s="33" t="s">
        <v>30</v>
      </c>
      <c r="F5682" s="94">
        <v>42208</v>
      </c>
      <c r="G5682" s="33" t="s">
        <v>998</v>
      </c>
      <c r="H5682" s="33" t="s">
        <v>999</v>
      </c>
      <c r="I5682" s="33" t="s">
        <v>38</v>
      </c>
      <c r="J5682" s="62">
        <v>95722</v>
      </c>
      <c r="K5682" s="33" t="s">
        <v>1000</v>
      </c>
      <c r="L5682" s="33" t="s">
        <v>1001</v>
      </c>
      <c r="M5682" s="1" t="s">
        <v>46849</v>
      </c>
      <c r="N5682" s="33" t="s">
        <v>20</v>
      </c>
      <c r="O5682" s="33" t="s">
        <v>1002</v>
      </c>
      <c r="P5682" s="33" t="s">
        <v>45771</v>
      </c>
      <c r="Q5682" s="33" t="s">
        <v>29986</v>
      </c>
      <c r="R5682" s="39" t="s">
        <v>18812</v>
      </c>
      <c r="S5682" s="33" t="s">
        <v>509</v>
      </c>
      <c r="T5682" s="33" t="s">
        <v>21</v>
      </c>
      <c r="U5682" s="33" t="s">
        <v>26689</v>
      </c>
      <c r="V5682" s="33" t="s">
        <v>26484</v>
      </c>
      <c r="W5682" s="33" t="s">
        <v>26485</v>
      </c>
      <c r="X5682" s="33" t="s">
        <v>93</v>
      </c>
      <c r="Y5682" s="33">
        <v>673</v>
      </c>
      <c r="AA5682" s="33" t="s">
        <v>42844</v>
      </c>
      <c r="AB5682" s="33">
        <v>2764</v>
      </c>
      <c r="AC5682" s="103">
        <v>16415</v>
      </c>
    </row>
    <row r="5683" spans="1:29" ht="13" customHeight="1" x14ac:dyDescent="0.2">
      <c r="A5683" s="33" t="s">
        <v>1003</v>
      </c>
      <c r="B5683" s="33">
        <v>31</v>
      </c>
      <c r="C5683" s="33" t="s">
        <v>13</v>
      </c>
      <c r="D5683" s="33" t="s">
        <v>30</v>
      </c>
      <c r="F5683" s="94">
        <v>42208</v>
      </c>
      <c r="G5683" s="33" t="s">
        <v>1004</v>
      </c>
      <c r="H5683" s="33" t="s">
        <v>1005</v>
      </c>
      <c r="I5683" s="33" t="s">
        <v>121</v>
      </c>
      <c r="J5683" s="62">
        <v>55447</v>
      </c>
      <c r="K5683" s="33" t="s">
        <v>1006</v>
      </c>
      <c r="L5683" s="33" t="s">
        <v>1007</v>
      </c>
      <c r="M5683" s="1" t="s">
        <v>48224</v>
      </c>
      <c r="N5683" s="33" t="s">
        <v>4952</v>
      </c>
      <c r="O5683" s="33" t="s">
        <v>1039</v>
      </c>
      <c r="P5683" s="33" t="s">
        <v>504</v>
      </c>
      <c r="Q5683" s="33" t="s">
        <v>29986</v>
      </c>
      <c r="R568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683" s="33" t="s">
        <v>509</v>
      </c>
      <c r="T5683" s="33" t="s">
        <v>45897</v>
      </c>
      <c r="U5683" s="33" t="s">
        <v>49804</v>
      </c>
      <c r="V5683" s="33" t="s">
        <v>26484</v>
      </c>
      <c r="W5683" s="33" t="s">
        <v>26485</v>
      </c>
      <c r="X5683" s="33" t="s">
        <v>93</v>
      </c>
      <c r="Y5683" s="33">
        <v>670</v>
      </c>
      <c r="AA5683" s="33" t="s">
        <v>42844</v>
      </c>
      <c r="AB5683" s="33">
        <v>2766</v>
      </c>
      <c r="AC5683" s="103">
        <v>16418</v>
      </c>
    </row>
    <row r="5684" spans="1:29" ht="13" customHeight="1" x14ac:dyDescent="0.2">
      <c r="A5684" s="33" t="s">
        <v>1015</v>
      </c>
      <c r="B5684" s="33">
        <v>47</v>
      </c>
      <c r="C5684" s="33" t="s">
        <v>13</v>
      </c>
      <c r="D5684" s="33" t="s">
        <v>30</v>
      </c>
      <c r="F5684" s="94">
        <v>42208</v>
      </c>
      <c r="G5684" s="33" t="s">
        <v>1016</v>
      </c>
      <c r="H5684" s="33" t="s">
        <v>879</v>
      </c>
      <c r="I5684" s="33" t="s">
        <v>1017</v>
      </c>
      <c r="J5684" s="62">
        <v>82633</v>
      </c>
      <c r="K5684" s="33" t="s">
        <v>1018</v>
      </c>
      <c r="L5684" s="33" t="s">
        <v>1019</v>
      </c>
      <c r="M5684" s="1" t="s">
        <v>48223</v>
      </c>
      <c r="N5684" s="33" t="s">
        <v>20</v>
      </c>
      <c r="O5684" s="33" t="s">
        <v>19038</v>
      </c>
      <c r="P5684" s="33" t="s">
        <v>45771</v>
      </c>
      <c r="Q5684" s="33" t="s">
        <v>29986</v>
      </c>
      <c r="R5684" s="39" t="s">
        <v>18811</v>
      </c>
      <c r="S5684" s="33" t="s">
        <v>93</v>
      </c>
      <c r="T5684" s="33" t="s">
        <v>45897</v>
      </c>
      <c r="U5684" s="33" t="s">
        <v>39851</v>
      </c>
      <c r="V5684" s="33" t="s">
        <v>26484</v>
      </c>
      <c r="W5684" s="33" t="s">
        <v>26485</v>
      </c>
      <c r="X5684" s="33" t="s">
        <v>93</v>
      </c>
      <c r="Y5684" s="33">
        <v>672</v>
      </c>
      <c r="AA5684" s="33" t="s">
        <v>42843</v>
      </c>
      <c r="AB5684" s="33">
        <v>2765</v>
      </c>
      <c r="AC5684" s="103">
        <v>16416</v>
      </c>
    </row>
    <row r="5685" spans="1:29" ht="13" customHeight="1" x14ac:dyDescent="0.2">
      <c r="A5685" s="33" t="s">
        <v>26480</v>
      </c>
      <c r="B5685" s="33">
        <v>25</v>
      </c>
      <c r="C5685" s="33" t="s">
        <v>13</v>
      </c>
      <c r="D5685" s="33" t="s">
        <v>41</v>
      </c>
      <c r="F5685" s="94">
        <v>42207</v>
      </c>
      <c r="G5685" s="33" t="s">
        <v>1033</v>
      </c>
      <c r="H5685" s="33" t="s">
        <v>1034</v>
      </c>
      <c r="I5685" s="33" t="s">
        <v>406</v>
      </c>
      <c r="J5685" s="62">
        <v>53566</v>
      </c>
      <c r="K5685" s="33" t="s">
        <v>1035</v>
      </c>
      <c r="L5685" s="33" t="s">
        <v>1036</v>
      </c>
      <c r="M5685" s="1" t="s">
        <v>48225</v>
      </c>
      <c r="N5685" s="33" t="s">
        <v>20</v>
      </c>
      <c r="O5685" s="33" t="s">
        <v>1037</v>
      </c>
      <c r="P5685" s="33" t="s">
        <v>947</v>
      </c>
      <c r="Q5685" s="33" t="s">
        <v>29986</v>
      </c>
      <c r="R5685" s="39" t="s">
        <v>18810</v>
      </c>
      <c r="S5685" s="33" t="s">
        <v>93</v>
      </c>
      <c r="T5685" s="33" t="s">
        <v>21</v>
      </c>
      <c r="U5685" s="33" t="s">
        <v>26689</v>
      </c>
      <c r="V5685" s="33" t="s">
        <v>26484</v>
      </c>
      <c r="W5685" s="33" t="s">
        <v>26485</v>
      </c>
      <c r="X5685" s="33" t="s">
        <v>93</v>
      </c>
      <c r="Y5685" s="33">
        <v>666</v>
      </c>
      <c r="AA5685" s="33" t="s">
        <v>42843</v>
      </c>
      <c r="AB5685" s="33">
        <v>2759</v>
      </c>
      <c r="AC5685" s="103">
        <v>16408</v>
      </c>
    </row>
    <row r="5686" spans="1:29" ht="13" customHeight="1" x14ac:dyDescent="0.2">
      <c r="A5686" s="33" t="s">
        <v>1022</v>
      </c>
      <c r="B5686" s="33">
        <v>26</v>
      </c>
      <c r="C5686" s="33" t="s">
        <v>13</v>
      </c>
      <c r="D5686" s="33" t="s">
        <v>78</v>
      </c>
      <c r="F5686" s="94">
        <v>42207</v>
      </c>
      <c r="G5686" s="33" t="s">
        <v>1023</v>
      </c>
      <c r="H5686" s="33" t="s">
        <v>1024</v>
      </c>
      <c r="I5686" s="33" t="s">
        <v>366</v>
      </c>
      <c r="J5686" s="62">
        <v>73111</v>
      </c>
      <c r="K5686" s="33" t="s">
        <v>1025</v>
      </c>
      <c r="L5686" s="33" t="s">
        <v>1026</v>
      </c>
      <c r="M5686" s="1" t="s">
        <v>46313</v>
      </c>
      <c r="N5686" s="33" t="s">
        <v>4952</v>
      </c>
      <c r="O5686" s="33" t="s">
        <v>1027</v>
      </c>
      <c r="P5686" s="33" t="s">
        <v>45771</v>
      </c>
      <c r="Q5686" s="33" t="s">
        <v>29986</v>
      </c>
      <c r="R568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686" s="33" t="s">
        <v>93</v>
      </c>
      <c r="T5686" s="33" t="s">
        <v>21</v>
      </c>
      <c r="U5686" s="33" t="s">
        <v>26682</v>
      </c>
      <c r="V5686" s="33" t="s">
        <v>26482</v>
      </c>
      <c r="W5686" s="33" t="s">
        <v>19153</v>
      </c>
      <c r="X5686" s="33" t="s">
        <v>93</v>
      </c>
      <c r="Y5686" s="33">
        <v>667</v>
      </c>
      <c r="AA5686" s="33" t="s">
        <v>42842</v>
      </c>
      <c r="AB5686" s="33">
        <v>2761</v>
      </c>
      <c r="AC5686" s="103">
        <v>16410</v>
      </c>
    </row>
    <row r="5687" spans="1:29" ht="13" customHeight="1" x14ac:dyDescent="0.2">
      <c r="A5687" s="33" t="s">
        <v>1028</v>
      </c>
      <c r="B5687" s="33">
        <v>27</v>
      </c>
      <c r="C5687" s="33" t="s">
        <v>13</v>
      </c>
      <c r="D5687" s="33" t="s">
        <v>78</v>
      </c>
      <c r="F5687" s="94">
        <v>42207</v>
      </c>
      <c r="G5687" s="33" t="s">
        <v>1029</v>
      </c>
      <c r="H5687" s="33" t="s">
        <v>1030</v>
      </c>
      <c r="I5687" s="33" t="s">
        <v>373</v>
      </c>
      <c r="J5687" s="62">
        <v>19154</v>
      </c>
      <c r="K5687" s="33" t="s">
        <v>1030</v>
      </c>
      <c r="L5687" s="33" t="s">
        <v>1031</v>
      </c>
      <c r="M5687" s="1" t="s">
        <v>45971</v>
      </c>
      <c r="N5687" s="33" t="s">
        <v>20</v>
      </c>
      <c r="O5687" s="33" t="s">
        <v>1032</v>
      </c>
      <c r="P5687" s="33" t="s">
        <v>947</v>
      </c>
      <c r="Q5687" s="33" t="s">
        <v>29986</v>
      </c>
      <c r="R5687"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687" s="33" t="s">
        <v>93</v>
      </c>
      <c r="T5687" s="33" t="s">
        <v>21</v>
      </c>
      <c r="U5687" s="33" t="s">
        <v>26689</v>
      </c>
      <c r="V5687" s="33" t="s">
        <v>26484</v>
      </c>
      <c r="W5687" s="33" t="s">
        <v>26485</v>
      </c>
      <c r="X5687" s="33" t="s">
        <v>93</v>
      </c>
      <c r="Y5687" s="33">
        <v>669</v>
      </c>
      <c r="AA5687" s="33" t="s">
        <v>42844</v>
      </c>
      <c r="AB5687" s="33">
        <v>2760</v>
      </c>
      <c r="AC5687" s="103">
        <v>16412</v>
      </c>
    </row>
    <row r="5688" spans="1:29" ht="13" customHeight="1" x14ac:dyDescent="0.2">
      <c r="A5688" s="33" t="s">
        <v>1046</v>
      </c>
      <c r="B5688" s="33">
        <v>24</v>
      </c>
      <c r="C5688" s="33" t="s">
        <v>13</v>
      </c>
      <c r="D5688" s="33" t="s">
        <v>30</v>
      </c>
      <c r="F5688" s="94">
        <v>42206</v>
      </c>
      <c r="G5688" s="33" t="s">
        <v>1047</v>
      </c>
      <c r="H5688" s="33" t="s">
        <v>1048</v>
      </c>
      <c r="I5688" s="33" t="s">
        <v>55</v>
      </c>
      <c r="J5688" s="62">
        <v>33334</v>
      </c>
      <c r="K5688" s="33" t="s">
        <v>1049</v>
      </c>
      <c r="L5688" s="33" t="s">
        <v>4032</v>
      </c>
      <c r="M5688" s="1" t="s">
        <v>46098</v>
      </c>
      <c r="N5688" s="33" t="s">
        <v>20</v>
      </c>
      <c r="O5688" s="33" t="s">
        <v>1050</v>
      </c>
      <c r="P5688" s="33" t="s">
        <v>947</v>
      </c>
      <c r="Q5688" s="33" t="s">
        <v>29986</v>
      </c>
      <c r="R5688" s="39" t="s">
        <v>18809</v>
      </c>
      <c r="S5688" s="33" t="s">
        <v>93</v>
      </c>
      <c r="T5688" s="33" t="s">
        <v>21</v>
      </c>
      <c r="U5688" s="33" t="s">
        <v>26689</v>
      </c>
      <c r="V5688" s="33" t="s">
        <v>26482</v>
      </c>
      <c r="W5688" s="33" t="s">
        <v>26483</v>
      </c>
      <c r="X5688" s="33" t="s">
        <v>93</v>
      </c>
      <c r="Y5688" s="33">
        <v>662</v>
      </c>
      <c r="AA5688" s="33" t="s">
        <v>42842</v>
      </c>
      <c r="AB5688" s="33">
        <v>2756</v>
      </c>
      <c r="AC5688" s="103">
        <v>16405</v>
      </c>
    </row>
    <row r="5689" spans="1:29" ht="13" customHeight="1" x14ac:dyDescent="0.2">
      <c r="A5689" s="33" t="s">
        <v>1051</v>
      </c>
      <c r="B5689" s="33">
        <v>35</v>
      </c>
      <c r="C5689" s="33" t="s">
        <v>13</v>
      </c>
      <c r="D5689" s="33" t="s">
        <v>30</v>
      </c>
      <c r="F5689" s="94">
        <v>42206</v>
      </c>
      <c r="G5689" s="33" t="s">
        <v>1052</v>
      </c>
      <c r="H5689" s="33" t="s">
        <v>1053</v>
      </c>
      <c r="I5689" s="33" t="s">
        <v>159</v>
      </c>
      <c r="J5689" s="62">
        <v>31545</v>
      </c>
      <c r="K5689" s="33" t="s">
        <v>1054</v>
      </c>
      <c r="L5689" s="33" t="s">
        <v>29500</v>
      </c>
      <c r="M5689" s="1" t="s">
        <v>48226</v>
      </c>
      <c r="N5689" s="33" t="s">
        <v>20</v>
      </c>
      <c r="O5689" s="33" t="s">
        <v>1055</v>
      </c>
      <c r="P5689" s="33" t="s">
        <v>45771</v>
      </c>
      <c r="Q5689" s="33" t="s">
        <v>29986</v>
      </c>
      <c r="R5689" s="39" t="s">
        <v>18808</v>
      </c>
      <c r="S5689" s="33" t="s">
        <v>22</v>
      </c>
      <c r="T5689" s="33" t="s">
        <v>21</v>
      </c>
      <c r="U5689" s="33" t="s">
        <v>26689</v>
      </c>
      <c r="V5689" s="33" t="s">
        <v>26484</v>
      </c>
      <c r="W5689" s="33" t="s">
        <v>26485</v>
      </c>
      <c r="X5689" s="33" t="s">
        <v>93</v>
      </c>
      <c r="Y5689" s="33">
        <v>663</v>
      </c>
      <c r="AA5689" s="33" t="s">
        <v>42843</v>
      </c>
      <c r="AB5689" s="33">
        <v>2757</v>
      </c>
      <c r="AC5689" s="103">
        <v>16406</v>
      </c>
    </row>
    <row r="5690" spans="1:29" ht="13" customHeight="1" x14ac:dyDescent="0.2">
      <c r="A5690" s="33" t="s">
        <v>1040</v>
      </c>
      <c r="B5690" s="33">
        <v>47</v>
      </c>
      <c r="C5690" s="33" t="s">
        <v>13</v>
      </c>
      <c r="D5690" s="33" t="s">
        <v>30</v>
      </c>
      <c r="F5690" s="94">
        <v>42206</v>
      </c>
      <c r="G5690" s="33" t="s">
        <v>1041</v>
      </c>
      <c r="H5690" s="33" t="s">
        <v>1042</v>
      </c>
      <c r="I5690" s="33" t="s">
        <v>159</v>
      </c>
      <c r="J5690" s="62">
        <v>30184</v>
      </c>
      <c r="K5690" s="33" t="s">
        <v>1043</v>
      </c>
      <c r="L5690" s="33" t="s">
        <v>1044</v>
      </c>
      <c r="M5690" s="1" t="s">
        <v>48063</v>
      </c>
      <c r="N5690" s="33" t="s">
        <v>20</v>
      </c>
      <c r="O5690" s="33" t="s">
        <v>1045</v>
      </c>
      <c r="P5690" s="33" t="s">
        <v>45771</v>
      </c>
      <c r="Q5690" s="33" t="s">
        <v>29986</v>
      </c>
      <c r="R5690" s="39" t="s">
        <v>18807</v>
      </c>
      <c r="S5690" s="33" t="s">
        <v>93</v>
      </c>
      <c r="T5690" s="33" t="s">
        <v>45897</v>
      </c>
      <c r="U5690" s="33" t="s">
        <v>49804</v>
      </c>
      <c r="V5690" s="33" t="s">
        <v>26482</v>
      </c>
      <c r="W5690" s="33" t="s">
        <v>26485</v>
      </c>
      <c r="X5690" s="33" t="s">
        <v>93</v>
      </c>
      <c r="Y5690" s="33">
        <v>661</v>
      </c>
      <c r="AA5690" s="33" t="s">
        <v>42843</v>
      </c>
      <c r="AB5690" s="33">
        <v>2758</v>
      </c>
      <c r="AC5690" s="103">
        <v>16407</v>
      </c>
    </row>
    <row r="5691" spans="1:29" ht="13" customHeight="1" x14ac:dyDescent="0.2">
      <c r="A5691" s="33" t="s">
        <v>1070</v>
      </c>
      <c r="B5691" s="33">
        <v>35</v>
      </c>
      <c r="C5691" s="33" t="s">
        <v>13</v>
      </c>
      <c r="D5691" s="33" t="s">
        <v>30</v>
      </c>
      <c r="F5691" s="94">
        <v>42205</v>
      </c>
      <c r="G5691" s="33" t="s">
        <v>1071</v>
      </c>
      <c r="H5691" s="33" t="s">
        <v>1072</v>
      </c>
      <c r="I5691" s="33" t="s">
        <v>66</v>
      </c>
      <c r="J5691" s="62">
        <v>77665</v>
      </c>
      <c r="K5691" s="33" t="s">
        <v>1073</v>
      </c>
      <c r="L5691" s="33" t="s">
        <v>1074</v>
      </c>
      <c r="M5691" s="1" t="s">
        <v>48227</v>
      </c>
      <c r="N5691" s="33" t="s">
        <v>20</v>
      </c>
      <c r="O5691" s="33" t="s">
        <v>1075</v>
      </c>
      <c r="P5691" s="33" t="s">
        <v>947</v>
      </c>
      <c r="Q5691" s="33" t="s">
        <v>29986</v>
      </c>
      <c r="R5691" s="39" t="s">
        <v>18805</v>
      </c>
      <c r="S5691" s="33" t="s">
        <v>93</v>
      </c>
      <c r="T5691" s="33" t="s">
        <v>21</v>
      </c>
      <c r="U5691" s="33" t="s">
        <v>26689</v>
      </c>
      <c r="V5691" s="33" t="s">
        <v>26484</v>
      </c>
      <c r="W5691" s="33" t="s">
        <v>19153</v>
      </c>
      <c r="X5691" s="33" t="s">
        <v>93</v>
      </c>
      <c r="Y5691" s="33">
        <v>658</v>
      </c>
      <c r="AA5691" s="33" t="s">
        <v>42843</v>
      </c>
      <c r="AB5691" s="33">
        <v>2753</v>
      </c>
      <c r="AC5691" s="103">
        <v>16402</v>
      </c>
    </row>
    <row r="5692" spans="1:29" ht="13" customHeight="1" x14ac:dyDescent="0.2">
      <c r="A5692" s="33" t="s">
        <v>1065</v>
      </c>
      <c r="B5692" s="33">
        <v>54</v>
      </c>
      <c r="C5692" s="33" t="s">
        <v>13</v>
      </c>
      <c r="D5692" s="33" t="s">
        <v>30</v>
      </c>
      <c r="F5692" s="94">
        <v>42205</v>
      </c>
      <c r="G5692" s="33" t="s">
        <v>1066</v>
      </c>
      <c r="H5692" s="33" t="s">
        <v>1067</v>
      </c>
      <c r="I5692" s="33" t="s">
        <v>366</v>
      </c>
      <c r="J5692" s="62">
        <v>73020</v>
      </c>
      <c r="K5692" s="33" t="s">
        <v>1025</v>
      </c>
      <c r="L5692" s="33" t="s">
        <v>1068</v>
      </c>
      <c r="M5692" s="1" t="s">
        <v>48132</v>
      </c>
      <c r="N5692" s="33" t="s">
        <v>20</v>
      </c>
      <c r="O5692" s="33" t="s">
        <v>1069</v>
      </c>
      <c r="P5692" s="33" t="s">
        <v>504</v>
      </c>
      <c r="Q5692" s="33" t="s">
        <v>29986</v>
      </c>
      <c r="R5692" s="39" t="s">
        <v>18803</v>
      </c>
      <c r="S5692" s="33" t="s">
        <v>93</v>
      </c>
      <c r="T5692" s="33" t="s">
        <v>21</v>
      </c>
      <c r="U5692" s="33" t="s">
        <v>26689</v>
      </c>
      <c r="Z5692" s="33" t="s">
        <v>42353</v>
      </c>
      <c r="AA5692" s="33" t="s">
        <v>42844</v>
      </c>
      <c r="AB5692" s="33">
        <v>2752</v>
      </c>
      <c r="AC5692" s="103">
        <v>16400</v>
      </c>
    </row>
    <row r="5693" spans="1:29" ht="13" customHeight="1" x14ac:dyDescent="0.2">
      <c r="A5693" s="33" t="s">
        <v>1061</v>
      </c>
      <c r="B5693" s="33">
        <v>54</v>
      </c>
      <c r="C5693" s="33" t="s">
        <v>13</v>
      </c>
      <c r="D5693" s="33" t="s">
        <v>14</v>
      </c>
      <c r="F5693" s="94">
        <v>42205</v>
      </c>
      <c r="G5693" s="33" t="s">
        <v>1062</v>
      </c>
      <c r="H5693" s="33" t="s">
        <v>1063</v>
      </c>
      <c r="I5693" s="33" t="s">
        <v>38</v>
      </c>
      <c r="J5693" s="62">
        <v>94536</v>
      </c>
      <c r="K5693" s="33" t="s">
        <v>555</v>
      </c>
      <c r="L5693" s="33" t="s">
        <v>1064</v>
      </c>
      <c r="M5693" s="1" t="s">
        <v>46726</v>
      </c>
      <c r="N5693" s="33" t="s">
        <v>20</v>
      </c>
      <c r="O5693" s="33" t="s">
        <v>29972</v>
      </c>
      <c r="P5693" s="33" t="s">
        <v>45791</v>
      </c>
      <c r="Q5693" s="33" t="s">
        <v>29986</v>
      </c>
      <c r="R5693" s="39" t="s">
        <v>18804</v>
      </c>
      <c r="S5693" s="33" t="s">
        <v>22</v>
      </c>
      <c r="T5693" s="33" t="s">
        <v>21</v>
      </c>
      <c r="U5693" s="33" t="s">
        <v>26682</v>
      </c>
      <c r="V5693" s="33" t="s">
        <v>26482</v>
      </c>
      <c r="W5693" s="33" t="s">
        <v>26485</v>
      </c>
      <c r="X5693" s="33" t="s">
        <v>93</v>
      </c>
      <c r="Y5693" s="33">
        <v>759</v>
      </c>
      <c r="AA5693" s="33" t="s">
        <v>42844</v>
      </c>
      <c r="AB5693" s="33">
        <v>2754</v>
      </c>
      <c r="AC5693" s="103">
        <v>16403</v>
      </c>
    </row>
    <row r="5694" spans="1:29" ht="13" customHeight="1" x14ac:dyDescent="0.2">
      <c r="A5694" s="33" t="s">
        <v>1058</v>
      </c>
      <c r="B5694" s="33" t="s">
        <v>22</v>
      </c>
      <c r="C5694" s="33" t="s">
        <v>13</v>
      </c>
      <c r="D5694" s="33" t="s">
        <v>41</v>
      </c>
      <c r="F5694" s="94">
        <v>42205</v>
      </c>
      <c r="G5694" s="33" t="s">
        <v>1059</v>
      </c>
      <c r="H5694" s="33" t="s">
        <v>671</v>
      </c>
      <c r="I5694" s="33" t="s">
        <v>66</v>
      </c>
      <c r="J5694" s="62">
        <v>77092</v>
      </c>
      <c r="K5694" s="33" t="s">
        <v>512</v>
      </c>
      <c r="L5694" s="33" t="s">
        <v>513</v>
      </c>
      <c r="M5694" s="1" t="s">
        <v>46076</v>
      </c>
      <c r="N5694" s="33" t="s">
        <v>20</v>
      </c>
      <c r="O5694" s="33" t="s">
        <v>1060</v>
      </c>
      <c r="P5694" s="33" t="s">
        <v>45771</v>
      </c>
      <c r="Q5694" s="33" t="s">
        <v>29986</v>
      </c>
      <c r="R5694" s="39" t="s">
        <v>18802</v>
      </c>
      <c r="S5694" s="33" t="s">
        <v>93</v>
      </c>
      <c r="T5694" s="33" t="s">
        <v>21</v>
      </c>
      <c r="U5694" s="33" t="s">
        <v>26689</v>
      </c>
      <c r="Z5694" s="33" t="s">
        <v>42353</v>
      </c>
      <c r="AA5694" s="33" t="s">
        <v>42844</v>
      </c>
      <c r="AB5694" s="33">
        <v>2751</v>
      </c>
      <c r="AC5694" s="103">
        <v>16401</v>
      </c>
    </row>
    <row r="5695" spans="1:29" ht="13" customHeight="1" x14ac:dyDescent="0.2">
      <c r="A5695" s="33" t="s">
        <v>1056</v>
      </c>
      <c r="B5695" s="33">
        <v>24</v>
      </c>
      <c r="C5695" s="33" t="s">
        <v>13</v>
      </c>
      <c r="D5695" s="33" t="s">
        <v>41</v>
      </c>
      <c r="E5695" s="33" t="str">
        <f>HYPERLINK("http://www.killedbypolice.net/victims/150642.jpg","http://www.killedbypolice.net/victims/150642.jpg")</f>
        <v>http://www.killedbypolice.net/victims/150642.jpg</v>
      </c>
      <c r="F5695" s="94">
        <v>42205</v>
      </c>
      <c r="G5695" s="33" t="s">
        <v>1057</v>
      </c>
      <c r="H5695" s="33" t="s">
        <v>80</v>
      </c>
      <c r="I5695" s="33" t="s">
        <v>37</v>
      </c>
      <c r="J5695" s="62">
        <v>60632</v>
      </c>
      <c r="K5695" s="33" t="s">
        <v>81</v>
      </c>
      <c r="L5695" s="33" t="s">
        <v>82</v>
      </c>
      <c r="M5695" s="1" t="s">
        <v>46250</v>
      </c>
      <c r="N5695" s="33" t="s">
        <v>2125</v>
      </c>
      <c r="O5695" s="33" t="s">
        <v>17514</v>
      </c>
      <c r="P5695" s="33" t="s">
        <v>947</v>
      </c>
      <c r="Q5695" s="33" t="s">
        <v>29986</v>
      </c>
      <c r="R5695" s="39" t="s">
        <v>18806</v>
      </c>
      <c r="S5695" s="33" t="s">
        <v>22</v>
      </c>
      <c r="T5695" s="33" t="s">
        <v>45897</v>
      </c>
      <c r="U5695" s="51" t="s">
        <v>49804</v>
      </c>
      <c r="AA5695" s="33" t="s">
        <v>42842</v>
      </c>
      <c r="AB5695" s="33">
        <v>2755</v>
      </c>
      <c r="AC5695" s="103">
        <v>16399</v>
      </c>
    </row>
    <row r="5696" spans="1:29" ht="13" customHeight="1" x14ac:dyDescent="0.2">
      <c r="A5696" s="33" t="s">
        <v>1076</v>
      </c>
      <c r="B5696" s="33">
        <v>43</v>
      </c>
      <c r="C5696" s="33" t="s">
        <v>13</v>
      </c>
      <c r="D5696" s="33" t="s">
        <v>78</v>
      </c>
      <c r="E5696" s="33" t="s">
        <v>1077</v>
      </c>
      <c r="F5696" s="94">
        <v>42204</v>
      </c>
      <c r="G5696" s="33" t="s">
        <v>1078</v>
      </c>
      <c r="H5696" s="33" t="s">
        <v>501</v>
      </c>
      <c r="I5696" s="33" t="s">
        <v>62</v>
      </c>
      <c r="J5696" s="62">
        <v>45219</v>
      </c>
      <c r="K5696" s="33" t="s">
        <v>502</v>
      </c>
      <c r="L5696" s="33" t="s">
        <v>1079</v>
      </c>
      <c r="M5696" s="1" t="s">
        <v>48228</v>
      </c>
      <c r="N5696" s="33" t="s">
        <v>20</v>
      </c>
      <c r="O5696" s="33" t="s">
        <v>19129</v>
      </c>
      <c r="P5696" s="33" t="s">
        <v>26650</v>
      </c>
      <c r="Q5696" s="33" t="s">
        <v>26656</v>
      </c>
      <c r="R5696" s="39" t="str">
        <f>HYPERLINK("http://www.cincinnati.com/story/news/2015/07/29/publish/30830777/","http://www.cincinnati.com/story/news/2015/07/29/publish/30830777/")</f>
        <v>http://www.cincinnati.com/story/news/2015/07/29/publish/30830777/</v>
      </c>
      <c r="S5696" s="33" t="s">
        <v>93</v>
      </c>
      <c r="T5696" s="33" t="s">
        <v>45897</v>
      </c>
      <c r="U5696" s="33" t="s">
        <v>49804</v>
      </c>
      <c r="V5696" s="33" t="s">
        <v>26482</v>
      </c>
      <c r="W5696" s="33" t="s">
        <v>26483</v>
      </c>
      <c r="X5696" s="33" t="s">
        <v>509</v>
      </c>
      <c r="Y5696" s="33">
        <v>653</v>
      </c>
      <c r="AA5696" s="33" t="s">
        <v>42842</v>
      </c>
      <c r="AB5696" s="33">
        <v>2750</v>
      </c>
      <c r="AC5696" s="103">
        <v>16397</v>
      </c>
    </row>
    <row r="5697" spans="1:29" ht="13" customHeight="1" x14ac:dyDescent="0.2">
      <c r="A5697" s="33" t="s">
        <v>1091</v>
      </c>
      <c r="B5697" s="33">
        <v>22</v>
      </c>
      <c r="C5697" s="33" t="s">
        <v>13</v>
      </c>
      <c r="D5697" s="33" t="s">
        <v>30</v>
      </c>
      <c r="F5697" s="94">
        <v>42203</v>
      </c>
      <c r="G5697" s="33" t="s">
        <v>1092</v>
      </c>
      <c r="H5697" s="33" t="s">
        <v>1093</v>
      </c>
      <c r="I5697" s="33" t="s">
        <v>191</v>
      </c>
      <c r="J5697" s="62">
        <v>80526</v>
      </c>
      <c r="K5697" s="33" t="s">
        <v>507</v>
      </c>
      <c r="L5697" s="33" t="s">
        <v>22837</v>
      </c>
      <c r="M5697" s="1" t="s">
        <v>47438</v>
      </c>
      <c r="N5697" s="33" t="s">
        <v>20</v>
      </c>
      <c r="O5697" s="33" t="s">
        <v>1094</v>
      </c>
      <c r="P5697" s="33" t="s">
        <v>504</v>
      </c>
      <c r="Q5697" s="33" t="s">
        <v>29986</v>
      </c>
      <c r="R5697"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697" s="33" t="s">
        <v>509</v>
      </c>
      <c r="T5697" s="33" t="s">
        <v>21</v>
      </c>
      <c r="U5697" s="33" t="s">
        <v>26682</v>
      </c>
      <c r="V5697" s="33" t="s">
        <v>26484</v>
      </c>
      <c r="W5697" s="33" t="s">
        <v>26485</v>
      </c>
      <c r="X5697" s="33" t="s">
        <v>93</v>
      </c>
      <c r="Y5697" s="33">
        <v>650</v>
      </c>
      <c r="AA5697" s="33" t="s">
        <v>42844</v>
      </c>
      <c r="AB5697" s="33">
        <v>2747</v>
      </c>
      <c r="AC5697" s="103">
        <v>16391</v>
      </c>
    </row>
    <row r="5698" spans="1:29" ht="13" customHeight="1" x14ac:dyDescent="0.2">
      <c r="A5698" s="33" t="s">
        <v>1088</v>
      </c>
      <c r="B5698" s="33">
        <v>46</v>
      </c>
      <c r="C5698" s="33" t="s">
        <v>13</v>
      </c>
      <c r="D5698" s="33" t="s">
        <v>30</v>
      </c>
      <c r="F5698" s="94">
        <v>42203</v>
      </c>
      <c r="G5698" s="33" t="s">
        <v>1089</v>
      </c>
      <c r="H5698" s="33" t="s">
        <v>581</v>
      </c>
      <c r="I5698" s="33" t="s">
        <v>111</v>
      </c>
      <c r="J5698" s="62">
        <v>85051</v>
      </c>
      <c r="K5698" s="33" t="s">
        <v>582</v>
      </c>
      <c r="L5698" s="33" t="s">
        <v>583</v>
      </c>
      <c r="M5698" s="1" t="s">
        <v>45935</v>
      </c>
      <c r="N5698" s="33" t="s">
        <v>20</v>
      </c>
      <c r="O5698" s="33" t="s">
        <v>1090</v>
      </c>
      <c r="P5698" s="33" t="s">
        <v>947</v>
      </c>
      <c r="Q5698" s="33" t="s">
        <v>29986</v>
      </c>
      <c r="R5698"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698" s="33" t="s">
        <v>93</v>
      </c>
      <c r="T5698" s="33" t="s">
        <v>21</v>
      </c>
      <c r="U5698" s="33" t="s">
        <v>26689</v>
      </c>
      <c r="V5698" s="33" t="s">
        <v>26484</v>
      </c>
      <c r="W5698" s="33" t="s">
        <v>26485</v>
      </c>
      <c r="X5698" s="33" t="s">
        <v>93</v>
      </c>
      <c r="Y5698" s="33">
        <v>652</v>
      </c>
      <c r="AA5698" s="33" t="s">
        <v>42842</v>
      </c>
      <c r="AB5698" s="33">
        <v>2745</v>
      </c>
      <c r="AC5698" s="103">
        <v>16389</v>
      </c>
    </row>
    <row r="5699" spans="1:29" ht="13" customHeight="1" x14ac:dyDescent="0.2">
      <c r="A5699" s="33" t="s">
        <v>1095</v>
      </c>
      <c r="B5699" s="33">
        <v>65</v>
      </c>
      <c r="C5699" s="33" t="s">
        <v>13</v>
      </c>
      <c r="D5699" s="33" t="s">
        <v>30</v>
      </c>
      <c r="F5699" s="94">
        <v>42203</v>
      </c>
      <c r="G5699" s="33" t="s">
        <v>1096</v>
      </c>
      <c r="H5699" s="33" t="s">
        <v>1097</v>
      </c>
      <c r="I5699" s="33" t="s">
        <v>336</v>
      </c>
      <c r="J5699" s="62">
        <v>67701</v>
      </c>
      <c r="K5699" s="33" t="s">
        <v>1098</v>
      </c>
      <c r="L5699" s="33" t="s">
        <v>1099</v>
      </c>
      <c r="M5699" s="1" t="s">
        <v>48229</v>
      </c>
      <c r="N5699" s="33" t="s">
        <v>20</v>
      </c>
      <c r="O5699" s="33" t="s">
        <v>1100</v>
      </c>
      <c r="P5699" s="33" t="s">
        <v>947</v>
      </c>
      <c r="Q5699" s="33" t="s">
        <v>29986</v>
      </c>
      <c r="R5699"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699" s="33" t="s">
        <v>93</v>
      </c>
      <c r="T5699" s="33" t="s">
        <v>21</v>
      </c>
      <c r="U5699" s="33" t="s">
        <v>26689</v>
      </c>
      <c r="V5699" s="33" t="s">
        <v>26484</v>
      </c>
      <c r="W5699" s="33" t="s">
        <v>26485</v>
      </c>
      <c r="X5699" s="33" t="s">
        <v>93</v>
      </c>
      <c r="Y5699" s="33">
        <v>654</v>
      </c>
      <c r="AA5699" s="33" t="s">
        <v>42843</v>
      </c>
      <c r="AB5699" s="33">
        <v>2746</v>
      </c>
      <c r="AC5699" s="103">
        <v>16392</v>
      </c>
    </row>
    <row r="5700" spans="1:29" ht="13" customHeight="1" x14ac:dyDescent="0.2">
      <c r="A5700" s="33" t="s">
        <v>1082</v>
      </c>
      <c r="B5700" s="33">
        <v>26</v>
      </c>
      <c r="C5700" s="33" t="s">
        <v>13</v>
      </c>
      <c r="D5700" s="33" t="s">
        <v>41</v>
      </c>
      <c r="F5700" s="94">
        <v>42203</v>
      </c>
      <c r="G5700" s="33" t="s">
        <v>1083</v>
      </c>
      <c r="H5700" s="33" t="s">
        <v>1084</v>
      </c>
      <c r="I5700" s="33" t="s">
        <v>38</v>
      </c>
      <c r="J5700" s="62">
        <v>93223</v>
      </c>
      <c r="K5700" s="33" t="s">
        <v>1085</v>
      </c>
      <c r="L5700" s="33" t="s">
        <v>1086</v>
      </c>
      <c r="M5700" s="1" t="s">
        <v>48230</v>
      </c>
      <c r="N5700" s="33" t="s">
        <v>20</v>
      </c>
      <c r="O5700" s="33" t="s">
        <v>1087</v>
      </c>
      <c r="P5700" s="33" t="s">
        <v>947</v>
      </c>
      <c r="Q5700" s="33" t="s">
        <v>29986</v>
      </c>
      <c r="R5700"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00" s="33" t="s">
        <v>93</v>
      </c>
      <c r="T5700" s="33" t="s">
        <v>45897</v>
      </c>
      <c r="U5700" s="51" t="s">
        <v>49804</v>
      </c>
      <c r="AA5700" s="33" t="s">
        <v>42844</v>
      </c>
      <c r="AB5700" s="33">
        <v>2748</v>
      </c>
      <c r="AC5700" s="103">
        <v>16390</v>
      </c>
    </row>
    <row r="5701" spans="1:29" ht="13" customHeight="1" x14ac:dyDescent="0.2">
      <c r="A5701" s="33" t="s">
        <v>1101</v>
      </c>
      <c r="B5701" s="33">
        <v>30</v>
      </c>
      <c r="C5701" s="33" t="s">
        <v>13</v>
      </c>
      <c r="D5701" s="33" t="s">
        <v>30</v>
      </c>
      <c r="F5701" s="94">
        <v>42203</v>
      </c>
      <c r="G5701" s="33" t="s">
        <v>1102</v>
      </c>
      <c r="H5701" s="33" t="s">
        <v>1103</v>
      </c>
      <c r="I5701" s="33" t="s">
        <v>618</v>
      </c>
      <c r="J5701" s="62">
        <v>38654</v>
      </c>
      <c r="K5701" s="33" t="s">
        <v>1104</v>
      </c>
      <c r="L5701" s="33" t="s">
        <v>1105</v>
      </c>
      <c r="M5701" s="1" t="s">
        <v>47505</v>
      </c>
      <c r="N5701" s="33" t="s">
        <v>2125</v>
      </c>
      <c r="O5701" s="33" t="s">
        <v>1279</v>
      </c>
      <c r="P5701" s="33" t="s">
        <v>45775</v>
      </c>
      <c r="Q5701" s="33" t="s">
        <v>29986</v>
      </c>
      <c r="R5701" s="39" t="str">
        <f>HYPERLINK("http://www.ksdk.com/story/news/nation/2015/07/20/man-hogtied-police-death/30433375/","http://www.ksdk.com/story/news/nation/2015/07/20/man-hogtied-police-death/30433375/")</f>
        <v>http://www.ksdk.com/story/news/nation/2015/07/20/man-hogtied-police-death/30433375/</v>
      </c>
      <c r="S5701" s="33" t="s">
        <v>22</v>
      </c>
      <c r="T5701" s="33" t="s">
        <v>45897</v>
      </c>
      <c r="U5701" s="51" t="s">
        <v>49804</v>
      </c>
      <c r="AA5701" s="33" t="s">
        <v>42844</v>
      </c>
      <c r="AB5701" s="33">
        <v>2749</v>
      </c>
      <c r="AC5701" s="103">
        <v>16393</v>
      </c>
    </row>
    <row r="5702" spans="1:29" ht="13" customHeight="1" x14ac:dyDescent="0.2">
      <c r="A5702" s="33" t="s">
        <v>1127</v>
      </c>
      <c r="B5702" s="33">
        <v>27</v>
      </c>
      <c r="C5702" s="33" t="s">
        <v>13</v>
      </c>
      <c r="D5702" s="33" t="s">
        <v>30</v>
      </c>
      <c r="F5702" s="94">
        <v>42202</v>
      </c>
      <c r="G5702" s="33" t="s">
        <v>1128</v>
      </c>
      <c r="H5702" s="33" t="s">
        <v>1129</v>
      </c>
      <c r="I5702" s="33" t="s">
        <v>281</v>
      </c>
      <c r="J5702" s="62">
        <v>98115</v>
      </c>
      <c r="K5702" s="33" t="s">
        <v>1130</v>
      </c>
      <c r="L5702" s="33" t="s">
        <v>1131</v>
      </c>
      <c r="M5702" s="1" t="s">
        <v>46009</v>
      </c>
      <c r="N5702" s="33" t="s">
        <v>20</v>
      </c>
      <c r="O5702" s="33" t="s">
        <v>1132</v>
      </c>
      <c r="P5702" s="33" t="s">
        <v>45771</v>
      </c>
      <c r="Q5702" s="33" t="s">
        <v>29986</v>
      </c>
      <c r="R5702" s="39" t="s">
        <v>18796</v>
      </c>
      <c r="S5702" s="33" t="s">
        <v>93</v>
      </c>
      <c r="T5702" s="33" t="s">
        <v>21</v>
      </c>
      <c r="U5702" s="33" t="s">
        <v>26682</v>
      </c>
      <c r="V5702" s="33" t="s">
        <v>26482</v>
      </c>
      <c r="W5702" s="33" t="s">
        <v>26486</v>
      </c>
      <c r="X5702" s="33" t="s">
        <v>93</v>
      </c>
      <c r="Y5702" s="33">
        <v>644</v>
      </c>
      <c r="AA5702" s="33" t="s">
        <v>42842</v>
      </c>
      <c r="AB5702" s="33">
        <v>2741</v>
      </c>
      <c r="AC5702" s="103">
        <v>16382</v>
      </c>
    </row>
    <row r="5703" spans="1:29" ht="13" customHeight="1" x14ac:dyDescent="0.2">
      <c r="A5703" s="33" t="s">
        <v>1123</v>
      </c>
      <c r="B5703" s="33">
        <v>50</v>
      </c>
      <c r="C5703" s="33" t="s">
        <v>13</v>
      </c>
      <c r="D5703" s="33" t="s">
        <v>30</v>
      </c>
      <c r="F5703" s="94">
        <v>42202</v>
      </c>
      <c r="G5703" s="33" t="s">
        <v>1124</v>
      </c>
      <c r="H5703" s="33" t="s">
        <v>1125</v>
      </c>
      <c r="I5703" s="33" t="s">
        <v>38</v>
      </c>
      <c r="J5703" s="62">
        <v>92363</v>
      </c>
      <c r="K5703" s="33" t="s">
        <v>287</v>
      </c>
      <c r="L5703" s="33" t="s">
        <v>288</v>
      </c>
      <c r="M5703" s="1" t="s">
        <v>45919</v>
      </c>
      <c r="N5703" s="33" t="s">
        <v>20</v>
      </c>
      <c r="O5703" s="33" t="s">
        <v>1126</v>
      </c>
      <c r="P5703" s="33" t="s">
        <v>45771</v>
      </c>
      <c r="Q5703" s="33" t="s">
        <v>29986</v>
      </c>
      <c r="R5703" s="39" t="str">
        <f>HYPERLINK("http://www.sbsun.com/general-news/20150718/sheriffs-deputies-shoot-kill-highland-man-in-needles","http://www.sbsun.com/general-news/20150718/sheriffs-deputies-shoot-kill-highland-man-in-needles")</f>
        <v>http://www.sbsun.com/general-news/20150718/sheriffs-deputies-shoot-kill-highland-man-in-needles</v>
      </c>
      <c r="S5703" s="33" t="s">
        <v>509</v>
      </c>
      <c r="T5703" s="33" t="s">
        <v>21</v>
      </c>
      <c r="U5703" s="33" t="s">
        <v>26689</v>
      </c>
      <c r="V5703" s="33" t="s">
        <v>26484</v>
      </c>
      <c r="W5703" s="33" t="s">
        <v>26485</v>
      </c>
      <c r="X5703" s="33" t="s">
        <v>93</v>
      </c>
      <c r="Y5703" s="33">
        <v>655</v>
      </c>
      <c r="AA5703" s="33" t="s">
        <v>42843</v>
      </c>
      <c r="AB5703" s="33">
        <v>2740</v>
      </c>
      <c r="AC5703" s="103">
        <v>16384</v>
      </c>
    </row>
    <row r="5704" spans="1:29" ht="13" customHeight="1" x14ac:dyDescent="0.2">
      <c r="A5704" s="33" t="s">
        <v>1111</v>
      </c>
      <c r="B5704" s="33">
        <v>19</v>
      </c>
      <c r="C5704" s="33" t="s">
        <v>13</v>
      </c>
      <c r="D5704" s="33" t="s">
        <v>78</v>
      </c>
      <c r="E5704" s="33" t="s">
        <v>18780</v>
      </c>
      <c r="F5704" s="94">
        <v>42202</v>
      </c>
      <c r="G5704" s="33" t="s">
        <v>1112</v>
      </c>
      <c r="H5704" s="33" t="s">
        <v>1113</v>
      </c>
      <c r="I5704" s="33" t="s">
        <v>297</v>
      </c>
      <c r="J5704" s="62">
        <v>38115</v>
      </c>
      <c r="K5704" s="33" t="s">
        <v>1114</v>
      </c>
      <c r="L5704" s="33" t="s">
        <v>1115</v>
      </c>
      <c r="M5704" s="1" t="s">
        <v>46341</v>
      </c>
      <c r="N5704" s="33" t="s">
        <v>20</v>
      </c>
      <c r="O5704" s="33" t="s">
        <v>1116</v>
      </c>
      <c r="P5704" s="33" t="s">
        <v>45771</v>
      </c>
      <c r="Q5704" s="33" t="s">
        <v>29986</v>
      </c>
      <c r="R5704" s="39" t="str">
        <f>HYPERLINK("http://www.wmcactionnews5.com/story/29578116/man-dead-after-struggle-with-mpd-officer","http://www.wmcactionnews5.com/story/29578116/man-dead-after-struggle-with-mpd-officer")</f>
        <v>http://www.wmcactionnews5.com/story/29578116/man-dead-after-struggle-with-mpd-officer</v>
      </c>
      <c r="S5704" s="33" t="s">
        <v>93</v>
      </c>
      <c r="T5704" s="33" t="s">
        <v>45897</v>
      </c>
      <c r="U5704" s="33" t="s">
        <v>49804</v>
      </c>
      <c r="V5704" s="33" t="s">
        <v>26484</v>
      </c>
      <c r="W5704" s="33" t="s">
        <v>26486</v>
      </c>
      <c r="X5704" s="33" t="s">
        <v>93</v>
      </c>
      <c r="Y5704" s="33">
        <v>657</v>
      </c>
      <c r="AA5704" s="33" t="s">
        <v>42844</v>
      </c>
      <c r="AB5704" s="33">
        <v>2742</v>
      </c>
      <c r="AC5704" s="103">
        <v>16385</v>
      </c>
    </row>
    <row r="5705" spans="1:29" ht="13" customHeight="1" x14ac:dyDescent="0.2">
      <c r="A5705" s="33" t="s">
        <v>1107</v>
      </c>
      <c r="B5705" s="33">
        <v>23</v>
      </c>
      <c r="C5705" s="33" t="s">
        <v>13</v>
      </c>
      <c r="D5705" s="33" t="s">
        <v>78</v>
      </c>
      <c r="E5705" s="33" t="s">
        <v>1108</v>
      </c>
      <c r="F5705" s="94">
        <v>42202</v>
      </c>
      <c r="G5705" s="33" t="s">
        <v>1109</v>
      </c>
      <c r="H5705" s="33" t="s">
        <v>994</v>
      </c>
      <c r="I5705" s="33" t="s">
        <v>55</v>
      </c>
      <c r="J5705" s="62">
        <v>32812</v>
      </c>
      <c r="K5705" s="33" t="s">
        <v>995</v>
      </c>
      <c r="L5705" s="33" t="s">
        <v>996</v>
      </c>
      <c r="M5705" s="1" t="s">
        <v>46233</v>
      </c>
      <c r="N5705" s="33" t="s">
        <v>4952</v>
      </c>
      <c r="O5705" s="33" t="s">
        <v>1110</v>
      </c>
      <c r="P5705" s="33" t="s">
        <v>45771</v>
      </c>
      <c r="Q5705" s="33" t="s">
        <v>29986</v>
      </c>
      <c r="R5705"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05" s="33" t="s">
        <v>93</v>
      </c>
      <c r="T5705" s="33" t="s">
        <v>45897</v>
      </c>
      <c r="U5705" s="33" t="s">
        <v>49804</v>
      </c>
      <c r="V5705" s="33" t="s">
        <v>26484</v>
      </c>
      <c r="W5705" s="33" t="s">
        <v>26486</v>
      </c>
      <c r="X5705" s="33" t="s">
        <v>93</v>
      </c>
      <c r="Y5705" s="33">
        <v>651</v>
      </c>
      <c r="AA5705" s="33" t="s">
        <v>42844</v>
      </c>
      <c r="AB5705" s="33">
        <v>2743</v>
      </c>
      <c r="AC5705" s="103">
        <v>16386</v>
      </c>
    </row>
    <row r="5706" spans="1:29" ht="13" customHeight="1" x14ac:dyDescent="0.2">
      <c r="A5706" s="33" t="s">
        <v>1117</v>
      </c>
      <c r="B5706" s="33">
        <v>24</v>
      </c>
      <c r="C5706" s="33" t="s">
        <v>13</v>
      </c>
      <c r="D5706" s="33" t="s">
        <v>41</v>
      </c>
      <c r="F5706" s="94">
        <v>42202</v>
      </c>
      <c r="G5706" s="33" t="s">
        <v>1118</v>
      </c>
      <c r="H5706" s="33" t="s">
        <v>1119</v>
      </c>
      <c r="I5706" s="33" t="s">
        <v>66</v>
      </c>
      <c r="J5706" s="62">
        <v>78520</v>
      </c>
      <c r="K5706" s="33" t="s">
        <v>1120</v>
      </c>
      <c r="L5706" s="33" t="s">
        <v>1121</v>
      </c>
      <c r="M5706" s="1" t="s">
        <v>46360</v>
      </c>
      <c r="N5706" s="33" t="s">
        <v>20</v>
      </c>
      <c r="O5706" s="33" t="s">
        <v>1122</v>
      </c>
      <c r="P5706" s="33" t="s">
        <v>42395</v>
      </c>
      <c r="Q5706" s="33" t="s">
        <v>29986</v>
      </c>
      <c r="R5706"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06" s="33" t="s">
        <v>93</v>
      </c>
      <c r="T5706" s="33" t="s">
        <v>28</v>
      </c>
      <c r="U5706" s="33" t="s">
        <v>26487</v>
      </c>
      <c r="V5706" s="33" t="s">
        <v>26482</v>
      </c>
      <c r="W5706" s="33" t="s">
        <v>19153</v>
      </c>
      <c r="X5706" s="33" t="s">
        <v>93</v>
      </c>
      <c r="Y5706" s="33">
        <v>660</v>
      </c>
      <c r="AA5706" s="33" t="s">
        <v>42842</v>
      </c>
      <c r="AB5706" s="33">
        <v>2744</v>
      </c>
      <c r="AC5706" s="103">
        <v>16383</v>
      </c>
    </row>
    <row r="5707" spans="1:29" ht="13" customHeight="1" x14ac:dyDescent="0.2">
      <c r="A5707" s="33" t="s">
        <v>1152</v>
      </c>
      <c r="B5707" s="33">
        <v>23</v>
      </c>
      <c r="C5707" s="33" t="s">
        <v>13</v>
      </c>
      <c r="D5707" s="33" t="s">
        <v>127</v>
      </c>
      <c r="E5707" s="33" t="str">
        <f>HYPERLINK("http://media.graytvinc.com/images/saige+hack+2.jpg","http://media.graytvinc.com/images/saige+hack+2.jpg")</f>
        <v>http://media.graytvinc.com/images/saige+hack+2.jpg</v>
      </c>
      <c r="F5707" s="94">
        <v>42201</v>
      </c>
      <c r="G5707" s="33" t="s">
        <v>1153</v>
      </c>
      <c r="H5707" s="33" t="s">
        <v>1154</v>
      </c>
      <c r="I5707" s="33" t="s">
        <v>1017</v>
      </c>
      <c r="J5707" s="62">
        <v>82007</v>
      </c>
      <c r="K5707" s="33" t="s">
        <v>1155</v>
      </c>
      <c r="L5707" s="33" t="s">
        <v>1156</v>
      </c>
      <c r="M5707" s="1" t="s">
        <v>48232</v>
      </c>
      <c r="N5707" s="33" t="s">
        <v>20</v>
      </c>
      <c r="O5707" s="33" t="s">
        <v>1157</v>
      </c>
      <c r="P5707" s="33" t="s">
        <v>45771</v>
      </c>
      <c r="Q5707" s="33" t="s">
        <v>29986</v>
      </c>
      <c r="R5707"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07" s="33" t="s">
        <v>93</v>
      </c>
      <c r="T5707" s="33" t="s">
        <v>21</v>
      </c>
      <c r="U5707" s="33" t="s">
        <v>26689</v>
      </c>
      <c r="V5707" s="33" t="s">
        <v>26484</v>
      </c>
      <c r="W5707" s="33" t="s">
        <v>26485</v>
      </c>
      <c r="X5707" s="33" t="s">
        <v>93</v>
      </c>
      <c r="Y5707" s="33">
        <v>656</v>
      </c>
      <c r="AA5707" s="33" t="s">
        <v>42844</v>
      </c>
      <c r="AB5707" s="33">
        <v>2736</v>
      </c>
      <c r="AC5707" s="103">
        <v>16376</v>
      </c>
    </row>
    <row r="5708" spans="1:29" ht="13" customHeight="1" x14ac:dyDescent="0.2">
      <c r="A5708" s="33" t="s">
        <v>1133</v>
      </c>
      <c r="B5708" s="33">
        <v>24</v>
      </c>
      <c r="C5708" s="33" t="s">
        <v>13</v>
      </c>
      <c r="D5708" s="33" t="s">
        <v>14</v>
      </c>
      <c r="F5708" s="94">
        <v>42201</v>
      </c>
      <c r="G5708" s="33" t="s">
        <v>1134</v>
      </c>
      <c r="H5708" s="33" t="s">
        <v>1135</v>
      </c>
      <c r="I5708" s="33" t="s">
        <v>297</v>
      </c>
      <c r="J5708" s="62">
        <v>37406</v>
      </c>
      <c r="K5708" s="33" t="s">
        <v>502</v>
      </c>
      <c r="L5708" s="33" t="s">
        <v>1136</v>
      </c>
      <c r="M5708" s="1" t="s">
        <v>46579</v>
      </c>
      <c r="N5708" s="33" t="s">
        <v>20</v>
      </c>
      <c r="O5708" s="33" t="s">
        <v>1137</v>
      </c>
      <c r="P5708" s="33" t="s">
        <v>45771</v>
      </c>
      <c r="Q5708" s="33" t="s">
        <v>29986</v>
      </c>
      <c r="R5708" s="39" t="str">
        <f>HYPERLINK("http://www.cnn.com/2015/07/17/us/tennessee-shooter-mohammad-youssuf-abdulazeez/","http://www.cnn.com/2015/07/17/us/tennessee-shooter-mohammad-youssuf-abdulazeez/")</f>
        <v>http://www.cnn.com/2015/07/17/us/tennessee-shooter-mohammad-youssuf-abdulazeez/</v>
      </c>
      <c r="S5708" s="33" t="s">
        <v>509</v>
      </c>
      <c r="T5708" s="33" t="s">
        <v>21</v>
      </c>
      <c r="U5708" s="33" t="s">
        <v>26689</v>
      </c>
      <c r="V5708" s="33" t="s">
        <v>26484</v>
      </c>
      <c r="W5708" s="33" t="s">
        <v>26485</v>
      </c>
      <c r="X5708" s="33" t="s">
        <v>93</v>
      </c>
      <c r="Y5708" s="33">
        <v>649</v>
      </c>
      <c r="AA5708" s="33" t="s">
        <v>42842</v>
      </c>
      <c r="AB5708" s="33">
        <v>2735</v>
      </c>
      <c r="AC5708" s="103">
        <v>16378</v>
      </c>
    </row>
    <row r="5709" spans="1:29" ht="13" customHeight="1" x14ac:dyDescent="0.2">
      <c r="A5709" s="33" t="s">
        <v>1158</v>
      </c>
      <c r="B5709" s="33">
        <v>29</v>
      </c>
      <c r="C5709" s="33" t="s">
        <v>13</v>
      </c>
      <c r="D5709" s="33" t="s">
        <v>30</v>
      </c>
      <c r="F5709" s="94">
        <v>42201</v>
      </c>
      <c r="G5709" s="33" t="s">
        <v>1159</v>
      </c>
      <c r="H5709" s="33" t="s">
        <v>1160</v>
      </c>
      <c r="I5709" s="33" t="s">
        <v>87</v>
      </c>
      <c r="J5709" s="62">
        <v>36467</v>
      </c>
      <c r="K5709" s="33" t="s">
        <v>1161</v>
      </c>
      <c r="L5709" s="33" t="s">
        <v>1162</v>
      </c>
      <c r="M5709" s="1" t="s">
        <v>48233</v>
      </c>
      <c r="N5709" s="33" t="s">
        <v>20</v>
      </c>
      <c r="O5709" s="33" t="s">
        <v>1163</v>
      </c>
      <c r="P5709" s="33" t="s">
        <v>947</v>
      </c>
      <c r="Q5709" s="33" t="s">
        <v>29986</v>
      </c>
      <c r="R5709" s="39" t="str">
        <f>HYPERLINK("http://www.myfoxal.com/story/29566625/man-in-opp-officer-involved-shooting-dies","http://www.myfoxal.com/story/29566625/man-in-opp-officer-involved-shooting-dies")</f>
        <v>http://www.myfoxal.com/story/29566625/man-in-opp-officer-involved-shooting-dies</v>
      </c>
      <c r="S5709" s="33" t="s">
        <v>93</v>
      </c>
      <c r="T5709" s="33" t="s">
        <v>21</v>
      </c>
      <c r="U5709" s="33" t="s">
        <v>26689</v>
      </c>
      <c r="V5709" s="33" t="s">
        <v>26484</v>
      </c>
      <c r="W5709" s="33" t="s">
        <v>26486</v>
      </c>
      <c r="X5709" s="33" t="s">
        <v>93</v>
      </c>
      <c r="Y5709" s="33">
        <v>664</v>
      </c>
      <c r="AA5709" s="33" t="s">
        <v>42843</v>
      </c>
      <c r="AB5709" s="33">
        <v>2737</v>
      </c>
      <c r="AC5709" s="103">
        <v>16377</v>
      </c>
    </row>
    <row r="5710" spans="1:29" ht="13" customHeight="1" x14ac:dyDescent="0.2">
      <c r="A5710" s="33" t="s">
        <v>1147</v>
      </c>
      <c r="B5710" s="33">
        <v>29</v>
      </c>
      <c r="C5710" s="33" t="s">
        <v>13</v>
      </c>
      <c r="D5710" s="33" t="s">
        <v>41</v>
      </c>
      <c r="E5710" s="33" t="str">
        <f>HYPERLINK("https://localtvwiti.files.wordpress.com/2015/07/antonio-gonzales2.jpeg","https://localtvwiti.files.wordpress.com/2015/07/antonio-gonzales2.jpeg")</f>
        <v>https://localtvwiti.files.wordpress.com/2015/07/antonio-gonzales2.jpeg</v>
      </c>
      <c r="F5710" s="94">
        <v>42201</v>
      </c>
      <c r="G5710" s="33" t="s">
        <v>1148</v>
      </c>
      <c r="H5710" s="33" t="s">
        <v>1149</v>
      </c>
      <c r="I5710" s="33" t="s">
        <v>406</v>
      </c>
      <c r="J5710" s="62">
        <v>53226</v>
      </c>
      <c r="K5710" s="33" t="s">
        <v>828</v>
      </c>
      <c r="L5710" s="33" t="s">
        <v>1150</v>
      </c>
      <c r="M5710" s="1" t="s">
        <v>46264</v>
      </c>
      <c r="N5710" s="33" t="s">
        <v>20</v>
      </c>
      <c r="O5710" s="33" t="s">
        <v>1151</v>
      </c>
      <c r="P5710" s="33" t="s">
        <v>947</v>
      </c>
      <c r="Q5710" s="33" t="s">
        <v>29986</v>
      </c>
      <c r="R5710" s="39" t="str">
        <f>HYPERLINK("http://www.nbc15.com/home/headlines/Reports-of-shooting-in-Monroe-318229761.html","http://www.nbc15.com/home/headlines/Reports-of-shooting-in-Monroe-318229761.html")</f>
        <v>http://www.nbc15.com/home/headlines/Reports-of-shooting-in-Monroe-318229761.html</v>
      </c>
      <c r="S5710" s="33" t="s">
        <v>509</v>
      </c>
      <c r="T5710" s="33" t="s">
        <v>21</v>
      </c>
      <c r="U5710" s="33" t="s">
        <v>28142</v>
      </c>
      <c r="V5710" s="33" t="s">
        <v>26482</v>
      </c>
      <c r="W5710" s="33" t="s">
        <v>26485</v>
      </c>
      <c r="X5710" s="33" t="s">
        <v>93</v>
      </c>
      <c r="Y5710" s="33">
        <v>646</v>
      </c>
      <c r="AA5710" s="33" t="s">
        <v>42844</v>
      </c>
      <c r="AB5710" s="33">
        <v>2739</v>
      </c>
      <c r="AC5710" s="103">
        <v>16380</v>
      </c>
    </row>
    <row r="5711" spans="1:29" ht="13" customHeight="1" x14ac:dyDescent="0.2">
      <c r="A5711" s="33" t="s">
        <v>1164</v>
      </c>
      <c r="B5711" s="33">
        <v>30</v>
      </c>
      <c r="C5711" s="33" t="s">
        <v>13</v>
      </c>
      <c r="D5711" s="33" t="s">
        <v>30</v>
      </c>
      <c r="F5711" s="94">
        <v>42201</v>
      </c>
      <c r="G5711" s="33" t="s">
        <v>1165</v>
      </c>
      <c r="H5711" s="33" t="s">
        <v>398</v>
      </c>
      <c r="I5711" s="33" t="s">
        <v>336</v>
      </c>
      <c r="J5711" s="62">
        <v>66205</v>
      </c>
      <c r="K5711" s="33" t="s">
        <v>551</v>
      </c>
      <c r="L5711" s="33" t="s">
        <v>42343</v>
      </c>
      <c r="M5711" s="1" t="s">
        <v>46557</v>
      </c>
      <c r="N5711" s="33" t="s">
        <v>20</v>
      </c>
      <c r="O5711" s="33" t="s">
        <v>1166</v>
      </c>
      <c r="P5711" s="33" t="s">
        <v>504</v>
      </c>
      <c r="Q5711" s="33" t="s">
        <v>29986</v>
      </c>
      <c r="R5711" s="39" t="s">
        <v>18795</v>
      </c>
      <c r="S5711" s="33" t="s">
        <v>93</v>
      </c>
      <c r="T5711" s="33" t="s">
        <v>21</v>
      </c>
      <c r="U5711" s="33" t="s">
        <v>26689</v>
      </c>
      <c r="V5711" s="33" t="s">
        <v>26484</v>
      </c>
      <c r="W5711" s="33" t="s">
        <v>19153</v>
      </c>
      <c r="X5711" s="33" t="s">
        <v>93</v>
      </c>
      <c r="Y5711" s="33">
        <v>648</v>
      </c>
      <c r="AA5711" s="33" t="s">
        <v>42844</v>
      </c>
      <c r="AB5711" s="33">
        <v>2734</v>
      </c>
      <c r="AC5711" s="103">
        <v>16381</v>
      </c>
    </row>
    <row r="5712" spans="1:29" ht="13" customHeight="1" x14ac:dyDescent="0.2">
      <c r="A5712" s="33" t="s">
        <v>1143</v>
      </c>
      <c r="B5712" s="33">
        <v>35</v>
      </c>
      <c r="C5712" s="33" t="s">
        <v>13</v>
      </c>
      <c r="D5712" s="33" t="s">
        <v>78</v>
      </c>
      <c r="F5712" s="94">
        <v>42201</v>
      </c>
      <c r="G5712" s="33" t="s">
        <v>1144</v>
      </c>
      <c r="H5712" s="33" t="s">
        <v>1145</v>
      </c>
      <c r="I5712" s="33" t="s">
        <v>55</v>
      </c>
      <c r="J5712" s="62">
        <v>33030</v>
      </c>
      <c r="K5712" s="33" t="s">
        <v>147</v>
      </c>
      <c r="L5712" s="33" t="s">
        <v>6354</v>
      </c>
      <c r="M5712" s="1" t="s">
        <v>48231</v>
      </c>
      <c r="N5712" s="33" t="s">
        <v>20</v>
      </c>
      <c r="O5712" s="33" t="s">
        <v>1146</v>
      </c>
      <c r="P5712" s="33" t="s">
        <v>49754</v>
      </c>
      <c r="Q5712" s="33" t="s">
        <v>29986</v>
      </c>
      <c r="R5712" s="39" t="str">
        <f>HYPERLINK("http://www.miamiherald.com/news/local/crime/article27524482.html","http://www.miamiherald.com/news/local/crime/article27524482.html")</f>
        <v>http://www.miamiherald.com/news/local/crime/article27524482.html</v>
      </c>
      <c r="S5712" s="33" t="s">
        <v>93</v>
      </c>
      <c r="T5712" s="33" t="s">
        <v>21</v>
      </c>
      <c r="U5712" s="33" t="s">
        <v>26689</v>
      </c>
      <c r="V5712" s="33" t="s">
        <v>26484</v>
      </c>
      <c r="W5712" s="33" t="s">
        <v>26485</v>
      </c>
      <c r="X5712" s="33" t="s">
        <v>93</v>
      </c>
      <c r="Y5712" s="33">
        <v>647</v>
      </c>
      <c r="AA5712" s="33" t="s">
        <v>42844</v>
      </c>
      <c r="AB5712" s="33">
        <v>2733</v>
      </c>
      <c r="AC5712" s="103">
        <v>16379</v>
      </c>
    </row>
    <row r="5713" spans="1:29" ht="13" customHeight="1" x14ac:dyDescent="0.2">
      <c r="A5713" s="33" t="s">
        <v>1138</v>
      </c>
      <c r="B5713" s="33">
        <v>25</v>
      </c>
      <c r="C5713" s="33" t="s">
        <v>13</v>
      </c>
      <c r="D5713" s="33" t="s">
        <v>78</v>
      </c>
      <c r="F5713" s="94">
        <v>42201</v>
      </c>
      <c r="G5713" s="33" t="s">
        <v>1139</v>
      </c>
      <c r="H5713" s="33" t="s">
        <v>1140</v>
      </c>
      <c r="I5713" s="33" t="s">
        <v>38</v>
      </c>
      <c r="J5713" s="62">
        <v>92553</v>
      </c>
      <c r="K5713" s="33" t="s">
        <v>725</v>
      </c>
      <c r="L5713" s="33" t="s">
        <v>1141</v>
      </c>
      <c r="M5713" s="1" t="s">
        <v>48234</v>
      </c>
      <c r="N5713" s="33" t="s">
        <v>4952</v>
      </c>
      <c r="O5713" s="33" t="s">
        <v>17512</v>
      </c>
      <c r="P5713" s="33" t="s">
        <v>45771</v>
      </c>
      <c r="Q5713" s="33" t="s">
        <v>29986</v>
      </c>
      <c r="R5713" s="39" t="s">
        <v>17513</v>
      </c>
      <c r="S5713" s="33" t="s">
        <v>509</v>
      </c>
      <c r="T5713" s="33" t="s">
        <v>28</v>
      </c>
      <c r="U5713" s="33" t="s">
        <v>26528</v>
      </c>
      <c r="V5713" s="33" t="s">
        <v>26482</v>
      </c>
      <c r="W5713" s="33" t="s">
        <v>26485</v>
      </c>
      <c r="X5713" s="33" t="s">
        <v>93</v>
      </c>
      <c r="Y5713" s="33">
        <v>642</v>
      </c>
      <c r="AA5713" s="33" t="s">
        <v>42844</v>
      </c>
      <c r="AB5713" s="33">
        <v>2738</v>
      </c>
      <c r="AC5713" s="103">
        <v>16375</v>
      </c>
    </row>
    <row r="5714" spans="1:29" ht="13" customHeight="1" x14ac:dyDescent="0.2">
      <c r="A5714" s="33" t="s">
        <v>1170</v>
      </c>
      <c r="B5714" s="33">
        <v>43</v>
      </c>
      <c r="C5714" s="33" t="s">
        <v>13</v>
      </c>
      <c r="D5714" s="33" t="s">
        <v>30</v>
      </c>
      <c r="E5714" s="33" t="str">
        <f>HYPERLINK("http://media.mlive.com/grpress/news_impact/photo/eugene-kailingjpg-1325419215b33c26.jpg","http://media.mlive.com/grpress/news_impact/photo/eugene-kailingjpg-1325419215b33c26.jpg")</f>
        <v>http://media.mlive.com/grpress/news_impact/photo/eugene-kailingjpg-1325419215b33c26.jpg</v>
      </c>
      <c r="F5714" s="94">
        <v>42200</v>
      </c>
      <c r="G5714" s="33" t="s">
        <v>1171</v>
      </c>
      <c r="H5714" s="33" t="s">
        <v>389</v>
      </c>
      <c r="I5714" s="33" t="s">
        <v>50</v>
      </c>
      <c r="J5714" s="62">
        <v>49665</v>
      </c>
      <c r="K5714" s="33" t="s">
        <v>1172</v>
      </c>
      <c r="L5714" s="33" t="s">
        <v>3614</v>
      </c>
      <c r="M5714" s="1" t="s">
        <v>47818</v>
      </c>
      <c r="N5714" s="33" t="s">
        <v>4952</v>
      </c>
      <c r="O5714" s="33" t="s">
        <v>889</v>
      </c>
      <c r="P5714" s="33" t="s">
        <v>45771</v>
      </c>
      <c r="Q5714" s="33" t="s">
        <v>29986</v>
      </c>
      <c r="R5714" s="39" t="str">
        <f>HYPERLINK("http://www.mlive.com/news/grand-rapids/index.ssf/2015/07/no_reason_to_shoot_him_step-da.html","http://www.mlive.com/news/grand-rapids/index.ssf/2015/07/no_reason_to_shoot_him_step-da.html")</f>
        <v>http://www.mlive.com/news/grand-rapids/index.ssf/2015/07/no_reason_to_shoot_him_step-da.html</v>
      </c>
      <c r="S5714" s="33" t="s">
        <v>509</v>
      </c>
      <c r="T5714" s="33" t="s">
        <v>21</v>
      </c>
      <c r="U5714" s="33" t="s">
        <v>26496</v>
      </c>
      <c r="V5714" s="33" t="s">
        <v>26482</v>
      </c>
      <c r="W5714" s="33" t="s">
        <v>26485</v>
      </c>
      <c r="X5714" s="33" t="s">
        <v>93</v>
      </c>
      <c r="Y5714" s="33">
        <v>643</v>
      </c>
      <c r="AA5714" s="33" t="s">
        <v>42843</v>
      </c>
      <c r="AB5714" s="33">
        <v>2732</v>
      </c>
      <c r="AC5714" s="103">
        <v>16372</v>
      </c>
    </row>
    <row r="5715" spans="1:29" ht="13" customHeight="1" x14ac:dyDescent="0.2">
      <c r="A5715" s="33" t="s">
        <v>1173</v>
      </c>
      <c r="B5715" s="33">
        <v>20</v>
      </c>
      <c r="C5715" s="33" t="s">
        <v>13</v>
      </c>
      <c r="D5715" s="33" t="s">
        <v>78</v>
      </c>
      <c r="F5715" s="94">
        <v>42199</v>
      </c>
      <c r="G5715" s="33" t="s">
        <v>1174</v>
      </c>
      <c r="H5715" s="33" t="s">
        <v>1175</v>
      </c>
      <c r="I5715" s="33" t="s">
        <v>55</v>
      </c>
      <c r="J5715" s="62">
        <v>34753</v>
      </c>
      <c r="K5715" s="33" t="s">
        <v>1176</v>
      </c>
      <c r="L5715" s="33" t="s">
        <v>1177</v>
      </c>
      <c r="M5715" s="1" t="s">
        <v>46355</v>
      </c>
      <c r="N5715" s="33" t="s">
        <v>20</v>
      </c>
      <c r="O5715" s="33" t="s">
        <v>1178</v>
      </c>
      <c r="P5715" s="33" t="s">
        <v>45771</v>
      </c>
      <c r="Q5715" s="33" t="s">
        <v>29986</v>
      </c>
      <c r="R5715" s="39" t="str">
        <f>HYPERLINK("http://www.clickorlando.com/news/1-dead-in-deputyinvolved-shooting-in-lake-county/34153664","http://www.clickorlando.com/news/1-dead-in-deputyinvolved-shooting-in-lake-county/34153664")</f>
        <v>http://www.clickorlando.com/news/1-dead-in-deputyinvolved-shooting-in-lake-county/34153664</v>
      </c>
      <c r="S5715" s="33" t="s">
        <v>93</v>
      </c>
      <c r="T5715" s="33" t="s">
        <v>21</v>
      </c>
      <c r="U5715" s="33" t="s">
        <v>26689</v>
      </c>
      <c r="V5715" s="33" t="s">
        <v>26484</v>
      </c>
      <c r="W5715" s="33" t="s">
        <v>26485</v>
      </c>
      <c r="X5715" s="33" t="s">
        <v>93</v>
      </c>
      <c r="Y5715" s="33">
        <v>639</v>
      </c>
      <c r="AA5715" s="33" t="s">
        <v>42844</v>
      </c>
      <c r="AB5715" s="33">
        <v>2730</v>
      </c>
      <c r="AC5715" s="103">
        <v>16368</v>
      </c>
    </row>
    <row r="5716" spans="1:29" ht="13" customHeight="1" x14ac:dyDescent="0.2">
      <c r="A5716" s="33" t="s">
        <v>1179</v>
      </c>
      <c r="B5716" s="33">
        <v>76</v>
      </c>
      <c r="C5716" s="33" t="s">
        <v>13</v>
      </c>
      <c r="D5716" s="33" t="s">
        <v>30</v>
      </c>
      <c r="F5716" s="94">
        <v>42199</v>
      </c>
      <c r="G5716" s="33" t="s">
        <v>1180</v>
      </c>
      <c r="H5716" s="33" t="s">
        <v>1181</v>
      </c>
      <c r="I5716" s="33" t="s">
        <v>62</v>
      </c>
      <c r="J5716" s="62">
        <v>44470</v>
      </c>
      <c r="K5716" s="33" t="s">
        <v>1182</v>
      </c>
      <c r="L5716" s="33" t="s">
        <v>1183</v>
      </c>
      <c r="M5716" s="1" t="s">
        <v>48235</v>
      </c>
      <c r="N5716" s="33" t="s">
        <v>20</v>
      </c>
      <c r="O5716" s="33" t="s">
        <v>1184</v>
      </c>
      <c r="P5716" s="33" t="s">
        <v>45771</v>
      </c>
      <c r="Q5716" s="33" t="s">
        <v>29986</v>
      </c>
      <c r="R5716" s="39" t="str">
        <f>HYPERLINK("http://wkbn.com/2015/07/14/man-dies-in-shootout-with-police-in-southington/","http://wkbn.com/2015/07/14/man-dies-in-shootout-with-police-in-southington/")</f>
        <v>http://wkbn.com/2015/07/14/man-dies-in-shootout-with-police-in-southington/</v>
      </c>
      <c r="S5716" s="33" t="s">
        <v>93</v>
      </c>
      <c r="T5716" s="33" t="s">
        <v>21</v>
      </c>
      <c r="U5716" s="33" t="s">
        <v>26689</v>
      </c>
      <c r="V5716" s="33" t="s">
        <v>26484</v>
      </c>
      <c r="W5716" s="33" t="s">
        <v>26485</v>
      </c>
      <c r="X5716" s="33" t="s">
        <v>93</v>
      </c>
      <c r="Y5716" s="33">
        <v>641</v>
      </c>
      <c r="AA5716" s="33" t="s">
        <v>42843</v>
      </c>
      <c r="AB5716" s="33">
        <v>2731</v>
      </c>
      <c r="AC5716" s="103">
        <v>16370</v>
      </c>
    </row>
    <row r="5717" spans="1:29" ht="13" customHeight="1" x14ac:dyDescent="0.2">
      <c r="A5717" s="33" t="s">
        <v>1212</v>
      </c>
      <c r="B5717" s="33">
        <v>20</v>
      </c>
      <c r="C5717" s="33" t="s">
        <v>13</v>
      </c>
      <c r="D5717" s="33" t="s">
        <v>78</v>
      </c>
      <c r="E5717" s="33" t="s">
        <v>18319</v>
      </c>
      <c r="F5717" s="94">
        <v>42198</v>
      </c>
      <c r="G5717" s="33" t="s">
        <v>1213</v>
      </c>
      <c r="H5717" s="33" t="s">
        <v>1214</v>
      </c>
      <c r="I5717" s="33" t="s">
        <v>159</v>
      </c>
      <c r="J5717" s="62">
        <v>30083</v>
      </c>
      <c r="K5717" s="33" t="s">
        <v>1215</v>
      </c>
      <c r="L5717" s="33" t="s">
        <v>803</v>
      </c>
      <c r="M5717" s="1" t="s">
        <v>46231</v>
      </c>
      <c r="N5717" s="33" t="s">
        <v>20</v>
      </c>
      <c r="O5717" s="33" t="s">
        <v>1216</v>
      </c>
      <c r="P5717" s="33" t="s">
        <v>45771</v>
      </c>
      <c r="Q5717" s="33" t="s">
        <v>29986</v>
      </c>
      <c r="R5717" s="39" t="s">
        <v>18794</v>
      </c>
      <c r="S5717" s="33" t="s">
        <v>93</v>
      </c>
      <c r="T5717" s="33" t="s">
        <v>21</v>
      </c>
      <c r="U5717" s="33" t="s">
        <v>26689</v>
      </c>
      <c r="V5717" s="33" t="s">
        <v>26484</v>
      </c>
      <c r="W5717" s="33" t="s">
        <v>26485</v>
      </c>
      <c r="X5717" s="33" t="s">
        <v>93</v>
      </c>
      <c r="Y5717" s="33">
        <v>629</v>
      </c>
      <c r="AA5717" s="33" t="s">
        <v>42844</v>
      </c>
      <c r="AB5717" s="33">
        <v>2727</v>
      </c>
      <c r="AC5717" s="103">
        <v>16361</v>
      </c>
    </row>
    <row r="5718" spans="1:29" ht="13" customHeight="1" x14ac:dyDescent="0.2">
      <c r="A5718" s="33" t="s">
        <v>1194</v>
      </c>
      <c r="B5718" s="33">
        <v>24</v>
      </c>
      <c r="C5718" s="33" t="s">
        <v>13</v>
      </c>
      <c r="D5718" s="33" t="s">
        <v>30</v>
      </c>
      <c r="F5718" s="94">
        <v>42198</v>
      </c>
      <c r="G5718" s="33" t="s">
        <v>1195</v>
      </c>
      <c r="H5718" s="33" t="s">
        <v>1196</v>
      </c>
      <c r="I5718" s="33" t="s">
        <v>38</v>
      </c>
      <c r="J5718" s="62">
        <v>96025</v>
      </c>
      <c r="K5718" s="33" t="s">
        <v>893</v>
      </c>
      <c r="L5718" s="33" t="s">
        <v>1197</v>
      </c>
      <c r="M5718" s="1" t="s">
        <v>48236</v>
      </c>
      <c r="N5718" s="33" t="s">
        <v>20</v>
      </c>
      <c r="O5718" s="33" t="s">
        <v>1142</v>
      </c>
      <c r="P5718" s="33" t="s">
        <v>45771</v>
      </c>
      <c r="Q5718" s="33" t="s">
        <v>29986</v>
      </c>
      <c r="R571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18" s="33" t="s">
        <v>93</v>
      </c>
      <c r="T5718" s="33" t="s">
        <v>21</v>
      </c>
      <c r="U5718" s="33" t="s">
        <v>26689</v>
      </c>
      <c r="V5718" s="33" t="s">
        <v>26484</v>
      </c>
      <c r="W5718" s="33" t="s">
        <v>26483</v>
      </c>
      <c r="X5718" s="33" t="s">
        <v>93</v>
      </c>
      <c r="Y5718" s="33">
        <v>635</v>
      </c>
      <c r="AA5718" s="33" t="s">
        <v>42843</v>
      </c>
      <c r="AB5718" s="33">
        <v>2728</v>
      </c>
      <c r="AC5718" s="103">
        <v>16365</v>
      </c>
    </row>
    <row r="5719" spans="1:29" ht="13" customHeight="1" x14ac:dyDescent="0.2">
      <c r="A5719" s="33" t="s">
        <v>1167</v>
      </c>
      <c r="B5719" s="33">
        <v>41</v>
      </c>
      <c r="C5719" s="33" t="s">
        <v>13</v>
      </c>
      <c r="D5719" s="33" t="s">
        <v>30</v>
      </c>
      <c r="F5719" s="94">
        <v>42198</v>
      </c>
      <c r="G5719" s="33" t="s">
        <v>1168</v>
      </c>
      <c r="H5719" s="33" t="s">
        <v>91</v>
      </c>
      <c r="I5719" s="33" t="s">
        <v>38</v>
      </c>
      <c r="J5719" s="62">
        <v>90291</v>
      </c>
      <c r="K5719" s="33" t="s">
        <v>91</v>
      </c>
      <c r="L5719" s="33" t="s">
        <v>92</v>
      </c>
      <c r="M5719" s="1" t="s">
        <v>45984</v>
      </c>
      <c r="N5719" s="33" t="s">
        <v>4952</v>
      </c>
      <c r="O5719" s="33" t="s">
        <v>1169</v>
      </c>
      <c r="P5719" s="33" t="s">
        <v>45771</v>
      </c>
      <c r="Q5719" s="33" t="s">
        <v>29986</v>
      </c>
      <c r="R5719" s="39" t="str">
        <f>HYPERLINK("http://homicide.latimes.com/post/jason-charles-davis/","http://homicide.latimes.com/post/jason-charles-davis/")</f>
        <v>http://homicide.latimes.com/post/jason-charles-davis/</v>
      </c>
      <c r="S5719" s="33" t="s">
        <v>93</v>
      </c>
      <c r="T5719" s="33" t="s">
        <v>21</v>
      </c>
      <c r="U5719" s="33" t="s">
        <v>26524</v>
      </c>
      <c r="V5719" s="33" t="s">
        <v>26482</v>
      </c>
      <c r="W5719" s="33" t="s">
        <v>26485</v>
      </c>
      <c r="X5719" s="33" t="s">
        <v>93</v>
      </c>
      <c r="Y5719" s="33">
        <v>645</v>
      </c>
      <c r="AA5719" s="33" t="s">
        <v>42842</v>
      </c>
      <c r="AB5719" s="33">
        <v>2726</v>
      </c>
      <c r="AC5719" s="103">
        <v>16367</v>
      </c>
    </row>
    <row r="5720" spans="1:29" ht="13" customHeight="1" x14ac:dyDescent="0.2">
      <c r="A5720" s="33" t="s">
        <v>1186</v>
      </c>
      <c r="B5720" s="33">
        <v>23</v>
      </c>
      <c r="C5720" s="33" t="s">
        <v>13</v>
      </c>
      <c r="D5720" s="33" t="s">
        <v>41</v>
      </c>
      <c r="F5720" s="94">
        <v>42198</v>
      </c>
      <c r="G5720" s="33" t="s">
        <v>1187</v>
      </c>
      <c r="H5720" s="33" t="s">
        <v>1188</v>
      </c>
      <c r="I5720" s="33" t="s">
        <v>39</v>
      </c>
      <c r="J5720" s="62">
        <v>1902</v>
      </c>
      <c r="K5720" s="33" t="s">
        <v>483</v>
      </c>
      <c r="L5720" s="33" t="s">
        <v>1189</v>
      </c>
      <c r="M5720" s="1" t="s">
        <v>47761</v>
      </c>
      <c r="N5720" s="33" t="s">
        <v>20</v>
      </c>
      <c r="O5720" s="33" t="s">
        <v>1421</v>
      </c>
      <c r="P5720" s="33" t="s">
        <v>45771</v>
      </c>
      <c r="Q5720" s="33" t="s">
        <v>29986</v>
      </c>
      <c r="R5720"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20" s="33" t="s">
        <v>93</v>
      </c>
      <c r="T5720" s="33" t="s">
        <v>350</v>
      </c>
      <c r="U5720" s="33" t="s">
        <v>26775</v>
      </c>
      <c r="V5720" s="33" t="s">
        <v>26484</v>
      </c>
      <c r="W5720" s="33" t="s">
        <v>26485</v>
      </c>
      <c r="X5720" s="33" t="s">
        <v>93</v>
      </c>
      <c r="Y5720" s="33">
        <v>638</v>
      </c>
      <c r="AA5720" s="33" t="s">
        <v>42842</v>
      </c>
      <c r="AB5720" s="33">
        <v>2729</v>
      </c>
      <c r="AC5720" s="103">
        <v>16364</v>
      </c>
    </row>
    <row r="5721" spans="1:29" ht="13" customHeight="1" x14ac:dyDescent="0.2">
      <c r="A5721" s="33" t="s">
        <v>1217</v>
      </c>
      <c r="B5721" s="33">
        <v>24</v>
      </c>
      <c r="C5721" s="33" t="s">
        <v>13</v>
      </c>
      <c r="D5721" s="33" t="s">
        <v>30</v>
      </c>
      <c r="F5721" s="94">
        <v>42197</v>
      </c>
      <c r="G5721" s="33" t="s">
        <v>1218</v>
      </c>
      <c r="H5721" s="33" t="s">
        <v>1219</v>
      </c>
      <c r="I5721" s="33" t="s">
        <v>37</v>
      </c>
      <c r="J5721" s="62">
        <v>60305</v>
      </c>
      <c r="K5721" s="33" t="s">
        <v>81</v>
      </c>
      <c r="L5721" s="33" t="s">
        <v>1220</v>
      </c>
      <c r="M5721" s="1" t="s">
        <v>48237</v>
      </c>
      <c r="N5721" s="33" t="s">
        <v>20</v>
      </c>
      <c r="O5721" s="33" t="s">
        <v>1221</v>
      </c>
      <c r="P5721" s="33" t="s">
        <v>45771</v>
      </c>
      <c r="Q5721" s="33" t="s">
        <v>29986</v>
      </c>
      <c r="R5721" s="39" t="str">
        <f>HYPERLINK("http://www.oakpark.com/News/Articles/7-13-2015/Three-injured,-two-killed-in-River-Forest/","http://www.oakpark.com/News/Articles/7-13-2015/Three-injured,-two-killed-in-River-Forest/")</f>
        <v>http://www.oakpark.com/News/Articles/7-13-2015/Three-injured,-two-killed-in-River-Forest/</v>
      </c>
      <c r="S5721" s="33" t="s">
        <v>22</v>
      </c>
      <c r="T5721" s="33" t="s">
        <v>21</v>
      </c>
      <c r="U5721" s="33" t="s">
        <v>26689</v>
      </c>
      <c r="V5721" s="33" t="s">
        <v>26484</v>
      </c>
      <c r="W5721" s="33" t="s">
        <v>26485</v>
      </c>
      <c r="X5721" s="33" t="s">
        <v>93</v>
      </c>
      <c r="Y5721" s="33">
        <v>633</v>
      </c>
      <c r="AA5721" s="33" t="s">
        <v>42844</v>
      </c>
      <c r="AB5721" s="33">
        <v>2722</v>
      </c>
      <c r="AC5721" s="103">
        <v>16357</v>
      </c>
    </row>
    <row r="5722" spans="1:29" ht="13" customHeight="1" x14ac:dyDescent="0.2">
      <c r="A5722" s="33" t="s">
        <v>1228</v>
      </c>
      <c r="B5722" s="33">
        <v>27</v>
      </c>
      <c r="C5722" s="33" t="s">
        <v>13</v>
      </c>
      <c r="D5722" s="33" t="s">
        <v>30</v>
      </c>
      <c r="E5722" s="33" t="str">
        <f>HYPERLINK("http://wac.450f.edgecastcdn.net/80450F/k2radio.com/files/2015/07/chris-benton.jpg","http://wac.450f.edgecastcdn.net/80450F/k2radio.com/files/2015/07/chris-benton.jpg")</f>
        <v>http://wac.450f.edgecastcdn.net/80450F/k2radio.com/files/2015/07/chris-benton.jpg</v>
      </c>
      <c r="F5722" s="94">
        <v>42197</v>
      </c>
      <c r="G5722" s="33" t="s">
        <v>1229</v>
      </c>
      <c r="H5722" s="33" t="s">
        <v>1230</v>
      </c>
      <c r="I5722" s="33" t="s">
        <v>1017</v>
      </c>
      <c r="J5722" s="62">
        <v>82604</v>
      </c>
      <c r="K5722" s="33" t="s">
        <v>1231</v>
      </c>
      <c r="L5722" s="33" t="s">
        <v>1232</v>
      </c>
      <c r="M5722" s="1" t="s">
        <v>47084</v>
      </c>
      <c r="N5722" s="33" t="s">
        <v>20</v>
      </c>
      <c r="O5722" s="33" t="s">
        <v>1233</v>
      </c>
      <c r="P5722" s="33" t="s">
        <v>45771</v>
      </c>
      <c r="Q5722" s="33" t="s">
        <v>29986</v>
      </c>
      <c r="R5722" s="39" t="str">
        <f>HYPERLINK("http://www.wyomingnews.com/articles/2015/07/16/breaking_news/01breaking_7-16-15.txt#.Vdo9r_ZVikq","http://www.wyomingnews.com/articles/2015/07/16/breaking_news/01breaking_7-16-15.txt#.Vdo9r_ZVikq")</f>
        <v>http://www.wyomingnews.com/articles/2015/07/16/breaking_news/01breaking_7-16-15.txt#.Vdo9r_ZVikq</v>
      </c>
      <c r="S5722" s="33" t="s">
        <v>93</v>
      </c>
      <c r="T5722" s="33" t="s">
        <v>21</v>
      </c>
      <c r="U5722" s="33" t="s">
        <v>26689</v>
      </c>
      <c r="V5722" s="33" t="s">
        <v>26484</v>
      </c>
      <c r="W5722" s="33" t="s">
        <v>26485</v>
      </c>
      <c r="X5722" s="33" t="s">
        <v>93</v>
      </c>
      <c r="Y5722" s="33">
        <v>636</v>
      </c>
      <c r="AA5722" s="33" t="s">
        <v>42844</v>
      </c>
      <c r="AB5722" s="33">
        <v>2723</v>
      </c>
      <c r="AC5722" s="103">
        <v>16356</v>
      </c>
    </row>
    <row r="5723" spans="1:29" ht="13" customHeight="1" x14ac:dyDescent="0.2">
      <c r="A5723" s="33" t="s">
        <v>1207</v>
      </c>
      <c r="B5723" s="33">
        <v>35</v>
      </c>
      <c r="C5723" s="33" t="s">
        <v>13</v>
      </c>
      <c r="D5723" s="33" t="s">
        <v>127</v>
      </c>
      <c r="F5723" s="94">
        <v>42197</v>
      </c>
      <c r="G5723" s="33" t="s">
        <v>1208</v>
      </c>
      <c r="H5723" s="33" t="s">
        <v>1209</v>
      </c>
      <c r="I5723" s="33" t="s">
        <v>191</v>
      </c>
      <c r="J5723" s="62">
        <v>80219</v>
      </c>
      <c r="K5723" s="33" t="s">
        <v>1209</v>
      </c>
      <c r="L5723" s="33" t="s">
        <v>1210</v>
      </c>
      <c r="M5723" s="1" t="s">
        <v>46036</v>
      </c>
      <c r="N5723" s="33" t="s">
        <v>20</v>
      </c>
      <c r="O5723" s="33" t="s">
        <v>1211</v>
      </c>
      <c r="P5723" s="33" t="s">
        <v>45771</v>
      </c>
      <c r="Q5723" s="33" t="s">
        <v>29986</v>
      </c>
      <c r="R572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23" s="33" t="s">
        <v>509</v>
      </c>
      <c r="T5723" s="33" t="s">
        <v>21</v>
      </c>
      <c r="U5723" s="33" t="s">
        <v>26682</v>
      </c>
      <c r="V5723" s="33" t="s">
        <v>26482</v>
      </c>
      <c r="W5723" s="33" t="s">
        <v>26486</v>
      </c>
      <c r="X5723" s="33" t="s">
        <v>93</v>
      </c>
      <c r="Y5723" s="33">
        <v>628</v>
      </c>
      <c r="AA5723" s="33" t="s">
        <v>42842</v>
      </c>
      <c r="AB5723" s="33">
        <v>2724</v>
      </c>
      <c r="AC5723" s="103">
        <v>16359</v>
      </c>
    </row>
    <row r="5724" spans="1:29" ht="13" customHeight="1" x14ac:dyDescent="0.2">
      <c r="A5724" s="33" t="s">
        <v>1222</v>
      </c>
      <c r="B5724" s="33">
        <v>60</v>
      </c>
      <c r="C5724" s="33" t="s">
        <v>13</v>
      </c>
      <c r="D5724" s="33" t="s">
        <v>30</v>
      </c>
      <c r="E5724"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24" s="94">
        <v>42197</v>
      </c>
      <c r="G5724" s="33" t="s">
        <v>1223</v>
      </c>
      <c r="H5724" s="33" t="s">
        <v>1224</v>
      </c>
      <c r="I5724" s="33" t="s">
        <v>66</v>
      </c>
      <c r="J5724" s="62">
        <v>78736</v>
      </c>
      <c r="K5724" s="33" t="s">
        <v>1225</v>
      </c>
      <c r="L5724" s="33" t="s">
        <v>1226</v>
      </c>
      <c r="M5724" s="1" t="s">
        <v>46070</v>
      </c>
      <c r="N5724" s="33" t="s">
        <v>20</v>
      </c>
      <c r="O5724" s="33" t="s">
        <v>1227</v>
      </c>
      <c r="P5724" s="33" t="s">
        <v>947</v>
      </c>
      <c r="Q5724" s="33" t="s">
        <v>29986</v>
      </c>
      <c r="R5724" s="39" t="str">
        <f>HYPERLINK("http://www.statesman.com/news/news/crime-law/man-killed-by-austin-police-officer-sunday-had-a-v/nmyKL/","http://www.statesman.com/news/news/crime-law/man-killed-by-austin-police-officer-sunday-had-a-v/nmyKL/")</f>
        <v>http://www.statesman.com/news/news/crime-law/man-killed-by-austin-police-officer-sunday-had-a-v/nmyKL/</v>
      </c>
      <c r="S5724" s="33" t="s">
        <v>93</v>
      </c>
      <c r="T5724" s="33" t="s">
        <v>21</v>
      </c>
      <c r="U5724" s="33" t="s">
        <v>26689</v>
      </c>
      <c r="V5724" s="33" t="s">
        <v>26484</v>
      </c>
      <c r="W5724" s="33" t="s">
        <v>26486</v>
      </c>
      <c r="X5724" s="33" t="s">
        <v>93</v>
      </c>
      <c r="Y5724" s="33">
        <v>632</v>
      </c>
      <c r="AA5724" s="33" t="s">
        <v>42844</v>
      </c>
      <c r="AB5724" s="33">
        <v>2721</v>
      </c>
      <c r="AC5724" s="103">
        <v>16360</v>
      </c>
    </row>
    <row r="5725" spans="1:29" ht="13" customHeight="1" x14ac:dyDescent="0.2">
      <c r="A5725" s="33" t="s">
        <v>1202</v>
      </c>
      <c r="B5725" s="33">
        <v>36</v>
      </c>
      <c r="C5725" s="33" t="s">
        <v>13</v>
      </c>
      <c r="D5725" s="33" t="s">
        <v>78</v>
      </c>
      <c r="E5725"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25" s="94">
        <v>42197</v>
      </c>
      <c r="G5725" s="33" t="s">
        <v>1203</v>
      </c>
      <c r="H5725" s="33" t="s">
        <v>1204</v>
      </c>
      <c r="I5725" s="33" t="s">
        <v>55</v>
      </c>
      <c r="J5725" s="62">
        <v>33317</v>
      </c>
      <c r="K5725" s="33" t="s">
        <v>1049</v>
      </c>
      <c r="L5725" s="33" t="s">
        <v>1205</v>
      </c>
      <c r="M5725" s="1" t="s">
        <v>48238</v>
      </c>
      <c r="N5725" s="33" t="s">
        <v>4952</v>
      </c>
      <c r="O5725" s="33" t="s">
        <v>1206</v>
      </c>
      <c r="P5725" s="33" t="s">
        <v>45771</v>
      </c>
      <c r="Q5725" s="33" t="s">
        <v>29986</v>
      </c>
      <c r="R5725"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25" s="33" t="s">
        <v>93</v>
      </c>
      <c r="T5725" s="33" t="s">
        <v>45897</v>
      </c>
      <c r="U5725" s="33" t="s">
        <v>49804</v>
      </c>
      <c r="V5725" s="33" t="s">
        <v>26484</v>
      </c>
      <c r="W5725" s="33" t="s">
        <v>26485</v>
      </c>
      <c r="X5725" s="33" t="s">
        <v>93</v>
      </c>
      <c r="Y5725" s="33">
        <v>631</v>
      </c>
      <c r="AA5725" s="33" t="s">
        <v>42844</v>
      </c>
      <c r="AB5725" s="33">
        <v>2725</v>
      </c>
      <c r="AC5725" s="103">
        <v>16358</v>
      </c>
    </row>
    <row r="5726" spans="1:29" ht="13" customHeight="1" x14ac:dyDescent="0.2">
      <c r="A5726" s="33" t="s">
        <v>1239</v>
      </c>
      <c r="B5726" s="33">
        <v>31</v>
      </c>
      <c r="C5726" s="33" t="s">
        <v>13</v>
      </c>
      <c r="D5726" s="33" t="s">
        <v>30</v>
      </c>
      <c r="E572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26" s="94">
        <v>42196</v>
      </c>
      <c r="G5726" s="33" t="s">
        <v>1240</v>
      </c>
      <c r="H5726" s="33" t="s">
        <v>1241</v>
      </c>
      <c r="I5726" s="33" t="s">
        <v>38</v>
      </c>
      <c r="J5726" s="62">
        <v>95961</v>
      </c>
      <c r="K5726" s="33" t="s">
        <v>1242</v>
      </c>
      <c r="L5726" s="33" t="s">
        <v>1243</v>
      </c>
      <c r="M5726" s="1" t="s">
        <v>46850</v>
      </c>
      <c r="N5726" s="33" t="s">
        <v>20</v>
      </c>
      <c r="O5726" s="33" t="s">
        <v>1198</v>
      </c>
      <c r="P5726" s="33" t="s">
        <v>45771</v>
      </c>
      <c r="Q5726" s="33" t="s">
        <v>29986</v>
      </c>
      <c r="R5726" s="39" t="s">
        <v>18793</v>
      </c>
      <c r="S5726" s="33" t="s">
        <v>22</v>
      </c>
      <c r="T5726" s="33" t="s">
        <v>21</v>
      </c>
      <c r="U5726" s="33" t="s">
        <v>26689</v>
      </c>
      <c r="V5726" s="33" t="s">
        <v>26484</v>
      </c>
      <c r="W5726" s="33" t="s">
        <v>26485</v>
      </c>
      <c r="X5726" s="33" t="s">
        <v>93</v>
      </c>
      <c r="Y5726" s="33">
        <v>637</v>
      </c>
      <c r="AA5726" s="33" t="s">
        <v>42844</v>
      </c>
      <c r="AB5726" s="33">
        <v>2719</v>
      </c>
      <c r="AC5726" s="103">
        <v>16353</v>
      </c>
    </row>
    <row r="5727" spans="1:29" ht="13" customHeight="1" x14ac:dyDescent="0.2">
      <c r="A5727" s="33" t="s">
        <v>1234</v>
      </c>
      <c r="B5727" s="33">
        <v>53</v>
      </c>
      <c r="C5727" s="33" t="s">
        <v>13</v>
      </c>
      <c r="D5727" s="33" t="s">
        <v>78</v>
      </c>
      <c r="F5727" s="94">
        <v>42196</v>
      </c>
      <c r="G5727" s="33" t="s">
        <v>1235</v>
      </c>
      <c r="H5727" s="33" t="s">
        <v>1214</v>
      </c>
      <c r="I5727" s="33" t="s">
        <v>159</v>
      </c>
      <c r="J5727" s="62">
        <v>30087</v>
      </c>
      <c r="K5727" s="33" t="s">
        <v>1236</v>
      </c>
      <c r="L5727" s="33" t="s">
        <v>1237</v>
      </c>
      <c r="M5727" s="1" t="s">
        <v>46829</v>
      </c>
      <c r="N5727" s="33" t="s">
        <v>362</v>
      </c>
      <c r="O5727" s="33" t="s">
        <v>1238</v>
      </c>
      <c r="P5727" s="33" t="s">
        <v>45771</v>
      </c>
      <c r="Q5727" s="33" t="s">
        <v>29986</v>
      </c>
      <c r="R5727"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27" s="33" t="s">
        <v>901</v>
      </c>
      <c r="T5727" s="33" t="s">
        <v>45897</v>
      </c>
      <c r="U5727" s="51" t="s">
        <v>49804</v>
      </c>
      <c r="AA5727" s="33" t="s">
        <v>42844</v>
      </c>
      <c r="AB5727" s="33">
        <v>2720</v>
      </c>
      <c r="AC5727" s="103">
        <v>16354</v>
      </c>
    </row>
    <row r="5728" spans="1:29" ht="13" customHeight="1" x14ac:dyDescent="0.2">
      <c r="A5728" s="33" t="s">
        <v>20762</v>
      </c>
      <c r="B5728" s="33">
        <v>25</v>
      </c>
      <c r="C5728" s="33" t="s">
        <v>13</v>
      </c>
      <c r="D5728" s="33" t="s">
        <v>78</v>
      </c>
      <c r="F5728" s="94">
        <v>42195</v>
      </c>
      <c r="G5728" s="33" t="s">
        <v>20772</v>
      </c>
      <c r="H5728" s="33" t="s">
        <v>80</v>
      </c>
      <c r="I5728" s="33" t="s">
        <v>37</v>
      </c>
      <c r="J5728" s="62">
        <v>60628</v>
      </c>
      <c r="K5728" s="33" t="s">
        <v>81</v>
      </c>
      <c r="L5728" s="33" t="s">
        <v>82</v>
      </c>
      <c r="M5728" s="1" t="s">
        <v>46250</v>
      </c>
      <c r="N5728" s="33" t="s">
        <v>20</v>
      </c>
      <c r="O5728" s="33" t="s">
        <v>20773</v>
      </c>
      <c r="P5728" s="33" t="s">
        <v>45771</v>
      </c>
      <c r="Q5728" s="33" t="s">
        <v>29986</v>
      </c>
      <c r="R5728" s="39" t="s">
        <v>20774</v>
      </c>
      <c r="S5728" s="33" t="s">
        <v>93</v>
      </c>
      <c r="T5728" s="33" t="s">
        <v>21</v>
      </c>
      <c r="U5728" s="33" t="s">
        <v>26689</v>
      </c>
      <c r="V5728" s="33" t="s">
        <v>26484</v>
      </c>
      <c r="W5728" s="33" t="s">
        <v>26485</v>
      </c>
      <c r="X5728" s="33" t="s">
        <v>93</v>
      </c>
      <c r="Y5728" s="33">
        <v>1152</v>
      </c>
      <c r="AA5728" s="33" t="s">
        <v>42842</v>
      </c>
      <c r="AB5728" s="33">
        <v>2717</v>
      </c>
      <c r="AC5728" s="103">
        <v>16348</v>
      </c>
    </row>
    <row r="5729" spans="1:29" ht="13" customHeight="1" x14ac:dyDescent="0.2">
      <c r="A5729" s="33" t="s">
        <v>1248</v>
      </c>
      <c r="B5729" s="33">
        <v>54</v>
      </c>
      <c r="C5729" s="33" t="s">
        <v>13</v>
      </c>
      <c r="D5729" s="33" t="s">
        <v>30</v>
      </c>
      <c r="F5729" s="94">
        <v>42195</v>
      </c>
      <c r="G5729" s="33" t="s">
        <v>1249</v>
      </c>
      <c r="H5729" s="33" t="s">
        <v>604</v>
      </c>
      <c r="I5729" s="33" t="s">
        <v>249</v>
      </c>
      <c r="J5729" s="62">
        <v>89146</v>
      </c>
      <c r="K5729" s="33" t="s">
        <v>524</v>
      </c>
      <c r="L5729" s="33" t="s">
        <v>525</v>
      </c>
      <c r="M5729" s="1" t="s">
        <v>48881</v>
      </c>
      <c r="N5729" s="33" t="s">
        <v>20</v>
      </c>
      <c r="O5729" s="33" t="s">
        <v>1250</v>
      </c>
      <c r="P5729" s="33" t="s">
        <v>504</v>
      </c>
      <c r="Q5729" s="33" t="s">
        <v>29986</v>
      </c>
      <c r="R5729" s="39" t="str">
        <f>HYPERLINK("http://lasvegassun.com/news/2015/jul/15/police-body-cam-video-shows-traffic-stop-turn-dead/","http://lasvegassun.com/news/2015/jul/15/police-body-cam-video-shows-traffic-stop-turn-dead/")</f>
        <v>http://lasvegassun.com/news/2015/jul/15/police-body-cam-video-shows-traffic-stop-turn-dead/</v>
      </c>
      <c r="S5729" s="33" t="s">
        <v>509</v>
      </c>
      <c r="T5729" s="33" t="s">
        <v>21</v>
      </c>
      <c r="U5729" s="33" t="s">
        <v>26689</v>
      </c>
      <c r="V5729" s="33" t="s">
        <v>26484</v>
      </c>
      <c r="W5729" s="33" t="s">
        <v>26485</v>
      </c>
      <c r="X5729" s="33" t="s">
        <v>509</v>
      </c>
      <c r="Y5729" s="33">
        <v>626</v>
      </c>
      <c r="AA5729" s="33" t="s">
        <v>42842</v>
      </c>
      <c r="AB5729" s="33">
        <v>2716</v>
      </c>
      <c r="AC5729" s="103">
        <v>16347</v>
      </c>
    </row>
    <row r="5730" spans="1:29" ht="13" customHeight="1" x14ac:dyDescent="0.2">
      <c r="A5730" s="33" t="s">
        <v>1244</v>
      </c>
      <c r="B5730" s="33">
        <v>20</v>
      </c>
      <c r="C5730" s="33" t="s">
        <v>13</v>
      </c>
      <c r="D5730" s="33" t="s">
        <v>78</v>
      </c>
      <c r="F5730" s="94">
        <v>42195</v>
      </c>
      <c r="G5730" s="33" t="s">
        <v>1245</v>
      </c>
      <c r="H5730" s="33" t="s">
        <v>1161</v>
      </c>
      <c r="I5730" s="33" t="s">
        <v>159</v>
      </c>
      <c r="J5730" s="62">
        <v>30016</v>
      </c>
      <c r="K5730" s="33" t="s">
        <v>1246</v>
      </c>
      <c r="L5730" s="33" t="s">
        <v>1247</v>
      </c>
      <c r="M5730" s="1" t="s">
        <v>48239</v>
      </c>
      <c r="N5730" s="33" t="s">
        <v>20</v>
      </c>
      <c r="O5730" s="33" t="s">
        <v>27667</v>
      </c>
      <c r="P5730" s="33" t="s">
        <v>45771</v>
      </c>
      <c r="Q5730" s="33" t="s">
        <v>29986</v>
      </c>
      <c r="R5730" s="39" t="str">
        <f>HYPERLINK("http://www.ajc.com/news/news/crime-law/man-dies-after-being-shot-by-newton-deputies/nmxjG/","http://www.ajc.com/news/news/crime-law/man-dies-after-being-shot-by-newton-deputies/nmxjG/")</f>
        <v>http://www.ajc.com/news/news/crime-law/man-dies-after-being-shot-by-newton-deputies/nmxjG/</v>
      </c>
      <c r="S5730" s="33" t="s">
        <v>93</v>
      </c>
      <c r="T5730" s="33" t="s">
        <v>45897</v>
      </c>
      <c r="U5730" s="33" t="s">
        <v>39851</v>
      </c>
      <c r="V5730" s="33" t="s">
        <v>26484</v>
      </c>
      <c r="W5730" s="33" t="s">
        <v>26485</v>
      </c>
      <c r="X5730" s="33" t="s">
        <v>93</v>
      </c>
      <c r="Y5730" s="33">
        <v>630</v>
      </c>
      <c r="AA5730" s="33" t="s">
        <v>42844</v>
      </c>
      <c r="AB5730" s="33">
        <v>2718</v>
      </c>
      <c r="AC5730" s="103">
        <v>16345</v>
      </c>
    </row>
    <row r="5731" spans="1:29" ht="13" customHeight="1" x14ac:dyDescent="0.2">
      <c r="A5731" s="33" t="s">
        <v>1263</v>
      </c>
      <c r="B5731" s="33">
        <v>17</v>
      </c>
      <c r="C5731" s="33" t="s">
        <v>13</v>
      </c>
      <c r="D5731" s="33" t="s">
        <v>30</v>
      </c>
      <c r="F5731" s="94">
        <v>42194</v>
      </c>
      <c r="G5731" s="33" t="s">
        <v>1264</v>
      </c>
      <c r="H5731" s="33" t="s">
        <v>1265</v>
      </c>
      <c r="I5731" s="33" t="s">
        <v>38</v>
      </c>
      <c r="J5731" s="62">
        <v>95006</v>
      </c>
      <c r="K5731" s="33" t="s">
        <v>1266</v>
      </c>
      <c r="L5731" s="33" t="s">
        <v>1267</v>
      </c>
      <c r="M5731" s="1" t="s">
        <v>47774</v>
      </c>
      <c r="N5731" s="33" t="s">
        <v>20</v>
      </c>
      <c r="O5731" s="33" t="s">
        <v>1268</v>
      </c>
      <c r="P5731" s="33" t="s">
        <v>45771</v>
      </c>
      <c r="Q5731" s="33" t="s">
        <v>29986</v>
      </c>
      <c r="R5731"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31" s="33" t="s">
        <v>509</v>
      </c>
      <c r="T5731" s="33" t="s">
        <v>21</v>
      </c>
      <c r="U5731" s="33" t="s">
        <v>26689</v>
      </c>
      <c r="V5731" s="33" t="s">
        <v>26484</v>
      </c>
      <c r="W5731" s="33" t="s">
        <v>26485</v>
      </c>
      <c r="X5731" s="33" t="s">
        <v>93</v>
      </c>
      <c r="Y5731" s="33">
        <v>625</v>
      </c>
      <c r="AA5731" s="33" t="s">
        <v>42843</v>
      </c>
      <c r="AB5731" s="33">
        <v>2713</v>
      </c>
      <c r="AC5731" s="103">
        <v>16340</v>
      </c>
    </row>
    <row r="5732" spans="1:29" ht="13" customHeight="1" x14ac:dyDescent="0.2">
      <c r="A5732" s="33" t="s">
        <v>1254</v>
      </c>
      <c r="B5732" s="33">
        <v>21</v>
      </c>
      <c r="C5732" s="33" t="s">
        <v>13</v>
      </c>
      <c r="D5732" s="33" t="s">
        <v>78</v>
      </c>
      <c r="F5732" s="94">
        <v>42194</v>
      </c>
      <c r="G5732" s="33" t="s">
        <v>1255</v>
      </c>
      <c r="H5732" s="33" t="s">
        <v>398</v>
      </c>
      <c r="I5732" s="33" t="s">
        <v>399</v>
      </c>
      <c r="J5732" s="62">
        <v>64132</v>
      </c>
      <c r="K5732" s="33" t="s">
        <v>401</v>
      </c>
      <c r="L5732" s="33" t="s">
        <v>402</v>
      </c>
      <c r="M5732" s="1" t="s">
        <v>45936</v>
      </c>
      <c r="N5732" s="33" t="s">
        <v>20</v>
      </c>
      <c r="O5732" s="33" t="s">
        <v>1318</v>
      </c>
      <c r="P5732" s="33" t="s">
        <v>45771</v>
      </c>
      <c r="Q5732" s="33" t="s">
        <v>29986</v>
      </c>
      <c r="R5732" s="39" t="s">
        <v>17516</v>
      </c>
      <c r="S5732" s="33" t="s">
        <v>22</v>
      </c>
      <c r="T5732" s="33" t="s">
        <v>21</v>
      </c>
      <c r="U5732" s="33" t="s">
        <v>28142</v>
      </c>
      <c r="V5732" s="33" t="s">
        <v>26482</v>
      </c>
      <c r="W5732" s="33" t="s">
        <v>26485</v>
      </c>
      <c r="X5732" s="33" t="s">
        <v>93</v>
      </c>
      <c r="Y5732" s="33">
        <v>634</v>
      </c>
      <c r="AA5732" s="33" t="s">
        <v>42842</v>
      </c>
      <c r="AB5732" s="33">
        <v>2714</v>
      </c>
      <c r="AC5732" s="103">
        <v>16344</v>
      </c>
    </row>
    <row r="5733" spans="1:29" ht="13" customHeight="1" x14ac:dyDescent="0.2">
      <c r="A5733" s="33" t="s">
        <v>1251</v>
      </c>
      <c r="B5733" s="33">
        <v>27</v>
      </c>
      <c r="C5733" s="33" t="s">
        <v>13</v>
      </c>
      <c r="D5733" s="33" t="s">
        <v>78</v>
      </c>
      <c r="F5733" s="94">
        <v>42194</v>
      </c>
      <c r="G5733" s="33" t="s">
        <v>1252</v>
      </c>
      <c r="H5733" s="33" t="s">
        <v>80</v>
      </c>
      <c r="I5733" s="33" t="s">
        <v>37</v>
      </c>
      <c r="J5733" s="62">
        <v>60619</v>
      </c>
      <c r="K5733" s="33" t="s">
        <v>81</v>
      </c>
      <c r="L5733" s="33" t="s">
        <v>82</v>
      </c>
      <c r="M5733" s="1" t="s">
        <v>46250</v>
      </c>
      <c r="N5733" s="33" t="s">
        <v>20</v>
      </c>
      <c r="O5733" s="33" t="s">
        <v>1253</v>
      </c>
      <c r="P5733" s="33" t="s">
        <v>45771</v>
      </c>
      <c r="Q5733" s="33" t="s">
        <v>29986</v>
      </c>
      <c r="R5733" s="39" t="str">
        <f>HYPERLINK("http://chicago.suntimes.com/crime/7/71/759984/chicago-police-involved-grand-crossing-shooting","http://chicago.suntimes.com/crime/7/71/759984/chicago-police-involved-grand-crossing-shooting")</f>
        <v>http://chicago.suntimes.com/crime/7/71/759984/chicago-police-involved-grand-crossing-shooting</v>
      </c>
      <c r="S5733" s="33" t="s">
        <v>93</v>
      </c>
      <c r="T5733" s="33" t="s">
        <v>21</v>
      </c>
      <c r="U5733" s="33" t="s">
        <v>26689</v>
      </c>
      <c r="V5733" s="33" t="s">
        <v>26484</v>
      </c>
      <c r="W5733" s="33" t="s">
        <v>26486</v>
      </c>
      <c r="X5733" s="33" t="s">
        <v>93</v>
      </c>
      <c r="Y5733" s="33">
        <v>624</v>
      </c>
      <c r="AA5733" s="33" t="s">
        <v>42842</v>
      </c>
      <c r="AB5733" s="33">
        <v>2712</v>
      </c>
      <c r="AC5733" s="103">
        <v>16342</v>
      </c>
    </row>
    <row r="5734" spans="1:29" ht="13" customHeight="1" x14ac:dyDescent="0.2">
      <c r="A5734" s="33" t="s">
        <v>1257</v>
      </c>
      <c r="B5734" s="33">
        <v>38</v>
      </c>
      <c r="C5734" s="33" t="s">
        <v>13</v>
      </c>
      <c r="D5734" s="33" t="s">
        <v>30</v>
      </c>
      <c r="F5734" s="94">
        <v>42194</v>
      </c>
      <c r="G5734" s="33" t="s">
        <v>1258</v>
      </c>
      <c r="H5734" s="33" t="s">
        <v>91</v>
      </c>
      <c r="I5734" s="33" t="s">
        <v>38</v>
      </c>
      <c r="J5734" s="62">
        <v>92083</v>
      </c>
      <c r="K5734" s="33" t="s">
        <v>91</v>
      </c>
      <c r="L5734" s="33" t="s">
        <v>92</v>
      </c>
      <c r="M5734" s="1" t="s">
        <v>45984</v>
      </c>
      <c r="N5734" s="33" t="s">
        <v>4952</v>
      </c>
      <c r="O5734" s="33" t="s">
        <v>1259</v>
      </c>
      <c r="P5734" s="33" t="s">
        <v>45771</v>
      </c>
      <c r="Q5734" s="33" t="s">
        <v>29986</v>
      </c>
      <c r="R5734" s="39" t="str">
        <f>HYPERLINK("http://www.scpr.org/news/2015/07/10/53025/mid-wilshire-police-shooting-suspect-in-skateboard/","http://www.scpr.org/news/2015/07/10/53025/mid-wilshire-police-shooting-suspect-in-skateboard/")</f>
        <v>http://www.scpr.org/news/2015/07/10/53025/mid-wilshire-police-shooting-suspect-in-skateboard/</v>
      </c>
      <c r="S5734" s="33" t="s">
        <v>93</v>
      </c>
      <c r="T5734" s="33" t="s">
        <v>21</v>
      </c>
      <c r="U5734" s="33" t="s">
        <v>27706</v>
      </c>
      <c r="V5734" s="33" t="s">
        <v>26484</v>
      </c>
      <c r="W5734" s="33" t="s">
        <v>19153</v>
      </c>
      <c r="X5734" s="33" t="s">
        <v>93</v>
      </c>
      <c r="Y5734" s="33">
        <v>627</v>
      </c>
      <c r="AA5734" s="33" t="s">
        <v>42844</v>
      </c>
      <c r="AB5734" s="33">
        <v>2715</v>
      </c>
      <c r="AC5734" s="103">
        <v>16337</v>
      </c>
    </row>
    <row r="5735" spans="1:29" ht="13" customHeight="1" x14ac:dyDescent="0.2">
      <c r="A5735" s="33" t="s">
        <v>1269</v>
      </c>
      <c r="B5735" s="33">
        <v>50</v>
      </c>
      <c r="C5735" s="33" t="s">
        <v>13</v>
      </c>
      <c r="D5735" s="33" t="s">
        <v>30</v>
      </c>
      <c r="E5735" s="33" t="str">
        <f>HYPERLINK("http://matchbin-assets.s3.amazonaws.com/public/sites/990/assets/26J5_1625924_profile_pic.jpg","http://matchbin-assets.s3.amazonaws.com/public/sites/990/assets/26J5_1625924_profile_pic.jpg")</f>
        <v>http://matchbin-assets.s3.amazonaws.com/public/sites/990/assets/26J5_1625924_profile_pic.jpg</v>
      </c>
      <c r="F5735" s="94">
        <v>42194</v>
      </c>
      <c r="G5735" s="33" t="s">
        <v>1270</v>
      </c>
      <c r="H5735" s="33" t="s">
        <v>1271</v>
      </c>
      <c r="I5735" s="33" t="s">
        <v>220</v>
      </c>
      <c r="J5735" s="62">
        <v>84761</v>
      </c>
      <c r="K5735" s="33" t="s">
        <v>1272</v>
      </c>
      <c r="L5735" s="33" t="s">
        <v>1273</v>
      </c>
      <c r="M5735" s="1" t="s">
        <v>48240</v>
      </c>
      <c r="N5735" s="33" t="s">
        <v>20</v>
      </c>
      <c r="O5735" s="33" t="s">
        <v>1274</v>
      </c>
      <c r="P5735" s="33" t="s">
        <v>45771</v>
      </c>
      <c r="Q5735" s="33" t="s">
        <v>29986</v>
      </c>
      <c r="R5735"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35" s="33" t="s">
        <v>93</v>
      </c>
      <c r="T5735" s="33" t="s">
        <v>21</v>
      </c>
      <c r="U5735" s="33" t="s">
        <v>26689</v>
      </c>
      <c r="V5735" s="33" t="s">
        <v>26484</v>
      </c>
      <c r="W5735" s="33" t="s">
        <v>26485</v>
      </c>
      <c r="X5735" s="33" t="s">
        <v>93</v>
      </c>
      <c r="Y5735" s="33">
        <v>622</v>
      </c>
      <c r="AA5735" s="33" t="s">
        <v>42843</v>
      </c>
      <c r="AB5735" s="33">
        <v>2710</v>
      </c>
      <c r="AC5735" s="103">
        <v>16341</v>
      </c>
    </row>
    <row r="5736" spans="1:29" ht="13" customHeight="1" x14ac:dyDescent="0.2">
      <c r="A5736" s="33" t="s">
        <v>1260</v>
      </c>
      <c r="B5736" s="33">
        <v>68</v>
      </c>
      <c r="C5736" s="33" t="s">
        <v>13</v>
      </c>
      <c r="D5736" s="33" t="s">
        <v>30</v>
      </c>
      <c r="F5736" s="94">
        <v>42194</v>
      </c>
      <c r="G5736" s="33" t="s">
        <v>1261</v>
      </c>
      <c r="H5736" s="33" t="s">
        <v>581</v>
      </c>
      <c r="I5736" s="33" t="s">
        <v>111</v>
      </c>
      <c r="J5736" s="62">
        <v>85029</v>
      </c>
      <c r="K5736" s="33" t="s">
        <v>582</v>
      </c>
      <c r="L5736" s="33" t="s">
        <v>583</v>
      </c>
      <c r="M5736" s="1" t="s">
        <v>45935</v>
      </c>
      <c r="N5736" s="33" t="s">
        <v>20</v>
      </c>
      <c r="O5736" s="33" t="s">
        <v>1262</v>
      </c>
      <c r="P5736" s="33" t="s">
        <v>45771</v>
      </c>
      <c r="Q5736" s="33" t="s">
        <v>29986</v>
      </c>
      <c r="R5736"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36" s="33" t="s">
        <v>22</v>
      </c>
      <c r="T5736" s="33" t="s">
        <v>21</v>
      </c>
      <c r="U5736" s="33" t="s">
        <v>26689</v>
      </c>
      <c r="V5736" s="33" t="s">
        <v>26484</v>
      </c>
      <c r="W5736" s="33" t="s">
        <v>26486</v>
      </c>
      <c r="X5736" s="33" t="s">
        <v>93</v>
      </c>
      <c r="Y5736" s="33">
        <v>623</v>
      </c>
      <c r="AA5736" s="33" t="s">
        <v>42844</v>
      </c>
      <c r="AB5736" s="33">
        <v>2711</v>
      </c>
      <c r="AC5736" s="103">
        <v>16343</v>
      </c>
    </row>
    <row r="5737" spans="1:29" ht="13" customHeight="1" x14ac:dyDescent="0.2">
      <c r="A5737" s="33" t="s">
        <v>1285</v>
      </c>
      <c r="B5737" s="33">
        <v>59</v>
      </c>
      <c r="C5737" s="33" t="s">
        <v>13</v>
      </c>
      <c r="D5737" s="33" t="s">
        <v>30</v>
      </c>
      <c r="E5737" s="33" t="str">
        <f>HYPERLINK("http://media.oregonlive.com/beaverton_news/photo/westrichjpg-51507199625e81e6.jpg","http://media.oregonlive.com/beaverton_news/photo/westrichjpg-51507199625e81e6.jpg")</f>
        <v>http://media.oregonlive.com/beaverton_news/photo/westrichjpg-51507199625e81e6.jpg</v>
      </c>
      <c r="F5737" s="94">
        <v>42193</v>
      </c>
      <c r="G5737" s="33" t="s">
        <v>1286</v>
      </c>
      <c r="H5737" s="33" t="s">
        <v>303</v>
      </c>
      <c r="I5737" s="33" t="s">
        <v>105</v>
      </c>
      <c r="J5737" s="62">
        <v>97008</v>
      </c>
      <c r="K5737" s="33" t="s">
        <v>106</v>
      </c>
      <c r="L5737" s="33" t="s">
        <v>1287</v>
      </c>
      <c r="M5737" s="1" t="s">
        <v>47661</v>
      </c>
      <c r="N5737" s="33" t="s">
        <v>20</v>
      </c>
      <c r="O5737" s="33" t="s">
        <v>1288</v>
      </c>
      <c r="P5737" s="33" t="s">
        <v>45771</v>
      </c>
      <c r="Q5737" s="33" t="s">
        <v>29986</v>
      </c>
      <c r="R5737"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37" s="33" t="s">
        <v>509</v>
      </c>
      <c r="T5737" s="33" t="s">
        <v>21</v>
      </c>
      <c r="U5737" s="33" t="s">
        <v>26689</v>
      </c>
      <c r="V5737" s="33" t="s">
        <v>26484</v>
      </c>
      <c r="W5737" s="33" t="s">
        <v>26485</v>
      </c>
      <c r="X5737" s="33" t="s">
        <v>93</v>
      </c>
      <c r="Y5737" s="33">
        <v>620</v>
      </c>
      <c r="AA5737" s="33" t="s">
        <v>42842</v>
      </c>
      <c r="AB5737" s="33">
        <v>2707</v>
      </c>
      <c r="AC5737" s="103">
        <v>16334</v>
      </c>
    </row>
    <row r="5738" spans="1:29" ht="13" customHeight="1" x14ac:dyDescent="0.2">
      <c r="A5738" s="33" t="s">
        <v>1275</v>
      </c>
      <c r="B5738" s="33">
        <v>39</v>
      </c>
      <c r="C5738" s="33" t="s">
        <v>13</v>
      </c>
      <c r="D5738" s="33" t="s">
        <v>78</v>
      </c>
      <c r="E5738"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38" s="94">
        <v>42193</v>
      </c>
      <c r="G5738" s="33" t="s">
        <v>22</v>
      </c>
      <c r="H5738" s="33" t="s">
        <v>1276</v>
      </c>
      <c r="I5738" s="33" t="s">
        <v>618</v>
      </c>
      <c r="J5738" s="62">
        <v>39355</v>
      </c>
      <c r="K5738" s="33" t="s">
        <v>1277</v>
      </c>
      <c r="L5738" s="33" t="s">
        <v>1278</v>
      </c>
      <c r="M5738" s="1" t="s">
        <v>48241</v>
      </c>
      <c r="N5738" s="33" t="s">
        <v>2125</v>
      </c>
      <c r="O5738" s="33" t="s">
        <v>1256</v>
      </c>
      <c r="P5738" s="33" t="s">
        <v>45775</v>
      </c>
      <c r="Q5738" s="33" t="s">
        <v>29986</v>
      </c>
      <c r="R5738" s="39" t="str">
        <f>HYPERLINK("http://www.wtok.com/home/headlines/New-Details-in-Stonewall-Death-Investigation-313047501.html","http://www.wtok.com/home/headlines/New-Details-in-Stonewall-Death-Investigation-313047501.html")</f>
        <v>http://www.wtok.com/home/headlines/New-Details-in-Stonewall-Death-Investigation-313047501.html</v>
      </c>
      <c r="S5738" s="33" t="s">
        <v>93</v>
      </c>
      <c r="T5738" s="33" t="s">
        <v>45897</v>
      </c>
      <c r="U5738" s="51" t="s">
        <v>49804</v>
      </c>
      <c r="AA5738" s="33" t="s">
        <v>42843</v>
      </c>
      <c r="AB5738" s="33">
        <v>2708</v>
      </c>
      <c r="AC5738" s="103">
        <v>16332</v>
      </c>
    </row>
    <row r="5739" spans="1:29" ht="13" customHeight="1" x14ac:dyDescent="0.2">
      <c r="A5739" s="33" t="s">
        <v>1280</v>
      </c>
      <c r="B5739" s="33">
        <v>62</v>
      </c>
      <c r="C5739" s="33" t="s">
        <v>13</v>
      </c>
      <c r="D5739" s="33" t="s">
        <v>30</v>
      </c>
      <c r="F5739" s="94">
        <v>42193</v>
      </c>
      <c r="G5739" s="33" t="s">
        <v>1281</v>
      </c>
      <c r="H5739" s="33" t="s">
        <v>1282</v>
      </c>
      <c r="I5739" s="33" t="s">
        <v>337</v>
      </c>
      <c r="J5739" s="62">
        <v>28617</v>
      </c>
      <c r="K5739" s="33" t="s">
        <v>1283</v>
      </c>
      <c r="L5739" s="33" t="s">
        <v>1284</v>
      </c>
      <c r="M5739" s="1" t="s">
        <v>46291</v>
      </c>
      <c r="N5739" s="33" t="s">
        <v>20</v>
      </c>
      <c r="O5739" s="33" t="s">
        <v>1106</v>
      </c>
      <c r="P5739" s="33" t="s">
        <v>45771</v>
      </c>
      <c r="Q5739" s="33" t="s">
        <v>29986</v>
      </c>
      <c r="R5739" s="39" t="s">
        <v>18792</v>
      </c>
      <c r="S5739" s="33" t="s">
        <v>901</v>
      </c>
      <c r="T5739" s="33" t="s">
        <v>350</v>
      </c>
      <c r="U5739" s="33" t="s">
        <v>26775</v>
      </c>
      <c r="V5739" s="33" t="s">
        <v>26484</v>
      </c>
      <c r="W5739" s="33" t="s">
        <v>26483</v>
      </c>
      <c r="X5739" s="33" t="s">
        <v>509</v>
      </c>
      <c r="Y5739" s="33">
        <v>621</v>
      </c>
      <c r="AA5739" s="33" t="s">
        <v>42843</v>
      </c>
      <c r="AB5739" s="33">
        <v>2709</v>
      </c>
      <c r="AC5739" s="103">
        <v>16333</v>
      </c>
    </row>
    <row r="5740" spans="1:29" ht="13" customHeight="1" x14ac:dyDescent="0.2">
      <c r="A5740" s="33" t="s">
        <v>1289</v>
      </c>
      <c r="B5740" s="33">
        <v>18</v>
      </c>
      <c r="C5740" s="33" t="s">
        <v>13</v>
      </c>
      <c r="D5740" s="33" t="s">
        <v>78</v>
      </c>
      <c r="F5740" s="94">
        <v>42192</v>
      </c>
      <c r="G5740" s="33" t="s">
        <v>1290</v>
      </c>
      <c r="H5740" s="33" t="s">
        <v>1291</v>
      </c>
      <c r="I5740" s="33" t="s">
        <v>66</v>
      </c>
      <c r="J5740" s="62">
        <v>77489</v>
      </c>
      <c r="K5740" s="33" t="s">
        <v>1292</v>
      </c>
      <c r="L5740" s="33" t="s">
        <v>672</v>
      </c>
      <c r="M5740" s="1" t="s">
        <v>45992</v>
      </c>
      <c r="N5740" s="33" t="s">
        <v>20</v>
      </c>
      <c r="O5740" s="33" t="s">
        <v>1293</v>
      </c>
      <c r="P5740" s="33" t="s">
        <v>42395</v>
      </c>
      <c r="Q5740" s="33" t="s">
        <v>29986</v>
      </c>
      <c r="R5740"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40" s="33" t="s">
        <v>93</v>
      </c>
      <c r="T5740" s="33" t="s">
        <v>21</v>
      </c>
      <c r="U5740" s="33" t="s">
        <v>26689</v>
      </c>
      <c r="V5740" s="33" t="s">
        <v>26484</v>
      </c>
      <c r="W5740" s="33" t="s">
        <v>26485</v>
      </c>
      <c r="X5740" s="33" t="s">
        <v>93</v>
      </c>
      <c r="Y5740" s="33">
        <v>608</v>
      </c>
      <c r="AA5740" s="33" t="s">
        <v>42844</v>
      </c>
      <c r="AB5740" s="33">
        <v>2699</v>
      </c>
      <c r="AC5740" s="103">
        <v>16330</v>
      </c>
    </row>
    <row r="5741" spans="1:29" ht="13" customHeight="1" x14ac:dyDescent="0.2">
      <c r="A5741" s="33" t="s">
        <v>1309</v>
      </c>
      <c r="B5741" s="33">
        <v>28</v>
      </c>
      <c r="C5741" s="33" t="s">
        <v>13</v>
      </c>
      <c r="D5741" s="33" t="s">
        <v>30</v>
      </c>
      <c r="F5741" s="94">
        <v>42192</v>
      </c>
      <c r="G5741" s="33" t="s">
        <v>1310</v>
      </c>
      <c r="H5741" s="33" t="s">
        <v>1311</v>
      </c>
      <c r="I5741" s="33" t="s">
        <v>293</v>
      </c>
      <c r="J5741" s="62">
        <v>42701</v>
      </c>
      <c r="K5741" s="33" t="s">
        <v>1312</v>
      </c>
      <c r="L5741" s="33" t="s">
        <v>2955</v>
      </c>
      <c r="M5741" s="1" t="s">
        <v>48243</v>
      </c>
      <c r="N5741" s="33" t="s">
        <v>20</v>
      </c>
      <c r="O5741" s="33" t="s">
        <v>1313</v>
      </c>
      <c r="P5741" s="33" t="s">
        <v>45771</v>
      </c>
      <c r="Q5741" s="33" t="s">
        <v>29986</v>
      </c>
      <c r="R5741" s="39" t="str">
        <f>HYPERLINK("http://www.wlky.com/news/man-dies-after-being-shot-by-elizabethtown-police/34052212","http://www.wlky.com/news/man-dies-after-being-shot-by-elizabethtown-police/34052212")</f>
        <v>http://www.wlky.com/news/man-dies-after-being-shot-by-elizabethtown-police/34052212</v>
      </c>
      <c r="S5741" s="33" t="s">
        <v>93</v>
      </c>
      <c r="T5741" s="33" t="s">
        <v>21</v>
      </c>
      <c r="U5741" s="33" t="s">
        <v>26682</v>
      </c>
      <c r="V5741" s="33" t="s">
        <v>26482</v>
      </c>
      <c r="W5741" s="33" t="s">
        <v>26485</v>
      </c>
      <c r="X5741" s="33" t="s">
        <v>93</v>
      </c>
      <c r="Y5741" s="33">
        <v>618</v>
      </c>
      <c r="AA5741" s="33" t="s">
        <v>42842</v>
      </c>
      <c r="AB5741" s="33">
        <v>2705</v>
      </c>
      <c r="AC5741" s="103">
        <v>16327</v>
      </c>
    </row>
    <row r="5742" spans="1:29" ht="13" customHeight="1" x14ac:dyDescent="0.2">
      <c r="A5742" s="33" t="s">
        <v>1331</v>
      </c>
      <c r="B5742" s="33">
        <v>33</v>
      </c>
      <c r="C5742" s="33" t="s">
        <v>13</v>
      </c>
      <c r="D5742" s="33" t="s">
        <v>30</v>
      </c>
      <c r="F5742" s="94">
        <v>42192</v>
      </c>
      <c r="G5742" s="33" t="s">
        <v>1332</v>
      </c>
      <c r="H5742" s="33" t="s">
        <v>1333</v>
      </c>
      <c r="I5742" s="33" t="s">
        <v>111</v>
      </c>
      <c r="J5742" s="62">
        <v>85204</v>
      </c>
      <c r="K5742" s="33" t="s">
        <v>582</v>
      </c>
      <c r="L5742" s="33" t="s">
        <v>1334</v>
      </c>
      <c r="M5742" s="1" t="s">
        <v>46074</v>
      </c>
      <c r="N5742" s="33" t="s">
        <v>20</v>
      </c>
      <c r="O5742" s="33" t="s">
        <v>1335</v>
      </c>
      <c r="P5742" s="33" t="s">
        <v>45771</v>
      </c>
      <c r="Q5742" s="33" t="s">
        <v>29986</v>
      </c>
      <c r="R5742"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42" s="33" t="s">
        <v>22</v>
      </c>
      <c r="T5742" s="33" t="s">
        <v>21</v>
      </c>
      <c r="U5742" s="33" t="s">
        <v>26513</v>
      </c>
      <c r="V5742" s="33" t="s">
        <v>26482</v>
      </c>
      <c r="W5742" s="33" t="s">
        <v>26485</v>
      </c>
      <c r="X5742" s="33" t="s">
        <v>93</v>
      </c>
      <c r="Y5742" s="33">
        <v>609</v>
      </c>
      <c r="AA5742" s="33" t="s">
        <v>42844</v>
      </c>
      <c r="AB5742" s="33">
        <v>2706</v>
      </c>
      <c r="AC5742" s="103"/>
    </row>
    <row r="5743" spans="1:29" ht="13" customHeight="1" x14ac:dyDescent="0.2">
      <c r="A5743" s="33" t="s">
        <v>1314</v>
      </c>
      <c r="B5743" s="33">
        <v>35</v>
      </c>
      <c r="C5743" s="33" t="s">
        <v>13</v>
      </c>
      <c r="D5743" s="33" t="s">
        <v>30</v>
      </c>
      <c r="E5743" s="33" t="str">
        <f>HYPERLINK("http://www.kansascity.com/news/local/crime/iwklhy/picture26752486/ALTERNATES/FREE_640/Booth","http://www.kansascity.com/news/local/crime/iwklhy/picture26752486/ALTERNATES/FREE_640/Booth")</f>
        <v>http://www.kansascity.com/news/local/crime/iwklhy/picture26752486/ALTERNATES/FREE_640/Booth</v>
      </c>
      <c r="F5743" s="94">
        <v>42192</v>
      </c>
      <c r="G5743" s="33" t="s">
        <v>1315</v>
      </c>
      <c r="H5743" s="33" t="s">
        <v>1316</v>
      </c>
      <c r="I5743" s="33" t="s">
        <v>399</v>
      </c>
      <c r="J5743" s="62">
        <v>64050</v>
      </c>
      <c r="K5743" s="33" t="s">
        <v>401</v>
      </c>
      <c r="L5743" s="33" t="s">
        <v>1317</v>
      </c>
      <c r="M5743" s="1" t="s">
        <v>46043</v>
      </c>
      <c r="N5743" s="33" t="s">
        <v>20</v>
      </c>
      <c r="O5743" s="33" t="s">
        <v>1008</v>
      </c>
      <c r="P5743" s="33" t="s">
        <v>45771</v>
      </c>
      <c r="Q5743" s="33" t="s">
        <v>29986</v>
      </c>
      <c r="R5743" s="39" t="str">
        <f>HYPERLINK("http://www.kctv5.com/story/29494552/armed-carjacking-suspect-dead-in-police-shooting","http://www.kctv5.com/story/29494552/armed-carjacking-suspect-dead-in-police-shooting")</f>
        <v>http://www.kctv5.com/story/29494552/armed-carjacking-suspect-dead-in-police-shooting</v>
      </c>
      <c r="S5743" s="33" t="s">
        <v>22</v>
      </c>
      <c r="T5743" s="33" t="s">
        <v>21</v>
      </c>
      <c r="U5743" s="33" t="s">
        <v>26689</v>
      </c>
      <c r="V5743" s="33" t="s">
        <v>26484</v>
      </c>
      <c r="W5743" s="33" t="s">
        <v>26483</v>
      </c>
      <c r="X5743" s="33" t="s">
        <v>93</v>
      </c>
      <c r="Y5743" s="33">
        <v>617</v>
      </c>
      <c r="AA5743" s="33" t="s">
        <v>42844</v>
      </c>
      <c r="AB5743" s="33">
        <v>2703</v>
      </c>
      <c r="AC5743" s="103">
        <v>16325</v>
      </c>
    </row>
    <row r="5744" spans="1:29" ht="13" customHeight="1" x14ac:dyDescent="0.2">
      <c r="A5744" s="33" t="s">
        <v>1303</v>
      </c>
      <c r="B5744" s="33">
        <v>37</v>
      </c>
      <c r="C5744" s="33" t="s">
        <v>13</v>
      </c>
      <c r="D5744" s="33" t="s">
        <v>78</v>
      </c>
      <c r="F5744" s="94">
        <v>42192</v>
      </c>
      <c r="G5744" s="33" t="s">
        <v>1304</v>
      </c>
      <c r="H5744" s="33" t="s">
        <v>1305</v>
      </c>
      <c r="I5744" s="33" t="s">
        <v>74</v>
      </c>
      <c r="J5744" s="62">
        <v>8401</v>
      </c>
      <c r="K5744" s="33" t="s">
        <v>1306</v>
      </c>
      <c r="L5744" s="33" t="s">
        <v>1307</v>
      </c>
      <c r="M5744" s="1" t="s">
        <v>47103</v>
      </c>
      <c r="N5744" s="33" t="s">
        <v>20</v>
      </c>
      <c r="O5744" s="33" t="s">
        <v>1308</v>
      </c>
      <c r="P5744" s="33" t="s">
        <v>45771</v>
      </c>
      <c r="Q5744" s="33" t="s">
        <v>29986</v>
      </c>
      <c r="R574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44" s="33" t="s">
        <v>509</v>
      </c>
      <c r="T5744" s="33" t="s">
        <v>21</v>
      </c>
      <c r="U5744" s="33" t="s">
        <v>26682</v>
      </c>
      <c r="V5744" s="33" t="s">
        <v>26484</v>
      </c>
      <c r="W5744" s="33" t="s">
        <v>26486</v>
      </c>
      <c r="X5744" s="33" t="s">
        <v>93</v>
      </c>
      <c r="Y5744" s="33">
        <v>616</v>
      </c>
      <c r="AA5744" s="33" t="s">
        <v>42842</v>
      </c>
      <c r="AB5744" s="33">
        <v>2704</v>
      </c>
      <c r="AC5744" s="103">
        <v>16324</v>
      </c>
    </row>
    <row r="5745" spans="1:29" ht="13" customHeight="1" x14ac:dyDescent="0.2">
      <c r="A5745" s="33" t="s">
        <v>1297</v>
      </c>
      <c r="B5745" s="33">
        <v>39</v>
      </c>
      <c r="C5745" s="33" t="s">
        <v>13</v>
      </c>
      <c r="D5745" s="33" t="s">
        <v>41</v>
      </c>
      <c r="F5745" s="94">
        <v>42192</v>
      </c>
      <c r="G5745" s="33" t="s">
        <v>1298</v>
      </c>
      <c r="H5745" s="33" t="s">
        <v>1299</v>
      </c>
      <c r="I5745" s="33" t="s">
        <v>66</v>
      </c>
      <c r="J5745" s="62">
        <v>78542</v>
      </c>
      <c r="K5745" s="33" t="s">
        <v>1300</v>
      </c>
      <c r="L5745" s="33" t="s">
        <v>1301</v>
      </c>
      <c r="M5745" s="1" t="s">
        <v>48242</v>
      </c>
      <c r="N5745" s="33" t="s">
        <v>20</v>
      </c>
      <c r="O5745" s="33" t="s">
        <v>1302</v>
      </c>
      <c r="P5745" s="33" t="s">
        <v>45771</v>
      </c>
      <c r="Q5745" s="33" t="s">
        <v>29986</v>
      </c>
      <c r="R5745"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45" s="33" t="s">
        <v>509</v>
      </c>
      <c r="T5745" s="33" t="s">
        <v>21</v>
      </c>
      <c r="U5745" s="33" t="s">
        <v>26689</v>
      </c>
      <c r="V5745" s="33" t="s">
        <v>26484</v>
      </c>
      <c r="W5745" s="33" t="s">
        <v>26485</v>
      </c>
      <c r="X5745" s="33" t="s">
        <v>93</v>
      </c>
      <c r="Y5745" s="33">
        <v>615</v>
      </c>
      <c r="AA5745" s="33" t="s">
        <v>42843</v>
      </c>
      <c r="AB5745" s="33">
        <v>2702</v>
      </c>
      <c r="AC5745" s="103">
        <v>16326</v>
      </c>
    </row>
    <row r="5746" spans="1:29" ht="13" customHeight="1" x14ac:dyDescent="0.2">
      <c r="A5746" s="33" t="s">
        <v>1294</v>
      </c>
      <c r="B5746" s="33">
        <v>47</v>
      </c>
      <c r="C5746" s="33" t="s">
        <v>13</v>
      </c>
      <c r="D5746" s="33" t="s">
        <v>41</v>
      </c>
      <c r="F5746" s="94">
        <v>42192</v>
      </c>
      <c r="G5746" s="33" t="s">
        <v>1295</v>
      </c>
      <c r="H5746" s="33" t="s">
        <v>628</v>
      </c>
      <c r="I5746" s="33" t="s">
        <v>38</v>
      </c>
      <c r="J5746" s="62">
        <v>93307</v>
      </c>
      <c r="K5746" s="33" t="s">
        <v>629</v>
      </c>
      <c r="L5746" s="33" t="s">
        <v>630</v>
      </c>
      <c r="M5746" s="1" t="s">
        <v>46534</v>
      </c>
      <c r="N5746" s="33" t="s">
        <v>20</v>
      </c>
      <c r="O5746" s="33" t="s">
        <v>1296</v>
      </c>
      <c r="P5746" s="33" t="s">
        <v>45771</v>
      </c>
      <c r="Q5746" s="33" t="s">
        <v>29986</v>
      </c>
      <c r="R5746"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46" s="33" t="s">
        <v>93</v>
      </c>
      <c r="T5746" s="33" t="s">
        <v>21</v>
      </c>
      <c r="U5746" s="33" t="s">
        <v>26689</v>
      </c>
      <c r="V5746" s="33" t="s">
        <v>26484</v>
      </c>
      <c r="W5746" s="33" t="s">
        <v>26485</v>
      </c>
      <c r="X5746" s="33" t="s">
        <v>93</v>
      </c>
      <c r="Y5746" s="33">
        <v>614</v>
      </c>
      <c r="AA5746" s="33" t="s">
        <v>42844</v>
      </c>
      <c r="AB5746" s="33">
        <v>2701</v>
      </c>
      <c r="AC5746" s="103">
        <v>16328</v>
      </c>
    </row>
    <row r="5747" spans="1:29" ht="13" customHeight="1" x14ac:dyDescent="0.2">
      <c r="A5747" s="33" t="s">
        <v>1319</v>
      </c>
      <c r="B5747" s="33">
        <v>59</v>
      </c>
      <c r="C5747" s="33" t="s">
        <v>13</v>
      </c>
      <c r="D5747" s="33" t="s">
        <v>30</v>
      </c>
      <c r="E5747" s="33" t="str">
        <f>HYPERLINK("http://www.homefacts.com/images/offenders/texas/thumb/01958213.jpg","http://www.homefacts.com/images/offenders/texas/thumb/01958213.jpg")</f>
        <v>http://www.homefacts.com/images/offenders/texas/thumb/01958213.jpg</v>
      </c>
      <c r="F5747" s="94">
        <v>42192</v>
      </c>
      <c r="G5747" s="33" t="s">
        <v>1320</v>
      </c>
      <c r="H5747" s="33" t="s">
        <v>265</v>
      </c>
      <c r="I5747" s="33" t="s">
        <v>66</v>
      </c>
      <c r="J5747" s="62">
        <v>75208</v>
      </c>
      <c r="K5747" s="33" t="s">
        <v>265</v>
      </c>
      <c r="L5747" s="33" t="s">
        <v>266</v>
      </c>
      <c r="M5747" s="1" t="s">
        <v>46483</v>
      </c>
      <c r="N5747" s="33" t="s">
        <v>20</v>
      </c>
      <c r="O5747" s="33" t="s">
        <v>1321</v>
      </c>
      <c r="P5747" s="33" t="s">
        <v>42395</v>
      </c>
      <c r="Q5747" s="33" t="s">
        <v>29986</v>
      </c>
      <c r="R5747"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47" s="33" t="s">
        <v>93</v>
      </c>
      <c r="T5747" s="33" t="s">
        <v>21</v>
      </c>
      <c r="U5747" s="33" t="s">
        <v>26689</v>
      </c>
      <c r="V5747" s="33" t="s">
        <v>26484</v>
      </c>
      <c r="W5747" s="33" t="s">
        <v>26485</v>
      </c>
      <c r="X5747" s="33" t="s">
        <v>93</v>
      </c>
      <c r="Y5747" s="33">
        <v>611</v>
      </c>
      <c r="AA5747" s="33" t="s">
        <v>42842</v>
      </c>
      <c r="AB5747" s="33">
        <v>2700</v>
      </c>
      <c r="AC5747" s="103">
        <v>16329</v>
      </c>
    </row>
    <row r="5748" spans="1:29" ht="13" customHeight="1" x14ac:dyDescent="0.2">
      <c r="A5748" s="33" t="s">
        <v>1346</v>
      </c>
      <c r="B5748" s="33">
        <v>20</v>
      </c>
      <c r="C5748" s="33" t="s">
        <v>13</v>
      </c>
      <c r="D5748" s="33" t="s">
        <v>30</v>
      </c>
      <c r="E5748" s="33" t="str">
        <f>HYPERLINK("https://localtvkfor.files.wordpress.com/2015/07/rogers-tyler.jpg","https://localtvkfor.files.wordpress.com/2015/07/rogers-tyler.jpg")</f>
        <v>https://localtvkfor.files.wordpress.com/2015/07/rogers-tyler.jpg</v>
      </c>
      <c r="F5748" s="94">
        <v>42191</v>
      </c>
      <c r="G5748" s="33" t="s">
        <v>1347</v>
      </c>
      <c r="H5748" s="33" t="s">
        <v>1024</v>
      </c>
      <c r="I5748" s="33" t="s">
        <v>366</v>
      </c>
      <c r="J5748" s="62">
        <v>73119</v>
      </c>
      <c r="K5748" s="33" t="s">
        <v>1025</v>
      </c>
      <c r="L5748" s="33" t="s">
        <v>1026</v>
      </c>
      <c r="M5748" s="1" t="s">
        <v>46313</v>
      </c>
      <c r="N5748" s="33" t="s">
        <v>20</v>
      </c>
      <c r="O5748" s="33" t="s">
        <v>1348</v>
      </c>
      <c r="P5748" s="33" t="s">
        <v>45771</v>
      </c>
      <c r="Q5748" s="33" t="s">
        <v>29986</v>
      </c>
      <c r="R5748" s="39" t="s">
        <v>18790</v>
      </c>
      <c r="S5748" s="33" t="s">
        <v>93</v>
      </c>
      <c r="T5748" s="33" t="s">
        <v>21</v>
      </c>
      <c r="U5748" s="33" t="s">
        <v>26689</v>
      </c>
      <c r="V5748" s="33" t="s">
        <v>26484</v>
      </c>
      <c r="W5748" s="33" t="s">
        <v>26485</v>
      </c>
      <c r="X5748" s="33" t="s">
        <v>93</v>
      </c>
      <c r="Y5748" s="33">
        <v>590</v>
      </c>
      <c r="AA5748" s="33" t="s">
        <v>42842</v>
      </c>
      <c r="AB5748" s="33">
        <v>2693</v>
      </c>
      <c r="AC5748" s="103">
        <v>16320</v>
      </c>
    </row>
    <row r="5749" spans="1:29" ht="13" customHeight="1" x14ac:dyDescent="0.2">
      <c r="A5749" s="33" t="s">
        <v>1322</v>
      </c>
      <c r="B5749" s="33">
        <v>29</v>
      </c>
      <c r="C5749" s="33" t="s">
        <v>13</v>
      </c>
      <c r="D5749" s="33" t="s">
        <v>78</v>
      </c>
      <c r="F5749" s="94">
        <v>42191</v>
      </c>
      <c r="G5749" s="33" t="s">
        <v>1323</v>
      </c>
      <c r="H5749" s="33" t="s">
        <v>91</v>
      </c>
      <c r="I5749" s="33" t="s">
        <v>38</v>
      </c>
      <c r="J5749" s="62">
        <v>91342</v>
      </c>
      <c r="K5749" s="33" t="s">
        <v>91</v>
      </c>
      <c r="L5749" s="33" t="s">
        <v>92</v>
      </c>
      <c r="M5749" s="1" t="s">
        <v>45984</v>
      </c>
      <c r="N5749" s="33" t="s">
        <v>20</v>
      </c>
      <c r="O5749" s="33" t="s">
        <v>1324</v>
      </c>
      <c r="P5749" s="33" t="s">
        <v>45771</v>
      </c>
      <c r="Q5749" s="33" t="s">
        <v>29986</v>
      </c>
      <c r="R5749" s="39" t="str">
        <f>HYPERLINK("http://homicide.latimes.com/post/jason-m-hendley/","http://homicide.latimes.com/post/jason-m-hendley/")</f>
        <v>http://homicide.latimes.com/post/jason-m-hendley/</v>
      </c>
      <c r="S5749" s="33" t="s">
        <v>93</v>
      </c>
      <c r="T5749" s="33" t="s">
        <v>21</v>
      </c>
      <c r="U5749" s="33" t="s">
        <v>26682</v>
      </c>
      <c r="V5749" s="33" t="s">
        <v>26484</v>
      </c>
      <c r="W5749" s="33" t="s">
        <v>26485</v>
      </c>
      <c r="X5749" s="33" t="s">
        <v>93</v>
      </c>
      <c r="Y5749" s="33">
        <v>619</v>
      </c>
      <c r="AA5749" s="33" t="s">
        <v>42844</v>
      </c>
      <c r="AB5749" s="33">
        <v>2695</v>
      </c>
      <c r="AC5749" s="103">
        <v>16319</v>
      </c>
    </row>
    <row r="5750" spans="1:29" ht="13" customHeight="1" x14ac:dyDescent="0.2">
      <c r="A5750" s="33" t="s">
        <v>1325</v>
      </c>
      <c r="B5750" s="33">
        <v>42</v>
      </c>
      <c r="C5750" s="33" t="s">
        <v>13</v>
      </c>
      <c r="D5750" s="33" t="s">
        <v>41</v>
      </c>
      <c r="F5750" s="94">
        <v>42191</v>
      </c>
      <c r="G5750" s="33" t="s">
        <v>1326</v>
      </c>
      <c r="H5750" s="33" t="s">
        <v>1327</v>
      </c>
      <c r="I5750" s="33" t="s">
        <v>38</v>
      </c>
      <c r="J5750" s="62">
        <v>95301</v>
      </c>
      <c r="K5750" s="33" t="s">
        <v>1328</v>
      </c>
      <c r="L5750" s="33" t="s">
        <v>1329</v>
      </c>
      <c r="M5750" s="1" t="s">
        <v>47421</v>
      </c>
      <c r="N5750" s="33" t="s">
        <v>4952</v>
      </c>
      <c r="O5750" s="33" t="s">
        <v>1330</v>
      </c>
      <c r="P5750" s="33" t="s">
        <v>45771</v>
      </c>
      <c r="Q5750" s="33" t="s">
        <v>29986</v>
      </c>
      <c r="R5750" s="39" t="str">
        <f>HYPERLINK("http://www.mercedsunstar.com/news/local/crime/article26705443.html","http://www.mercedsunstar.com/news/local/crime/article26705443.html")</f>
        <v>http://www.mercedsunstar.com/news/local/crime/article26705443.html</v>
      </c>
      <c r="S5750" s="33" t="s">
        <v>93</v>
      </c>
      <c r="T5750" s="33" t="s">
        <v>21</v>
      </c>
      <c r="U5750" s="33" t="s">
        <v>26682</v>
      </c>
      <c r="V5750" s="33" t="s">
        <v>26484</v>
      </c>
      <c r="W5750" s="33" t="s">
        <v>26483</v>
      </c>
      <c r="X5750" s="33" t="s">
        <v>93</v>
      </c>
      <c r="Y5750" s="33">
        <v>607</v>
      </c>
      <c r="AA5750" s="33" t="s">
        <v>42844</v>
      </c>
      <c r="AB5750" s="33">
        <v>2696</v>
      </c>
      <c r="AC5750" s="103">
        <v>16316</v>
      </c>
    </row>
    <row r="5751" spans="1:29" ht="13" customHeight="1" x14ac:dyDescent="0.2">
      <c r="A5751" s="33" t="s">
        <v>1340</v>
      </c>
      <c r="B5751" s="33">
        <v>42</v>
      </c>
      <c r="C5751" s="33" t="s">
        <v>13</v>
      </c>
      <c r="D5751" s="33" t="s">
        <v>30</v>
      </c>
      <c r="F5751" s="94">
        <v>42191</v>
      </c>
      <c r="G5751" s="33" t="s">
        <v>1341</v>
      </c>
      <c r="H5751" s="33" t="s">
        <v>1342</v>
      </c>
      <c r="I5751" s="33" t="s">
        <v>465</v>
      </c>
      <c r="J5751" s="62">
        <v>3785</v>
      </c>
      <c r="K5751" s="33" t="s">
        <v>1343</v>
      </c>
      <c r="L5751" s="33" t="s">
        <v>1344</v>
      </c>
      <c r="M5751" s="1" t="s">
        <v>48244</v>
      </c>
      <c r="N5751" s="33" t="s">
        <v>20</v>
      </c>
      <c r="O5751" s="33" t="s">
        <v>984</v>
      </c>
      <c r="P5751" s="33" t="s">
        <v>43587</v>
      </c>
      <c r="Q5751" s="33" t="s">
        <v>29986</v>
      </c>
      <c r="R5751"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51" s="33" t="s">
        <v>509</v>
      </c>
      <c r="T5751" s="33" t="s">
        <v>21</v>
      </c>
      <c r="U5751" s="33" t="s">
        <v>26682</v>
      </c>
      <c r="V5751" s="33" t="s">
        <v>26482</v>
      </c>
      <c r="W5751" s="33" t="s">
        <v>26485</v>
      </c>
      <c r="X5751" s="33" t="s">
        <v>509</v>
      </c>
      <c r="Y5751" s="33">
        <v>606</v>
      </c>
      <c r="AA5751" s="33" t="s">
        <v>42843</v>
      </c>
      <c r="AB5751" s="33">
        <v>2694</v>
      </c>
      <c r="AC5751" s="103">
        <v>16317</v>
      </c>
    </row>
    <row r="5752" spans="1:29" ht="13" customHeight="1" x14ac:dyDescent="0.2">
      <c r="A5752" s="33" t="s">
        <v>1349</v>
      </c>
      <c r="B5752" s="33">
        <v>30</v>
      </c>
      <c r="C5752" s="33" t="s">
        <v>13</v>
      </c>
      <c r="D5752" s="33" t="s">
        <v>30</v>
      </c>
      <c r="E5752" s="33" t="str">
        <f>HYPERLINK("https://localtvkstu.files.wordpress.com/2015/07/gormley.jpg","https://localtvkstu.files.wordpress.com/2015/07/gormley.jpg")</f>
        <v>https://localtvkstu.files.wordpress.com/2015/07/gormley.jpg</v>
      </c>
      <c r="F5752" s="94">
        <v>42191</v>
      </c>
      <c r="G5752" s="33" t="s">
        <v>1350</v>
      </c>
      <c r="H5752" s="33" t="s">
        <v>1351</v>
      </c>
      <c r="I5752" s="33" t="s">
        <v>220</v>
      </c>
      <c r="J5752" s="62">
        <v>84401</v>
      </c>
      <c r="K5752" s="33" t="s">
        <v>1352</v>
      </c>
      <c r="L5752" s="33" t="s">
        <v>1353</v>
      </c>
      <c r="M5752" s="1" t="s">
        <v>48245</v>
      </c>
      <c r="N5752" s="33" t="s">
        <v>362</v>
      </c>
      <c r="O5752" s="33" t="s">
        <v>1354</v>
      </c>
      <c r="P5752" s="33" t="s">
        <v>45771</v>
      </c>
      <c r="Q5752" s="33" t="s">
        <v>29986</v>
      </c>
      <c r="R5752" s="39" t="s">
        <v>18791</v>
      </c>
      <c r="S5752" s="33" t="s">
        <v>901</v>
      </c>
      <c r="T5752" s="33" t="s">
        <v>45897</v>
      </c>
      <c r="U5752" s="51" t="s">
        <v>49804</v>
      </c>
      <c r="AA5752" s="33" t="s">
        <v>42844</v>
      </c>
      <c r="AB5752" s="33">
        <v>2697</v>
      </c>
      <c r="AC5752" s="103"/>
    </row>
    <row r="5753" spans="1:29" ht="13" customHeight="1" x14ac:dyDescent="0.2">
      <c r="A5753" s="33" t="s">
        <v>1336</v>
      </c>
      <c r="B5753" s="33">
        <v>31</v>
      </c>
      <c r="C5753" s="33" t="s">
        <v>13</v>
      </c>
      <c r="D5753" s="33" t="s">
        <v>30</v>
      </c>
      <c r="F5753" s="94">
        <v>42191</v>
      </c>
      <c r="G5753" s="33" t="s">
        <v>1337</v>
      </c>
      <c r="H5753" s="33" t="s">
        <v>1338</v>
      </c>
      <c r="I5753" s="33" t="s">
        <v>38</v>
      </c>
      <c r="J5753" s="62">
        <v>90713</v>
      </c>
      <c r="K5753" s="33" t="s">
        <v>91</v>
      </c>
      <c r="L5753" s="33" t="s">
        <v>383</v>
      </c>
      <c r="M5753" s="1" t="s">
        <v>45973</v>
      </c>
      <c r="N5753" s="33" t="s">
        <v>4952</v>
      </c>
      <c r="O5753" s="33" t="s">
        <v>1339</v>
      </c>
      <c r="P5753" s="33" t="s">
        <v>45771</v>
      </c>
      <c r="Q5753" s="33" t="s">
        <v>29986</v>
      </c>
      <c r="R5753" s="39" t="str">
        <f>HYPERLINK("http://homicide.latimes.com/post/john-leonard-berry/","http://homicide.latimes.com/post/john-leonard-berry/")</f>
        <v>http://homicide.latimes.com/post/john-leonard-berry/</v>
      </c>
      <c r="S5753" s="33" t="s">
        <v>509</v>
      </c>
      <c r="T5753" s="33" t="s">
        <v>350</v>
      </c>
      <c r="U5753" s="33" t="s">
        <v>26775</v>
      </c>
      <c r="V5753" s="33" t="s">
        <v>26484</v>
      </c>
      <c r="W5753" s="33" t="s">
        <v>19153</v>
      </c>
      <c r="X5753" s="33" t="s">
        <v>93</v>
      </c>
      <c r="Y5753" s="33">
        <v>610</v>
      </c>
      <c r="AA5753" s="33" t="s">
        <v>42842</v>
      </c>
      <c r="AB5753" s="33">
        <v>2698</v>
      </c>
      <c r="AC5753" s="103">
        <v>16318</v>
      </c>
    </row>
    <row r="5754" spans="1:29" ht="13" customHeight="1" x14ac:dyDescent="0.2">
      <c r="A5754" s="33" t="s">
        <v>1364</v>
      </c>
      <c r="B5754" s="33">
        <v>35</v>
      </c>
      <c r="C5754" s="33" t="s">
        <v>13</v>
      </c>
      <c r="D5754" s="33" t="s">
        <v>30</v>
      </c>
      <c r="E5754" s="33" t="str">
        <f>HYPERLINK("https://media.licdn.com/media/p/3/000/0d2/16d/29b38bd.jpg","https://media.licdn.com/media/p/3/000/0d2/16d/29b38bd.jpg")</f>
        <v>https://media.licdn.com/media/p/3/000/0d2/16d/29b38bd.jpg</v>
      </c>
      <c r="F5754" s="94">
        <v>42190</v>
      </c>
      <c r="G5754" s="33" t="s">
        <v>1365</v>
      </c>
      <c r="H5754" s="33" t="s">
        <v>1224</v>
      </c>
      <c r="I5754" s="33" t="s">
        <v>66</v>
      </c>
      <c r="J5754" s="62">
        <v>78701</v>
      </c>
      <c r="K5754" s="33" t="s">
        <v>1225</v>
      </c>
      <c r="L5754" s="33" t="s">
        <v>1226</v>
      </c>
      <c r="M5754" s="1" t="s">
        <v>46070</v>
      </c>
      <c r="N5754" s="33" t="s">
        <v>20</v>
      </c>
      <c r="O5754" s="33" t="s">
        <v>1366</v>
      </c>
      <c r="P5754" s="33" t="s">
        <v>42395</v>
      </c>
      <c r="Q5754" s="33" t="s">
        <v>29986</v>
      </c>
      <c r="R5754"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754" s="33" t="s">
        <v>93</v>
      </c>
      <c r="T5754" s="33" t="s">
        <v>21</v>
      </c>
      <c r="U5754" s="33" t="s">
        <v>26689</v>
      </c>
      <c r="V5754" s="33" t="s">
        <v>26484</v>
      </c>
      <c r="W5754" s="33" t="s">
        <v>26486</v>
      </c>
      <c r="X5754" s="33" t="s">
        <v>93</v>
      </c>
      <c r="Y5754" s="33">
        <v>593</v>
      </c>
      <c r="AA5754" s="33" t="s">
        <v>42842</v>
      </c>
      <c r="AB5754" s="33">
        <v>2689</v>
      </c>
      <c r="AC5754" s="103">
        <v>16315</v>
      </c>
    </row>
    <row r="5755" spans="1:29" ht="13" customHeight="1" x14ac:dyDescent="0.2">
      <c r="A5755" s="33" t="s">
        <v>1359</v>
      </c>
      <c r="B5755" s="33">
        <v>19</v>
      </c>
      <c r="C5755" s="33" t="s">
        <v>13</v>
      </c>
      <c r="D5755" s="33" t="s">
        <v>30</v>
      </c>
      <c r="E5755" s="33" t="str">
        <f>HYPERLINK("http://cdn.patch.com/users/1372433/2015/07/T800x600/201507559ff12e799d0.png","http://cdn.patch.com/users/1372433/2015/07/T800x600/201507559ff12e799d0.png")</f>
        <v>http://cdn.patch.com/users/1372433/2015/07/T800x600/201507559ff12e799d0.png</v>
      </c>
      <c r="F5755" s="94">
        <v>42190</v>
      </c>
      <c r="G5755" s="33" t="s">
        <v>1360</v>
      </c>
      <c r="H5755" s="33" t="s">
        <v>1361</v>
      </c>
      <c r="I5755" s="33" t="s">
        <v>38</v>
      </c>
      <c r="J5755" s="62">
        <v>94566</v>
      </c>
      <c r="K5755" s="33" t="s">
        <v>555</v>
      </c>
      <c r="L5755" s="33" t="s">
        <v>1362</v>
      </c>
      <c r="M5755" s="1" t="s">
        <v>47055</v>
      </c>
      <c r="N5755" s="33" t="s">
        <v>20</v>
      </c>
      <c r="O5755" s="33" t="s">
        <v>1363</v>
      </c>
      <c r="P5755" s="33" t="s">
        <v>45771</v>
      </c>
      <c r="Q5755" s="33" t="s">
        <v>29986</v>
      </c>
      <c r="R5755"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755" s="33" t="s">
        <v>93</v>
      </c>
      <c r="T5755" s="33" t="s">
        <v>45897</v>
      </c>
      <c r="U5755" s="33" t="s">
        <v>49804</v>
      </c>
      <c r="V5755" s="33" t="s">
        <v>26484</v>
      </c>
      <c r="W5755" s="33" t="s">
        <v>26486</v>
      </c>
      <c r="X5755" s="33" t="s">
        <v>93</v>
      </c>
      <c r="Y5755" s="33">
        <v>592</v>
      </c>
      <c r="AA5755" s="33" t="s">
        <v>42844</v>
      </c>
      <c r="AB5755" s="33">
        <v>2691</v>
      </c>
      <c r="AC5755" s="103">
        <v>16312</v>
      </c>
    </row>
    <row r="5756" spans="1:29" ht="13" customHeight="1" x14ac:dyDescent="0.2">
      <c r="A5756" s="33" t="s">
        <v>1367</v>
      </c>
      <c r="B5756" s="33">
        <v>25</v>
      </c>
      <c r="C5756" s="33" t="s">
        <v>13</v>
      </c>
      <c r="D5756" s="33" t="s">
        <v>30</v>
      </c>
      <c r="F5756" s="94">
        <v>42190</v>
      </c>
      <c r="G5756" s="33" t="s">
        <v>1368</v>
      </c>
      <c r="H5756" s="33" t="s">
        <v>1224</v>
      </c>
      <c r="I5756" s="33" t="s">
        <v>66</v>
      </c>
      <c r="J5756" s="62">
        <v>78758</v>
      </c>
      <c r="K5756" s="33" t="s">
        <v>1225</v>
      </c>
      <c r="L5756" s="33" t="s">
        <v>1226</v>
      </c>
      <c r="M5756" s="1" t="s">
        <v>46070</v>
      </c>
      <c r="N5756" s="33" t="s">
        <v>4952</v>
      </c>
      <c r="O5756" s="33" t="s">
        <v>1369</v>
      </c>
      <c r="P5756" s="33" t="s">
        <v>42395</v>
      </c>
      <c r="Q5756" s="33" t="s">
        <v>29986</v>
      </c>
      <c r="R5756" s="39" t="str">
        <f>HYPERLINK("http://kxan.com/2015/07/06/police-say-man-killed-in-north-austin-aimed-a-bb-pistol-at-officers/","http://kxan.com/2015/07/06/police-say-man-killed-in-north-austin-aimed-a-bb-pistol-at-officers/")</f>
        <v>http://kxan.com/2015/07/06/police-say-man-killed-in-north-austin-aimed-a-bb-pistol-at-officers/</v>
      </c>
      <c r="S5756" s="33" t="s">
        <v>509</v>
      </c>
      <c r="T5756" s="33" t="s">
        <v>45897</v>
      </c>
      <c r="U5756" s="33" t="s">
        <v>39851</v>
      </c>
      <c r="V5756" s="33" t="s">
        <v>26484</v>
      </c>
      <c r="W5756" s="33" t="s">
        <v>26485</v>
      </c>
      <c r="X5756" s="33" t="s">
        <v>93</v>
      </c>
      <c r="Y5756" s="33">
        <v>594</v>
      </c>
      <c r="AA5756" s="33" t="s">
        <v>42842</v>
      </c>
      <c r="AB5756" s="33">
        <v>2690</v>
      </c>
      <c r="AC5756" s="103">
        <v>16314</v>
      </c>
    </row>
    <row r="5757" spans="1:29" ht="13" customHeight="1" x14ac:dyDescent="0.2">
      <c r="A5757" s="33" t="s">
        <v>1355</v>
      </c>
      <c r="B5757" s="33">
        <v>43</v>
      </c>
      <c r="C5757" s="33" t="s">
        <v>13</v>
      </c>
      <c r="D5757" s="33" t="s">
        <v>41</v>
      </c>
      <c r="F5757" s="94">
        <v>42190</v>
      </c>
      <c r="G5757" s="33" t="s">
        <v>1356</v>
      </c>
      <c r="H5757" s="33" t="s">
        <v>1357</v>
      </c>
      <c r="I5757" s="33" t="s">
        <v>38</v>
      </c>
      <c r="J5757" s="62">
        <v>90716</v>
      </c>
      <c r="K5757" s="33" t="s">
        <v>91</v>
      </c>
      <c r="L5757" s="33" t="s">
        <v>383</v>
      </c>
      <c r="M5757" s="1" t="s">
        <v>45973</v>
      </c>
      <c r="N5757" s="33" t="s">
        <v>20</v>
      </c>
      <c r="O5757" s="33" t="s">
        <v>1358</v>
      </c>
      <c r="P5757" s="33" t="s">
        <v>45771</v>
      </c>
      <c r="Q5757" s="33" t="s">
        <v>29986</v>
      </c>
      <c r="R5757"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57" s="33" t="s">
        <v>93</v>
      </c>
      <c r="T5757" s="33" t="s">
        <v>45897</v>
      </c>
      <c r="U5757" s="33" t="s">
        <v>49804</v>
      </c>
      <c r="V5757" s="33" t="s">
        <v>26482</v>
      </c>
      <c r="W5757" s="33" t="s">
        <v>26485</v>
      </c>
      <c r="X5757" s="33" t="s">
        <v>93</v>
      </c>
      <c r="Y5757" s="33">
        <v>605</v>
      </c>
      <c r="AA5757" s="33" t="s">
        <v>42844</v>
      </c>
      <c r="AB5757" s="33">
        <v>2692</v>
      </c>
      <c r="AC5757" s="103">
        <v>16311</v>
      </c>
    </row>
    <row r="5758" spans="1:29" ht="13" customHeight="1" x14ac:dyDescent="0.2">
      <c r="A5758" s="33" t="s">
        <v>1376</v>
      </c>
      <c r="B5758" s="33">
        <v>23</v>
      </c>
      <c r="C5758" s="33" t="s">
        <v>13</v>
      </c>
      <c r="D5758" s="33" t="s">
        <v>78</v>
      </c>
      <c r="E575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758" s="94">
        <v>42189</v>
      </c>
      <c r="G5758" s="33" t="s">
        <v>1377</v>
      </c>
      <c r="H5758" s="33" t="s">
        <v>1378</v>
      </c>
      <c r="I5758" s="33" t="s">
        <v>224</v>
      </c>
      <c r="J5758" s="62">
        <v>23607</v>
      </c>
      <c r="K5758" s="33" t="s">
        <v>1379</v>
      </c>
      <c r="L5758" s="33" t="s">
        <v>1380</v>
      </c>
      <c r="M5758" s="1" t="s">
        <v>46338</v>
      </c>
      <c r="N5758" s="33" t="s">
        <v>20</v>
      </c>
      <c r="O5758" s="33" t="s">
        <v>1381</v>
      </c>
      <c r="P5758" s="33" t="s">
        <v>504</v>
      </c>
      <c r="Q5758" s="33" t="s">
        <v>29986</v>
      </c>
      <c r="R5758" s="39" t="s">
        <v>18789</v>
      </c>
      <c r="S5758" s="33" t="s">
        <v>93</v>
      </c>
      <c r="T5758" s="33" t="s">
        <v>21</v>
      </c>
      <c r="U5758" s="33" t="s">
        <v>26689</v>
      </c>
      <c r="V5758" s="33" t="s">
        <v>26484</v>
      </c>
      <c r="W5758" s="33" t="s">
        <v>26486</v>
      </c>
      <c r="X5758" s="33" t="s">
        <v>93</v>
      </c>
      <c r="Y5758" s="33">
        <v>596</v>
      </c>
      <c r="AA5758" s="33" t="s">
        <v>42842</v>
      </c>
      <c r="AB5758" s="33">
        <v>2686</v>
      </c>
      <c r="AC5758" s="103">
        <v>16309</v>
      </c>
    </row>
    <row r="5759" spans="1:29" ht="13" customHeight="1" x14ac:dyDescent="0.2">
      <c r="A5759" s="33" t="s">
        <v>19073</v>
      </c>
      <c r="B5759" s="33">
        <v>36</v>
      </c>
      <c r="C5759" s="33" t="s">
        <v>13</v>
      </c>
      <c r="D5759" s="33" t="s">
        <v>30</v>
      </c>
      <c r="F5759" s="94">
        <v>42189</v>
      </c>
      <c r="G5759" s="33" t="s">
        <v>1382</v>
      </c>
      <c r="H5759" s="33" t="s">
        <v>1191</v>
      </c>
      <c r="I5759" s="33" t="s">
        <v>249</v>
      </c>
      <c r="J5759" s="62">
        <v>89014</v>
      </c>
      <c r="K5759" s="33" t="s">
        <v>524</v>
      </c>
      <c r="L5759" s="33" t="s">
        <v>1383</v>
      </c>
      <c r="M5759" s="1" t="s">
        <v>46080</v>
      </c>
      <c r="N5759" s="33" t="s">
        <v>20</v>
      </c>
      <c r="O5759" s="33" t="s">
        <v>1384</v>
      </c>
      <c r="P5759" s="33" t="s">
        <v>45771</v>
      </c>
      <c r="Q5759" s="33" t="s">
        <v>29986</v>
      </c>
      <c r="R5759" s="39" t="str">
        <f>HYPERLINK("http://www.reviewjournal.com/news/las-vegas/gunman-killed-police-henderson-hotel-identified","http://www.reviewjournal.com/news/las-vegas/gunman-killed-police-henderson-hotel-identified")</f>
        <v>http://www.reviewjournal.com/news/las-vegas/gunman-killed-police-henderson-hotel-identified</v>
      </c>
      <c r="S5759" s="33" t="s">
        <v>93</v>
      </c>
      <c r="T5759" s="33" t="s">
        <v>21</v>
      </c>
      <c r="U5759" s="33" t="s">
        <v>26689</v>
      </c>
      <c r="V5759" s="33" t="s">
        <v>26484</v>
      </c>
      <c r="W5759" s="33" t="s">
        <v>26485</v>
      </c>
      <c r="X5759" s="33" t="s">
        <v>93</v>
      </c>
      <c r="Y5759" s="33">
        <v>600</v>
      </c>
      <c r="AA5759" s="33" t="s">
        <v>42842</v>
      </c>
      <c r="AB5759" s="33">
        <v>2687</v>
      </c>
      <c r="AC5759" s="103">
        <v>16307</v>
      </c>
    </row>
    <row r="5760" spans="1:29" ht="13" customHeight="1" x14ac:dyDescent="0.2">
      <c r="A5760" s="33" t="s">
        <v>1385</v>
      </c>
      <c r="B5760" s="33">
        <v>37</v>
      </c>
      <c r="C5760" s="33" t="s">
        <v>13</v>
      </c>
      <c r="D5760" s="33" t="s">
        <v>30</v>
      </c>
      <c r="F5760" s="94">
        <v>42189</v>
      </c>
      <c r="G5760" s="33" t="s">
        <v>1386</v>
      </c>
      <c r="H5760" s="33" t="s">
        <v>1387</v>
      </c>
      <c r="I5760" s="33" t="s">
        <v>297</v>
      </c>
      <c r="J5760" s="62">
        <v>37813</v>
      </c>
      <c r="K5760" s="33" t="s">
        <v>1388</v>
      </c>
      <c r="L5760" s="33" t="s">
        <v>1389</v>
      </c>
      <c r="M5760" s="1" t="s">
        <v>47155</v>
      </c>
      <c r="N5760" s="33" t="s">
        <v>20</v>
      </c>
      <c r="O5760" s="33" t="s">
        <v>1390</v>
      </c>
      <c r="P5760" s="33" t="s">
        <v>45771</v>
      </c>
      <c r="Q5760" s="33" t="s">
        <v>29986</v>
      </c>
      <c r="R576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760" s="33" t="s">
        <v>93</v>
      </c>
      <c r="T5760" s="33" t="s">
        <v>21</v>
      </c>
      <c r="U5760" s="33" t="s">
        <v>26689</v>
      </c>
      <c r="V5760" s="33" t="s">
        <v>26484</v>
      </c>
      <c r="W5760" s="33" t="s">
        <v>26485</v>
      </c>
      <c r="X5760" s="33" t="s">
        <v>93</v>
      </c>
      <c r="Y5760" s="33">
        <v>595</v>
      </c>
      <c r="AA5760" s="33" t="s">
        <v>42844</v>
      </c>
      <c r="AB5760" s="33">
        <v>2685</v>
      </c>
      <c r="AC5760" s="103">
        <v>16306</v>
      </c>
    </row>
    <row r="5761" spans="1:29" ht="13" customHeight="1" x14ac:dyDescent="0.2">
      <c r="A5761" s="33" t="s">
        <v>1373</v>
      </c>
      <c r="B5761" s="33">
        <v>42</v>
      </c>
      <c r="C5761" s="33" t="s">
        <v>13</v>
      </c>
      <c r="D5761" s="33" t="s">
        <v>78</v>
      </c>
      <c r="E5761" s="33" t="str">
        <f>HYPERLINK("http://kwtv.images.worldnow.com/images/8241047_G.jpg","http://kwtv.images.worldnow.com/images/8241047_G.jpg")</f>
        <v>http://kwtv.images.worldnow.com/images/8241047_G.jpg</v>
      </c>
      <c r="F5761" s="94">
        <v>42189</v>
      </c>
      <c r="G5761" s="33" t="s">
        <v>1374</v>
      </c>
      <c r="H5761" s="33" t="s">
        <v>1024</v>
      </c>
      <c r="I5761" s="33" t="s">
        <v>366</v>
      </c>
      <c r="J5761" s="62">
        <v>73135</v>
      </c>
      <c r="K5761" s="33" t="s">
        <v>1025</v>
      </c>
      <c r="L5761" s="33" t="s">
        <v>1026</v>
      </c>
      <c r="M5761" s="1" t="s">
        <v>46313</v>
      </c>
      <c r="N5761" s="33" t="s">
        <v>20</v>
      </c>
      <c r="O5761" s="33" t="s">
        <v>1375</v>
      </c>
      <c r="P5761" s="33" t="s">
        <v>45771</v>
      </c>
      <c r="Q5761" s="33" t="s">
        <v>29986</v>
      </c>
      <c r="R5761" s="39" t="s">
        <v>18788</v>
      </c>
      <c r="S5761" s="33" t="s">
        <v>93</v>
      </c>
      <c r="T5761" s="33" t="s">
        <v>21</v>
      </c>
      <c r="U5761" s="33" t="s">
        <v>26689</v>
      </c>
      <c r="V5761" s="33" t="s">
        <v>26484</v>
      </c>
      <c r="W5761" s="33" t="s">
        <v>26486</v>
      </c>
      <c r="X5761" s="33" t="s">
        <v>93</v>
      </c>
      <c r="Y5761" s="33">
        <v>591</v>
      </c>
      <c r="AA5761" s="33" t="s">
        <v>42844</v>
      </c>
      <c r="AB5761" s="33">
        <v>2684</v>
      </c>
      <c r="AC5761" s="103">
        <v>16308</v>
      </c>
    </row>
    <row r="5762" spans="1:29" ht="13" customHeight="1" x14ac:dyDescent="0.2">
      <c r="A5762" s="33" t="s">
        <v>1370</v>
      </c>
      <c r="B5762" s="33">
        <v>52</v>
      </c>
      <c r="C5762" s="33" t="s">
        <v>13</v>
      </c>
      <c r="D5762" s="33" t="s">
        <v>78</v>
      </c>
      <c r="F5762" s="94">
        <v>42189</v>
      </c>
      <c r="G5762" s="33" t="s">
        <v>1371</v>
      </c>
      <c r="H5762" s="33" t="s">
        <v>195</v>
      </c>
      <c r="I5762" s="33" t="s">
        <v>55</v>
      </c>
      <c r="J5762" s="62">
        <v>33135</v>
      </c>
      <c r="K5762" s="33" t="s">
        <v>147</v>
      </c>
      <c r="L5762" s="33" t="s">
        <v>424</v>
      </c>
      <c r="M5762" s="1" t="s">
        <v>46635</v>
      </c>
      <c r="N5762" s="33" t="s">
        <v>362</v>
      </c>
      <c r="O5762" s="33" t="s">
        <v>1372</v>
      </c>
      <c r="P5762" s="33" t="s">
        <v>45771</v>
      </c>
      <c r="Q5762" s="33" t="s">
        <v>29986</v>
      </c>
      <c r="R5762" s="39" t="str">
        <f>HYPERLINK("http://www.miamiherald.com/news/local/community/miami-dade/little-havana/article26604022.html","http://www.miamiherald.com/news/local/community/miami-dade/little-havana/article26604022.html")</f>
        <v>http://www.miamiherald.com/news/local/community/miami-dade/little-havana/article26604022.html</v>
      </c>
      <c r="S5762" s="33" t="s">
        <v>509</v>
      </c>
      <c r="T5762" s="33" t="s">
        <v>21</v>
      </c>
      <c r="U5762" s="33" t="s">
        <v>26682</v>
      </c>
      <c r="AA5762" s="33" t="s">
        <v>42842</v>
      </c>
      <c r="AB5762" s="33">
        <v>2688</v>
      </c>
      <c r="AC5762" s="103">
        <v>16305</v>
      </c>
    </row>
    <row r="5763" spans="1:29" ht="13" customHeight="1" x14ac:dyDescent="0.2">
      <c r="A5763" s="33" t="s">
        <v>1395</v>
      </c>
      <c r="B5763" s="33">
        <v>27</v>
      </c>
      <c r="C5763" s="33" t="s">
        <v>13</v>
      </c>
      <c r="D5763" s="33" t="s">
        <v>41</v>
      </c>
      <c r="F5763" s="94">
        <v>42188</v>
      </c>
      <c r="G5763" s="33" t="s">
        <v>1396</v>
      </c>
      <c r="H5763" s="33" t="s">
        <v>1397</v>
      </c>
      <c r="I5763" s="33" t="s">
        <v>38</v>
      </c>
      <c r="J5763" s="62">
        <v>91748</v>
      </c>
      <c r="K5763" s="33" t="s">
        <v>91</v>
      </c>
      <c r="L5763" s="33" t="s">
        <v>1398</v>
      </c>
      <c r="M5763" s="1" t="s">
        <v>48001</v>
      </c>
      <c r="N5763" s="33" t="s">
        <v>4952</v>
      </c>
      <c r="O5763" s="33" t="s">
        <v>1399</v>
      </c>
      <c r="P5763" s="33" t="s">
        <v>45771</v>
      </c>
      <c r="Q5763" s="33" t="s">
        <v>29986</v>
      </c>
      <c r="R5763" s="39" t="str">
        <f>HYPERLINK("http://abc7.com/news/suspect-holding-knife-killed-in-west-covina-officer-involved-shooting/828284/","http://abc7.com/news/suspect-holding-knife-killed-in-west-covina-officer-involved-shooting/828284/")</f>
        <v>http://abc7.com/news/suspect-holding-knife-killed-in-west-covina-officer-involved-shooting/828284/</v>
      </c>
      <c r="S5763" s="33" t="s">
        <v>93</v>
      </c>
      <c r="T5763" s="33" t="s">
        <v>21</v>
      </c>
      <c r="U5763" s="33" t="s">
        <v>26682</v>
      </c>
      <c r="V5763" s="33" t="s">
        <v>26484</v>
      </c>
      <c r="W5763" s="33" t="s">
        <v>26485</v>
      </c>
      <c r="X5763" s="33" t="s">
        <v>93</v>
      </c>
      <c r="Y5763" s="33">
        <v>597</v>
      </c>
      <c r="AA5763" s="33" t="s">
        <v>42844</v>
      </c>
      <c r="AB5763" s="33">
        <v>2683</v>
      </c>
      <c r="AC5763" s="103">
        <v>16301</v>
      </c>
    </row>
    <row r="5764" spans="1:29" ht="13" customHeight="1" x14ac:dyDescent="0.2">
      <c r="A5764" s="33" t="s">
        <v>1400</v>
      </c>
      <c r="B5764" s="33">
        <v>33</v>
      </c>
      <c r="C5764" s="33" t="s">
        <v>13</v>
      </c>
      <c r="D5764" s="33" t="s">
        <v>41</v>
      </c>
      <c r="F5764" s="94">
        <v>42188</v>
      </c>
      <c r="G5764" s="33" t="s">
        <v>1401</v>
      </c>
      <c r="H5764" s="33" t="s">
        <v>1402</v>
      </c>
      <c r="I5764" s="33" t="s">
        <v>74</v>
      </c>
      <c r="J5764" s="62">
        <v>8105</v>
      </c>
      <c r="K5764" s="33" t="s">
        <v>1402</v>
      </c>
      <c r="L5764" s="33" t="s">
        <v>1403</v>
      </c>
      <c r="M5764" s="1" t="s">
        <v>47713</v>
      </c>
      <c r="N5764" s="33" t="s">
        <v>20</v>
      </c>
      <c r="O5764" s="33" t="s">
        <v>1345</v>
      </c>
      <c r="P5764" s="33" t="s">
        <v>504</v>
      </c>
      <c r="Q5764" s="33" t="s">
        <v>29986</v>
      </c>
      <c r="R5764" s="39" t="s">
        <v>18787</v>
      </c>
      <c r="S5764" s="33" t="s">
        <v>509</v>
      </c>
      <c r="T5764" s="33" t="s">
        <v>21</v>
      </c>
      <c r="U5764" s="33" t="s">
        <v>26689</v>
      </c>
      <c r="V5764" s="33" t="s">
        <v>26484</v>
      </c>
      <c r="W5764" s="33" t="s">
        <v>26485</v>
      </c>
      <c r="X5764" s="33" t="s">
        <v>93</v>
      </c>
      <c r="Y5764" s="33">
        <v>599</v>
      </c>
      <c r="AA5764" s="33" t="s">
        <v>42842</v>
      </c>
      <c r="AB5764" s="33">
        <v>2681</v>
      </c>
      <c r="AC5764" s="103">
        <v>16303</v>
      </c>
    </row>
    <row r="5765" spans="1:29" ht="13" customHeight="1" x14ac:dyDescent="0.2">
      <c r="A5765" s="33" t="s">
        <v>1412</v>
      </c>
      <c r="B5765" s="33">
        <v>40</v>
      </c>
      <c r="C5765" s="33" t="s">
        <v>13</v>
      </c>
      <c r="D5765" s="33" t="s">
        <v>30</v>
      </c>
      <c r="E5765" s="33" t="str">
        <f>HYPERLINK("http://victimsofpolice.com/2015/images/Julian-Joseph.jpg","http://victimsofpolice.com/2015/images/Julian-Joseph.jpg")</f>
        <v>http://victimsofpolice.com/2015/images/Julian-Joseph.jpg</v>
      </c>
      <c r="F5765" s="94">
        <v>42188</v>
      </c>
      <c r="G5765" s="33" t="s">
        <v>1413</v>
      </c>
      <c r="H5765" s="33" t="s">
        <v>1414</v>
      </c>
      <c r="I5765" s="33" t="s">
        <v>55</v>
      </c>
      <c r="J5765" s="62">
        <v>33140</v>
      </c>
      <c r="K5765" s="33" t="s">
        <v>147</v>
      </c>
      <c r="L5765" s="33" t="s">
        <v>1415</v>
      </c>
      <c r="M5765" s="1" t="s">
        <v>46300</v>
      </c>
      <c r="N5765" s="33" t="s">
        <v>20</v>
      </c>
      <c r="O5765" s="33" t="s">
        <v>1416</v>
      </c>
      <c r="P5765" s="33" t="s">
        <v>45771</v>
      </c>
      <c r="Q5765" s="33" t="s">
        <v>29986</v>
      </c>
      <c r="R5765" s="39" t="s">
        <v>18782</v>
      </c>
      <c r="S5765" s="33" t="s">
        <v>93</v>
      </c>
      <c r="T5765" s="33" t="s">
        <v>21</v>
      </c>
      <c r="U5765" s="33" t="s">
        <v>26689</v>
      </c>
      <c r="V5765" s="33" t="s">
        <v>26484</v>
      </c>
      <c r="W5765" s="33" t="s">
        <v>26485</v>
      </c>
      <c r="X5765" s="33" t="s">
        <v>93</v>
      </c>
      <c r="Y5765" s="33">
        <v>602</v>
      </c>
      <c r="AA5765" s="33" t="s">
        <v>42842</v>
      </c>
      <c r="AB5765" s="33">
        <v>2682</v>
      </c>
      <c r="AC5765" s="103">
        <v>16297</v>
      </c>
    </row>
    <row r="5766" spans="1:29" ht="13" customHeight="1" x14ac:dyDescent="0.2">
      <c r="A5766" s="33" t="s">
        <v>1391</v>
      </c>
      <c r="B5766" s="33">
        <v>46</v>
      </c>
      <c r="C5766" s="33" t="s">
        <v>13</v>
      </c>
      <c r="D5766" s="33" t="s">
        <v>41</v>
      </c>
      <c r="F5766" s="94">
        <v>42188</v>
      </c>
      <c r="G5766" s="33" t="s">
        <v>1392</v>
      </c>
      <c r="H5766" s="33" t="s">
        <v>1393</v>
      </c>
      <c r="I5766" s="33" t="s">
        <v>38</v>
      </c>
      <c r="J5766" s="62">
        <v>93535</v>
      </c>
      <c r="K5766" s="33" t="s">
        <v>91</v>
      </c>
      <c r="L5766" s="33" t="s">
        <v>383</v>
      </c>
      <c r="M5766" s="1" t="s">
        <v>45973</v>
      </c>
      <c r="N5766" s="33" t="s">
        <v>20</v>
      </c>
      <c r="O5766" s="33" t="s">
        <v>1302</v>
      </c>
      <c r="P5766" s="33" t="s">
        <v>947</v>
      </c>
      <c r="Q5766" s="33" t="s">
        <v>29986</v>
      </c>
      <c r="R5766" s="39" t="s">
        <v>18786</v>
      </c>
      <c r="S5766" s="33" t="s">
        <v>22</v>
      </c>
      <c r="T5766" s="33" t="s">
        <v>21</v>
      </c>
      <c r="U5766" s="33" t="s">
        <v>26689</v>
      </c>
      <c r="V5766" s="33" t="s">
        <v>26484</v>
      </c>
      <c r="W5766" s="33" t="s">
        <v>26485</v>
      </c>
      <c r="X5766" s="33" t="s">
        <v>93</v>
      </c>
      <c r="Y5766" s="33">
        <v>598</v>
      </c>
      <c r="AA5766" s="33" t="s">
        <v>42844</v>
      </c>
      <c r="AB5766" s="33">
        <v>2680</v>
      </c>
      <c r="AC5766" s="103">
        <v>16302</v>
      </c>
    </row>
    <row r="5767" spans="1:29" ht="13" customHeight="1" x14ac:dyDescent="0.2">
      <c r="A5767" s="1" t="s">
        <v>1408</v>
      </c>
      <c r="B5767" s="33">
        <v>59</v>
      </c>
      <c r="C5767" s="33" t="s">
        <v>13</v>
      </c>
      <c r="D5767" s="1" t="s">
        <v>23</v>
      </c>
      <c r="F5767" s="94">
        <v>42187</v>
      </c>
      <c r="G5767" s="33" t="s">
        <v>1409</v>
      </c>
      <c r="H5767" s="33" t="s">
        <v>1410</v>
      </c>
      <c r="I5767" s="33" t="s">
        <v>138</v>
      </c>
      <c r="J5767" s="62">
        <v>25976</v>
      </c>
      <c r="K5767" s="33" t="s">
        <v>1411</v>
      </c>
      <c r="L5767" s="33" t="s">
        <v>15535</v>
      </c>
      <c r="M5767" s="1" t="s">
        <v>48246</v>
      </c>
      <c r="N5767" s="33" t="s">
        <v>20</v>
      </c>
      <c r="O5767" s="33" t="s">
        <v>36639</v>
      </c>
      <c r="P5767" s="33" t="s">
        <v>947</v>
      </c>
      <c r="Q5767" s="33" t="s">
        <v>29986</v>
      </c>
      <c r="R5767" s="39" t="s">
        <v>18783</v>
      </c>
      <c r="S5767" s="33" t="s">
        <v>509</v>
      </c>
      <c r="T5767" s="33" t="s">
        <v>21</v>
      </c>
      <c r="U5767" s="33" t="s">
        <v>26499</v>
      </c>
      <c r="V5767" s="33" t="s">
        <v>26484</v>
      </c>
      <c r="W5767" s="33" t="s">
        <v>26485</v>
      </c>
      <c r="X5767" s="33" t="s">
        <v>93</v>
      </c>
      <c r="Y5767" s="33">
        <v>604</v>
      </c>
      <c r="AA5767" s="33" t="s">
        <v>42843</v>
      </c>
      <c r="AB5767" s="33">
        <v>2676</v>
      </c>
      <c r="AC5767" s="103">
        <v>16293</v>
      </c>
    </row>
    <row r="5768" spans="1:29" ht="13" customHeight="1" x14ac:dyDescent="0.2">
      <c r="A5768" s="33" t="s">
        <v>1404</v>
      </c>
      <c r="B5768" s="33">
        <v>60</v>
      </c>
      <c r="C5768" s="33" t="s">
        <v>13</v>
      </c>
      <c r="D5768" s="33" t="s">
        <v>14</v>
      </c>
      <c r="F5768" s="94">
        <v>42187</v>
      </c>
      <c r="G5768" s="33" t="s">
        <v>1405</v>
      </c>
      <c r="H5768" s="33" t="s">
        <v>142</v>
      </c>
      <c r="I5768" s="33" t="s">
        <v>38</v>
      </c>
      <c r="J5768" s="62">
        <v>92127</v>
      </c>
      <c r="K5768" s="33" t="s">
        <v>142</v>
      </c>
      <c r="L5768" s="33" t="s">
        <v>143</v>
      </c>
      <c r="M5768" s="1" t="s">
        <v>45908</v>
      </c>
      <c r="N5768" s="33" t="s">
        <v>20</v>
      </c>
      <c r="O5768" s="33" t="s">
        <v>1394</v>
      </c>
      <c r="P5768" s="33" t="s">
        <v>504</v>
      </c>
      <c r="Q5768" s="33" t="s">
        <v>29986</v>
      </c>
      <c r="R5768"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768" s="33" t="s">
        <v>93</v>
      </c>
      <c r="T5768" s="33" t="s">
        <v>21</v>
      </c>
      <c r="U5768" s="33" t="s">
        <v>26682</v>
      </c>
      <c r="V5768" s="33" t="s">
        <v>26482</v>
      </c>
      <c r="W5768" s="33" t="s">
        <v>26485</v>
      </c>
      <c r="X5768" s="33" t="s">
        <v>93</v>
      </c>
      <c r="Y5768" s="33">
        <v>601</v>
      </c>
      <c r="AA5768" s="33" t="s">
        <v>42844</v>
      </c>
      <c r="AB5768" s="33">
        <v>2677</v>
      </c>
      <c r="AC5768" s="103">
        <v>16294</v>
      </c>
    </row>
    <row r="5769" spans="1:29" ht="13" customHeight="1" x14ac:dyDescent="0.2">
      <c r="A5769" s="33" t="s">
        <v>1406</v>
      </c>
      <c r="B5769" s="33">
        <v>23</v>
      </c>
      <c r="C5769" s="33" t="s">
        <v>13</v>
      </c>
      <c r="D5769" s="33" t="s">
        <v>78</v>
      </c>
      <c r="E5769" s="33" t="str">
        <f>HYPERLINK("http://jacksonville.com/sites/default/files/imagecache/premium_415_wide_scale/Suspect_1.jpg","http://jacksonville.com/sites/default/files/imagecache/premium_415_wide_scale/Suspect_1.jpg")</f>
        <v>http://jacksonville.com/sites/default/files/imagecache/premium_415_wide_scale/Suspect_1.jpg</v>
      </c>
      <c r="F5769" s="94">
        <v>42187</v>
      </c>
      <c r="G5769" s="33" t="s">
        <v>1407</v>
      </c>
      <c r="H5769" s="33" t="s">
        <v>600</v>
      </c>
      <c r="I5769" s="33" t="s">
        <v>55</v>
      </c>
      <c r="J5769" s="62">
        <v>32207</v>
      </c>
      <c r="K5769" s="33" t="s">
        <v>601</v>
      </c>
      <c r="L5769" s="33" t="s">
        <v>602</v>
      </c>
      <c r="M5769" s="1" t="s">
        <v>49877</v>
      </c>
      <c r="N5769" s="33" t="s">
        <v>20</v>
      </c>
      <c r="O5769" s="33" t="s">
        <v>18838</v>
      </c>
      <c r="P5769" s="33" t="s">
        <v>22</v>
      </c>
      <c r="Q5769" s="33" t="s">
        <v>29986</v>
      </c>
      <c r="R5769" s="39" t="s">
        <v>18784</v>
      </c>
      <c r="S5769" s="33" t="s">
        <v>901</v>
      </c>
      <c r="T5769" s="33" t="s">
        <v>45897</v>
      </c>
      <c r="U5769" s="33" t="s">
        <v>49804</v>
      </c>
      <c r="V5769" s="33" t="s">
        <v>26484</v>
      </c>
      <c r="W5769" s="33" t="s">
        <v>26486</v>
      </c>
      <c r="X5769" s="33" t="s">
        <v>93</v>
      </c>
      <c r="Y5769" s="33">
        <v>603</v>
      </c>
      <c r="AA5769" s="33" t="s">
        <v>42842</v>
      </c>
      <c r="AB5769" s="33">
        <v>2679</v>
      </c>
      <c r="AC5769" s="103">
        <v>16296</v>
      </c>
    </row>
    <row r="5770" spans="1:29" ht="13" customHeight="1" x14ac:dyDescent="0.2">
      <c r="A5770" s="33" t="s">
        <v>1417</v>
      </c>
      <c r="B5770" s="33">
        <v>45</v>
      </c>
      <c r="C5770" s="33" t="s">
        <v>13</v>
      </c>
      <c r="D5770" s="33" t="s">
        <v>30</v>
      </c>
      <c r="E5770"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770" s="94">
        <v>42187</v>
      </c>
      <c r="G5770" s="33" t="s">
        <v>1418</v>
      </c>
      <c r="H5770" s="33" t="s">
        <v>1419</v>
      </c>
      <c r="I5770" s="33" t="s">
        <v>39</v>
      </c>
      <c r="J5770" s="62">
        <v>2302</v>
      </c>
      <c r="K5770" s="33" t="s">
        <v>1005</v>
      </c>
      <c r="L5770" s="33" t="s">
        <v>1420</v>
      </c>
      <c r="M5770" s="1" t="s">
        <v>46961</v>
      </c>
      <c r="N5770" s="33" t="s">
        <v>20</v>
      </c>
      <c r="O5770" s="33" t="s">
        <v>900</v>
      </c>
      <c r="P5770" s="33" t="s">
        <v>43587</v>
      </c>
      <c r="Q5770" s="33" t="s">
        <v>29986</v>
      </c>
      <c r="R5770" s="39" t="s">
        <v>18785</v>
      </c>
      <c r="S5770" s="33" t="s">
        <v>509</v>
      </c>
      <c r="T5770" s="33" t="s">
        <v>45897</v>
      </c>
      <c r="U5770" s="33" t="s">
        <v>39851</v>
      </c>
      <c r="V5770" s="33" t="s">
        <v>26484</v>
      </c>
      <c r="W5770" s="33" t="s">
        <v>26485</v>
      </c>
      <c r="X5770" s="33" t="s">
        <v>93</v>
      </c>
      <c r="Y5770" s="33">
        <v>588</v>
      </c>
      <c r="AA5770" s="33" t="s">
        <v>42844</v>
      </c>
      <c r="AB5770" s="33">
        <v>2678</v>
      </c>
      <c r="AC5770" s="103">
        <v>16298</v>
      </c>
    </row>
    <row r="5771" spans="1:29" ht="13" customHeight="1" x14ac:dyDescent="0.2">
      <c r="A5771" s="33" t="s">
        <v>1428</v>
      </c>
      <c r="B5771" s="33">
        <v>32</v>
      </c>
      <c r="C5771" s="33" t="s">
        <v>13</v>
      </c>
      <c r="D5771" s="33" t="s">
        <v>30</v>
      </c>
      <c r="F5771" s="94">
        <v>42186</v>
      </c>
      <c r="G5771" s="33" t="s">
        <v>1429</v>
      </c>
      <c r="H5771" s="33" t="s">
        <v>1430</v>
      </c>
      <c r="I5771" s="33" t="s">
        <v>105</v>
      </c>
      <c r="J5771" s="62">
        <v>97497</v>
      </c>
      <c r="K5771" s="33" t="s">
        <v>1431</v>
      </c>
      <c r="L5771" s="33" t="s">
        <v>1432</v>
      </c>
      <c r="M5771" s="1" t="s">
        <v>48247</v>
      </c>
      <c r="N5771" s="33" t="s">
        <v>20</v>
      </c>
      <c r="O5771" s="33" t="s">
        <v>1433</v>
      </c>
      <c r="P5771" s="33" t="s">
        <v>45771</v>
      </c>
      <c r="Q5771" s="33" t="s">
        <v>29986</v>
      </c>
      <c r="R5771"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771" s="33" t="s">
        <v>93</v>
      </c>
      <c r="T5771" s="33" t="s">
        <v>21</v>
      </c>
      <c r="U5771" s="33" t="s">
        <v>26689</v>
      </c>
      <c r="V5771" s="33" t="s">
        <v>26484</v>
      </c>
      <c r="W5771" s="33" t="s">
        <v>26483</v>
      </c>
      <c r="X5771" s="33" t="s">
        <v>93</v>
      </c>
      <c r="Y5771" s="33">
        <v>589</v>
      </c>
      <c r="AA5771" s="33" t="s">
        <v>42843</v>
      </c>
      <c r="AB5771" s="33">
        <v>2673</v>
      </c>
      <c r="AC5771" s="103">
        <v>16290</v>
      </c>
    </row>
    <row r="5772" spans="1:29" ht="13" customHeight="1" x14ac:dyDescent="0.2">
      <c r="A5772" s="33" t="s">
        <v>1434</v>
      </c>
      <c r="B5772" s="33">
        <v>57</v>
      </c>
      <c r="C5772" s="33" t="s">
        <v>13</v>
      </c>
      <c r="D5772" s="33" t="s">
        <v>30</v>
      </c>
      <c r="E5772" s="33" t="str">
        <f>HYPERLINK("http://www.killedbypolice.net/victims/150628.jpg","http://www.killedbypolice.net/victims/150628.jpg")</f>
        <v>http://www.killedbypolice.net/victims/150628.jpg</v>
      </c>
      <c r="F5772" s="94">
        <v>42186</v>
      </c>
      <c r="G5772" s="33" t="s">
        <v>1435</v>
      </c>
      <c r="H5772" s="33" t="s">
        <v>1436</v>
      </c>
      <c r="I5772" s="33" t="s">
        <v>138</v>
      </c>
      <c r="J5772" s="62">
        <v>26452</v>
      </c>
      <c r="K5772" s="33" t="s">
        <v>1437</v>
      </c>
      <c r="L5772" s="33" t="s">
        <v>1438</v>
      </c>
      <c r="M5772" s="1" t="s">
        <v>48248</v>
      </c>
      <c r="N5772" s="33" t="s">
        <v>20</v>
      </c>
      <c r="O5772" s="33" t="s">
        <v>1439</v>
      </c>
      <c r="P5772" s="33" t="s">
        <v>504</v>
      </c>
      <c r="Q5772" s="33" t="s">
        <v>29986</v>
      </c>
      <c r="R5772" s="39" t="s">
        <v>18781</v>
      </c>
      <c r="S5772" s="33" t="s">
        <v>901</v>
      </c>
      <c r="T5772" s="33" t="s">
        <v>45897</v>
      </c>
      <c r="U5772" s="51" t="s">
        <v>49804</v>
      </c>
      <c r="AA5772" s="33" t="s">
        <v>42843</v>
      </c>
      <c r="AB5772" s="33">
        <v>2674</v>
      </c>
      <c r="AC5772" s="103">
        <v>16289</v>
      </c>
    </row>
    <row r="5773" spans="1:29" ht="13" customHeight="1" x14ac:dyDescent="0.2">
      <c r="A5773" s="33" t="s">
        <v>1422</v>
      </c>
      <c r="B5773" s="33">
        <v>24</v>
      </c>
      <c r="C5773" s="33" t="s">
        <v>13</v>
      </c>
      <c r="D5773" s="33" t="s">
        <v>78</v>
      </c>
      <c r="E5773" s="33" t="str">
        <f>HYPERLINK("http://images.bimedia.net/images/150701_Kevin_Lamont_Judson_story_insert.jpg","http://images.bimedia.net/images/150701_Kevin_Lamont_Judson_story_insert.jpg")</f>
        <v>http://images.bimedia.net/images/150701_Kevin_Lamont_Judson_story_insert.jpg</v>
      </c>
      <c r="F5773" s="94">
        <v>42186</v>
      </c>
      <c r="G5773" s="33" t="s">
        <v>1423</v>
      </c>
      <c r="H5773" s="33" t="s">
        <v>1424</v>
      </c>
      <c r="I5773" s="33" t="s">
        <v>105</v>
      </c>
      <c r="J5773" s="62">
        <v>97128</v>
      </c>
      <c r="K5773" s="33" t="s">
        <v>1425</v>
      </c>
      <c r="L5773" s="33" t="s">
        <v>1426</v>
      </c>
      <c r="M5773" s="1" t="s">
        <v>47086</v>
      </c>
      <c r="N5773" s="33" t="s">
        <v>20</v>
      </c>
      <c r="O5773" s="33" t="s">
        <v>1427</v>
      </c>
      <c r="P5773" s="33" t="s">
        <v>504</v>
      </c>
      <c r="Q5773" s="33" t="s">
        <v>29986</v>
      </c>
      <c r="R5773" s="39" t="str">
        <f>HYPERLINK("http://www.katu.com/news/local/DA-clears-deputy-in-deadly-McMinnville-shooting-316055961.html","http://www.katu.com/news/local/DA-clears-deputy-in-deadly-McMinnville-shooting-316055961.html")</f>
        <v>http://www.katu.com/news/local/DA-clears-deputy-in-deadly-McMinnville-shooting-316055961.html</v>
      </c>
      <c r="S5773" s="33" t="s">
        <v>93</v>
      </c>
      <c r="T5773" s="33" t="s">
        <v>350</v>
      </c>
      <c r="U5773" s="33" t="s">
        <v>26775</v>
      </c>
      <c r="V5773" s="33" t="s">
        <v>26484</v>
      </c>
      <c r="W5773" s="33" t="s">
        <v>26486</v>
      </c>
      <c r="X5773" s="33" t="s">
        <v>93</v>
      </c>
      <c r="Y5773" s="33">
        <v>587</v>
      </c>
      <c r="AA5773" s="33" t="s">
        <v>42844</v>
      </c>
      <c r="AB5773" s="33">
        <v>2675</v>
      </c>
      <c r="AC5773" s="103">
        <v>16291</v>
      </c>
    </row>
    <row r="5774" spans="1:29" ht="13" customHeight="1" x14ac:dyDescent="0.2">
      <c r="A5774" s="33" t="s">
        <v>1440</v>
      </c>
      <c r="B5774" s="33">
        <v>52</v>
      </c>
      <c r="C5774" s="33" t="s">
        <v>13</v>
      </c>
      <c r="D5774" s="33" t="s">
        <v>30</v>
      </c>
      <c r="E5774"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774" s="94">
        <v>42185</v>
      </c>
      <c r="G5774" s="33" t="s">
        <v>1441</v>
      </c>
      <c r="H5774" s="33" t="s">
        <v>1200</v>
      </c>
      <c r="I5774" s="33" t="s">
        <v>337</v>
      </c>
      <c r="J5774" s="62" t="s">
        <v>1442</v>
      </c>
      <c r="K5774" s="33" t="s">
        <v>1443</v>
      </c>
      <c r="L5774" s="33" t="s">
        <v>1444</v>
      </c>
      <c r="M5774" s="1" t="s">
        <v>48249</v>
      </c>
      <c r="N5774" s="33" t="s">
        <v>20</v>
      </c>
      <c r="O5774" s="33" t="s">
        <v>1445</v>
      </c>
      <c r="P5774" s="33" t="s">
        <v>45771</v>
      </c>
      <c r="Q5774" s="33" t="s">
        <v>29986</v>
      </c>
      <c r="R5774" s="39" t="str">
        <f>HYPERLINK("http://www.wyff4.com/news/police-man-killed-after-shootout-with-officers/33901040","http://www.wyff4.com/news/police-man-killed-after-shootout-with-officers/33901040")</f>
        <v>http://www.wyff4.com/news/police-man-killed-after-shootout-with-officers/33901040</v>
      </c>
      <c r="S5774" s="33" t="s">
        <v>93</v>
      </c>
      <c r="T5774" s="33" t="s">
        <v>21</v>
      </c>
      <c r="U5774" s="33" t="s">
        <v>26689</v>
      </c>
      <c r="V5774" s="33" t="s">
        <v>26484</v>
      </c>
      <c r="W5774" s="33" t="s">
        <v>26485</v>
      </c>
      <c r="X5774" s="33" t="s">
        <v>93</v>
      </c>
      <c r="Y5774" s="33">
        <v>586</v>
      </c>
      <c r="AA5774" s="33" t="s">
        <v>42843</v>
      </c>
      <c r="AB5774" s="33">
        <v>2672</v>
      </c>
      <c r="AC5774" s="103">
        <v>16286</v>
      </c>
    </row>
    <row r="5775" spans="1:29" ht="13" customHeight="1" x14ac:dyDescent="0.2">
      <c r="A5775" s="33" t="s">
        <v>1446</v>
      </c>
      <c r="B5775" s="33">
        <v>51</v>
      </c>
      <c r="C5775" s="33" t="s">
        <v>13</v>
      </c>
      <c r="D5775" s="33" t="s">
        <v>30</v>
      </c>
      <c r="F5775" s="94">
        <v>42184</v>
      </c>
      <c r="G5775" s="33" t="s">
        <v>1447</v>
      </c>
      <c r="H5775" s="33" t="s">
        <v>1448</v>
      </c>
      <c r="I5775" s="33" t="s">
        <v>392</v>
      </c>
      <c r="J5775" s="62" t="s">
        <v>1449</v>
      </c>
      <c r="K5775" s="33" t="s">
        <v>1450</v>
      </c>
      <c r="L5775" s="33" t="s">
        <v>1451</v>
      </c>
      <c r="M5775" s="1" t="s">
        <v>48250</v>
      </c>
      <c r="N5775" s="33" t="s">
        <v>20</v>
      </c>
      <c r="O5775" s="33" t="s">
        <v>1452</v>
      </c>
      <c r="P5775" s="33" t="s">
        <v>45771</v>
      </c>
      <c r="Q5775" s="33" t="s">
        <v>29986</v>
      </c>
      <c r="R5775"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775" s="33" t="s">
        <v>509</v>
      </c>
      <c r="T5775" s="33" t="s">
        <v>21</v>
      </c>
      <c r="U5775" s="33" t="s">
        <v>26689</v>
      </c>
      <c r="V5775" s="33" t="s">
        <v>26484</v>
      </c>
      <c r="W5775" s="33" t="s">
        <v>26485</v>
      </c>
      <c r="X5775" s="33" t="s">
        <v>93</v>
      </c>
      <c r="Y5775" s="33">
        <v>585</v>
      </c>
      <c r="AA5775" s="33" t="s">
        <v>42843</v>
      </c>
      <c r="AB5775" s="33">
        <v>2671</v>
      </c>
      <c r="AC5775" s="103">
        <v>16285</v>
      </c>
    </row>
    <row r="5776" spans="1:29" ht="13" customHeight="1" x14ac:dyDescent="0.2">
      <c r="A5776" s="33" t="s">
        <v>1453</v>
      </c>
      <c r="B5776" s="33">
        <v>29</v>
      </c>
      <c r="C5776" s="33" t="s">
        <v>13</v>
      </c>
      <c r="D5776" s="33" t="s">
        <v>30</v>
      </c>
      <c r="E5776"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776" s="94">
        <v>42183</v>
      </c>
      <c r="G5776" s="33" t="s">
        <v>1454</v>
      </c>
      <c r="H5776" s="33" t="s">
        <v>1455</v>
      </c>
      <c r="I5776" s="33" t="s">
        <v>105</v>
      </c>
      <c r="J5776" s="62" t="s">
        <v>1456</v>
      </c>
      <c r="K5776" s="33" t="s">
        <v>1457</v>
      </c>
      <c r="L5776" s="33" t="s">
        <v>15980</v>
      </c>
      <c r="M5776" s="1" t="s">
        <v>46371</v>
      </c>
      <c r="N5776" s="33" t="s">
        <v>20</v>
      </c>
      <c r="O5776" s="33" t="s">
        <v>1458</v>
      </c>
      <c r="P5776" s="33" t="s">
        <v>45771</v>
      </c>
      <c r="Q5776" s="33" t="s">
        <v>29986</v>
      </c>
      <c r="R5776" s="39" t="str">
        <f>HYPERLINK("http://www.kgw.com/story/news/local/2015/06/29/police-shooting-winco-parking-lot-portland/29455487/","http://www.kgw.com/story/news/local/2015/06/29/police-shooting-winco-parking-lot-portland/29455487/")</f>
        <v>http://www.kgw.com/story/news/local/2015/06/29/police-shooting-winco-parking-lot-portland/29455487/</v>
      </c>
      <c r="S5776" s="33" t="s">
        <v>901</v>
      </c>
      <c r="T5776" s="33" t="s">
        <v>45897</v>
      </c>
      <c r="U5776" s="33" t="s">
        <v>39851</v>
      </c>
      <c r="V5776" s="33" t="s">
        <v>26484</v>
      </c>
      <c r="W5776" s="33" t="s">
        <v>26485</v>
      </c>
      <c r="X5776" s="33" t="s">
        <v>93</v>
      </c>
      <c r="Y5776" s="33">
        <v>577</v>
      </c>
      <c r="AA5776" s="33" t="s">
        <v>42844</v>
      </c>
      <c r="AB5776" s="33">
        <v>2670</v>
      </c>
      <c r="AC5776" s="103">
        <v>16282</v>
      </c>
    </row>
    <row r="5777" spans="1:29" ht="13" customHeight="1" x14ac:dyDescent="0.2">
      <c r="A5777" s="33" t="s">
        <v>1462</v>
      </c>
      <c r="B5777" s="33">
        <v>35</v>
      </c>
      <c r="C5777" s="33" t="s">
        <v>13</v>
      </c>
      <c r="D5777" s="33" t="s">
        <v>30</v>
      </c>
      <c r="F5777" s="94">
        <v>42182</v>
      </c>
      <c r="G5777" s="33" t="s">
        <v>1463</v>
      </c>
      <c r="H5777" s="33" t="s">
        <v>1464</v>
      </c>
      <c r="I5777" s="33" t="s">
        <v>366</v>
      </c>
      <c r="J5777" s="62" t="s">
        <v>1465</v>
      </c>
      <c r="K5777" s="33" t="s">
        <v>1466</v>
      </c>
      <c r="L5777" s="33" t="s">
        <v>1467</v>
      </c>
      <c r="M5777" s="1" t="s">
        <v>46471</v>
      </c>
      <c r="N5777" s="33" t="s">
        <v>20</v>
      </c>
      <c r="O5777" s="33" t="s">
        <v>1468</v>
      </c>
      <c r="P5777" s="33" t="s">
        <v>45771</v>
      </c>
      <c r="Q5777" s="33" t="s">
        <v>29986</v>
      </c>
      <c r="R5777"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777" s="33" t="s">
        <v>93</v>
      </c>
      <c r="T5777" s="33" t="s">
        <v>21</v>
      </c>
      <c r="U5777" s="33" t="s">
        <v>26689</v>
      </c>
      <c r="V5777" s="33" t="s">
        <v>26484</v>
      </c>
      <c r="W5777" s="33" t="s">
        <v>26485</v>
      </c>
      <c r="X5777" s="33" t="s">
        <v>509</v>
      </c>
      <c r="Y5777" s="33">
        <v>580</v>
      </c>
      <c r="AA5777" s="33" t="s">
        <v>42843</v>
      </c>
      <c r="AB5777" s="33">
        <v>2669</v>
      </c>
      <c r="AC5777" s="103">
        <v>16279</v>
      </c>
    </row>
    <row r="5778" spans="1:29" ht="13" customHeight="1" x14ac:dyDescent="0.2">
      <c r="A5778" s="33" t="s">
        <v>1469</v>
      </c>
      <c r="B5778" s="33">
        <v>28</v>
      </c>
      <c r="C5778" s="33" t="s">
        <v>13</v>
      </c>
      <c r="D5778" s="33" t="s">
        <v>41</v>
      </c>
      <c r="F5778" s="94">
        <v>42181</v>
      </c>
      <c r="G5778" s="33" t="s">
        <v>1470</v>
      </c>
      <c r="H5778" s="33" t="s">
        <v>529</v>
      </c>
      <c r="I5778" s="33" t="s">
        <v>66</v>
      </c>
      <c r="J5778" s="62" t="s">
        <v>1471</v>
      </c>
      <c r="K5778" s="33" t="s">
        <v>530</v>
      </c>
      <c r="L5778" s="33" t="s">
        <v>531</v>
      </c>
      <c r="M5778" s="1" t="s">
        <v>46041</v>
      </c>
      <c r="N5778" s="33" t="s">
        <v>20</v>
      </c>
      <c r="O5778" s="33" t="s">
        <v>1472</v>
      </c>
      <c r="P5778" s="33" t="s">
        <v>42395</v>
      </c>
      <c r="Q5778" s="33" t="s">
        <v>29986</v>
      </c>
      <c r="R5778"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778" s="33" t="s">
        <v>93</v>
      </c>
      <c r="T5778" s="33" t="s">
        <v>21</v>
      </c>
      <c r="U5778" s="33" t="s">
        <v>26689</v>
      </c>
      <c r="V5778" s="33" t="s">
        <v>26482</v>
      </c>
      <c r="W5778" s="33" t="s">
        <v>26486</v>
      </c>
      <c r="X5778" s="33" t="s">
        <v>93</v>
      </c>
      <c r="Y5778" s="33">
        <v>583</v>
      </c>
      <c r="AA5778" s="33" t="s">
        <v>42844</v>
      </c>
      <c r="AB5778" s="33">
        <v>2668</v>
      </c>
      <c r="AC5778" s="103">
        <v>16277</v>
      </c>
    </row>
    <row r="5779" spans="1:29" ht="13" customHeight="1" x14ac:dyDescent="0.2">
      <c r="A5779" s="33" t="s">
        <v>1473</v>
      </c>
      <c r="B5779" s="33">
        <v>49</v>
      </c>
      <c r="C5779" s="33" t="s">
        <v>13</v>
      </c>
      <c r="D5779" s="33" t="s">
        <v>30</v>
      </c>
      <c r="E5779" s="33" t="str">
        <f>HYPERLINK("http://a.abcnews.com/images/US/HT_richard_matt_jt_150606_4x3_992.jpg","http://a.abcnews.com/images/US/HT_richard_matt_jt_150606_4x3_992.jpg")</f>
        <v>http://a.abcnews.com/images/US/HT_richard_matt_jt_150606_4x3_992.jpg</v>
      </c>
      <c r="F5779" s="94">
        <v>42181</v>
      </c>
      <c r="G5779" s="33" t="s">
        <v>1474</v>
      </c>
      <c r="H5779" s="33" t="s">
        <v>1475</v>
      </c>
      <c r="I5779" s="33" t="s">
        <v>392</v>
      </c>
      <c r="J5779" s="62" t="s">
        <v>1476</v>
      </c>
      <c r="K5779" s="33" t="s">
        <v>1200</v>
      </c>
      <c r="L5779" s="33" t="s">
        <v>1477</v>
      </c>
      <c r="M5779" s="1" t="s">
        <v>48929</v>
      </c>
      <c r="N5779" s="33" t="s">
        <v>20</v>
      </c>
      <c r="O5779" s="33" t="s">
        <v>1478</v>
      </c>
      <c r="P5779" s="33" t="s">
        <v>45771</v>
      </c>
      <c r="Q5779" s="33" t="s">
        <v>29986</v>
      </c>
      <c r="R5779"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779" s="33" t="s">
        <v>93</v>
      </c>
      <c r="T5779" s="33" t="s">
        <v>21</v>
      </c>
      <c r="U5779" s="33" t="s">
        <v>26689</v>
      </c>
      <c r="V5779" s="33" t="s">
        <v>26484</v>
      </c>
      <c r="W5779" s="33" t="s">
        <v>19153</v>
      </c>
      <c r="X5779" s="33" t="s">
        <v>93</v>
      </c>
      <c r="Y5779" s="33">
        <v>579</v>
      </c>
      <c r="AA5779" s="33" t="s">
        <v>42843</v>
      </c>
      <c r="AB5779" s="33">
        <v>2667</v>
      </c>
      <c r="AC5779" s="103">
        <v>16278</v>
      </c>
    </row>
    <row r="5780" spans="1:29" ht="13" customHeight="1" x14ac:dyDescent="0.2">
      <c r="A5780" s="33" t="s">
        <v>1485</v>
      </c>
      <c r="B5780" s="33">
        <v>61</v>
      </c>
      <c r="C5780" s="33" t="s">
        <v>13</v>
      </c>
      <c r="D5780" s="33" t="s">
        <v>30</v>
      </c>
      <c r="F5780" s="94">
        <v>42180</v>
      </c>
      <c r="G5780" s="33" t="s">
        <v>1486</v>
      </c>
      <c r="H5780" s="33" t="s">
        <v>1487</v>
      </c>
      <c r="I5780" s="33" t="s">
        <v>38</v>
      </c>
      <c r="J5780" s="62" t="s">
        <v>1488</v>
      </c>
      <c r="K5780" s="33" t="s">
        <v>182</v>
      </c>
      <c r="L5780" s="33" t="s">
        <v>1489</v>
      </c>
      <c r="M5780" s="1" t="s">
        <v>46199</v>
      </c>
      <c r="N5780" s="33" t="s">
        <v>20</v>
      </c>
      <c r="O5780" s="33" t="s">
        <v>1490</v>
      </c>
      <c r="P5780" s="33" t="s">
        <v>45771</v>
      </c>
      <c r="Q5780" s="33" t="s">
        <v>29986</v>
      </c>
      <c r="R5780"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780" s="33" t="s">
        <v>93</v>
      </c>
      <c r="T5780" s="33" t="s">
        <v>21</v>
      </c>
      <c r="U5780" s="33" t="s">
        <v>26689</v>
      </c>
      <c r="V5780" s="33" t="s">
        <v>26484</v>
      </c>
      <c r="W5780" s="33" t="s">
        <v>26485</v>
      </c>
      <c r="X5780" s="33" t="s">
        <v>93</v>
      </c>
      <c r="Y5780" s="33">
        <v>568</v>
      </c>
      <c r="AA5780" s="33" t="s">
        <v>42843</v>
      </c>
      <c r="AB5780" s="33">
        <v>2665</v>
      </c>
      <c r="AC5780" s="103">
        <v>16275</v>
      </c>
    </row>
    <row r="5781" spans="1:29" ht="13" customHeight="1" x14ac:dyDescent="0.2">
      <c r="A5781" s="33" t="s">
        <v>1479</v>
      </c>
      <c r="B5781" s="33">
        <v>41</v>
      </c>
      <c r="C5781" s="33" t="s">
        <v>13</v>
      </c>
      <c r="D5781" s="33" t="s">
        <v>78</v>
      </c>
      <c r="E5781" s="33" t="s">
        <v>18779</v>
      </c>
      <c r="F5781" s="94">
        <v>42180</v>
      </c>
      <c r="G5781" s="33" t="s">
        <v>1480</v>
      </c>
      <c r="H5781" s="33" t="s">
        <v>1481</v>
      </c>
      <c r="I5781" s="33" t="s">
        <v>45</v>
      </c>
      <c r="J5781" s="62" t="s">
        <v>1482</v>
      </c>
      <c r="K5781" s="33" t="s">
        <v>1483</v>
      </c>
      <c r="L5781" s="33" t="s">
        <v>211</v>
      </c>
      <c r="M5781" s="1" t="s">
        <v>46017</v>
      </c>
      <c r="N5781" s="33" t="s">
        <v>20</v>
      </c>
      <c r="O5781" s="33" t="s">
        <v>1484</v>
      </c>
      <c r="P5781" s="33" t="s">
        <v>45771</v>
      </c>
      <c r="Q5781" s="33" t="s">
        <v>29986</v>
      </c>
      <c r="R5781"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781" s="33" t="s">
        <v>509</v>
      </c>
      <c r="T5781" s="33" t="s">
        <v>45897</v>
      </c>
      <c r="U5781" s="33" t="s">
        <v>49804</v>
      </c>
      <c r="V5781" s="33" t="s">
        <v>26482</v>
      </c>
      <c r="W5781" s="33" t="s">
        <v>26485</v>
      </c>
      <c r="X5781" s="33" t="s">
        <v>93</v>
      </c>
      <c r="Y5781" s="33">
        <v>567</v>
      </c>
      <c r="AA5781" s="33" t="s">
        <v>42844</v>
      </c>
      <c r="AB5781" s="33">
        <v>2666</v>
      </c>
      <c r="AC5781" s="103">
        <v>16276</v>
      </c>
    </row>
    <row r="5782" spans="1:29" ht="13" customHeight="1" x14ac:dyDescent="0.2">
      <c r="A5782" s="33" t="s">
        <v>1491</v>
      </c>
      <c r="B5782" s="33">
        <v>26</v>
      </c>
      <c r="C5782" s="33" t="s">
        <v>13</v>
      </c>
      <c r="D5782" s="33" t="s">
        <v>78</v>
      </c>
      <c r="E5782"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782" s="94">
        <v>42179</v>
      </c>
      <c r="G5782" s="33" t="s">
        <v>1492</v>
      </c>
      <c r="H5782" s="33" t="s">
        <v>1493</v>
      </c>
      <c r="I5782" s="33" t="s">
        <v>224</v>
      </c>
      <c r="J5782" s="62" t="s">
        <v>1494</v>
      </c>
      <c r="K5782" s="33" t="s">
        <v>1495</v>
      </c>
      <c r="L5782" s="33" t="s">
        <v>1496</v>
      </c>
      <c r="M5782" s="1" t="s">
        <v>48251</v>
      </c>
      <c r="N5782" s="33" t="s">
        <v>20</v>
      </c>
      <c r="O5782" s="33" t="s">
        <v>1497</v>
      </c>
      <c r="P5782" s="33" t="s">
        <v>45771</v>
      </c>
      <c r="Q5782" s="33" t="s">
        <v>29986</v>
      </c>
      <c r="R5782"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782" s="33" t="s">
        <v>22</v>
      </c>
      <c r="T5782" s="33" t="s">
        <v>21</v>
      </c>
      <c r="U5782" s="33" t="s">
        <v>26689</v>
      </c>
      <c r="V5782" s="33" t="s">
        <v>26484</v>
      </c>
      <c r="W5782" s="33" t="s">
        <v>26485</v>
      </c>
      <c r="X5782" s="33" t="s">
        <v>509</v>
      </c>
      <c r="Y5782" s="33">
        <v>569</v>
      </c>
      <c r="AA5782" s="33" t="s">
        <v>42844</v>
      </c>
      <c r="AB5782" s="33">
        <v>2664</v>
      </c>
      <c r="AC5782" s="103">
        <v>16273</v>
      </c>
    </row>
    <row r="5783" spans="1:29" ht="13" customHeight="1" x14ac:dyDescent="0.2">
      <c r="A5783" s="33" t="s">
        <v>1498</v>
      </c>
      <c r="B5783" s="33">
        <v>22</v>
      </c>
      <c r="C5783" s="33" t="s">
        <v>13</v>
      </c>
      <c r="D5783" s="33" t="s">
        <v>30</v>
      </c>
      <c r="F5783" s="94">
        <v>42178</v>
      </c>
      <c r="G5783" s="33" t="s">
        <v>1499</v>
      </c>
      <c r="H5783" s="33" t="s">
        <v>1500</v>
      </c>
      <c r="I5783" s="33" t="s">
        <v>336</v>
      </c>
      <c r="J5783" s="62" t="s">
        <v>1501</v>
      </c>
      <c r="K5783" s="33" t="s">
        <v>1502</v>
      </c>
      <c r="L5783" s="33" t="s">
        <v>1503</v>
      </c>
      <c r="M5783" s="1" t="s">
        <v>47754</v>
      </c>
      <c r="N5783" s="33" t="s">
        <v>20</v>
      </c>
      <c r="O5783" s="33" t="s">
        <v>1504</v>
      </c>
      <c r="P5783" s="33" t="s">
        <v>45771</v>
      </c>
      <c r="Q5783" s="33" t="s">
        <v>29986</v>
      </c>
      <c r="R5783" s="39" t="str">
        <f>HYPERLINK("http://www.kansas.com/news/local/article25221067.html","http://www.kansas.com/news/local/article25221067.html")</f>
        <v>http://www.kansas.com/news/local/article25221067.html</v>
      </c>
      <c r="S5783" s="33" t="s">
        <v>22</v>
      </c>
      <c r="T5783" s="33" t="s">
        <v>21</v>
      </c>
      <c r="U5783" s="33" t="s">
        <v>26682</v>
      </c>
      <c r="V5783" s="33" t="s">
        <v>26484</v>
      </c>
      <c r="W5783" s="33" t="s">
        <v>26485</v>
      </c>
      <c r="X5783" s="33" t="s">
        <v>93</v>
      </c>
      <c r="Y5783" s="33">
        <v>574</v>
      </c>
      <c r="AA5783" s="33" t="s">
        <v>42844</v>
      </c>
      <c r="AB5783" s="33">
        <v>2661</v>
      </c>
      <c r="AC5783" s="103">
        <v>16270</v>
      </c>
    </row>
    <row r="5784" spans="1:29" ht="13" customHeight="1" x14ac:dyDescent="0.2">
      <c r="A5784" s="33" t="s">
        <v>1516</v>
      </c>
      <c r="B5784" s="33">
        <v>32</v>
      </c>
      <c r="C5784" s="33" t="s">
        <v>13</v>
      </c>
      <c r="D5784" s="33" t="s">
        <v>30</v>
      </c>
      <c r="E5784"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784" s="94">
        <v>42178</v>
      </c>
      <c r="G5784" s="33" t="s">
        <v>1517</v>
      </c>
      <c r="H5784" s="33" t="s">
        <v>1518</v>
      </c>
      <c r="I5784" s="33" t="s">
        <v>429</v>
      </c>
      <c r="J5784" s="62" t="s">
        <v>1519</v>
      </c>
      <c r="K5784" s="33" t="s">
        <v>879</v>
      </c>
      <c r="L5784" s="33" t="s">
        <v>1520</v>
      </c>
      <c r="M5784" s="1" t="s">
        <v>47842</v>
      </c>
      <c r="N5784" s="33" t="s">
        <v>20</v>
      </c>
      <c r="O5784" s="33" t="s">
        <v>1521</v>
      </c>
      <c r="P5784" s="33" t="s">
        <v>42395</v>
      </c>
      <c r="Q5784" s="33" t="s">
        <v>29986</v>
      </c>
      <c r="R5784"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784" s="33" t="s">
        <v>93</v>
      </c>
      <c r="T5784" s="33" t="s">
        <v>21</v>
      </c>
      <c r="U5784" s="33" t="s">
        <v>26689</v>
      </c>
      <c r="V5784" s="33" t="s">
        <v>26484</v>
      </c>
      <c r="W5784" s="33" t="s">
        <v>26485</v>
      </c>
      <c r="X5784" s="33" t="s">
        <v>93</v>
      </c>
      <c r="Y5784" s="33">
        <v>726</v>
      </c>
      <c r="AA5784" s="33" t="s">
        <v>42844</v>
      </c>
      <c r="AB5784" s="33">
        <v>2660</v>
      </c>
      <c r="AC5784" s="103">
        <v>16267</v>
      </c>
    </row>
    <row r="5785" spans="1:29" ht="13" customHeight="1" x14ac:dyDescent="0.2">
      <c r="A5785" s="33" t="s">
        <v>1509</v>
      </c>
      <c r="B5785" s="33">
        <v>49</v>
      </c>
      <c r="C5785" s="33" t="s">
        <v>13</v>
      </c>
      <c r="D5785" s="33" t="s">
        <v>30</v>
      </c>
      <c r="E5785"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785" s="94">
        <v>42178</v>
      </c>
      <c r="G5785" s="33" t="s">
        <v>1510</v>
      </c>
      <c r="H5785" s="33" t="s">
        <v>1511</v>
      </c>
      <c r="I5785" s="33" t="s">
        <v>66</v>
      </c>
      <c r="J5785" s="62" t="s">
        <v>1512</v>
      </c>
      <c r="K5785" s="33" t="s">
        <v>1513</v>
      </c>
      <c r="L5785" s="33" t="s">
        <v>1514</v>
      </c>
      <c r="M5785" s="1" t="s">
        <v>47849</v>
      </c>
      <c r="N5785" s="33" t="s">
        <v>20</v>
      </c>
      <c r="O5785" s="33" t="s">
        <v>1515</v>
      </c>
      <c r="P5785" s="33" t="s">
        <v>42395</v>
      </c>
      <c r="Q5785" s="33" t="s">
        <v>29986</v>
      </c>
      <c r="R5785" s="39" t="str">
        <f>HYPERLINK("http://www.star-telegram.com/news/local/community/fort-worth/article25340344.html","http://www.star-telegram.com/news/local/community/fort-worth/article25340344.html")</f>
        <v>http://www.star-telegram.com/news/local/community/fort-worth/article25340344.html</v>
      </c>
      <c r="S5785" s="33" t="s">
        <v>509</v>
      </c>
      <c r="T5785" s="33" t="s">
        <v>21</v>
      </c>
      <c r="U5785" s="33" t="s">
        <v>26682</v>
      </c>
      <c r="V5785" s="33" t="s">
        <v>26482</v>
      </c>
      <c r="W5785" s="33" t="s">
        <v>26486</v>
      </c>
      <c r="X5785" s="33" t="s">
        <v>93</v>
      </c>
      <c r="Y5785" s="33">
        <v>575</v>
      </c>
      <c r="AA5785" s="33" t="s">
        <v>42844</v>
      </c>
      <c r="AB5785" s="33">
        <v>2662</v>
      </c>
      <c r="AC5785" s="103">
        <v>16268</v>
      </c>
    </row>
    <row r="5786" spans="1:29" ht="13" customHeight="1" x14ac:dyDescent="0.2">
      <c r="A5786" s="33" t="s">
        <v>1505</v>
      </c>
      <c r="B5786" s="33">
        <v>34</v>
      </c>
      <c r="C5786" s="33" t="s">
        <v>13</v>
      </c>
      <c r="D5786" s="33" t="s">
        <v>30</v>
      </c>
      <c r="F5786" s="94">
        <v>42178</v>
      </c>
      <c r="G5786" s="33" t="s">
        <v>1506</v>
      </c>
      <c r="H5786" s="33" t="s">
        <v>196</v>
      </c>
      <c r="I5786" s="33" t="s">
        <v>197</v>
      </c>
      <c r="J5786" s="62" t="s">
        <v>1507</v>
      </c>
      <c r="K5786" s="33" t="s">
        <v>389</v>
      </c>
      <c r="L5786" s="33" t="s">
        <v>198</v>
      </c>
      <c r="M5786" s="1" t="s">
        <v>46034</v>
      </c>
      <c r="N5786" s="33" t="s">
        <v>20</v>
      </c>
      <c r="O5786" s="33" t="s">
        <v>1508</v>
      </c>
      <c r="P5786" s="33" t="s">
        <v>45771</v>
      </c>
      <c r="Q5786" s="33" t="s">
        <v>29986</v>
      </c>
      <c r="R5786" s="39" t="str">
        <f>HYPERLINK("http://www.wthr.com/story/29391400/impd-officer-involved-in-shooting-after-short-pursuit","http://www.wthr.com/story/29391400/impd-officer-involved-in-shooting-after-short-pursuit")</f>
        <v>http://www.wthr.com/story/29391400/impd-officer-involved-in-shooting-after-short-pursuit</v>
      </c>
      <c r="S5786" s="33" t="s">
        <v>22</v>
      </c>
      <c r="T5786" s="33" t="s">
        <v>45897</v>
      </c>
      <c r="U5786" s="33" t="s">
        <v>49804</v>
      </c>
      <c r="V5786" s="33" t="s">
        <v>26482</v>
      </c>
      <c r="W5786" s="33" t="s">
        <v>26483</v>
      </c>
      <c r="X5786" s="33" t="s">
        <v>93</v>
      </c>
      <c r="Y5786" s="33">
        <v>572</v>
      </c>
      <c r="AA5786" s="33" t="s">
        <v>42842</v>
      </c>
      <c r="AB5786" s="33">
        <v>2663</v>
      </c>
      <c r="AC5786" s="103">
        <v>16269</v>
      </c>
    </row>
    <row r="5787" spans="1:29" ht="13" customHeight="1" x14ac:dyDescent="0.2">
      <c r="A5787" s="33" t="s">
        <v>1522</v>
      </c>
      <c r="B5787" s="33">
        <v>20</v>
      </c>
      <c r="C5787" s="33" t="s">
        <v>13</v>
      </c>
      <c r="D5787" s="33" t="s">
        <v>78</v>
      </c>
      <c r="E5787" s="33" t="str">
        <f>HYPERLINK("http://www.post-gazette.com/image/2015/06/23/420x_q90_cMC_z_ca0,37,614,753/HarrisTyrone.jpg","http://www.post-gazette.com/image/2015/06/23/420x_q90_cMC_z_ca0,37,614,753/HarrisTyrone.jpg")</f>
        <v>http://www.post-gazette.com/image/2015/06/23/420x_q90_cMC_z_ca0,37,614,753/HarrisTyrone.jpg</v>
      </c>
      <c r="F5787" s="94">
        <v>42177</v>
      </c>
      <c r="G5787" s="33" t="s">
        <v>1523</v>
      </c>
      <c r="H5787" s="33" t="s">
        <v>1524</v>
      </c>
      <c r="I5787" s="33" t="s">
        <v>373</v>
      </c>
      <c r="J5787" s="62" t="s">
        <v>1525</v>
      </c>
      <c r="K5787" s="33" t="s">
        <v>1526</v>
      </c>
      <c r="L5787" s="33" t="s">
        <v>32075</v>
      </c>
      <c r="M5787" s="1" t="s">
        <v>46200</v>
      </c>
      <c r="N5787" s="33" t="s">
        <v>20</v>
      </c>
      <c r="O5787" s="33" t="s">
        <v>1528</v>
      </c>
      <c r="P5787" s="33" t="s">
        <v>45771</v>
      </c>
      <c r="Q5787" s="33" t="s">
        <v>29986</v>
      </c>
      <c r="R5787"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787" s="33" t="s">
        <v>22</v>
      </c>
      <c r="T5787" s="33" t="s">
        <v>21</v>
      </c>
      <c r="U5787" s="33" t="s">
        <v>26689</v>
      </c>
      <c r="V5787" s="33" t="s">
        <v>26484</v>
      </c>
      <c r="W5787" s="33" t="s">
        <v>26483</v>
      </c>
      <c r="X5787" s="33" t="s">
        <v>93</v>
      </c>
      <c r="Y5787" s="33">
        <v>576</v>
      </c>
      <c r="AA5787" s="33" t="s">
        <v>42842</v>
      </c>
      <c r="AB5787" s="33">
        <v>2659</v>
      </c>
      <c r="AC5787" s="103">
        <v>16266</v>
      </c>
    </row>
    <row r="5788" spans="1:29" ht="13" customHeight="1" x14ac:dyDescent="0.2">
      <c r="A5788" s="33" t="s">
        <v>1536</v>
      </c>
      <c r="B5788" s="33">
        <v>29</v>
      </c>
      <c r="C5788" s="33" t="s">
        <v>13</v>
      </c>
      <c r="D5788" s="33" t="s">
        <v>30</v>
      </c>
      <c r="E5788" s="33" t="str">
        <f>HYPERLINK("http://chronicle.augusta.com/sites/default/files/imagecache/superphoto/14501857.jpg","http://chronicle.augusta.com/sites/default/files/imagecache/superphoto/14501857.jpg")</f>
        <v>http://chronicle.augusta.com/sites/default/files/imagecache/superphoto/14501857.jpg</v>
      </c>
      <c r="F5788" s="94">
        <v>42177</v>
      </c>
      <c r="G5788" s="33" t="s">
        <v>1537</v>
      </c>
      <c r="H5788" s="33" t="s">
        <v>1538</v>
      </c>
      <c r="I5788" s="33" t="s">
        <v>159</v>
      </c>
      <c r="J5788" s="62" t="s">
        <v>1539</v>
      </c>
      <c r="K5788" s="33" t="s">
        <v>815</v>
      </c>
      <c r="L5788" s="33" t="s">
        <v>1540</v>
      </c>
      <c r="M5788" s="1" t="s">
        <v>46089</v>
      </c>
      <c r="N5788" s="33" t="s">
        <v>20</v>
      </c>
      <c r="O5788" s="33" t="s">
        <v>1541</v>
      </c>
      <c r="P5788" s="33" t="s">
        <v>45771</v>
      </c>
      <c r="Q5788" s="33" t="s">
        <v>29986</v>
      </c>
      <c r="R578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788" s="33" t="s">
        <v>509</v>
      </c>
      <c r="T5788" s="33" t="s">
        <v>21</v>
      </c>
      <c r="U5788" s="33" t="s">
        <v>26689</v>
      </c>
      <c r="V5788" s="33" t="s">
        <v>26484</v>
      </c>
      <c r="W5788" s="33" t="s">
        <v>26485</v>
      </c>
      <c r="X5788" s="33" t="s">
        <v>93</v>
      </c>
      <c r="Y5788" s="33">
        <v>573</v>
      </c>
      <c r="AA5788" s="33" t="s">
        <v>42844</v>
      </c>
      <c r="AB5788" s="33">
        <v>2658</v>
      </c>
      <c r="AC5788" s="103">
        <v>16265</v>
      </c>
    </row>
    <row r="5789" spans="1:29" ht="13" customHeight="1" x14ac:dyDescent="0.2">
      <c r="A5789" s="33" t="s">
        <v>1529</v>
      </c>
      <c r="B5789" s="33">
        <v>35</v>
      </c>
      <c r="C5789" s="33" t="s">
        <v>13</v>
      </c>
      <c r="D5789" s="33" t="s">
        <v>41</v>
      </c>
      <c r="F5789" s="94">
        <v>42177</v>
      </c>
      <c r="G5789" s="33" t="s">
        <v>1530</v>
      </c>
      <c r="H5789" s="33" t="s">
        <v>1531</v>
      </c>
      <c r="I5789" s="33" t="s">
        <v>38</v>
      </c>
      <c r="J5789" s="62" t="s">
        <v>1532</v>
      </c>
      <c r="K5789" s="33" t="s">
        <v>1533</v>
      </c>
      <c r="L5789" s="33" t="s">
        <v>1534</v>
      </c>
      <c r="M5789" s="1" t="s">
        <v>46607</v>
      </c>
      <c r="N5789" s="33" t="s">
        <v>20</v>
      </c>
      <c r="O5789" s="33" t="s">
        <v>1535</v>
      </c>
      <c r="P5789" s="33" t="s">
        <v>45771</v>
      </c>
      <c r="Q5789" s="33" t="s">
        <v>29986</v>
      </c>
      <c r="R5789" s="39" t="str">
        <f>HYPERLINK("http://www.sacbee.com/news/local/crime/article25297567.html","http://www.sacbee.com/news/local/crime/article25297567.html")</f>
        <v>http://www.sacbee.com/news/local/crime/article25297567.html</v>
      </c>
      <c r="S5789" s="33" t="s">
        <v>22</v>
      </c>
      <c r="T5789" s="33" t="s">
        <v>21</v>
      </c>
      <c r="U5789" s="33" t="s">
        <v>26689</v>
      </c>
      <c r="V5789" s="33" t="s">
        <v>26484</v>
      </c>
      <c r="W5789" s="33" t="s">
        <v>26485</v>
      </c>
      <c r="X5789" s="33" t="s">
        <v>93</v>
      </c>
      <c r="Y5789" s="33">
        <v>570</v>
      </c>
      <c r="AA5789" s="33" t="s">
        <v>42844</v>
      </c>
      <c r="AB5789" s="33">
        <v>2657</v>
      </c>
      <c r="AC5789" s="103">
        <v>16264</v>
      </c>
    </row>
    <row r="5790" spans="1:29" ht="13" customHeight="1" x14ac:dyDescent="0.2">
      <c r="A5790" s="33" t="s">
        <v>1542</v>
      </c>
      <c r="B5790" s="33">
        <v>60</v>
      </c>
      <c r="C5790" s="33" t="s">
        <v>13</v>
      </c>
      <c r="D5790" s="33" t="s">
        <v>30</v>
      </c>
      <c r="E5790"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790" s="94">
        <v>42177</v>
      </c>
      <c r="G5790" s="33" t="s">
        <v>1543</v>
      </c>
      <c r="H5790" s="33" t="s">
        <v>1544</v>
      </c>
      <c r="I5790" s="33" t="s">
        <v>337</v>
      </c>
      <c r="J5790" s="62" t="s">
        <v>1545</v>
      </c>
      <c r="K5790" s="33" t="s">
        <v>1546</v>
      </c>
      <c r="L5790" s="33" t="s">
        <v>1547</v>
      </c>
      <c r="M5790" s="1" t="s">
        <v>47869</v>
      </c>
      <c r="N5790" s="33" t="s">
        <v>20</v>
      </c>
      <c r="O5790" s="33" t="s">
        <v>1548</v>
      </c>
      <c r="P5790" s="33" t="s">
        <v>45771</v>
      </c>
      <c r="Q5790" s="33" t="s">
        <v>29986</v>
      </c>
      <c r="R5790" s="39" t="str">
        <f>HYPERLINK("http://www.wxii12.com/news/sheriffs-deputy-shot-in-wilkes-county/33705684","http://www.wxii12.com/news/sheriffs-deputy-shot-in-wilkes-county/33705684")</f>
        <v>http://www.wxii12.com/news/sheriffs-deputy-shot-in-wilkes-county/33705684</v>
      </c>
      <c r="S5790" s="33" t="s">
        <v>93</v>
      </c>
      <c r="T5790" s="33" t="s">
        <v>21</v>
      </c>
      <c r="U5790" s="33" t="s">
        <v>26689</v>
      </c>
      <c r="V5790" s="33" t="s">
        <v>26484</v>
      </c>
      <c r="W5790" s="33" t="s">
        <v>26486</v>
      </c>
      <c r="X5790" s="33" t="s">
        <v>93</v>
      </c>
      <c r="Y5790" s="33">
        <v>566</v>
      </c>
      <c r="AA5790" s="33" t="s">
        <v>42843</v>
      </c>
      <c r="AB5790" s="33">
        <v>2656</v>
      </c>
      <c r="AC5790" s="103">
        <v>16263</v>
      </c>
    </row>
    <row r="5791" spans="1:29" ht="13" customHeight="1" x14ac:dyDescent="0.2">
      <c r="A5791" s="33" t="s">
        <v>1552</v>
      </c>
      <c r="B5791" s="33">
        <v>24</v>
      </c>
      <c r="C5791" s="33" t="s">
        <v>13</v>
      </c>
      <c r="D5791" s="33" t="s">
        <v>41</v>
      </c>
      <c r="E5791"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791" s="94">
        <v>42176</v>
      </c>
      <c r="G5791" s="33" t="s">
        <v>1553</v>
      </c>
      <c r="H5791" s="33" t="s">
        <v>1554</v>
      </c>
      <c r="I5791" s="33" t="s">
        <v>38</v>
      </c>
      <c r="J5791" s="62" t="s">
        <v>1555</v>
      </c>
      <c r="K5791" s="33" t="s">
        <v>91</v>
      </c>
      <c r="L5791" s="33" t="s">
        <v>1556</v>
      </c>
      <c r="M5791" s="1" t="s">
        <v>46885</v>
      </c>
      <c r="N5791" s="33" t="s">
        <v>20</v>
      </c>
      <c r="O5791" s="33" t="s">
        <v>1557</v>
      </c>
      <c r="P5791" s="33" t="s">
        <v>45771</v>
      </c>
      <c r="Q5791" s="33" t="s">
        <v>29986</v>
      </c>
      <c r="R5791" s="39" t="str">
        <f>HYPERLINK("http://homicide.latimes.com/post/adrian-simental/","http://homicide.latimes.com/post/adrian-simental/")</f>
        <v>http://homicide.latimes.com/post/adrian-simental/</v>
      </c>
      <c r="S5791" s="33" t="s">
        <v>509</v>
      </c>
      <c r="T5791" s="33" t="s">
        <v>45897</v>
      </c>
      <c r="U5791" s="33" t="s">
        <v>49804</v>
      </c>
      <c r="V5791" s="33" t="s">
        <v>26482</v>
      </c>
      <c r="W5791" s="33" t="s">
        <v>26485</v>
      </c>
      <c r="X5791" s="33" t="s">
        <v>93</v>
      </c>
      <c r="Y5791" s="33">
        <v>555</v>
      </c>
      <c r="AA5791" s="33" t="s">
        <v>42844</v>
      </c>
      <c r="AB5791" s="33">
        <v>2655</v>
      </c>
      <c r="AC5791" s="103">
        <v>16260</v>
      </c>
    </row>
    <row r="5792" spans="1:29" ht="13" customHeight="1" x14ac:dyDescent="0.2">
      <c r="A5792" s="33" t="s">
        <v>1558</v>
      </c>
      <c r="B5792" s="33">
        <v>49</v>
      </c>
      <c r="C5792" s="33" t="s">
        <v>13</v>
      </c>
      <c r="D5792" s="33" t="s">
        <v>30</v>
      </c>
      <c r="E5792" s="33" t="str">
        <f>HYPERLINK("http://d3trabu2dfbdfb.cloudfront.net/4/6/4658528_300x300.jpeg","http://d3trabu2dfbdfb.cloudfront.net/4/6/4658528_300x300.jpeg")</f>
        <v>http://d3trabu2dfbdfb.cloudfront.net/4/6/4658528_300x300.jpeg</v>
      </c>
      <c r="F5792" s="94">
        <v>42176</v>
      </c>
      <c r="G5792" s="33" t="s">
        <v>1559</v>
      </c>
      <c r="H5792" s="33" t="s">
        <v>671</v>
      </c>
      <c r="I5792" s="33" t="s">
        <v>66</v>
      </c>
      <c r="J5792" s="62" t="s">
        <v>1560</v>
      </c>
      <c r="K5792" s="33" t="s">
        <v>512</v>
      </c>
      <c r="L5792" s="33" t="s">
        <v>513</v>
      </c>
      <c r="M5792" s="1" t="s">
        <v>46076</v>
      </c>
      <c r="N5792" s="33" t="s">
        <v>20</v>
      </c>
      <c r="O5792" s="33" t="s">
        <v>1561</v>
      </c>
      <c r="P5792" s="33" t="s">
        <v>42395</v>
      </c>
      <c r="Q5792" s="33" t="s">
        <v>29986</v>
      </c>
      <c r="R5792"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792" s="33" t="s">
        <v>509</v>
      </c>
      <c r="T5792" s="33" t="s">
        <v>28</v>
      </c>
      <c r="U5792" s="33" t="s">
        <v>26529</v>
      </c>
      <c r="V5792" s="33" t="s">
        <v>26482</v>
      </c>
      <c r="W5792" s="33" t="s">
        <v>26485</v>
      </c>
      <c r="X5792" s="33" t="s">
        <v>93</v>
      </c>
      <c r="Y5792" s="33">
        <v>556</v>
      </c>
      <c r="AA5792" s="33" t="s">
        <v>42844</v>
      </c>
      <c r="AB5792" s="33">
        <v>2654</v>
      </c>
      <c r="AC5792" s="103">
        <v>16261</v>
      </c>
    </row>
    <row r="5793" spans="1:29" ht="13" customHeight="1" x14ac:dyDescent="0.2">
      <c r="A5793" s="33" t="s">
        <v>1571</v>
      </c>
      <c r="B5793" s="33">
        <v>21</v>
      </c>
      <c r="C5793" s="33" t="s">
        <v>13</v>
      </c>
      <c r="D5793" s="33" t="s">
        <v>78</v>
      </c>
      <c r="E579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793" s="94">
        <v>42175</v>
      </c>
      <c r="G5793" s="33" t="s">
        <v>1572</v>
      </c>
      <c r="H5793" s="33" t="s">
        <v>1573</v>
      </c>
      <c r="I5793" s="33" t="s">
        <v>87</v>
      </c>
      <c r="J5793" s="62" t="s">
        <v>1574</v>
      </c>
      <c r="K5793" s="33" t="s">
        <v>654</v>
      </c>
      <c r="L5793" s="33" t="s">
        <v>1575</v>
      </c>
      <c r="M5793" s="1" t="s">
        <v>47311</v>
      </c>
      <c r="N5793" s="33" t="s">
        <v>362</v>
      </c>
      <c r="O5793" s="33" t="s">
        <v>36640</v>
      </c>
      <c r="P5793" s="33" t="s">
        <v>45771</v>
      </c>
      <c r="Q5793" s="33" t="s">
        <v>29986</v>
      </c>
      <c r="R5793" s="39" t="str">
        <f>HYPERLINK("http://www.tuscaloosanews.com/article/20150622/news/150629934?p=1&amp;tc=pg","http://www.tuscaloosanews.com/article/20150622/news/150629934?p=1&amp;tc=pg")</f>
        <v>http://www.tuscaloosanews.com/article/20150622/news/150629934?p=1&amp;tc=pg</v>
      </c>
      <c r="S5793" s="33" t="s">
        <v>93</v>
      </c>
      <c r="T5793" s="33" t="s">
        <v>21</v>
      </c>
      <c r="U5793" s="51" t="s">
        <v>34113</v>
      </c>
      <c r="AA5793" s="33" t="s">
        <v>42843</v>
      </c>
      <c r="AB5793" s="33">
        <v>2652</v>
      </c>
      <c r="AC5793" s="103">
        <v>16253</v>
      </c>
    </row>
    <row r="5794" spans="1:29" ht="13" customHeight="1" x14ac:dyDescent="0.2">
      <c r="A5794" s="33" t="s">
        <v>1562</v>
      </c>
      <c r="B5794" s="33">
        <v>23</v>
      </c>
      <c r="C5794" s="33" t="s">
        <v>13</v>
      </c>
      <c r="D5794" s="33" t="s">
        <v>78</v>
      </c>
      <c r="F5794" s="94">
        <v>42175</v>
      </c>
      <c r="G5794" s="33" t="s">
        <v>1563</v>
      </c>
      <c r="H5794" s="33" t="s">
        <v>80</v>
      </c>
      <c r="I5794" s="33" t="s">
        <v>37</v>
      </c>
      <c r="J5794" s="62" t="s">
        <v>1564</v>
      </c>
      <c r="K5794" s="33" t="s">
        <v>81</v>
      </c>
      <c r="L5794" s="33" t="s">
        <v>82</v>
      </c>
      <c r="M5794" s="1" t="s">
        <v>46250</v>
      </c>
      <c r="N5794" s="33" t="s">
        <v>20</v>
      </c>
      <c r="O5794" s="33" t="s">
        <v>1565</v>
      </c>
      <c r="P5794" s="33" t="s">
        <v>45771</v>
      </c>
      <c r="Q5794" s="33" t="s">
        <v>29986</v>
      </c>
      <c r="R5794"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794" s="33" t="s">
        <v>93</v>
      </c>
      <c r="T5794" s="33" t="s">
        <v>21</v>
      </c>
      <c r="U5794" s="33" t="s">
        <v>26689</v>
      </c>
      <c r="V5794" s="33" t="s">
        <v>26484</v>
      </c>
      <c r="W5794" s="33" t="s">
        <v>26486</v>
      </c>
      <c r="X5794" s="33" t="s">
        <v>93</v>
      </c>
      <c r="Y5794" s="33">
        <v>582</v>
      </c>
      <c r="AA5794" s="33" t="s">
        <v>42842</v>
      </c>
      <c r="AB5794" s="33">
        <v>2651</v>
      </c>
      <c r="AC5794" s="103">
        <v>16257</v>
      </c>
    </row>
    <row r="5795" spans="1:29" ht="13" customHeight="1" x14ac:dyDescent="0.2">
      <c r="A5795" s="33" t="s">
        <v>1566</v>
      </c>
      <c r="B5795" s="33">
        <v>32</v>
      </c>
      <c r="C5795" s="33" t="s">
        <v>13</v>
      </c>
      <c r="D5795" s="33" t="s">
        <v>78</v>
      </c>
      <c r="F5795" s="94">
        <v>42175</v>
      </c>
      <c r="G5795" s="33" t="s">
        <v>1567</v>
      </c>
      <c r="H5795" s="33" t="s">
        <v>171</v>
      </c>
      <c r="I5795" s="33" t="s">
        <v>18</v>
      </c>
      <c r="J5795" s="62" t="s">
        <v>1568</v>
      </c>
      <c r="K5795" s="33" t="s">
        <v>3422</v>
      </c>
      <c r="L5795" s="33" t="s">
        <v>1569</v>
      </c>
      <c r="M5795" s="1" t="s">
        <v>46538</v>
      </c>
      <c r="N5795" s="33" t="s">
        <v>362</v>
      </c>
      <c r="O5795" s="33" t="s">
        <v>1570</v>
      </c>
      <c r="P5795" s="33" t="s">
        <v>45771</v>
      </c>
      <c r="Q5795" s="33" t="s">
        <v>29986</v>
      </c>
      <c r="R5795" s="39" t="str">
        <f>HYPERLINK("http://theadvocate.com/news/12712188-123/father-at-a-loss-for","http://theadvocate.com/news/12712188-123/father-at-a-loss-for")</f>
        <v>http://theadvocate.com/news/12712188-123/father-at-a-loss-for</v>
      </c>
      <c r="S5795" s="33" t="s">
        <v>901</v>
      </c>
      <c r="T5795" s="33" t="s">
        <v>45897</v>
      </c>
      <c r="U5795" s="51" t="s">
        <v>49804</v>
      </c>
      <c r="AA5795" s="33" t="s">
        <v>42844</v>
      </c>
      <c r="AB5795" s="33">
        <v>2653</v>
      </c>
      <c r="AC5795" s="103">
        <v>16258</v>
      </c>
    </row>
    <row r="5796" spans="1:29" ht="13" customHeight="1" x14ac:dyDescent="0.2">
      <c r="A5796" s="33" t="s">
        <v>1576</v>
      </c>
      <c r="B5796" s="33">
        <v>21</v>
      </c>
      <c r="C5796" s="33" t="s">
        <v>13</v>
      </c>
      <c r="D5796" s="33" t="s">
        <v>78</v>
      </c>
      <c r="E5796"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796" s="94">
        <v>42174</v>
      </c>
      <c r="G5796" s="33" t="s">
        <v>1577</v>
      </c>
      <c r="H5796" s="33" t="s">
        <v>501</v>
      </c>
      <c r="I5796" s="33" t="s">
        <v>62</v>
      </c>
      <c r="J5796" s="62" t="s">
        <v>1578</v>
      </c>
      <c r="K5796" s="33" t="s">
        <v>502</v>
      </c>
      <c r="L5796" s="33" t="s">
        <v>503</v>
      </c>
      <c r="M5796" s="1" t="s">
        <v>47012</v>
      </c>
      <c r="N5796" s="33" t="s">
        <v>20</v>
      </c>
      <c r="O5796" s="33" t="s">
        <v>1579</v>
      </c>
      <c r="P5796" s="33" t="s">
        <v>45771</v>
      </c>
      <c r="Q5796" s="33" t="s">
        <v>29986</v>
      </c>
      <c r="R5796" s="39" t="str">
        <f>HYPERLINK("http://www.cincinnati.com/story/news/2015/06/19/trepierre-hummons-past/29018599/","http://www.cincinnati.com/story/news/2015/06/19/trepierre-hummons-past/29018599/")</f>
        <v>http://www.cincinnati.com/story/news/2015/06/19/trepierre-hummons-past/29018599/</v>
      </c>
      <c r="S5796" s="33" t="s">
        <v>509</v>
      </c>
      <c r="T5796" s="33" t="s">
        <v>21</v>
      </c>
      <c r="U5796" s="33" t="s">
        <v>26689</v>
      </c>
      <c r="V5796" s="33" t="s">
        <v>26484</v>
      </c>
      <c r="W5796" s="33" t="s">
        <v>26485</v>
      </c>
      <c r="X5796" s="33" t="s">
        <v>93</v>
      </c>
      <c r="Y5796" s="33">
        <v>560</v>
      </c>
      <c r="AA5796" s="33" t="s">
        <v>42842</v>
      </c>
      <c r="AB5796" s="33">
        <v>2648</v>
      </c>
      <c r="AC5796" s="103">
        <v>16256</v>
      </c>
    </row>
    <row r="5797" spans="1:29" ht="13" customHeight="1" x14ac:dyDescent="0.2">
      <c r="A5797" s="33" t="s">
        <v>1580</v>
      </c>
      <c r="B5797" s="33">
        <v>44</v>
      </c>
      <c r="C5797" s="33" t="s">
        <v>13</v>
      </c>
      <c r="D5797" s="33" t="s">
        <v>41</v>
      </c>
      <c r="F5797" s="94">
        <v>42174</v>
      </c>
      <c r="G5797" s="33" t="s">
        <v>1581</v>
      </c>
      <c r="H5797" s="33" t="s">
        <v>1582</v>
      </c>
      <c r="I5797" s="33" t="s">
        <v>39</v>
      </c>
      <c r="J5797" s="62" t="s">
        <v>1583</v>
      </c>
      <c r="K5797" s="33" t="s">
        <v>1584</v>
      </c>
      <c r="L5797" s="33" t="s">
        <v>14789</v>
      </c>
      <c r="M5797" s="1" t="s">
        <v>47554</v>
      </c>
      <c r="N5797" s="33" t="s">
        <v>20</v>
      </c>
      <c r="O5797" s="33" t="s">
        <v>1585</v>
      </c>
      <c r="P5797" s="33" t="s">
        <v>45771</v>
      </c>
      <c r="Q5797" s="33" t="s">
        <v>29986</v>
      </c>
      <c r="R579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797" s="33" t="s">
        <v>509</v>
      </c>
      <c r="T5797" s="33" t="s">
        <v>21</v>
      </c>
      <c r="U5797" s="33" t="s">
        <v>26682</v>
      </c>
      <c r="V5797" s="33" t="s">
        <v>26482</v>
      </c>
      <c r="W5797" s="33" t="s">
        <v>26486</v>
      </c>
      <c r="X5797" s="33" t="s">
        <v>93</v>
      </c>
      <c r="Y5797" s="33">
        <v>558</v>
      </c>
      <c r="AA5797" s="33" t="s">
        <v>42842</v>
      </c>
      <c r="AB5797" s="33">
        <v>2650</v>
      </c>
      <c r="AC5797" s="103">
        <v>16254</v>
      </c>
    </row>
    <row r="5798" spans="1:29" ht="13" customHeight="1" x14ac:dyDescent="0.2">
      <c r="A5798" s="33" t="s">
        <v>1586</v>
      </c>
      <c r="B5798" s="33">
        <v>50</v>
      </c>
      <c r="C5798" s="33" t="s">
        <v>13</v>
      </c>
      <c r="D5798" s="33" t="s">
        <v>41</v>
      </c>
      <c r="F5798" s="94">
        <v>42174</v>
      </c>
      <c r="G5798" s="33" t="s">
        <v>1587</v>
      </c>
      <c r="H5798" s="33" t="s">
        <v>1588</v>
      </c>
      <c r="I5798" s="33" t="s">
        <v>191</v>
      </c>
      <c r="J5798" s="62" t="s">
        <v>1589</v>
      </c>
      <c r="K5798" s="33" t="s">
        <v>1590</v>
      </c>
      <c r="L5798" s="33" t="s">
        <v>1591</v>
      </c>
      <c r="M5798" s="1" t="s">
        <v>46216</v>
      </c>
      <c r="N5798" s="33" t="s">
        <v>20</v>
      </c>
      <c r="O5798" s="33" t="s">
        <v>1592</v>
      </c>
      <c r="P5798" s="33" t="s">
        <v>45771</v>
      </c>
      <c r="Q5798" s="33" t="s">
        <v>29986</v>
      </c>
      <c r="R5798" s="39" t="str">
        <f>HYPERLINK("http://www.greeleytribune.com/news/16932384-113/weld-district-attorney-releases-names-of-man-woman","http://www.greeleytribune.com/news/16932384-113/weld-district-attorney-releases-names-of-man-woman")</f>
        <v>http://www.greeleytribune.com/news/16932384-113/weld-district-attorney-releases-names-of-man-woman</v>
      </c>
      <c r="S5798" s="33" t="s">
        <v>93</v>
      </c>
      <c r="T5798" s="33" t="s">
        <v>21</v>
      </c>
      <c r="U5798" s="33" t="s">
        <v>26689</v>
      </c>
      <c r="V5798" s="33" t="s">
        <v>26484</v>
      </c>
      <c r="W5798" s="33" t="s">
        <v>26485</v>
      </c>
      <c r="X5798" s="33" t="s">
        <v>93</v>
      </c>
      <c r="Y5798" s="33">
        <v>565</v>
      </c>
      <c r="AA5798" s="33" t="s">
        <v>42844</v>
      </c>
      <c r="AB5798" s="33">
        <v>2649</v>
      </c>
      <c r="AC5798" s="103">
        <v>16255</v>
      </c>
    </row>
    <row r="5799" spans="1:29" ht="13" customHeight="1" x14ac:dyDescent="0.2">
      <c r="A5799" s="33" t="s">
        <v>1593</v>
      </c>
      <c r="B5799" s="33">
        <v>58</v>
      </c>
      <c r="C5799" s="33" t="s">
        <v>13</v>
      </c>
      <c r="D5799" s="33" t="s">
        <v>30</v>
      </c>
      <c r="F5799" s="94">
        <v>42173</v>
      </c>
      <c r="G5799" s="33" t="s">
        <v>1594</v>
      </c>
      <c r="H5799" s="33" t="s">
        <v>1595</v>
      </c>
      <c r="I5799" s="33" t="s">
        <v>392</v>
      </c>
      <c r="J5799" s="62" t="s">
        <v>1596</v>
      </c>
      <c r="K5799" s="33" t="s">
        <v>1597</v>
      </c>
      <c r="L5799" s="33" t="s">
        <v>536</v>
      </c>
      <c r="M5799" s="1" t="s">
        <v>45963</v>
      </c>
      <c r="N5799" s="33" t="s">
        <v>20</v>
      </c>
      <c r="O5799" s="33" t="s">
        <v>1598</v>
      </c>
      <c r="P5799" s="33" t="s">
        <v>45771</v>
      </c>
      <c r="Q5799" s="33" t="s">
        <v>29986</v>
      </c>
      <c r="R5799"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799" s="33" t="s">
        <v>22</v>
      </c>
      <c r="T5799" s="33" t="s">
        <v>21</v>
      </c>
      <c r="U5799" s="33" t="s">
        <v>26682</v>
      </c>
      <c r="V5799" s="33" t="s">
        <v>26484</v>
      </c>
      <c r="W5799" s="33" t="s">
        <v>26486</v>
      </c>
      <c r="X5799" s="33" t="s">
        <v>93</v>
      </c>
      <c r="Y5799" s="33">
        <v>564</v>
      </c>
      <c r="AA5799" s="33" t="s">
        <v>42842</v>
      </c>
      <c r="AB5799" s="33">
        <v>2647</v>
      </c>
      <c r="AC5799" s="103">
        <v>16251</v>
      </c>
    </row>
    <row r="5800" spans="1:29" ht="13" customHeight="1" x14ac:dyDescent="0.2">
      <c r="A5800" s="33" t="s">
        <v>1605</v>
      </c>
      <c r="B5800" s="33">
        <v>40</v>
      </c>
      <c r="C5800" s="33" t="s">
        <v>102</v>
      </c>
      <c r="D5800" s="33" t="s">
        <v>30</v>
      </c>
      <c r="F5800" s="94">
        <v>42172</v>
      </c>
      <c r="G5800" s="33" t="s">
        <v>1606</v>
      </c>
      <c r="H5800" s="33" t="s">
        <v>1607</v>
      </c>
      <c r="I5800" s="33" t="s">
        <v>87</v>
      </c>
      <c r="J5800" s="62" t="s">
        <v>1608</v>
      </c>
      <c r="K5800" s="33" t="s">
        <v>1609</v>
      </c>
      <c r="L5800" s="33" t="s">
        <v>1610</v>
      </c>
      <c r="M5800" s="1" t="s">
        <v>47017</v>
      </c>
      <c r="N5800" s="33" t="s">
        <v>20</v>
      </c>
      <c r="O5800" s="33" t="s">
        <v>1611</v>
      </c>
      <c r="P5800" s="33" t="s">
        <v>45771</v>
      </c>
      <c r="Q5800" s="33" t="s">
        <v>29986</v>
      </c>
      <c r="R580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00" s="33" t="s">
        <v>93</v>
      </c>
      <c r="T5800" s="33" t="s">
        <v>21</v>
      </c>
      <c r="U5800" s="33" t="s">
        <v>26689</v>
      </c>
      <c r="V5800" s="33" t="s">
        <v>26484</v>
      </c>
      <c r="W5800" s="33" t="s">
        <v>26483</v>
      </c>
      <c r="X5800" s="33" t="s">
        <v>93</v>
      </c>
      <c r="Y5800" s="33">
        <v>557</v>
      </c>
      <c r="AA5800" s="33" t="s">
        <v>42843</v>
      </c>
      <c r="AB5800" s="33">
        <v>2645</v>
      </c>
      <c r="AC5800" s="103">
        <v>16250</v>
      </c>
    </row>
    <row r="5801" spans="1:29" ht="13" customHeight="1" x14ac:dyDescent="0.2">
      <c r="A5801" s="33" t="s">
        <v>1612</v>
      </c>
      <c r="B5801" s="33">
        <v>48</v>
      </c>
      <c r="C5801" s="33" t="s">
        <v>13</v>
      </c>
      <c r="D5801" s="33" t="s">
        <v>30</v>
      </c>
      <c r="F5801" s="94">
        <v>42172</v>
      </c>
      <c r="G5801" s="33" t="s">
        <v>1613</v>
      </c>
      <c r="H5801" s="33" t="s">
        <v>417</v>
      </c>
      <c r="I5801" s="33" t="s">
        <v>177</v>
      </c>
      <c r="J5801" s="62" t="s">
        <v>1614</v>
      </c>
      <c r="K5801" s="33" t="s">
        <v>728</v>
      </c>
      <c r="L5801" s="33" t="s">
        <v>418</v>
      </c>
      <c r="M5801" s="1" t="s">
        <v>46545</v>
      </c>
      <c r="N5801" s="33" t="s">
        <v>20</v>
      </c>
      <c r="O5801" s="33" t="s">
        <v>1615</v>
      </c>
      <c r="P5801" s="33" t="s">
        <v>45771</v>
      </c>
      <c r="Q5801" s="33" t="s">
        <v>29986</v>
      </c>
      <c r="R5801" s="39" t="str">
        <f>HYPERLINK("http://www.kob.com/article/stories/s3831288.shtml#.Vem0QNNVhBc","http://www.kob.com/article/stories/s3831288.shtml#.Vem0QNNVhBc")</f>
        <v>http://www.kob.com/article/stories/s3831288.shtml#.Vem0QNNVhBc</v>
      </c>
      <c r="S5801" s="33" t="s">
        <v>509</v>
      </c>
      <c r="T5801" s="33" t="s">
        <v>21</v>
      </c>
      <c r="U5801" s="33" t="s">
        <v>26689</v>
      </c>
      <c r="V5801" s="33" t="s">
        <v>26484</v>
      </c>
      <c r="W5801" s="33" t="s">
        <v>26485</v>
      </c>
      <c r="X5801" s="33" t="s">
        <v>93</v>
      </c>
      <c r="Y5801" s="33">
        <v>561</v>
      </c>
      <c r="AA5801" s="33" t="s">
        <v>42844</v>
      </c>
      <c r="AB5801" s="33">
        <v>2646</v>
      </c>
      <c r="AC5801" s="103">
        <v>16249</v>
      </c>
    </row>
    <row r="5802" spans="1:29" ht="13" customHeight="1" x14ac:dyDescent="0.2">
      <c r="A5802" s="33" t="s">
        <v>1626</v>
      </c>
      <c r="B5802" s="33">
        <v>28</v>
      </c>
      <c r="C5802" s="33" t="s">
        <v>13</v>
      </c>
      <c r="D5802" s="33" t="s">
        <v>41</v>
      </c>
      <c r="F5802" s="94">
        <v>42171</v>
      </c>
      <c r="G5802" s="33" t="s">
        <v>1627</v>
      </c>
      <c r="H5802" s="33" t="s">
        <v>1628</v>
      </c>
      <c r="I5802" s="33" t="s">
        <v>38</v>
      </c>
      <c r="J5802" s="62" t="s">
        <v>1629</v>
      </c>
      <c r="K5802" s="33" t="s">
        <v>1085</v>
      </c>
      <c r="L5802" s="33" t="s">
        <v>1630</v>
      </c>
      <c r="M5802" s="1" t="s">
        <v>46866</v>
      </c>
      <c r="N5802" s="33" t="s">
        <v>20</v>
      </c>
      <c r="O5802" s="33" t="s">
        <v>1631</v>
      </c>
      <c r="P5802" s="33" t="s">
        <v>45771</v>
      </c>
      <c r="Q5802" s="33" t="s">
        <v>29986</v>
      </c>
      <c r="R5802"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02" s="33" t="s">
        <v>93</v>
      </c>
      <c r="T5802" s="33" t="s">
        <v>21</v>
      </c>
      <c r="U5802" s="33" t="s">
        <v>26689</v>
      </c>
      <c r="V5802" s="33" t="s">
        <v>26484</v>
      </c>
      <c r="W5802" s="33" t="s">
        <v>26485</v>
      </c>
      <c r="X5802" s="33" t="s">
        <v>93</v>
      </c>
      <c r="Y5802" s="33">
        <v>559</v>
      </c>
      <c r="AA5802" s="33" t="s">
        <v>42844</v>
      </c>
      <c r="AB5802" s="33">
        <v>2642</v>
      </c>
      <c r="AC5802" s="103">
        <v>16247</v>
      </c>
    </row>
    <row r="5803" spans="1:29" ht="13" customHeight="1" x14ac:dyDescent="0.2">
      <c r="A5803" s="33" t="s">
        <v>1599</v>
      </c>
      <c r="B5803" s="33">
        <v>31</v>
      </c>
      <c r="C5803" s="33" t="s">
        <v>13</v>
      </c>
      <c r="D5803" s="33" t="s">
        <v>127</v>
      </c>
      <c r="F5803" s="94">
        <v>42171</v>
      </c>
      <c r="G5803" s="33" t="s">
        <v>22</v>
      </c>
      <c r="H5803" s="33" t="s">
        <v>1600</v>
      </c>
      <c r="I5803" s="33" t="s">
        <v>1601</v>
      </c>
      <c r="K5803" s="33" t="s">
        <v>1602</v>
      </c>
      <c r="L5803" s="33" t="s">
        <v>1603</v>
      </c>
      <c r="M5803" s="1" t="s">
        <v>48929</v>
      </c>
      <c r="N5803" s="33" t="s">
        <v>20</v>
      </c>
      <c r="O5803" s="33" t="s">
        <v>1604</v>
      </c>
      <c r="P5803" s="33" t="s">
        <v>45771</v>
      </c>
      <c r="Q5803" s="33" t="s">
        <v>29986</v>
      </c>
      <c r="R5803"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03" s="33" t="s">
        <v>93</v>
      </c>
      <c r="T5803" s="33" t="s">
        <v>21</v>
      </c>
      <c r="U5803" s="33" t="s">
        <v>26689</v>
      </c>
      <c r="V5803" s="33" t="s">
        <v>26484</v>
      </c>
      <c r="W5803" s="33" t="s">
        <v>26485</v>
      </c>
      <c r="X5803" s="33" t="s">
        <v>93</v>
      </c>
      <c r="Y5803" s="33">
        <v>563</v>
      </c>
      <c r="AA5803" s="33" t="s">
        <v>49699</v>
      </c>
      <c r="AB5803" s="33">
        <v>2643</v>
      </c>
      <c r="AC5803" s="103">
        <v>16245</v>
      </c>
    </row>
    <row r="5804" spans="1:29" ht="13" customHeight="1" x14ac:dyDescent="0.2">
      <c r="A5804" s="33" t="s">
        <v>1619</v>
      </c>
      <c r="B5804" s="33">
        <v>51</v>
      </c>
      <c r="C5804" s="33" t="s">
        <v>102</v>
      </c>
      <c r="D5804" s="33" t="s">
        <v>30</v>
      </c>
      <c r="F5804" s="94">
        <v>42171</v>
      </c>
      <c r="G5804" s="33" t="s">
        <v>1620</v>
      </c>
      <c r="H5804" s="33" t="s">
        <v>1621</v>
      </c>
      <c r="I5804" s="33" t="s">
        <v>74</v>
      </c>
      <c r="J5804" s="62" t="s">
        <v>1622</v>
      </c>
      <c r="K5804" s="33" t="s">
        <v>1623</v>
      </c>
      <c r="L5804" s="33" t="s">
        <v>1624</v>
      </c>
      <c r="M5804" s="1" t="s">
        <v>48252</v>
      </c>
      <c r="N5804" s="33" t="s">
        <v>20</v>
      </c>
      <c r="O5804" s="33" t="s">
        <v>1625</v>
      </c>
      <c r="P5804" s="33" t="s">
        <v>26672</v>
      </c>
      <c r="Q5804" s="33" t="s">
        <v>26673</v>
      </c>
      <c r="R5804" s="39" t="str">
        <f>HYPERLINK("http://newyork.cbslocal.com/2015/06/17/neptune-police-officer-shooting/","http://newyork.cbslocal.com/2015/06/17/neptune-police-officer-shooting/")</f>
        <v>http://newyork.cbslocal.com/2015/06/17/neptune-police-officer-shooting/</v>
      </c>
      <c r="S5804" s="33" t="s">
        <v>93</v>
      </c>
      <c r="T5804" s="33" t="s">
        <v>45897</v>
      </c>
      <c r="U5804" s="51" t="s">
        <v>49804</v>
      </c>
      <c r="Z5804" s="33" t="s">
        <v>42353</v>
      </c>
      <c r="AA5804" s="33" t="s">
        <v>42844</v>
      </c>
      <c r="AB5804" s="33">
        <v>2644</v>
      </c>
      <c r="AC5804" s="103">
        <v>16248</v>
      </c>
    </row>
    <row r="5805" spans="1:29" ht="13" customHeight="1" x14ac:dyDescent="0.2">
      <c r="A5805" s="33" t="s">
        <v>1632</v>
      </c>
      <c r="B5805" s="33">
        <v>22</v>
      </c>
      <c r="C5805" s="33" t="s">
        <v>13</v>
      </c>
      <c r="D5805" s="33" t="s">
        <v>78</v>
      </c>
      <c r="E5805" s="33" t="str">
        <f>HYPERLINK("http://www.kcra.com/image/view/-/33606430/medRes/1/-/maxh/460/maxw/620/-/xldfqjz/-/Kris-Jackson-061615-jpg.jpg","http://www.kcra.com/image/view/-/33606430/medRes/1/-/maxh/460/maxw/620/-/xldfqjz/-/Kris-Jackson-061615-jpg.jpg")</f>
        <v>http://www.kcra.com/image/view/-/33606430/medRes/1/-/maxh/460/maxw/620/-/xldfqjz/-/Kris-Jackson-061615-jpg.jpg</v>
      </c>
      <c r="F5805" s="94">
        <v>42170</v>
      </c>
      <c r="G5805" s="33" t="s">
        <v>1633</v>
      </c>
      <c r="H5805" s="33" t="s">
        <v>1634</v>
      </c>
      <c r="I5805" s="33" t="s">
        <v>38</v>
      </c>
      <c r="J5805" s="62" t="s">
        <v>1635</v>
      </c>
      <c r="K5805" s="33" t="s">
        <v>1636</v>
      </c>
      <c r="L5805" s="33" t="s">
        <v>1637</v>
      </c>
      <c r="M5805" s="1" t="s">
        <v>48253</v>
      </c>
      <c r="N5805" s="33" t="s">
        <v>20</v>
      </c>
      <c r="O5805" s="33" t="s">
        <v>1638</v>
      </c>
      <c r="P5805" s="33" t="s">
        <v>45771</v>
      </c>
      <c r="Q5805" s="33" t="s">
        <v>29986</v>
      </c>
      <c r="R5805" s="39" t="s">
        <v>18836</v>
      </c>
      <c r="S5805" s="33" t="s">
        <v>93</v>
      </c>
      <c r="T5805" s="33" t="s">
        <v>45897</v>
      </c>
      <c r="U5805" s="33" t="s">
        <v>49804</v>
      </c>
      <c r="V5805" s="33" t="s">
        <v>26482</v>
      </c>
      <c r="W5805" s="33" t="s">
        <v>26486</v>
      </c>
      <c r="X5805" s="33" t="s">
        <v>93</v>
      </c>
      <c r="Y5805" s="33">
        <v>550</v>
      </c>
      <c r="AA5805" s="33" t="s">
        <v>42844</v>
      </c>
      <c r="AB5805" s="33">
        <v>2640</v>
      </c>
      <c r="AC5805" s="103">
        <v>16243</v>
      </c>
    </row>
    <row r="5806" spans="1:29" ht="13" customHeight="1" x14ac:dyDescent="0.2">
      <c r="A5806" s="33" t="s">
        <v>20996</v>
      </c>
      <c r="B5806" s="33">
        <v>47</v>
      </c>
      <c r="C5806" s="33" t="s">
        <v>13</v>
      </c>
      <c r="D5806" s="33" t="s">
        <v>78</v>
      </c>
      <c r="E5806" s="33" t="s">
        <v>20997</v>
      </c>
      <c r="F5806" s="94">
        <v>42170</v>
      </c>
      <c r="G5806" s="33" t="s">
        <v>20998</v>
      </c>
      <c r="H5806" s="33" t="s">
        <v>1948</v>
      </c>
      <c r="I5806" s="33" t="s">
        <v>74</v>
      </c>
      <c r="J5806" s="62">
        <v>8618</v>
      </c>
      <c r="K5806" s="33" t="s">
        <v>2663</v>
      </c>
      <c r="L5806" s="33" t="s">
        <v>1950</v>
      </c>
      <c r="M5806" s="1" t="s">
        <v>46128</v>
      </c>
      <c r="N5806" s="33" t="s">
        <v>20999</v>
      </c>
      <c r="O5806" s="33" t="s">
        <v>21000</v>
      </c>
      <c r="P5806" s="33" t="s">
        <v>947</v>
      </c>
      <c r="Q5806" s="33" t="s">
        <v>29986</v>
      </c>
      <c r="R5806" s="39" t="s">
        <v>21001</v>
      </c>
      <c r="S5806" s="33" t="s">
        <v>93</v>
      </c>
      <c r="T5806" s="33" t="s">
        <v>45897</v>
      </c>
      <c r="U5806" s="51" t="s">
        <v>49804</v>
      </c>
      <c r="AA5806" s="33" t="s">
        <v>42842</v>
      </c>
      <c r="AB5806" s="33">
        <v>2641</v>
      </c>
      <c r="AC5806" s="103">
        <v>16244</v>
      </c>
    </row>
    <row r="5807" spans="1:29" ht="13" customHeight="1" x14ac:dyDescent="0.2">
      <c r="A5807" s="33" t="s">
        <v>1646</v>
      </c>
      <c r="B5807" s="33">
        <v>15</v>
      </c>
      <c r="C5807" s="33" t="s">
        <v>13</v>
      </c>
      <c r="D5807" s="33" t="s">
        <v>30</v>
      </c>
      <c r="E5807" s="33" t="str">
        <f>HYPERLINK("http://media.cmgdigital.com/shared/img/photos/2015/06/15/08/8a/Zane_Terryn.jpg","http://media.cmgdigital.com/shared/img/photos/2015/06/15/08/8a/Zane_Terryn.jpg")</f>
        <v>http://media.cmgdigital.com/shared/img/photos/2015/06/15/08/8a/Zane_Terryn.jpg</v>
      </c>
      <c r="F5807" s="94">
        <v>42169</v>
      </c>
      <c r="G5807" s="33" t="s">
        <v>1647</v>
      </c>
      <c r="H5807" s="33" t="s">
        <v>1648</v>
      </c>
      <c r="I5807" s="33" t="s">
        <v>55</v>
      </c>
      <c r="J5807" s="62" t="s">
        <v>1649</v>
      </c>
      <c r="K5807" s="33" t="s">
        <v>1650</v>
      </c>
      <c r="L5807" s="33" t="s">
        <v>962</v>
      </c>
      <c r="M5807" s="1" t="s">
        <v>46778</v>
      </c>
      <c r="N5807" s="33" t="s">
        <v>20</v>
      </c>
      <c r="O5807" s="33" t="s">
        <v>1651</v>
      </c>
      <c r="P5807" s="33" t="s">
        <v>45771</v>
      </c>
      <c r="Q5807" s="33" t="s">
        <v>29986</v>
      </c>
      <c r="R5807" s="39" t="str">
        <f>HYPERLINK("http://www.wftv.com/news/news/local/trooper-teens-idd-brevard-county-shooting/nmdGr/","http://www.wftv.com/news/news/local/trooper-teens-idd-brevard-county-shooting/nmdGr/")</f>
        <v>http://www.wftv.com/news/news/local/trooper-teens-idd-brevard-county-shooting/nmdGr/</v>
      </c>
      <c r="S5807" s="33" t="s">
        <v>509</v>
      </c>
      <c r="T5807" s="33" t="s">
        <v>21</v>
      </c>
      <c r="U5807" s="33" t="s">
        <v>26689</v>
      </c>
      <c r="V5807" s="33" t="s">
        <v>26484</v>
      </c>
      <c r="W5807" s="33" t="s">
        <v>26485</v>
      </c>
      <c r="X5807" s="33" t="s">
        <v>93</v>
      </c>
      <c r="Y5807" s="33">
        <v>551</v>
      </c>
      <c r="AA5807" s="33" t="s">
        <v>42844</v>
      </c>
      <c r="AB5807" s="33">
        <v>2638</v>
      </c>
      <c r="AC5807" s="103">
        <v>16238</v>
      </c>
    </row>
    <row r="5808" spans="1:29" ht="13" customHeight="1" x14ac:dyDescent="0.2">
      <c r="A5808" s="33" t="s">
        <v>1639</v>
      </c>
      <c r="B5808" s="33">
        <v>28</v>
      </c>
      <c r="C5808" s="33" t="s">
        <v>13</v>
      </c>
      <c r="D5808" s="33" t="s">
        <v>41</v>
      </c>
      <c r="E5808" s="33" t="str">
        <f>HYPERLINK("https://tribfox40.files.wordpress.com/2015/06/kenneth-garcia.jpg","https://tribfox40.files.wordpress.com/2015/06/kenneth-garcia.jpg")</f>
        <v>https://tribfox40.files.wordpress.com/2015/06/kenneth-garcia.jpg</v>
      </c>
      <c r="F5808" s="94">
        <v>42169</v>
      </c>
      <c r="G5808" s="33" t="s">
        <v>1640</v>
      </c>
      <c r="H5808" s="33" t="s">
        <v>1641</v>
      </c>
      <c r="I5808" s="33" t="s">
        <v>38</v>
      </c>
      <c r="J5808" s="62" t="s">
        <v>1642</v>
      </c>
      <c r="K5808" s="33" t="s">
        <v>1643</v>
      </c>
      <c r="L5808" s="33" t="s">
        <v>1644</v>
      </c>
      <c r="M5808" s="1" t="s">
        <v>46709</v>
      </c>
      <c r="N5808" s="33" t="s">
        <v>20</v>
      </c>
      <c r="O5808" s="33" t="s">
        <v>1645</v>
      </c>
      <c r="P5808" s="33" t="s">
        <v>45771</v>
      </c>
      <c r="Q5808" s="33" t="s">
        <v>29986</v>
      </c>
      <c r="R5808"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08" s="33" t="s">
        <v>93</v>
      </c>
      <c r="T5808" s="33" t="s">
        <v>350</v>
      </c>
      <c r="U5808" s="33" t="s">
        <v>26775</v>
      </c>
      <c r="V5808" s="33" t="s">
        <v>26484</v>
      </c>
      <c r="W5808" s="33" t="s">
        <v>26483</v>
      </c>
      <c r="X5808" s="33" t="s">
        <v>93</v>
      </c>
      <c r="Y5808" s="33">
        <v>547</v>
      </c>
      <c r="AA5808" s="33" t="s">
        <v>42844</v>
      </c>
      <c r="AB5808" s="33">
        <v>2639</v>
      </c>
      <c r="AC5808" s="103">
        <v>16239</v>
      </c>
    </row>
    <row r="5809" spans="1:29" ht="13" customHeight="1" x14ac:dyDescent="0.2">
      <c r="A5809" s="33" t="s">
        <v>1666</v>
      </c>
      <c r="B5809" s="33">
        <v>35</v>
      </c>
      <c r="C5809" s="33" t="s">
        <v>13</v>
      </c>
      <c r="D5809" s="33" t="s">
        <v>30</v>
      </c>
      <c r="E580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09" s="94">
        <v>42168</v>
      </c>
      <c r="G5809" s="33" t="s">
        <v>1667</v>
      </c>
      <c r="H5809" s="33" t="s">
        <v>1668</v>
      </c>
      <c r="I5809" s="33" t="s">
        <v>66</v>
      </c>
      <c r="J5809" s="62" t="s">
        <v>1669</v>
      </c>
      <c r="K5809" s="33" t="s">
        <v>265</v>
      </c>
      <c r="L5809" s="33" t="s">
        <v>266</v>
      </c>
      <c r="M5809" s="1" t="s">
        <v>46483</v>
      </c>
      <c r="N5809" s="33" t="s">
        <v>20</v>
      </c>
      <c r="O5809" s="33" t="s">
        <v>1670</v>
      </c>
      <c r="P5809" s="33" t="s">
        <v>947</v>
      </c>
      <c r="Q5809" s="33" t="s">
        <v>29986</v>
      </c>
      <c r="R580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09" s="33" t="s">
        <v>509</v>
      </c>
      <c r="T5809" s="33" t="s">
        <v>21</v>
      </c>
      <c r="U5809" s="33" t="s">
        <v>29320</v>
      </c>
      <c r="V5809" s="33" t="s">
        <v>26484</v>
      </c>
      <c r="W5809" s="33" t="s">
        <v>26485</v>
      </c>
      <c r="X5809" s="33" t="s">
        <v>93</v>
      </c>
      <c r="Y5809" s="33">
        <v>549</v>
      </c>
      <c r="AA5809" s="33" t="s">
        <v>42843</v>
      </c>
      <c r="AB5809" s="33">
        <v>2636</v>
      </c>
      <c r="AC5809" s="103">
        <v>16231</v>
      </c>
    </row>
    <row r="5810" spans="1:29" ht="13" customHeight="1" x14ac:dyDescent="0.2">
      <c r="A5810" s="33" t="s">
        <v>1671</v>
      </c>
      <c r="B5810" s="33">
        <v>46</v>
      </c>
      <c r="C5810" s="33" t="s">
        <v>13</v>
      </c>
      <c r="D5810" s="33" t="s">
        <v>30</v>
      </c>
      <c r="E5810" s="33" t="str">
        <f>HYPERLINK("http://assets.mediaspanonline.com/prod/11889528/7206529_h400.jpg","http://assets.mediaspanonline.com/prod/11889528/7206529_h400.jpg")</f>
        <v>http://assets.mediaspanonline.com/prod/11889528/7206529_h400.jpg</v>
      </c>
      <c r="F5810" s="94">
        <v>42168</v>
      </c>
      <c r="G5810" s="33" t="s">
        <v>1672</v>
      </c>
      <c r="H5810" s="33" t="s">
        <v>1673</v>
      </c>
      <c r="I5810" s="33" t="s">
        <v>197</v>
      </c>
      <c r="J5810" s="62" t="s">
        <v>1674</v>
      </c>
      <c r="K5810" s="33" t="s">
        <v>1675</v>
      </c>
      <c r="L5810" s="33" t="s">
        <v>1676</v>
      </c>
      <c r="M5810" s="1" t="s">
        <v>46682</v>
      </c>
      <c r="N5810" s="33" t="s">
        <v>20</v>
      </c>
      <c r="O5810" s="33" t="s">
        <v>36641</v>
      </c>
      <c r="P5810" s="33" t="s">
        <v>947</v>
      </c>
      <c r="Q5810" s="33" t="s">
        <v>29986</v>
      </c>
      <c r="R5810" s="39" t="str">
        <f>HYPERLINK("http://wane.com/2015/06/15/coroner-releases-identity-of-man-shot-by-officer/","http://wane.com/2015/06/15/coroner-releases-identity-of-man-shot-by-officer/")</f>
        <v>http://wane.com/2015/06/15/coroner-releases-identity-of-man-shot-by-officer/</v>
      </c>
      <c r="S5810" s="33" t="s">
        <v>93</v>
      </c>
      <c r="T5810" s="33" t="s">
        <v>21</v>
      </c>
      <c r="U5810" s="33" t="s">
        <v>26689</v>
      </c>
      <c r="V5810" s="33" t="s">
        <v>26484</v>
      </c>
      <c r="W5810" s="33" t="s">
        <v>26485</v>
      </c>
      <c r="X5810" s="33" t="s">
        <v>93</v>
      </c>
      <c r="Y5810" s="33">
        <v>546</v>
      </c>
      <c r="AA5810" s="33" t="s">
        <v>42844</v>
      </c>
      <c r="AB5810" s="33">
        <v>2635</v>
      </c>
      <c r="AC5810" s="103">
        <v>16234</v>
      </c>
    </row>
    <row r="5811" spans="1:29" ht="13" customHeight="1" x14ac:dyDescent="0.2">
      <c r="A5811" s="33" t="s">
        <v>1657</v>
      </c>
      <c r="B5811" s="33">
        <v>24</v>
      </c>
      <c r="C5811" s="33" t="s">
        <v>102</v>
      </c>
      <c r="D5811" s="33" t="s">
        <v>30</v>
      </c>
      <c r="E581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11" s="94">
        <v>42168</v>
      </c>
      <c r="G5811" s="33" t="s">
        <v>1658</v>
      </c>
      <c r="H5811" s="33" t="s">
        <v>1659</v>
      </c>
      <c r="I5811" s="33" t="s">
        <v>25</v>
      </c>
      <c r="J5811" s="62" t="s">
        <v>1660</v>
      </c>
      <c r="K5811" s="33" t="s">
        <v>1661</v>
      </c>
      <c r="L5811" s="33" t="s">
        <v>1662</v>
      </c>
      <c r="M5811" s="1" t="s">
        <v>45960</v>
      </c>
      <c r="N5811" s="33" t="s">
        <v>20</v>
      </c>
      <c r="O5811" s="33" t="s">
        <v>1663</v>
      </c>
      <c r="P5811" s="33" t="s">
        <v>49785</v>
      </c>
      <c r="Q5811" s="33" t="s">
        <v>1081</v>
      </c>
      <c r="R5811" s="39" t="str">
        <f>HYPERLINK("http://www.wrdw.com/home/headlines/Shooting-on-Coulter-Drive-in-North-Augusta-307293011.html","http://www.wrdw.com/home/headlines/Shooting-on-Coulter-Drive-in-North-Augusta-307293011.html")</f>
        <v>http://www.wrdw.com/home/headlines/Shooting-on-Coulter-Drive-in-North-Augusta-307293011.html</v>
      </c>
      <c r="S5811" s="33" t="s">
        <v>93</v>
      </c>
      <c r="T5811" s="33" t="s">
        <v>28</v>
      </c>
      <c r="U5811" s="33" t="s">
        <v>26487</v>
      </c>
      <c r="AA5811" s="33" t="s">
        <v>42844</v>
      </c>
      <c r="AB5811" s="33">
        <v>2637</v>
      </c>
      <c r="AC5811" s="103">
        <v>16233</v>
      </c>
    </row>
    <row r="5812" spans="1:29" ht="13" customHeight="1" x14ac:dyDescent="0.2">
      <c r="A5812" s="33" t="s">
        <v>1652</v>
      </c>
      <c r="B5812" s="33">
        <v>35</v>
      </c>
      <c r="C5812" s="33" t="s">
        <v>13</v>
      </c>
      <c r="D5812" s="33" t="s">
        <v>78</v>
      </c>
      <c r="E5812"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12" s="94">
        <v>42168</v>
      </c>
      <c r="G5812" s="33" t="s">
        <v>1653</v>
      </c>
      <c r="H5812" s="33" t="s">
        <v>831</v>
      </c>
      <c r="I5812" s="33" t="s">
        <v>293</v>
      </c>
      <c r="J5812" s="62" t="s">
        <v>1654</v>
      </c>
      <c r="K5812" s="33" t="s">
        <v>1655</v>
      </c>
      <c r="L5812" s="33" t="s">
        <v>832</v>
      </c>
      <c r="M5812" s="1" t="s">
        <v>46139</v>
      </c>
      <c r="N5812" s="33" t="s">
        <v>20</v>
      </c>
      <c r="O5812" s="33" t="s">
        <v>1656</v>
      </c>
      <c r="P5812" s="33" t="s">
        <v>947</v>
      </c>
      <c r="Q5812" s="33" t="s">
        <v>29986</v>
      </c>
      <c r="R5812"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12" s="33" t="s">
        <v>901</v>
      </c>
      <c r="T5812" s="33" t="s">
        <v>28</v>
      </c>
      <c r="U5812" s="33" t="s">
        <v>26530</v>
      </c>
      <c r="V5812" s="33" t="s">
        <v>26482</v>
      </c>
      <c r="W5812" s="33" t="s">
        <v>26485</v>
      </c>
      <c r="X5812" s="33" t="s">
        <v>93</v>
      </c>
      <c r="Y5812" s="33">
        <v>548</v>
      </c>
      <c r="AA5812" s="33" t="s">
        <v>42842</v>
      </c>
      <c r="AB5812" s="33">
        <v>2634</v>
      </c>
      <c r="AC5812" s="103">
        <v>16232</v>
      </c>
    </row>
    <row r="5813" spans="1:29" ht="13" customHeight="1" x14ac:dyDescent="0.2">
      <c r="A5813" s="33" t="s">
        <v>1677</v>
      </c>
      <c r="B5813" s="33">
        <v>17</v>
      </c>
      <c r="C5813" s="33" t="s">
        <v>102</v>
      </c>
      <c r="D5813" s="33" t="s">
        <v>30</v>
      </c>
      <c r="E5813"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13" s="94">
        <v>42167</v>
      </c>
      <c r="G5813" s="33" t="s">
        <v>1678</v>
      </c>
      <c r="H5813" s="33" t="s">
        <v>1679</v>
      </c>
      <c r="I5813" s="33" t="s">
        <v>197</v>
      </c>
      <c r="J5813" s="62" t="s">
        <v>1680</v>
      </c>
      <c r="K5813" s="33" t="s">
        <v>46</v>
      </c>
      <c r="L5813" s="33" t="s">
        <v>1681</v>
      </c>
      <c r="M5813" s="1" t="s">
        <v>48254</v>
      </c>
      <c r="N5813" s="33" t="s">
        <v>20</v>
      </c>
      <c r="O5813" s="33" t="s">
        <v>1682</v>
      </c>
      <c r="P5813" s="33" t="s">
        <v>504</v>
      </c>
      <c r="Q5813" s="33" t="s">
        <v>29986</v>
      </c>
      <c r="R5813"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13" s="33" t="s">
        <v>509</v>
      </c>
      <c r="T5813" s="33" t="s">
        <v>45897</v>
      </c>
      <c r="U5813" s="33" t="s">
        <v>39851</v>
      </c>
      <c r="V5813" s="33" t="s">
        <v>26484</v>
      </c>
      <c r="W5813" s="33" t="s">
        <v>26485</v>
      </c>
      <c r="X5813" s="33" t="s">
        <v>93</v>
      </c>
      <c r="Y5813" s="33">
        <v>553</v>
      </c>
      <c r="AA5813" s="33" t="s">
        <v>42844</v>
      </c>
      <c r="AB5813" s="33">
        <v>2633</v>
      </c>
      <c r="AC5813" s="103">
        <v>16229</v>
      </c>
    </row>
    <row r="5814" spans="1:29" ht="13" customHeight="1" x14ac:dyDescent="0.2">
      <c r="A5814" s="33" t="s">
        <v>1696</v>
      </c>
      <c r="B5814" s="33">
        <v>22</v>
      </c>
      <c r="C5814" s="33" t="s">
        <v>13</v>
      </c>
      <c r="D5814" s="33" t="s">
        <v>41</v>
      </c>
      <c r="E5814"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14" s="94">
        <v>42166</v>
      </c>
      <c r="G5814" s="33" t="s">
        <v>1697</v>
      </c>
      <c r="H5814" s="33" t="s">
        <v>1698</v>
      </c>
      <c r="I5814" s="33" t="s">
        <v>74</v>
      </c>
      <c r="J5814" s="62" t="s">
        <v>1699</v>
      </c>
      <c r="K5814" s="33" t="s">
        <v>1700</v>
      </c>
      <c r="L5814" s="33" t="s">
        <v>1701</v>
      </c>
      <c r="M5814" s="1" t="s">
        <v>48255</v>
      </c>
      <c r="N5814" s="33" t="s">
        <v>20</v>
      </c>
      <c r="O5814" s="33" t="s">
        <v>1702</v>
      </c>
      <c r="P5814" s="33" t="s">
        <v>947</v>
      </c>
      <c r="Q5814" s="33" t="s">
        <v>29986</v>
      </c>
      <c r="R5814"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14" s="33" t="s">
        <v>509</v>
      </c>
      <c r="T5814" s="33" t="s">
        <v>21</v>
      </c>
      <c r="U5814" s="33" t="s">
        <v>26682</v>
      </c>
      <c r="V5814" s="33" t="s">
        <v>26482</v>
      </c>
      <c r="W5814" s="33" t="s">
        <v>26485</v>
      </c>
      <c r="X5814" s="33" t="s">
        <v>93</v>
      </c>
      <c r="Y5814" s="33">
        <v>545</v>
      </c>
      <c r="AA5814" s="33" t="s">
        <v>42842</v>
      </c>
      <c r="AB5814" s="33">
        <v>2631</v>
      </c>
      <c r="AC5814" s="103">
        <v>16226</v>
      </c>
    </row>
    <row r="5815" spans="1:29" ht="13" customHeight="1" x14ac:dyDescent="0.2">
      <c r="A5815" s="33" t="s">
        <v>1692</v>
      </c>
      <c r="B5815" s="33">
        <v>28</v>
      </c>
      <c r="C5815" s="33" t="s">
        <v>13</v>
      </c>
      <c r="D5815" s="33" t="s">
        <v>41</v>
      </c>
      <c r="E5815" s="33" t="str">
        <f>HYPERLINK("http://victimsofpolice.com/2015/images/Mark-Flores-Jr.jpg","http://victimsofpolice.com/2015/images/Mark-Flores-Jr.jpg")</f>
        <v>http://victimsofpolice.com/2015/images/Mark-Flores-Jr.jpg</v>
      </c>
      <c r="F5815" s="94">
        <v>42166</v>
      </c>
      <c r="G5815" s="33" t="s">
        <v>1693</v>
      </c>
      <c r="H5815" s="33" t="s">
        <v>529</v>
      </c>
      <c r="I5815" s="33" t="s">
        <v>66</v>
      </c>
      <c r="J5815" s="62" t="s">
        <v>1694</v>
      </c>
      <c r="K5815" s="33" t="s">
        <v>530</v>
      </c>
      <c r="L5815" s="33" t="s">
        <v>539</v>
      </c>
      <c r="M5815" s="1" t="s">
        <v>46190</v>
      </c>
      <c r="N5815" s="33" t="s">
        <v>20</v>
      </c>
      <c r="O5815" s="33" t="s">
        <v>1695</v>
      </c>
      <c r="P5815" s="33" t="s">
        <v>42395</v>
      </c>
      <c r="Q5815" s="33" t="s">
        <v>29986</v>
      </c>
      <c r="R5815" s="39" t="str">
        <f>HYPERLINK("http://www.ksat.com/news/father-says-mental-issues-triggered-gun-fight-with-son","http://www.ksat.com/news/father-says-mental-issues-triggered-gun-fight-with-son")</f>
        <v>http://www.ksat.com/news/father-says-mental-issues-triggered-gun-fight-with-son</v>
      </c>
      <c r="S5815" s="33" t="s">
        <v>509</v>
      </c>
      <c r="T5815" s="33" t="s">
        <v>21</v>
      </c>
      <c r="U5815" s="33" t="s">
        <v>26689</v>
      </c>
      <c r="V5815" s="33" t="s">
        <v>26484</v>
      </c>
      <c r="W5815" s="33" t="s">
        <v>26485</v>
      </c>
      <c r="X5815" s="33" t="s">
        <v>93</v>
      </c>
      <c r="Y5815" s="33">
        <v>544</v>
      </c>
      <c r="AA5815" s="33" t="s">
        <v>42844</v>
      </c>
      <c r="AB5815" s="33">
        <v>2630</v>
      </c>
      <c r="AC5815" s="103">
        <v>16224</v>
      </c>
    </row>
    <row r="5816" spans="1:29" ht="13" customHeight="1" x14ac:dyDescent="0.2">
      <c r="A5816" s="33" t="s">
        <v>1683</v>
      </c>
      <c r="B5816" s="33">
        <v>40</v>
      </c>
      <c r="C5816" s="33" t="s">
        <v>13</v>
      </c>
      <c r="D5816" s="33" t="s">
        <v>78</v>
      </c>
      <c r="E5816" s="33" t="str">
        <f>HYPERLINK("http://www.trbimg.com/img-557a9e9e/turbine/fl-pompano-beach-fatal-shoot-bso-20150611-003/550/550x309","http://www.trbimg.com/img-557a9e9e/turbine/fl-pompano-beach-fatal-shoot-bso-20150611-003/550/550x309")</f>
        <v>http://www.trbimg.com/img-557a9e9e/turbine/fl-pompano-beach-fatal-shoot-bso-20150611-003/550/550x309</v>
      </c>
      <c r="F5816" s="94">
        <v>42166</v>
      </c>
      <c r="G5816" s="33" t="s">
        <v>1684</v>
      </c>
      <c r="H5816" s="33" t="s">
        <v>1685</v>
      </c>
      <c r="I5816" s="33" t="s">
        <v>55</v>
      </c>
      <c r="J5816" s="62" t="s">
        <v>1686</v>
      </c>
      <c r="K5816" s="33" t="s">
        <v>1049</v>
      </c>
      <c r="L5816" s="33" t="s">
        <v>4032</v>
      </c>
      <c r="M5816" s="1" t="s">
        <v>46098</v>
      </c>
      <c r="N5816" s="33" t="s">
        <v>20</v>
      </c>
      <c r="O5816" s="33" t="s">
        <v>1687</v>
      </c>
      <c r="P5816" s="33" t="s">
        <v>947</v>
      </c>
      <c r="Q5816" s="33" t="s">
        <v>29986</v>
      </c>
      <c r="R5816" s="39" t="str">
        <f>HYPERLINK("http://www.local10.com/news/bso-investigates-deputyinvolved-shooting-in-pompano-beach/33522974","http://www.local10.com/news/bso-investigates-deputyinvolved-shooting-in-pompano-beach/33522974")</f>
        <v>http://www.local10.com/news/bso-investigates-deputyinvolved-shooting-in-pompano-beach/33522974</v>
      </c>
      <c r="S5816" s="33" t="s">
        <v>93</v>
      </c>
      <c r="T5816" s="33" t="s">
        <v>21</v>
      </c>
      <c r="U5816" s="33" t="s">
        <v>26689</v>
      </c>
      <c r="V5816" s="33" t="s">
        <v>26484</v>
      </c>
      <c r="W5816" s="33" t="s">
        <v>26485</v>
      </c>
      <c r="X5816" s="33" t="s">
        <v>93</v>
      </c>
      <c r="Y5816" s="33">
        <v>541</v>
      </c>
      <c r="AA5816" s="33" t="s">
        <v>42844</v>
      </c>
      <c r="AB5816" s="33">
        <v>2628</v>
      </c>
      <c r="AC5816" s="103">
        <v>16228</v>
      </c>
    </row>
    <row r="5817" spans="1:29" ht="13" customHeight="1" x14ac:dyDescent="0.2">
      <c r="A5817" s="33" t="s">
        <v>1703</v>
      </c>
      <c r="B5817" s="33">
        <v>86</v>
      </c>
      <c r="C5817" s="33" t="s">
        <v>13</v>
      </c>
      <c r="D5817" s="33" t="s">
        <v>30</v>
      </c>
      <c r="F5817" s="94">
        <v>42166</v>
      </c>
      <c r="G5817" s="33" t="s">
        <v>1704</v>
      </c>
      <c r="H5817" s="33" t="s">
        <v>44</v>
      </c>
      <c r="I5817" s="33" t="s">
        <v>297</v>
      </c>
      <c r="J5817" s="62" t="s">
        <v>1705</v>
      </c>
      <c r="K5817" s="33" t="s">
        <v>1706</v>
      </c>
      <c r="L5817" s="33" t="s">
        <v>1707</v>
      </c>
      <c r="M5817" s="1" t="s">
        <v>48256</v>
      </c>
      <c r="N5817" s="33" t="s">
        <v>20</v>
      </c>
      <c r="O5817" s="33" t="s">
        <v>1708</v>
      </c>
      <c r="P5817" s="33" t="s">
        <v>45771</v>
      </c>
      <c r="Q5817" s="33" t="s">
        <v>29986</v>
      </c>
      <c r="R5817" s="39" t="str">
        <f>HYPERLINK("http://www.wsmv.com/story/29298752/officer-involved-fatal-shooting-reported-in-columbia","http://www.wsmv.com/story/29298752/officer-involved-fatal-shooting-reported-in-columbia")</f>
        <v>http://www.wsmv.com/story/29298752/officer-involved-fatal-shooting-reported-in-columbia</v>
      </c>
      <c r="S5817" s="33" t="s">
        <v>509</v>
      </c>
      <c r="T5817" s="33" t="s">
        <v>21</v>
      </c>
      <c r="U5817" s="33" t="s">
        <v>26689</v>
      </c>
      <c r="V5817" s="33" t="s">
        <v>26484</v>
      </c>
      <c r="W5817" s="33" t="s">
        <v>26485</v>
      </c>
      <c r="X5817" s="33" t="s">
        <v>93</v>
      </c>
      <c r="Y5817" s="33">
        <v>542</v>
      </c>
      <c r="AA5817" s="33" t="s">
        <v>42844</v>
      </c>
      <c r="AB5817" s="33">
        <v>2629</v>
      </c>
      <c r="AC5817" s="103">
        <v>16225</v>
      </c>
    </row>
    <row r="5818" spans="1:29" ht="13" customHeight="1" x14ac:dyDescent="0.2">
      <c r="A5818" s="33" t="s">
        <v>1688</v>
      </c>
      <c r="B5818" s="33">
        <v>46</v>
      </c>
      <c r="C5818" s="33" t="s">
        <v>13</v>
      </c>
      <c r="D5818" s="33" t="s">
        <v>78</v>
      </c>
      <c r="E5818" s="33" t="str">
        <f>HYPERLINK("http://i.dailymail.co.uk/i/pix/2015/06/12/08/298F3F8200000578-3120464-image-m-3_1434095771297.jpg","http://i.dailymail.co.uk/i/pix/2015/06/12/08/298F3F8200000578-3120464-image-m-3_1434095771297.jpg")</f>
        <v>http://i.dailymail.co.uk/i/pix/2015/06/12/08/298F3F8200000578-3120464-image-m-3_1434095771297.jpg</v>
      </c>
      <c r="F5818" s="94">
        <v>42166</v>
      </c>
      <c r="G5818" s="33" t="s">
        <v>1689</v>
      </c>
      <c r="H5818" s="33" t="s">
        <v>195</v>
      </c>
      <c r="I5818" s="33" t="s">
        <v>55</v>
      </c>
      <c r="J5818" s="62" t="s">
        <v>1690</v>
      </c>
      <c r="K5818" s="33" t="s">
        <v>147</v>
      </c>
      <c r="L5818" s="33" t="s">
        <v>424</v>
      </c>
      <c r="M5818" s="1" t="s">
        <v>46635</v>
      </c>
      <c r="N5818" s="33" t="s">
        <v>20</v>
      </c>
      <c r="O5818" s="33" t="s">
        <v>1691</v>
      </c>
      <c r="P5818" s="33" t="s">
        <v>947</v>
      </c>
      <c r="Q5818" s="33" t="s">
        <v>29986</v>
      </c>
      <c r="R5818"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18" s="33" t="s">
        <v>22</v>
      </c>
      <c r="T5818" s="33" t="s">
        <v>28</v>
      </c>
      <c r="U5818" s="33" t="s">
        <v>26487</v>
      </c>
      <c r="V5818" s="33" t="s">
        <v>26482</v>
      </c>
      <c r="W5818" s="33" t="s">
        <v>26485</v>
      </c>
      <c r="X5818" s="33" t="s">
        <v>93</v>
      </c>
      <c r="Y5818" s="33">
        <v>543</v>
      </c>
      <c r="AA5818" s="33" t="s">
        <v>42842</v>
      </c>
      <c r="AB5818" s="33">
        <v>2632</v>
      </c>
      <c r="AC5818" s="103">
        <v>16227</v>
      </c>
    </row>
    <row r="5819" spans="1:29" ht="13" customHeight="1" x14ac:dyDescent="0.2">
      <c r="A5819" s="33" t="s">
        <v>1709</v>
      </c>
      <c r="B5819" s="33">
        <v>19</v>
      </c>
      <c r="C5819" s="33" t="s">
        <v>13</v>
      </c>
      <c r="D5819" s="33" t="s">
        <v>78</v>
      </c>
      <c r="E5819"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19" s="94">
        <v>42165</v>
      </c>
      <c r="G5819" s="33" t="s">
        <v>1710</v>
      </c>
      <c r="H5819" s="33" t="s">
        <v>1711</v>
      </c>
      <c r="I5819" s="33" t="s">
        <v>392</v>
      </c>
      <c r="J5819" s="62" t="s">
        <v>1712</v>
      </c>
      <c r="K5819" s="33" t="s">
        <v>697</v>
      </c>
      <c r="L5819" s="33" t="s">
        <v>536</v>
      </c>
      <c r="M5819" s="1" t="s">
        <v>45963</v>
      </c>
      <c r="N5819" s="33" t="s">
        <v>20</v>
      </c>
      <c r="O5819" s="33" t="s">
        <v>1713</v>
      </c>
      <c r="P5819" s="33" t="s">
        <v>45771</v>
      </c>
      <c r="Q5819" s="33" t="s">
        <v>29986</v>
      </c>
      <c r="R5819"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19" s="33" t="s">
        <v>93</v>
      </c>
      <c r="T5819" s="33" t="s">
        <v>21</v>
      </c>
      <c r="U5819" s="33" t="s">
        <v>26689</v>
      </c>
      <c r="V5819" s="33" t="s">
        <v>26484</v>
      </c>
      <c r="W5819" s="33" t="s">
        <v>26485</v>
      </c>
      <c r="X5819" s="33" t="s">
        <v>93</v>
      </c>
      <c r="Y5819" s="33">
        <v>540</v>
      </c>
      <c r="AA5819" s="33" t="s">
        <v>42842</v>
      </c>
      <c r="AB5819" s="33">
        <v>2627</v>
      </c>
      <c r="AC5819" s="103">
        <v>16223</v>
      </c>
    </row>
    <row r="5820" spans="1:29" ht="13" customHeight="1" x14ac:dyDescent="0.2">
      <c r="A5820" s="33" t="str">
        <f>HYPERLINK("http://www.killedbypolice.net/victims/150504.jpg","QuanDavier Hicks")</f>
        <v>QuanDavier Hicks</v>
      </c>
      <c r="B5820" s="33">
        <v>22</v>
      </c>
      <c r="C5820" s="33" t="s">
        <v>13</v>
      </c>
      <c r="D5820" s="33" t="s">
        <v>78</v>
      </c>
      <c r="E5820"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20" s="94">
        <v>42164</v>
      </c>
      <c r="G5820" s="33" t="s">
        <v>1714</v>
      </c>
      <c r="H5820" s="33" t="s">
        <v>501</v>
      </c>
      <c r="I5820" s="33" t="s">
        <v>62</v>
      </c>
      <c r="J5820" s="62" t="s">
        <v>1715</v>
      </c>
      <c r="K5820" s="33" t="s">
        <v>502</v>
      </c>
      <c r="L5820" s="33" t="s">
        <v>503</v>
      </c>
      <c r="M5820" s="1" t="s">
        <v>47012</v>
      </c>
      <c r="N5820" s="33" t="s">
        <v>20</v>
      </c>
      <c r="O5820" s="33" t="s">
        <v>1716</v>
      </c>
      <c r="P5820" s="33" t="s">
        <v>947</v>
      </c>
      <c r="Q5820" s="33" t="s">
        <v>29986</v>
      </c>
      <c r="R5820" s="39" t="str">
        <f>HYPERLINK("http://www.cincinnati.com/story/news/crime/2015/06/09/officer-involved-shooting-northside/28778129/","http://www.cincinnati.com/story/news/crime/2015/06/09/officer-involved-shooting-northside/28778129/")</f>
        <v>http://www.cincinnati.com/story/news/crime/2015/06/09/officer-involved-shooting-northside/28778129/</v>
      </c>
      <c r="S5820" s="33" t="s">
        <v>22</v>
      </c>
      <c r="T5820" s="33" t="s">
        <v>21</v>
      </c>
      <c r="U5820" s="33" t="s">
        <v>26689</v>
      </c>
      <c r="V5820" s="33" t="s">
        <v>26484</v>
      </c>
      <c r="W5820" s="33" t="s">
        <v>26485</v>
      </c>
      <c r="X5820" s="33" t="s">
        <v>93</v>
      </c>
      <c r="Y5820" s="33">
        <v>538</v>
      </c>
      <c r="AA5820" s="33" t="s">
        <v>42842</v>
      </c>
      <c r="AB5820" s="33">
        <v>2624</v>
      </c>
      <c r="AC5820" s="103">
        <v>16221</v>
      </c>
    </row>
    <row r="5821" spans="1:29" ht="13" customHeight="1" x14ac:dyDescent="0.2">
      <c r="A5821" s="33" t="str">
        <f>HYPERLINK("http://www.killedbypolice.net/victims/150501.jpg","Jeremy John Linhart")</f>
        <v>Jeremy John Linhart</v>
      </c>
      <c r="B5821" s="33">
        <v>30</v>
      </c>
      <c r="C5821" s="33" t="s">
        <v>13</v>
      </c>
      <c r="D5821" s="33" t="s">
        <v>30</v>
      </c>
      <c r="F5821" s="94">
        <v>42164</v>
      </c>
      <c r="G5821" s="33" t="s">
        <v>1733</v>
      </c>
      <c r="H5821" s="33" t="s">
        <v>1734</v>
      </c>
      <c r="I5821" s="33" t="s">
        <v>62</v>
      </c>
      <c r="J5821" s="62" t="s">
        <v>1735</v>
      </c>
      <c r="K5821" s="33" t="s">
        <v>1736</v>
      </c>
      <c r="L5821" s="33" t="s">
        <v>1737</v>
      </c>
      <c r="M5821" s="1" t="s">
        <v>48258</v>
      </c>
      <c r="N5821" s="33" t="s">
        <v>20</v>
      </c>
      <c r="O5821" s="33" t="s">
        <v>1738</v>
      </c>
      <c r="P5821" s="33" t="s">
        <v>45771</v>
      </c>
      <c r="Q5821" s="33" t="s">
        <v>29986</v>
      </c>
      <c r="R5821" s="39" t="str">
        <f>HYPERLINK("https://www.toledoblade.com/Police-Fire/2015/06/09/Findlay-officer-involved-in-shooting.html","https://www.toledoblade.com/Police-Fire/2015/06/09/Findlay-officer-involved-in-shooting.html")</f>
        <v>https://www.toledoblade.com/Police-Fire/2015/06/09/Findlay-officer-involved-in-shooting.html</v>
      </c>
      <c r="S5821" s="33" t="s">
        <v>93</v>
      </c>
      <c r="T5821" s="33" t="s">
        <v>21</v>
      </c>
      <c r="U5821" s="33" t="s">
        <v>26689</v>
      </c>
      <c r="V5821" s="33" t="s">
        <v>26484</v>
      </c>
      <c r="W5821" s="33" t="s">
        <v>26485</v>
      </c>
      <c r="X5821" s="33" t="s">
        <v>93</v>
      </c>
      <c r="Y5821" s="33">
        <v>525</v>
      </c>
      <c r="AA5821" s="33" t="s">
        <v>42844</v>
      </c>
      <c r="AB5821" s="33">
        <v>2622</v>
      </c>
      <c r="AC5821" s="103">
        <v>16220</v>
      </c>
    </row>
    <row r="5822" spans="1:29" ht="13" customHeight="1" x14ac:dyDescent="0.2">
      <c r="A5822" s="33" t="s">
        <v>1721</v>
      </c>
      <c r="B5822" s="33">
        <v>45</v>
      </c>
      <c r="C5822" s="33" t="s">
        <v>13</v>
      </c>
      <c r="D5822" s="33" t="s">
        <v>30</v>
      </c>
      <c r="E5822" s="33" t="s">
        <v>18325</v>
      </c>
      <c r="F5822" s="94">
        <v>42164</v>
      </c>
      <c r="G5822" s="33" t="s">
        <v>1722</v>
      </c>
      <c r="H5822" s="33" t="s">
        <v>1723</v>
      </c>
      <c r="I5822" s="33" t="s">
        <v>66</v>
      </c>
      <c r="J5822" s="62" t="s">
        <v>1724</v>
      </c>
      <c r="K5822" s="33" t="s">
        <v>512</v>
      </c>
      <c r="L5822" s="33" t="s">
        <v>1725</v>
      </c>
      <c r="M5822" s="1" t="s">
        <v>48257</v>
      </c>
      <c r="N5822" s="33" t="s">
        <v>20</v>
      </c>
      <c r="O5822" s="33" t="s">
        <v>1726</v>
      </c>
      <c r="P5822" s="33" t="s">
        <v>947</v>
      </c>
      <c r="Q5822" s="33" t="s">
        <v>29986</v>
      </c>
      <c r="R5822"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22" s="33" t="s">
        <v>93</v>
      </c>
      <c r="T5822" s="33" t="s">
        <v>21</v>
      </c>
      <c r="U5822" s="33" t="s">
        <v>26689</v>
      </c>
      <c r="V5822" s="33" t="s">
        <v>26484</v>
      </c>
      <c r="W5822" s="33" t="s">
        <v>26483</v>
      </c>
      <c r="X5822" s="33" t="s">
        <v>93</v>
      </c>
      <c r="Y5822" s="33">
        <v>535</v>
      </c>
      <c r="AA5822" s="33" t="s">
        <v>42844</v>
      </c>
      <c r="AB5822" s="33">
        <v>2623</v>
      </c>
      <c r="AC5822" s="103">
        <v>16218</v>
      </c>
    </row>
    <row r="5823" spans="1:29" ht="13" customHeight="1" x14ac:dyDescent="0.2">
      <c r="A5823" s="33" t="s">
        <v>1717</v>
      </c>
      <c r="B5823" s="33">
        <v>25</v>
      </c>
      <c r="C5823" s="33" t="s">
        <v>13</v>
      </c>
      <c r="D5823" s="33" t="s">
        <v>78</v>
      </c>
      <c r="F5823" s="94">
        <v>42164</v>
      </c>
      <c r="G5823" s="33" t="s">
        <v>1718</v>
      </c>
      <c r="H5823" s="33" t="s">
        <v>265</v>
      </c>
      <c r="I5823" s="33" t="s">
        <v>66</v>
      </c>
      <c r="J5823" s="62" t="s">
        <v>1719</v>
      </c>
      <c r="K5823" s="33" t="s">
        <v>265</v>
      </c>
      <c r="L5823" s="33" t="s">
        <v>266</v>
      </c>
      <c r="M5823" s="1" t="s">
        <v>46483</v>
      </c>
      <c r="N5823" s="33" t="s">
        <v>362</v>
      </c>
      <c r="O5823" s="33" t="s">
        <v>1720</v>
      </c>
      <c r="P5823" s="33" t="s">
        <v>45776</v>
      </c>
      <c r="Q5823" s="33" t="s">
        <v>29986</v>
      </c>
      <c r="R5823" s="39" t="str">
        <f>HYPERLINK("http://www.dallasnews.com/news/metro/20150609-man-who-died-after-police-used-stun-gun-identified.ece","http://www.dallasnews.com/news/metro/20150609-man-who-died-after-police-used-stun-gun-identified.ece")</f>
        <v>http://www.dallasnews.com/news/metro/20150609-man-who-died-after-police-used-stun-gun-identified.ece</v>
      </c>
      <c r="S5823" s="33" t="s">
        <v>93</v>
      </c>
      <c r="T5823" s="33" t="s">
        <v>45897</v>
      </c>
      <c r="U5823" s="51" t="s">
        <v>49804</v>
      </c>
      <c r="AA5823" s="33" t="s">
        <v>42844</v>
      </c>
      <c r="AB5823" s="33">
        <v>2626</v>
      </c>
      <c r="AC5823" s="103">
        <v>16212</v>
      </c>
    </row>
    <row r="5824" spans="1:29" ht="13" customHeight="1" x14ac:dyDescent="0.2">
      <c r="A5824" s="33" t="str">
        <f>HYPERLINK("http://www.killedbypolice.net/victims/150505.jpg","Ryan Keith Bolinger")</f>
        <v>Ryan Keith Bolinger</v>
      </c>
      <c r="B5824" s="33">
        <v>28</v>
      </c>
      <c r="C5824" s="33" t="s">
        <v>13</v>
      </c>
      <c r="D5824" s="33" t="s">
        <v>30</v>
      </c>
      <c r="F5824" s="94">
        <v>42164</v>
      </c>
      <c r="G5824" s="33" t="s">
        <v>1727</v>
      </c>
      <c r="H5824" s="33" t="s">
        <v>1728</v>
      </c>
      <c r="I5824" s="33" t="s">
        <v>341</v>
      </c>
      <c r="J5824" s="62" t="s">
        <v>1729</v>
      </c>
      <c r="K5824" s="33" t="s">
        <v>1730</v>
      </c>
      <c r="L5824" s="33" t="s">
        <v>1731</v>
      </c>
      <c r="M5824" s="1" t="s">
        <v>46786</v>
      </c>
      <c r="N5824" s="33" t="s">
        <v>20</v>
      </c>
      <c r="O5824" s="33" t="s">
        <v>1732</v>
      </c>
      <c r="P5824" s="33" t="s">
        <v>45771</v>
      </c>
      <c r="Q5824" s="33" t="s">
        <v>29986</v>
      </c>
      <c r="R5824"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24" s="33" t="s">
        <v>93</v>
      </c>
      <c r="T5824" s="33" t="s">
        <v>45897</v>
      </c>
      <c r="U5824" s="33" t="s">
        <v>49804</v>
      </c>
      <c r="V5824" s="33" t="s">
        <v>26482</v>
      </c>
      <c r="W5824" s="33" t="s">
        <v>26483</v>
      </c>
      <c r="X5824" s="33" t="s">
        <v>93</v>
      </c>
      <c r="Y5824" s="33">
        <v>539</v>
      </c>
      <c r="AA5824" s="33" t="s">
        <v>42844</v>
      </c>
      <c r="AB5824" s="33">
        <v>2625</v>
      </c>
      <c r="AC5824" s="103">
        <v>16219</v>
      </c>
    </row>
    <row r="5825" spans="1:29" ht="13" customHeight="1" x14ac:dyDescent="0.2">
      <c r="A5825" s="33" t="str">
        <f>HYPERLINK("http://www.killedbypolice.net/victims/150498.jpg","Rene Garcia")</f>
        <v>Rene Garcia</v>
      </c>
      <c r="B5825" s="33">
        <v>30</v>
      </c>
      <c r="C5825" s="33" t="s">
        <v>13</v>
      </c>
      <c r="D5825" s="33" t="s">
        <v>41</v>
      </c>
      <c r="F5825" s="94">
        <v>42163</v>
      </c>
      <c r="G5825" s="33" t="s">
        <v>1744</v>
      </c>
      <c r="H5825" s="33" t="s">
        <v>1745</v>
      </c>
      <c r="I5825" s="33" t="s">
        <v>38</v>
      </c>
      <c r="J5825" s="62" t="s">
        <v>1746</v>
      </c>
      <c r="K5825" s="33" t="s">
        <v>995</v>
      </c>
      <c r="L5825" s="33" t="s">
        <v>1747</v>
      </c>
      <c r="M5825" s="1" t="s">
        <v>46366</v>
      </c>
      <c r="N5825" s="33" t="s">
        <v>20</v>
      </c>
      <c r="O5825" s="33" t="s">
        <v>1748</v>
      </c>
      <c r="P5825" s="33" t="s">
        <v>45771</v>
      </c>
      <c r="Q5825" s="33" t="s">
        <v>29986</v>
      </c>
      <c r="R5825" s="39" t="str">
        <f>HYPERLINK("http://www.ocregister.com/articles/shooting-665164-personnel-dispatchers.html","http://www.ocregister.com/articles/shooting-665164-personnel-dispatchers.html")</f>
        <v>http://www.ocregister.com/articles/shooting-665164-personnel-dispatchers.html</v>
      </c>
      <c r="S5825" s="33" t="s">
        <v>509</v>
      </c>
      <c r="T5825" s="33" t="s">
        <v>21</v>
      </c>
      <c r="U5825" s="33" t="s">
        <v>26682</v>
      </c>
      <c r="V5825" s="33" t="s">
        <v>26482</v>
      </c>
      <c r="W5825" s="33" t="s">
        <v>26485</v>
      </c>
      <c r="X5825" s="33" t="s">
        <v>509</v>
      </c>
      <c r="Y5825" s="33">
        <v>524</v>
      </c>
      <c r="AA5825" s="33" t="s">
        <v>42842</v>
      </c>
      <c r="AB5825" s="33">
        <v>2620</v>
      </c>
      <c r="AC5825" s="103">
        <v>16215</v>
      </c>
    </row>
    <row r="5826" spans="1:29" ht="13" customHeight="1" x14ac:dyDescent="0.2">
      <c r="A5826" s="33" t="s">
        <v>1749</v>
      </c>
      <c r="B5826" s="33">
        <v>54</v>
      </c>
      <c r="C5826" s="33" t="s">
        <v>13</v>
      </c>
      <c r="D5826" s="33" t="s">
        <v>30</v>
      </c>
      <c r="F5826" s="94">
        <v>42163</v>
      </c>
      <c r="G5826" s="33" t="s">
        <v>1750</v>
      </c>
      <c r="H5826" s="33" t="s">
        <v>1751</v>
      </c>
      <c r="I5826" s="33" t="s">
        <v>197</v>
      </c>
      <c r="J5826" s="62" t="s">
        <v>1752</v>
      </c>
      <c r="K5826" s="33" t="s">
        <v>389</v>
      </c>
      <c r="L5826" s="33" t="s">
        <v>1753</v>
      </c>
      <c r="M5826" s="1" t="s">
        <v>48259</v>
      </c>
      <c r="N5826" s="33" t="s">
        <v>20</v>
      </c>
      <c r="O5826" s="33" t="s">
        <v>1754</v>
      </c>
      <c r="P5826" s="33" t="s">
        <v>45771</v>
      </c>
      <c r="Q5826" s="33" t="s">
        <v>29986</v>
      </c>
      <c r="R5826"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26" s="33" t="s">
        <v>509</v>
      </c>
      <c r="T5826" s="33" t="s">
        <v>21</v>
      </c>
      <c r="U5826" s="33" t="s">
        <v>26689</v>
      </c>
      <c r="V5826" s="33" t="s">
        <v>26484</v>
      </c>
      <c r="W5826" s="33" t="s">
        <v>26485</v>
      </c>
      <c r="X5826" s="33" t="s">
        <v>93</v>
      </c>
      <c r="Y5826" s="33">
        <v>523</v>
      </c>
      <c r="AA5826" s="33" t="s">
        <v>42844</v>
      </c>
      <c r="AB5826" s="33">
        <v>2618</v>
      </c>
      <c r="AC5826" s="103">
        <v>16214</v>
      </c>
    </row>
    <row r="5827" spans="1:29" ht="13" customHeight="1" x14ac:dyDescent="0.2">
      <c r="A5827" s="33" t="s">
        <v>1755</v>
      </c>
      <c r="B5827" s="33">
        <v>69</v>
      </c>
      <c r="C5827" s="33" t="s">
        <v>13</v>
      </c>
      <c r="D5827" s="33" t="s">
        <v>30</v>
      </c>
      <c r="F5827" s="94">
        <v>42163</v>
      </c>
      <c r="G5827" s="33" t="s">
        <v>1756</v>
      </c>
      <c r="H5827" s="33" t="s">
        <v>1757</v>
      </c>
      <c r="I5827" s="33" t="s">
        <v>111</v>
      </c>
      <c r="J5827" s="62" t="s">
        <v>1758</v>
      </c>
      <c r="K5827" s="33" t="s">
        <v>582</v>
      </c>
      <c r="L5827" s="33" t="s">
        <v>1759</v>
      </c>
      <c r="M5827" s="1" t="s">
        <v>46707</v>
      </c>
      <c r="N5827" s="33" t="s">
        <v>20</v>
      </c>
      <c r="O5827" s="33" t="s">
        <v>1760</v>
      </c>
      <c r="P5827" s="33" t="s">
        <v>947</v>
      </c>
      <c r="Q5827" s="33" t="s">
        <v>29986</v>
      </c>
      <c r="R5827" s="39" t="str">
        <f>HYPERLINK("http://www.azfamily.com/story/29270558/deputy-involved-shooting-in-sun-city","http://www.azfamily.com/story/29270558/deputy-involved-shooting-in-sun-city")</f>
        <v>http://www.azfamily.com/story/29270558/deputy-involved-shooting-in-sun-city</v>
      </c>
      <c r="S5827" s="33" t="s">
        <v>509</v>
      </c>
      <c r="T5827" s="33" t="s">
        <v>21</v>
      </c>
      <c r="U5827" s="33" t="s">
        <v>26689</v>
      </c>
      <c r="V5827" s="33" t="s">
        <v>26484</v>
      </c>
      <c r="W5827" s="33" t="s">
        <v>26485</v>
      </c>
      <c r="X5827" s="33" t="s">
        <v>93</v>
      </c>
      <c r="Y5827" s="33">
        <v>526</v>
      </c>
      <c r="AA5827" s="33" t="s">
        <v>42844</v>
      </c>
      <c r="AB5827" s="33">
        <v>2619</v>
      </c>
      <c r="AC5827" s="103">
        <v>16217</v>
      </c>
    </row>
    <row r="5828" spans="1:29" ht="13" customHeight="1" x14ac:dyDescent="0.2">
      <c r="A5828" s="33" t="str">
        <f>HYPERLINK("http://www.killedbypolice.net/victims/150499.jpg","Mario Ocasio")</f>
        <v>Mario Ocasio</v>
      </c>
      <c r="B5828" s="33">
        <v>51</v>
      </c>
      <c r="C5828" s="33" t="s">
        <v>13</v>
      </c>
      <c r="D5828" s="33" t="s">
        <v>41</v>
      </c>
      <c r="F5828" s="94">
        <v>42163</v>
      </c>
      <c r="G5828" s="33" t="s">
        <v>1761</v>
      </c>
      <c r="H5828" s="33" t="s">
        <v>697</v>
      </c>
      <c r="I5828" s="33" t="s">
        <v>392</v>
      </c>
      <c r="J5828" s="62" t="s">
        <v>1762</v>
      </c>
      <c r="K5828" s="33" t="s">
        <v>1711</v>
      </c>
      <c r="L5828" s="33" t="s">
        <v>536</v>
      </c>
      <c r="M5828" s="1" t="s">
        <v>45963</v>
      </c>
      <c r="N5828" s="33" t="s">
        <v>362</v>
      </c>
      <c r="O5828" s="33" t="s">
        <v>1763</v>
      </c>
      <c r="P5828" s="33" t="s">
        <v>45771</v>
      </c>
      <c r="Q5828" s="33" t="s">
        <v>29986</v>
      </c>
      <c r="R5828"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28" s="33" t="s">
        <v>901</v>
      </c>
      <c r="T5828" s="33" t="s">
        <v>28</v>
      </c>
      <c r="U5828" s="33" t="s">
        <v>29764</v>
      </c>
      <c r="AA5828" s="33" t="s">
        <v>42842</v>
      </c>
      <c r="AB5828" s="33">
        <v>2621</v>
      </c>
      <c r="AC5828" s="103">
        <v>16213</v>
      </c>
    </row>
    <row r="5829" spans="1:29" ht="13" customHeight="1" x14ac:dyDescent="0.2">
      <c r="A5829" s="33" t="str">
        <f>HYPERLINK("http://www.killedbypolice.net/victims/150496.jpg","Matthew Wayne McDaniel")</f>
        <v>Matthew Wayne McDaniel</v>
      </c>
      <c r="B5829" s="33">
        <v>36</v>
      </c>
      <c r="C5829" s="33" t="s">
        <v>13</v>
      </c>
      <c r="D5829" s="33" t="s">
        <v>14</v>
      </c>
      <c r="F5829" s="94">
        <v>42162</v>
      </c>
      <c r="G5829" s="33" t="s">
        <v>1739</v>
      </c>
      <c r="H5829" s="33" t="s">
        <v>1740</v>
      </c>
      <c r="I5829" s="33" t="s">
        <v>55</v>
      </c>
      <c r="J5829" s="62" t="s">
        <v>1741</v>
      </c>
      <c r="K5829" s="33" t="s">
        <v>1650</v>
      </c>
      <c r="L5829" s="33" t="s">
        <v>1742</v>
      </c>
      <c r="M5829" s="1" t="s">
        <v>46122</v>
      </c>
      <c r="N5829" s="33" t="s">
        <v>20</v>
      </c>
      <c r="O5829" s="33" t="s">
        <v>1743</v>
      </c>
      <c r="P5829" s="33" t="s">
        <v>947</v>
      </c>
      <c r="Q5829" s="33" t="s">
        <v>29986</v>
      </c>
      <c r="R5829" s="39" t="str">
        <f>HYPERLINK("http://www.wftv.com/news/news/local/police-person-interest-killed-melbourne-officer-in/nmX7b/","http://www.wftv.com/news/news/local/police-person-interest-killed-melbourne-officer-in/nmX7b/")</f>
        <v>http://www.wftv.com/news/news/local/police-person-interest-killed-melbourne-officer-in/nmX7b/</v>
      </c>
      <c r="S5829" s="33" t="s">
        <v>22</v>
      </c>
      <c r="T5829" s="33" t="s">
        <v>21</v>
      </c>
      <c r="U5829" s="33" t="s">
        <v>26689</v>
      </c>
      <c r="V5829" s="33" t="s">
        <v>26484</v>
      </c>
      <c r="W5829" s="33" t="s">
        <v>26485</v>
      </c>
      <c r="X5829" s="33" t="s">
        <v>93</v>
      </c>
      <c r="Y5829" s="33">
        <v>514</v>
      </c>
      <c r="AA5829" s="33" t="s">
        <v>42842</v>
      </c>
      <c r="AB5829" s="33">
        <v>2616</v>
      </c>
      <c r="AC5829" s="103">
        <v>16216</v>
      </c>
    </row>
    <row r="5830" spans="1:29" ht="13" customHeight="1" x14ac:dyDescent="0.2">
      <c r="A5830" s="33" t="s">
        <v>1771</v>
      </c>
      <c r="B5830" s="33">
        <v>58</v>
      </c>
      <c r="C5830" s="33" t="s">
        <v>13</v>
      </c>
      <c r="D5830" s="33" t="s">
        <v>30</v>
      </c>
      <c r="F5830" s="94">
        <v>42162</v>
      </c>
      <c r="G5830" s="33" t="s">
        <v>1772</v>
      </c>
      <c r="H5830" s="33" t="s">
        <v>1773</v>
      </c>
      <c r="I5830" s="33" t="s">
        <v>281</v>
      </c>
      <c r="J5830" s="62">
        <v>98674</v>
      </c>
      <c r="K5830" s="33" t="s">
        <v>1774</v>
      </c>
      <c r="L5830" s="33" t="s">
        <v>1775</v>
      </c>
      <c r="M5830" s="1" t="s">
        <v>48260</v>
      </c>
      <c r="N5830" s="33" t="s">
        <v>20</v>
      </c>
      <c r="O5830" s="33" t="s">
        <v>1776</v>
      </c>
      <c r="P5830" s="33" t="s">
        <v>45771</v>
      </c>
      <c r="Q5830" s="33" t="s">
        <v>29986</v>
      </c>
      <c r="R5830"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30" s="33" t="s">
        <v>509</v>
      </c>
      <c r="T5830" s="33" t="s">
        <v>21</v>
      </c>
      <c r="U5830" s="33" t="s">
        <v>26689</v>
      </c>
      <c r="V5830" s="33" t="s">
        <v>26484</v>
      </c>
      <c r="W5830" s="33" t="s">
        <v>26485</v>
      </c>
      <c r="X5830" s="33" t="s">
        <v>93</v>
      </c>
      <c r="Y5830" s="33">
        <v>517</v>
      </c>
      <c r="AA5830" s="33" t="s">
        <v>42843</v>
      </c>
      <c r="AB5830" s="33">
        <v>2617</v>
      </c>
      <c r="AC5830" s="103">
        <v>16210</v>
      </c>
    </row>
    <row r="5831" spans="1:29" ht="13" customHeight="1" x14ac:dyDescent="0.2">
      <c r="A5831" s="33" t="str">
        <f>HYPERLINK("http://www.killedbypolice.net/victims/150489.jpg","Damien James Ramirez")</f>
        <v>Damien James Ramirez</v>
      </c>
      <c r="B5831" s="33">
        <v>27</v>
      </c>
      <c r="C5831" s="33" t="s">
        <v>13</v>
      </c>
      <c r="D5831" s="33" t="s">
        <v>41</v>
      </c>
      <c r="F5831" s="94">
        <v>42161</v>
      </c>
      <c r="G5831" s="33" t="s">
        <v>1781</v>
      </c>
      <c r="H5831" s="33" t="s">
        <v>1782</v>
      </c>
      <c r="I5831" s="33" t="s">
        <v>191</v>
      </c>
      <c r="J5831" s="62" t="s">
        <v>1783</v>
      </c>
      <c r="K5831" s="33" t="s">
        <v>1784</v>
      </c>
      <c r="L5831" s="33" t="s">
        <v>1785</v>
      </c>
      <c r="M5831" s="1" t="s">
        <v>45980</v>
      </c>
      <c r="N5831" s="33" t="s">
        <v>20</v>
      </c>
      <c r="O5831" s="33" t="s">
        <v>1786</v>
      </c>
      <c r="P5831" s="33" t="s">
        <v>947</v>
      </c>
      <c r="Q5831" s="33" t="s">
        <v>29986</v>
      </c>
      <c r="R5831" s="39" t="str">
        <f>HYPERLINK("http://www.denverpost.com/news/ci_28264788/man-was-fatally-shot-following-high-speed-chase","http://www.denverpost.com/news/ci_28264788/man-was-fatally-shot-following-high-speed-chase")</f>
        <v>http://www.denverpost.com/news/ci_28264788/man-was-fatally-shot-following-high-speed-chase</v>
      </c>
      <c r="S5831" s="33" t="s">
        <v>93</v>
      </c>
      <c r="T5831" s="33" t="s">
        <v>21</v>
      </c>
      <c r="U5831" s="33" t="s">
        <v>26689</v>
      </c>
      <c r="V5831" s="33" t="s">
        <v>26484</v>
      </c>
      <c r="W5831" s="33" t="s">
        <v>26483</v>
      </c>
      <c r="X5831" s="33" t="s">
        <v>93</v>
      </c>
      <c r="Y5831" s="33">
        <v>522</v>
      </c>
      <c r="AA5831" s="33" t="s">
        <v>42843</v>
      </c>
      <c r="AB5831" s="33">
        <v>2614</v>
      </c>
      <c r="AC5831" s="103">
        <v>16208</v>
      </c>
    </row>
    <row r="5832" spans="1:29" ht="13" customHeight="1" x14ac:dyDescent="0.2">
      <c r="A5832" s="33" t="str">
        <f>HYPERLINK("http://www.killedbypolice.net/victims/150490.jpg","Demouria Hogg")</f>
        <v>Demouria Hogg</v>
      </c>
      <c r="B5832" s="33">
        <v>30</v>
      </c>
      <c r="C5832" s="33" t="s">
        <v>13</v>
      </c>
      <c r="D5832" s="33" t="s">
        <v>78</v>
      </c>
      <c r="F5832" s="94">
        <v>42161</v>
      </c>
      <c r="G5832" s="33" t="s">
        <v>1777</v>
      </c>
      <c r="H5832" s="33" t="s">
        <v>554</v>
      </c>
      <c r="I5832" s="33" t="s">
        <v>38</v>
      </c>
      <c r="J5832" s="62" t="s">
        <v>1778</v>
      </c>
      <c r="K5832" s="33" t="s">
        <v>555</v>
      </c>
      <c r="L5832" s="33" t="s">
        <v>556</v>
      </c>
      <c r="M5832" s="1" t="s">
        <v>47239</v>
      </c>
      <c r="N5832" s="33" t="s">
        <v>4952</v>
      </c>
      <c r="O5832" s="33" t="s">
        <v>1779</v>
      </c>
      <c r="P5832" s="33" t="s">
        <v>947</v>
      </c>
      <c r="Q5832" s="33" t="s">
        <v>29986</v>
      </c>
      <c r="R5832" s="39" t="str">
        <f>HYPERLINK("http://www.sfgate.com/crime/article/Oakland-police-shoot-suspect-near-Lake-Merritt-6311221.php","http://www.sfgate.com/crime/article/Oakland-police-shoot-suspect-near-Lake-Merritt-6311221.php")</f>
        <v>http://www.sfgate.com/crime/article/Oakland-police-shoot-suspect-near-Lake-Merritt-6311221.php</v>
      </c>
      <c r="S5832" s="33" t="s">
        <v>93</v>
      </c>
      <c r="T5832" s="33" t="s">
        <v>21</v>
      </c>
      <c r="U5832" s="33" t="s">
        <v>26689</v>
      </c>
      <c r="V5832" s="33" t="s">
        <v>26484</v>
      </c>
      <c r="W5832" s="33" t="s">
        <v>26485</v>
      </c>
      <c r="X5832" s="33" t="s">
        <v>509</v>
      </c>
      <c r="Y5832" s="33">
        <v>515</v>
      </c>
      <c r="AA5832" s="33" t="s">
        <v>42842</v>
      </c>
      <c r="AB5832" s="33">
        <v>2615</v>
      </c>
      <c r="AC5832" s="103">
        <v>16207</v>
      </c>
    </row>
    <row r="5833" spans="1:29" ht="13" customHeight="1" x14ac:dyDescent="0.2">
      <c r="A5833" s="33" t="s">
        <v>1799</v>
      </c>
      <c r="B5833" s="33">
        <v>42</v>
      </c>
      <c r="C5833" s="33" t="s">
        <v>13</v>
      </c>
      <c r="D5833" s="33" t="s">
        <v>30</v>
      </c>
      <c r="F5833" s="94">
        <v>42161</v>
      </c>
      <c r="G5833" s="33" t="s">
        <v>1800</v>
      </c>
      <c r="H5833" s="33" t="s">
        <v>1801</v>
      </c>
      <c r="I5833" s="33" t="s">
        <v>66</v>
      </c>
      <c r="J5833" s="62" t="s">
        <v>1802</v>
      </c>
      <c r="K5833" s="33" t="s">
        <v>1801</v>
      </c>
      <c r="L5833" s="33" t="s">
        <v>1803</v>
      </c>
      <c r="M5833" s="1" t="s">
        <v>47036</v>
      </c>
      <c r="N5833" s="33" t="s">
        <v>20</v>
      </c>
      <c r="O5833" s="33" t="s">
        <v>1804</v>
      </c>
      <c r="P5833" s="33" t="s">
        <v>42395</v>
      </c>
      <c r="Q5833" s="33" t="s">
        <v>29986</v>
      </c>
      <c r="R5833" s="39" t="str">
        <f>HYPERLINK("http://www.wboy.com/story/29256189/monongalia-county-deputies-shoot-suspect-after-vehicle-pursuit","http://www.wboy.com/story/29256189/monongalia-county-deputies-shoot-suspect-after-vehicle-pursuit")</f>
        <v>http://www.wboy.com/story/29256189/monongalia-county-deputies-shoot-suspect-after-vehicle-pursuit</v>
      </c>
      <c r="S5833" s="33" t="s">
        <v>509</v>
      </c>
      <c r="T5833" s="33" t="s">
        <v>21</v>
      </c>
      <c r="U5833" s="33" t="s">
        <v>26524</v>
      </c>
      <c r="V5833" s="33" t="s">
        <v>26482</v>
      </c>
      <c r="W5833" s="33" t="s">
        <v>26485</v>
      </c>
      <c r="X5833" s="33" t="s">
        <v>93</v>
      </c>
      <c r="Y5833" s="33">
        <v>519</v>
      </c>
      <c r="AA5833" s="33" t="s">
        <v>42844</v>
      </c>
      <c r="AB5833" s="33">
        <v>2611</v>
      </c>
      <c r="AC5833" s="103">
        <v>16205</v>
      </c>
    </row>
    <row r="5834" spans="1:29" ht="13" customHeight="1" x14ac:dyDescent="0.2">
      <c r="A5834" s="33" t="str">
        <f>HYPERLINK("http://www.killedbypolice.net/victims/150491.jpg","Alejandro Campos Fernandez")</f>
        <v>Alejandro Campos Fernandez</v>
      </c>
      <c r="B5834" s="33">
        <v>45</v>
      </c>
      <c r="C5834" s="33" t="s">
        <v>13</v>
      </c>
      <c r="D5834" s="33" t="s">
        <v>41</v>
      </c>
      <c r="F5834" s="94">
        <v>42161</v>
      </c>
      <c r="G5834" s="33" t="s">
        <v>1787</v>
      </c>
      <c r="H5834" s="33" t="s">
        <v>1788</v>
      </c>
      <c r="I5834" s="33" t="s">
        <v>38</v>
      </c>
      <c r="J5834" s="62" t="s">
        <v>1789</v>
      </c>
      <c r="K5834" s="33" t="s">
        <v>1266</v>
      </c>
      <c r="L5834" s="33" t="s">
        <v>1790</v>
      </c>
      <c r="M5834" s="1" t="s">
        <v>48261</v>
      </c>
      <c r="N5834" s="33" t="s">
        <v>20</v>
      </c>
      <c r="O5834" s="33" t="s">
        <v>1791</v>
      </c>
      <c r="P5834" s="33" t="s">
        <v>947</v>
      </c>
      <c r="Q5834" s="33" t="s">
        <v>29986</v>
      </c>
      <c r="R5834"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34" s="33" t="s">
        <v>93</v>
      </c>
      <c r="T5834" s="33" t="s">
        <v>21</v>
      </c>
      <c r="U5834" s="33" t="s">
        <v>26689</v>
      </c>
      <c r="V5834" s="33" t="s">
        <v>26484</v>
      </c>
      <c r="W5834" s="33" t="s">
        <v>26486</v>
      </c>
      <c r="X5834" s="33" t="s">
        <v>93</v>
      </c>
      <c r="Y5834" s="33">
        <v>518</v>
      </c>
      <c r="AA5834" s="33" t="s">
        <v>42844</v>
      </c>
      <c r="AB5834" s="33">
        <v>2613</v>
      </c>
      <c r="AC5834" s="103">
        <v>16209</v>
      </c>
    </row>
    <row r="5835" spans="1:29" ht="13" customHeight="1" x14ac:dyDescent="0.2">
      <c r="A5835" s="33" t="s">
        <v>1764</v>
      </c>
      <c r="B5835" s="33">
        <v>53</v>
      </c>
      <c r="C5835" s="33" t="s">
        <v>13</v>
      </c>
      <c r="D5835" s="33" t="s">
        <v>30</v>
      </c>
      <c r="E5835" s="33" t="s">
        <v>18328</v>
      </c>
      <c r="F5835" s="94">
        <v>42161</v>
      </c>
      <c r="G5835" s="33" t="s">
        <v>1765</v>
      </c>
      <c r="H5835" s="33" t="s">
        <v>1766</v>
      </c>
      <c r="I5835" s="33" t="s">
        <v>55</v>
      </c>
      <c r="J5835" s="62" t="s">
        <v>1767</v>
      </c>
      <c r="K5835" s="33" t="s">
        <v>1768</v>
      </c>
      <c r="L5835" s="33" t="s">
        <v>1769</v>
      </c>
      <c r="M5835" s="1" t="s">
        <v>48262</v>
      </c>
      <c r="N5835" s="33" t="s">
        <v>20</v>
      </c>
      <c r="O5835" s="33" t="s">
        <v>1770</v>
      </c>
      <c r="P5835" s="33" t="s">
        <v>45771</v>
      </c>
      <c r="Q5835" s="33" t="s">
        <v>29986</v>
      </c>
      <c r="R5835" s="39" t="str">
        <f>HYPERLINK("http://www.wfla.com/story/29258795/suspect-dead-after-deputy-involved-shooting-in-sarasota","http://www.wfla.com/story/29258795/suspect-dead-after-deputy-involved-shooting-in-sarasota")</f>
        <v>http://www.wfla.com/story/29258795/suspect-dead-after-deputy-involved-shooting-in-sarasota</v>
      </c>
      <c r="S5835" s="33" t="s">
        <v>901</v>
      </c>
      <c r="T5835" s="33" t="s">
        <v>21</v>
      </c>
      <c r="U5835" s="33" t="s">
        <v>26689</v>
      </c>
      <c r="V5835" s="33" t="s">
        <v>26484</v>
      </c>
      <c r="W5835" s="33" t="s">
        <v>26485</v>
      </c>
      <c r="X5835" s="33" t="s">
        <v>93</v>
      </c>
      <c r="Y5835" s="33">
        <v>516</v>
      </c>
      <c r="AA5835" s="33" t="s">
        <v>42844</v>
      </c>
      <c r="AB5835" s="33">
        <v>2612</v>
      </c>
      <c r="AC5835" s="103">
        <v>16206</v>
      </c>
    </row>
    <row r="5836" spans="1:29" ht="13" customHeight="1" x14ac:dyDescent="0.2">
      <c r="A5836" s="33" t="s">
        <v>1805</v>
      </c>
      <c r="B5836" s="33">
        <v>33</v>
      </c>
      <c r="C5836" s="33" t="s">
        <v>13</v>
      </c>
      <c r="D5836" s="33" t="s">
        <v>78</v>
      </c>
      <c r="E5836" s="33" t="s">
        <v>18778</v>
      </c>
      <c r="F5836" s="94">
        <v>42160</v>
      </c>
      <c r="G5836" s="33" t="s">
        <v>1806</v>
      </c>
      <c r="H5836" s="33" t="s">
        <v>1030</v>
      </c>
      <c r="I5836" s="33" t="s">
        <v>373</v>
      </c>
      <c r="J5836" s="62" t="s">
        <v>1807</v>
      </c>
      <c r="K5836" s="33" t="s">
        <v>1030</v>
      </c>
      <c r="L5836" s="33" t="s">
        <v>1031</v>
      </c>
      <c r="M5836" s="1" t="s">
        <v>45971</v>
      </c>
      <c r="N5836" s="33" t="s">
        <v>20</v>
      </c>
      <c r="O5836" s="33" t="s">
        <v>1808</v>
      </c>
      <c r="P5836" s="33" t="s">
        <v>947</v>
      </c>
      <c r="Q5836" s="33" t="s">
        <v>29986</v>
      </c>
      <c r="R5836" s="39" t="str">
        <f>HYPERLINK("http://www.nbcphiladelphia.com/news/breaking/Rising-Sun-Pizza-Robbery-Shooting-306241121.html","http://www.nbcphiladelphia.com/news/breaking/Rising-Sun-Pizza-Robbery-Shooting-306241121.html")</f>
        <v>http://www.nbcphiladelphia.com/news/breaking/Rising-Sun-Pizza-Robbery-Shooting-306241121.html</v>
      </c>
      <c r="S5836" s="33" t="s">
        <v>93</v>
      </c>
      <c r="T5836" s="33" t="s">
        <v>21</v>
      </c>
      <c r="U5836" s="33" t="s">
        <v>26689</v>
      </c>
      <c r="Z5836" s="33" t="s">
        <v>42353</v>
      </c>
      <c r="AA5836" s="33" t="s">
        <v>42842</v>
      </c>
      <c r="AB5836" s="33">
        <v>2608</v>
      </c>
      <c r="AC5836" s="103">
        <v>16200</v>
      </c>
    </row>
    <row r="5837" spans="1:29" ht="13" customHeight="1" x14ac:dyDescent="0.2">
      <c r="A5837" s="33" t="s">
        <v>1809</v>
      </c>
      <c r="B5837" s="33">
        <v>50</v>
      </c>
      <c r="C5837" s="33" t="s">
        <v>13</v>
      </c>
      <c r="D5837" s="33" t="s">
        <v>41</v>
      </c>
      <c r="F5837" s="94">
        <v>42160</v>
      </c>
      <c r="G5837" s="33" t="s">
        <v>1810</v>
      </c>
      <c r="H5837" s="33" t="s">
        <v>1811</v>
      </c>
      <c r="I5837" s="33" t="s">
        <v>38</v>
      </c>
      <c r="J5837" s="62" t="s">
        <v>1812</v>
      </c>
      <c r="K5837" s="33" t="s">
        <v>1813</v>
      </c>
      <c r="L5837" s="33" t="s">
        <v>1814</v>
      </c>
      <c r="M5837" s="1" t="s">
        <v>47309</v>
      </c>
      <c r="N5837" s="33" t="s">
        <v>20</v>
      </c>
      <c r="O5837" s="33" t="s">
        <v>1815</v>
      </c>
      <c r="P5837" s="33" t="s">
        <v>45771</v>
      </c>
      <c r="Q5837" s="33" t="s">
        <v>29986</v>
      </c>
      <c r="R5837"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37" s="33" t="s">
        <v>93</v>
      </c>
      <c r="T5837" s="33" t="s">
        <v>21</v>
      </c>
      <c r="U5837" s="33" t="s">
        <v>26689</v>
      </c>
      <c r="V5837" s="33" t="s">
        <v>26484</v>
      </c>
      <c r="W5837" s="33" t="s">
        <v>26485</v>
      </c>
      <c r="X5837" s="33" t="s">
        <v>93</v>
      </c>
      <c r="Y5837" s="33">
        <v>520</v>
      </c>
      <c r="AA5837" s="33" t="s">
        <v>42844</v>
      </c>
      <c r="AB5837" s="33">
        <v>2609</v>
      </c>
      <c r="AC5837" s="103">
        <v>16202</v>
      </c>
    </row>
    <row r="5838" spans="1:29" ht="13" customHeight="1" x14ac:dyDescent="0.2">
      <c r="A5838" s="33" t="s">
        <v>1792</v>
      </c>
      <c r="B5838" s="33">
        <v>45</v>
      </c>
      <c r="C5838" s="33" t="s">
        <v>102</v>
      </c>
      <c r="D5838" s="33" t="s">
        <v>30</v>
      </c>
      <c r="F5838" s="94">
        <v>42160</v>
      </c>
      <c r="G5838" s="33" t="s">
        <v>1793</v>
      </c>
      <c r="H5838" s="33" t="s">
        <v>1794</v>
      </c>
      <c r="I5838" s="33" t="s">
        <v>138</v>
      </c>
      <c r="J5838" s="62" t="s">
        <v>1795</v>
      </c>
      <c r="K5838" s="33" t="s">
        <v>1796</v>
      </c>
      <c r="L5838" s="33" t="s">
        <v>1797</v>
      </c>
      <c r="M5838" s="1" t="s">
        <v>46728</v>
      </c>
      <c r="N5838" s="33" t="s">
        <v>20</v>
      </c>
      <c r="O5838" s="33" t="s">
        <v>1798</v>
      </c>
      <c r="P5838" s="33" t="s">
        <v>947</v>
      </c>
      <c r="Q5838" s="33" t="s">
        <v>29986</v>
      </c>
      <c r="R5838" s="39" t="str">
        <f>HYPERLINK("http://www.mrt.com/news/crime/article_eccc8aa0-0ccd-11e5-92a5-e30a35ff1af1.html","http://www.mrt.com/news/crime/article_eccc8aa0-0ccd-11e5-92a5-e30a35ff1af1.html")</f>
        <v>http://www.mrt.com/news/crime/article_eccc8aa0-0ccd-11e5-92a5-e30a35ff1af1.html</v>
      </c>
      <c r="S5838" s="33" t="s">
        <v>93</v>
      </c>
      <c r="T5838" s="33" t="s">
        <v>350</v>
      </c>
      <c r="U5838" s="33" t="s">
        <v>26775</v>
      </c>
      <c r="V5838" s="33" t="s">
        <v>26482</v>
      </c>
      <c r="W5838" s="33" t="s">
        <v>26483</v>
      </c>
      <c r="X5838" s="33" t="s">
        <v>93</v>
      </c>
      <c r="Y5838" s="33">
        <v>521</v>
      </c>
      <c r="AA5838" s="33" t="s">
        <v>42843</v>
      </c>
      <c r="AB5838" s="33">
        <v>2610</v>
      </c>
      <c r="AC5838" s="103">
        <v>16204</v>
      </c>
    </row>
    <row r="5839" spans="1:29" ht="13" customHeight="1" x14ac:dyDescent="0.2">
      <c r="A5839" s="33" t="s">
        <v>1830</v>
      </c>
      <c r="B5839" s="33">
        <v>18</v>
      </c>
      <c r="C5839" s="33" t="s">
        <v>13</v>
      </c>
      <c r="D5839" s="33" t="s">
        <v>41</v>
      </c>
      <c r="F5839" s="94">
        <v>42158</v>
      </c>
      <c r="G5839" s="33" t="s">
        <v>1831</v>
      </c>
      <c r="H5839" s="33" t="s">
        <v>1832</v>
      </c>
      <c r="I5839" s="33" t="s">
        <v>66</v>
      </c>
      <c r="J5839" s="62" t="s">
        <v>1833</v>
      </c>
      <c r="K5839" s="33" t="s">
        <v>1834</v>
      </c>
      <c r="L5839" s="33" t="s">
        <v>36798</v>
      </c>
      <c r="M5839" s="1" t="s">
        <v>48263</v>
      </c>
      <c r="N5839" s="33" t="s">
        <v>20</v>
      </c>
      <c r="O5839" s="33" t="s">
        <v>1835</v>
      </c>
      <c r="P5839" s="33" t="s">
        <v>947</v>
      </c>
      <c r="Q5839" s="33" t="s">
        <v>29986</v>
      </c>
      <c r="R5839"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39" s="33" t="s">
        <v>509</v>
      </c>
      <c r="T5839" s="33" t="s">
        <v>21</v>
      </c>
      <c r="U5839" s="33" t="s">
        <v>26689</v>
      </c>
      <c r="V5839" s="33" t="s">
        <v>26484</v>
      </c>
      <c r="W5839" s="33" t="s">
        <v>26483</v>
      </c>
      <c r="X5839" s="33" t="s">
        <v>93</v>
      </c>
      <c r="Y5839" s="33">
        <v>509</v>
      </c>
      <c r="AA5839" s="33" t="s">
        <v>42843</v>
      </c>
      <c r="AB5839" s="33">
        <v>2603</v>
      </c>
      <c r="AC5839" s="103">
        <v>16199</v>
      </c>
    </row>
    <row r="5840" spans="1:29" ht="13" customHeight="1" x14ac:dyDescent="0.2">
      <c r="A5840" s="33" t="s">
        <v>1836</v>
      </c>
      <c r="B5840" s="33">
        <v>33</v>
      </c>
      <c r="C5840" s="33" t="s">
        <v>13</v>
      </c>
      <c r="D5840" s="33" t="s">
        <v>41</v>
      </c>
      <c r="F5840" s="94">
        <v>42158</v>
      </c>
      <c r="G5840" s="33" t="s">
        <v>1837</v>
      </c>
      <c r="H5840" s="33" t="s">
        <v>671</v>
      </c>
      <c r="I5840" s="33" t="s">
        <v>66</v>
      </c>
      <c r="J5840" s="62" t="s">
        <v>1838</v>
      </c>
      <c r="K5840" s="33" t="s">
        <v>512</v>
      </c>
      <c r="L5840" s="33" t="s">
        <v>672</v>
      </c>
      <c r="M5840" s="1" t="s">
        <v>45992</v>
      </c>
      <c r="N5840" s="33" t="s">
        <v>20</v>
      </c>
      <c r="O5840" s="33" t="s">
        <v>1839</v>
      </c>
      <c r="P5840" s="33" t="s">
        <v>947</v>
      </c>
      <c r="Q5840" s="33" t="s">
        <v>29986</v>
      </c>
      <c r="R5840" s="39" t="str">
        <f>HYPERLINK("http://www.khou.com/story/news/crime/2015/06/03/chase-ends--shooting-southeast-houston/28402107/","http://www.khou.com/story/news/crime/2015/06/03/chase-ends--shooting-southeast-houston/28402107/")</f>
        <v>http://www.khou.com/story/news/crime/2015/06/03/chase-ends--shooting-southeast-houston/28402107/</v>
      </c>
      <c r="S5840" s="33" t="s">
        <v>22</v>
      </c>
      <c r="T5840" s="33" t="s">
        <v>21</v>
      </c>
      <c r="U5840" s="33" t="s">
        <v>26682</v>
      </c>
      <c r="V5840" s="33" t="s">
        <v>26482</v>
      </c>
      <c r="W5840" s="33" t="s">
        <v>26483</v>
      </c>
      <c r="X5840" s="33" t="s">
        <v>93</v>
      </c>
      <c r="Y5840" s="33">
        <v>510</v>
      </c>
      <c r="AA5840" s="33" t="s">
        <v>42844</v>
      </c>
      <c r="AB5840" s="33">
        <v>2606</v>
      </c>
      <c r="AC5840" s="103">
        <v>16197</v>
      </c>
    </row>
    <row r="5841" spans="1:29" ht="13" customHeight="1" x14ac:dyDescent="0.2">
      <c r="A5841" s="33" t="s">
        <v>1818</v>
      </c>
      <c r="B5841" s="33">
        <v>46</v>
      </c>
      <c r="C5841" s="33" t="s">
        <v>13</v>
      </c>
      <c r="D5841" s="33" t="s">
        <v>41</v>
      </c>
      <c r="F5841" s="94">
        <v>42158</v>
      </c>
      <c r="G5841" s="33" t="s">
        <v>1819</v>
      </c>
      <c r="H5841" s="33" t="s">
        <v>1820</v>
      </c>
      <c r="I5841" s="33" t="s">
        <v>38</v>
      </c>
      <c r="J5841" s="62" t="s">
        <v>1821</v>
      </c>
      <c r="K5841" s="33" t="s">
        <v>629</v>
      </c>
      <c r="L5841" s="33" t="s">
        <v>1822</v>
      </c>
      <c r="M5841" s="1" t="s">
        <v>46650</v>
      </c>
      <c r="N5841" s="33" t="s">
        <v>20</v>
      </c>
      <c r="O5841" s="33" t="s">
        <v>1823</v>
      </c>
      <c r="P5841" s="33" t="s">
        <v>45771</v>
      </c>
      <c r="Q5841" s="33" t="s">
        <v>29986</v>
      </c>
      <c r="R5841" s="39" t="str">
        <f>HYPERLINK("http://www.turnto23.com/news/local-news/delano-pd-shoot-kill-man-after-he-fires-at-police","http://www.turnto23.com/news/local-news/delano-pd-shoot-kill-man-after-he-fires-at-police")</f>
        <v>http://www.turnto23.com/news/local-news/delano-pd-shoot-kill-man-after-he-fires-at-police</v>
      </c>
      <c r="S5841" s="33" t="s">
        <v>93</v>
      </c>
      <c r="T5841" s="33" t="s">
        <v>21</v>
      </c>
      <c r="U5841" s="33" t="s">
        <v>26689</v>
      </c>
      <c r="V5841" s="33" t="s">
        <v>26484</v>
      </c>
      <c r="W5841" s="33" t="s">
        <v>26483</v>
      </c>
      <c r="X5841" s="33" t="s">
        <v>93</v>
      </c>
      <c r="Y5841" s="33">
        <v>512</v>
      </c>
      <c r="AA5841" s="33" t="s">
        <v>42844</v>
      </c>
      <c r="AB5841" s="33">
        <v>2605</v>
      </c>
      <c r="AC5841" s="103">
        <v>16195</v>
      </c>
    </row>
    <row r="5842" spans="1:29" ht="13" customHeight="1" x14ac:dyDescent="0.2">
      <c r="A5842" s="33" t="s">
        <v>1840</v>
      </c>
      <c r="B5842" s="33">
        <v>56</v>
      </c>
      <c r="C5842" s="33" t="s">
        <v>13</v>
      </c>
      <c r="D5842" s="33" t="s">
        <v>30</v>
      </c>
      <c r="E5842" s="33" t="s">
        <v>18327</v>
      </c>
      <c r="F5842" s="94">
        <v>42158</v>
      </c>
      <c r="G5842" s="33" t="s">
        <v>1841</v>
      </c>
      <c r="H5842" s="33" t="s">
        <v>1842</v>
      </c>
      <c r="I5842" s="33" t="s">
        <v>74</v>
      </c>
      <c r="J5842" s="62" t="s">
        <v>1843</v>
      </c>
      <c r="K5842" s="33" t="s">
        <v>1844</v>
      </c>
      <c r="L5842" s="33" t="s">
        <v>1845</v>
      </c>
      <c r="M5842" s="1" t="s">
        <v>48264</v>
      </c>
      <c r="N5842" s="33" t="s">
        <v>20</v>
      </c>
      <c r="O5842" s="33" t="s">
        <v>1846</v>
      </c>
      <c r="P5842" s="33" t="s">
        <v>45771</v>
      </c>
      <c r="Q5842" s="33" t="s">
        <v>29986</v>
      </c>
      <c r="R5842"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42" s="33" t="s">
        <v>509</v>
      </c>
      <c r="T5842" s="33" t="s">
        <v>21</v>
      </c>
      <c r="U5842" s="33" t="s">
        <v>26689</v>
      </c>
      <c r="V5842" s="33" t="s">
        <v>26484</v>
      </c>
      <c r="W5842" s="33" t="s">
        <v>26485</v>
      </c>
      <c r="X5842" s="33" t="s">
        <v>93</v>
      </c>
      <c r="Y5842" s="33">
        <v>511</v>
      </c>
      <c r="AA5842" s="33" t="s">
        <v>42843</v>
      </c>
      <c r="AB5842" s="33">
        <v>2604</v>
      </c>
      <c r="AC5842" s="103">
        <v>16196</v>
      </c>
    </row>
    <row r="5843" spans="1:29" ht="13" customHeight="1" x14ac:dyDescent="0.2">
      <c r="A5843" s="33" t="str">
        <f>HYPERLINK("http://www.killedbypolice.net/victims/150485.jpg","Rudy Baca")</f>
        <v>Rudy Baca</v>
      </c>
      <c r="B5843" s="33">
        <v>36</v>
      </c>
      <c r="C5843" s="33" t="s">
        <v>13</v>
      </c>
      <c r="D5843" s="33" t="s">
        <v>41</v>
      </c>
      <c r="F5843" s="94">
        <v>42158</v>
      </c>
      <c r="G5843" s="33" t="s">
        <v>1824</v>
      </c>
      <c r="H5843" s="33" t="s">
        <v>1825</v>
      </c>
      <c r="I5843" s="33" t="s">
        <v>177</v>
      </c>
      <c r="J5843" s="62" t="s">
        <v>1826</v>
      </c>
      <c r="K5843" s="33" t="s">
        <v>1827</v>
      </c>
      <c r="L5843" s="33" t="s">
        <v>1828</v>
      </c>
      <c r="M5843" s="1" t="s">
        <v>46713</v>
      </c>
      <c r="N5843" s="33" t="s">
        <v>4952</v>
      </c>
      <c r="O5843" s="33" t="s">
        <v>1829</v>
      </c>
      <c r="P5843" s="33" t="s">
        <v>45771</v>
      </c>
      <c r="Q5843" s="33" t="s">
        <v>29986</v>
      </c>
      <c r="R5843" s="39" t="str">
        <f>HYPERLINK("http://www.koat.com/news/valencia-county-deputy-involved-in-shooting/33383626","http://www.koat.com/news/valencia-county-deputy-involved-in-shooting/33383626")</f>
        <v>http://www.koat.com/news/valencia-county-deputy-involved-in-shooting/33383626</v>
      </c>
      <c r="S5843" s="33" t="s">
        <v>93</v>
      </c>
      <c r="T5843" s="33" t="s">
        <v>45897</v>
      </c>
      <c r="U5843" s="33" t="s">
        <v>49804</v>
      </c>
      <c r="V5843" s="33" t="s">
        <v>26484</v>
      </c>
      <c r="W5843" s="33" t="s">
        <v>26485</v>
      </c>
      <c r="X5843" s="33" t="s">
        <v>93</v>
      </c>
      <c r="Y5843" s="33">
        <v>513</v>
      </c>
      <c r="AA5843" s="33" t="s">
        <v>42843</v>
      </c>
      <c r="AB5843" s="33">
        <v>2607</v>
      </c>
      <c r="AC5843" s="103">
        <v>16194</v>
      </c>
    </row>
    <row r="5844" spans="1:29" ht="13" customHeight="1" x14ac:dyDescent="0.2">
      <c r="A5844" s="33" t="str">
        <f>HYPERLINK("http://www.killedbypolice.net/victims/150478.jpg","Usaamah Rahim")</f>
        <v>Usaamah Rahim</v>
      </c>
      <c r="B5844" s="33">
        <v>26</v>
      </c>
      <c r="C5844" s="33" t="s">
        <v>13</v>
      </c>
      <c r="D5844" s="33" t="s">
        <v>78</v>
      </c>
      <c r="F5844" s="94">
        <v>42157</v>
      </c>
      <c r="G5844" s="33" t="s">
        <v>1852</v>
      </c>
      <c r="H5844" s="33" t="s">
        <v>1853</v>
      </c>
      <c r="I5844" s="33" t="s">
        <v>39</v>
      </c>
      <c r="J5844" s="62" t="s">
        <v>1854</v>
      </c>
      <c r="K5844" s="33" t="s">
        <v>1584</v>
      </c>
      <c r="L5844" s="33" t="s">
        <v>2967</v>
      </c>
      <c r="M5844" s="1" t="s">
        <v>46256</v>
      </c>
      <c r="N5844" s="33" t="s">
        <v>20</v>
      </c>
      <c r="O5844" s="33" t="s">
        <v>1855</v>
      </c>
      <c r="P5844" s="33" t="s">
        <v>504</v>
      </c>
      <c r="Q5844" s="33" t="s">
        <v>29986</v>
      </c>
      <c r="R5844" s="39" t="str">
        <f>HYPERLINK("http://www.whdh.com/story/29215946/one-dead-after-officer-involved-shooting-in-roslindale","http://www.whdh.com/story/29215946/one-dead-after-officer-involved-shooting-in-roslindale")</f>
        <v>http://www.whdh.com/story/29215946/one-dead-after-officer-involved-shooting-in-roslindale</v>
      </c>
      <c r="S5844" s="33" t="s">
        <v>22</v>
      </c>
      <c r="T5844" s="33" t="s">
        <v>21</v>
      </c>
      <c r="U5844" s="33" t="s">
        <v>26682</v>
      </c>
      <c r="V5844" s="33" t="s">
        <v>26482</v>
      </c>
      <c r="W5844" s="33" t="s">
        <v>26485</v>
      </c>
      <c r="X5844" s="33" t="s">
        <v>93</v>
      </c>
      <c r="Y5844" s="33">
        <v>507</v>
      </c>
      <c r="AA5844" s="33" t="s">
        <v>42842</v>
      </c>
      <c r="AB5844" s="33">
        <v>2601</v>
      </c>
      <c r="AC5844" s="103">
        <v>16191</v>
      </c>
    </row>
    <row r="5845" spans="1:29" ht="13" customHeight="1" x14ac:dyDescent="0.2">
      <c r="A5845" s="33" t="str">
        <f>HYPERLINK("http://www.killedbypolice.net/victims/150479.jpg","Kamal Dajani")</f>
        <v>Kamal Dajani</v>
      </c>
      <c r="B5845" s="33">
        <v>26</v>
      </c>
      <c r="C5845" s="33" t="s">
        <v>13</v>
      </c>
      <c r="D5845" s="33" t="s">
        <v>14</v>
      </c>
      <c r="F5845" s="94">
        <v>42157</v>
      </c>
      <c r="G5845" s="33" t="s">
        <v>1847</v>
      </c>
      <c r="H5845" s="33" t="s">
        <v>1848</v>
      </c>
      <c r="I5845" s="33" t="s">
        <v>66</v>
      </c>
      <c r="J5845" s="62" t="s">
        <v>1849</v>
      </c>
      <c r="K5845" s="33" t="s">
        <v>67</v>
      </c>
      <c r="L5845" s="33" t="s">
        <v>1850</v>
      </c>
      <c r="M5845" s="1" t="s">
        <v>47950</v>
      </c>
      <c r="N5845" s="33" t="s">
        <v>20</v>
      </c>
      <c r="O5845" s="33" t="s">
        <v>1851</v>
      </c>
      <c r="P5845" s="33" t="s">
        <v>45771</v>
      </c>
      <c r="Q5845" s="33" t="s">
        <v>29986</v>
      </c>
      <c r="R5845"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45" s="33" t="s">
        <v>509</v>
      </c>
      <c r="T5845" s="33" t="s">
        <v>21</v>
      </c>
      <c r="U5845" s="33" t="s">
        <v>26682</v>
      </c>
      <c r="V5845" s="33" t="s">
        <v>26484</v>
      </c>
      <c r="W5845" s="33" t="s">
        <v>26485</v>
      </c>
      <c r="X5845" s="33" t="s">
        <v>93</v>
      </c>
      <c r="Y5845" s="33">
        <v>508</v>
      </c>
      <c r="AA5845" s="33" t="s">
        <v>42844</v>
      </c>
      <c r="AB5845" s="33">
        <v>2602</v>
      </c>
      <c r="AC5845" s="103"/>
    </row>
    <row r="5846" spans="1:29" ht="13" customHeight="1" x14ac:dyDescent="0.2">
      <c r="A5846" s="33" t="str">
        <f>HYPERLINK("http://www.killedbypolice.net/victims/150476.jpg","Joseph M. Ladd")</f>
        <v>Joseph M. Ladd</v>
      </c>
      <c r="B5846" s="33">
        <v>23</v>
      </c>
      <c r="C5846" s="33" t="s">
        <v>13</v>
      </c>
      <c r="D5846" s="33" t="s">
        <v>30</v>
      </c>
      <c r="F5846" s="94">
        <v>42156</v>
      </c>
      <c r="G5846" s="33" t="s">
        <v>1856</v>
      </c>
      <c r="H5846" s="33" t="s">
        <v>1857</v>
      </c>
      <c r="I5846" s="33" t="s">
        <v>392</v>
      </c>
      <c r="J5846" s="62" t="s">
        <v>1858</v>
      </c>
      <c r="K5846" s="33" t="s">
        <v>1034</v>
      </c>
      <c r="L5846" s="33" t="s">
        <v>1859</v>
      </c>
      <c r="M5846" s="1" t="s">
        <v>47197</v>
      </c>
      <c r="N5846" s="33" t="s">
        <v>20</v>
      </c>
      <c r="O5846" s="33" t="s">
        <v>1860</v>
      </c>
      <c r="P5846" s="33" t="s">
        <v>45771</v>
      </c>
      <c r="Q5846" s="33" t="s">
        <v>29986</v>
      </c>
      <c r="R5846"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46" s="33" t="s">
        <v>509</v>
      </c>
      <c r="T5846" s="33" t="s">
        <v>21</v>
      </c>
      <c r="U5846" s="33" t="s">
        <v>26689</v>
      </c>
      <c r="V5846" s="33" t="s">
        <v>26484</v>
      </c>
      <c r="W5846" s="33" t="s">
        <v>19153</v>
      </c>
      <c r="X5846" s="33" t="s">
        <v>93</v>
      </c>
      <c r="Y5846" s="33">
        <v>505</v>
      </c>
      <c r="AA5846" s="33" t="s">
        <v>42844</v>
      </c>
      <c r="AB5846" s="33">
        <v>2600</v>
      </c>
      <c r="AC5846" s="103">
        <v>16188</v>
      </c>
    </row>
    <row r="5847" spans="1:29" ht="13" customHeight="1" x14ac:dyDescent="0.2">
      <c r="A5847" s="33" t="s">
        <v>1872</v>
      </c>
      <c r="B5847" s="33">
        <v>40</v>
      </c>
      <c r="C5847" s="33" t="s">
        <v>13</v>
      </c>
      <c r="D5847" s="33" t="s">
        <v>30</v>
      </c>
      <c r="F5847" s="94">
        <v>42155</v>
      </c>
      <c r="G5847" s="33" t="s">
        <v>1873</v>
      </c>
      <c r="H5847" s="33" t="s">
        <v>1874</v>
      </c>
      <c r="I5847" s="33" t="s">
        <v>105</v>
      </c>
      <c r="J5847" s="62" t="s">
        <v>1875</v>
      </c>
      <c r="K5847" s="33" t="s">
        <v>401</v>
      </c>
      <c r="L5847" s="33" t="s">
        <v>1876</v>
      </c>
      <c r="M5847" s="1" t="s">
        <v>48057</v>
      </c>
      <c r="N5847" s="33" t="s">
        <v>20</v>
      </c>
      <c r="O5847" s="33" t="s">
        <v>1877</v>
      </c>
      <c r="P5847" s="33" t="s">
        <v>45771</v>
      </c>
      <c r="Q5847" s="33" t="s">
        <v>29986</v>
      </c>
      <c r="R5847" s="39" t="s">
        <v>1878</v>
      </c>
      <c r="S5847" s="33" t="s">
        <v>509</v>
      </c>
      <c r="T5847" s="33" t="s">
        <v>21</v>
      </c>
      <c r="U5847" s="33" t="s">
        <v>26689</v>
      </c>
      <c r="V5847" s="33" t="s">
        <v>26484</v>
      </c>
      <c r="W5847" s="33" t="s">
        <v>26485</v>
      </c>
      <c r="X5847" s="33" t="s">
        <v>93</v>
      </c>
      <c r="Y5847" s="33">
        <v>503</v>
      </c>
      <c r="AA5847" s="33" t="s">
        <v>42842</v>
      </c>
      <c r="AB5847" s="33">
        <v>2597</v>
      </c>
      <c r="AC5847" s="103">
        <v>16184</v>
      </c>
    </row>
    <row r="5848" spans="1:29" ht="13" customHeight="1" x14ac:dyDescent="0.2">
      <c r="A5848" s="33" t="str">
        <f>HYPERLINK("http://www.killedbypolice.net/victims/150475.jpg","James D. Bushey")</f>
        <v>James D. Bushey</v>
      </c>
      <c r="B5848" s="33">
        <v>47</v>
      </c>
      <c r="C5848" s="33" t="s">
        <v>13</v>
      </c>
      <c r="D5848" s="33" t="s">
        <v>30</v>
      </c>
      <c r="F5848" s="94">
        <v>42155</v>
      </c>
      <c r="G5848" s="33" t="s">
        <v>1861</v>
      </c>
      <c r="H5848" s="33" t="s">
        <v>1862</v>
      </c>
      <c r="I5848" s="33" t="s">
        <v>66</v>
      </c>
      <c r="J5848" s="62" t="s">
        <v>1863</v>
      </c>
      <c r="K5848" s="33" t="s">
        <v>232</v>
      </c>
      <c r="L5848" s="33" t="s">
        <v>1864</v>
      </c>
      <c r="M5848" s="1" t="s">
        <v>48265</v>
      </c>
      <c r="N5848" s="33" t="s">
        <v>20</v>
      </c>
      <c r="O5848" s="33" t="s">
        <v>1865</v>
      </c>
      <c r="P5848" s="33" t="s">
        <v>42395</v>
      </c>
      <c r="Q5848" s="33" t="s">
        <v>29986</v>
      </c>
      <c r="R5848" s="39" t="str">
        <f>HYPERLINK("http://www.kplctv.com/story/29203366/palestine-police-id-victim-in-officer-involved-shooting","http://www.kplctv.com/story/29203366/palestine-police-id-victim-in-officer-involved-shooting")</f>
        <v>http://www.kplctv.com/story/29203366/palestine-police-id-victim-in-officer-involved-shooting</v>
      </c>
      <c r="S5848" s="33" t="s">
        <v>93</v>
      </c>
      <c r="T5848" s="33" t="s">
        <v>45897</v>
      </c>
      <c r="U5848" s="33" t="s">
        <v>39851</v>
      </c>
      <c r="V5848" s="33" t="s">
        <v>26484</v>
      </c>
      <c r="W5848" s="33" t="s">
        <v>26485</v>
      </c>
      <c r="X5848" s="33" t="s">
        <v>509</v>
      </c>
      <c r="Y5848" s="33">
        <v>504</v>
      </c>
      <c r="AA5848" s="33" t="s">
        <v>42844</v>
      </c>
      <c r="AB5848" s="33">
        <v>2598</v>
      </c>
      <c r="AC5848" s="103">
        <v>16185</v>
      </c>
    </row>
    <row r="5849" spans="1:29" ht="13" customHeight="1" x14ac:dyDescent="0.2">
      <c r="A5849" s="33" t="s">
        <v>1866</v>
      </c>
      <c r="B5849" s="33">
        <v>50</v>
      </c>
      <c r="C5849" s="33" t="s">
        <v>13</v>
      </c>
      <c r="D5849" s="33" t="s">
        <v>78</v>
      </c>
      <c r="E5849" s="33" t="s">
        <v>1867</v>
      </c>
      <c r="F5849" s="94">
        <v>42155</v>
      </c>
      <c r="G5849" s="33" t="s">
        <v>1868</v>
      </c>
      <c r="H5849" s="33" t="s">
        <v>1857</v>
      </c>
      <c r="I5849" s="33" t="s">
        <v>392</v>
      </c>
      <c r="J5849" s="62" t="s">
        <v>1869</v>
      </c>
      <c r="K5849" s="33" t="s">
        <v>1034</v>
      </c>
      <c r="L5849" s="33" t="s">
        <v>1870</v>
      </c>
      <c r="M5849" s="1" t="s">
        <v>46975</v>
      </c>
      <c r="N5849" s="33" t="s">
        <v>362</v>
      </c>
      <c r="O5849" s="33" t="s">
        <v>1871</v>
      </c>
      <c r="P5849" s="33" t="s">
        <v>947</v>
      </c>
      <c r="Q5849" s="33" t="s">
        <v>29986</v>
      </c>
      <c r="R5849"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49" s="33" t="s">
        <v>22</v>
      </c>
      <c r="T5849" s="33" t="s">
        <v>45897</v>
      </c>
      <c r="U5849" s="51" t="s">
        <v>49804</v>
      </c>
      <c r="AA5849" s="33" t="s">
        <v>42842</v>
      </c>
      <c r="AB5849" s="33">
        <v>2599</v>
      </c>
      <c r="AC5849" s="103">
        <v>16182</v>
      </c>
    </row>
    <row r="5850" spans="1:29" ht="13" customHeight="1" x14ac:dyDescent="0.2">
      <c r="A5850" s="33" t="s">
        <v>1885</v>
      </c>
      <c r="B5850" s="33">
        <v>19</v>
      </c>
      <c r="C5850" s="33" t="s">
        <v>13</v>
      </c>
      <c r="D5850" s="33" t="s">
        <v>30</v>
      </c>
      <c r="E5850" s="33" t="s">
        <v>1886</v>
      </c>
      <c r="F5850" s="94">
        <v>42154</v>
      </c>
      <c r="G5850" s="33" t="s">
        <v>1887</v>
      </c>
      <c r="H5850" s="33" t="s">
        <v>1888</v>
      </c>
      <c r="I5850" s="33" t="s">
        <v>111</v>
      </c>
      <c r="J5850" s="62" t="s">
        <v>1889</v>
      </c>
      <c r="K5850" s="33" t="s">
        <v>165</v>
      </c>
      <c r="L5850" s="33" t="s">
        <v>166</v>
      </c>
      <c r="M5850" s="1" t="s">
        <v>48154</v>
      </c>
      <c r="N5850" s="33" t="s">
        <v>20</v>
      </c>
      <c r="O5850" s="33" t="s">
        <v>1890</v>
      </c>
      <c r="P5850" s="33" t="s">
        <v>45771</v>
      </c>
      <c r="Q5850" s="33" t="s">
        <v>29986</v>
      </c>
      <c r="R5850" s="39" t="s">
        <v>1891</v>
      </c>
      <c r="S5850" s="33" t="s">
        <v>93</v>
      </c>
      <c r="T5850" s="33" t="s">
        <v>45897</v>
      </c>
      <c r="U5850" s="33" t="s">
        <v>49804</v>
      </c>
      <c r="V5850" s="33" t="s">
        <v>26484</v>
      </c>
      <c r="W5850" s="33" t="s">
        <v>26486</v>
      </c>
      <c r="X5850" s="33" t="s">
        <v>93</v>
      </c>
      <c r="Y5850" s="33">
        <v>500</v>
      </c>
      <c r="AA5850" s="33" t="s">
        <v>42844</v>
      </c>
      <c r="AB5850" s="33">
        <v>2596</v>
      </c>
      <c r="AC5850" s="103">
        <v>16179</v>
      </c>
    </row>
    <row r="5851" spans="1:29" ht="13" customHeight="1" x14ac:dyDescent="0.2">
      <c r="A5851" s="33" t="s">
        <v>1879</v>
      </c>
      <c r="B5851" s="33">
        <v>39</v>
      </c>
      <c r="C5851" s="33" t="s">
        <v>13</v>
      </c>
      <c r="D5851" s="33" t="s">
        <v>41</v>
      </c>
      <c r="E5851" s="33" t="s">
        <v>1880</v>
      </c>
      <c r="F5851" s="94">
        <v>42154</v>
      </c>
      <c r="G5851" s="33" t="s">
        <v>1881</v>
      </c>
      <c r="H5851" s="33" t="s">
        <v>1882</v>
      </c>
      <c r="I5851" s="33" t="s">
        <v>297</v>
      </c>
      <c r="J5851" s="62" t="s">
        <v>1883</v>
      </c>
      <c r="K5851" s="33" t="s">
        <v>820</v>
      </c>
      <c r="L5851" s="33" t="s">
        <v>821</v>
      </c>
      <c r="M5851" s="1" t="s">
        <v>46007</v>
      </c>
      <c r="N5851" s="33" t="s">
        <v>20</v>
      </c>
      <c r="O5851" s="33" t="s">
        <v>1884</v>
      </c>
      <c r="P5851" s="33" t="s">
        <v>947</v>
      </c>
      <c r="Q5851" s="33" t="s">
        <v>29986</v>
      </c>
      <c r="R5851"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51" s="33" t="s">
        <v>93</v>
      </c>
      <c r="T5851" s="33" t="s">
        <v>45897</v>
      </c>
      <c r="U5851" s="33" t="s">
        <v>39851</v>
      </c>
      <c r="V5851" s="33" t="s">
        <v>26484</v>
      </c>
      <c r="W5851" s="33" t="s">
        <v>26485</v>
      </c>
      <c r="X5851" s="33" t="s">
        <v>93</v>
      </c>
      <c r="Y5851" s="33">
        <v>501</v>
      </c>
      <c r="AA5851" s="33" t="s">
        <v>42844</v>
      </c>
      <c r="AB5851" s="33">
        <v>2595</v>
      </c>
      <c r="AC5851" s="103">
        <v>16180</v>
      </c>
    </row>
    <row r="5852" spans="1:29" ht="13" customHeight="1" x14ac:dyDescent="0.2">
      <c r="A5852" s="33" t="s">
        <v>1892</v>
      </c>
      <c r="B5852" s="33">
        <v>35</v>
      </c>
      <c r="C5852" s="33" t="s">
        <v>13</v>
      </c>
      <c r="D5852" s="33" t="s">
        <v>30</v>
      </c>
      <c r="E5852" s="33" t="s">
        <v>1893</v>
      </c>
      <c r="F5852" s="94">
        <v>42153</v>
      </c>
      <c r="G5852" s="33" t="s">
        <v>1894</v>
      </c>
      <c r="H5852" s="33" t="s">
        <v>1895</v>
      </c>
      <c r="I5852" s="33" t="s">
        <v>366</v>
      </c>
      <c r="J5852" s="62" t="s">
        <v>1896</v>
      </c>
      <c r="K5852" s="33" t="s">
        <v>1897</v>
      </c>
      <c r="L5852" s="33" t="s">
        <v>1898</v>
      </c>
      <c r="M5852" s="1" t="s">
        <v>45918</v>
      </c>
      <c r="N5852" s="33" t="s">
        <v>20</v>
      </c>
      <c r="O5852" s="33" t="s">
        <v>26640</v>
      </c>
      <c r="P5852" s="33" t="s">
        <v>45771</v>
      </c>
      <c r="Q5852" s="33" t="s">
        <v>29986</v>
      </c>
      <c r="R5852" s="39" t="s">
        <v>1899</v>
      </c>
      <c r="S5852" s="33" t="s">
        <v>93</v>
      </c>
      <c r="T5852" s="33" t="s">
        <v>21</v>
      </c>
      <c r="U5852" s="33" t="s">
        <v>26689</v>
      </c>
      <c r="V5852" s="33" t="s">
        <v>26484</v>
      </c>
      <c r="W5852" s="33" t="s">
        <v>26485</v>
      </c>
      <c r="X5852" s="33" t="s">
        <v>93</v>
      </c>
      <c r="Y5852" s="33">
        <v>498</v>
      </c>
      <c r="AA5852" s="33" t="s">
        <v>42843</v>
      </c>
      <c r="AB5852" s="33">
        <v>2592</v>
      </c>
      <c r="AC5852" s="103">
        <v>16175</v>
      </c>
    </row>
    <row r="5853" spans="1:29" ht="13" customHeight="1" x14ac:dyDescent="0.2">
      <c r="A5853" s="33" t="s">
        <v>1906</v>
      </c>
      <c r="B5853" s="33">
        <v>36</v>
      </c>
      <c r="C5853" s="33" t="s">
        <v>13</v>
      </c>
      <c r="D5853" s="33" t="s">
        <v>78</v>
      </c>
      <c r="E5853" s="33" t="s">
        <v>1907</v>
      </c>
      <c r="F5853" s="94">
        <v>42153</v>
      </c>
      <c r="G5853" s="33" t="s">
        <v>1908</v>
      </c>
      <c r="H5853" s="33" t="s">
        <v>1909</v>
      </c>
      <c r="I5853" s="33" t="s">
        <v>74</v>
      </c>
      <c r="J5853" s="62" t="s">
        <v>1910</v>
      </c>
      <c r="K5853" s="33" t="s">
        <v>1700</v>
      </c>
      <c r="L5853" s="33" t="s">
        <v>1911</v>
      </c>
      <c r="M5853" s="1" t="s">
        <v>48266</v>
      </c>
      <c r="N5853" s="33" t="s">
        <v>20</v>
      </c>
      <c r="O5853" s="33" t="s">
        <v>1912</v>
      </c>
      <c r="P5853" s="33" t="s">
        <v>42395</v>
      </c>
      <c r="Q5853" s="33" t="s">
        <v>29986</v>
      </c>
      <c r="R5853" s="39" t="str">
        <f>HYPERLINK("http://newyork.cbslocal.com/2015/05/29/lyndhurst-library-police-shooting/","http://newyork.cbslocal.com/2015/05/29/lyndhurst-library-police-shooting/")</f>
        <v>http://newyork.cbslocal.com/2015/05/29/lyndhurst-library-police-shooting/</v>
      </c>
      <c r="S5853" s="33" t="s">
        <v>93</v>
      </c>
      <c r="T5853" s="33" t="s">
        <v>21</v>
      </c>
      <c r="U5853" s="33" t="s">
        <v>26682</v>
      </c>
      <c r="V5853" s="33" t="s">
        <v>26482</v>
      </c>
      <c r="W5853" s="33" t="s">
        <v>26485</v>
      </c>
      <c r="X5853" s="33" t="s">
        <v>93</v>
      </c>
      <c r="Y5853" s="33">
        <v>497</v>
      </c>
      <c r="AA5853" s="33" t="s">
        <v>42844</v>
      </c>
      <c r="AB5853" s="33">
        <v>2593</v>
      </c>
      <c r="AC5853" s="103">
        <v>16173</v>
      </c>
    </row>
    <row r="5854" spans="1:29" ht="13" customHeight="1" x14ac:dyDescent="0.2">
      <c r="A5854" s="33" t="s">
        <v>1900</v>
      </c>
      <c r="B5854" s="33">
        <v>55</v>
      </c>
      <c r="C5854" s="33" t="s">
        <v>13</v>
      </c>
      <c r="D5854" s="33" t="s">
        <v>30</v>
      </c>
      <c r="F5854" s="94">
        <v>42153</v>
      </c>
      <c r="G5854" s="33" t="s">
        <v>1901</v>
      </c>
      <c r="H5854" s="33" t="s">
        <v>1902</v>
      </c>
      <c r="I5854" s="33" t="s">
        <v>105</v>
      </c>
      <c r="J5854" s="62" t="s">
        <v>1903</v>
      </c>
      <c r="K5854" s="33" t="s">
        <v>1431</v>
      </c>
      <c r="L5854" s="33" t="s">
        <v>1904</v>
      </c>
      <c r="M5854" s="1" t="s">
        <v>46143</v>
      </c>
      <c r="N5854" s="33" t="s">
        <v>20</v>
      </c>
      <c r="O5854" s="33" t="s">
        <v>1905</v>
      </c>
      <c r="P5854" s="33" t="s">
        <v>45771</v>
      </c>
      <c r="Q5854" s="33" t="s">
        <v>29986</v>
      </c>
      <c r="R5854" s="39" t="str">
        <f>HYPERLINK("http://koin.com/2015/05/30/osp-troopers-shoot-kill-man-in-wilderville/","http://koin.com/2015/05/30/osp-troopers-shoot-kill-man-in-wilderville/")</f>
        <v>http://koin.com/2015/05/30/osp-troopers-shoot-kill-man-in-wilderville/</v>
      </c>
      <c r="S5854" s="33" t="s">
        <v>22</v>
      </c>
      <c r="T5854" s="33" t="s">
        <v>21</v>
      </c>
      <c r="U5854" s="33" t="s">
        <v>26689</v>
      </c>
      <c r="V5854" s="33" t="s">
        <v>26484</v>
      </c>
      <c r="W5854" s="33" t="s">
        <v>26485</v>
      </c>
      <c r="X5854" s="33" t="s">
        <v>93</v>
      </c>
      <c r="Y5854" s="33">
        <v>499</v>
      </c>
      <c r="AA5854" s="33" t="s">
        <v>42843</v>
      </c>
      <c r="AB5854" s="33">
        <v>2591</v>
      </c>
      <c r="AC5854" s="103">
        <v>16178</v>
      </c>
    </row>
    <row r="5855" spans="1:29" ht="13" customHeight="1" x14ac:dyDescent="0.2">
      <c r="A5855" s="33" t="str">
        <f>HYPERLINK("http://www.killedbypolice.net/victims/150477.jpg","Billy J. Collins")</f>
        <v>Billy J. Collins</v>
      </c>
      <c r="B5855" s="33">
        <v>56</v>
      </c>
      <c r="C5855" s="33" t="s">
        <v>13</v>
      </c>
      <c r="D5855" s="33" t="s">
        <v>30</v>
      </c>
      <c r="E5855" s="33" t="s">
        <v>1913</v>
      </c>
      <c r="F5855" s="94">
        <v>42153</v>
      </c>
      <c r="G5855" s="33" t="s">
        <v>1914</v>
      </c>
      <c r="H5855" s="33" t="s">
        <v>1915</v>
      </c>
      <c r="I5855" s="33" t="s">
        <v>293</v>
      </c>
      <c r="J5855" s="62" t="s">
        <v>1916</v>
      </c>
      <c r="K5855" s="33" t="s">
        <v>1917</v>
      </c>
      <c r="L5855" s="33" t="s">
        <v>1918</v>
      </c>
      <c r="M5855" s="1" t="s">
        <v>48267</v>
      </c>
      <c r="N5855" s="33" t="s">
        <v>362</v>
      </c>
      <c r="O5855" s="33" t="s">
        <v>1919</v>
      </c>
      <c r="P5855" s="33" t="s">
        <v>45771</v>
      </c>
      <c r="Q5855" s="33" t="s">
        <v>29986</v>
      </c>
      <c r="R5855"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855" s="33" t="s">
        <v>22</v>
      </c>
      <c r="T5855" s="33" t="s">
        <v>45897</v>
      </c>
      <c r="U5855" s="33" t="s">
        <v>49804</v>
      </c>
      <c r="AA5855" s="33" t="s">
        <v>42843</v>
      </c>
      <c r="AB5855" s="33">
        <v>2594</v>
      </c>
      <c r="AC5855" s="103">
        <v>16174</v>
      </c>
    </row>
    <row r="5856" spans="1:29" ht="13" customHeight="1" x14ac:dyDescent="0.2">
      <c r="A5856" s="33" t="s">
        <v>1945</v>
      </c>
      <c r="B5856" s="33">
        <v>18</v>
      </c>
      <c r="C5856" s="33" t="s">
        <v>13</v>
      </c>
      <c r="D5856" s="33" t="s">
        <v>30</v>
      </c>
      <c r="E5856" s="33" t="s">
        <v>1946</v>
      </c>
      <c r="F5856" s="94">
        <v>42152</v>
      </c>
      <c r="G5856" s="33" t="s">
        <v>1947</v>
      </c>
      <c r="H5856" s="33" t="s">
        <v>1948</v>
      </c>
      <c r="I5856" s="33" t="s">
        <v>50</v>
      </c>
      <c r="J5856" s="62" t="s">
        <v>1949</v>
      </c>
      <c r="K5856" s="33" t="s">
        <v>1054</v>
      </c>
      <c r="L5856" s="33" t="s">
        <v>1950</v>
      </c>
      <c r="M5856" s="1" t="s">
        <v>48270</v>
      </c>
      <c r="N5856" s="33" t="s">
        <v>4952</v>
      </c>
      <c r="O5856" s="33" t="s">
        <v>1951</v>
      </c>
      <c r="P5856" s="33" t="s">
        <v>45771</v>
      </c>
      <c r="Q5856" s="33" t="s">
        <v>29986</v>
      </c>
      <c r="R5856" s="39" t="str">
        <f>HYPERLINK("http://www.clickondetroit.com/news/man-attacks-officer-shot-by-police-trenton/33276844","http://www.clickondetroit.com/news/man-attacks-officer-shot-by-police-trenton/33276844")</f>
        <v>http://www.clickondetroit.com/news/man-attacks-officer-shot-by-police-trenton/33276844</v>
      </c>
      <c r="S5856" s="33" t="s">
        <v>901</v>
      </c>
      <c r="T5856" s="33" t="s">
        <v>21</v>
      </c>
      <c r="U5856" s="33" t="s">
        <v>26531</v>
      </c>
      <c r="V5856" s="33" t="s">
        <v>26484</v>
      </c>
      <c r="W5856" s="33" t="s">
        <v>26485</v>
      </c>
      <c r="X5856" s="33" t="s">
        <v>93</v>
      </c>
      <c r="Y5856" s="33">
        <v>494</v>
      </c>
      <c r="AA5856" s="33" t="s">
        <v>42844</v>
      </c>
      <c r="AB5856" s="33">
        <v>2590</v>
      </c>
      <c r="AC5856" s="103">
        <v>16166</v>
      </c>
    </row>
    <row r="5857" spans="1:29" ht="13" customHeight="1" x14ac:dyDescent="0.2">
      <c r="A5857" s="33" t="s">
        <v>1933</v>
      </c>
      <c r="B5857" s="33">
        <v>32</v>
      </c>
      <c r="C5857" s="33" t="s">
        <v>13</v>
      </c>
      <c r="D5857" s="33" t="s">
        <v>78</v>
      </c>
      <c r="E5857" s="33" t="s">
        <v>20763</v>
      </c>
      <c r="F5857" s="94">
        <v>42152</v>
      </c>
      <c r="G5857" s="33" t="s">
        <v>1934</v>
      </c>
      <c r="H5857" s="33" t="s">
        <v>1935</v>
      </c>
      <c r="I5857" s="33" t="s">
        <v>191</v>
      </c>
      <c r="J5857" s="62">
        <v>80233</v>
      </c>
      <c r="K5857" s="33" t="s">
        <v>1784</v>
      </c>
      <c r="L5857" s="33" t="s">
        <v>1936</v>
      </c>
      <c r="M5857" s="1" t="s">
        <v>47120</v>
      </c>
      <c r="N5857" s="33" t="s">
        <v>20</v>
      </c>
      <c r="O5857" s="33" t="s">
        <v>1937</v>
      </c>
      <c r="P5857" s="33" t="s">
        <v>22</v>
      </c>
      <c r="Q5857" s="33" t="s">
        <v>29986</v>
      </c>
      <c r="R5857"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857" s="33" t="s">
        <v>93</v>
      </c>
      <c r="T5857" s="33" t="s">
        <v>21</v>
      </c>
      <c r="U5857" s="33" t="s">
        <v>26689</v>
      </c>
      <c r="V5857" s="33" t="s">
        <v>26484</v>
      </c>
      <c r="W5857" s="33" t="s">
        <v>26485</v>
      </c>
      <c r="X5857" s="33" t="s">
        <v>93</v>
      </c>
      <c r="Y5857" s="33">
        <v>490</v>
      </c>
      <c r="AA5857" s="33" t="s">
        <v>42844</v>
      </c>
      <c r="AB5857" s="33">
        <v>2588</v>
      </c>
      <c r="AC5857" s="103">
        <v>16168</v>
      </c>
    </row>
    <row r="5858" spans="1:29" ht="13" customHeight="1" x14ac:dyDescent="0.2">
      <c r="A5858" s="33" t="s">
        <v>1925</v>
      </c>
      <c r="B5858" s="33">
        <v>40</v>
      </c>
      <c r="C5858" s="33" t="s">
        <v>13</v>
      </c>
      <c r="D5858" s="33" t="s">
        <v>78</v>
      </c>
      <c r="E5858" s="33" t="s">
        <v>1926</v>
      </c>
      <c r="F5858" s="94">
        <v>42152</v>
      </c>
      <c r="G5858" s="33" t="s">
        <v>1927</v>
      </c>
      <c r="H5858" s="33" t="s">
        <v>1928</v>
      </c>
      <c r="I5858" s="33" t="s">
        <v>159</v>
      </c>
      <c r="J5858" s="62" t="s">
        <v>1929</v>
      </c>
      <c r="K5858" s="33" t="s">
        <v>1930</v>
      </c>
      <c r="L5858" s="33" t="s">
        <v>1931</v>
      </c>
      <c r="M5858" s="1" t="s">
        <v>48268</v>
      </c>
      <c r="N5858" s="33" t="s">
        <v>20</v>
      </c>
      <c r="O5858" s="33" t="s">
        <v>1932</v>
      </c>
      <c r="P5858" s="33" t="s">
        <v>45772</v>
      </c>
      <c r="Q5858" s="33" t="s">
        <v>29986</v>
      </c>
      <c r="R5858"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858" s="33" t="s">
        <v>93</v>
      </c>
      <c r="T5858" s="33" t="s">
        <v>21</v>
      </c>
      <c r="U5858" s="33" t="s">
        <v>26689</v>
      </c>
      <c r="V5858" s="33" t="s">
        <v>26484</v>
      </c>
      <c r="W5858" s="33" t="s">
        <v>26485</v>
      </c>
      <c r="X5858" s="33" t="s">
        <v>93</v>
      </c>
      <c r="Y5858" s="33">
        <v>493</v>
      </c>
      <c r="AA5858" s="33" t="s">
        <v>42844</v>
      </c>
      <c r="AB5858" s="33">
        <v>2589</v>
      </c>
      <c r="AC5858" s="103">
        <v>16167</v>
      </c>
    </row>
    <row r="5859" spans="1:29" ht="13" customHeight="1" x14ac:dyDescent="0.2">
      <c r="A5859" s="33" t="s">
        <v>1952</v>
      </c>
      <c r="B5859" s="33">
        <v>60</v>
      </c>
      <c r="C5859" s="33" t="s">
        <v>13</v>
      </c>
      <c r="D5859" s="33" t="s">
        <v>30</v>
      </c>
      <c r="E5859" s="33" t="s">
        <v>1953</v>
      </c>
      <c r="F5859" s="94">
        <v>42152</v>
      </c>
      <c r="G5859" s="33" t="s">
        <v>1954</v>
      </c>
      <c r="H5859" s="33" t="s">
        <v>1393</v>
      </c>
      <c r="I5859" s="33" t="s">
        <v>25</v>
      </c>
      <c r="J5859" s="62" t="s">
        <v>1955</v>
      </c>
      <c r="K5859" s="33" t="s">
        <v>1393</v>
      </c>
      <c r="L5859" s="33" t="s">
        <v>1956</v>
      </c>
      <c r="M5859" s="1" t="s">
        <v>48269</v>
      </c>
      <c r="N5859" s="33" t="s">
        <v>20</v>
      </c>
      <c r="O5859" s="33" t="s">
        <v>1957</v>
      </c>
      <c r="P5859" s="33" t="s">
        <v>504</v>
      </c>
      <c r="Q5859" s="33" t="s">
        <v>29986</v>
      </c>
      <c r="R5859" s="39" t="str">
        <f>HYPERLINK("http://www.wsoctv.com/news/news/local/sled-responding-possible-officer-involved-shooting/nmQSJ/","http://www.wsoctv.com/news/news/local/sled-responding-possible-officer-involved-shooting/nmQSJ/")</f>
        <v>http://www.wsoctv.com/news/news/local/sled-responding-possible-officer-involved-shooting/nmQSJ/</v>
      </c>
      <c r="S5859" s="33" t="s">
        <v>22</v>
      </c>
      <c r="T5859" s="33" t="s">
        <v>21</v>
      </c>
      <c r="U5859" s="33" t="s">
        <v>26689</v>
      </c>
      <c r="V5859" s="33" t="s">
        <v>26484</v>
      </c>
      <c r="W5859" s="33" t="s">
        <v>26485</v>
      </c>
      <c r="X5859" s="33" t="s">
        <v>93</v>
      </c>
      <c r="Y5859" s="33">
        <v>488</v>
      </c>
      <c r="AA5859" s="33" t="s">
        <v>42843</v>
      </c>
      <c r="AB5859" s="33">
        <v>2587</v>
      </c>
      <c r="AC5859" s="103">
        <v>16169</v>
      </c>
    </row>
    <row r="5860" spans="1:29" ht="13" customHeight="1" x14ac:dyDescent="0.2">
      <c r="A5860" s="33" t="s">
        <v>1969</v>
      </c>
      <c r="B5860" s="33">
        <v>39</v>
      </c>
      <c r="C5860" s="33" t="s">
        <v>13</v>
      </c>
      <c r="D5860" s="33" t="s">
        <v>30</v>
      </c>
      <c r="F5860" s="94">
        <v>42151</v>
      </c>
      <c r="G5860" s="33" t="s">
        <v>1970</v>
      </c>
      <c r="H5860" s="33" t="s">
        <v>1971</v>
      </c>
      <c r="I5860" s="33" t="s">
        <v>74</v>
      </c>
      <c r="J5860" s="62" t="s">
        <v>1972</v>
      </c>
      <c r="K5860" s="33" t="s">
        <v>1623</v>
      </c>
      <c r="L5860" s="33" t="s">
        <v>1973</v>
      </c>
      <c r="M5860" s="1" t="s">
        <v>48929</v>
      </c>
      <c r="N5860" s="33" t="s">
        <v>20</v>
      </c>
      <c r="O5860" s="33" t="s">
        <v>1974</v>
      </c>
      <c r="P5860" s="33" t="s">
        <v>45771</v>
      </c>
      <c r="Q5860" s="33" t="s">
        <v>29986</v>
      </c>
      <c r="R5860"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860" s="33" t="s">
        <v>22</v>
      </c>
      <c r="T5860" s="33" t="s">
        <v>21</v>
      </c>
      <c r="U5860" s="33" t="s">
        <v>26682</v>
      </c>
      <c r="V5860" s="33" t="s">
        <v>26484</v>
      </c>
      <c r="W5860" s="33" t="s">
        <v>26485</v>
      </c>
      <c r="X5860" s="33" t="s">
        <v>93</v>
      </c>
      <c r="Y5860" s="33">
        <v>480</v>
      </c>
      <c r="AA5860" s="33" t="s">
        <v>42844</v>
      </c>
      <c r="AB5860" s="33">
        <v>2581</v>
      </c>
      <c r="AC5860" s="103">
        <v>16160</v>
      </c>
    </row>
    <row r="5861" spans="1:29" ht="13" customHeight="1" x14ac:dyDescent="0.2">
      <c r="A5861" s="33" t="s">
        <v>1938</v>
      </c>
      <c r="B5861" s="33">
        <v>57</v>
      </c>
      <c r="C5861" s="33" t="s">
        <v>13</v>
      </c>
      <c r="D5861" s="33" t="s">
        <v>30</v>
      </c>
      <c r="F5861" s="94">
        <v>42151</v>
      </c>
      <c r="G5861" s="33" t="s">
        <v>1939</v>
      </c>
      <c r="H5861" s="33" t="s">
        <v>1940</v>
      </c>
      <c r="I5861" s="33" t="s">
        <v>159</v>
      </c>
      <c r="J5861" s="62" t="s">
        <v>1941</v>
      </c>
      <c r="K5861" s="33" t="s">
        <v>1942</v>
      </c>
      <c r="L5861" s="33" t="s">
        <v>1943</v>
      </c>
      <c r="M5861" s="1" t="s">
        <v>48271</v>
      </c>
      <c r="N5861" s="33" t="s">
        <v>20</v>
      </c>
      <c r="O5861" s="33" t="s">
        <v>1944</v>
      </c>
      <c r="P5861" s="33" t="s">
        <v>45771</v>
      </c>
      <c r="Q5861" s="33" t="s">
        <v>29986</v>
      </c>
      <c r="R5861" s="39" t="str">
        <f>HYPERLINK("http://www.macon.com/2015/05/28/3768612/putnam-deputy-shoots-and-kills.html","http://www.macon.com/2015/05/28/3768612/putnam-deputy-shoots-and-kills.html")</f>
        <v>http://www.macon.com/2015/05/28/3768612/putnam-deputy-shoots-and-kills.html</v>
      </c>
      <c r="S5861" s="33" t="s">
        <v>509</v>
      </c>
      <c r="T5861" s="33" t="s">
        <v>21</v>
      </c>
      <c r="U5861" s="33" t="s">
        <v>26682</v>
      </c>
      <c r="V5861" s="33" t="s">
        <v>26484</v>
      </c>
      <c r="W5861" s="33" t="s">
        <v>26485</v>
      </c>
      <c r="X5861" s="33" t="s">
        <v>93</v>
      </c>
      <c r="Y5861" s="33">
        <v>482</v>
      </c>
      <c r="AA5861" s="33" t="s">
        <v>42843</v>
      </c>
      <c r="AB5861" s="33">
        <v>2582</v>
      </c>
      <c r="AC5861" s="103">
        <v>16162</v>
      </c>
    </row>
    <row r="5862" spans="1:29" ht="13" customHeight="1" x14ac:dyDescent="0.2">
      <c r="A5862" s="33" t="s">
        <v>1920</v>
      </c>
      <c r="B5862" s="33">
        <v>20</v>
      </c>
      <c r="C5862" s="33" t="s">
        <v>13</v>
      </c>
      <c r="D5862" s="33" t="s">
        <v>14</v>
      </c>
      <c r="E5862" s="33" t="s">
        <v>1921</v>
      </c>
      <c r="F5862" s="94">
        <v>42151</v>
      </c>
      <c r="G5862" s="33" t="s">
        <v>1922</v>
      </c>
      <c r="H5862" s="33" t="s">
        <v>448</v>
      </c>
      <c r="I5862" s="33" t="s">
        <v>38</v>
      </c>
      <c r="J5862" s="62" t="s">
        <v>1923</v>
      </c>
      <c r="K5862" s="33" t="s">
        <v>91</v>
      </c>
      <c r="L5862" s="33" t="s">
        <v>449</v>
      </c>
      <c r="M5862" s="1" t="s">
        <v>46172</v>
      </c>
      <c r="N5862" s="33" t="s">
        <v>4952</v>
      </c>
      <c r="O5862" s="33" t="s">
        <v>1924</v>
      </c>
      <c r="P5862" s="33" t="s">
        <v>45771</v>
      </c>
      <c r="Q5862" s="33" t="s">
        <v>29986</v>
      </c>
      <c r="R586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862" s="33" t="s">
        <v>901</v>
      </c>
      <c r="T5862" s="33" t="s">
        <v>45897</v>
      </c>
      <c r="U5862" s="33" t="s">
        <v>49804</v>
      </c>
      <c r="V5862" s="33" t="s">
        <v>26482</v>
      </c>
      <c r="W5862" s="33" t="s">
        <v>26485</v>
      </c>
      <c r="X5862" s="33" t="s">
        <v>93</v>
      </c>
      <c r="Y5862" s="33">
        <v>491</v>
      </c>
      <c r="AA5862" s="33" t="s">
        <v>42842</v>
      </c>
      <c r="AB5862" s="33">
        <v>2585</v>
      </c>
      <c r="AC5862" s="103">
        <v>16164</v>
      </c>
    </row>
    <row r="5863" spans="1:29" ht="13" customHeight="1" x14ac:dyDescent="0.2">
      <c r="A5863" s="33" t="s">
        <v>1975</v>
      </c>
      <c r="B5863" s="33">
        <v>24</v>
      </c>
      <c r="C5863" s="33" t="s">
        <v>13</v>
      </c>
      <c r="D5863" s="33" t="s">
        <v>30</v>
      </c>
      <c r="E5863" s="33" t="s">
        <v>1976</v>
      </c>
      <c r="F5863" s="94">
        <v>42151</v>
      </c>
      <c r="G5863" s="33" t="s">
        <v>1977</v>
      </c>
      <c r="H5863" s="33" t="s">
        <v>1978</v>
      </c>
      <c r="I5863" s="33" t="s">
        <v>366</v>
      </c>
      <c r="J5863" s="62" t="s">
        <v>1979</v>
      </c>
      <c r="K5863" s="33" t="s">
        <v>1025</v>
      </c>
      <c r="L5863" s="33" t="s">
        <v>1980</v>
      </c>
      <c r="M5863" s="1" t="s">
        <v>46717</v>
      </c>
      <c r="N5863" s="33" t="s">
        <v>20</v>
      </c>
      <c r="O5863" s="33" t="s">
        <v>1981</v>
      </c>
      <c r="P5863" s="33" t="s">
        <v>45771</v>
      </c>
      <c r="Q5863" s="33" t="s">
        <v>29986</v>
      </c>
      <c r="R5863" s="39" t="str">
        <f>HYPERLINK("http://kfor.com/2015/05/27/breaking-news-officer-involved-shooting-in-edmond/","http://kfor.com/2015/05/27/breaking-news-officer-involved-shooting-in-edmond/")</f>
        <v>http://kfor.com/2015/05/27/breaking-news-officer-involved-shooting-in-edmond/</v>
      </c>
      <c r="S5863" s="33" t="s">
        <v>509</v>
      </c>
      <c r="T5863" s="33" t="s">
        <v>45897</v>
      </c>
      <c r="U5863" s="33" t="s">
        <v>39851</v>
      </c>
      <c r="V5863" s="33" t="s">
        <v>26484</v>
      </c>
      <c r="W5863" s="33" t="s">
        <v>26485</v>
      </c>
      <c r="X5863" s="33" t="s">
        <v>93</v>
      </c>
      <c r="Y5863" s="33">
        <v>481</v>
      </c>
      <c r="AA5863" s="33" t="s">
        <v>42844</v>
      </c>
      <c r="AB5863" s="33">
        <v>2584</v>
      </c>
      <c r="AC5863" s="103">
        <v>16163</v>
      </c>
    </row>
    <row r="5864" spans="1:29" ht="13" customHeight="1" x14ac:dyDescent="0.2">
      <c r="A5864" s="33" t="s">
        <v>1964</v>
      </c>
      <c r="B5864" s="33">
        <v>34</v>
      </c>
      <c r="C5864" s="33" t="s">
        <v>13</v>
      </c>
      <c r="D5864" s="33" t="s">
        <v>30</v>
      </c>
      <c r="E5864" s="33" t="s">
        <v>1965</v>
      </c>
      <c r="F5864" s="94">
        <v>42151</v>
      </c>
      <c r="G5864" s="33" t="s">
        <v>1966</v>
      </c>
      <c r="H5864" s="33" t="s">
        <v>398</v>
      </c>
      <c r="I5864" s="33" t="s">
        <v>336</v>
      </c>
      <c r="J5864" s="62" t="s">
        <v>1967</v>
      </c>
      <c r="K5864" s="33" t="s">
        <v>551</v>
      </c>
      <c r="L5864" s="33" t="s">
        <v>42343</v>
      </c>
      <c r="M5864" s="1" t="s">
        <v>46557</v>
      </c>
      <c r="N5864" s="33" t="s">
        <v>362</v>
      </c>
      <c r="O5864" s="33" t="s">
        <v>1968</v>
      </c>
      <c r="P5864" s="33" t="s">
        <v>947</v>
      </c>
      <c r="Q5864" s="33" t="s">
        <v>29986</v>
      </c>
      <c r="R5864"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864" s="33" t="s">
        <v>901</v>
      </c>
      <c r="T5864" s="33" t="s">
        <v>45897</v>
      </c>
      <c r="U5864" s="51" t="s">
        <v>49804</v>
      </c>
      <c r="AA5864" s="33" t="s">
        <v>42842</v>
      </c>
      <c r="AB5864" s="33">
        <v>2586</v>
      </c>
      <c r="AC5864" s="103">
        <v>16161</v>
      </c>
    </row>
    <row r="5865" spans="1:29" ht="13" customHeight="1" x14ac:dyDescent="0.2">
      <c r="A5865" s="33" t="s">
        <v>1958</v>
      </c>
      <c r="B5865" s="33">
        <v>33</v>
      </c>
      <c r="C5865" s="33" t="s">
        <v>13</v>
      </c>
      <c r="D5865" s="33" t="s">
        <v>30</v>
      </c>
      <c r="F5865" s="94">
        <v>42151</v>
      </c>
      <c r="G5865" s="33" t="s">
        <v>1959</v>
      </c>
      <c r="H5865" s="33" t="s">
        <v>1960</v>
      </c>
      <c r="I5865" s="33" t="s">
        <v>38</v>
      </c>
      <c r="J5865" s="62" t="s">
        <v>1961</v>
      </c>
      <c r="K5865" s="33" t="s">
        <v>142</v>
      </c>
      <c r="L5865" s="33" t="s">
        <v>1962</v>
      </c>
      <c r="M5865" s="1" t="s">
        <v>46056</v>
      </c>
      <c r="N5865" s="33" t="s">
        <v>4952</v>
      </c>
      <c r="O5865" s="33" t="s">
        <v>1963</v>
      </c>
      <c r="P5865" s="33" t="s">
        <v>947</v>
      </c>
      <c r="Q5865" s="33" t="s">
        <v>29986</v>
      </c>
      <c r="R5865" s="39" t="str">
        <f>HYPERLINK("http://www.nbcsandiego.com/news/local/Reported-Shots-Fired-Alpine-305259931.html","http://www.nbcsandiego.com/news/local/Reported-Shots-Fired-Alpine-305259931.html")</f>
        <v>http://www.nbcsandiego.com/news/local/Reported-Shots-Fired-Alpine-305259931.html</v>
      </c>
      <c r="S5865" s="33" t="s">
        <v>509</v>
      </c>
      <c r="T5865" s="33" t="s">
        <v>28</v>
      </c>
      <c r="U5865" s="33" t="s">
        <v>26498</v>
      </c>
      <c r="V5865" s="33" t="s">
        <v>26482</v>
      </c>
      <c r="W5865" s="33" t="s">
        <v>26485</v>
      </c>
      <c r="X5865" s="33" t="s">
        <v>93</v>
      </c>
      <c r="Y5865" s="33">
        <v>492</v>
      </c>
      <c r="AA5865" s="33" t="s">
        <v>42843</v>
      </c>
      <c r="AB5865" s="33">
        <v>2583</v>
      </c>
      <c r="AC5865" s="103">
        <v>16159</v>
      </c>
    </row>
    <row r="5866" spans="1:29" ht="13" customHeight="1" x14ac:dyDescent="0.2">
      <c r="A5866" s="33" t="s">
        <v>1982</v>
      </c>
      <c r="B5866" s="33">
        <v>51</v>
      </c>
      <c r="C5866" s="33" t="s">
        <v>13</v>
      </c>
      <c r="D5866" s="33" t="s">
        <v>78</v>
      </c>
      <c r="E5866" s="33" t="s">
        <v>1983</v>
      </c>
      <c r="F5866" s="94">
        <v>42150</v>
      </c>
      <c r="G5866" s="33" t="s">
        <v>1984</v>
      </c>
      <c r="H5866" s="33" t="s">
        <v>697</v>
      </c>
      <c r="I5866" s="33" t="s">
        <v>392</v>
      </c>
      <c r="J5866" s="62" t="s">
        <v>1985</v>
      </c>
      <c r="K5866" s="33" t="s">
        <v>697</v>
      </c>
      <c r="L5866" s="33" t="s">
        <v>536</v>
      </c>
      <c r="M5866" s="1" t="s">
        <v>45963</v>
      </c>
      <c r="N5866" s="33" t="s">
        <v>20</v>
      </c>
      <c r="O5866" s="33" t="s">
        <v>1986</v>
      </c>
      <c r="P5866" s="33" t="s">
        <v>947</v>
      </c>
      <c r="Q5866" s="33" t="s">
        <v>29986</v>
      </c>
      <c r="R5866" s="39" t="str">
        <f>HYPERLINK("http://pix11.com/2015/05/26/police-shoot-man-in-brooklyn-school-parking-lot/","http://pix11.com/2015/05/26/police-shoot-man-in-brooklyn-school-parking-lot/")</f>
        <v>http://pix11.com/2015/05/26/police-shoot-man-in-brooklyn-school-parking-lot/</v>
      </c>
      <c r="S5866" s="33" t="s">
        <v>93</v>
      </c>
      <c r="T5866" s="33" t="s">
        <v>21</v>
      </c>
      <c r="U5866" s="33" t="s">
        <v>26689</v>
      </c>
      <c r="V5866" s="33" t="s">
        <v>26484</v>
      </c>
      <c r="W5866" s="33" t="s">
        <v>26485</v>
      </c>
      <c r="X5866" s="33" t="s">
        <v>93</v>
      </c>
      <c r="Y5866" s="33">
        <v>477</v>
      </c>
      <c r="AA5866" s="33" t="s">
        <v>42842</v>
      </c>
      <c r="AB5866" s="33">
        <v>2578</v>
      </c>
      <c r="AC5866" s="103">
        <v>16158</v>
      </c>
    </row>
    <row r="5867" spans="1:29" ht="13" customHeight="1" x14ac:dyDescent="0.2">
      <c r="A5867" s="33" t="s">
        <v>1994</v>
      </c>
      <c r="B5867" s="33">
        <v>62</v>
      </c>
      <c r="C5867" s="33" t="s">
        <v>13</v>
      </c>
      <c r="D5867" s="33" t="s">
        <v>30</v>
      </c>
      <c r="F5867" s="94">
        <v>42150</v>
      </c>
      <c r="G5867" s="33" t="s">
        <v>1995</v>
      </c>
      <c r="H5867" s="33" t="s">
        <v>1996</v>
      </c>
      <c r="I5867" s="33" t="s">
        <v>281</v>
      </c>
      <c r="J5867" s="62" t="s">
        <v>1997</v>
      </c>
      <c r="K5867" s="33" t="s">
        <v>1996</v>
      </c>
      <c r="L5867" s="33" t="s">
        <v>1998</v>
      </c>
      <c r="M5867" s="1" t="s">
        <v>46414</v>
      </c>
      <c r="N5867" s="33" t="s">
        <v>20</v>
      </c>
      <c r="O5867" s="33" t="s">
        <v>1999</v>
      </c>
      <c r="P5867" s="33" t="s">
        <v>45773</v>
      </c>
      <c r="Q5867" s="33" t="s">
        <v>29986</v>
      </c>
      <c r="R5867" s="39" t="str">
        <f>HYPERLINK("http://www.kirotv.com/news/news/breaking-news-deputy-shoots-kills-man-near-monroe/nmNnq/","http://www.kirotv.com/news/news/breaking-news-deputy-shoots-kills-man-near-monroe/nmNnq/")</f>
        <v>http://www.kirotv.com/news/news/breaking-news-deputy-shoots-kills-man-near-monroe/nmNnq/</v>
      </c>
      <c r="S5867" s="33" t="s">
        <v>509</v>
      </c>
      <c r="T5867" s="33" t="s">
        <v>21</v>
      </c>
      <c r="U5867" s="33" t="s">
        <v>26689</v>
      </c>
      <c r="V5867" s="33" t="s">
        <v>26484</v>
      </c>
      <c r="W5867" s="33" t="s">
        <v>26485</v>
      </c>
      <c r="X5867" s="33" t="s">
        <v>93</v>
      </c>
      <c r="Y5867" s="33">
        <v>530</v>
      </c>
      <c r="AA5867" s="33" t="s">
        <v>42844</v>
      </c>
      <c r="AB5867" s="33">
        <v>2579</v>
      </c>
      <c r="AC5867" s="103">
        <v>16156</v>
      </c>
    </row>
    <row r="5868" spans="1:29" ht="13" customHeight="1" x14ac:dyDescent="0.2">
      <c r="A5868" s="33" t="s">
        <v>1987</v>
      </c>
      <c r="B5868" s="33">
        <v>24</v>
      </c>
      <c r="C5868" s="33" t="s">
        <v>13</v>
      </c>
      <c r="D5868" s="33" t="s">
        <v>30</v>
      </c>
      <c r="E5868" s="33" t="s">
        <v>1988</v>
      </c>
      <c r="F5868" s="94">
        <v>42150</v>
      </c>
      <c r="G5868" s="33" t="s">
        <v>1989</v>
      </c>
      <c r="H5868" s="33" t="s">
        <v>1990</v>
      </c>
      <c r="I5868" s="33" t="s">
        <v>18</v>
      </c>
      <c r="J5868" s="62" t="s">
        <v>1991</v>
      </c>
      <c r="K5868" s="33" t="s">
        <v>1992</v>
      </c>
      <c r="L5868" s="33" t="s">
        <v>374</v>
      </c>
      <c r="M5868" s="1" t="s">
        <v>46586</v>
      </c>
      <c r="N5868" s="33" t="s">
        <v>20</v>
      </c>
      <c r="O5868" s="33" t="s">
        <v>1993</v>
      </c>
      <c r="P5868" s="33" t="s">
        <v>947</v>
      </c>
      <c r="Q5868" s="33" t="s">
        <v>29986</v>
      </c>
      <c r="R5868" s="39" t="str">
        <f>HYPERLINK("http://www.nbcdfw.com/news/local/9-Year-Old-Child-Reported-Missing-in-Benbrook-304947651.html","http://www.nbcdfw.com/news/local/9-Year-Old-Child-Reported-Missing-in-Benbrook-304947651.html")</f>
        <v>http://www.nbcdfw.com/news/local/9-Year-Old-Child-Reported-Missing-in-Benbrook-304947651.html</v>
      </c>
      <c r="S5868" s="33" t="s">
        <v>93</v>
      </c>
      <c r="T5868" s="33" t="s">
        <v>28</v>
      </c>
      <c r="U5868" s="33" t="s">
        <v>26487</v>
      </c>
      <c r="V5868" s="33" t="s">
        <v>26484</v>
      </c>
      <c r="W5868" s="33" t="s">
        <v>26485</v>
      </c>
      <c r="X5868" s="33" t="s">
        <v>93</v>
      </c>
      <c r="Y5868" s="33">
        <v>479</v>
      </c>
      <c r="AA5868" s="33" t="s">
        <v>42844</v>
      </c>
      <c r="AB5868" s="33">
        <v>2580</v>
      </c>
      <c r="AC5868" s="103">
        <v>16157</v>
      </c>
    </row>
    <row r="5869" spans="1:29" ht="13" customHeight="1" x14ac:dyDescent="0.2">
      <c r="A5869" s="33" t="s">
        <v>2008</v>
      </c>
      <c r="B5869" s="33">
        <v>31</v>
      </c>
      <c r="C5869" s="33" t="s">
        <v>102</v>
      </c>
      <c r="D5869" s="33" t="s">
        <v>30</v>
      </c>
      <c r="F5869" s="94">
        <v>42149</v>
      </c>
      <c r="G5869" s="33" t="s">
        <v>2009</v>
      </c>
      <c r="H5869" s="33" t="s">
        <v>1224</v>
      </c>
      <c r="I5869" s="33" t="s">
        <v>66</v>
      </c>
      <c r="J5869" s="62" t="s">
        <v>2010</v>
      </c>
      <c r="K5869" s="33" t="s">
        <v>1225</v>
      </c>
      <c r="L5869" s="33" t="s">
        <v>1226</v>
      </c>
      <c r="M5869" s="1" t="s">
        <v>46070</v>
      </c>
      <c r="N5869" s="33" t="s">
        <v>20</v>
      </c>
      <c r="O5869" s="33" t="s">
        <v>2011</v>
      </c>
      <c r="P5869" s="33" t="s">
        <v>947</v>
      </c>
      <c r="Q5869" s="33" t="s">
        <v>29986</v>
      </c>
      <c r="R5869" s="39" t="str">
        <f>HYPERLINK("http://kxan.com/2015/05/25/woman-shot-dead-after-five-hour-standoff-with-apd-swat-officers/","http://kxan.com/2015/05/25/woman-shot-dead-after-five-hour-standoff-with-apd-swat-officers/")</f>
        <v>http://kxan.com/2015/05/25/woman-shot-dead-after-five-hour-standoff-with-apd-swat-officers/</v>
      </c>
      <c r="S5869" s="33" t="s">
        <v>509</v>
      </c>
      <c r="T5869" s="33" t="s">
        <v>21</v>
      </c>
      <c r="U5869" s="33" t="s">
        <v>26689</v>
      </c>
      <c r="V5869" s="33" t="s">
        <v>26484</v>
      </c>
      <c r="W5869" s="33" t="s">
        <v>26485</v>
      </c>
      <c r="X5869" s="33" t="s">
        <v>93</v>
      </c>
      <c r="Y5869" s="33">
        <v>475</v>
      </c>
      <c r="AA5869" s="33" t="s">
        <v>42844</v>
      </c>
      <c r="AB5869" s="33">
        <v>2576</v>
      </c>
      <c r="AC5869" s="103">
        <v>16154</v>
      </c>
    </row>
    <row r="5870" spans="1:29" ht="13" customHeight="1" x14ac:dyDescent="0.2">
      <c r="A5870" s="33" t="s">
        <v>2000</v>
      </c>
      <c r="B5870" s="33">
        <v>36</v>
      </c>
      <c r="C5870" s="33" t="s">
        <v>13</v>
      </c>
      <c r="D5870" s="33" t="s">
        <v>78</v>
      </c>
      <c r="E5870" s="33" t="s">
        <v>2001</v>
      </c>
      <c r="F5870" s="94">
        <v>42149</v>
      </c>
      <c r="G5870" s="33" t="s">
        <v>2002</v>
      </c>
      <c r="H5870" s="33" t="s">
        <v>2003</v>
      </c>
      <c r="I5870" s="33" t="s">
        <v>87</v>
      </c>
      <c r="J5870" s="62" t="s">
        <v>2004</v>
      </c>
      <c r="K5870" s="33" t="s">
        <v>2005</v>
      </c>
      <c r="L5870" s="33" t="s">
        <v>2006</v>
      </c>
      <c r="M5870" s="1" t="s">
        <v>46673</v>
      </c>
      <c r="N5870" s="33" t="s">
        <v>20</v>
      </c>
      <c r="O5870" s="33" t="s">
        <v>2007</v>
      </c>
      <c r="P5870" s="33" t="s">
        <v>947</v>
      </c>
      <c r="Q5870" s="33" t="s">
        <v>29986</v>
      </c>
      <c r="R5870"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870" s="33" t="s">
        <v>509</v>
      </c>
      <c r="T5870" s="33" t="s">
        <v>21</v>
      </c>
      <c r="U5870" s="33" t="s">
        <v>26682</v>
      </c>
      <c r="V5870" s="33" t="s">
        <v>26484</v>
      </c>
      <c r="W5870" s="33" t="s">
        <v>26485</v>
      </c>
      <c r="X5870" s="33" t="s">
        <v>93</v>
      </c>
      <c r="Y5870" s="33">
        <v>476</v>
      </c>
      <c r="AA5870" s="33" t="s">
        <v>42844</v>
      </c>
      <c r="AB5870" s="33">
        <v>2577</v>
      </c>
      <c r="AC5870" s="103">
        <v>16155</v>
      </c>
    </row>
    <row r="5871" spans="1:29" ht="13" customHeight="1" x14ac:dyDescent="0.2">
      <c r="A5871" s="33" t="s">
        <v>2018</v>
      </c>
      <c r="B5871" s="33">
        <v>25</v>
      </c>
      <c r="C5871" s="33" t="s">
        <v>13</v>
      </c>
      <c r="D5871" s="33" t="s">
        <v>78</v>
      </c>
      <c r="F5871" s="94">
        <v>42147</v>
      </c>
      <c r="G5871" s="33" t="s">
        <v>2019</v>
      </c>
      <c r="H5871" s="33" t="s">
        <v>412</v>
      </c>
      <c r="I5871" s="33" t="s">
        <v>50</v>
      </c>
      <c r="J5871" s="62" t="s">
        <v>2020</v>
      </c>
      <c r="K5871" s="33" t="s">
        <v>1054</v>
      </c>
      <c r="L5871" s="33" t="s">
        <v>2021</v>
      </c>
      <c r="M5871" s="1" t="s">
        <v>46361</v>
      </c>
      <c r="N5871" s="33" t="s">
        <v>20</v>
      </c>
      <c r="O5871" s="33" t="s">
        <v>2022</v>
      </c>
      <c r="P5871" s="33" t="s">
        <v>947</v>
      </c>
      <c r="Q5871" s="33" t="s">
        <v>29986</v>
      </c>
      <c r="R5871"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871" s="33" t="s">
        <v>509</v>
      </c>
      <c r="T5871" s="33" t="s">
        <v>21</v>
      </c>
      <c r="U5871" s="33" t="s">
        <v>26689</v>
      </c>
      <c r="V5871" s="33" t="s">
        <v>26484</v>
      </c>
      <c r="W5871" s="33" t="s">
        <v>26485</v>
      </c>
      <c r="X5871" s="33" t="s">
        <v>93</v>
      </c>
      <c r="Y5871" s="33">
        <v>529</v>
      </c>
      <c r="AA5871" s="33" t="s">
        <v>42842</v>
      </c>
      <c r="AB5871" s="33">
        <v>2575</v>
      </c>
      <c r="AC5871" s="103">
        <v>16150</v>
      </c>
    </row>
    <row r="5872" spans="1:29" ht="13" customHeight="1" x14ac:dyDescent="0.2">
      <c r="A5872" s="33" t="s">
        <v>2012</v>
      </c>
      <c r="B5872" s="33">
        <v>40</v>
      </c>
      <c r="C5872" s="33" t="s">
        <v>13</v>
      </c>
      <c r="D5872" s="33" t="s">
        <v>30</v>
      </c>
      <c r="F5872" s="94">
        <v>42147</v>
      </c>
      <c r="G5872" s="33" t="s">
        <v>2013</v>
      </c>
      <c r="H5872" s="33" t="s">
        <v>2014</v>
      </c>
      <c r="I5872" s="33" t="s">
        <v>111</v>
      </c>
      <c r="J5872" s="62" t="s">
        <v>2015</v>
      </c>
      <c r="K5872" s="33" t="s">
        <v>2016</v>
      </c>
      <c r="L5872" s="33" t="s">
        <v>36799</v>
      </c>
      <c r="M5872" s="1" t="s">
        <v>48272</v>
      </c>
      <c r="N5872" s="33" t="s">
        <v>20</v>
      </c>
      <c r="O5872" s="33" t="s">
        <v>2017</v>
      </c>
      <c r="P5872" s="33" t="s">
        <v>45771</v>
      </c>
      <c r="Q5872" s="33" t="s">
        <v>29986</v>
      </c>
      <c r="R5872" s="39" t="str">
        <f>HYPERLINK("http://www.kpho.com/story/29143797/suspect-dead-following-police-shooting-in-eagar-ariz","http://www.kpho.com/story/29143797/suspect-dead-following-police-shooting-in-eagar-ariz")</f>
        <v>http://www.kpho.com/story/29143797/suspect-dead-following-police-shooting-in-eagar-ariz</v>
      </c>
      <c r="S5872" s="33" t="s">
        <v>22</v>
      </c>
      <c r="T5872" s="33" t="s">
        <v>21</v>
      </c>
      <c r="U5872" s="33" t="s">
        <v>26689</v>
      </c>
      <c r="V5872" s="33" t="s">
        <v>26484</v>
      </c>
      <c r="W5872" s="33" t="s">
        <v>26483</v>
      </c>
      <c r="X5872" s="33" t="s">
        <v>93</v>
      </c>
      <c r="Y5872" s="33">
        <v>474</v>
      </c>
      <c r="AA5872" s="33" t="s">
        <v>42843</v>
      </c>
      <c r="AB5872" s="33">
        <v>2574</v>
      </c>
      <c r="AC5872" s="103">
        <v>16149</v>
      </c>
    </row>
    <row r="5873" spans="1:29" ht="13" customHeight="1" x14ac:dyDescent="0.2">
      <c r="A5873" s="33" t="s">
        <v>2023</v>
      </c>
      <c r="B5873" s="33">
        <v>47</v>
      </c>
      <c r="C5873" s="33" t="s">
        <v>13</v>
      </c>
      <c r="D5873" s="33" t="s">
        <v>30</v>
      </c>
      <c r="E5873" s="33" t="s">
        <v>2024</v>
      </c>
      <c r="F5873" s="94">
        <v>42147</v>
      </c>
      <c r="G5873" s="33" t="s">
        <v>2025</v>
      </c>
      <c r="H5873" s="33" t="s">
        <v>2026</v>
      </c>
      <c r="I5873" s="33" t="s">
        <v>399</v>
      </c>
      <c r="J5873" s="62" t="s">
        <v>2027</v>
      </c>
      <c r="K5873" s="33" t="s">
        <v>2028</v>
      </c>
      <c r="L5873" s="33" t="s">
        <v>2029</v>
      </c>
      <c r="M5873" s="1" t="s">
        <v>45938</v>
      </c>
      <c r="N5873" s="33" t="s">
        <v>20</v>
      </c>
      <c r="O5873" s="33" t="s">
        <v>2030</v>
      </c>
      <c r="P5873" s="33" t="s">
        <v>947</v>
      </c>
      <c r="Q5873" s="33" t="s">
        <v>29986</v>
      </c>
      <c r="R5873"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873" s="33" t="s">
        <v>93</v>
      </c>
      <c r="T5873" s="33" t="s">
        <v>21</v>
      </c>
      <c r="U5873" s="33" t="s">
        <v>26689</v>
      </c>
      <c r="V5873" s="33" t="s">
        <v>26484</v>
      </c>
      <c r="W5873" s="33" t="s">
        <v>26485</v>
      </c>
      <c r="X5873" s="33" t="s">
        <v>93</v>
      </c>
      <c r="Y5873" s="33">
        <v>473</v>
      </c>
      <c r="AA5873" s="33" t="s">
        <v>42843</v>
      </c>
      <c r="AB5873" s="33">
        <v>2573</v>
      </c>
      <c r="AC5873" s="103">
        <v>16148</v>
      </c>
    </row>
    <row r="5874" spans="1:29" ht="13" customHeight="1" x14ac:dyDescent="0.2">
      <c r="A5874" s="33" t="s">
        <v>2031</v>
      </c>
      <c r="B5874" s="33">
        <v>40</v>
      </c>
      <c r="C5874" s="33" t="s">
        <v>13</v>
      </c>
      <c r="D5874" s="33" t="s">
        <v>30</v>
      </c>
      <c r="E5874" s="33" t="s">
        <v>2032</v>
      </c>
      <c r="F5874" s="94">
        <v>42146</v>
      </c>
      <c r="G5874" s="33" t="s">
        <v>2033</v>
      </c>
      <c r="H5874" s="33" t="s">
        <v>2034</v>
      </c>
      <c r="I5874" s="33" t="s">
        <v>373</v>
      </c>
      <c r="J5874" s="62" t="s">
        <v>2035</v>
      </c>
      <c r="K5874" s="33" t="s">
        <v>2034</v>
      </c>
      <c r="L5874" s="33" t="s">
        <v>8469</v>
      </c>
      <c r="M5874" s="1" t="s">
        <v>48273</v>
      </c>
      <c r="N5874" s="33" t="s">
        <v>20</v>
      </c>
      <c r="O5874" s="33" t="s">
        <v>2036</v>
      </c>
      <c r="P5874" s="33" t="s">
        <v>45771</v>
      </c>
      <c r="Q5874" s="33" t="s">
        <v>29986</v>
      </c>
      <c r="R5874" s="39" t="str">
        <f>HYPERLINK("http://www.wpxi.com/news/news/local/troopers-shoot-person-inside-grocery-store/nmMF2/","http://www.wpxi.com/news/news/local/troopers-shoot-person-inside-grocery-store/nmMF2/")</f>
        <v>http://www.wpxi.com/news/news/local/troopers-shoot-person-inside-grocery-store/nmMF2/</v>
      </c>
      <c r="S5874" s="33" t="s">
        <v>93</v>
      </c>
      <c r="T5874" s="33" t="s">
        <v>45897</v>
      </c>
      <c r="U5874" s="33" t="s">
        <v>39851</v>
      </c>
      <c r="V5874" s="33" t="s">
        <v>26484</v>
      </c>
      <c r="W5874" s="33" t="s">
        <v>26485</v>
      </c>
      <c r="X5874" s="33" t="s">
        <v>93</v>
      </c>
      <c r="Y5874" s="33">
        <v>472</v>
      </c>
      <c r="AA5874" s="33" t="s">
        <v>42843</v>
      </c>
      <c r="AB5874" s="33">
        <v>2572</v>
      </c>
      <c r="AC5874" s="103">
        <v>16147</v>
      </c>
    </row>
    <row r="5875" spans="1:29" ht="13" customHeight="1" x14ac:dyDescent="0.2">
      <c r="A5875" s="33" t="s">
        <v>2063</v>
      </c>
      <c r="B5875" s="33">
        <v>22</v>
      </c>
      <c r="C5875" s="33" t="s">
        <v>13</v>
      </c>
      <c r="D5875" s="33" t="s">
        <v>41</v>
      </c>
      <c r="F5875" s="94">
        <v>42145</v>
      </c>
      <c r="G5875" s="33" t="s">
        <v>2064</v>
      </c>
      <c r="H5875" s="33" t="s">
        <v>798</v>
      </c>
      <c r="I5875" s="33" t="s">
        <v>66</v>
      </c>
      <c r="J5875" s="62" t="s">
        <v>2065</v>
      </c>
      <c r="K5875" s="33" t="s">
        <v>798</v>
      </c>
      <c r="L5875" s="33" t="s">
        <v>799</v>
      </c>
      <c r="M5875" s="1" t="s">
        <v>46451</v>
      </c>
      <c r="N5875" s="33" t="s">
        <v>20</v>
      </c>
      <c r="O5875" s="33" t="s">
        <v>2066</v>
      </c>
      <c r="P5875" s="33" t="s">
        <v>42395</v>
      </c>
      <c r="Q5875" s="33" t="s">
        <v>29986</v>
      </c>
      <c r="R5875" s="39" t="str">
        <f>HYPERLINK("http://www.elpasotimes.com/latestnews/ci_28159979/officer-involved-shooting-northeast-el-paso","http://www.elpasotimes.com/latestnews/ci_28159979/officer-involved-shooting-northeast-el-paso")</f>
        <v>http://www.elpasotimes.com/latestnews/ci_28159979/officer-involved-shooting-northeast-el-paso</v>
      </c>
      <c r="S5875" s="33" t="s">
        <v>509</v>
      </c>
      <c r="T5875" s="33" t="s">
        <v>21</v>
      </c>
      <c r="U5875" s="33" t="s">
        <v>26689</v>
      </c>
      <c r="V5875" s="33" t="s">
        <v>26487</v>
      </c>
      <c r="W5875" s="33" t="s">
        <v>26485</v>
      </c>
      <c r="X5875" s="33" t="s">
        <v>93</v>
      </c>
      <c r="Y5875" s="33">
        <v>469</v>
      </c>
      <c r="AA5875" s="33" t="s">
        <v>42844</v>
      </c>
      <c r="AB5875" s="33">
        <v>2567</v>
      </c>
      <c r="AC5875" s="103">
        <v>16146</v>
      </c>
    </row>
    <row r="5876" spans="1:29" ht="13" customHeight="1" x14ac:dyDescent="0.2">
      <c r="A5876" s="33" t="s">
        <v>2059</v>
      </c>
      <c r="B5876" s="33">
        <v>24</v>
      </c>
      <c r="C5876" s="33" t="s">
        <v>13</v>
      </c>
      <c r="D5876" s="33" t="s">
        <v>41</v>
      </c>
      <c r="E5876" s="33" t="s">
        <v>2060</v>
      </c>
      <c r="F5876" s="94">
        <v>42145</v>
      </c>
      <c r="G5876" s="33" t="s">
        <v>2061</v>
      </c>
      <c r="H5876" s="33" t="s">
        <v>1698</v>
      </c>
      <c r="I5876" s="33" t="s">
        <v>74</v>
      </c>
      <c r="J5876" s="62" t="s">
        <v>1699</v>
      </c>
      <c r="K5876" s="33" t="s">
        <v>1700</v>
      </c>
      <c r="L5876" s="33" t="s">
        <v>1701</v>
      </c>
      <c r="M5876" s="1" t="s">
        <v>48255</v>
      </c>
      <c r="N5876" s="33" t="s">
        <v>20</v>
      </c>
      <c r="O5876" s="33" t="s">
        <v>2062</v>
      </c>
      <c r="P5876" s="33" t="s">
        <v>947</v>
      </c>
      <c r="Q5876" s="33" t="s">
        <v>29986</v>
      </c>
      <c r="R5876"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876" s="33" t="s">
        <v>509</v>
      </c>
      <c r="T5876" s="33" t="s">
        <v>21</v>
      </c>
      <c r="U5876" s="33" t="s">
        <v>26682</v>
      </c>
      <c r="V5876" s="33" t="s">
        <v>26482</v>
      </c>
      <c r="W5876" s="33" t="s">
        <v>26485</v>
      </c>
      <c r="X5876" s="33" t="s">
        <v>93</v>
      </c>
      <c r="Y5876" s="33">
        <v>485</v>
      </c>
      <c r="AA5876" s="33" t="s">
        <v>42842</v>
      </c>
      <c r="AB5876" s="33">
        <v>2571</v>
      </c>
      <c r="AC5876" s="103">
        <v>16145</v>
      </c>
    </row>
    <row r="5877" spans="1:29" ht="13" customHeight="1" x14ac:dyDescent="0.2">
      <c r="A5877" s="33" t="s">
        <v>2039</v>
      </c>
      <c r="B5877" s="33">
        <v>29</v>
      </c>
      <c r="C5877" s="33" t="s">
        <v>13</v>
      </c>
      <c r="D5877" s="33" t="s">
        <v>78</v>
      </c>
      <c r="E5877" s="33" t="s">
        <v>2040</v>
      </c>
      <c r="F5877" s="94">
        <v>42145</v>
      </c>
      <c r="G5877" s="33" t="s">
        <v>2041</v>
      </c>
      <c r="H5877" s="33" t="s">
        <v>2037</v>
      </c>
      <c r="I5877" s="33" t="s">
        <v>55</v>
      </c>
      <c r="J5877" s="62" t="s">
        <v>2042</v>
      </c>
      <c r="K5877" s="33" t="s">
        <v>1049</v>
      </c>
      <c r="L5877" s="33" t="s">
        <v>2043</v>
      </c>
      <c r="M5877" s="1" t="s">
        <v>46051</v>
      </c>
      <c r="N5877" s="33" t="s">
        <v>20</v>
      </c>
      <c r="O5877" s="33" t="s">
        <v>2044</v>
      </c>
      <c r="P5877" s="33" t="s">
        <v>947</v>
      </c>
      <c r="Q5877" s="33" t="s">
        <v>29986</v>
      </c>
      <c r="R5877" s="39" t="str">
        <f>HYPERLINK("http://www.wsvn.com/story/29128211/man-dead-after-barricading-himself-inside-fort-lauderdale-home","http://www.wsvn.com/story/29128211/man-dead-after-barricading-himself-inside-fort-lauderdale-home")</f>
        <v>http://www.wsvn.com/story/29128211/man-dead-after-barricading-himself-inside-fort-lauderdale-home</v>
      </c>
      <c r="S5877" s="33" t="s">
        <v>901</v>
      </c>
      <c r="T5877" s="33" t="s">
        <v>21</v>
      </c>
      <c r="U5877" s="33" t="s">
        <v>26682</v>
      </c>
      <c r="V5877" s="33" t="s">
        <v>26484</v>
      </c>
      <c r="W5877" s="33" t="s">
        <v>26485</v>
      </c>
      <c r="X5877" s="33" t="s">
        <v>93</v>
      </c>
      <c r="Y5877" s="33">
        <v>483</v>
      </c>
      <c r="AA5877" s="33" t="s">
        <v>42844</v>
      </c>
      <c r="AB5877" s="33">
        <v>2569</v>
      </c>
      <c r="AC5877" s="103">
        <v>16144</v>
      </c>
    </row>
    <row r="5878" spans="1:29" ht="13" customHeight="1" x14ac:dyDescent="0.2">
      <c r="A5878" s="33" t="s">
        <v>2052</v>
      </c>
      <c r="B5878" s="33">
        <v>32</v>
      </c>
      <c r="C5878" s="33" t="s">
        <v>13</v>
      </c>
      <c r="D5878" s="33" t="s">
        <v>78</v>
      </c>
      <c r="E5878" s="33" t="s">
        <v>2053</v>
      </c>
      <c r="F5878" s="94">
        <v>42145</v>
      </c>
      <c r="G5878" s="33" t="s">
        <v>2054</v>
      </c>
      <c r="H5878" s="33" t="s">
        <v>2055</v>
      </c>
      <c r="I5878" s="33" t="s">
        <v>25</v>
      </c>
      <c r="J5878" s="62" t="s">
        <v>2056</v>
      </c>
      <c r="K5878" s="33" t="s">
        <v>2055</v>
      </c>
      <c r="L5878" s="33" t="s">
        <v>2057</v>
      </c>
      <c r="M5878" s="1" t="s">
        <v>48274</v>
      </c>
      <c r="N5878" s="33" t="s">
        <v>20</v>
      </c>
      <c r="O5878" s="33" t="s">
        <v>2058</v>
      </c>
      <c r="P5878" s="33" t="s">
        <v>947</v>
      </c>
      <c r="Q5878" s="33" t="s">
        <v>29986</v>
      </c>
      <c r="R5878"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878" s="33" t="s">
        <v>93</v>
      </c>
      <c r="T5878" s="33" t="s">
        <v>21</v>
      </c>
      <c r="U5878" s="33" t="s">
        <v>26689</v>
      </c>
      <c r="V5878" s="33" t="s">
        <v>26484</v>
      </c>
      <c r="W5878" s="33" t="s">
        <v>26485</v>
      </c>
      <c r="X5878" s="33" t="s">
        <v>93</v>
      </c>
      <c r="Y5878" s="33">
        <v>487</v>
      </c>
      <c r="AA5878" s="33" t="s">
        <v>42842</v>
      </c>
      <c r="AB5878" s="33">
        <v>2568</v>
      </c>
      <c r="AC5878" s="103">
        <v>16143</v>
      </c>
    </row>
    <row r="5879" spans="1:29" ht="13" customHeight="1" x14ac:dyDescent="0.2">
      <c r="A5879" s="33" t="s">
        <v>2074</v>
      </c>
      <c r="B5879" s="33">
        <v>43</v>
      </c>
      <c r="C5879" s="33" t="s">
        <v>13</v>
      </c>
      <c r="D5879" s="33" t="s">
        <v>30</v>
      </c>
      <c r="E5879" s="33" t="s">
        <v>2075</v>
      </c>
      <c r="F5879" s="94">
        <v>42145</v>
      </c>
      <c r="G5879" s="33" t="s">
        <v>2076</v>
      </c>
      <c r="H5879" s="33" t="s">
        <v>2055</v>
      </c>
      <c r="I5879" s="33" t="s">
        <v>25</v>
      </c>
      <c r="J5879" s="62" t="s">
        <v>2077</v>
      </c>
      <c r="K5879" s="33" t="s">
        <v>2055</v>
      </c>
      <c r="L5879" s="33" t="s">
        <v>2078</v>
      </c>
      <c r="M5879" s="1" t="s">
        <v>47547</v>
      </c>
      <c r="N5879" s="33" t="s">
        <v>20</v>
      </c>
      <c r="O5879" s="33" t="s">
        <v>2079</v>
      </c>
      <c r="P5879" s="33" t="s">
        <v>947</v>
      </c>
      <c r="Q5879" s="33" t="s">
        <v>29986</v>
      </c>
      <c r="R5879"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879" s="33" t="s">
        <v>93</v>
      </c>
      <c r="T5879" s="33" t="s">
        <v>21</v>
      </c>
      <c r="U5879" s="33" t="s">
        <v>26682</v>
      </c>
      <c r="V5879" s="33" t="s">
        <v>26484</v>
      </c>
      <c r="W5879" s="33" t="s">
        <v>26485</v>
      </c>
      <c r="X5879" s="33" t="s">
        <v>93</v>
      </c>
      <c r="Y5879" s="33">
        <v>484</v>
      </c>
      <c r="AA5879" s="33" t="s">
        <v>42844</v>
      </c>
      <c r="AB5879" s="33">
        <v>2570</v>
      </c>
      <c r="AC5879" s="103">
        <v>16142</v>
      </c>
    </row>
    <row r="5880" spans="1:29" ht="13" customHeight="1" x14ac:dyDescent="0.2">
      <c r="A5880" s="33" t="s">
        <v>2088</v>
      </c>
      <c r="B5880" s="33">
        <v>26</v>
      </c>
      <c r="C5880" s="33" t="s">
        <v>13</v>
      </c>
      <c r="D5880" s="33" t="s">
        <v>78</v>
      </c>
      <c r="E5880" s="33" t="s">
        <v>2089</v>
      </c>
      <c r="F5880" s="94">
        <v>42144</v>
      </c>
      <c r="G5880" s="33" t="s">
        <v>2090</v>
      </c>
      <c r="H5880" s="33" t="s">
        <v>1518</v>
      </c>
      <c r="I5880" s="33" t="s">
        <v>429</v>
      </c>
      <c r="J5880" s="62" t="s">
        <v>2091</v>
      </c>
      <c r="K5880" s="33" t="s">
        <v>879</v>
      </c>
      <c r="L5880" s="33" t="s">
        <v>2092</v>
      </c>
      <c r="M5880" s="1" t="s">
        <v>46320</v>
      </c>
      <c r="N5880" s="33" t="s">
        <v>20</v>
      </c>
      <c r="O5880" s="33" t="s">
        <v>2093</v>
      </c>
      <c r="P5880" s="33" t="s">
        <v>42395</v>
      </c>
      <c r="Q5880" s="33" t="s">
        <v>29986</v>
      </c>
      <c r="R5880" s="39" t="str">
        <f>HYPERLINK("http://www.wowt.com/home/headlines/Police-Officer-Shot-304450711.html?ref=711","http://www.wowt.com/home/headlines/Police-Officer-Shot-304450711.html?ref=711")</f>
        <v>http://www.wowt.com/home/headlines/Police-Officer-Shot-304450711.html?ref=711</v>
      </c>
      <c r="S5880" s="33" t="s">
        <v>93</v>
      </c>
      <c r="T5880" s="33" t="s">
        <v>21</v>
      </c>
      <c r="U5880" s="33" t="s">
        <v>26689</v>
      </c>
      <c r="V5880" s="33" t="s">
        <v>26484</v>
      </c>
      <c r="W5880" s="33" t="s">
        <v>26485</v>
      </c>
      <c r="X5880" s="33" t="s">
        <v>93</v>
      </c>
      <c r="Y5880" s="33">
        <v>489</v>
      </c>
      <c r="AA5880" s="33" t="s">
        <v>42844</v>
      </c>
      <c r="AB5880" s="33">
        <v>2564</v>
      </c>
      <c r="AC5880" s="103">
        <v>16134</v>
      </c>
    </row>
    <row r="5881" spans="1:29" ht="13" customHeight="1" x14ac:dyDescent="0.2">
      <c r="A5881" s="33" t="s">
        <v>2108</v>
      </c>
      <c r="B5881" s="33">
        <v>29</v>
      </c>
      <c r="C5881" s="33" t="s">
        <v>13</v>
      </c>
      <c r="D5881" s="33" t="s">
        <v>78</v>
      </c>
      <c r="E5881" s="33" t="s">
        <v>2109</v>
      </c>
      <c r="F5881" s="94">
        <v>42144</v>
      </c>
      <c r="G5881" s="33" t="s">
        <v>2110</v>
      </c>
      <c r="H5881" s="33" t="s">
        <v>1393</v>
      </c>
      <c r="I5881" s="33" t="s">
        <v>373</v>
      </c>
      <c r="J5881" s="62" t="s">
        <v>2111</v>
      </c>
      <c r="K5881" s="33" t="s">
        <v>1393</v>
      </c>
      <c r="L5881" s="33" t="s">
        <v>2112</v>
      </c>
      <c r="M5881" s="1" t="s">
        <v>47003</v>
      </c>
      <c r="N5881" s="33" t="s">
        <v>20</v>
      </c>
      <c r="O5881" s="33" t="s">
        <v>2113</v>
      </c>
      <c r="P5881" s="33" t="s">
        <v>947</v>
      </c>
      <c r="Q5881" s="33" t="s">
        <v>29986</v>
      </c>
      <c r="R5881" s="39" t="str">
        <f>HYPERLINK("http://www.wgal.com/news/breaking-news-officer-shot-in-lancaster/33104470","http://www.wgal.com/news/breaking-news-officer-shot-in-lancaster/33104470")</f>
        <v>http://www.wgal.com/news/breaking-news-officer-shot-in-lancaster/33104470</v>
      </c>
      <c r="S5881" s="33" t="s">
        <v>93</v>
      </c>
      <c r="T5881" s="33" t="s">
        <v>21</v>
      </c>
      <c r="U5881" s="33" t="s">
        <v>26689</v>
      </c>
      <c r="V5881" s="33" t="s">
        <v>26484</v>
      </c>
      <c r="W5881" s="33" t="s">
        <v>26485</v>
      </c>
      <c r="X5881" s="33" t="s">
        <v>93</v>
      </c>
      <c r="Y5881" s="33">
        <v>466</v>
      </c>
      <c r="AA5881" s="33" t="s">
        <v>42844</v>
      </c>
      <c r="AB5881" s="33">
        <v>2562</v>
      </c>
      <c r="AC5881" s="103">
        <v>16127</v>
      </c>
    </row>
    <row r="5882" spans="1:29" ht="13" customHeight="1" x14ac:dyDescent="0.2">
      <c r="A5882" s="33" t="s">
        <v>2045</v>
      </c>
      <c r="B5882" s="33">
        <v>38</v>
      </c>
      <c r="C5882" s="33" t="s">
        <v>13</v>
      </c>
      <c r="D5882" s="33" t="s">
        <v>78</v>
      </c>
      <c r="E5882" s="33" t="s">
        <v>2046</v>
      </c>
      <c r="F5882" s="94">
        <v>42144</v>
      </c>
      <c r="G5882" s="33" t="s">
        <v>2047</v>
      </c>
      <c r="H5882" s="33" t="s">
        <v>2048</v>
      </c>
      <c r="I5882" s="33" t="s">
        <v>293</v>
      </c>
      <c r="J5882" s="62" t="s">
        <v>2049</v>
      </c>
      <c r="K5882" s="33" t="s">
        <v>2050</v>
      </c>
      <c r="L5882" s="33" t="s">
        <v>36800</v>
      </c>
      <c r="M5882" s="1" t="s">
        <v>48275</v>
      </c>
      <c r="N5882" s="33" t="s">
        <v>20</v>
      </c>
      <c r="O5882" s="33" t="s">
        <v>2051</v>
      </c>
      <c r="P5882" s="33" t="s">
        <v>947</v>
      </c>
      <c r="Q5882" s="33" t="s">
        <v>29986</v>
      </c>
      <c r="R5882" s="39" t="str">
        <f>HYPERLINK("http://www.wave3.com/story/29120867/shooting-investigation-in-owensboro","http://www.wave3.com/story/29120867/shooting-investigation-in-owensboro")</f>
        <v>http://www.wave3.com/story/29120867/shooting-investigation-in-owensboro</v>
      </c>
      <c r="S5882" s="33" t="s">
        <v>93</v>
      </c>
      <c r="T5882" s="33" t="s">
        <v>21</v>
      </c>
      <c r="U5882" s="33" t="s">
        <v>26689</v>
      </c>
      <c r="V5882" s="33" t="s">
        <v>26484</v>
      </c>
      <c r="W5882" s="33" t="s">
        <v>26485</v>
      </c>
      <c r="X5882" s="33" t="s">
        <v>93</v>
      </c>
      <c r="Y5882" s="33">
        <v>468</v>
      </c>
      <c r="AA5882" s="33" t="s">
        <v>42844</v>
      </c>
      <c r="AB5882" s="33">
        <v>2563</v>
      </c>
      <c r="AC5882" s="103">
        <v>16133</v>
      </c>
    </row>
    <row r="5883" spans="1:29" ht="13" customHeight="1" x14ac:dyDescent="0.2">
      <c r="A5883" s="33" t="s">
        <v>2080</v>
      </c>
      <c r="B5883" s="33">
        <v>39</v>
      </c>
      <c r="C5883" s="33" t="s">
        <v>102</v>
      </c>
      <c r="D5883" s="33" t="s">
        <v>30</v>
      </c>
      <c r="E5883" s="33" t="s">
        <v>2081</v>
      </c>
      <c r="F5883" s="94">
        <v>42144</v>
      </c>
      <c r="G5883" s="33" t="s">
        <v>2082</v>
      </c>
      <c r="H5883" s="33" t="s">
        <v>2083</v>
      </c>
      <c r="I5883" s="33" t="s">
        <v>1017</v>
      </c>
      <c r="J5883" s="62" t="s">
        <v>2084</v>
      </c>
      <c r="K5883" s="33" t="s">
        <v>2085</v>
      </c>
      <c r="L5883" s="33" t="s">
        <v>2086</v>
      </c>
      <c r="M5883" s="1" t="s">
        <v>48276</v>
      </c>
      <c r="N5883" s="33" t="s">
        <v>4952</v>
      </c>
      <c r="O5883" s="33" t="s">
        <v>2087</v>
      </c>
      <c r="P5883" s="33" t="s">
        <v>45771</v>
      </c>
      <c r="Q5883" s="33" t="s">
        <v>29986</v>
      </c>
      <c r="R5883" s="39" t="str">
        <f>HYPERLINK("http://www.gillettenewsrecord.com/news/local/article_8ce9749e-ffea-11e4-b7e5-5f207815da4f.html","http://www.gillettenewsrecord.com/news/local/article_8ce9749e-ffea-11e4-b7e5-5f207815da4f.html")</f>
        <v>http://www.gillettenewsrecord.com/news/local/article_8ce9749e-ffea-11e4-b7e5-5f207815da4f.html</v>
      </c>
      <c r="S5883" s="33" t="s">
        <v>93</v>
      </c>
      <c r="T5883" s="33" t="s">
        <v>21</v>
      </c>
      <c r="U5883" s="33" t="s">
        <v>26682</v>
      </c>
      <c r="V5883" s="33" t="s">
        <v>26482</v>
      </c>
      <c r="W5883" s="33" t="s">
        <v>26483</v>
      </c>
      <c r="X5883" s="33" t="s">
        <v>93</v>
      </c>
      <c r="Y5883" s="33">
        <v>486</v>
      </c>
      <c r="AA5883" s="33" t="s">
        <v>42844</v>
      </c>
      <c r="AB5883" s="33">
        <v>2566</v>
      </c>
      <c r="AC5883" s="103">
        <v>16136</v>
      </c>
    </row>
    <row r="5884" spans="1:29" ht="13" customHeight="1" x14ac:dyDescent="0.2">
      <c r="A5884" s="33" t="s">
        <v>2101</v>
      </c>
      <c r="B5884" s="33">
        <v>52</v>
      </c>
      <c r="C5884" s="33" t="s">
        <v>13</v>
      </c>
      <c r="D5884" s="33" t="s">
        <v>30</v>
      </c>
      <c r="E5884" s="33" t="s">
        <v>2102</v>
      </c>
      <c r="F5884" s="94">
        <v>42144</v>
      </c>
      <c r="G5884" s="33" t="s">
        <v>2103</v>
      </c>
      <c r="H5884" s="33" t="s">
        <v>1035</v>
      </c>
      <c r="I5884" s="33" t="s">
        <v>62</v>
      </c>
      <c r="J5884" s="62" t="s">
        <v>2104</v>
      </c>
      <c r="K5884" s="33" t="s">
        <v>2105</v>
      </c>
      <c r="L5884" s="33" t="s">
        <v>2106</v>
      </c>
      <c r="M5884" s="1" t="s">
        <v>48277</v>
      </c>
      <c r="N5884" s="33" t="s">
        <v>4952</v>
      </c>
      <c r="O5884" s="33" t="s">
        <v>2107</v>
      </c>
      <c r="P5884" s="33" t="s">
        <v>947</v>
      </c>
      <c r="Q5884" s="33" t="s">
        <v>29986</v>
      </c>
      <c r="R5884"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884" s="33" t="s">
        <v>93</v>
      </c>
      <c r="T5884" s="33" t="s">
        <v>21</v>
      </c>
      <c r="U5884" s="33" t="s">
        <v>26682</v>
      </c>
      <c r="V5884" s="33" t="s">
        <v>26482</v>
      </c>
      <c r="W5884" s="33" t="s">
        <v>26485</v>
      </c>
      <c r="X5884" s="33" t="s">
        <v>93</v>
      </c>
      <c r="Y5884" s="33">
        <v>467</v>
      </c>
      <c r="AA5884" s="33" t="s">
        <v>42844</v>
      </c>
      <c r="AB5884" s="33">
        <v>2565</v>
      </c>
      <c r="AC5884" s="103">
        <v>16135</v>
      </c>
    </row>
    <row r="5885" spans="1:29" ht="13" customHeight="1" x14ac:dyDescent="0.2">
      <c r="A5885" s="33" t="s">
        <v>2118</v>
      </c>
      <c r="B5885" s="33">
        <v>17</v>
      </c>
      <c r="C5885" s="33" t="s">
        <v>13</v>
      </c>
      <c r="D5885" s="33" t="s">
        <v>30</v>
      </c>
      <c r="F5885" s="94">
        <v>42143</v>
      </c>
      <c r="G5885" s="33" t="s">
        <v>2119</v>
      </c>
      <c r="H5885" s="33" t="s">
        <v>2120</v>
      </c>
      <c r="I5885" s="33" t="s">
        <v>191</v>
      </c>
      <c r="J5885" s="62" t="s">
        <v>2121</v>
      </c>
      <c r="K5885" s="33" t="s">
        <v>1333</v>
      </c>
      <c r="L5885" s="33" t="s">
        <v>2122</v>
      </c>
      <c r="M5885" s="1" t="s">
        <v>47782</v>
      </c>
      <c r="N5885" s="33" t="s">
        <v>20</v>
      </c>
      <c r="O5885" s="33" t="s">
        <v>2123</v>
      </c>
      <c r="P5885" s="33" t="s">
        <v>45771</v>
      </c>
      <c r="Q5885" s="33" t="s">
        <v>29986</v>
      </c>
      <c r="R5885"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885" s="33" t="s">
        <v>2124</v>
      </c>
      <c r="T5885" s="33" t="s">
        <v>21</v>
      </c>
      <c r="U5885" s="33" t="s">
        <v>26689</v>
      </c>
      <c r="V5885" s="33" t="s">
        <v>26484</v>
      </c>
      <c r="W5885" s="33" t="s">
        <v>19153</v>
      </c>
      <c r="X5885" s="33" t="s">
        <v>93</v>
      </c>
      <c r="Y5885" s="33">
        <v>465</v>
      </c>
      <c r="AA5885" s="33" t="s">
        <v>42842</v>
      </c>
      <c r="AB5885" s="33">
        <v>2560</v>
      </c>
      <c r="AC5885" s="103">
        <v>16126</v>
      </c>
    </row>
    <row r="5886" spans="1:29" ht="13" customHeight="1" x14ac:dyDescent="0.2">
      <c r="A5886" s="33" t="s">
        <v>2094</v>
      </c>
      <c r="B5886" s="33">
        <v>35</v>
      </c>
      <c r="C5886" s="33" t="s">
        <v>13</v>
      </c>
      <c r="D5886" s="33" t="s">
        <v>30</v>
      </c>
      <c r="E5886" s="33" t="s">
        <v>2095</v>
      </c>
      <c r="F5886" s="94">
        <v>42143</v>
      </c>
      <c r="G5886" s="33" t="s">
        <v>2096</v>
      </c>
      <c r="H5886" s="33" t="s">
        <v>2097</v>
      </c>
      <c r="I5886" s="33" t="s">
        <v>915</v>
      </c>
      <c r="J5886" s="62" t="s">
        <v>2098</v>
      </c>
      <c r="K5886" s="33" t="s">
        <v>2099</v>
      </c>
      <c r="L5886" s="33" t="s">
        <v>36801</v>
      </c>
      <c r="M5886" s="1" t="s">
        <v>48949</v>
      </c>
      <c r="N5886" s="33" t="s">
        <v>20</v>
      </c>
      <c r="O5886" s="33" t="s">
        <v>2100</v>
      </c>
      <c r="P5886" s="33" t="s">
        <v>947</v>
      </c>
      <c r="Q5886" s="33" t="s">
        <v>29986</v>
      </c>
      <c r="R5886" s="39" t="str">
        <f>HYPERLINK("http://www.thv11.com/story/news/crime/2015/05/19/police-respond-to-cabot-shooting/27627629/","http://www.thv11.com/story/news/crime/2015/05/19/police-respond-to-cabot-shooting/27627629/")</f>
        <v>http://www.thv11.com/story/news/crime/2015/05/19/police-respond-to-cabot-shooting/27627629/</v>
      </c>
      <c r="S5886" s="33" t="s">
        <v>93</v>
      </c>
      <c r="T5886" s="33" t="s">
        <v>21</v>
      </c>
      <c r="U5886" s="33" t="s">
        <v>26689</v>
      </c>
      <c r="V5886" s="33" t="s">
        <v>26484</v>
      </c>
      <c r="W5886" s="33" t="s">
        <v>26485</v>
      </c>
      <c r="X5886" s="33" t="s">
        <v>93</v>
      </c>
      <c r="Y5886" s="33">
        <v>464</v>
      </c>
      <c r="AA5886" s="33" t="s">
        <v>42844</v>
      </c>
      <c r="AB5886" s="33">
        <v>2559</v>
      </c>
      <c r="AC5886" s="103">
        <v>16125</v>
      </c>
    </row>
    <row r="5887" spans="1:29" ht="13" customHeight="1" x14ac:dyDescent="0.2">
      <c r="A5887" s="33" t="s">
        <v>2114</v>
      </c>
      <c r="B5887" s="33">
        <v>54</v>
      </c>
      <c r="C5887" s="33" t="s">
        <v>13</v>
      </c>
      <c r="D5887" s="33" t="s">
        <v>41</v>
      </c>
      <c r="F5887" s="94">
        <v>42143</v>
      </c>
      <c r="G5887" s="33" t="s">
        <v>2115</v>
      </c>
      <c r="H5887" s="33" t="s">
        <v>784</v>
      </c>
      <c r="I5887" s="33" t="s">
        <v>224</v>
      </c>
      <c r="J5887" s="62" t="s">
        <v>2116</v>
      </c>
      <c r="K5887" s="33" t="s">
        <v>784</v>
      </c>
      <c r="L5887" s="33" t="s">
        <v>27387</v>
      </c>
      <c r="M5887" s="1" t="s">
        <v>47578</v>
      </c>
      <c r="N5887" s="33" t="s">
        <v>20</v>
      </c>
      <c r="O5887" s="33" t="s">
        <v>2117</v>
      </c>
      <c r="P5887" s="33" t="s">
        <v>45771</v>
      </c>
      <c r="Q5887" s="33" t="s">
        <v>29986</v>
      </c>
      <c r="R5887" s="39" t="str">
        <f>HYPERLINK("http://www.arlnow.com/2015/05/19/breaking-officer-involved-shooting-in-buckingham/","http://www.arlnow.com/2015/05/19/breaking-officer-involved-shooting-in-buckingham/")</f>
        <v>http://www.arlnow.com/2015/05/19/breaking-officer-involved-shooting-in-buckingham/</v>
      </c>
      <c r="S5887" s="33" t="s">
        <v>509</v>
      </c>
      <c r="T5887" s="33" t="s">
        <v>45897</v>
      </c>
      <c r="U5887" s="33" t="s">
        <v>49804</v>
      </c>
      <c r="V5887" s="33" t="s">
        <v>26484</v>
      </c>
      <c r="W5887" s="33" t="s">
        <v>26485</v>
      </c>
      <c r="X5887" s="33" t="s">
        <v>93</v>
      </c>
      <c r="Y5887" s="33">
        <v>457</v>
      </c>
      <c r="AA5887" s="33" t="s">
        <v>42842</v>
      </c>
      <c r="AB5887" s="33">
        <v>2561</v>
      </c>
      <c r="AC5887" s="103">
        <v>16128</v>
      </c>
    </row>
    <row r="5888" spans="1:29" ht="13" customHeight="1" x14ac:dyDescent="0.2">
      <c r="A5888" s="33" t="s">
        <v>2138</v>
      </c>
      <c r="B5888" s="33">
        <v>18</v>
      </c>
      <c r="C5888" s="33" t="s">
        <v>13</v>
      </c>
      <c r="D5888" s="33" t="s">
        <v>30</v>
      </c>
      <c r="E5888" s="33" t="s">
        <v>2139</v>
      </c>
      <c r="F5888" s="94">
        <v>42141</v>
      </c>
      <c r="G5888" s="33" t="s">
        <v>2140</v>
      </c>
      <c r="H5888" s="33" t="s">
        <v>2141</v>
      </c>
      <c r="I5888" s="33" t="s">
        <v>55</v>
      </c>
      <c r="J5888" s="62" t="s">
        <v>2142</v>
      </c>
      <c r="K5888" s="33" t="s">
        <v>2143</v>
      </c>
      <c r="L5888" s="33" t="s">
        <v>12709</v>
      </c>
      <c r="M5888" s="1" t="s">
        <v>47411</v>
      </c>
      <c r="N5888" s="33" t="s">
        <v>20</v>
      </c>
      <c r="O5888" s="33" t="s">
        <v>2144</v>
      </c>
      <c r="P5888" s="33" t="s">
        <v>947</v>
      </c>
      <c r="Q5888" s="33" t="s">
        <v>29986</v>
      </c>
      <c r="R5888"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888" s="33" t="s">
        <v>509</v>
      </c>
      <c r="T5888" s="33" t="s">
        <v>21</v>
      </c>
      <c r="U5888" s="33" t="s">
        <v>26689</v>
      </c>
      <c r="V5888" s="33" t="s">
        <v>26484</v>
      </c>
      <c r="W5888" s="33" t="s">
        <v>26485</v>
      </c>
      <c r="X5888" s="33" t="s">
        <v>93</v>
      </c>
      <c r="Y5888" s="33">
        <v>459</v>
      </c>
      <c r="AA5888" s="33" t="s">
        <v>42844</v>
      </c>
      <c r="AB5888" s="33">
        <v>2557</v>
      </c>
      <c r="AC5888" s="103">
        <v>16121</v>
      </c>
    </row>
    <row r="5889" spans="1:29" ht="13" customHeight="1" x14ac:dyDescent="0.2">
      <c r="A5889" s="33" t="s">
        <v>2145</v>
      </c>
      <c r="B5889" s="33">
        <v>27</v>
      </c>
      <c r="C5889" s="33" t="s">
        <v>13</v>
      </c>
      <c r="D5889" s="33" t="s">
        <v>30</v>
      </c>
      <c r="E5889" s="33" t="s">
        <v>2146</v>
      </c>
      <c r="F5889" s="94">
        <v>42141</v>
      </c>
      <c r="G5889" s="33" t="s">
        <v>2147</v>
      </c>
      <c r="H5889" s="33" t="s">
        <v>2148</v>
      </c>
      <c r="I5889" s="33" t="s">
        <v>177</v>
      </c>
      <c r="J5889" s="62" t="s">
        <v>2149</v>
      </c>
      <c r="K5889" s="33" t="s">
        <v>2150</v>
      </c>
      <c r="L5889" s="33" t="s">
        <v>2151</v>
      </c>
      <c r="M5889" s="1" t="s">
        <v>47389</v>
      </c>
      <c r="N5889" s="33" t="s">
        <v>20</v>
      </c>
      <c r="O5889" s="33" t="s">
        <v>2152</v>
      </c>
      <c r="P5889" s="33" t="s">
        <v>45771</v>
      </c>
      <c r="Q5889" s="33" t="s">
        <v>29986</v>
      </c>
      <c r="R5889" s="39" t="str">
        <f>HYPERLINK("http://www.kob.com/article/stories/s3798987.shtml#.VVkL0zY4nTY","http://www.kob.com/article/stories/s3798987.shtml#.VVkL0zY4nTY")</f>
        <v>http://www.kob.com/article/stories/s3798987.shtml#.VVkL0zY4nTY</v>
      </c>
      <c r="S5889" s="33" t="s">
        <v>93</v>
      </c>
      <c r="T5889" s="33" t="s">
        <v>21</v>
      </c>
      <c r="U5889" s="33" t="s">
        <v>28142</v>
      </c>
      <c r="V5889" s="33" t="s">
        <v>26482</v>
      </c>
      <c r="W5889" s="33" t="s">
        <v>26485</v>
      </c>
      <c r="X5889" s="33" t="s">
        <v>93</v>
      </c>
      <c r="Y5889" s="33">
        <v>461</v>
      </c>
      <c r="AA5889" s="33" t="s">
        <v>42844</v>
      </c>
      <c r="AB5889" s="33">
        <v>2558</v>
      </c>
      <c r="AC5889" s="103">
        <v>16118</v>
      </c>
    </row>
    <row r="5890" spans="1:29" ht="13" customHeight="1" x14ac:dyDescent="0.2">
      <c r="A5890" s="33" t="s">
        <v>2133</v>
      </c>
      <c r="B5890" s="33">
        <v>34</v>
      </c>
      <c r="C5890" s="33" t="s">
        <v>13</v>
      </c>
      <c r="D5890" s="33" t="s">
        <v>30</v>
      </c>
      <c r="E5890" s="33" t="s">
        <v>2134</v>
      </c>
      <c r="F5890" s="94">
        <v>42141</v>
      </c>
      <c r="G5890" s="33" t="s">
        <v>2135</v>
      </c>
      <c r="H5890" s="33" t="s">
        <v>142</v>
      </c>
      <c r="I5890" s="33" t="s">
        <v>38</v>
      </c>
      <c r="J5890" s="62" t="s">
        <v>2136</v>
      </c>
      <c r="K5890" s="33" t="s">
        <v>142</v>
      </c>
      <c r="L5890" s="33" t="s">
        <v>143</v>
      </c>
      <c r="M5890" s="1" t="s">
        <v>45908</v>
      </c>
      <c r="N5890" s="33" t="s">
        <v>20</v>
      </c>
      <c r="O5890" s="33" t="s">
        <v>2137</v>
      </c>
      <c r="P5890" s="33" t="s">
        <v>45771</v>
      </c>
      <c r="Q5890" s="33" t="s">
        <v>29986</v>
      </c>
      <c r="R5890" s="39" t="str">
        <f>HYPERLINK("http://www.utsandiego.com/news/2015/may/17/sdpd-ois-officer-shot-kearny-mesa-hospital/","http://www.utsandiego.com/news/2015/may/17/sdpd-ois-officer-shot-kearny-mesa-hospital/")</f>
        <v>http://www.utsandiego.com/news/2015/may/17/sdpd-ois-officer-shot-kearny-mesa-hospital/</v>
      </c>
      <c r="S5890" s="33" t="s">
        <v>509</v>
      </c>
      <c r="T5890" s="33" t="s">
        <v>21</v>
      </c>
      <c r="U5890" s="33" t="s">
        <v>26689</v>
      </c>
      <c r="V5890" s="33" t="s">
        <v>26484</v>
      </c>
      <c r="W5890" s="33" t="s">
        <v>26486</v>
      </c>
      <c r="X5890" s="33" t="s">
        <v>509</v>
      </c>
      <c r="Y5890" s="33">
        <v>458</v>
      </c>
      <c r="AA5890" s="33" t="s">
        <v>42844</v>
      </c>
      <c r="AB5890" s="33">
        <v>2556</v>
      </c>
      <c r="AC5890" s="103">
        <v>16120</v>
      </c>
    </row>
    <row r="5891" spans="1:29" ht="13" customHeight="1" x14ac:dyDescent="0.2">
      <c r="A5891" s="33" t="s">
        <v>2126</v>
      </c>
      <c r="B5891" s="33">
        <v>45</v>
      </c>
      <c r="C5891" s="33" t="s">
        <v>13</v>
      </c>
      <c r="D5891" s="33" t="s">
        <v>78</v>
      </c>
      <c r="E5891" s="33" t="s">
        <v>2127</v>
      </c>
      <c r="F5891" s="94">
        <v>42140</v>
      </c>
      <c r="G5891" s="33" t="s">
        <v>2128</v>
      </c>
      <c r="H5891" s="33" t="s">
        <v>2129</v>
      </c>
      <c r="I5891" s="33" t="s">
        <v>37</v>
      </c>
      <c r="J5891" s="62" t="s">
        <v>2130</v>
      </c>
      <c r="K5891" s="33" t="s">
        <v>81</v>
      </c>
      <c r="L5891" s="33" t="s">
        <v>2131</v>
      </c>
      <c r="M5891" s="1" t="s">
        <v>48278</v>
      </c>
      <c r="N5891" s="33" t="s">
        <v>20</v>
      </c>
      <c r="O5891" s="33" t="s">
        <v>2132</v>
      </c>
      <c r="P5891" s="33" t="s">
        <v>947</v>
      </c>
      <c r="Q5891" s="33" t="s">
        <v>29986</v>
      </c>
      <c r="R5891"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891" s="33" t="s">
        <v>93</v>
      </c>
      <c r="T5891" s="33" t="s">
        <v>21</v>
      </c>
      <c r="U5891" s="33" t="s">
        <v>26689</v>
      </c>
      <c r="V5891" s="33" t="s">
        <v>26484</v>
      </c>
      <c r="W5891" s="33" t="s">
        <v>26486</v>
      </c>
      <c r="X5891" s="33" t="s">
        <v>93</v>
      </c>
      <c r="Y5891" s="33">
        <v>463</v>
      </c>
      <c r="AA5891" s="33" t="s">
        <v>42844</v>
      </c>
      <c r="AB5891" s="33">
        <v>2555</v>
      </c>
      <c r="AC5891" s="103">
        <v>16119</v>
      </c>
    </row>
    <row r="5892" spans="1:29" ht="13" customHeight="1" x14ac:dyDescent="0.2">
      <c r="A5892" s="33" t="s">
        <v>2159</v>
      </c>
      <c r="B5892" s="33">
        <v>41</v>
      </c>
      <c r="C5892" s="33" t="s">
        <v>13</v>
      </c>
      <c r="D5892" s="33" t="s">
        <v>30</v>
      </c>
      <c r="E5892" s="33" t="s">
        <v>2160</v>
      </c>
      <c r="F5892" s="94">
        <v>42139</v>
      </c>
      <c r="G5892" s="33" t="s">
        <v>2161</v>
      </c>
      <c r="H5892" s="33" t="s">
        <v>2162</v>
      </c>
      <c r="I5892" s="33" t="s">
        <v>37</v>
      </c>
      <c r="J5892" s="62" t="s">
        <v>2163</v>
      </c>
      <c r="K5892" s="33" t="s">
        <v>2164</v>
      </c>
      <c r="L5892" s="33" t="s">
        <v>2165</v>
      </c>
      <c r="M5892" s="1" t="s">
        <v>46875</v>
      </c>
      <c r="N5892" s="33" t="s">
        <v>20</v>
      </c>
      <c r="O5892" s="33" t="s">
        <v>2166</v>
      </c>
      <c r="P5892" s="33" t="s">
        <v>45771</v>
      </c>
      <c r="Q5892" s="33" t="s">
        <v>29986</v>
      </c>
      <c r="R5892" s="39" t="str">
        <f>HYPERLINK("http://www.wrex.com/story/29079166/2015/05/15/officer-involved-shooting-in-rockford","http://www.wrex.com/story/29079166/2015/05/15/officer-involved-shooting-in-rockford")</f>
        <v>http://www.wrex.com/story/29079166/2015/05/15/officer-involved-shooting-in-rockford</v>
      </c>
      <c r="S5892" s="33" t="s">
        <v>509</v>
      </c>
      <c r="T5892" s="33" t="s">
        <v>21</v>
      </c>
      <c r="U5892" s="33" t="s">
        <v>26689</v>
      </c>
      <c r="V5892" s="33" t="s">
        <v>26484</v>
      </c>
      <c r="W5892" s="33" t="s">
        <v>26485</v>
      </c>
      <c r="X5892" s="33" t="s">
        <v>93</v>
      </c>
      <c r="Y5892" s="33">
        <v>460</v>
      </c>
      <c r="AA5892" s="33" t="s">
        <v>42842</v>
      </c>
      <c r="AB5892" s="33">
        <v>2553</v>
      </c>
      <c r="AC5892" s="103">
        <v>16107</v>
      </c>
    </row>
    <row r="5893" spans="1:29" ht="13" customHeight="1" x14ac:dyDescent="0.2">
      <c r="A5893" s="33" t="s">
        <v>2153</v>
      </c>
      <c r="B5893" s="33">
        <v>42</v>
      </c>
      <c r="C5893" s="33" t="s">
        <v>13</v>
      </c>
      <c r="D5893" s="33" t="s">
        <v>30</v>
      </c>
      <c r="E5893" s="33" t="s">
        <v>2154</v>
      </c>
      <c r="F5893" s="94">
        <v>42139</v>
      </c>
      <c r="G5893" s="33" t="s">
        <v>2155</v>
      </c>
      <c r="H5893" s="33" t="s">
        <v>1533</v>
      </c>
      <c r="I5893" s="33" t="s">
        <v>38</v>
      </c>
      <c r="J5893" s="62" t="s">
        <v>2156</v>
      </c>
      <c r="K5893" s="33" t="s">
        <v>1533</v>
      </c>
      <c r="L5893" s="33" t="s">
        <v>2157</v>
      </c>
      <c r="M5893" s="1" t="s">
        <v>47015</v>
      </c>
      <c r="N5893" s="33" t="s">
        <v>20</v>
      </c>
      <c r="O5893" s="33" t="s">
        <v>2158</v>
      </c>
      <c r="P5893" s="33" t="s">
        <v>947</v>
      </c>
      <c r="Q5893" s="33" t="s">
        <v>29986</v>
      </c>
      <c r="R5893"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893" s="33" t="s">
        <v>509</v>
      </c>
      <c r="T5893" s="33" t="s">
        <v>45897</v>
      </c>
      <c r="U5893" s="33" t="s">
        <v>39851</v>
      </c>
      <c r="V5893" s="33" t="s">
        <v>26484</v>
      </c>
      <c r="W5893" s="33" t="s">
        <v>26485</v>
      </c>
      <c r="X5893" s="33" t="s">
        <v>93</v>
      </c>
      <c r="Y5893" s="33">
        <v>462</v>
      </c>
      <c r="AA5893" s="33" t="s">
        <v>42842</v>
      </c>
      <c r="AB5893" s="33">
        <v>2554</v>
      </c>
      <c r="AC5893" s="103">
        <v>16106</v>
      </c>
    </row>
    <row r="5894" spans="1:29" ht="13" customHeight="1" x14ac:dyDescent="0.2">
      <c r="A5894" s="33" t="s">
        <v>2167</v>
      </c>
      <c r="B5894" s="33">
        <v>37</v>
      </c>
      <c r="C5894" s="33" t="s">
        <v>13</v>
      </c>
      <c r="D5894" s="33" t="s">
        <v>30</v>
      </c>
      <c r="F5894" s="94">
        <v>42138</v>
      </c>
      <c r="G5894" s="33" t="s">
        <v>2168</v>
      </c>
      <c r="H5894" s="33" t="s">
        <v>2169</v>
      </c>
      <c r="I5894" s="33" t="s">
        <v>50</v>
      </c>
      <c r="J5894" s="62" t="s">
        <v>2170</v>
      </c>
      <c r="K5894" s="33" t="s">
        <v>2171</v>
      </c>
      <c r="L5894" s="33" t="s">
        <v>36802</v>
      </c>
      <c r="M5894" s="1" t="s">
        <v>48279</v>
      </c>
      <c r="N5894" s="33" t="s">
        <v>20</v>
      </c>
      <c r="O5894" s="33" t="s">
        <v>2172</v>
      </c>
      <c r="P5894" s="33" t="s">
        <v>947</v>
      </c>
      <c r="Q5894" s="33" t="s">
        <v>29986</v>
      </c>
      <c r="R5894" s="39" t="str">
        <f>HYPERLINK("http://www.mlive.com/news/kalamazoo/index.ssf/2015/05/police_kill_1_man_injure_anoth.html","http://www.mlive.com/news/kalamazoo/index.ssf/2015/05/police_kill_1_man_injure_anoth.html")</f>
        <v>http://www.mlive.com/news/kalamazoo/index.ssf/2015/05/police_kill_1_man_injure_anoth.html</v>
      </c>
      <c r="S5894" s="33" t="s">
        <v>509</v>
      </c>
      <c r="T5894" s="33" t="s">
        <v>21</v>
      </c>
      <c r="U5894" s="33" t="s">
        <v>26689</v>
      </c>
      <c r="V5894" s="33" t="s">
        <v>26484</v>
      </c>
      <c r="W5894" s="33" t="s">
        <v>26483</v>
      </c>
      <c r="X5894" s="33" t="s">
        <v>93</v>
      </c>
      <c r="Y5894" s="33">
        <v>456</v>
      </c>
      <c r="AA5894" s="33" t="s">
        <v>42844</v>
      </c>
      <c r="AB5894" s="33">
        <v>2551</v>
      </c>
      <c r="AC5894" s="103">
        <v>16105</v>
      </c>
    </row>
    <row r="5895" spans="1:29" ht="13" customHeight="1" x14ac:dyDescent="0.2">
      <c r="A5895" s="33" t="s">
        <v>2067</v>
      </c>
      <c r="B5895" s="33">
        <v>53</v>
      </c>
      <c r="C5895" s="33" t="s">
        <v>13</v>
      </c>
      <c r="D5895" s="33" t="s">
        <v>30</v>
      </c>
      <c r="E5895" s="33" t="s">
        <v>2068</v>
      </c>
      <c r="F5895" s="94">
        <v>42138</v>
      </c>
      <c r="G5895" s="33" t="s">
        <v>2069</v>
      </c>
      <c r="H5895" s="33" t="s">
        <v>2070</v>
      </c>
      <c r="I5895" s="33" t="s">
        <v>55</v>
      </c>
      <c r="J5895" s="62" t="s">
        <v>2071</v>
      </c>
      <c r="K5895" s="33" t="s">
        <v>2072</v>
      </c>
      <c r="L5895" s="33" t="s">
        <v>5021</v>
      </c>
      <c r="M5895" s="1" t="s">
        <v>46186</v>
      </c>
      <c r="N5895" s="33" t="s">
        <v>20</v>
      </c>
      <c r="O5895" s="33" t="s">
        <v>2073</v>
      </c>
      <c r="P5895" s="33" t="s">
        <v>947</v>
      </c>
      <c r="Q5895" s="33" t="s">
        <v>29986</v>
      </c>
      <c r="R5895"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895" s="33" t="s">
        <v>509</v>
      </c>
      <c r="T5895" s="33" t="s">
        <v>21</v>
      </c>
      <c r="U5895" s="33" t="s">
        <v>26689</v>
      </c>
      <c r="V5895" s="33" t="s">
        <v>26484</v>
      </c>
      <c r="W5895" s="33" t="s">
        <v>26485</v>
      </c>
      <c r="X5895" s="33" t="s">
        <v>93</v>
      </c>
      <c r="Y5895" s="33">
        <v>470</v>
      </c>
      <c r="AA5895" s="33" t="s">
        <v>42844</v>
      </c>
      <c r="AB5895" s="33">
        <v>2552</v>
      </c>
      <c r="AC5895" s="103">
        <v>16103</v>
      </c>
    </row>
    <row r="5896" spans="1:29" ht="13" customHeight="1" x14ac:dyDescent="0.2">
      <c r="A5896" s="33" t="s">
        <v>2184</v>
      </c>
      <c r="B5896" s="33">
        <v>46</v>
      </c>
      <c r="C5896" s="33" t="s">
        <v>13</v>
      </c>
      <c r="D5896" s="33" t="s">
        <v>882</v>
      </c>
      <c r="E5896" s="33" t="s">
        <v>2185</v>
      </c>
      <c r="F5896" s="94">
        <v>42136</v>
      </c>
      <c r="G5896" s="33" t="s">
        <v>2186</v>
      </c>
      <c r="H5896" s="33" t="s">
        <v>2187</v>
      </c>
      <c r="I5896" s="33" t="s">
        <v>811</v>
      </c>
      <c r="J5896" s="62" t="s">
        <v>2188</v>
      </c>
      <c r="K5896" s="33" t="s">
        <v>2187</v>
      </c>
      <c r="L5896" s="33" t="s">
        <v>5147</v>
      </c>
      <c r="M5896" s="1" t="s">
        <v>48899</v>
      </c>
      <c r="N5896" s="33" t="s">
        <v>4952</v>
      </c>
      <c r="O5896" s="33" t="s">
        <v>2189</v>
      </c>
      <c r="P5896" s="33" t="s">
        <v>45771</v>
      </c>
      <c r="Q5896" s="33" t="s">
        <v>29986</v>
      </c>
      <c r="R5896"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896" s="33" t="s">
        <v>93</v>
      </c>
      <c r="T5896" s="33" t="s">
        <v>21</v>
      </c>
      <c r="U5896" s="33" t="s">
        <v>26689</v>
      </c>
      <c r="V5896" s="33" t="s">
        <v>26484</v>
      </c>
      <c r="W5896" s="33" t="s">
        <v>26485</v>
      </c>
      <c r="X5896" s="33" t="s">
        <v>93</v>
      </c>
      <c r="Y5896" s="33">
        <v>449</v>
      </c>
      <c r="AA5896" s="33" t="s">
        <v>42844</v>
      </c>
      <c r="AB5896" s="33">
        <v>2547</v>
      </c>
      <c r="AC5896" s="103">
        <v>16098</v>
      </c>
    </row>
    <row r="5897" spans="1:29" ht="13" customHeight="1" x14ac:dyDescent="0.2">
      <c r="A5897" s="33" t="s">
        <v>2174</v>
      </c>
      <c r="B5897" s="33">
        <v>28</v>
      </c>
      <c r="C5897" s="33" t="s">
        <v>13</v>
      </c>
      <c r="D5897" s="33" t="s">
        <v>78</v>
      </c>
      <c r="E5897" s="33" t="s">
        <v>18324</v>
      </c>
      <c r="F5897" s="94">
        <v>42136</v>
      </c>
      <c r="G5897" s="33" t="s">
        <v>2175</v>
      </c>
      <c r="H5897" s="33" t="s">
        <v>600</v>
      </c>
      <c r="I5897" s="33" t="s">
        <v>55</v>
      </c>
      <c r="J5897" s="62" t="s">
        <v>2176</v>
      </c>
      <c r="K5897" s="33" t="s">
        <v>601</v>
      </c>
      <c r="L5897" s="33" t="s">
        <v>602</v>
      </c>
      <c r="M5897" s="1" t="s">
        <v>49877</v>
      </c>
      <c r="N5897" s="33" t="s">
        <v>20</v>
      </c>
      <c r="O5897" s="33" t="s">
        <v>27711</v>
      </c>
      <c r="P5897" s="33" t="s">
        <v>947</v>
      </c>
      <c r="Q5897" s="33" t="s">
        <v>29986</v>
      </c>
      <c r="R5897" s="39" t="s">
        <v>27712</v>
      </c>
      <c r="S5897" s="33" t="s">
        <v>93</v>
      </c>
      <c r="T5897" s="33" t="s">
        <v>45897</v>
      </c>
      <c r="U5897" s="33" t="s">
        <v>49804</v>
      </c>
      <c r="V5897" s="33" t="s">
        <v>26482</v>
      </c>
      <c r="W5897" s="33" t="s">
        <v>26486</v>
      </c>
      <c r="X5897" s="33" t="s">
        <v>93</v>
      </c>
      <c r="Y5897" s="33">
        <v>441</v>
      </c>
      <c r="AA5897" s="33" t="s">
        <v>42844</v>
      </c>
      <c r="AB5897" s="33">
        <v>2548</v>
      </c>
      <c r="AC5897" s="103">
        <v>16096</v>
      </c>
    </row>
    <row r="5898" spans="1:29" ht="13" customHeight="1" x14ac:dyDescent="0.2">
      <c r="A5898" s="33" t="s">
        <v>2178</v>
      </c>
      <c r="B5898" s="33">
        <v>40</v>
      </c>
      <c r="C5898" s="33" t="s">
        <v>13</v>
      </c>
      <c r="D5898" s="33" t="s">
        <v>78</v>
      </c>
      <c r="F5898" s="94">
        <v>42136</v>
      </c>
      <c r="G5898" s="33" t="s">
        <v>2179</v>
      </c>
      <c r="H5898" s="33" t="s">
        <v>2180</v>
      </c>
      <c r="I5898" s="33" t="s">
        <v>45</v>
      </c>
      <c r="J5898" s="62" t="s">
        <v>2181</v>
      </c>
      <c r="K5898" s="33" t="s">
        <v>992</v>
      </c>
      <c r="L5898" s="33" t="s">
        <v>2182</v>
      </c>
      <c r="M5898" s="1" t="s">
        <v>46035</v>
      </c>
      <c r="N5898" s="33" t="s">
        <v>362</v>
      </c>
      <c r="O5898" s="33" t="s">
        <v>2183</v>
      </c>
      <c r="P5898" s="33" t="s">
        <v>947</v>
      </c>
      <c r="Q5898" s="33" t="s">
        <v>29986</v>
      </c>
      <c r="R5898"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898" s="33" t="s">
        <v>901</v>
      </c>
      <c r="T5898" s="33" t="s">
        <v>45897</v>
      </c>
      <c r="U5898" s="51" t="s">
        <v>49804</v>
      </c>
      <c r="AA5898" s="33" t="s">
        <v>42844</v>
      </c>
      <c r="AB5898" s="33">
        <v>2549</v>
      </c>
      <c r="AC5898" s="103">
        <v>16097</v>
      </c>
    </row>
    <row r="5899" spans="1:29" ht="13" customHeight="1" x14ac:dyDescent="0.2">
      <c r="A5899" s="33" t="s">
        <v>2190</v>
      </c>
      <c r="B5899" s="33">
        <v>40</v>
      </c>
      <c r="C5899" s="33" t="s">
        <v>13</v>
      </c>
      <c r="D5899" s="33" t="s">
        <v>30</v>
      </c>
      <c r="E5899" s="33" t="s">
        <v>2191</v>
      </c>
      <c r="F5899" s="94">
        <v>42136</v>
      </c>
      <c r="G5899" s="33" t="s">
        <v>2192</v>
      </c>
      <c r="H5899" s="33" t="s">
        <v>2193</v>
      </c>
      <c r="I5899" s="33" t="s">
        <v>38</v>
      </c>
      <c r="J5899" s="62" t="s">
        <v>2194</v>
      </c>
      <c r="K5899" s="33" t="s">
        <v>995</v>
      </c>
      <c r="L5899" s="33" t="s">
        <v>2195</v>
      </c>
      <c r="M5899" s="1" t="s">
        <v>48878</v>
      </c>
      <c r="N5899" s="33" t="s">
        <v>20</v>
      </c>
      <c r="O5899" s="33" t="s">
        <v>36642</v>
      </c>
      <c r="P5899" s="33" t="s">
        <v>45771</v>
      </c>
      <c r="Q5899" s="33" t="s">
        <v>29986</v>
      </c>
      <c r="R5899" s="39" t="str">
        <f>HYPERLINK("http://www.ocregister.com/articles/santa-661469-involved-margarita.html","http://www.ocregister.com/articles/santa-661469-involved-margarita.html")</f>
        <v>http://www.ocregister.com/articles/santa-661469-involved-margarita.html</v>
      </c>
      <c r="S5899" s="33" t="s">
        <v>509</v>
      </c>
      <c r="T5899" s="33" t="s">
        <v>28</v>
      </c>
      <c r="U5899" s="33" t="s">
        <v>26487</v>
      </c>
      <c r="V5899" s="33" t="s">
        <v>26482</v>
      </c>
      <c r="W5899" s="33" t="s">
        <v>26485</v>
      </c>
      <c r="X5899" s="33" t="s">
        <v>93</v>
      </c>
      <c r="Y5899" s="33">
        <v>450</v>
      </c>
      <c r="AA5899" s="33" t="s">
        <v>42844</v>
      </c>
      <c r="AB5899" s="33">
        <v>2550</v>
      </c>
      <c r="AC5899" s="103">
        <v>16099</v>
      </c>
    </row>
    <row r="5900" spans="1:29" ht="13" customHeight="1" x14ac:dyDescent="0.2">
      <c r="A5900" s="33" t="s">
        <v>2217</v>
      </c>
      <c r="B5900" s="33">
        <v>28</v>
      </c>
      <c r="C5900" s="33" t="s">
        <v>13</v>
      </c>
      <c r="D5900" s="33" t="s">
        <v>30</v>
      </c>
      <c r="E5900" s="33" t="s">
        <v>2218</v>
      </c>
      <c r="F5900" s="94">
        <v>42135</v>
      </c>
      <c r="G5900" s="33" t="s">
        <v>2219</v>
      </c>
      <c r="H5900" s="33" t="s">
        <v>2070</v>
      </c>
      <c r="I5900" s="33" t="s">
        <v>55</v>
      </c>
      <c r="J5900" s="62" t="s">
        <v>2220</v>
      </c>
      <c r="K5900" s="33" t="s">
        <v>2221</v>
      </c>
      <c r="L5900" s="33" t="s">
        <v>5021</v>
      </c>
      <c r="M5900" s="1" t="s">
        <v>46186</v>
      </c>
      <c r="N5900" s="33" t="s">
        <v>20</v>
      </c>
      <c r="O5900" s="33" t="s">
        <v>2222</v>
      </c>
      <c r="P5900" s="33" t="s">
        <v>45771</v>
      </c>
      <c r="Q5900" s="33" t="s">
        <v>29986</v>
      </c>
      <c r="R5900" s="39" t="str">
        <f>HYPERLINK("http://www.news4jax.com/news/st-johns-county-investiges-deputy-involved-shooting/32947972","http://www.news4jax.com/news/st-johns-county-investiges-deputy-involved-shooting/32947972")</f>
        <v>http://www.news4jax.com/news/st-johns-county-investiges-deputy-involved-shooting/32947972</v>
      </c>
      <c r="S5900" s="33" t="s">
        <v>509</v>
      </c>
      <c r="T5900" s="33" t="s">
        <v>21</v>
      </c>
      <c r="U5900" s="33" t="s">
        <v>26505</v>
      </c>
      <c r="V5900" s="33" t="s">
        <v>26482</v>
      </c>
      <c r="W5900" s="33" t="s">
        <v>26485</v>
      </c>
      <c r="X5900" s="33" t="s">
        <v>93</v>
      </c>
      <c r="Y5900" s="33">
        <v>444</v>
      </c>
      <c r="AA5900" s="33" t="s">
        <v>42843</v>
      </c>
      <c r="AB5900" s="33">
        <v>2544</v>
      </c>
      <c r="AC5900" s="103">
        <v>16091</v>
      </c>
    </row>
    <row r="5901" spans="1:29" ht="13" customHeight="1" x14ac:dyDescent="0.2">
      <c r="A5901" s="33" t="s">
        <v>2223</v>
      </c>
      <c r="B5901" s="33">
        <v>55</v>
      </c>
      <c r="C5901" s="33" t="s">
        <v>13</v>
      </c>
      <c r="D5901" s="33" t="s">
        <v>30</v>
      </c>
      <c r="E5901" s="33" t="s">
        <v>2224</v>
      </c>
      <c r="F5901" s="94">
        <v>42135</v>
      </c>
      <c r="G5901" s="33" t="s">
        <v>2225</v>
      </c>
      <c r="H5901" s="33" t="s">
        <v>2226</v>
      </c>
      <c r="I5901" s="33" t="s">
        <v>337</v>
      </c>
      <c r="J5901" s="62" t="s">
        <v>2227</v>
      </c>
      <c r="K5901" s="33" t="s">
        <v>2228</v>
      </c>
      <c r="L5901" s="33" t="s">
        <v>2229</v>
      </c>
      <c r="M5901" s="1" t="s">
        <v>48280</v>
      </c>
      <c r="N5901" s="33" t="s">
        <v>362</v>
      </c>
      <c r="O5901" s="33" t="s">
        <v>2230</v>
      </c>
      <c r="P5901" s="33" t="s">
        <v>45771</v>
      </c>
      <c r="Q5901" s="33" t="s">
        <v>29986</v>
      </c>
      <c r="R5901" s="39" t="str">
        <f>HYPERLINK("http://www.wral.com/man-dies-while-in-police-custody-in-enfield/14637653/","http://www.wral.com/man-dies-while-in-police-custody-in-enfield/14637653/")</f>
        <v>http://www.wral.com/man-dies-while-in-police-custody-in-enfield/14637653/</v>
      </c>
      <c r="S5901" s="33" t="s">
        <v>93</v>
      </c>
      <c r="T5901" s="33" t="s">
        <v>45897</v>
      </c>
      <c r="U5901" s="51" t="s">
        <v>49804</v>
      </c>
      <c r="AA5901" s="33" t="s">
        <v>42843</v>
      </c>
      <c r="AB5901" s="33">
        <v>2545</v>
      </c>
      <c r="AC5901" s="103">
        <v>16086</v>
      </c>
    </row>
    <row r="5902" spans="1:29" ht="13" customHeight="1" x14ac:dyDescent="0.2">
      <c r="A5902" s="33" t="s">
        <v>2204</v>
      </c>
      <c r="B5902" s="33">
        <v>30</v>
      </c>
      <c r="C5902" s="33" t="s">
        <v>13</v>
      </c>
      <c r="D5902" s="33" t="s">
        <v>78</v>
      </c>
      <c r="E5902" s="33" t="s">
        <v>2205</v>
      </c>
      <c r="F5902" s="94">
        <v>42135</v>
      </c>
      <c r="G5902" s="33" t="s">
        <v>2206</v>
      </c>
      <c r="H5902" s="33" t="s">
        <v>867</v>
      </c>
      <c r="I5902" s="33" t="s">
        <v>66</v>
      </c>
      <c r="J5902" s="62" t="s">
        <v>2207</v>
      </c>
      <c r="K5902" s="33" t="s">
        <v>67</v>
      </c>
      <c r="L5902" s="33" t="s">
        <v>868</v>
      </c>
      <c r="M5902" s="1" t="s">
        <v>46465</v>
      </c>
      <c r="N5902" s="33" t="s">
        <v>20</v>
      </c>
      <c r="O5902" s="33" t="s">
        <v>2208</v>
      </c>
      <c r="P5902" s="33" t="s">
        <v>42395</v>
      </c>
      <c r="Q5902" s="33" t="s">
        <v>29986</v>
      </c>
      <c r="R5902"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02" s="33" t="s">
        <v>93</v>
      </c>
      <c r="T5902" s="33" t="s">
        <v>350</v>
      </c>
      <c r="U5902" s="33" t="s">
        <v>26775</v>
      </c>
      <c r="V5902" s="33" t="s">
        <v>26484</v>
      </c>
      <c r="W5902" s="33" t="s">
        <v>26483</v>
      </c>
      <c r="X5902" s="33" t="s">
        <v>93</v>
      </c>
      <c r="Y5902" s="33">
        <v>437</v>
      </c>
      <c r="AA5902" s="33" t="s">
        <v>42844</v>
      </c>
      <c r="AB5902" s="33">
        <v>2546</v>
      </c>
      <c r="AC5902" s="103">
        <v>16090</v>
      </c>
    </row>
    <row r="5903" spans="1:29" ht="13" customHeight="1" x14ac:dyDescent="0.2">
      <c r="A5903" s="33" t="s">
        <v>2231</v>
      </c>
      <c r="B5903" s="33">
        <v>47</v>
      </c>
      <c r="C5903" s="33" t="s">
        <v>13</v>
      </c>
      <c r="D5903" s="33" t="s">
        <v>30</v>
      </c>
      <c r="F5903" s="94">
        <v>42134</v>
      </c>
      <c r="G5903" s="33" t="s">
        <v>2232</v>
      </c>
      <c r="H5903" s="33" t="s">
        <v>823</v>
      </c>
      <c r="I5903" s="33" t="s">
        <v>281</v>
      </c>
      <c r="J5903" s="62" t="s">
        <v>2233</v>
      </c>
      <c r="K5903" s="33" t="s">
        <v>824</v>
      </c>
      <c r="L5903" s="33" t="s">
        <v>825</v>
      </c>
      <c r="M5903" s="1" t="s">
        <v>46207</v>
      </c>
      <c r="N5903" s="33" t="s">
        <v>20</v>
      </c>
      <c r="O5903" s="33" t="s">
        <v>2234</v>
      </c>
      <c r="P5903" s="33" t="s">
        <v>45771</v>
      </c>
      <c r="Q5903" s="33" t="s">
        <v>29986</v>
      </c>
      <c r="R5903" s="39" t="str">
        <f>HYPERLINK("http://www.kirotv.com/news/news/tacoma-police-shoot-and-kill-armed-man-outside-his/nmDNM/","http://www.kirotv.com/news/news/tacoma-police-shoot-and-kill-armed-man-outside-his/nmDNM/")</f>
        <v>http://www.kirotv.com/news/news/tacoma-police-shoot-and-kill-armed-man-outside-his/nmDNM/</v>
      </c>
      <c r="S5903" s="33" t="s">
        <v>2235</v>
      </c>
      <c r="T5903" s="33" t="s">
        <v>21</v>
      </c>
      <c r="U5903" s="33" t="s">
        <v>26689</v>
      </c>
      <c r="V5903" s="33" t="s">
        <v>26484</v>
      </c>
      <c r="W5903" s="33" t="s">
        <v>26485</v>
      </c>
      <c r="X5903" s="33" t="s">
        <v>93</v>
      </c>
      <c r="Y5903" s="33">
        <v>453</v>
      </c>
      <c r="AA5903" s="33" t="s">
        <v>42844</v>
      </c>
      <c r="AB5903" s="33">
        <v>2542</v>
      </c>
      <c r="AC5903" s="103">
        <v>16088</v>
      </c>
    </row>
    <row r="5904" spans="1:29" ht="13" customHeight="1" x14ac:dyDescent="0.2">
      <c r="A5904" s="33" t="s">
        <v>2196</v>
      </c>
      <c r="B5904" s="33">
        <v>34</v>
      </c>
      <c r="C5904" s="33" t="s">
        <v>13</v>
      </c>
      <c r="D5904" s="33" t="s">
        <v>78</v>
      </c>
      <c r="E5904" s="33" t="s">
        <v>2197</v>
      </c>
      <c r="F5904" s="94">
        <v>42134</v>
      </c>
      <c r="G5904" s="33" t="s">
        <v>2198</v>
      </c>
      <c r="H5904" s="33" t="s">
        <v>2199</v>
      </c>
      <c r="I5904" s="33" t="s">
        <v>45</v>
      </c>
      <c r="J5904" s="62" t="s">
        <v>2200</v>
      </c>
      <c r="K5904" s="33" t="s">
        <v>2201</v>
      </c>
      <c r="L5904" s="33" t="s">
        <v>2202</v>
      </c>
      <c r="M5904" s="1" t="s">
        <v>48281</v>
      </c>
      <c r="N5904" s="33" t="s">
        <v>20</v>
      </c>
      <c r="O5904" s="33" t="s">
        <v>2203</v>
      </c>
      <c r="P5904" s="33" t="s">
        <v>45771</v>
      </c>
      <c r="Q5904" s="33" t="s">
        <v>29986</v>
      </c>
      <c r="R5904"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04" s="33" t="s">
        <v>93</v>
      </c>
      <c r="T5904" s="33" t="s">
        <v>350</v>
      </c>
      <c r="U5904" s="33" t="s">
        <v>26775</v>
      </c>
      <c r="V5904" s="33" t="s">
        <v>26482</v>
      </c>
      <c r="W5904" s="33" t="s">
        <v>26483</v>
      </c>
      <c r="X5904" s="33" t="s">
        <v>93</v>
      </c>
      <c r="Y5904" s="33">
        <v>455</v>
      </c>
      <c r="AA5904" s="33" t="s">
        <v>42844</v>
      </c>
      <c r="AB5904" s="33">
        <v>2543</v>
      </c>
      <c r="AC5904" s="103">
        <v>16089</v>
      </c>
    </row>
    <row r="5905" spans="1:29" ht="13" customHeight="1" x14ac:dyDescent="0.2">
      <c r="A5905" s="33" t="s">
        <v>2209</v>
      </c>
      <c r="B5905" s="33">
        <v>35</v>
      </c>
      <c r="C5905" s="33" t="s">
        <v>13</v>
      </c>
      <c r="D5905" s="33" t="s">
        <v>30</v>
      </c>
      <c r="E5905" s="33" t="s">
        <v>2210</v>
      </c>
      <c r="F5905" s="94">
        <v>42132</v>
      </c>
      <c r="G5905" s="33" t="s">
        <v>2211</v>
      </c>
      <c r="H5905" s="33" t="s">
        <v>2212</v>
      </c>
      <c r="I5905" s="33" t="s">
        <v>111</v>
      </c>
      <c r="J5905" s="62" t="s">
        <v>2213</v>
      </c>
      <c r="K5905" s="33" t="s">
        <v>2214</v>
      </c>
      <c r="L5905" s="33" t="s">
        <v>2215</v>
      </c>
      <c r="M5905" s="1" t="s">
        <v>48283</v>
      </c>
      <c r="N5905" s="33" t="s">
        <v>20</v>
      </c>
      <c r="O5905" s="33" t="s">
        <v>2216</v>
      </c>
      <c r="P5905" s="33" t="s">
        <v>45771</v>
      </c>
      <c r="Q5905" s="33" t="s">
        <v>29986</v>
      </c>
      <c r="R5905" s="39" t="str">
        <f>HYPERLINK("http://www.kpho.com/story/29033947/man-dead-after-officer-involved-shooting-in-kearny","http://www.kpho.com/story/29033947/man-dead-after-officer-involved-shooting-in-kearny")</f>
        <v>http://www.kpho.com/story/29033947/man-dead-after-officer-involved-shooting-in-kearny</v>
      </c>
      <c r="S5905" s="33" t="s">
        <v>22</v>
      </c>
      <c r="T5905" s="33" t="s">
        <v>21</v>
      </c>
      <c r="U5905" s="33" t="s">
        <v>28142</v>
      </c>
      <c r="V5905" s="33" t="s">
        <v>26484</v>
      </c>
      <c r="W5905" s="33" t="s">
        <v>26485</v>
      </c>
      <c r="X5905" s="33" t="s">
        <v>93</v>
      </c>
      <c r="Y5905" s="33">
        <v>439</v>
      </c>
      <c r="AA5905" s="33" t="s">
        <v>42843</v>
      </c>
      <c r="AB5905" s="33">
        <v>2540</v>
      </c>
      <c r="AC5905" s="103">
        <v>16080</v>
      </c>
    </row>
    <row r="5906" spans="1:29" ht="13" customHeight="1" x14ac:dyDescent="0.2">
      <c r="A5906" s="33" t="s">
        <v>2244</v>
      </c>
      <c r="B5906" s="33">
        <v>48</v>
      </c>
      <c r="C5906" s="33" t="s">
        <v>13</v>
      </c>
      <c r="D5906" s="33" t="s">
        <v>78</v>
      </c>
      <c r="E5906" s="33" t="s">
        <v>2245</v>
      </c>
      <c r="F5906" s="94">
        <v>42132</v>
      </c>
      <c r="G5906" s="33" t="s">
        <v>2246</v>
      </c>
      <c r="H5906" s="33" t="s">
        <v>2129</v>
      </c>
      <c r="I5906" s="33" t="s">
        <v>18</v>
      </c>
      <c r="J5906" s="62" t="s">
        <v>2247</v>
      </c>
      <c r="K5906" s="33" t="s">
        <v>1655</v>
      </c>
      <c r="L5906" s="33" t="s">
        <v>2248</v>
      </c>
      <c r="M5906" s="1" t="s">
        <v>45981</v>
      </c>
      <c r="N5906" s="33" t="s">
        <v>20</v>
      </c>
      <c r="O5906" s="33" t="s">
        <v>2249</v>
      </c>
      <c r="P5906" s="33" t="s">
        <v>947</v>
      </c>
      <c r="Q5906" s="33" t="s">
        <v>29986</v>
      </c>
      <c r="R5906" s="39" t="str">
        <f>HYPERLINK("http://www.nola.com/crime/index.ssf/2015/05/officer-involved_shooting_repo.html","http://www.nola.com/crime/index.ssf/2015/05/officer-involved_shooting_repo.html")</f>
        <v>http://www.nola.com/crime/index.ssf/2015/05/officer-involved_shooting_repo.html</v>
      </c>
      <c r="S5906" s="33" t="s">
        <v>93</v>
      </c>
      <c r="T5906" s="33" t="s">
        <v>21</v>
      </c>
      <c r="U5906" s="33" t="s">
        <v>26689</v>
      </c>
      <c r="V5906" s="33" t="s">
        <v>26484</v>
      </c>
      <c r="W5906" s="33" t="s">
        <v>26485</v>
      </c>
      <c r="X5906" s="33" t="s">
        <v>93</v>
      </c>
      <c r="Y5906" s="33">
        <v>451</v>
      </c>
      <c r="AA5906" s="33" t="s">
        <v>42844</v>
      </c>
      <c r="AB5906" s="33">
        <v>2539</v>
      </c>
      <c r="AC5906" s="103">
        <v>16082</v>
      </c>
    </row>
    <row r="5907" spans="1:29" ht="13" customHeight="1" x14ac:dyDescent="0.2">
      <c r="A5907" s="33" t="s">
        <v>2250</v>
      </c>
      <c r="B5907" s="33">
        <v>58</v>
      </c>
      <c r="C5907" s="33" t="s">
        <v>13</v>
      </c>
      <c r="D5907" s="33" t="s">
        <v>30</v>
      </c>
      <c r="E5907" s="33" t="s">
        <v>2251</v>
      </c>
      <c r="F5907" s="94">
        <v>42132</v>
      </c>
      <c r="G5907" s="33" t="s">
        <v>2252</v>
      </c>
      <c r="H5907" s="33" t="s">
        <v>2253</v>
      </c>
      <c r="I5907" s="33" t="s">
        <v>392</v>
      </c>
      <c r="J5907" s="62" t="s">
        <v>2254</v>
      </c>
      <c r="K5907" s="33" t="s">
        <v>2255</v>
      </c>
      <c r="L5907" s="33" t="s">
        <v>2256</v>
      </c>
      <c r="M5907" s="1" t="s">
        <v>48282</v>
      </c>
      <c r="N5907" s="33" t="s">
        <v>20</v>
      </c>
      <c r="O5907" s="33" t="s">
        <v>2257</v>
      </c>
      <c r="P5907" s="33" t="s">
        <v>2258</v>
      </c>
      <c r="Q5907" s="33" t="s">
        <v>29986</v>
      </c>
      <c r="R5907"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07" s="33" t="s">
        <v>509</v>
      </c>
      <c r="T5907" s="33" t="s">
        <v>21</v>
      </c>
      <c r="U5907" s="33" t="s">
        <v>26689</v>
      </c>
      <c r="V5907" s="33" t="s">
        <v>26484</v>
      </c>
      <c r="W5907" s="33" t="s">
        <v>26485</v>
      </c>
      <c r="X5907" s="33" t="s">
        <v>93</v>
      </c>
      <c r="Y5907" s="33">
        <v>443</v>
      </c>
      <c r="AA5907" s="33" t="s">
        <v>42843</v>
      </c>
      <c r="AB5907" s="33">
        <v>2538</v>
      </c>
      <c r="AC5907" s="103">
        <v>16083</v>
      </c>
    </row>
    <row r="5908" spans="1:29" ht="13" customHeight="1" x14ac:dyDescent="0.2">
      <c r="A5908" s="33" t="s">
        <v>2236</v>
      </c>
      <c r="B5908" s="33">
        <v>31</v>
      </c>
      <c r="C5908" s="33" t="s">
        <v>13</v>
      </c>
      <c r="D5908" s="33" t="s">
        <v>78</v>
      </c>
      <c r="E5908" s="33" t="s">
        <v>2237</v>
      </c>
      <c r="F5908" s="94">
        <v>42132</v>
      </c>
      <c r="G5908" s="33" t="s">
        <v>2238</v>
      </c>
      <c r="H5908" s="33" t="s">
        <v>2239</v>
      </c>
      <c r="I5908" s="33" t="s">
        <v>121</v>
      </c>
      <c r="J5908" s="62" t="s">
        <v>2240</v>
      </c>
      <c r="K5908" s="33" t="s">
        <v>2241</v>
      </c>
      <c r="L5908" s="33" t="s">
        <v>2242</v>
      </c>
      <c r="M5908" s="1" t="s">
        <v>48284</v>
      </c>
      <c r="N5908" s="33" t="s">
        <v>20</v>
      </c>
      <c r="O5908" s="33" t="s">
        <v>2243</v>
      </c>
      <c r="P5908" s="33" t="s">
        <v>45777</v>
      </c>
      <c r="Q5908" s="33" t="s">
        <v>29986</v>
      </c>
      <c r="R5908"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08" s="33" t="s">
        <v>901</v>
      </c>
      <c r="T5908" s="33" t="s">
        <v>350</v>
      </c>
      <c r="U5908" s="33" t="s">
        <v>26775</v>
      </c>
      <c r="V5908" s="33" t="s">
        <v>26484</v>
      </c>
      <c r="W5908" s="33" t="s">
        <v>26483</v>
      </c>
      <c r="X5908" s="33" t="s">
        <v>93</v>
      </c>
      <c r="Y5908" s="33">
        <v>454</v>
      </c>
      <c r="AA5908" s="33" t="s">
        <v>42844</v>
      </c>
      <c r="AB5908" s="33">
        <v>2541</v>
      </c>
      <c r="AC5908" s="103">
        <v>16081</v>
      </c>
    </row>
    <row r="5909" spans="1:29" ht="13" customHeight="1" x14ac:dyDescent="0.2">
      <c r="A5909" s="33" t="s">
        <v>2276</v>
      </c>
      <c r="B5909" s="33">
        <v>38</v>
      </c>
      <c r="C5909" s="33" t="s">
        <v>13</v>
      </c>
      <c r="D5909" s="33" t="s">
        <v>30</v>
      </c>
      <c r="E5909" s="33" t="s">
        <v>2277</v>
      </c>
      <c r="F5909" s="94">
        <v>42131</v>
      </c>
      <c r="G5909" s="33" t="s">
        <v>2278</v>
      </c>
      <c r="H5909" s="33" t="s">
        <v>2279</v>
      </c>
      <c r="I5909" s="33" t="s">
        <v>392</v>
      </c>
      <c r="J5909" s="62" t="s">
        <v>2280</v>
      </c>
      <c r="K5909" s="33" t="s">
        <v>2281</v>
      </c>
      <c r="L5909" s="33" t="s">
        <v>2282</v>
      </c>
      <c r="M5909" s="1" t="s">
        <v>48285</v>
      </c>
      <c r="N5909" s="33" t="s">
        <v>20</v>
      </c>
      <c r="O5909" s="33" t="s">
        <v>2283</v>
      </c>
      <c r="P5909" s="33" t="s">
        <v>45771</v>
      </c>
      <c r="Q5909" s="33" t="s">
        <v>29986</v>
      </c>
      <c r="R5909" s="39" t="str">
        <f>HYPERLINK("http://www.recordonline.com/article/20150507/NEWS/150509481","http://www.recordonline.com/article/20150507/NEWS/150509481")</f>
        <v>http://www.recordonline.com/article/20150507/NEWS/150509481</v>
      </c>
      <c r="S5909" s="33" t="s">
        <v>93</v>
      </c>
      <c r="T5909" s="33" t="s">
        <v>21</v>
      </c>
      <c r="U5909" s="33" t="s">
        <v>26682</v>
      </c>
      <c r="V5909" s="33" t="s">
        <v>26482</v>
      </c>
      <c r="W5909" s="33" t="s">
        <v>26483</v>
      </c>
      <c r="X5909" s="33" t="s">
        <v>93</v>
      </c>
      <c r="Y5909" s="33">
        <v>435</v>
      </c>
      <c r="AA5909" s="33" t="s">
        <v>42844</v>
      </c>
      <c r="AB5909" s="33">
        <v>2536</v>
      </c>
      <c r="AC5909" s="103">
        <v>16077</v>
      </c>
    </row>
    <row r="5910" spans="1:29" ht="13" customHeight="1" x14ac:dyDescent="0.2">
      <c r="A5910" s="33" t="s">
        <v>2266</v>
      </c>
      <c r="B5910" s="33">
        <v>72</v>
      </c>
      <c r="C5910" s="33" t="s">
        <v>13</v>
      </c>
      <c r="D5910" s="33" t="s">
        <v>30</v>
      </c>
      <c r="F5910" s="94">
        <v>42131</v>
      </c>
      <c r="G5910" s="33" t="s">
        <v>2267</v>
      </c>
      <c r="H5910" s="33" t="s">
        <v>2268</v>
      </c>
      <c r="I5910" s="33" t="s">
        <v>159</v>
      </c>
      <c r="J5910" s="62" t="s">
        <v>2269</v>
      </c>
      <c r="K5910" s="33" t="s">
        <v>1236</v>
      </c>
      <c r="L5910" s="33" t="s">
        <v>2270</v>
      </c>
      <c r="M5910" s="1" t="s">
        <v>48286</v>
      </c>
      <c r="N5910" s="33" t="s">
        <v>20</v>
      </c>
      <c r="O5910" s="33" t="s">
        <v>2271</v>
      </c>
      <c r="P5910" s="33" t="s">
        <v>45772</v>
      </c>
      <c r="Q5910" s="33" t="s">
        <v>29986</v>
      </c>
      <c r="R5910" s="39" t="str">
        <f>HYPERLINK("http://www.wsbtv.com/news/news/local/gwinnett-county-police-investigate-officer-involve/nmBY5/","http://www.wsbtv.com/news/news/local/gwinnett-county-police-investigate-officer-involve/nmBY5/")</f>
        <v>http://www.wsbtv.com/news/news/local/gwinnett-county-police-investigate-officer-involve/nmBY5/</v>
      </c>
      <c r="S5910" s="33" t="s">
        <v>509</v>
      </c>
      <c r="T5910" s="33" t="s">
        <v>21</v>
      </c>
      <c r="U5910" s="33" t="s">
        <v>26682</v>
      </c>
      <c r="V5910" s="33" t="s">
        <v>26482</v>
      </c>
      <c r="W5910" s="33" t="s">
        <v>26485</v>
      </c>
      <c r="X5910" s="33" t="s">
        <v>93</v>
      </c>
      <c r="Y5910" s="33">
        <v>433</v>
      </c>
      <c r="AA5910" s="33" t="s">
        <v>42844</v>
      </c>
      <c r="AB5910" s="33">
        <v>2535</v>
      </c>
      <c r="AC5910" s="103">
        <v>16076</v>
      </c>
    </row>
    <row r="5911" spans="1:29" ht="13" customHeight="1" x14ac:dyDescent="0.2">
      <c r="A5911" s="33" t="s">
        <v>2259</v>
      </c>
      <c r="B5911" s="33">
        <v>21</v>
      </c>
      <c r="C5911" s="33" t="s">
        <v>13</v>
      </c>
      <c r="D5911" s="33" t="s">
        <v>78</v>
      </c>
      <c r="E5911" s="33" t="s">
        <v>2260</v>
      </c>
      <c r="F5911" s="94">
        <v>42131</v>
      </c>
      <c r="G5911" s="33" t="s">
        <v>2261</v>
      </c>
      <c r="H5911" s="33" t="s">
        <v>2262</v>
      </c>
      <c r="I5911" s="33" t="s">
        <v>38</v>
      </c>
      <c r="J5911" s="62" t="s">
        <v>2263</v>
      </c>
      <c r="K5911" s="33" t="s">
        <v>91</v>
      </c>
      <c r="L5911" s="33" t="s">
        <v>383</v>
      </c>
      <c r="M5911" s="1" t="s">
        <v>45973</v>
      </c>
      <c r="N5911" s="33" t="s">
        <v>20</v>
      </c>
      <c r="O5911" s="33" t="s">
        <v>2264</v>
      </c>
      <c r="P5911" s="33" t="s">
        <v>947</v>
      </c>
      <c r="Q5911" s="33" t="s">
        <v>29986</v>
      </c>
      <c r="R5911"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11" s="33" t="s">
        <v>93</v>
      </c>
      <c r="T5911" s="33" t="s">
        <v>350</v>
      </c>
      <c r="U5911" s="33" t="s">
        <v>26775</v>
      </c>
      <c r="V5911" s="33" t="s">
        <v>26484</v>
      </c>
      <c r="W5911" s="33" t="s">
        <v>26483</v>
      </c>
      <c r="X5911" s="33" t="s">
        <v>93</v>
      </c>
      <c r="Y5911" s="33">
        <v>436</v>
      </c>
      <c r="AA5911" s="33" t="s">
        <v>42842</v>
      </c>
      <c r="AB5911" s="33">
        <v>2537</v>
      </c>
      <c r="AC5911" s="103">
        <v>16075</v>
      </c>
    </row>
    <row r="5912" spans="1:29" ht="13" customHeight="1" x14ac:dyDescent="0.2">
      <c r="A5912" s="33" t="s">
        <v>2272</v>
      </c>
      <c r="B5912" s="33">
        <v>18</v>
      </c>
      <c r="C5912" s="33" t="s">
        <v>13</v>
      </c>
      <c r="D5912" s="33" t="s">
        <v>30</v>
      </c>
      <c r="E5912" s="33" t="s">
        <v>2273</v>
      </c>
      <c r="F5912" s="94">
        <v>42130</v>
      </c>
      <c r="G5912" s="33" t="s">
        <v>2274</v>
      </c>
      <c r="H5912" s="33" t="s">
        <v>638</v>
      </c>
      <c r="I5912" s="33" t="s">
        <v>337</v>
      </c>
      <c r="J5912" s="62">
        <v>27587</v>
      </c>
      <c r="K5912" s="33" t="s">
        <v>639</v>
      </c>
      <c r="L5912" s="33" t="s">
        <v>640</v>
      </c>
      <c r="M5912" s="1" t="s">
        <v>48193</v>
      </c>
      <c r="N5912" s="33" t="s">
        <v>20</v>
      </c>
      <c r="O5912" s="33" t="s">
        <v>2275</v>
      </c>
      <c r="P5912" s="33" t="s">
        <v>45771</v>
      </c>
      <c r="Q5912" s="33" t="s">
        <v>29986</v>
      </c>
      <c r="R5912" s="39" t="str">
        <f>HYPERLINK("http://www.wsoctv.com/news/news/local/police-investigate-officer-involved-shooting-wake-/nmBQL/","http://www.wsoctv.com/news/news/local/police-investigate-officer-involved-shooting-wake-/nmBQL/")</f>
        <v>http://www.wsoctv.com/news/news/local/police-investigate-officer-involved-shooting-wake-/nmBQL/</v>
      </c>
      <c r="S5912" s="33" t="s">
        <v>22</v>
      </c>
      <c r="T5912" s="33" t="s">
        <v>21</v>
      </c>
      <c r="U5912" s="33" t="s">
        <v>26689</v>
      </c>
      <c r="V5912" s="33" t="s">
        <v>26484</v>
      </c>
      <c r="W5912" s="33" t="s">
        <v>26483</v>
      </c>
      <c r="X5912" s="33" t="s">
        <v>93</v>
      </c>
      <c r="Y5912" s="33">
        <v>432</v>
      </c>
      <c r="AA5912" s="33" t="s">
        <v>42844</v>
      </c>
      <c r="AB5912" s="33">
        <v>2534</v>
      </c>
      <c r="AC5912" s="103">
        <v>16071</v>
      </c>
    </row>
    <row r="5913" spans="1:29" ht="13" customHeight="1" x14ac:dyDescent="0.2">
      <c r="A5913" s="33" t="s">
        <v>2292</v>
      </c>
      <c r="B5913" s="33">
        <v>32</v>
      </c>
      <c r="C5913" s="33" t="s">
        <v>13</v>
      </c>
      <c r="D5913" s="33" t="s">
        <v>14</v>
      </c>
      <c r="E5913" s="33" t="s">
        <v>2293</v>
      </c>
      <c r="F5913" s="94">
        <v>42129</v>
      </c>
      <c r="G5913" s="33" t="s">
        <v>2294</v>
      </c>
      <c r="H5913" s="33" t="s">
        <v>2295</v>
      </c>
      <c r="I5913" s="33" t="s">
        <v>38</v>
      </c>
      <c r="J5913" s="62">
        <v>91733</v>
      </c>
      <c r="K5913" s="33" t="s">
        <v>91</v>
      </c>
      <c r="L5913" s="33" t="s">
        <v>383</v>
      </c>
      <c r="M5913" s="1" t="s">
        <v>45973</v>
      </c>
      <c r="N5913" s="33" t="s">
        <v>20</v>
      </c>
      <c r="O5913" s="33" t="s">
        <v>2296</v>
      </c>
      <c r="P5913" s="33" t="s">
        <v>947</v>
      </c>
      <c r="Q5913" s="33" t="s">
        <v>29986</v>
      </c>
      <c r="R591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13" s="33" t="s">
        <v>22</v>
      </c>
      <c r="T5913" s="33" t="s">
        <v>21</v>
      </c>
      <c r="U5913" s="33" t="s">
        <v>26682</v>
      </c>
      <c r="V5913" s="33" t="s">
        <v>26484</v>
      </c>
      <c r="W5913" s="33" t="s">
        <v>26485</v>
      </c>
      <c r="X5913" s="33" t="s">
        <v>93</v>
      </c>
      <c r="Y5913" s="33">
        <v>430</v>
      </c>
      <c r="AA5913" s="33" t="s">
        <v>42844</v>
      </c>
      <c r="AB5913" s="33">
        <v>2532</v>
      </c>
      <c r="AC5913" s="103">
        <v>16067</v>
      </c>
    </row>
    <row r="5914" spans="1:29" ht="13" customHeight="1" x14ac:dyDescent="0.2">
      <c r="A5914" s="33" t="s">
        <v>2299</v>
      </c>
      <c r="B5914" s="33">
        <v>46</v>
      </c>
      <c r="C5914" s="33" t="s">
        <v>13</v>
      </c>
      <c r="D5914" s="33" t="s">
        <v>30</v>
      </c>
      <c r="E5914" s="33" t="s">
        <v>2300</v>
      </c>
      <c r="F5914" s="94">
        <v>42129</v>
      </c>
      <c r="G5914" s="33" t="s">
        <v>2301</v>
      </c>
      <c r="H5914" s="33" t="s">
        <v>2302</v>
      </c>
      <c r="I5914" s="33" t="s">
        <v>224</v>
      </c>
      <c r="J5914" s="62">
        <v>24301</v>
      </c>
      <c r="K5914" s="33" t="s">
        <v>2302</v>
      </c>
      <c r="L5914" s="33" t="s">
        <v>2303</v>
      </c>
      <c r="M5914" s="1" t="s">
        <v>48287</v>
      </c>
      <c r="N5914" s="33" t="s">
        <v>20</v>
      </c>
      <c r="O5914" s="33" t="s">
        <v>2304</v>
      </c>
      <c r="P5914" s="33" t="s">
        <v>45771</v>
      </c>
      <c r="Q5914" s="33" t="s">
        <v>29986</v>
      </c>
      <c r="R5914" s="39" t="str">
        <f>HYPERLINK("http://www.wsls.com/story/28977735/vsp-investigating-officer-involved-shooting-in-pulaski","http://www.wsls.com/story/28977735/vsp-investigating-officer-involved-shooting-in-pulaski")</f>
        <v>http://www.wsls.com/story/28977735/vsp-investigating-officer-involved-shooting-in-pulaski</v>
      </c>
      <c r="S5914" s="33" t="s">
        <v>509</v>
      </c>
      <c r="T5914" s="33" t="s">
        <v>21</v>
      </c>
      <c r="U5914" s="33" t="s">
        <v>26689</v>
      </c>
      <c r="V5914" s="33" t="s">
        <v>26484</v>
      </c>
      <c r="W5914" s="33" t="s">
        <v>26485</v>
      </c>
      <c r="X5914" s="33" t="s">
        <v>93</v>
      </c>
      <c r="Y5914" s="33">
        <v>434</v>
      </c>
      <c r="AA5914" s="33" t="s">
        <v>42843</v>
      </c>
      <c r="AB5914" s="33">
        <v>2531</v>
      </c>
      <c r="AC5914" s="103">
        <v>16068</v>
      </c>
    </row>
    <row r="5915" spans="1:29" ht="13" customHeight="1" x14ac:dyDescent="0.2">
      <c r="A5915" s="33" t="s">
        <v>2284</v>
      </c>
      <c r="B5915" s="33">
        <v>29</v>
      </c>
      <c r="C5915" s="33" t="s">
        <v>13</v>
      </c>
      <c r="D5915" s="33" t="s">
        <v>78</v>
      </c>
      <c r="E5915" s="33" t="s">
        <v>2285</v>
      </c>
      <c r="F5915" s="94">
        <v>42129</v>
      </c>
      <c r="G5915" s="33" t="s">
        <v>2286</v>
      </c>
      <c r="H5915" s="33" t="s">
        <v>91</v>
      </c>
      <c r="I5915" s="33" t="s">
        <v>38</v>
      </c>
      <c r="J5915" s="62" t="s">
        <v>2287</v>
      </c>
      <c r="K5915" s="33" t="s">
        <v>91</v>
      </c>
      <c r="L5915" s="33" t="s">
        <v>92</v>
      </c>
      <c r="M5915" s="1" t="s">
        <v>45984</v>
      </c>
      <c r="N5915" s="33" t="s">
        <v>20</v>
      </c>
      <c r="O5915" s="33" t="s">
        <v>2288</v>
      </c>
      <c r="P5915" s="33" t="s">
        <v>45771</v>
      </c>
      <c r="Q5915" s="33" t="s">
        <v>29986</v>
      </c>
      <c r="R5915" s="39" t="str">
        <f>HYPERLINK("http://abc7.com/news/man-shot-to-death-by-lapd-in-venice-after-disturbing-the-peace-call/699856/","http://abc7.com/news/man-shot-to-death-by-lapd-in-venice-after-disturbing-the-peace-call/699856/")</f>
        <v>http://abc7.com/news/man-shot-to-death-by-lapd-in-venice-after-disturbing-the-peace-call/699856/</v>
      </c>
      <c r="S5915" s="33" t="s">
        <v>93</v>
      </c>
      <c r="T5915" s="33" t="s">
        <v>45897</v>
      </c>
      <c r="U5915" s="33" t="s">
        <v>49804</v>
      </c>
      <c r="V5915" s="33" t="s">
        <v>26484</v>
      </c>
      <c r="W5915" s="33" t="s">
        <v>26485</v>
      </c>
      <c r="X5915" s="33" t="s">
        <v>509</v>
      </c>
      <c r="Y5915" s="33">
        <v>429</v>
      </c>
      <c r="AA5915" s="33" t="s">
        <v>42842</v>
      </c>
      <c r="AB5915" s="33">
        <v>2533</v>
      </c>
      <c r="AC5915" s="103">
        <v>16069</v>
      </c>
    </row>
    <row r="5916" spans="1:29" ht="13" customHeight="1" x14ac:dyDescent="0.2">
      <c r="A5916" s="33" t="s">
        <v>2311</v>
      </c>
      <c r="B5916" s="33">
        <v>36</v>
      </c>
      <c r="C5916" s="33" t="s">
        <v>13</v>
      </c>
      <c r="D5916" s="33" t="s">
        <v>30</v>
      </c>
      <c r="E5916" s="33" t="s">
        <v>2312</v>
      </c>
      <c r="F5916" s="94">
        <v>42128</v>
      </c>
      <c r="G5916" s="33" t="s">
        <v>2313</v>
      </c>
      <c r="H5916" s="33" t="s">
        <v>2314</v>
      </c>
      <c r="I5916" s="33" t="s">
        <v>281</v>
      </c>
      <c r="J5916" s="62">
        <v>99336</v>
      </c>
      <c r="K5916" s="33" t="s">
        <v>2315</v>
      </c>
      <c r="L5916" s="33" t="s">
        <v>2316</v>
      </c>
      <c r="M5916" s="1" t="s">
        <v>46251</v>
      </c>
      <c r="N5916" s="33" t="s">
        <v>20</v>
      </c>
      <c r="O5916" s="33" t="s">
        <v>36643</v>
      </c>
      <c r="P5916" s="33" t="s">
        <v>31754</v>
      </c>
      <c r="Q5916" s="33" t="s">
        <v>29986</v>
      </c>
      <c r="R5916" s="39" t="str">
        <f>HYPERLINK("http://www.keprtv.com/SWAT-on-scene-of-standoff-in-Kennewick-302418671.html","http://www.keprtv.com/SWAT-on-scene-of-standoff-in-Kennewick-302418671.html")</f>
        <v>http://www.keprtv.com/SWAT-on-scene-of-standoff-in-Kennewick-302418671.html</v>
      </c>
      <c r="S5916" s="33" t="s">
        <v>509</v>
      </c>
      <c r="T5916" s="33" t="s">
        <v>45897</v>
      </c>
      <c r="U5916" s="33" t="s">
        <v>39851</v>
      </c>
      <c r="V5916" s="33" t="s">
        <v>26484</v>
      </c>
      <c r="W5916" s="33" t="s">
        <v>26485</v>
      </c>
      <c r="X5916" s="33" t="s">
        <v>93</v>
      </c>
      <c r="Y5916" s="33">
        <v>431</v>
      </c>
      <c r="AA5916" s="33" t="s">
        <v>42844</v>
      </c>
      <c r="AB5916" s="33">
        <v>2530</v>
      </c>
      <c r="AC5916" s="103">
        <v>16065</v>
      </c>
    </row>
    <row r="5917" spans="1:29" ht="13" customHeight="1" x14ac:dyDescent="0.2">
      <c r="A5917" s="33" t="s">
        <v>2323</v>
      </c>
      <c r="B5917" s="33">
        <v>30</v>
      </c>
      <c r="C5917" s="33" t="s">
        <v>13</v>
      </c>
      <c r="D5917" s="33" t="s">
        <v>78</v>
      </c>
      <c r="E5917" s="33" t="s">
        <v>2324</v>
      </c>
      <c r="F5917" s="94">
        <v>42127</v>
      </c>
      <c r="G5917" s="33" t="s">
        <v>2319</v>
      </c>
      <c r="H5917" s="33" t="s">
        <v>2320</v>
      </c>
      <c r="I5917" s="33" t="s">
        <v>66</v>
      </c>
      <c r="J5917" s="62">
        <v>75040</v>
      </c>
      <c r="K5917" s="33" t="s">
        <v>265</v>
      </c>
      <c r="L5917" s="33" t="s">
        <v>2321</v>
      </c>
      <c r="M5917" s="1" t="s">
        <v>46180</v>
      </c>
      <c r="N5917" s="33" t="s">
        <v>20</v>
      </c>
      <c r="O5917" s="33" t="s">
        <v>2322</v>
      </c>
      <c r="P5917" s="33" t="s">
        <v>947</v>
      </c>
      <c r="Q5917" s="33" t="s">
        <v>29986</v>
      </c>
      <c r="R5917" s="39" t="str">
        <f>HYPERLINK("http://www.wfaa.com/story/news/local/2015/05/03/garland-curtis-culwell-center-swat/26848435/","http://www.wfaa.com/story/news/local/2015/05/03/garland-curtis-culwell-center-swat/26848435/")</f>
        <v>http://www.wfaa.com/story/news/local/2015/05/03/garland-curtis-culwell-center-swat/26848435/</v>
      </c>
      <c r="S5917" s="33" t="s">
        <v>93</v>
      </c>
      <c r="T5917" s="33" t="s">
        <v>21</v>
      </c>
      <c r="U5917" s="33" t="s">
        <v>26689</v>
      </c>
      <c r="V5917" s="33" t="s">
        <v>26484</v>
      </c>
      <c r="W5917" s="33" t="s">
        <v>26485</v>
      </c>
      <c r="X5917" s="33" t="s">
        <v>93</v>
      </c>
      <c r="Y5917" s="33">
        <v>427</v>
      </c>
      <c r="AA5917" s="33" t="s">
        <v>42844</v>
      </c>
      <c r="AB5917" s="33">
        <v>2525</v>
      </c>
      <c r="AC5917" s="103">
        <v>16059</v>
      </c>
    </row>
    <row r="5918" spans="1:29" ht="13" customHeight="1" x14ac:dyDescent="0.2">
      <c r="A5918" s="33" t="s">
        <v>2317</v>
      </c>
      <c r="B5918" s="33">
        <v>34</v>
      </c>
      <c r="C5918" s="33" t="s">
        <v>13</v>
      </c>
      <c r="D5918" s="33" t="s">
        <v>14</v>
      </c>
      <c r="E5918" s="33" t="s">
        <v>2318</v>
      </c>
      <c r="F5918" s="94">
        <v>42127</v>
      </c>
      <c r="G5918" s="33" t="s">
        <v>2319</v>
      </c>
      <c r="H5918" s="33" t="s">
        <v>2320</v>
      </c>
      <c r="I5918" s="33" t="s">
        <v>66</v>
      </c>
      <c r="J5918" s="62">
        <v>75040</v>
      </c>
      <c r="K5918" s="33" t="s">
        <v>265</v>
      </c>
      <c r="L5918" s="33" t="s">
        <v>2321</v>
      </c>
      <c r="M5918" s="1" t="s">
        <v>46180</v>
      </c>
      <c r="N5918" s="33" t="s">
        <v>20</v>
      </c>
      <c r="O5918" s="33" t="s">
        <v>2322</v>
      </c>
      <c r="P5918" s="33" t="s">
        <v>947</v>
      </c>
      <c r="Q5918" s="33" t="s">
        <v>29986</v>
      </c>
      <c r="R5918" s="39" t="str">
        <f>HYPERLINK("http://facebook.com/KilledByPolice/posts/1034785363216267","facebook.com/KilledByPolice/posts/1034785363216267")</f>
        <v>facebook.com/KilledByPolice/posts/1034785363216267</v>
      </c>
      <c r="S5918" s="33" t="s">
        <v>93</v>
      </c>
      <c r="T5918" s="33" t="s">
        <v>21</v>
      </c>
      <c r="U5918" s="33" t="s">
        <v>26689</v>
      </c>
      <c r="V5918" s="33" t="s">
        <v>26484</v>
      </c>
      <c r="W5918" s="33" t="s">
        <v>26485</v>
      </c>
      <c r="X5918" s="33" t="s">
        <v>93</v>
      </c>
      <c r="Y5918" s="33">
        <v>428</v>
      </c>
      <c r="AA5918" s="33" t="s">
        <v>42844</v>
      </c>
      <c r="AB5918" s="33">
        <v>2526</v>
      </c>
      <c r="AC5918" s="103">
        <v>16061</v>
      </c>
    </row>
    <row r="5919" spans="1:29" ht="13" customHeight="1" x14ac:dyDescent="0.2">
      <c r="A5919" s="33" t="s">
        <v>2329</v>
      </c>
      <c r="B5919" s="33">
        <v>36</v>
      </c>
      <c r="C5919" s="33" t="s">
        <v>13</v>
      </c>
      <c r="D5919" s="33" t="s">
        <v>30</v>
      </c>
      <c r="E5919" s="33" t="s">
        <v>2330</v>
      </c>
      <c r="F5919" s="94">
        <v>42127</v>
      </c>
      <c r="G5919" s="33" t="s">
        <v>2331</v>
      </c>
      <c r="H5919" s="33" t="s">
        <v>2332</v>
      </c>
      <c r="I5919" s="33" t="s">
        <v>220</v>
      </c>
      <c r="J5919" s="62">
        <v>84066</v>
      </c>
      <c r="K5919" s="33" t="s">
        <v>2333</v>
      </c>
      <c r="L5919" s="33" t="s">
        <v>2334</v>
      </c>
      <c r="M5919" s="1" t="s">
        <v>48288</v>
      </c>
      <c r="N5919" s="33" t="s">
        <v>20</v>
      </c>
      <c r="O5919" s="33" t="s">
        <v>2335</v>
      </c>
      <c r="P5919" s="33" t="s">
        <v>947</v>
      </c>
      <c r="Q5919" s="33" t="s">
        <v>29986</v>
      </c>
      <c r="R591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19" s="33" t="s">
        <v>509</v>
      </c>
      <c r="T5919" s="33" t="s">
        <v>21</v>
      </c>
      <c r="U5919" s="33" t="s">
        <v>26689</v>
      </c>
      <c r="V5919" s="33" t="s">
        <v>26484</v>
      </c>
      <c r="W5919" s="33" t="s">
        <v>26485</v>
      </c>
      <c r="X5919" s="33" t="s">
        <v>509</v>
      </c>
      <c r="Y5919" s="33">
        <v>426</v>
      </c>
      <c r="AA5919" s="33" t="s">
        <v>42843</v>
      </c>
      <c r="AB5919" s="33">
        <v>2524</v>
      </c>
      <c r="AC5919" s="103">
        <v>16058</v>
      </c>
    </row>
    <row r="5920" spans="1:29" ht="13" customHeight="1" x14ac:dyDescent="0.2">
      <c r="A5920" s="33" t="s">
        <v>2325</v>
      </c>
      <c r="B5920" s="33">
        <v>44</v>
      </c>
      <c r="C5920" s="33" t="s">
        <v>13</v>
      </c>
      <c r="D5920" s="33" t="s">
        <v>41</v>
      </c>
      <c r="E5920" s="33" t="s">
        <v>2326</v>
      </c>
      <c r="F5920" s="94">
        <v>42127</v>
      </c>
      <c r="G5920" s="33" t="s">
        <v>2327</v>
      </c>
      <c r="H5920" s="33" t="s">
        <v>863</v>
      </c>
      <c r="I5920" s="33" t="s">
        <v>177</v>
      </c>
      <c r="J5920" s="62">
        <v>87105</v>
      </c>
      <c r="K5920" s="33" t="s">
        <v>430</v>
      </c>
      <c r="L5920" s="33" t="s">
        <v>7400</v>
      </c>
      <c r="M5920" s="1" t="s">
        <v>46591</v>
      </c>
      <c r="N5920" s="33" t="s">
        <v>20</v>
      </c>
      <c r="O5920" s="33" t="s">
        <v>2328</v>
      </c>
      <c r="P5920" s="33" t="s">
        <v>947</v>
      </c>
      <c r="Q5920" s="33" t="s">
        <v>29986</v>
      </c>
      <c r="R5920" s="39" t="str">
        <f>HYPERLINK("http://krqe.com/2015/05/03/suspect-from-deputy-involved-shooting-dies/","http://krqe.com/2015/05/03/suspect-from-deputy-involved-shooting-dies/")</f>
        <v>http://krqe.com/2015/05/03/suspect-from-deputy-involved-shooting-dies/</v>
      </c>
      <c r="S5920" s="33" t="s">
        <v>93</v>
      </c>
      <c r="T5920" s="33" t="s">
        <v>21</v>
      </c>
      <c r="U5920" s="33" t="s">
        <v>26689</v>
      </c>
      <c r="V5920" s="33" t="s">
        <v>26484</v>
      </c>
      <c r="W5920" s="33" t="s">
        <v>26485</v>
      </c>
      <c r="X5920" s="33" t="s">
        <v>93</v>
      </c>
      <c r="Y5920" s="33">
        <v>445</v>
      </c>
      <c r="AA5920" s="33" t="s">
        <v>42844</v>
      </c>
      <c r="AB5920" s="33">
        <v>2527</v>
      </c>
      <c r="AC5920" s="103">
        <v>16060</v>
      </c>
    </row>
    <row r="5921" spans="1:29" ht="13" customHeight="1" x14ac:dyDescent="0.2">
      <c r="A5921" s="33" t="s">
        <v>2305</v>
      </c>
      <c r="B5921" s="33">
        <v>53</v>
      </c>
      <c r="C5921" s="33" t="s">
        <v>13</v>
      </c>
      <c r="D5921" s="33" t="s">
        <v>30</v>
      </c>
      <c r="E5921" s="33" t="s">
        <v>2306</v>
      </c>
      <c r="F5921" s="94">
        <v>42127</v>
      </c>
      <c r="G5921" s="33" t="s">
        <v>2307</v>
      </c>
      <c r="H5921" s="33" t="s">
        <v>2308</v>
      </c>
      <c r="I5921" s="33" t="s">
        <v>293</v>
      </c>
      <c r="J5921" s="62">
        <v>41727</v>
      </c>
      <c r="K5921" s="33" t="s">
        <v>2309</v>
      </c>
      <c r="L5921" s="33" t="s">
        <v>3088</v>
      </c>
      <c r="M5921" s="1" t="s">
        <v>46058</v>
      </c>
      <c r="N5921" s="33" t="s">
        <v>20</v>
      </c>
      <c r="O5921" s="33" t="s">
        <v>2310</v>
      </c>
      <c r="P5921" s="33" t="s">
        <v>947</v>
      </c>
      <c r="Q5921" s="33" t="s">
        <v>29986</v>
      </c>
      <c r="R5921"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21" s="33" t="s">
        <v>22</v>
      </c>
      <c r="T5921" s="33" t="s">
        <v>21</v>
      </c>
      <c r="U5921" s="33" t="s">
        <v>26689</v>
      </c>
      <c r="V5921" s="33" t="s">
        <v>26484</v>
      </c>
      <c r="W5921" s="33" t="s">
        <v>26485</v>
      </c>
      <c r="X5921" s="33" t="s">
        <v>93</v>
      </c>
      <c r="Y5921" s="33">
        <v>447</v>
      </c>
      <c r="AA5921" s="33" t="s">
        <v>42843</v>
      </c>
      <c r="AB5921" s="33">
        <v>2528</v>
      </c>
      <c r="AC5921" s="103">
        <v>16057</v>
      </c>
    </row>
    <row r="5922" spans="1:29" ht="13" customHeight="1" x14ac:dyDescent="0.2">
      <c r="A5922" s="33" t="s">
        <v>18468</v>
      </c>
      <c r="B5922" s="33">
        <v>44</v>
      </c>
      <c r="C5922" s="33" t="s">
        <v>13</v>
      </c>
      <c r="D5922" s="33" t="s">
        <v>78</v>
      </c>
      <c r="F5922" s="94">
        <v>42127</v>
      </c>
      <c r="G5922" s="33" t="s">
        <v>18469</v>
      </c>
      <c r="H5922" s="33" t="s">
        <v>26</v>
      </c>
      <c r="I5922" s="33" t="s">
        <v>618</v>
      </c>
      <c r="J5922" s="62">
        <v>38703</v>
      </c>
      <c r="K5922" s="33" t="s">
        <v>106</v>
      </c>
      <c r="L5922" s="33" t="s">
        <v>768</v>
      </c>
      <c r="M5922" s="1" t="s">
        <v>46986</v>
      </c>
      <c r="N5922" s="33" t="s">
        <v>20</v>
      </c>
      <c r="O5922" s="33" t="s">
        <v>18470</v>
      </c>
      <c r="P5922" s="33" t="s">
        <v>25665</v>
      </c>
      <c r="Q5922" s="33" t="s">
        <v>1081</v>
      </c>
      <c r="R5922" s="39" t="s">
        <v>18471</v>
      </c>
      <c r="S5922" s="33" t="s">
        <v>93</v>
      </c>
      <c r="T5922" s="33" t="s">
        <v>45897</v>
      </c>
      <c r="U5922" s="51" t="s">
        <v>49804</v>
      </c>
      <c r="Z5922" s="33" t="s">
        <v>42353</v>
      </c>
      <c r="AA5922" s="33" t="s">
        <v>42844</v>
      </c>
      <c r="AB5922" s="33">
        <v>2529</v>
      </c>
      <c r="AC5922" s="103">
        <v>16056</v>
      </c>
    </row>
    <row r="5923" spans="1:29" ht="13" customHeight="1" x14ac:dyDescent="0.2">
      <c r="A5923" s="33" t="s">
        <v>2336</v>
      </c>
      <c r="B5923" s="33">
        <v>52</v>
      </c>
      <c r="C5923" s="33" t="s">
        <v>13</v>
      </c>
      <c r="D5923" s="33" t="s">
        <v>30</v>
      </c>
      <c r="F5923" s="94">
        <v>42126</v>
      </c>
      <c r="G5923" s="33" t="s">
        <v>2337</v>
      </c>
      <c r="H5923" s="33" t="s">
        <v>2338</v>
      </c>
      <c r="I5923" s="33" t="s">
        <v>205</v>
      </c>
      <c r="J5923" s="62" t="s">
        <v>2339</v>
      </c>
      <c r="K5923" s="33" t="s">
        <v>2340</v>
      </c>
      <c r="L5923" s="33" t="s">
        <v>2341</v>
      </c>
      <c r="M5923" s="1" t="s">
        <v>48289</v>
      </c>
      <c r="N5923" s="33" t="s">
        <v>20</v>
      </c>
      <c r="O5923" s="33" t="s">
        <v>2342</v>
      </c>
      <c r="P5923" s="33" t="s">
        <v>45771</v>
      </c>
      <c r="Q5923" s="33" t="s">
        <v>29986</v>
      </c>
      <c r="R5923" s="39" t="str">
        <f>HYPERLINK("http://www.wboc.com/story/28959278/police-investigating-officer-involved-shooting","http://www.wboc.com/story/28959278/police-investigating-officer-involved-shooting")</f>
        <v>http://www.wboc.com/story/28959278/police-investigating-officer-involved-shooting</v>
      </c>
      <c r="S5923" s="33" t="s">
        <v>22</v>
      </c>
      <c r="T5923" s="33" t="s">
        <v>21</v>
      </c>
      <c r="U5923" s="33" t="s">
        <v>26689</v>
      </c>
      <c r="V5923" s="33" t="s">
        <v>26484</v>
      </c>
      <c r="W5923" s="33" t="s">
        <v>26485</v>
      </c>
      <c r="X5923" s="33" t="s">
        <v>509</v>
      </c>
      <c r="Y5923" s="33">
        <v>425</v>
      </c>
      <c r="AA5923" s="33" t="s">
        <v>42843</v>
      </c>
      <c r="AB5923" s="33">
        <v>2523</v>
      </c>
      <c r="AC5923" s="103">
        <v>16054</v>
      </c>
    </row>
    <row r="5924" spans="1:29" ht="13" customHeight="1" x14ac:dyDescent="0.2">
      <c r="A5924" s="33" t="s">
        <v>2351</v>
      </c>
      <c r="B5924" s="33">
        <v>42</v>
      </c>
      <c r="C5924" s="33" t="s">
        <v>13</v>
      </c>
      <c r="D5924" s="33" t="s">
        <v>14</v>
      </c>
      <c r="E5924" s="33" t="s">
        <v>2352</v>
      </c>
      <c r="F5924" s="94">
        <v>42124</v>
      </c>
      <c r="G5924" s="33" t="s">
        <v>2353</v>
      </c>
      <c r="H5924" s="33" t="s">
        <v>142</v>
      </c>
      <c r="I5924" s="33" t="s">
        <v>38</v>
      </c>
      <c r="J5924" s="62">
        <v>92110</v>
      </c>
      <c r="K5924" s="33" t="s">
        <v>142</v>
      </c>
      <c r="L5924" s="33" t="s">
        <v>143</v>
      </c>
      <c r="M5924" s="1" t="s">
        <v>45908</v>
      </c>
      <c r="N5924" s="33" t="s">
        <v>20</v>
      </c>
      <c r="O5924" s="33" t="s">
        <v>2354</v>
      </c>
      <c r="P5924" s="33" t="s">
        <v>947</v>
      </c>
      <c r="Q5924" s="33" t="s">
        <v>29986</v>
      </c>
      <c r="R5924"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24" s="33" t="s">
        <v>509</v>
      </c>
      <c r="T5924" s="33" t="s">
        <v>45897</v>
      </c>
      <c r="U5924" s="33" t="s">
        <v>49804</v>
      </c>
      <c r="V5924" s="33" t="s">
        <v>26482</v>
      </c>
      <c r="W5924" s="33" t="s">
        <v>26485</v>
      </c>
      <c r="X5924" s="33" t="s">
        <v>509</v>
      </c>
      <c r="Y5924" s="33">
        <v>418</v>
      </c>
      <c r="AA5924" s="33" t="s">
        <v>42844</v>
      </c>
      <c r="AB5924" s="33">
        <v>2522</v>
      </c>
      <c r="AC5924" s="103">
        <v>16048</v>
      </c>
    </row>
    <row r="5925" spans="1:29" ht="13" customHeight="1" x14ac:dyDescent="0.2">
      <c r="A5925" s="33" t="s">
        <v>2364</v>
      </c>
      <c r="B5925" s="33">
        <v>22</v>
      </c>
      <c r="C5925" s="33" t="s">
        <v>13</v>
      </c>
      <c r="D5925" s="33" t="s">
        <v>41</v>
      </c>
      <c r="E5925" s="33" t="s">
        <v>2365</v>
      </c>
      <c r="F5925" s="94">
        <v>42124</v>
      </c>
      <c r="G5925" s="33" t="s">
        <v>2366</v>
      </c>
      <c r="H5925" s="33" t="s">
        <v>798</v>
      </c>
      <c r="I5925" s="33" t="s">
        <v>66</v>
      </c>
      <c r="J5925" s="62">
        <v>79907</v>
      </c>
      <c r="K5925" s="33" t="s">
        <v>798</v>
      </c>
      <c r="L5925" s="33" t="s">
        <v>799</v>
      </c>
      <c r="M5925" s="1" t="s">
        <v>46451</v>
      </c>
      <c r="N5925" s="33" t="s">
        <v>4952</v>
      </c>
      <c r="O5925" s="33" t="s">
        <v>2367</v>
      </c>
      <c r="P5925" s="33" t="s">
        <v>45771</v>
      </c>
      <c r="Q5925" s="33" t="s">
        <v>29986</v>
      </c>
      <c r="R5925" s="39" t="str">
        <f>HYPERLINK("http://www.elpasotimes.com/news/ci_28023272/el-paso-police-officer-shot-and-killed-burglary","http://www.elpasotimes.com/news/ci_28023272/el-paso-police-officer-shot-and-killed-burglary")</f>
        <v>http://www.elpasotimes.com/news/ci_28023272/el-paso-police-officer-shot-and-killed-burglary</v>
      </c>
      <c r="S5925" s="33" t="s">
        <v>93</v>
      </c>
      <c r="T5925" s="33" t="s">
        <v>28</v>
      </c>
      <c r="U5925" s="33" t="s">
        <v>26532</v>
      </c>
      <c r="V5925" s="33" t="s">
        <v>26482</v>
      </c>
      <c r="W5925" s="33" t="s">
        <v>26485</v>
      </c>
      <c r="X5925" s="33" t="s">
        <v>93</v>
      </c>
      <c r="Y5925" s="33">
        <v>424</v>
      </c>
      <c r="AA5925" s="33" t="s">
        <v>42844</v>
      </c>
      <c r="AB5925" s="33">
        <v>2521</v>
      </c>
      <c r="AC5925" s="103"/>
    </row>
    <row r="5926" spans="1:29" ht="13" customHeight="1" x14ac:dyDescent="0.2">
      <c r="A5926" s="33" t="s">
        <v>2343</v>
      </c>
      <c r="B5926" s="33">
        <v>25</v>
      </c>
      <c r="C5926" s="33" t="s">
        <v>102</v>
      </c>
      <c r="D5926" s="33" t="s">
        <v>78</v>
      </c>
      <c r="E5926" s="33" t="str">
        <f>HYPERLINK("http://mugshots.com/search.html?q=alexia%20christian&amp;c=119250","http://mugshots.com/search.html?q=alexia%20christian&amp;c=119250")</f>
        <v>http://mugshots.com/search.html?q=alexia%20christian&amp;c=119250</v>
      </c>
      <c r="F5926" s="94">
        <v>42123</v>
      </c>
      <c r="G5926" s="33" t="s">
        <v>2344</v>
      </c>
      <c r="H5926" s="33" t="s">
        <v>1780</v>
      </c>
      <c r="I5926" s="33" t="s">
        <v>159</v>
      </c>
      <c r="J5926" s="62" t="s">
        <v>2345</v>
      </c>
      <c r="K5926" s="33" t="s">
        <v>1450</v>
      </c>
      <c r="L5926" s="33" t="s">
        <v>2346</v>
      </c>
      <c r="M5926" s="1" t="s">
        <v>45940</v>
      </c>
      <c r="N5926" s="33" t="s">
        <v>20</v>
      </c>
      <c r="O5926" s="33" t="s">
        <v>2347</v>
      </c>
      <c r="P5926" s="33" t="s">
        <v>45771</v>
      </c>
      <c r="Q5926" s="33" t="s">
        <v>29986</v>
      </c>
      <c r="R5926" s="39" t="str">
        <f>HYPERLINK("http://www.ajc.com/news/news/shots-fired-in-downtown-atlanta/nk6jp/","http://www.ajc.com/news/news/shots-fired-in-downtown-atlanta/nk6jp/")</f>
        <v>http://www.ajc.com/news/news/shots-fired-in-downtown-atlanta/nk6jp/</v>
      </c>
      <c r="S5926" s="33" t="s">
        <v>22</v>
      </c>
      <c r="T5926" s="33" t="s">
        <v>21</v>
      </c>
      <c r="U5926" s="33" t="s">
        <v>26689</v>
      </c>
      <c r="V5926" s="33" t="s">
        <v>26484</v>
      </c>
      <c r="W5926" s="33" t="s">
        <v>26485</v>
      </c>
      <c r="X5926" s="33" t="s">
        <v>93</v>
      </c>
      <c r="Y5926" s="33">
        <v>421</v>
      </c>
      <c r="AA5926" s="33" t="s">
        <v>42842</v>
      </c>
      <c r="AB5926" s="33">
        <v>2517</v>
      </c>
      <c r="AC5926" s="103">
        <v>16049</v>
      </c>
    </row>
    <row r="5927" spans="1:29" ht="13" customHeight="1" x14ac:dyDescent="0.2">
      <c r="A5927" s="33" t="s">
        <v>2368</v>
      </c>
      <c r="B5927" s="33">
        <v>26</v>
      </c>
      <c r="C5927" s="33" t="s">
        <v>13</v>
      </c>
      <c r="D5927" s="33" t="s">
        <v>127</v>
      </c>
      <c r="F5927" s="94">
        <v>42123</v>
      </c>
      <c r="G5927" s="33" t="s">
        <v>2369</v>
      </c>
      <c r="H5927" s="33" t="s">
        <v>2370</v>
      </c>
      <c r="I5927" s="33" t="s">
        <v>366</v>
      </c>
      <c r="J5927" s="62">
        <v>73018</v>
      </c>
      <c r="K5927" s="33" t="s">
        <v>2371</v>
      </c>
      <c r="L5927" s="33" t="s">
        <v>36804</v>
      </c>
      <c r="M5927" s="1" t="s">
        <v>48291</v>
      </c>
      <c r="N5927" s="33" t="s">
        <v>20</v>
      </c>
      <c r="O5927" s="33" t="s">
        <v>2372</v>
      </c>
      <c r="P5927" s="33" t="s">
        <v>947</v>
      </c>
      <c r="Q5927" s="33" t="s">
        <v>29986</v>
      </c>
      <c r="R5927" s="39" t="str">
        <f>HYPERLINK("http://kfor.com/2015/04/29/oklahoma-police-officer-involved-in-fatal-shooting/","http://kfor.com/2015/04/29/oklahoma-police-officer-involved-in-fatal-shooting/")</f>
        <v>http://kfor.com/2015/04/29/oklahoma-police-officer-involved-in-fatal-shooting/</v>
      </c>
      <c r="S5927" s="33" t="s">
        <v>93</v>
      </c>
      <c r="T5927" s="33" t="s">
        <v>21</v>
      </c>
      <c r="U5927" s="33" t="s">
        <v>26682</v>
      </c>
      <c r="V5927" s="33" t="s">
        <v>26482</v>
      </c>
      <c r="W5927" s="33" t="s">
        <v>26486</v>
      </c>
      <c r="X5927" s="33" t="s">
        <v>93</v>
      </c>
      <c r="Y5927" s="33">
        <v>415</v>
      </c>
      <c r="AA5927" s="33" t="s">
        <v>42843</v>
      </c>
      <c r="AB5927" s="33">
        <v>2520</v>
      </c>
      <c r="AC5927" s="103">
        <v>16045</v>
      </c>
    </row>
    <row r="5928" spans="1:29" ht="13" customHeight="1" x14ac:dyDescent="0.2">
      <c r="A5928" s="33" t="s">
        <v>2373</v>
      </c>
      <c r="B5928" s="33">
        <v>27</v>
      </c>
      <c r="C5928" s="33" t="s">
        <v>13</v>
      </c>
      <c r="D5928" s="33" t="s">
        <v>41</v>
      </c>
      <c r="F5928" s="94">
        <v>42123</v>
      </c>
      <c r="G5928" s="33" t="s">
        <v>2374</v>
      </c>
      <c r="H5928" s="33" t="s">
        <v>2375</v>
      </c>
      <c r="I5928" s="33" t="s">
        <v>38</v>
      </c>
      <c r="J5928" s="62" t="s">
        <v>2376</v>
      </c>
      <c r="K5928" s="33" t="s">
        <v>1533</v>
      </c>
      <c r="L5928" s="33" t="s">
        <v>2377</v>
      </c>
      <c r="M5928" s="1" t="s">
        <v>48929</v>
      </c>
      <c r="N5928" s="33" t="s">
        <v>20</v>
      </c>
      <c r="O5928" s="33" t="s">
        <v>2378</v>
      </c>
      <c r="P5928" s="33" t="s">
        <v>947</v>
      </c>
      <c r="Q5928" s="33" t="s">
        <v>29986</v>
      </c>
      <c r="R5928" s="39" t="str">
        <f>HYPERLINK("http://www.sacbee.com/news/local/crime/article19860156.html","http://www.sacbee.com/news/local/crime/article19860156.html")</f>
        <v>http://www.sacbee.com/news/local/crime/article19860156.html</v>
      </c>
      <c r="S5928" s="33" t="s">
        <v>93</v>
      </c>
      <c r="T5928" s="33" t="s">
        <v>21</v>
      </c>
      <c r="U5928" s="33" t="s">
        <v>26689</v>
      </c>
      <c r="V5928" s="33" t="s">
        <v>26484</v>
      </c>
      <c r="W5928" s="33" t="s">
        <v>26485</v>
      </c>
      <c r="X5928" s="33" t="s">
        <v>93</v>
      </c>
      <c r="Y5928" s="33">
        <v>419</v>
      </c>
      <c r="AA5928" s="33" t="s">
        <v>42844</v>
      </c>
      <c r="AB5928" s="33">
        <v>2516</v>
      </c>
      <c r="AC5928" s="103">
        <v>16041</v>
      </c>
    </row>
    <row r="5929" spans="1:29" ht="13" customHeight="1" x14ac:dyDescent="0.2">
      <c r="A5929" s="33" t="s">
        <v>2360</v>
      </c>
      <c r="B5929" s="33">
        <v>33</v>
      </c>
      <c r="C5929" s="33" t="s">
        <v>13</v>
      </c>
      <c r="D5929" s="33" t="s">
        <v>127</v>
      </c>
      <c r="E5929" s="33" t="s">
        <v>2361</v>
      </c>
      <c r="F5929" s="94">
        <v>42123</v>
      </c>
      <c r="G5929" s="33" t="s">
        <v>2362</v>
      </c>
      <c r="H5929" s="33" t="s">
        <v>1333</v>
      </c>
      <c r="I5929" s="33" t="s">
        <v>111</v>
      </c>
      <c r="J5929" s="62">
        <v>85204</v>
      </c>
      <c r="K5929" s="33" t="s">
        <v>582</v>
      </c>
      <c r="L5929" s="33" t="s">
        <v>1334</v>
      </c>
      <c r="M5929" s="1" t="s">
        <v>46074</v>
      </c>
      <c r="N5929" s="33" t="s">
        <v>20</v>
      </c>
      <c r="O5929" s="33" t="s">
        <v>2363</v>
      </c>
      <c r="P5929" s="33" t="s">
        <v>947</v>
      </c>
      <c r="Q5929" s="33" t="s">
        <v>29986</v>
      </c>
      <c r="R5929"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29" s="33" t="s">
        <v>509</v>
      </c>
      <c r="T5929" s="33" t="s">
        <v>21</v>
      </c>
      <c r="U5929" s="33" t="s">
        <v>26689</v>
      </c>
      <c r="V5929" s="33" t="s">
        <v>26484</v>
      </c>
      <c r="W5929" s="33" t="s">
        <v>26485</v>
      </c>
      <c r="X5929" s="33" t="s">
        <v>93</v>
      </c>
      <c r="Y5929" s="33">
        <v>416</v>
      </c>
      <c r="AA5929" s="33" t="s">
        <v>42844</v>
      </c>
      <c r="AB5929" s="33">
        <v>2515</v>
      </c>
      <c r="AC5929" s="103">
        <v>16044</v>
      </c>
    </row>
    <row r="5930" spans="1:29" ht="13" customHeight="1" x14ac:dyDescent="0.2">
      <c r="A5930" s="33" t="s">
        <v>2355</v>
      </c>
      <c r="B5930" s="33">
        <v>53</v>
      </c>
      <c r="C5930" s="33" t="s">
        <v>13</v>
      </c>
      <c r="D5930" s="33" t="s">
        <v>78</v>
      </c>
      <c r="E5930" s="33" t="str">
        <f>HYPERLINK("http://wtvr.com/2015/04/30/greensville-county-sheriff-shooting/","http://wtvr.com/2015/04/30/greensville-county-sheriff-shooting/")</f>
        <v>http://wtvr.com/2015/04/30/greensville-county-sheriff-shooting/</v>
      </c>
      <c r="F5930" s="94">
        <v>42123</v>
      </c>
      <c r="G5930" s="33" t="s">
        <v>2356</v>
      </c>
      <c r="H5930" s="33" t="s">
        <v>2357</v>
      </c>
      <c r="I5930" s="33" t="s">
        <v>224</v>
      </c>
      <c r="J5930" s="62">
        <v>23847</v>
      </c>
      <c r="K5930" s="33" t="s">
        <v>2358</v>
      </c>
      <c r="L5930" s="33" t="s">
        <v>36803</v>
      </c>
      <c r="M5930" s="1" t="s">
        <v>48290</v>
      </c>
      <c r="N5930" s="33" t="s">
        <v>20</v>
      </c>
      <c r="O5930" s="33" t="s">
        <v>2359</v>
      </c>
      <c r="P5930" s="33" t="s">
        <v>947</v>
      </c>
      <c r="Q5930" s="33" t="s">
        <v>29986</v>
      </c>
      <c r="R5930"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30" s="33" t="s">
        <v>509</v>
      </c>
      <c r="T5930" s="33" t="s">
        <v>21</v>
      </c>
      <c r="U5930" s="33" t="s">
        <v>26689</v>
      </c>
      <c r="V5930" s="33" t="s">
        <v>26484</v>
      </c>
      <c r="W5930" s="33" t="s">
        <v>26485</v>
      </c>
      <c r="X5930" s="33" t="s">
        <v>93</v>
      </c>
      <c r="Y5930" s="33">
        <v>422</v>
      </c>
      <c r="AA5930" s="33" t="s">
        <v>42843</v>
      </c>
      <c r="AB5930" s="33">
        <v>2518</v>
      </c>
      <c r="AC5930" s="103">
        <v>16042</v>
      </c>
    </row>
    <row r="5931" spans="1:29" ht="13" customHeight="1" x14ac:dyDescent="0.2">
      <c r="A5931" s="33" t="s">
        <v>2348</v>
      </c>
      <c r="B5931" s="33">
        <v>53</v>
      </c>
      <c r="C5931" s="33" t="s">
        <v>13</v>
      </c>
      <c r="D5931" s="33" t="s">
        <v>30</v>
      </c>
      <c r="E5931" s="33" t="str">
        <f>HYPERLINK("http://www.wsmv.com/story/28940658/police-investigating-shooting-in-south-nashville","http://www.wsmv.com/story/28940658/police-investigating-shooting-in-south-nashville")</f>
        <v>http://www.wsmv.com/story/28940658/police-investigating-shooting-in-south-nashville</v>
      </c>
      <c r="F5931" s="94">
        <v>42123</v>
      </c>
      <c r="G5931" s="33" t="s">
        <v>2349</v>
      </c>
      <c r="H5931" s="33" t="s">
        <v>1882</v>
      </c>
      <c r="I5931" s="33" t="s">
        <v>297</v>
      </c>
      <c r="J5931" s="62">
        <v>37220</v>
      </c>
      <c r="K5931" s="33" t="s">
        <v>820</v>
      </c>
      <c r="L5931" s="33" t="s">
        <v>821</v>
      </c>
      <c r="M5931" s="1" t="s">
        <v>46007</v>
      </c>
      <c r="N5931" s="33" t="s">
        <v>20</v>
      </c>
      <c r="O5931" s="33" t="s">
        <v>2350</v>
      </c>
      <c r="P5931" s="33" t="s">
        <v>947</v>
      </c>
      <c r="Q5931" s="33" t="s">
        <v>29986</v>
      </c>
      <c r="R5931" s="39" t="str">
        <f>HYPERLINK("http://www.wsmv.com/story/28940658/police-investigating-shooting-in-south-nashville","http://www.wsmv.com/story/28940658/police-investigating-shooting-in-south-nashville")</f>
        <v>http://www.wsmv.com/story/28940658/police-investigating-shooting-in-south-nashville</v>
      </c>
      <c r="S5931" s="33" t="s">
        <v>509</v>
      </c>
      <c r="T5931" s="33" t="s">
        <v>21</v>
      </c>
      <c r="U5931" s="33" t="s">
        <v>26689</v>
      </c>
      <c r="V5931" s="33" t="s">
        <v>26484</v>
      </c>
      <c r="W5931" s="33" t="s">
        <v>26485</v>
      </c>
      <c r="X5931" s="33" t="s">
        <v>93</v>
      </c>
      <c r="Y5931" s="33">
        <v>423</v>
      </c>
      <c r="AA5931" s="33" t="s">
        <v>42844</v>
      </c>
      <c r="AB5931" s="33">
        <v>2519</v>
      </c>
      <c r="AC5931" s="103">
        <v>16047</v>
      </c>
    </row>
    <row r="5932" spans="1:29" ht="13" customHeight="1" x14ac:dyDescent="0.2">
      <c r="A5932" s="33" t="s">
        <v>2379</v>
      </c>
      <c r="B5932" s="33">
        <v>21</v>
      </c>
      <c r="C5932" s="33" t="s">
        <v>13</v>
      </c>
      <c r="D5932" s="33" t="s">
        <v>78</v>
      </c>
      <c r="E5932" s="33" t="s">
        <v>2380</v>
      </c>
      <c r="F5932" s="94">
        <v>42122</v>
      </c>
      <c r="G5932" s="33" t="s">
        <v>2381</v>
      </c>
      <c r="H5932" s="33" t="s">
        <v>976</v>
      </c>
      <c r="I5932" s="33" t="s">
        <v>18</v>
      </c>
      <c r="J5932" s="62">
        <v>70126</v>
      </c>
      <c r="K5932" s="33" t="s">
        <v>2382</v>
      </c>
      <c r="L5932" s="33" t="s">
        <v>977</v>
      </c>
      <c r="M5932" s="1" t="s">
        <v>46691</v>
      </c>
      <c r="N5932" s="33" t="s">
        <v>20</v>
      </c>
      <c r="O5932" s="33" t="s">
        <v>2383</v>
      </c>
      <c r="P5932" s="33" t="s">
        <v>947</v>
      </c>
      <c r="Q5932" s="33" t="s">
        <v>29986</v>
      </c>
      <c r="R5932" s="39" t="str">
        <f>HYPERLINK("http://www.wwltv.com/story/news/crime/2015/04/28/nopd-on-scene-of-officer-needing-assistance/26555847/","http://www.wwltv.com/story/news/crime/2015/04/28/nopd-on-scene-of-officer-needing-assistance/26555847/")</f>
        <v>http://www.wwltv.com/story/news/crime/2015/04/28/nopd-on-scene-of-officer-needing-assistance/26555847/</v>
      </c>
      <c r="S5932" s="33" t="s">
        <v>93</v>
      </c>
      <c r="T5932" s="33" t="s">
        <v>21</v>
      </c>
      <c r="U5932" s="33" t="s">
        <v>26689</v>
      </c>
      <c r="V5932" s="33" t="s">
        <v>26484</v>
      </c>
      <c r="W5932" s="33" t="s">
        <v>26485</v>
      </c>
      <c r="X5932" s="33" t="s">
        <v>509</v>
      </c>
      <c r="Y5932" s="33">
        <v>417</v>
      </c>
      <c r="AA5932" s="33" t="s">
        <v>42844</v>
      </c>
      <c r="AB5932" s="33">
        <v>2513</v>
      </c>
      <c r="AC5932" s="103">
        <v>16039</v>
      </c>
    </row>
    <row r="5933" spans="1:29" ht="13" customHeight="1" x14ac:dyDescent="0.2">
      <c r="A5933" s="33" t="s">
        <v>2384</v>
      </c>
      <c r="B5933" s="33">
        <v>27</v>
      </c>
      <c r="C5933" s="33" t="s">
        <v>13</v>
      </c>
      <c r="D5933" s="33" t="s">
        <v>30</v>
      </c>
      <c r="E5933" s="33" t="str">
        <f>HYPERLINK("http://www.kfvs12.com/story/28915534/1-dead-after-standoff-in-marion","http://www.kfvs12.com/story/28915534/1-dead-after-standoff-in-marion")</f>
        <v>http://www.kfvs12.com/story/28915534/1-dead-after-standoff-in-marion</v>
      </c>
      <c r="F5933" s="94">
        <v>42122</v>
      </c>
      <c r="G5933" s="33" t="s">
        <v>2385</v>
      </c>
      <c r="H5933" s="33" t="s">
        <v>389</v>
      </c>
      <c r="I5933" s="33" t="s">
        <v>37</v>
      </c>
      <c r="J5933" s="62">
        <v>62959</v>
      </c>
      <c r="K5933" s="33" t="s">
        <v>2386</v>
      </c>
      <c r="L5933" s="33" t="s">
        <v>36806</v>
      </c>
      <c r="M5933" s="1" t="s">
        <v>48292</v>
      </c>
      <c r="N5933" s="33" t="s">
        <v>20</v>
      </c>
      <c r="O5933" s="33" t="s">
        <v>2387</v>
      </c>
      <c r="P5933" s="33" t="s">
        <v>947</v>
      </c>
      <c r="Q5933" s="33" t="s">
        <v>29986</v>
      </c>
      <c r="R5933" s="39" t="str">
        <f>HYPERLINK("http://www.kfvs12.com/story/28915534/1-dead-after-standoff-in-marion","http://www.kfvs12.com/story/28915534/1-dead-after-standoff-in-marion")</f>
        <v>http://www.kfvs12.com/story/28915534/1-dead-after-standoff-in-marion</v>
      </c>
      <c r="S5933" s="33" t="s">
        <v>509</v>
      </c>
      <c r="T5933" s="33" t="s">
        <v>21</v>
      </c>
      <c r="U5933" s="33" t="s">
        <v>26689</v>
      </c>
      <c r="V5933" s="33" t="s">
        <v>26484</v>
      </c>
      <c r="W5933" s="33" t="s">
        <v>26485</v>
      </c>
      <c r="X5933" s="33" t="s">
        <v>93</v>
      </c>
      <c r="Y5933" s="33">
        <v>420</v>
      </c>
      <c r="AA5933" s="33" t="s">
        <v>42843</v>
      </c>
      <c r="AB5933" s="33">
        <v>2514</v>
      </c>
      <c r="AC5933" s="103">
        <v>16038</v>
      </c>
    </row>
    <row r="5934" spans="1:29" ht="13" customHeight="1" x14ac:dyDescent="0.2">
      <c r="A5934" s="33" t="s">
        <v>2388</v>
      </c>
      <c r="B5934" s="33">
        <v>58</v>
      </c>
      <c r="C5934" s="33" t="s">
        <v>13</v>
      </c>
      <c r="D5934" s="33" t="s">
        <v>30</v>
      </c>
      <c r="E593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34" s="94">
        <v>42122</v>
      </c>
      <c r="G5934" s="33" t="s">
        <v>2389</v>
      </c>
      <c r="H5934" s="33" t="s">
        <v>2390</v>
      </c>
      <c r="I5934" s="33" t="s">
        <v>62</v>
      </c>
      <c r="J5934" s="62">
        <v>44907</v>
      </c>
      <c r="K5934" s="33" t="s">
        <v>2391</v>
      </c>
      <c r="L5934" s="33" t="s">
        <v>2392</v>
      </c>
      <c r="M5934" s="1" t="s">
        <v>46392</v>
      </c>
      <c r="N5934" s="33" t="s">
        <v>20</v>
      </c>
      <c r="O5934" s="33" t="s">
        <v>2393</v>
      </c>
      <c r="P5934" s="33" t="s">
        <v>947</v>
      </c>
      <c r="Q5934" s="33" t="s">
        <v>29986</v>
      </c>
      <c r="R5934"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34" s="33" t="s">
        <v>93</v>
      </c>
      <c r="T5934" s="33" t="s">
        <v>21</v>
      </c>
      <c r="U5934" s="33" t="s">
        <v>26689</v>
      </c>
      <c r="V5934" s="33" t="s">
        <v>26484</v>
      </c>
      <c r="W5934" s="33" t="s">
        <v>26485</v>
      </c>
      <c r="X5934" s="33" t="s">
        <v>93</v>
      </c>
      <c r="Y5934" s="33">
        <v>413</v>
      </c>
      <c r="AA5934" s="33" t="s">
        <v>42844</v>
      </c>
      <c r="AB5934" s="33">
        <v>2512</v>
      </c>
      <c r="AC5934" s="103">
        <v>16040</v>
      </c>
    </row>
    <row r="5935" spans="1:29" ht="13" customHeight="1" x14ac:dyDescent="0.2">
      <c r="A5935" s="33" t="s">
        <v>2394</v>
      </c>
      <c r="B5935" s="33">
        <v>20</v>
      </c>
      <c r="C5935" s="33" t="s">
        <v>13</v>
      </c>
      <c r="D5935" s="33" t="s">
        <v>78</v>
      </c>
      <c r="F5935" s="94">
        <v>42121</v>
      </c>
      <c r="G5935" s="33" t="s">
        <v>2395</v>
      </c>
      <c r="H5935" s="33" t="s">
        <v>412</v>
      </c>
      <c r="I5935" s="33" t="s">
        <v>50</v>
      </c>
      <c r="J5935" s="62">
        <v>48228</v>
      </c>
      <c r="K5935" s="33" t="s">
        <v>1054</v>
      </c>
      <c r="L5935" s="33" t="s">
        <v>17511</v>
      </c>
      <c r="M5935" s="1" t="s">
        <v>46808</v>
      </c>
      <c r="N5935" s="33" t="s">
        <v>20</v>
      </c>
      <c r="O5935" s="33" t="s">
        <v>2396</v>
      </c>
      <c r="P5935" s="33" t="s">
        <v>947</v>
      </c>
      <c r="Q5935" s="33" t="s">
        <v>29986</v>
      </c>
      <c r="R5935"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35" s="33" t="s">
        <v>93</v>
      </c>
      <c r="T5935" s="33" t="s">
        <v>21</v>
      </c>
      <c r="U5935" s="33" t="s">
        <v>26536</v>
      </c>
      <c r="V5935" s="33" t="s">
        <v>26482</v>
      </c>
      <c r="W5935" s="33" t="s">
        <v>26485</v>
      </c>
      <c r="X5935" s="33" t="s">
        <v>93</v>
      </c>
      <c r="Y5935" s="33">
        <v>405</v>
      </c>
      <c r="AA5935" s="33" t="s">
        <v>42842</v>
      </c>
      <c r="AB5935" s="33">
        <v>2511</v>
      </c>
      <c r="AC5935" s="103">
        <v>16036</v>
      </c>
    </row>
    <row r="5936" spans="1:29" ht="13" customHeight="1" x14ac:dyDescent="0.2">
      <c r="A5936" s="33" t="s">
        <v>2397</v>
      </c>
      <c r="B5936" s="33">
        <v>45</v>
      </c>
      <c r="C5936" s="33" t="s">
        <v>13</v>
      </c>
      <c r="D5936" s="33" t="s">
        <v>30</v>
      </c>
      <c r="E5936" s="33" t="s">
        <v>2398</v>
      </c>
      <c r="F5936" s="94">
        <v>42120</v>
      </c>
      <c r="G5936" s="33" t="s">
        <v>2399</v>
      </c>
      <c r="H5936" s="33" t="s">
        <v>2400</v>
      </c>
      <c r="I5936" s="33" t="s">
        <v>38</v>
      </c>
      <c r="J5936" s="62">
        <v>92708</v>
      </c>
      <c r="K5936" s="33" t="s">
        <v>995</v>
      </c>
      <c r="L5936" s="33" t="s">
        <v>2401</v>
      </c>
      <c r="M5936" s="1" t="s">
        <v>48293</v>
      </c>
      <c r="N5936" s="33" t="s">
        <v>20</v>
      </c>
      <c r="O5936" s="33" t="s">
        <v>2402</v>
      </c>
      <c r="P5936" s="33" t="s">
        <v>947</v>
      </c>
      <c r="Q5936" s="33" t="s">
        <v>29986</v>
      </c>
      <c r="R5936"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36" s="33" t="s">
        <v>93</v>
      </c>
      <c r="T5936" s="33" t="s">
        <v>21</v>
      </c>
      <c r="U5936" s="33" t="s">
        <v>26689</v>
      </c>
      <c r="V5936" s="33" t="s">
        <v>26484</v>
      </c>
      <c r="W5936" s="33" t="s">
        <v>26485</v>
      </c>
      <c r="X5936" s="33" t="s">
        <v>93</v>
      </c>
      <c r="Y5936" s="33">
        <v>407</v>
      </c>
      <c r="AA5936" s="33" t="s">
        <v>42842</v>
      </c>
      <c r="AB5936" s="33">
        <v>2509</v>
      </c>
      <c r="AC5936" s="103">
        <v>16030</v>
      </c>
    </row>
    <row r="5937" spans="1:29" ht="13" customHeight="1" x14ac:dyDescent="0.2">
      <c r="A5937" s="33" t="s">
        <v>2403</v>
      </c>
      <c r="B5937" s="33">
        <v>76</v>
      </c>
      <c r="C5937" s="33" t="s">
        <v>13</v>
      </c>
      <c r="D5937" s="33" t="s">
        <v>30</v>
      </c>
      <c r="F5937" s="94">
        <v>42120</v>
      </c>
      <c r="G5937" s="33" t="s">
        <v>2404</v>
      </c>
      <c r="H5937" s="33" t="s">
        <v>2405</v>
      </c>
      <c r="I5937" s="33" t="s">
        <v>38</v>
      </c>
      <c r="J5937" s="62" t="s">
        <v>2406</v>
      </c>
      <c r="K5937" s="33" t="s">
        <v>1597</v>
      </c>
      <c r="L5937" s="33" t="s">
        <v>2407</v>
      </c>
      <c r="M5937" s="1" t="s">
        <v>46260</v>
      </c>
      <c r="N5937" s="33" t="s">
        <v>20</v>
      </c>
      <c r="O5937" s="33" t="s">
        <v>2408</v>
      </c>
      <c r="P5937" s="33" t="s">
        <v>45771</v>
      </c>
      <c r="Q5937" s="33" t="s">
        <v>29986</v>
      </c>
      <c r="R5937" s="39" t="s">
        <v>2409</v>
      </c>
      <c r="S5937" s="33" t="s">
        <v>22</v>
      </c>
      <c r="T5937" s="33" t="s">
        <v>21</v>
      </c>
      <c r="U5937" s="33" t="s">
        <v>26689</v>
      </c>
      <c r="V5937" s="33" t="s">
        <v>26484</v>
      </c>
      <c r="W5937" s="33" t="s">
        <v>26485</v>
      </c>
      <c r="X5937" s="33" t="s">
        <v>93</v>
      </c>
      <c r="Y5937" s="33">
        <v>406</v>
      </c>
      <c r="AA5937" s="33" t="s">
        <v>42844</v>
      </c>
      <c r="AB5937" s="33">
        <v>2508</v>
      </c>
      <c r="AC5937" s="103">
        <v>16032</v>
      </c>
    </row>
    <row r="5938" spans="1:29" ht="13" customHeight="1" x14ac:dyDescent="0.2">
      <c r="A5938" s="33" t="s">
        <v>2410</v>
      </c>
      <c r="B5938" s="33">
        <v>29</v>
      </c>
      <c r="C5938" s="33" t="s">
        <v>13</v>
      </c>
      <c r="D5938" s="33" t="s">
        <v>30</v>
      </c>
      <c r="E5938"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38" s="94">
        <v>42120</v>
      </c>
      <c r="H5938" s="33" t="s">
        <v>2411</v>
      </c>
      <c r="I5938" s="33" t="s">
        <v>366</v>
      </c>
      <c r="J5938" s="62">
        <v>74931</v>
      </c>
      <c r="K5938" s="33" t="s">
        <v>2412</v>
      </c>
      <c r="L5938" s="33" t="s">
        <v>2413</v>
      </c>
      <c r="M5938" s="1" t="s">
        <v>48929</v>
      </c>
      <c r="N5938" s="33" t="s">
        <v>20</v>
      </c>
      <c r="O5938" s="33" t="s">
        <v>2414</v>
      </c>
      <c r="P5938" s="33" t="s">
        <v>45791</v>
      </c>
      <c r="Q5938" s="33" t="s">
        <v>29986</v>
      </c>
      <c r="R5938" s="39" t="s">
        <v>2415</v>
      </c>
      <c r="S5938" s="33" t="s">
        <v>22</v>
      </c>
      <c r="T5938" s="33" t="s">
        <v>45897</v>
      </c>
      <c r="U5938" s="33" t="s">
        <v>49804</v>
      </c>
      <c r="V5938" s="33" t="s">
        <v>26484</v>
      </c>
      <c r="W5938" s="33" t="s">
        <v>26485</v>
      </c>
      <c r="X5938" s="33" t="s">
        <v>93</v>
      </c>
      <c r="Y5938" s="33">
        <v>404</v>
      </c>
      <c r="AA5938" s="33" t="s">
        <v>42843</v>
      </c>
      <c r="AB5938" s="33">
        <v>2510</v>
      </c>
      <c r="AC5938" s="103">
        <v>16031</v>
      </c>
    </row>
    <row r="5939" spans="1:29" ht="13" customHeight="1" x14ac:dyDescent="0.2">
      <c r="A5939" s="33" t="s">
        <v>2416</v>
      </c>
      <c r="B5939" s="33">
        <v>25</v>
      </c>
      <c r="C5939" s="33" t="s">
        <v>13</v>
      </c>
      <c r="D5939" s="33" t="s">
        <v>30</v>
      </c>
      <c r="E5939" s="33" t="str">
        <f>HYPERLINK("https://www.victoriaadvocate.com/news/2015/apr/27/parents-of-veteran-fatally-shot-by-police-seek-ans/","https://www.victoriaadvocate.com/news/2015/apr/27/parents-of-veteran-fatally-shot-by-police-seek-ans/")</f>
        <v>https://www.victoriaadvocate.com/news/2015/apr/27/parents-of-veteran-fatally-shot-by-police-seek-ans/</v>
      </c>
      <c r="F5939" s="94">
        <v>42119</v>
      </c>
      <c r="G5939" s="33" t="s">
        <v>2417</v>
      </c>
      <c r="H5939" s="33" t="s">
        <v>2418</v>
      </c>
      <c r="I5939" s="33" t="s">
        <v>66</v>
      </c>
      <c r="J5939" s="62">
        <v>77904</v>
      </c>
      <c r="K5939" s="33" t="s">
        <v>2418</v>
      </c>
      <c r="L5939" s="33" t="s">
        <v>2419</v>
      </c>
      <c r="M5939" s="1" t="s">
        <v>48294</v>
      </c>
      <c r="N5939" s="33" t="s">
        <v>20</v>
      </c>
      <c r="O5939" s="33" t="s">
        <v>2420</v>
      </c>
      <c r="P5939" s="33" t="s">
        <v>947</v>
      </c>
      <c r="Q5939" s="33" t="s">
        <v>29986</v>
      </c>
      <c r="R5939" s="39" t="str">
        <f>HYPERLINK("https://www.victoriaadvocate.com/news/2015/apr/27/parents-of-veteran-fatally-shot-by-police-seek-ans/","https://www.victoriaadvocate.com/news/2015/apr/27/parents-of-veteran-fatally-shot-by-police-seek-ans/")</f>
        <v>https://www.victoriaadvocate.com/news/2015/apr/27/parents-of-veteran-fatally-shot-by-police-seek-ans/</v>
      </c>
      <c r="S5939" s="33" t="s">
        <v>509</v>
      </c>
      <c r="T5939" s="33" t="s">
        <v>21</v>
      </c>
      <c r="U5939" s="33" t="s">
        <v>26505</v>
      </c>
      <c r="V5939" s="33" t="s">
        <v>26482</v>
      </c>
      <c r="W5939" s="33" t="s">
        <v>26485</v>
      </c>
      <c r="X5939" s="33" t="s">
        <v>509</v>
      </c>
      <c r="Y5939" s="33">
        <v>408</v>
      </c>
      <c r="AA5939" s="33" t="s">
        <v>42844</v>
      </c>
      <c r="AB5939" s="33">
        <v>2506</v>
      </c>
      <c r="AC5939" s="103">
        <v>16027</v>
      </c>
    </row>
    <row r="5940" spans="1:29" ht="13" customHeight="1" x14ac:dyDescent="0.2">
      <c r="A5940" s="33" t="s">
        <v>2425</v>
      </c>
      <c r="B5940" s="33">
        <v>58</v>
      </c>
      <c r="C5940" s="33" t="s">
        <v>13</v>
      </c>
      <c r="D5940" s="33" t="s">
        <v>30</v>
      </c>
      <c r="E5940" s="33" t="s">
        <v>2426</v>
      </c>
      <c r="F5940" s="94">
        <v>42119</v>
      </c>
      <c r="G5940" s="33" t="s">
        <v>2427</v>
      </c>
      <c r="H5940" s="33" t="s">
        <v>2428</v>
      </c>
      <c r="I5940" s="33" t="s">
        <v>55</v>
      </c>
      <c r="J5940" s="62">
        <v>34711</v>
      </c>
      <c r="K5940" s="33" t="s">
        <v>1176</v>
      </c>
      <c r="L5940" s="33" t="s">
        <v>1177</v>
      </c>
      <c r="M5940" s="1" t="s">
        <v>46355</v>
      </c>
      <c r="N5940" s="33" t="s">
        <v>20</v>
      </c>
      <c r="O5940" s="33" t="s">
        <v>36644</v>
      </c>
      <c r="P5940" s="33" t="s">
        <v>947</v>
      </c>
      <c r="Q5940" s="33" t="s">
        <v>29986</v>
      </c>
      <c r="R5940" s="39" t="str">
        <f>HYPERLINK("http://www.wftv.com/news/news/local/1-fatally-shot-lake-county-deputy-involved-shootin/nk3ng/","http://www.wftv.com/news/news/local/1-fatally-shot-lake-county-deputy-involved-shootin/nk3ng/")</f>
        <v>http://www.wftv.com/news/news/local/1-fatally-shot-lake-county-deputy-involved-shootin/nk3ng/</v>
      </c>
      <c r="S5940" s="33" t="s">
        <v>509</v>
      </c>
      <c r="T5940" s="33" t="s">
        <v>21</v>
      </c>
      <c r="U5940" s="33" t="s">
        <v>26682</v>
      </c>
      <c r="V5940" s="33" t="s">
        <v>26482</v>
      </c>
      <c r="W5940" s="33" t="s">
        <v>26485</v>
      </c>
      <c r="X5940" s="33" t="s">
        <v>93</v>
      </c>
      <c r="Y5940" s="33">
        <v>414</v>
      </c>
      <c r="AA5940" s="33" t="s">
        <v>42844</v>
      </c>
      <c r="AB5940" s="33">
        <v>2505</v>
      </c>
      <c r="AC5940" s="103">
        <v>16028</v>
      </c>
    </row>
    <row r="5941" spans="1:29" ht="13" customHeight="1" x14ac:dyDescent="0.2">
      <c r="A5941" s="33" t="s">
        <v>2421</v>
      </c>
      <c r="B5941" s="33">
        <v>24</v>
      </c>
      <c r="C5941" s="33" t="s">
        <v>13</v>
      </c>
      <c r="D5941" s="33" t="s">
        <v>78</v>
      </c>
      <c r="E5941"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41" s="94">
        <v>42119</v>
      </c>
      <c r="G5941" s="33" t="s">
        <v>2422</v>
      </c>
      <c r="H5941" s="33" t="s">
        <v>697</v>
      </c>
      <c r="I5941" s="33" t="s">
        <v>392</v>
      </c>
      <c r="J5941" s="62" t="s">
        <v>2423</v>
      </c>
      <c r="K5941" s="33" t="s">
        <v>697</v>
      </c>
      <c r="L5941" s="33" t="s">
        <v>536</v>
      </c>
      <c r="M5941" s="1" t="s">
        <v>45963</v>
      </c>
      <c r="N5941" s="33" t="s">
        <v>20</v>
      </c>
      <c r="O5941" s="33" t="s">
        <v>2424</v>
      </c>
      <c r="P5941" s="33" t="s">
        <v>947</v>
      </c>
      <c r="Q5941" s="33" t="s">
        <v>29986</v>
      </c>
      <c r="R5941"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41" s="33" t="s">
        <v>509</v>
      </c>
      <c r="T5941" s="33" t="s">
        <v>45897</v>
      </c>
      <c r="U5941" s="33" t="s">
        <v>49804</v>
      </c>
      <c r="V5941" s="33" t="s">
        <v>26484</v>
      </c>
      <c r="W5941" s="33" t="s">
        <v>26486</v>
      </c>
      <c r="X5941" s="33" t="s">
        <v>93</v>
      </c>
      <c r="Y5941" s="33">
        <v>411</v>
      </c>
      <c r="AA5941" s="33" t="s">
        <v>42842</v>
      </c>
      <c r="AB5941" s="33">
        <v>2507</v>
      </c>
      <c r="AC5941" s="103">
        <v>16029</v>
      </c>
    </row>
    <row r="5942" spans="1:29" ht="13" customHeight="1" x14ac:dyDescent="0.2">
      <c r="A5942" s="33" t="s">
        <v>2429</v>
      </c>
      <c r="B5942" s="33">
        <v>20</v>
      </c>
      <c r="C5942" s="33" t="s">
        <v>13</v>
      </c>
      <c r="D5942" s="33" t="s">
        <v>78</v>
      </c>
      <c r="E5942" s="33" t="s">
        <v>2430</v>
      </c>
      <c r="F5942" s="94">
        <v>42118</v>
      </c>
      <c r="G5942" s="33" t="s">
        <v>2431</v>
      </c>
      <c r="H5942" s="33" t="s">
        <v>2432</v>
      </c>
      <c r="I5942" s="33" t="s">
        <v>191</v>
      </c>
      <c r="J5942" s="62">
        <v>81082</v>
      </c>
      <c r="K5942" s="33" t="s">
        <v>2433</v>
      </c>
      <c r="L5942" s="33" t="s">
        <v>2434</v>
      </c>
      <c r="M5942" s="1" t="s">
        <v>47188</v>
      </c>
      <c r="N5942" s="33" t="s">
        <v>20</v>
      </c>
      <c r="O5942" s="33" t="s">
        <v>2435</v>
      </c>
      <c r="P5942" s="33" t="s">
        <v>947</v>
      </c>
      <c r="Q5942" s="33" t="s">
        <v>29986</v>
      </c>
      <c r="R5942" s="39" t="str">
        <f>HYPERLINK("http://www.kktv.com/home/headlines/Deadly-Officer-Involved-Shooting-in-Trinidad-301252451.html","http://www.kktv.com/home/headlines/Deadly-Officer-Involved-Shooting-in-Trinidad-301252451.html")</f>
        <v>http://www.kktv.com/home/headlines/Deadly-Officer-Involved-Shooting-in-Trinidad-301252451.html</v>
      </c>
      <c r="S5942" s="33" t="s">
        <v>93</v>
      </c>
      <c r="T5942" s="33" t="s">
        <v>21</v>
      </c>
      <c r="U5942" s="33" t="s">
        <v>26689</v>
      </c>
      <c r="V5942" s="33" t="s">
        <v>26484</v>
      </c>
      <c r="W5942" s="33" t="s">
        <v>26486</v>
      </c>
      <c r="X5942" s="33" t="s">
        <v>509</v>
      </c>
      <c r="Y5942" s="33">
        <v>412</v>
      </c>
      <c r="AA5942" s="33" t="s">
        <v>42843</v>
      </c>
      <c r="AB5942" s="33">
        <v>2503</v>
      </c>
      <c r="AC5942" s="103">
        <v>16023</v>
      </c>
    </row>
    <row r="5943" spans="1:29" ht="13" customHeight="1" x14ac:dyDescent="0.2">
      <c r="A5943" s="33" t="s">
        <v>2441</v>
      </c>
      <c r="B5943" s="33">
        <v>49</v>
      </c>
      <c r="C5943" s="33" t="s">
        <v>13</v>
      </c>
      <c r="D5943" s="33" t="s">
        <v>30</v>
      </c>
      <c r="E594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43" s="94">
        <v>42118</v>
      </c>
      <c r="G5943" s="33" t="s">
        <v>2442</v>
      </c>
      <c r="H5943" s="33" t="s">
        <v>2443</v>
      </c>
      <c r="I5943" s="33" t="s">
        <v>105</v>
      </c>
      <c r="J5943" s="62">
        <v>97302</v>
      </c>
      <c r="K5943" s="33" t="s">
        <v>389</v>
      </c>
      <c r="L5943" s="33" t="s">
        <v>2444</v>
      </c>
      <c r="M5943" s="1" t="s">
        <v>46497</v>
      </c>
      <c r="N5943" s="33" t="s">
        <v>20</v>
      </c>
      <c r="O5943" s="33" t="s">
        <v>2445</v>
      </c>
      <c r="P5943" s="33" t="s">
        <v>947</v>
      </c>
      <c r="Q5943" s="33" t="s">
        <v>29986</v>
      </c>
      <c r="R594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43" s="33" t="s">
        <v>93</v>
      </c>
      <c r="T5943" s="33" t="s">
        <v>21</v>
      </c>
      <c r="U5943" s="33" t="s">
        <v>26689</v>
      </c>
      <c r="V5943" s="33" t="s">
        <v>26484</v>
      </c>
      <c r="W5943" s="33" t="s">
        <v>26485</v>
      </c>
      <c r="X5943" s="33" t="s">
        <v>93</v>
      </c>
      <c r="Y5943" s="33">
        <v>402</v>
      </c>
      <c r="AA5943" s="33" t="s">
        <v>42844</v>
      </c>
      <c r="AB5943" s="33">
        <v>2501</v>
      </c>
      <c r="AC5943" s="103">
        <v>16024</v>
      </c>
    </row>
    <row r="5944" spans="1:29" ht="13" customHeight="1" x14ac:dyDescent="0.2">
      <c r="A5944" s="33" t="s">
        <v>2437</v>
      </c>
      <c r="B5944" s="33">
        <v>63</v>
      </c>
      <c r="C5944" s="33" t="s">
        <v>13</v>
      </c>
      <c r="D5944" s="33" t="s">
        <v>30</v>
      </c>
      <c r="F5944" s="94">
        <v>42118</v>
      </c>
      <c r="G5944" s="33" t="s">
        <v>2438</v>
      </c>
      <c r="H5944" s="33" t="s">
        <v>195</v>
      </c>
      <c r="I5944" s="33" t="s">
        <v>366</v>
      </c>
      <c r="J5944" s="62">
        <v>74354</v>
      </c>
      <c r="K5944" s="33" t="s">
        <v>2439</v>
      </c>
      <c r="L5944" s="33" t="s">
        <v>1898</v>
      </c>
      <c r="M5944" s="1" t="s">
        <v>45918</v>
      </c>
      <c r="N5944" s="33" t="s">
        <v>20</v>
      </c>
      <c r="O5944" s="33" t="s">
        <v>2440</v>
      </c>
      <c r="P5944" s="33" t="s">
        <v>45791</v>
      </c>
      <c r="Q5944" s="33" t="s">
        <v>29986</v>
      </c>
      <c r="R5944" s="39" t="str">
        <f>HYPERLINK("http://www.miamiok.com/news/article_7116fd15-d23e-59c9-aa7e-043ec0f3871f.html","http://www.miamiok.com/news/article_7116fd15-d23e-59c9-aa7e-043ec0f3871f.html")</f>
        <v>http://www.miamiok.com/news/article_7116fd15-d23e-59c9-aa7e-043ec0f3871f.html</v>
      </c>
      <c r="S5944" s="33" t="s">
        <v>22</v>
      </c>
      <c r="T5944" s="33" t="s">
        <v>21</v>
      </c>
      <c r="U5944" s="33" t="s">
        <v>26689</v>
      </c>
      <c r="V5944" s="33" t="s">
        <v>26484</v>
      </c>
      <c r="W5944" s="33" t="s">
        <v>26483</v>
      </c>
      <c r="X5944" s="33" t="s">
        <v>93</v>
      </c>
      <c r="Y5944" s="33">
        <v>403</v>
      </c>
      <c r="AA5944" s="33" t="s">
        <v>42843</v>
      </c>
      <c r="AB5944" s="33">
        <v>2502</v>
      </c>
      <c r="AC5944" s="103">
        <v>16022</v>
      </c>
    </row>
    <row r="5945" spans="1:29" ht="13" customHeight="1" x14ac:dyDescent="0.2">
      <c r="A5945" s="33" t="s">
        <v>2454</v>
      </c>
      <c r="B5945" s="33">
        <v>46</v>
      </c>
      <c r="C5945" s="33" t="s">
        <v>102</v>
      </c>
      <c r="D5945" s="33" t="s">
        <v>30</v>
      </c>
      <c r="F5945" s="94">
        <v>42118</v>
      </c>
      <c r="G5945" s="33" t="s">
        <v>2455</v>
      </c>
      <c r="H5945" s="33" t="s">
        <v>2456</v>
      </c>
      <c r="I5945" s="33" t="s">
        <v>38</v>
      </c>
      <c r="J5945" s="62">
        <v>95472</v>
      </c>
      <c r="K5945" s="33" t="s">
        <v>2457</v>
      </c>
      <c r="L5945" s="33" t="s">
        <v>12274</v>
      </c>
      <c r="M5945" s="1" t="s">
        <v>47213</v>
      </c>
      <c r="N5945" s="33" t="s">
        <v>20</v>
      </c>
      <c r="O5945" s="33" t="s">
        <v>2458</v>
      </c>
      <c r="P5945" s="33" t="s">
        <v>947</v>
      </c>
      <c r="Q5945" s="33" t="s">
        <v>29986</v>
      </c>
      <c r="R5945" s="39" t="str">
        <f>HYPERLINK("http://sanfrancisco.cbslocal.com/2015/04/24/woman-shot-deputies-sonoma-county-chase-dies/","http://sanfrancisco.cbslocal.com/2015/04/24/woman-shot-deputies-sonoma-county-chase-dies/")</f>
        <v>http://sanfrancisco.cbslocal.com/2015/04/24/woman-shot-deputies-sonoma-county-chase-dies/</v>
      </c>
      <c r="S5945" s="33" t="s">
        <v>93</v>
      </c>
      <c r="T5945" s="33" t="s">
        <v>350</v>
      </c>
      <c r="U5945" s="33" t="s">
        <v>26775</v>
      </c>
      <c r="V5945" s="33" t="s">
        <v>26484</v>
      </c>
      <c r="W5945" s="33" t="s">
        <v>26483</v>
      </c>
      <c r="X5945" s="33" t="s">
        <v>93</v>
      </c>
      <c r="Y5945" s="33">
        <v>401</v>
      </c>
      <c r="AA5945" s="33" t="s">
        <v>42844</v>
      </c>
      <c r="AB5945" s="33">
        <v>2504</v>
      </c>
      <c r="AC5945" s="103"/>
    </row>
    <row r="5946" spans="1:29" ht="13" customHeight="1" x14ac:dyDescent="0.2">
      <c r="A5946" s="33" t="s">
        <v>2450</v>
      </c>
      <c r="B5946" s="33">
        <v>26</v>
      </c>
      <c r="C5946" s="33" t="s">
        <v>13</v>
      </c>
      <c r="D5946" s="33" t="s">
        <v>41</v>
      </c>
      <c r="F5946" s="94">
        <v>42117</v>
      </c>
      <c r="G5946" s="33" t="s">
        <v>2451</v>
      </c>
      <c r="H5946" s="33" t="s">
        <v>2452</v>
      </c>
      <c r="I5946" s="33" t="s">
        <v>38</v>
      </c>
      <c r="J5946" s="62">
        <v>91342</v>
      </c>
      <c r="K5946" s="33" t="s">
        <v>91</v>
      </c>
      <c r="L5946" s="33" t="s">
        <v>92</v>
      </c>
      <c r="M5946" s="1" t="s">
        <v>45984</v>
      </c>
      <c r="N5946" s="33" t="s">
        <v>20</v>
      </c>
      <c r="O5946" s="33" t="s">
        <v>2453</v>
      </c>
      <c r="P5946" s="33" t="s">
        <v>947</v>
      </c>
      <c r="Q5946" s="33" t="s">
        <v>29986</v>
      </c>
      <c r="R5946" s="39" t="str">
        <f>HYPERLINK("http://www.latimes.com/local/lanow/la-me-ln-lapd-shoots-sylmar-gunman-20150423-story.html","http://www.latimes.com/local/lanow/la-me-ln-lapd-shoots-sylmar-gunman-20150423-story.html")</f>
        <v>http://www.latimes.com/local/lanow/la-me-ln-lapd-shoots-sylmar-gunman-20150423-story.html</v>
      </c>
      <c r="S5946" s="33" t="s">
        <v>509</v>
      </c>
      <c r="T5946" s="33" t="s">
        <v>21</v>
      </c>
      <c r="U5946" s="33" t="s">
        <v>26689</v>
      </c>
      <c r="V5946" s="33" t="s">
        <v>26484</v>
      </c>
      <c r="W5946" s="33" t="s">
        <v>26485</v>
      </c>
      <c r="X5946" s="33" t="s">
        <v>93</v>
      </c>
      <c r="Y5946" s="33">
        <v>392</v>
      </c>
      <c r="AA5946" s="33" t="s">
        <v>42844</v>
      </c>
      <c r="AB5946" s="33">
        <v>2498</v>
      </c>
      <c r="AC5946" s="103">
        <v>16020</v>
      </c>
    </row>
    <row r="5947" spans="1:29" ht="13" customHeight="1" x14ac:dyDescent="0.2">
      <c r="A5947" s="33" t="s">
        <v>2466</v>
      </c>
      <c r="B5947" s="33">
        <v>51</v>
      </c>
      <c r="C5947" s="33" t="s">
        <v>13</v>
      </c>
      <c r="D5947" s="33" t="s">
        <v>30</v>
      </c>
      <c r="E5947"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47" s="94">
        <v>42117</v>
      </c>
      <c r="G5947" s="33" t="s">
        <v>2467</v>
      </c>
      <c r="H5947" s="33" t="s">
        <v>2468</v>
      </c>
      <c r="I5947" s="33" t="s">
        <v>366</v>
      </c>
      <c r="J5947" s="62" t="s">
        <v>2469</v>
      </c>
      <c r="K5947" s="33" t="s">
        <v>1067</v>
      </c>
      <c r="L5947" s="33" t="s">
        <v>36805</v>
      </c>
      <c r="M5947" s="1" t="s">
        <v>48295</v>
      </c>
      <c r="N5947" s="33" t="s">
        <v>20</v>
      </c>
      <c r="O5947" s="33" t="s">
        <v>2470</v>
      </c>
      <c r="P5947" s="33" t="s">
        <v>947</v>
      </c>
      <c r="Q5947" s="33" t="s">
        <v>29986</v>
      </c>
      <c r="R5947"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47" s="33" t="s">
        <v>93</v>
      </c>
      <c r="T5947" s="33" t="s">
        <v>21</v>
      </c>
      <c r="U5947" s="33" t="s">
        <v>26689</v>
      </c>
      <c r="V5947" s="33" t="s">
        <v>26484</v>
      </c>
      <c r="W5947" s="33" t="s">
        <v>26485</v>
      </c>
      <c r="X5947" s="33" t="s">
        <v>93</v>
      </c>
      <c r="Y5947" s="33">
        <v>400</v>
      </c>
      <c r="AA5947" s="33" t="s">
        <v>49699</v>
      </c>
      <c r="AB5947" s="33">
        <v>2499</v>
      </c>
      <c r="AC5947" s="103">
        <v>16021</v>
      </c>
    </row>
    <row r="5948" spans="1:29" ht="13" customHeight="1" x14ac:dyDescent="0.2">
      <c r="A5948" s="33" t="s">
        <v>2446</v>
      </c>
      <c r="B5948" s="33">
        <v>19</v>
      </c>
      <c r="C5948" s="33" t="s">
        <v>13</v>
      </c>
      <c r="D5948" s="33" t="s">
        <v>41</v>
      </c>
      <c r="E5948" s="33" t="s">
        <v>2447</v>
      </c>
      <c r="F5948" s="94">
        <v>42117</v>
      </c>
      <c r="G5948" s="33" t="s">
        <v>2448</v>
      </c>
      <c r="H5948" s="33" t="s">
        <v>448</v>
      </c>
      <c r="I5948" s="33" t="s">
        <v>38</v>
      </c>
      <c r="J5948" s="62">
        <v>90813</v>
      </c>
      <c r="K5948" s="33" t="s">
        <v>91</v>
      </c>
      <c r="L5948" s="33" t="s">
        <v>449</v>
      </c>
      <c r="M5948" s="1" t="s">
        <v>46172</v>
      </c>
      <c r="N5948" s="33" t="s">
        <v>20</v>
      </c>
      <c r="O5948" s="33" t="s">
        <v>2449</v>
      </c>
      <c r="P5948" s="33" t="s">
        <v>947</v>
      </c>
      <c r="Q5948" s="33" t="s">
        <v>29986</v>
      </c>
      <c r="R5948"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48" s="33" t="s">
        <v>93</v>
      </c>
      <c r="T5948" s="33" t="s">
        <v>45897</v>
      </c>
      <c r="U5948" s="33" t="s">
        <v>49804</v>
      </c>
      <c r="V5948" s="33" t="s">
        <v>26482</v>
      </c>
      <c r="W5948" s="33" t="s">
        <v>26485</v>
      </c>
      <c r="X5948" s="33" t="s">
        <v>93</v>
      </c>
      <c r="Y5948" s="33">
        <v>409</v>
      </c>
      <c r="AA5948" s="33" t="s">
        <v>42842</v>
      </c>
      <c r="AB5948" s="33">
        <v>2500</v>
      </c>
      <c r="AC5948" s="103">
        <v>16018</v>
      </c>
    </row>
    <row r="5949" spans="1:29" ht="13" customHeight="1" x14ac:dyDescent="0.2">
      <c r="A5949" s="33" t="s">
        <v>2459</v>
      </c>
      <c r="B5949" s="33">
        <v>30</v>
      </c>
      <c r="C5949" s="33" t="s">
        <v>13</v>
      </c>
      <c r="D5949" s="33" t="s">
        <v>30</v>
      </c>
      <c r="E5949"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49" s="94">
        <v>42116</v>
      </c>
      <c r="G5949" s="33" t="s">
        <v>2460</v>
      </c>
      <c r="H5949" s="33" t="s">
        <v>697</v>
      </c>
      <c r="I5949" s="33" t="s">
        <v>392</v>
      </c>
      <c r="J5949" s="62" t="s">
        <v>2461</v>
      </c>
      <c r="K5949" s="33" t="s">
        <v>2462</v>
      </c>
      <c r="L5949" s="33" t="s">
        <v>536</v>
      </c>
      <c r="M5949" s="1" t="s">
        <v>45963</v>
      </c>
      <c r="N5949" s="33" t="s">
        <v>20</v>
      </c>
      <c r="O5949" s="33" t="s">
        <v>2463</v>
      </c>
      <c r="P5949" s="33" t="s">
        <v>947</v>
      </c>
      <c r="Q5949" s="33" t="s">
        <v>29986</v>
      </c>
      <c r="R5949"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49" s="33" t="s">
        <v>509</v>
      </c>
      <c r="T5949" s="33" t="s">
        <v>21</v>
      </c>
      <c r="U5949" s="33" t="s">
        <v>26689</v>
      </c>
      <c r="V5949" s="33" t="s">
        <v>26484</v>
      </c>
      <c r="W5949" s="33" t="s">
        <v>26486</v>
      </c>
      <c r="X5949" s="33" t="s">
        <v>93</v>
      </c>
      <c r="Y5949" s="33">
        <v>395</v>
      </c>
      <c r="AA5949" s="33" t="s">
        <v>42842</v>
      </c>
      <c r="AB5949" s="33">
        <v>2493</v>
      </c>
      <c r="AC5949" s="103">
        <v>16013</v>
      </c>
    </row>
    <row r="5950" spans="1:29" ht="13" customHeight="1" x14ac:dyDescent="0.2">
      <c r="A5950" s="33" t="s">
        <v>2494</v>
      </c>
      <c r="B5950" s="33">
        <v>31</v>
      </c>
      <c r="C5950" s="33" t="s">
        <v>13</v>
      </c>
      <c r="D5950" s="33" t="s">
        <v>78</v>
      </c>
      <c r="E5950" s="33" t="s">
        <v>2495</v>
      </c>
      <c r="F5950" s="94">
        <v>42116</v>
      </c>
      <c r="G5950" s="33" t="s">
        <v>2496</v>
      </c>
      <c r="H5950" s="33" t="s">
        <v>867</v>
      </c>
      <c r="I5950" s="33" t="s">
        <v>66</v>
      </c>
      <c r="J5950" s="62">
        <v>76111</v>
      </c>
      <c r="K5950" s="33" t="s">
        <v>67</v>
      </c>
      <c r="L5950" s="33" t="s">
        <v>868</v>
      </c>
      <c r="M5950" s="1" t="s">
        <v>46465</v>
      </c>
      <c r="N5950" s="33" t="s">
        <v>20</v>
      </c>
      <c r="O5950" s="33" t="s">
        <v>2497</v>
      </c>
      <c r="P5950" s="33" t="s">
        <v>947</v>
      </c>
      <c r="Q5950" s="33" t="s">
        <v>29986</v>
      </c>
      <c r="R5950" s="39" t="s">
        <v>2498</v>
      </c>
      <c r="S5950" s="33" t="s">
        <v>93</v>
      </c>
      <c r="T5950" s="33" t="s">
        <v>21</v>
      </c>
      <c r="U5950" s="33" t="s">
        <v>26689</v>
      </c>
      <c r="V5950" s="33" t="s">
        <v>26484</v>
      </c>
      <c r="W5950" s="33" t="s">
        <v>26486</v>
      </c>
      <c r="X5950" s="33" t="s">
        <v>93</v>
      </c>
      <c r="Y5950" s="33">
        <v>396</v>
      </c>
      <c r="AA5950" s="33" t="s">
        <v>42844</v>
      </c>
      <c r="AB5950" s="33">
        <v>2494</v>
      </c>
      <c r="AC5950" s="103">
        <v>16016</v>
      </c>
    </row>
    <row r="5951" spans="1:29" ht="13" customHeight="1" x14ac:dyDescent="0.2">
      <c r="A5951" s="33" t="s">
        <v>2471</v>
      </c>
      <c r="B5951" s="33">
        <v>39</v>
      </c>
      <c r="C5951" s="33" t="s">
        <v>13</v>
      </c>
      <c r="D5951" s="33" t="s">
        <v>14</v>
      </c>
      <c r="F5951" s="94">
        <v>42116</v>
      </c>
      <c r="G5951" s="33" t="s">
        <v>2472</v>
      </c>
      <c r="H5951" s="33" t="s">
        <v>933</v>
      </c>
      <c r="I5951" s="33" t="s">
        <v>191</v>
      </c>
      <c r="J5951" s="62">
        <v>80303</v>
      </c>
      <c r="K5951" s="33" t="s">
        <v>933</v>
      </c>
      <c r="L5951" s="33" t="s">
        <v>2473</v>
      </c>
      <c r="M5951" s="1" t="s">
        <v>47837</v>
      </c>
      <c r="N5951" s="33" t="s">
        <v>20</v>
      </c>
      <c r="O5951" s="33" t="s">
        <v>2474</v>
      </c>
      <c r="P5951" s="33" t="s">
        <v>31864</v>
      </c>
      <c r="Q5951" s="33" t="s">
        <v>29986</v>
      </c>
      <c r="R5951" s="39" t="s">
        <v>2475</v>
      </c>
      <c r="S5951" s="33" t="s">
        <v>93</v>
      </c>
      <c r="T5951" s="33" t="s">
        <v>21</v>
      </c>
      <c r="U5951" s="33" t="s">
        <v>26689</v>
      </c>
      <c r="V5951" s="33" t="s">
        <v>26484</v>
      </c>
      <c r="W5951" s="33" t="s">
        <v>26485</v>
      </c>
      <c r="X5951" s="33" t="s">
        <v>93</v>
      </c>
      <c r="Y5951" s="33">
        <v>397</v>
      </c>
      <c r="AA5951" s="33" t="s">
        <v>42844</v>
      </c>
      <c r="AB5951" s="33">
        <v>2495</v>
      </c>
      <c r="AC5951" s="103">
        <v>16012</v>
      </c>
    </row>
    <row r="5952" spans="1:29" ht="13" customHeight="1" x14ac:dyDescent="0.2">
      <c r="A5952" s="33" t="s">
        <v>2486</v>
      </c>
      <c r="B5952" s="33">
        <v>51</v>
      </c>
      <c r="C5952" s="33" t="s">
        <v>13</v>
      </c>
      <c r="D5952" s="33" t="s">
        <v>41</v>
      </c>
      <c r="E5952" s="33" t="s">
        <v>2487</v>
      </c>
      <c r="F5952" s="94">
        <v>42116</v>
      </c>
      <c r="G5952" s="33" t="s">
        <v>2488</v>
      </c>
      <c r="H5952" s="33" t="s">
        <v>2489</v>
      </c>
      <c r="I5952" s="33" t="s">
        <v>111</v>
      </c>
      <c r="J5952" s="62" t="s">
        <v>2490</v>
      </c>
      <c r="K5952" s="33" t="s">
        <v>112</v>
      </c>
      <c r="L5952" s="33" t="s">
        <v>2491</v>
      </c>
      <c r="M5952" s="1" t="s">
        <v>48296</v>
      </c>
      <c r="N5952" s="33" t="s">
        <v>20</v>
      </c>
      <c r="O5952" s="33" t="s">
        <v>2492</v>
      </c>
      <c r="P5952" s="33" t="s">
        <v>947</v>
      </c>
      <c r="Q5952" s="33" t="s">
        <v>29986</v>
      </c>
      <c r="R5952" s="39" t="s">
        <v>2493</v>
      </c>
      <c r="S5952" s="33" t="s">
        <v>509</v>
      </c>
      <c r="T5952" s="33" t="s">
        <v>21</v>
      </c>
      <c r="U5952" s="33" t="s">
        <v>26682</v>
      </c>
      <c r="V5952" s="33" t="s">
        <v>26482</v>
      </c>
      <c r="W5952" s="33" t="s">
        <v>26485</v>
      </c>
      <c r="X5952" s="33" t="s">
        <v>93</v>
      </c>
      <c r="Y5952" s="33">
        <v>394</v>
      </c>
      <c r="AA5952" s="33" t="s">
        <v>42843</v>
      </c>
      <c r="AB5952" s="33">
        <v>2496</v>
      </c>
      <c r="AC5952" s="103">
        <v>16014</v>
      </c>
    </row>
    <row r="5953" spans="1:29" ht="13" customHeight="1" x14ac:dyDescent="0.2">
      <c r="A5953" s="33" t="s">
        <v>2476</v>
      </c>
      <c r="B5953" s="33">
        <v>18</v>
      </c>
      <c r="C5953" s="33" t="s">
        <v>13</v>
      </c>
      <c r="D5953" s="33" t="s">
        <v>78</v>
      </c>
      <c r="E5953" s="33" t="s">
        <v>2477</v>
      </c>
      <c r="F5953" s="94">
        <v>42116</v>
      </c>
      <c r="G5953" s="33" t="s">
        <v>2478</v>
      </c>
      <c r="H5953" s="33" t="s">
        <v>2479</v>
      </c>
      <c r="I5953" s="33" t="s">
        <v>224</v>
      </c>
      <c r="J5953" s="62" t="s">
        <v>2480</v>
      </c>
      <c r="K5953" s="33" t="s">
        <v>2481</v>
      </c>
      <c r="L5953" s="33" t="s">
        <v>2482</v>
      </c>
      <c r="M5953" s="1" t="s">
        <v>47149</v>
      </c>
      <c r="N5953" s="33" t="s">
        <v>20</v>
      </c>
      <c r="O5953" s="33" t="s">
        <v>2483</v>
      </c>
      <c r="P5953" s="33" t="s">
        <v>27682</v>
      </c>
      <c r="Q5953" s="33" t="s">
        <v>27681</v>
      </c>
      <c r="R5953" s="39" t="s">
        <v>2484</v>
      </c>
      <c r="S5953" s="33" t="s">
        <v>93</v>
      </c>
      <c r="T5953" s="33" t="s">
        <v>45897</v>
      </c>
      <c r="U5953" s="33" t="s">
        <v>49804</v>
      </c>
      <c r="V5953" s="33" t="s">
        <v>26487</v>
      </c>
      <c r="W5953" s="33" t="s">
        <v>26485</v>
      </c>
      <c r="X5953" s="33" t="s">
        <v>93</v>
      </c>
      <c r="Y5953" s="33">
        <v>391</v>
      </c>
      <c r="AA5953" s="33" t="s">
        <v>42844</v>
      </c>
      <c r="AB5953" s="33">
        <v>2497</v>
      </c>
      <c r="AC5953" s="103">
        <v>16015</v>
      </c>
    </row>
    <row r="5954" spans="1:29" ht="13" customHeight="1" x14ac:dyDescent="0.2">
      <c r="A5954" s="33" t="s">
        <v>2510</v>
      </c>
      <c r="B5954" s="33">
        <v>35</v>
      </c>
      <c r="C5954" s="33" t="s">
        <v>13</v>
      </c>
      <c r="D5954" s="33" t="s">
        <v>41</v>
      </c>
      <c r="F5954" s="94">
        <v>42115</v>
      </c>
      <c r="G5954" s="33" t="s">
        <v>2511</v>
      </c>
      <c r="H5954" s="33" t="s">
        <v>91</v>
      </c>
      <c r="I5954" s="33" t="s">
        <v>38</v>
      </c>
      <c r="J5954" s="62" t="s">
        <v>2512</v>
      </c>
      <c r="K5954" s="33" t="s">
        <v>91</v>
      </c>
      <c r="L5954" s="33" t="s">
        <v>92</v>
      </c>
      <c r="M5954" s="1" t="s">
        <v>45984</v>
      </c>
      <c r="N5954" s="33" t="s">
        <v>20</v>
      </c>
      <c r="O5954" s="33" t="s">
        <v>2513</v>
      </c>
      <c r="P5954" s="33" t="s">
        <v>947</v>
      </c>
      <c r="Q5954" s="33" t="s">
        <v>29986</v>
      </c>
      <c r="R5954" s="39" t="str">
        <f>HYPERLINK("http://www.latimes.com/local/lanow/la-me-ln-lapd-lincoln-heights-shooting-20150422-story.html","http://www.latimes.com/local/lanow/la-me-ln-lapd-lincoln-heights-shooting-20150422-story.html")</f>
        <v>http://www.latimes.com/local/lanow/la-me-ln-lapd-lincoln-heights-shooting-20150422-story.html</v>
      </c>
      <c r="S5954" s="33" t="s">
        <v>509</v>
      </c>
      <c r="T5954" s="33" t="s">
        <v>21</v>
      </c>
      <c r="U5954" s="33" t="s">
        <v>26682</v>
      </c>
      <c r="V5954" s="33" t="s">
        <v>26482</v>
      </c>
      <c r="W5954" s="33" t="s">
        <v>26485</v>
      </c>
      <c r="X5954" s="33" t="s">
        <v>93</v>
      </c>
      <c r="Y5954" s="33">
        <v>495</v>
      </c>
      <c r="AA5954" s="33" t="s">
        <v>42842</v>
      </c>
      <c r="AB5954" s="33">
        <v>2489</v>
      </c>
      <c r="AC5954" s="103">
        <v>16007</v>
      </c>
    </row>
    <row r="5955" spans="1:29" ht="13" customHeight="1" x14ac:dyDescent="0.2">
      <c r="A5955" s="33" t="s">
        <v>2499</v>
      </c>
      <c r="B5955" s="33">
        <v>59</v>
      </c>
      <c r="C5955" s="33" t="s">
        <v>13</v>
      </c>
      <c r="D5955" s="33" t="s">
        <v>30</v>
      </c>
      <c r="F5955" s="94">
        <v>42115</v>
      </c>
      <c r="G5955" s="33" t="s">
        <v>2500</v>
      </c>
      <c r="H5955" s="33" t="s">
        <v>44</v>
      </c>
      <c r="I5955" s="33" t="s">
        <v>25</v>
      </c>
      <c r="J5955" s="62" t="s">
        <v>2501</v>
      </c>
      <c r="K5955" s="33" t="s">
        <v>944</v>
      </c>
      <c r="L5955" s="33" t="s">
        <v>2502</v>
      </c>
      <c r="M5955" s="1" t="s">
        <v>46482</v>
      </c>
      <c r="N5955" s="33" t="s">
        <v>20</v>
      </c>
      <c r="O5955" s="33" t="s">
        <v>2503</v>
      </c>
      <c r="P5955" s="33" t="s">
        <v>45771</v>
      </c>
      <c r="Q5955" s="33" t="s">
        <v>29986</v>
      </c>
      <c r="R5955" s="39" t="s">
        <v>2504</v>
      </c>
      <c r="S5955" s="33" t="s">
        <v>509</v>
      </c>
      <c r="T5955" s="33" t="s">
        <v>21</v>
      </c>
      <c r="U5955" s="33" t="s">
        <v>26682</v>
      </c>
      <c r="V5955" s="33" t="s">
        <v>26482</v>
      </c>
      <c r="W5955" s="33" t="s">
        <v>26485</v>
      </c>
      <c r="X5955" s="33" t="s">
        <v>93</v>
      </c>
      <c r="Y5955" s="33">
        <v>398</v>
      </c>
      <c r="AA5955" s="33" t="s">
        <v>42844</v>
      </c>
      <c r="AB5955" s="33">
        <v>2488</v>
      </c>
      <c r="AC5955" s="103">
        <v>16006</v>
      </c>
    </row>
    <row r="5956" spans="1:29" ht="13" customHeight="1" x14ac:dyDescent="0.2">
      <c r="A5956" s="33" t="s">
        <v>2514</v>
      </c>
      <c r="B5956" s="33">
        <v>37</v>
      </c>
      <c r="C5956" s="33" t="s">
        <v>13</v>
      </c>
      <c r="D5956" s="33" t="s">
        <v>127</v>
      </c>
      <c r="E5956" s="33" t="s">
        <v>2515</v>
      </c>
      <c r="F5956" s="94">
        <v>42115</v>
      </c>
      <c r="G5956" s="33" t="s">
        <v>2516</v>
      </c>
      <c r="H5956" s="33" t="s">
        <v>1338</v>
      </c>
      <c r="I5956" s="33" t="s">
        <v>281</v>
      </c>
      <c r="J5956" s="62" t="s">
        <v>2517</v>
      </c>
      <c r="K5956" s="33" t="s">
        <v>824</v>
      </c>
      <c r="L5956" s="33" t="s">
        <v>2518</v>
      </c>
      <c r="M5956" s="1" t="s">
        <v>46053</v>
      </c>
      <c r="N5956" s="33" t="s">
        <v>20</v>
      </c>
      <c r="O5956" s="33" t="s">
        <v>2519</v>
      </c>
      <c r="P5956" s="33" t="s">
        <v>45771</v>
      </c>
      <c r="Q5956" s="33" t="s">
        <v>29986</v>
      </c>
      <c r="R5956" s="39" t="s">
        <v>2520</v>
      </c>
      <c r="S5956" s="33" t="s">
        <v>509</v>
      </c>
      <c r="T5956" s="33" t="s">
        <v>45897</v>
      </c>
      <c r="U5956" s="33" t="s">
        <v>49804</v>
      </c>
      <c r="V5956" s="33" t="s">
        <v>26482</v>
      </c>
      <c r="W5956" s="33" t="s">
        <v>26486</v>
      </c>
      <c r="X5956" s="33" t="s">
        <v>93</v>
      </c>
      <c r="Y5956" s="33">
        <v>393</v>
      </c>
      <c r="AA5956" s="33" t="s">
        <v>42844</v>
      </c>
      <c r="AB5956" s="33">
        <v>2490</v>
      </c>
      <c r="AC5956" s="103">
        <v>16008</v>
      </c>
    </row>
    <row r="5957" spans="1:29" ht="13" customHeight="1" x14ac:dyDescent="0.2">
      <c r="A5957" s="33" t="s">
        <v>2521</v>
      </c>
      <c r="B5957" s="33">
        <v>40</v>
      </c>
      <c r="C5957" s="33" t="s">
        <v>13</v>
      </c>
      <c r="D5957" s="33" t="s">
        <v>30</v>
      </c>
      <c r="E5957" s="33" t="s">
        <v>2522</v>
      </c>
      <c r="F5957" s="94">
        <v>42115</v>
      </c>
      <c r="G5957" s="33" t="s">
        <v>2523</v>
      </c>
      <c r="H5957" s="33" t="s">
        <v>2524</v>
      </c>
      <c r="I5957" s="33" t="s">
        <v>618</v>
      </c>
      <c r="J5957" s="62" t="s">
        <v>2525</v>
      </c>
      <c r="K5957" s="33" t="s">
        <v>2526</v>
      </c>
      <c r="L5957" s="33" t="s">
        <v>2527</v>
      </c>
      <c r="M5957" s="1" t="s">
        <v>47491</v>
      </c>
      <c r="N5957" s="33" t="s">
        <v>362</v>
      </c>
      <c r="O5957" s="33" t="s">
        <v>2528</v>
      </c>
      <c r="P5957" s="33" t="s">
        <v>947</v>
      </c>
      <c r="Q5957" s="33" t="s">
        <v>29986</v>
      </c>
      <c r="R5957" s="39" t="str">
        <f>HYPERLINK("http://www.wtok.com/news/headlines/Lauderdale-County-Man-Dies-after-Arrest-300851931.html","http://www.wtok.com/news/headlines/Lauderdale-County-Man-Dies-after-Arrest-300851931.html")</f>
        <v>http://www.wtok.com/news/headlines/Lauderdale-County-Man-Dies-after-Arrest-300851931.html</v>
      </c>
      <c r="S5957" s="33" t="s">
        <v>901</v>
      </c>
      <c r="T5957" s="33" t="s">
        <v>45897</v>
      </c>
      <c r="U5957" s="51" t="s">
        <v>49804</v>
      </c>
      <c r="AA5957" s="33" t="s">
        <v>42844</v>
      </c>
      <c r="AB5957" s="33">
        <v>2491</v>
      </c>
      <c r="AC5957" s="103">
        <v>16010</v>
      </c>
    </row>
    <row r="5958" spans="1:29" ht="13" customHeight="1" x14ac:dyDescent="0.2">
      <c r="A5958" s="33" t="s">
        <v>2505</v>
      </c>
      <c r="B5958" s="33">
        <v>35</v>
      </c>
      <c r="C5958" s="33" t="s">
        <v>13</v>
      </c>
      <c r="D5958" s="33" t="s">
        <v>78</v>
      </c>
      <c r="E5958" s="33" t="s">
        <v>2506</v>
      </c>
      <c r="F5958" s="94">
        <v>42115</v>
      </c>
      <c r="G5958" s="33" t="s">
        <v>2507</v>
      </c>
      <c r="H5958" s="33" t="s">
        <v>619</v>
      </c>
      <c r="I5958" s="33" t="s">
        <v>74</v>
      </c>
      <c r="J5958" s="62" t="s">
        <v>2508</v>
      </c>
      <c r="K5958" s="33" t="s">
        <v>619</v>
      </c>
      <c r="L5958" s="33" t="s">
        <v>2291</v>
      </c>
      <c r="M5958" s="1" t="s">
        <v>46004</v>
      </c>
      <c r="N5958" s="33" t="s">
        <v>20</v>
      </c>
      <c r="O5958" s="33" t="s">
        <v>2509</v>
      </c>
      <c r="P5958" s="33" t="s">
        <v>947</v>
      </c>
      <c r="Q5958" s="33" t="s">
        <v>29986</v>
      </c>
      <c r="R5958"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58" s="33" t="s">
        <v>93</v>
      </c>
      <c r="T5958" s="33" t="s">
        <v>350</v>
      </c>
      <c r="U5958" s="33" t="s">
        <v>26775</v>
      </c>
      <c r="V5958" s="33" t="s">
        <v>26484</v>
      </c>
      <c r="W5958" s="33" t="s">
        <v>26485</v>
      </c>
      <c r="X5958" s="33" t="s">
        <v>93</v>
      </c>
      <c r="Y5958" s="33">
        <v>537</v>
      </c>
      <c r="AA5958" s="33" t="s">
        <v>42842</v>
      </c>
      <c r="AB5958" s="33">
        <v>2492</v>
      </c>
      <c r="AC5958" s="103">
        <v>16009</v>
      </c>
    </row>
    <row r="5959" spans="1:29" ht="13" customHeight="1" x14ac:dyDescent="0.2">
      <c r="A5959" s="33" t="s">
        <v>2529</v>
      </c>
      <c r="B5959" s="33">
        <v>25</v>
      </c>
      <c r="C5959" s="33" t="s">
        <v>13</v>
      </c>
      <c r="D5959" s="33" t="s">
        <v>41</v>
      </c>
      <c r="E5959" s="33" t="s">
        <v>2530</v>
      </c>
      <c r="F5959" s="94">
        <v>42114</v>
      </c>
      <c r="H5959" s="33" t="s">
        <v>2531</v>
      </c>
      <c r="I5959" s="33" t="s">
        <v>66</v>
      </c>
      <c r="J5959" s="62">
        <v>78574</v>
      </c>
      <c r="K5959" s="33" t="s">
        <v>1300</v>
      </c>
      <c r="L5959" s="33" t="s">
        <v>1301</v>
      </c>
      <c r="M5959" s="1" t="s">
        <v>48242</v>
      </c>
      <c r="N5959" s="33" t="s">
        <v>20</v>
      </c>
      <c r="O5959" s="33" t="s">
        <v>36645</v>
      </c>
      <c r="P5959" s="33" t="s">
        <v>947</v>
      </c>
      <c r="Q5959" s="33" t="s">
        <v>29986</v>
      </c>
      <c r="R5959" s="39" t="s">
        <v>2532</v>
      </c>
      <c r="S5959" s="33" t="s">
        <v>93</v>
      </c>
      <c r="T5959" s="33" t="s">
        <v>21</v>
      </c>
      <c r="U5959" s="33" t="s">
        <v>26689</v>
      </c>
      <c r="V5959" s="33" t="s">
        <v>26482</v>
      </c>
      <c r="W5959" s="33" t="s">
        <v>26485</v>
      </c>
      <c r="X5959" s="33" t="s">
        <v>93</v>
      </c>
      <c r="Y5959" s="33">
        <v>399</v>
      </c>
      <c r="AA5959" s="33" t="s">
        <v>42844</v>
      </c>
      <c r="AB5959" s="33">
        <v>2487</v>
      </c>
      <c r="AC5959" s="103">
        <v>16003</v>
      </c>
    </row>
    <row r="5960" spans="1:29" ht="13" customHeight="1" x14ac:dyDescent="0.2">
      <c r="A5960" s="33" t="s">
        <v>2540</v>
      </c>
      <c r="B5960" s="33">
        <v>25</v>
      </c>
      <c r="C5960" s="33" t="s">
        <v>13</v>
      </c>
      <c r="D5960" s="33" t="s">
        <v>78</v>
      </c>
      <c r="E5960" s="33" t="s">
        <v>2541</v>
      </c>
      <c r="F5960" s="94">
        <v>42113</v>
      </c>
      <c r="G5960" s="33" t="s">
        <v>2542</v>
      </c>
      <c r="H5960" s="33" t="s">
        <v>1483</v>
      </c>
      <c r="I5960" s="33" t="s">
        <v>45</v>
      </c>
      <c r="J5960" s="62" t="s">
        <v>2543</v>
      </c>
      <c r="K5960" s="33" t="s">
        <v>4310</v>
      </c>
      <c r="L5960" s="33" t="s">
        <v>2544</v>
      </c>
      <c r="M5960" s="1" t="s">
        <v>46137</v>
      </c>
      <c r="N5960" s="33" t="s">
        <v>2125</v>
      </c>
      <c r="O5960" s="33" t="s">
        <v>18467</v>
      </c>
      <c r="P5960" s="33" t="s">
        <v>26650</v>
      </c>
      <c r="Q5960" s="33" t="s">
        <v>26656</v>
      </c>
      <c r="R5960" s="39" t="s">
        <v>18839</v>
      </c>
      <c r="S5960" s="33" t="s">
        <v>93</v>
      </c>
      <c r="T5960" s="33" t="s">
        <v>21</v>
      </c>
      <c r="U5960" s="51" t="s">
        <v>26682</v>
      </c>
      <c r="AA5960" s="33" t="s">
        <v>42842</v>
      </c>
      <c r="AB5960" s="33">
        <v>2484</v>
      </c>
      <c r="AC5960" s="103"/>
    </row>
    <row r="5961" spans="1:29" ht="13" customHeight="1" x14ac:dyDescent="0.2">
      <c r="A5961" s="33" t="s">
        <v>2552</v>
      </c>
      <c r="B5961" s="33">
        <v>40</v>
      </c>
      <c r="C5961" s="33" t="s">
        <v>13</v>
      </c>
      <c r="D5961" s="33" t="s">
        <v>30</v>
      </c>
      <c r="F5961" s="94">
        <v>42113</v>
      </c>
      <c r="G5961" s="33" t="s">
        <v>2553</v>
      </c>
      <c r="H5961" s="33" t="s">
        <v>2554</v>
      </c>
      <c r="I5961" s="33" t="s">
        <v>293</v>
      </c>
      <c r="J5961" s="62" t="s">
        <v>2555</v>
      </c>
      <c r="K5961" s="33" t="s">
        <v>2556</v>
      </c>
      <c r="L5961" s="33" t="s">
        <v>2557</v>
      </c>
      <c r="M5961" s="1" t="s">
        <v>48297</v>
      </c>
      <c r="N5961" s="33" t="s">
        <v>20</v>
      </c>
      <c r="O5961" s="33" t="s">
        <v>2558</v>
      </c>
      <c r="P5961" s="33" t="s">
        <v>947</v>
      </c>
      <c r="Q5961" s="33" t="s">
        <v>29986</v>
      </c>
      <c r="R5961" s="39" t="str">
        <f>HYPERLINK("http://www.kentucky.com/2015/04/19/3809168/wilmore-man-killed-by-police-had.html","http://www.kentucky.com/2015/04/19/3809168/wilmore-man-killed-by-police-had.html")</f>
        <v>http://www.kentucky.com/2015/04/19/3809168/wilmore-man-killed-by-police-had.html</v>
      </c>
      <c r="S5961" s="33" t="s">
        <v>509</v>
      </c>
      <c r="T5961" s="33" t="s">
        <v>21</v>
      </c>
      <c r="U5961" s="33" t="s">
        <v>26689</v>
      </c>
      <c r="V5961" s="33" t="s">
        <v>26484</v>
      </c>
      <c r="W5961" s="33" t="s">
        <v>26485</v>
      </c>
      <c r="X5961" s="33" t="s">
        <v>93</v>
      </c>
      <c r="Y5961" s="33">
        <v>378</v>
      </c>
      <c r="AA5961" s="33" t="s">
        <v>42843</v>
      </c>
      <c r="AB5961" s="33">
        <v>2483</v>
      </c>
      <c r="AC5961" s="103">
        <v>16002</v>
      </c>
    </row>
    <row r="5962" spans="1:29" ht="13" customHeight="1" x14ac:dyDescent="0.2">
      <c r="A5962" s="33" t="s">
        <v>2533</v>
      </c>
      <c r="B5962" s="33">
        <v>44</v>
      </c>
      <c r="C5962" s="33" t="s">
        <v>13</v>
      </c>
      <c r="D5962" s="33" t="s">
        <v>30</v>
      </c>
      <c r="E5962" s="33" t="s">
        <v>2534</v>
      </c>
      <c r="F5962" s="94">
        <v>42113</v>
      </c>
      <c r="G5962" s="33" t="s">
        <v>2535</v>
      </c>
      <c r="H5962" s="33" t="s">
        <v>2536</v>
      </c>
      <c r="I5962" s="33" t="s">
        <v>429</v>
      </c>
      <c r="J5962" s="62" t="s">
        <v>2537</v>
      </c>
      <c r="K5962" s="33" t="s">
        <v>1154</v>
      </c>
      <c r="L5962" s="33" t="s">
        <v>2538</v>
      </c>
      <c r="M5962" s="1" t="s">
        <v>48298</v>
      </c>
      <c r="N5962" s="33" t="s">
        <v>20</v>
      </c>
      <c r="O5962" s="33" t="s">
        <v>2539</v>
      </c>
      <c r="P5962" s="33" t="s">
        <v>947</v>
      </c>
      <c r="Q5962" s="33" t="s">
        <v>29986</v>
      </c>
      <c r="R5962"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962" s="33" t="s">
        <v>93</v>
      </c>
      <c r="T5962" s="33" t="s">
        <v>21</v>
      </c>
      <c r="U5962" s="33" t="s">
        <v>26682</v>
      </c>
      <c r="V5962" s="33" t="s">
        <v>26484</v>
      </c>
      <c r="W5962" s="33" t="s">
        <v>26485</v>
      </c>
      <c r="X5962" s="33" t="s">
        <v>93</v>
      </c>
      <c r="Y5962" s="33">
        <v>383</v>
      </c>
      <c r="AA5962" s="33" t="s">
        <v>42843</v>
      </c>
      <c r="AB5962" s="33">
        <v>2485</v>
      </c>
      <c r="AC5962" s="103">
        <v>16000</v>
      </c>
    </row>
    <row r="5963" spans="1:29" ht="13" customHeight="1" x14ac:dyDescent="0.2">
      <c r="A5963" s="33" t="s">
        <v>2546</v>
      </c>
      <c r="B5963" s="33">
        <v>33</v>
      </c>
      <c r="C5963" s="33" t="s">
        <v>13</v>
      </c>
      <c r="D5963" s="33" t="s">
        <v>78</v>
      </c>
      <c r="E5963" s="33" t="s">
        <v>2547</v>
      </c>
      <c r="F5963" s="94">
        <v>42113</v>
      </c>
      <c r="G5963" s="33" t="s">
        <v>2548</v>
      </c>
      <c r="H5963" s="33" t="s">
        <v>529</v>
      </c>
      <c r="I5963" s="33" t="s">
        <v>66</v>
      </c>
      <c r="J5963" s="62" t="s">
        <v>2549</v>
      </c>
      <c r="K5963" s="33" t="s">
        <v>530</v>
      </c>
      <c r="L5963" s="33" t="s">
        <v>531</v>
      </c>
      <c r="M5963" s="1" t="s">
        <v>46041</v>
      </c>
      <c r="N5963" s="33" t="s">
        <v>362</v>
      </c>
      <c r="O5963" s="33" t="s">
        <v>2550</v>
      </c>
      <c r="P5963" s="33" t="s">
        <v>947</v>
      </c>
      <c r="Q5963" s="33" t="s">
        <v>29986</v>
      </c>
      <c r="R5963" s="39" t="s">
        <v>2545</v>
      </c>
      <c r="S5963" s="33" t="s">
        <v>901</v>
      </c>
      <c r="T5963" s="33" t="s">
        <v>45897</v>
      </c>
      <c r="U5963" s="51" t="s">
        <v>49804</v>
      </c>
      <c r="AA5963" s="33" t="s">
        <v>42844</v>
      </c>
      <c r="AB5963" s="33">
        <v>2486</v>
      </c>
      <c r="AC5963" s="103">
        <v>16001</v>
      </c>
    </row>
    <row r="5964" spans="1:29" ht="13" customHeight="1" x14ac:dyDescent="0.2">
      <c r="A5964" s="33" t="s">
        <v>2575</v>
      </c>
      <c r="B5964" s="33">
        <v>43</v>
      </c>
      <c r="C5964" s="33" t="s">
        <v>13</v>
      </c>
      <c r="D5964" s="33" t="s">
        <v>41</v>
      </c>
      <c r="E5964" s="33" t="s">
        <v>2576</v>
      </c>
      <c r="F5964" s="94">
        <v>42112</v>
      </c>
      <c r="G5964" s="33" t="s">
        <v>2577</v>
      </c>
      <c r="H5964" s="33" t="s">
        <v>581</v>
      </c>
      <c r="I5964" s="33" t="s">
        <v>111</v>
      </c>
      <c r="J5964" s="62" t="s">
        <v>2578</v>
      </c>
      <c r="K5964" s="33" t="s">
        <v>582</v>
      </c>
      <c r="L5964" s="33" t="s">
        <v>583</v>
      </c>
      <c r="M5964" s="1" t="s">
        <v>45935</v>
      </c>
      <c r="N5964" s="33" t="s">
        <v>20</v>
      </c>
      <c r="O5964" s="33" t="s">
        <v>2579</v>
      </c>
      <c r="P5964" s="33" t="s">
        <v>947</v>
      </c>
      <c r="Q5964" s="33" t="s">
        <v>29986</v>
      </c>
      <c r="R5964"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964" s="33" t="s">
        <v>509</v>
      </c>
      <c r="T5964" s="33" t="s">
        <v>21</v>
      </c>
      <c r="U5964" s="33" t="s">
        <v>26689</v>
      </c>
      <c r="V5964" s="33" t="s">
        <v>26484</v>
      </c>
      <c r="W5964" s="33" t="s">
        <v>26485</v>
      </c>
      <c r="X5964" s="33" t="s">
        <v>93</v>
      </c>
      <c r="Y5964" s="33">
        <v>376</v>
      </c>
      <c r="AA5964" s="33" t="s">
        <v>42842</v>
      </c>
      <c r="AB5964" s="33">
        <v>2481</v>
      </c>
      <c r="AC5964" s="103">
        <v>15998</v>
      </c>
    </row>
    <row r="5965" spans="1:29" ht="13" customHeight="1" x14ac:dyDescent="0.2">
      <c r="A5965" s="33" t="s">
        <v>2580</v>
      </c>
      <c r="B5965" s="33">
        <v>45</v>
      </c>
      <c r="C5965" s="33" t="s">
        <v>13</v>
      </c>
      <c r="D5965" s="33" t="s">
        <v>30</v>
      </c>
      <c r="E5965" s="33" t="s">
        <v>2581</v>
      </c>
      <c r="F5965" s="94">
        <v>42112</v>
      </c>
      <c r="G5965" s="33" t="s">
        <v>2582</v>
      </c>
      <c r="H5965" s="33" t="s">
        <v>2583</v>
      </c>
      <c r="I5965" s="33" t="s">
        <v>55</v>
      </c>
      <c r="J5965" s="62" t="s">
        <v>2584</v>
      </c>
      <c r="K5965" s="33" t="s">
        <v>2585</v>
      </c>
      <c r="L5965" s="33" t="s">
        <v>2586</v>
      </c>
      <c r="M5965" s="1" t="s">
        <v>48299</v>
      </c>
      <c r="N5965" s="33" t="s">
        <v>20</v>
      </c>
      <c r="O5965" s="33" t="s">
        <v>2587</v>
      </c>
      <c r="P5965" s="33" t="s">
        <v>947</v>
      </c>
      <c r="Q5965" s="33" t="s">
        <v>29986</v>
      </c>
      <c r="R5965" s="39" t="s">
        <v>2588</v>
      </c>
      <c r="S5965" s="33" t="s">
        <v>93</v>
      </c>
      <c r="T5965" s="33" t="s">
        <v>21</v>
      </c>
      <c r="U5965" s="33" t="s">
        <v>26689</v>
      </c>
      <c r="V5965" s="33" t="s">
        <v>26484</v>
      </c>
      <c r="W5965" s="33" t="s">
        <v>26485</v>
      </c>
      <c r="X5965" s="33" t="s">
        <v>93</v>
      </c>
      <c r="Y5965" s="33">
        <v>379</v>
      </c>
      <c r="AA5965" s="33" t="s">
        <v>42842</v>
      </c>
      <c r="AB5965" s="33">
        <v>2482</v>
      </c>
      <c r="AC5965" s="103">
        <v>15999</v>
      </c>
    </row>
    <row r="5966" spans="1:29" ht="13" customHeight="1" x14ac:dyDescent="0.2">
      <c r="A5966" s="33" t="s">
        <v>2589</v>
      </c>
      <c r="B5966" s="33">
        <v>18</v>
      </c>
      <c r="C5966" s="33" t="s">
        <v>13</v>
      </c>
      <c r="D5966" s="33" t="s">
        <v>78</v>
      </c>
      <c r="E5966" s="33" t="s">
        <v>2590</v>
      </c>
      <c r="F5966" s="94">
        <v>42111</v>
      </c>
      <c r="G5966" s="33" t="s">
        <v>2591</v>
      </c>
      <c r="H5966" s="33" t="s">
        <v>80</v>
      </c>
      <c r="I5966" s="33" t="s">
        <v>37</v>
      </c>
      <c r="J5966" s="62" t="s">
        <v>1564</v>
      </c>
      <c r="K5966" s="33" t="s">
        <v>81</v>
      </c>
      <c r="L5966" s="33" t="s">
        <v>82</v>
      </c>
      <c r="M5966" s="1" t="s">
        <v>46250</v>
      </c>
      <c r="N5966" s="33" t="s">
        <v>20</v>
      </c>
      <c r="O5966" s="33" t="s">
        <v>2592</v>
      </c>
      <c r="P5966" s="33" t="s">
        <v>947</v>
      </c>
      <c r="Q5966" s="33" t="s">
        <v>29986</v>
      </c>
      <c r="R5966"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966" s="33" t="s">
        <v>93</v>
      </c>
      <c r="T5966" s="33" t="s">
        <v>21</v>
      </c>
      <c r="U5966" s="33" t="s">
        <v>26689</v>
      </c>
      <c r="V5966" s="33" t="s">
        <v>26484</v>
      </c>
      <c r="W5966" s="33" t="s">
        <v>26486</v>
      </c>
      <c r="X5966" s="33" t="s">
        <v>93</v>
      </c>
      <c r="Y5966" s="33">
        <v>380</v>
      </c>
      <c r="AA5966" s="33" t="s">
        <v>42842</v>
      </c>
      <c r="AB5966" s="33">
        <v>2477</v>
      </c>
      <c r="AC5966" s="103">
        <v>15994</v>
      </c>
    </row>
    <row r="5967" spans="1:29" ht="13" customHeight="1" x14ac:dyDescent="0.2">
      <c r="A5967" s="33" t="s">
        <v>2568</v>
      </c>
      <c r="B5967" s="33">
        <v>23</v>
      </c>
      <c r="C5967" s="33" t="s">
        <v>13</v>
      </c>
      <c r="D5967" s="33" t="s">
        <v>78</v>
      </c>
      <c r="E5967" s="33" t="s">
        <v>2569</v>
      </c>
      <c r="F5967" s="94">
        <v>42111</v>
      </c>
      <c r="G5967" s="33" t="s">
        <v>2570</v>
      </c>
      <c r="H5967" s="33" t="s">
        <v>2571</v>
      </c>
      <c r="I5967" s="33" t="s">
        <v>399</v>
      </c>
      <c r="J5967" s="62" t="s">
        <v>2572</v>
      </c>
      <c r="K5967" s="33" t="s">
        <v>658</v>
      </c>
      <c r="L5967" s="33" t="s">
        <v>6521</v>
      </c>
      <c r="M5967" s="1" t="s">
        <v>46649</v>
      </c>
      <c r="N5967" s="33" t="s">
        <v>20</v>
      </c>
      <c r="O5967" s="33" t="s">
        <v>2573</v>
      </c>
      <c r="P5967" s="33" t="s">
        <v>947</v>
      </c>
      <c r="Q5967" s="33" t="s">
        <v>29986</v>
      </c>
      <c r="R5967" s="39" t="s">
        <v>2574</v>
      </c>
      <c r="S5967" s="33" t="s">
        <v>509</v>
      </c>
      <c r="T5967" s="33" t="s">
        <v>21</v>
      </c>
      <c r="U5967" s="33" t="s">
        <v>26682</v>
      </c>
      <c r="V5967" s="33" t="s">
        <v>26482</v>
      </c>
      <c r="W5967" s="33" t="s">
        <v>26485</v>
      </c>
      <c r="X5967" s="33" t="s">
        <v>509</v>
      </c>
      <c r="Y5967" s="33">
        <v>382</v>
      </c>
      <c r="AA5967" s="33" t="s">
        <v>42844</v>
      </c>
      <c r="AB5967" s="33">
        <v>2479</v>
      </c>
      <c r="AC5967" s="103">
        <v>15993</v>
      </c>
    </row>
    <row r="5968" spans="1:29" ht="13" customHeight="1" x14ac:dyDescent="0.2">
      <c r="A5968" s="33" t="s">
        <v>2599</v>
      </c>
      <c r="B5968" s="33">
        <v>29</v>
      </c>
      <c r="C5968" s="33" t="s">
        <v>13</v>
      </c>
      <c r="D5968" s="33" t="s">
        <v>41</v>
      </c>
      <c r="E5968" s="33" t="s">
        <v>2600</v>
      </c>
      <c r="F5968" s="94">
        <v>42111</v>
      </c>
      <c r="G5968" s="33" t="s">
        <v>2601</v>
      </c>
      <c r="H5968" s="33" t="s">
        <v>724</v>
      </c>
      <c r="I5968" s="33" t="s">
        <v>38</v>
      </c>
      <c r="J5968" s="62" t="s">
        <v>2602</v>
      </c>
      <c r="K5968" s="33" t="s">
        <v>725</v>
      </c>
      <c r="L5968" s="33" t="s">
        <v>36807</v>
      </c>
      <c r="M5968" s="1" t="s">
        <v>47712</v>
      </c>
      <c r="N5968" s="33" t="s">
        <v>20</v>
      </c>
      <c r="O5968" s="33" t="s">
        <v>2603</v>
      </c>
      <c r="P5968" s="33" t="s">
        <v>947</v>
      </c>
      <c r="Q5968" s="33" t="s">
        <v>29986</v>
      </c>
      <c r="R5968" s="39" t="str">
        <f>HYPERLINK("http://www.pe.com/articles/car-765208-officers-sheriff.html","http://www.pe.com/articles/car-765208-officers-sheriff.html")</f>
        <v>http://www.pe.com/articles/car-765208-officers-sheriff.html</v>
      </c>
      <c r="S5968" s="33" t="s">
        <v>93</v>
      </c>
      <c r="T5968" s="33" t="s">
        <v>21</v>
      </c>
      <c r="U5968" s="33" t="s">
        <v>26689</v>
      </c>
      <c r="V5968" s="33" t="s">
        <v>26484</v>
      </c>
      <c r="W5968" s="33" t="s">
        <v>26485</v>
      </c>
      <c r="X5968" s="33" t="s">
        <v>93</v>
      </c>
      <c r="Y5968" s="33">
        <v>381</v>
      </c>
      <c r="AA5968" s="33" t="s">
        <v>42844</v>
      </c>
      <c r="AB5968" s="33">
        <v>2478</v>
      </c>
      <c r="AC5968" s="103">
        <v>15995</v>
      </c>
    </row>
    <row r="5969" spans="1:29" ht="13" customHeight="1" x14ac:dyDescent="0.2">
      <c r="A5969" s="33" t="s">
        <v>2593</v>
      </c>
      <c r="B5969" s="33">
        <v>31</v>
      </c>
      <c r="C5969" s="33" t="s">
        <v>13</v>
      </c>
      <c r="D5969" s="33" t="s">
        <v>78</v>
      </c>
      <c r="F5969" s="94">
        <v>42111</v>
      </c>
      <c r="G5969" s="33" t="s">
        <v>2594</v>
      </c>
      <c r="H5969" s="33" t="s">
        <v>2595</v>
      </c>
      <c r="I5969" s="33" t="s">
        <v>45</v>
      </c>
      <c r="J5969" s="62" t="s">
        <v>2596</v>
      </c>
      <c r="K5969" s="33" t="s">
        <v>106</v>
      </c>
      <c r="L5969" s="33" t="s">
        <v>2597</v>
      </c>
      <c r="M5969" s="1" t="s">
        <v>48300</v>
      </c>
      <c r="N5969" s="33" t="s">
        <v>362</v>
      </c>
      <c r="O5969" s="33" t="s">
        <v>2598</v>
      </c>
      <c r="P5969" s="33" t="s">
        <v>45771</v>
      </c>
      <c r="Q5969" s="33" t="s">
        <v>29986</v>
      </c>
      <c r="R5969" s="39" t="s">
        <v>2551</v>
      </c>
      <c r="S5969" s="33" t="s">
        <v>901</v>
      </c>
      <c r="T5969" s="33" t="s">
        <v>45897</v>
      </c>
      <c r="U5969" s="51" t="s">
        <v>49804</v>
      </c>
      <c r="AA5969" s="33" t="s">
        <v>42844</v>
      </c>
      <c r="AB5969" s="33">
        <v>2480</v>
      </c>
      <c r="AC5969" s="103">
        <v>15990</v>
      </c>
    </row>
    <row r="5970" spans="1:29" ht="13" customHeight="1" x14ac:dyDescent="0.2">
      <c r="A5970" s="33" t="s">
        <v>2605</v>
      </c>
      <c r="B5970" s="33">
        <v>47</v>
      </c>
      <c r="C5970" s="33" t="s">
        <v>13</v>
      </c>
      <c r="D5970" s="33" t="s">
        <v>41</v>
      </c>
      <c r="F5970" s="94">
        <v>42110</v>
      </c>
      <c r="G5970" s="33" t="s">
        <v>2606</v>
      </c>
      <c r="H5970" s="33" t="s">
        <v>2607</v>
      </c>
      <c r="I5970" s="33" t="s">
        <v>38</v>
      </c>
      <c r="J5970" s="62" t="s">
        <v>2608</v>
      </c>
      <c r="K5970" s="33" t="s">
        <v>629</v>
      </c>
      <c r="L5970" s="33" t="s">
        <v>2609</v>
      </c>
      <c r="M5970" s="1" t="s">
        <v>48301</v>
      </c>
      <c r="N5970" s="33" t="s">
        <v>20</v>
      </c>
      <c r="O5970" s="33" t="s">
        <v>2610</v>
      </c>
      <c r="P5970" s="33" t="s">
        <v>947</v>
      </c>
      <c r="Q5970" s="33" t="s">
        <v>29986</v>
      </c>
      <c r="R5970"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970" s="33" t="s">
        <v>93</v>
      </c>
      <c r="T5970" s="33" t="s">
        <v>21</v>
      </c>
      <c r="U5970" s="33" t="s">
        <v>26682</v>
      </c>
      <c r="V5970" s="33" t="s">
        <v>26482</v>
      </c>
      <c r="W5970" s="33" t="s">
        <v>26485</v>
      </c>
      <c r="X5970" s="33" t="s">
        <v>93</v>
      </c>
      <c r="Y5970" s="33">
        <v>373</v>
      </c>
      <c r="AA5970" s="33" t="s">
        <v>42843</v>
      </c>
      <c r="AB5970" s="33">
        <v>2475</v>
      </c>
      <c r="AC5970" s="103">
        <v>15992</v>
      </c>
    </row>
    <row r="5971" spans="1:29" ht="13" customHeight="1" x14ac:dyDescent="0.2">
      <c r="A5971" s="33" t="s">
        <v>2611</v>
      </c>
      <c r="B5971" s="33">
        <v>39</v>
      </c>
      <c r="C5971" s="33" t="s">
        <v>13</v>
      </c>
      <c r="D5971" s="33" t="s">
        <v>30</v>
      </c>
      <c r="E5971" s="33" t="s">
        <v>2612</v>
      </c>
      <c r="F5971" s="94">
        <v>42110</v>
      </c>
      <c r="G5971" s="33" t="s">
        <v>2613</v>
      </c>
      <c r="H5971" s="33" t="s">
        <v>2614</v>
      </c>
      <c r="I5971" s="33" t="s">
        <v>50</v>
      </c>
      <c r="J5971" s="62" t="s">
        <v>2615</v>
      </c>
      <c r="K5971" s="33" t="s">
        <v>1054</v>
      </c>
      <c r="L5971" s="33" t="s">
        <v>2616</v>
      </c>
      <c r="M5971" s="1" t="s">
        <v>48302</v>
      </c>
      <c r="N5971" s="33" t="s">
        <v>362</v>
      </c>
      <c r="O5971" s="33" t="s">
        <v>2617</v>
      </c>
      <c r="P5971" s="33" t="s">
        <v>504</v>
      </c>
      <c r="Q5971" s="33" t="s">
        <v>29986</v>
      </c>
      <c r="R5971"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971" s="33" t="s">
        <v>93</v>
      </c>
      <c r="T5971" s="33" t="s">
        <v>45897</v>
      </c>
      <c r="U5971" s="51" t="s">
        <v>49804</v>
      </c>
      <c r="AA5971" s="33" t="s">
        <v>42844</v>
      </c>
      <c r="AB5971" s="33">
        <v>2476</v>
      </c>
      <c r="AC5971" s="103">
        <v>15991</v>
      </c>
    </row>
    <row r="5972" spans="1:29" ht="13" customHeight="1" x14ac:dyDescent="0.2">
      <c r="A5972" s="33" t="s">
        <v>2624</v>
      </c>
      <c r="B5972" s="33">
        <v>22</v>
      </c>
      <c r="C5972" s="33" t="s">
        <v>13</v>
      </c>
      <c r="D5972" s="33" t="s">
        <v>78</v>
      </c>
      <c r="E5972" s="33" t="s">
        <v>2625</v>
      </c>
      <c r="F5972" s="94">
        <v>42109</v>
      </c>
      <c r="G5972" s="33" t="s">
        <v>2626</v>
      </c>
      <c r="H5972" s="33" t="s">
        <v>195</v>
      </c>
      <c r="I5972" s="33" t="s">
        <v>55</v>
      </c>
      <c r="J5972" s="62" t="s">
        <v>2627</v>
      </c>
      <c r="K5972" s="33" t="s">
        <v>147</v>
      </c>
      <c r="L5972" s="33" t="s">
        <v>148</v>
      </c>
      <c r="M5972" s="1" t="s">
        <v>46168</v>
      </c>
      <c r="N5972" s="33" t="s">
        <v>20</v>
      </c>
      <c r="O5972" s="33" t="s">
        <v>2628</v>
      </c>
      <c r="P5972" s="33" t="s">
        <v>947</v>
      </c>
      <c r="Q5972" s="33" t="s">
        <v>29986</v>
      </c>
      <c r="R5972"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972" s="33" t="s">
        <v>93</v>
      </c>
      <c r="T5972" s="33" t="s">
        <v>21</v>
      </c>
      <c r="U5972" s="33" t="s">
        <v>26689</v>
      </c>
      <c r="V5972" s="33" t="s">
        <v>26487</v>
      </c>
      <c r="W5972" s="33" t="s">
        <v>26486</v>
      </c>
      <c r="X5972" s="33" t="s">
        <v>93</v>
      </c>
      <c r="Y5972" s="33">
        <v>365</v>
      </c>
      <c r="AA5972" s="33" t="s">
        <v>42842</v>
      </c>
      <c r="AB5972" s="33">
        <v>2469</v>
      </c>
      <c r="AC5972" s="103">
        <v>15983</v>
      </c>
    </row>
    <row r="5973" spans="1:29" ht="13" customHeight="1" x14ac:dyDescent="0.2">
      <c r="A5973" s="33" t="s">
        <v>2629</v>
      </c>
      <c r="B5973" s="33">
        <v>41</v>
      </c>
      <c r="C5973" s="33" t="s">
        <v>13</v>
      </c>
      <c r="D5973" s="33" t="s">
        <v>78</v>
      </c>
      <c r="E5973" s="33" t="str">
        <f>HYPERLINK("http://www.brownrobinson.com/obituary/4199/Donte_Noble","http://www.brownrobinson.com/obituary/4199/Donte_Noble")</f>
        <v>http://www.brownrobinson.com/obituary/4199/Donte_Noble</v>
      </c>
      <c r="F5973" s="94">
        <v>42109</v>
      </c>
      <c r="G5973" s="33" t="s">
        <v>2630</v>
      </c>
      <c r="H5973" s="33" t="s">
        <v>2631</v>
      </c>
      <c r="I5973" s="33" t="s">
        <v>25</v>
      </c>
      <c r="J5973" s="62" t="s">
        <v>2632</v>
      </c>
      <c r="K5973" s="33" t="s">
        <v>2631</v>
      </c>
      <c r="L5973" s="33" t="s">
        <v>2633</v>
      </c>
      <c r="M5973" s="1" t="s">
        <v>46936</v>
      </c>
      <c r="N5973" s="33" t="s">
        <v>20</v>
      </c>
      <c r="O5973" s="33" t="s">
        <v>2634</v>
      </c>
      <c r="P5973" s="33" t="s">
        <v>947</v>
      </c>
      <c r="Q5973" s="33" t="s">
        <v>29986</v>
      </c>
      <c r="R5973" s="39" t="str">
        <f>HYPERLINK("http://www.wyff4.com/news/police-find-man-stabbing-wife-shoot-kill-him/32384112","http://www.wyff4.com/news/police-find-man-stabbing-wife-shoot-kill-him/32384112")</f>
        <v>http://www.wyff4.com/news/police-find-man-stabbing-wife-shoot-kill-him/32384112</v>
      </c>
      <c r="S5973" s="33" t="s">
        <v>93</v>
      </c>
      <c r="T5973" s="33" t="s">
        <v>21</v>
      </c>
      <c r="U5973" s="33" t="s">
        <v>26682</v>
      </c>
      <c r="V5973" s="33" t="s">
        <v>26484</v>
      </c>
      <c r="W5973" s="33" t="s">
        <v>26485</v>
      </c>
      <c r="X5973" s="33" t="s">
        <v>93</v>
      </c>
      <c r="Y5973" s="33">
        <v>366</v>
      </c>
      <c r="AA5973" s="33" t="s">
        <v>42844</v>
      </c>
      <c r="AB5973" s="33">
        <v>2471</v>
      </c>
      <c r="AC5973" s="103">
        <v>15984</v>
      </c>
    </row>
    <row r="5974" spans="1:29" ht="13" customHeight="1" x14ac:dyDescent="0.2">
      <c r="A5974" s="33" t="s">
        <v>2652</v>
      </c>
      <c r="B5974" s="33">
        <v>72</v>
      </c>
      <c r="C5974" s="33" t="s">
        <v>13</v>
      </c>
      <c r="D5974" s="33" t="s">
        <v>30</v>
      </c>
      <c r="E5974" s="33" t="s">
        <v>2653</v>
      </c>
      <c r="F5974" s="94">
        <v>42109</v>
      </c>
      <c r="G5974" s="33" t="s">
        <v>2654</v>
      </c>
      <c r="H5974" s="33" t="s">
        <v>693</v>
      </c>
      <c r="I5974" s="33" t="s">
        <v>191</v>
      </c>
      <c r="J5974" s="62" t="s">
        <v>2655</v>
      </c>
      <c r="K5974" s="33" t="s">
        <v>1063</v>
      </c>
      <c r="L5974" s="33" t="s">
        <v>2656</v>
      </c>
      <c r="M5974" s="1" t="s">
        <v>48303</v>
      </c>
      <c r="N5974" s="33" t="s">
        <v>20</v>
      </c>
      <c r="O5974" s="33" t="s">
        <v>2657</v>
      </c>
      <c r="P5974" s="33" t="s">
        <v>947</v>
      </c>
      <c r="Q5974" s="33" t="s">
        <v>29986</v>
      </c>
      <c r="R5974"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974" s="33" t="s">
        <v>509</v>
      </c>
      <c r="T5974" s="33" t="s">
        <v>21</v>
      </c>
      <c r="U5974" s="33" t="s">
        <v>26689</v>
      </c>
      <c r="V5974" s="33" t="s">
        <v>26484</v>
      </c>
      <c r="W5974" s="33" t="s">
        <v>26485</v>
      </c>
      <c r="X5974" s="33" t="s">
        <v>93</v>
      </c>
      <c r="Y5974" s="33">
        <v>369</v>
      </c>
      <c r="AA5974" s="33" t="s">
        <v>42843</v>
      </c>
      <c r="AB5974" s="33">
        <v>2470</v>
      </c>
      <c r="AC5974" s="103">
        <v>15986</v>
      </c>
    </row>
    <row r="5975" spans="1:29" ht="13" customHeight="1" x14ac:dyDescent="0.2">
      <c r="A5975" s="33" t="s">
        <v>18841</v>
      </c>
      <c r="B5975" s="33">
        <v>41</v>
      </c>
      <c r="C5975" s="33" t="s">
        <v>13</v>
      </c>
      <c r="D5975" s="33" t="s">
        <v>78</v>
      </c>
      <c r="E5975" s="33" t="s">
        <v>2635</v>
      </c>
      <c r="F5975" s="94">
        <v>42109</v>
      </c>
      <c r="G5975" s="33" t="s">
        <v>2636</v>
      </c>
      <c r="H5975" s="33" t="s">
        <v>671</v>
      </c>
      <c r="I5975" s="33" t="s">
        <v>66</v>
      </c>
      <c r="J5975" s="62" t="s">
        <v>2637</v>
      </c>
      <c r="K5975" s="33" t="s">
        <v>512</v>
      </c>
      <c r="L5975" s="33" t="s">
        <v>513</v>
      </c>
      <c r="M5975" s="1" t="s">
        <v>46076</v>
      </c>
      <c r="N5975" s="33" t="s">
        <v>20</v>
      </c>
      <c r="O5975" s="33" t="s">
        <v>2638</v>
      </c>
      <c r="P5975" s="33" t="s">
        <v>947</v>
      </c>
      <c r="Q5975" s="33" t="s">
        <v>29986</v>
      </c>
      <c r="R5975" s="39" t="s">
        <v>18840</v>
      </c>
      <c r="S5975" s="33" t="s">
        <v>93</v>
      </c>
      <c r="T5975" s="33" t="s">
        <v>45897</v>
      </c>
      <c r="U5975" s="33" t="s">
        <v>49804</v>
      </c>
      <c r="V5975" s="33" t="s">
        <v>26482</v>
      </c>
      <c r="W5975" s="33" t="s">
        <v>26483</v>
      </c>
      <c r="X5975" s="33" t="s">
        <v>93</v>
      </c>
      <c r="Y5975" s="33">
        <v>367</v>
      </c>
      <c r="AA5975" s="33" t="s">
        <v>42844</v>
      </c>
      <c r="AB5975" s="33">
        <v>2474</v>
      </c>
      <c r="AC5975" s="103">
        <v>15985</v>
      </c>
    </row>
    <row r="5976" spans="1:29" ht="13" customHeight="1" x14ac:dyDescent="0.2">
      <c r="A5976" s="33" t="s">
        <v>2618</v>
      </c>
      <c r="B5976" s="33">
        <v>51</v>
      </c>
      <c r="C5976" s="33" t="s">
        <v>13</v>
      </c>
      <c r="D5976" s="33" t="s">
        <v>30</v>
      </c>
      <c r="E5976" s="33" t="s">
        <v>2619</v>
      </c>
      <c r="F5976" s="94">
        <v>42109</v>
      </c>
      <c r="G5976" s="33" t="s">
        <v>2620</v>
      </c>
      <c r="H5976" s="33" t="s">
        <v>44</v>
      </c>
      <c r="I5976" s="33" t="s">
        <v>399</v>
      </c>
      <c r="J5976" s="62" t="s">
        <v>2621</v>
      </c>
      <c r="K5976" s="33" t="s">
        <v>2622</v>
      </c>
      <c r="L5976" s="33" t="s">
        <v>36808</v>
      </c>
      <c r="M5976" s="1" t="s">
        <v>48304</v>
      </c>
      <c r="N5976" s="33" t="s">
        <v>20</v>
      </c>
      <c r="O5976" s="33" t="s">
        <v>2623</v>
      </c>
      <c r="P5976" s="33" t="s">
        <v>45771</v>
      </c>
      <c r="Q5976" s="33" t="s">
        <v>29986</v>
      </c>
      <c r="R5976" s="39" t="str">
        <f>HYPERLINK("http://www.abc17news.com/news/suspect-shot-and-killed-by-police/32394506","http://www.abc17news.com/news/suspect-shot-and-killed-by-police/32394506")</f>
        <v>http://www.abc17news.com/news/suspect-shot-and-killed-by-police/32394506</v>
      </c>
      <c r="S5976" s="33" t="s">
        <v>93</v>
      </c>
      <c r="T5976" s="33" t="s">
        <v>45897</v>
      </c>
      <c r="U5976" s="33" t="s">
        <v>39851</v>
      </c>
      <c r="V5976" s="33" t="s">
        <v>26484</v>
      </c>
      <c r="W5976" s="33" t="s">
        <v>26483</v>
      </c>
      <c r="X5976" s="33" t="s">
        <v>509</v>
      </c>
      <c r="Y5976" s="33">
        <v>368</v>
      </c>
      <c r="AA5976" s="33" t="s">
        <v>42842</v>
      </c>
      <c r="AB5976" s="33">
        <v>2472</v>
      </c>
      <c r="AC5976" s="103">
        <v>15980</v>
      </c>
    </row>
    <row r="5977" spans="1:29" ht="13" customHeight="1" x14ac:dyDescent="0.2">
      <c r="A5977" s="33" t="s">
        <v>2639</v>
      </c>
      <c r="B5977" s="33">
        <v>52</v>
      </c>
      <c r="C5977" s="33" t="s">
        <v>13</v>
      </c>
      <c r="D5977" s="33" t="s">
        <v>41</v>
      </c>
      <c r="E5977" s="33" t="s">
        <v>2640</v>
      </c>
      <c r="F5977" s="94">
        <v>42109</v>
      </c>
      <c r="G5977" s="33" t="s">
        <v>2641</v>
      </c>
      <c r="H5977" s="33" t="s">
        <v>2642</v>
      </c>
      <c r="I5977" s="33" t="s">
        <v>38</v>
      </c>
      <c r="J5977" s="62" t="s">
        <v>2643</v>
      </c>
      <c r="K5977" s="33" t="s">
        <v>287</v>
      </c>
      <c r="L5977" s="33" t="s">
        <v>288</v>
      </c>
      <c r="M5977" s="1" t="s">
        <v>45919</v>
      </c>
      <c r="N5977" s="33" t="s">
        <v>20</v>
      </c>
      <c r="O5977" s="33" t="s">
        <v>36646</v>
      </c>
      <c r="P5977" s="33" t="s">
        <v>947</v>
      </c>
      <c r="Q5977" s="33" t="s">
        <v>29986</v>
      </c>
      <c r="R5977"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977" s="33" t="s">
        <v>509</v>
      </c>
      <c r="T5977" s="33" t="s">
        <v>45897</v>
      </c>
      <c r="U5977" s="33" t="s">
        <v>39851</v>
      </c>
      <c r="V5977" s="33" t="s">
        <v>26484</v>
      </c>
      <c r="W5977" s="33" t="s">
        <v>26485</v>
      </c>
      <c r="X5977" s="33" t="s">
        <v>93</v>
      </c>
      <c r="Y5977" s="33">
        <v>374</v>
      </c>
      <c r="AA5977" s="33" t="s">
        <v>49699</v>
      </c>
      <c r="AB5977" s="33">
        <v>2473</v>
      </c>
      <c r="AC5977" s="103">
        <v>15982</v>
      </c>
    </row>
    <row r="5978" spans="1:29" ht="13" customHeight="1" x14ac:dyDescent="0.2">
      <c r="A5978" s="33" t="s">
        <v>2644</v>
      </c>
      <c r="B5978" s="33">
        <v>31</v>
      </c>
      <c r="C5978" s="33" t="s">
        <v>13</v>
      </c>
      <c r="D5978" s="33" t="s">
        <v>30</v>
      </c>
      <c r="E5978" s="33" t="s">
        <v>2645</v>
      </c>
      <c r="F5978" s="94">
        <v>42108</v>
      </c>
      <c r="G5978" s="33" t="s">
        <v>2646</v>
      </c>
      <c r="H5978" s="33" t="s">
        <v>2647</v>
      </c>
      <c r="I5978" s="33" t="s">
        <v>915</v>
      </c>
      <c r="J5978" s="62">
        <v>72401</v>
      </c>
      <c r="K5978" s="33" t="s">
        <v>2648</v>
      </c>
      <c r="L5978" s="33" t="s">
        <v>2649</v>
      </c>
      <c r="M5978" s="1" t="s">
        <v>46664</v>
      </c>
      <c r="N5978" s="33" t="s">
        <v>20</v>
      </c>
      <c r="O5978" s="33" t="s">
        <v>2650</v>
      </c>
      <c r="P5978" s="33" t="s">
        <v>947</v>
      </c>
      <c r="Q5978" s="33" t="s">
        <v>29986</v>
      </c>
      <c r="R5978" s="39" t="str">
        <f>HYPERLINK("http://wreg.com/2015/04/15/man-wielding-machete-is-shot-and-killed-by-jonesboro-patrolman/","http://wreg.com/2015/04/15/man-wielding-machete-is-shot-and-killed-by-jonesboro-patrolman/")</f>
        <v>http://wreg.com/2015/04/15/man-wielding-machete-is-shot-and-killed-by-jonesboro-patrolman/</v>
      </c>
      <c r="S5978" s="33" t="s">
        <v>509</v>
      </c>
      <c r="T5978" s="33" t="s">
        <v>21</v>
      </c>
      <c r="U5978" s="33" t="s">
        <v>26505</v>
      </c>
      <c r="V5978" s="33" t="s">
        <v>26484</v>
      </c>
      <c r="W5978" s="33" t="s">
        <v>26485</v>
      </c>
      <c r="X5978" s="33" t="s">
        <v>93</v>
      </c>
      <c r="Y5978" s="33">
        <v>364</v>
      </c>
      <c r="AA5978" s="33" t="s">
        <v>42842</v>
      </c>
      <c r="AB5978" s="33">
        <v>2467</v>
      </c>
      <c r="AC5978" s="103">
        <v>15978</v>
      </c>
    </row>
    <row r="5979" spans="1:29" ht="13" customHeight="1" x14ac:dyDescent="0.2">
      <c r="A5979" s="33" t="s">
        <v>2667</v>
      </c>
      <c r="B5979" s="33">
        <v>26</v>
      </c>
      <c r="C5979" s="33" t="s">
        <v>13</v>
      </c>
      <c r="D5979" s="33" t="s">
        <v>78</v>
      </c>
      <c r="E5979" s="33" t="s">
        <v>2668</v>
      </c>
      <c r="F5979" s="94">
        <v>42108</v>
      </c>
      <c r="G5979" s="33" t="s">
        <v>2669</v>
      </c>
      <c r="H5979" s="33" t="s">
        <v>265</v>
      </c>
      <c r="I5979" s="33" t="s">
        <v>66</v>
      </c>
      <c r="J5979" s="62">
        <v>75232</v>
      </c>
      <c r="K5979" s="33" t="s">
        <v>265</v>
      </c>
      <c r="L5979" s="33" t="s">
        <v>2670</v>
      </c>
      <c r="M5979" s="1" t="s">
        <v>46657</v>
      </c>
      <c r="N5979" s="33" t="s">
        <v>20</v>
      </c>
      <c r="O5979" s="33" t="s">
        <v>2671</v>
      </c>
      <c r="P5979" s="33" t="s">
        <v>947</v>
      </c>
      <c r="Q5979" s="33" t="s">
        <v>29986</v>
      </c>
      <c r="R5979" s="39" t="str">
        <f>HYPERLINK("http://www.oregonlive.com/portland/index.ssf/2015/04/se_portland_double_murder_susp.html","http://www.oregonlive.com/portland/index.ssf/2015/04/se_portland_double_murder_susp.html")</f>
        <v>http://www.oregonlive.com/portland/index.ssf/2015/04/se_portland_double_murder_susp.html</v>
      </c>
      <c r="S5979" s="33" t="s">
        <v>93</v>
      </c>
      <c r="T5979" s="33" t="s">
        <v>28</v>
      </c>
      <c r="U5979" s="33" t="s">
        <v>26487</v>
      </c>
      <c r="V5979" s="33" t="s">
        <v>26487</v>
      </c>
      <c r="W5979" s="33" t="s">
        <v>26486</v>
      </c>
      <c r="X5979" s="33" t="s">
        <v>93</v>
      </c>
      <c r="Y5979" s="33">
        <v>363</v>
      </c>
      <c r="AA5979" s="33" t="s">
        <v>42844</v>
      </c>
      <c r="AB5979" s="33">
        <v>2468</v>
      </c>
      <c r="AC5979" s="103">
        <v>15979</v>
      </c>
    </row>
    <row r="5980" spans="1:29" ht="13" customHeight="1" x14ac:dyDescent="0.2">
      <c r="A5980" s="33" t="s">
        <v>2672</v>
      </c>
      <c r="B5980" s="33">
        <v>27</v>
      </c>
      <c r="C5980" s="33" t="s">
        <v>13</v>
      </c>
      <c r="D5980" s="33" t="s">
        <v>41</v>
      </c>
      <c r="E5980" s="33" t="str">
        <f>HYPERLINK("http://fox2now.com/2015/04/14/man-identified-in-alton-officer-involved-shooting/","http://fox2now.com/2015/04/14/man-identified-in-alton-officer-involved-shooting/")</f>
        <v>http://fox2now.com/2015/04/14/man-identified-in-alton-officer-involved-shooting/</v>
      </c>
      <c r="F5980" s="94">
        <v>42107</v>
      </c>
      <c r="G5980" s="33" t="s">
        <v>2673</v>
      </c>
      <c r="H5980" s="33" t="s">
        <v>26337</v>
      </c>
      <c r="I5980" s="33" t="s">
        <v>399</v>
      </c>
      <c r="J5980" s="62">
        <v>63121</v>
      </c>
      <c r="K5980" s="33" t="s">
        <v>658</v>
      </c>
      <c r="L5980" s="33" t="s">
        <v>29942</v>
      </c>
      <c r="M5980" s="1" t="s">
        <v>48929</v>
      </c>
      <c r="N5980" s="33" t="s">
        <v>20</v>
      </c>
      <c r="O5980" s="33" t="s">
        <v>2674</v>
      </c>
      <c r="P5980" s="33" t="s">
        <v>947</v>
      </c>
      <c r="Q5980" s="33" t="s">
        <v>29986</v>
      </c>
      <c r="R5980" s="39" t="str">
        <f>HYPERLINK("http://fox2now.com/2015/04/14/man-identified-in-alton-officer-involved-shooting/","http://fox2now.com/2015/04/14/man-identified-in-alton-officer-involved-shooting/")</f>
        <v>http://fox2now.com/2015/04/14/man-identified-in-alton-officer-involved-shooting/</v>
      </c>
      <c r="S5980" s="33" t="s">
        <v>93</v>
      </c>
      <c r="T5980" s="33" t="s">
        <v>21</v>
      </c>
      <c r="U5980" s="33" t="s">
        <v>26689</v>
      </c>
      <c r="V5980" s="33" t="s">
        <v>26484</v>
      </c>
      <c r="W5980" s="33" t="s">
        <v>26485</v>
      </c>
      <c r="X5980" s="33" t="s">
        <v>93</v>
      </c>
      <c r="Y5980" s="33">
        <v>356</v>
      </c>
      <c r="AA5980" s="33" t="s">
        <v>42844</v>
      </c>
      <c r="AB5980" s="33">
        <v>2465</v>
      </c>
      <c r="AC5980" s="103"/>
    </row>
    <row r="5981" spans="1:29" ht="13" customHeight="1" x14ac:dyDescent="0.2">
      <c r="A5981" s="33" t="s">
        <v>2675</v>
      </c>
      <c r="B5981" s="33">
        <v>24</v>
      </c>
      <c r="C5981" s="33" t="s">
        <v>13</v>
      </c>
      <c r="D5981" s="33" t="s">
        <v>41</v>
      </c>
      <c r="F5981" s="94">
        <v>42107</v>
      </c>
      <c r="G5981" s="33" t="s">
        <v>2676</v>
      </c>
      <c r="H5981" s="33" t="s">
        <v>671</v>
      </c>
      <c r="I5981" s="33" t="s">
        <v>66</v>
      </c>
      <c r="J5981" s="62" t="s">
        <v>2677</v>
      </c>
      <c r="K5981" s="33" t="s">
        <v>512</v>
      </c>
      <c r="L5981" s="33" t="s">
        <v>672</v>
      </c>
      <c r="M5981" s="1" t="s">
        <v>45992</v>
      </c>
      <c r="N5981" s="33" t="s">
        <v>20</v>
      </c>
      <c r="O5981" s="33" t="s">
        <v>2678</v>
      </c>
      <c r="P5981" s="33" t="s">
        <v>17748</v>
      </c>
      <c r="Q5981" s="33" t="s">
        <v>29986</v>
      </c>
      <c r="R5981" s="39" t="s">
        <v>2679</v>
      </c>
      <c r="S5981" s="33" t="s">
        <v>93</v>
      </c>
      <c r="T5981" s="33" t="s">
        <v>28</v>
      </c>
      <c r="U5981" s="33" t="s">
        <v>26487</v>
      </c>
      <c r="AA5981" s="33" t="s">
        <v>42842</v>
      </c>
      <c r="AB5981" s="33">
        <v>2466</v>
      </c>
      <c r="AC5981" s="103">
        <v>15974</v>
      </c>
    </row>
    <row r="5982" spans="1:29" ht="13" customHeight="1" x14ac:dyDescent="0.2">
      <c r="A5982" s="33" t="s">
        <v>2680</v>
      </c>
      <c r="B5982" s="33">
        <v>32</v>
      </c>
      <c r="C5982" s="33" t="s">
        <v>13</v>
      </c>
      <c r="D5982" s="33" t="s">
        <v>30</v>
      </c>
      <c r="E5982" s="33" t="s">
        <v>2681</v>
      </c>
      <c r="F5982" s="94">
        <v>42106</v>
      </c>
      <c r="G5982" s="33" t="s">
        <v>2682</v>
      </c>
      <c r="H5982" s="33" t="s">
        <v>2683</v>
      </c>
      <c r="I5982" s="33" t="s">
        <v>337</v>
      </c>
      <c r="J5982" s="62" t="s">
        <v>2684</v>
      </c>
      <c r="K5982" s="33" t="s">
        <v>2685</v>
      </c>
      <c r="L5982" s="33" t="s">
        <v>2686</v>
      </c>
      <c r="M5982" s="1" t="s">
        <v>48305</v>
      </c>
      <c r="N5982" s="33" t="s">
        <v>20</v>
      </c>
      <c r="O5982" s="33" t="s">
        <v>2687</v>
      </c>
      <c r="P5982" s="33" t="s">
        <v>45771</v>
      </c>
      <c r="Q5982" s="33" t="s">
        <v>29986</v>
      </c>
      <c r="R5982" s="39" t="str">
        <f>HYPERLINK("http://abc11.com/news/sampson-county-sheriffs-deputy-shoots-and-kills-robbery-suspect/654777/","http://abc11.com/news/sampson-county-sheriffs-deputy-shoots-and-kills-robbery-suspect/654777/")</f>
        <v>http://abc11.com/news/sampson-county-sheriffs-deputy-shoots-and-kills-robbery-suspect/654777/</v>
      </c>
      <c r="S5982" s="33" t="s">
        <v>509</v>
      </c>
      <c r="T5982" s="33" t="s">
        <v>21</v>
      </c>
      <c r="U5982" s="33" t="s">
        <v>26689</v>
      </c>
      <c r="V5982" s="33" t="s">
        <v>26484</v>
      </c>
      <c r="W5982" s="33" t="s">
        <v>26483</v>
      </c>
      <c r="X5982" s="33" t="s">
        <v>93</v>
      </c>
      <c r="Y5982" s="33">
        <v>362</v>
      </c>
      <c r="AA5982" s="33" t="s">
        <v>42843</v>
      </c>
      <c r="AB5982" s="33">
        <v>2463</v>
      </c>
      <c r="AC5982" s="103">
        <v>15970</v>
      </c>
    </row>
    <row r="5983" spans="1:29" ht="13" customHeight="1" x14ac:dyDescent="0.2">
      <c r="A5983" s="33" t="s">
        <v>2688</v>
      </c>
      <c r="B5983" s="33">
        <v>36</v>
      </c>
      <c r="C5983" s="33" t="s">
        <v>13</v>
      </c>
      <c r="D5983" s="33" t="s">
        <v>78</v>
      </c>
      <c r="E5983" s="33" t="s">
        <v>2689</v>
      </c>
      <c r="F5983" s="94">
        <v>42106</v>
      </c>
      <c r="G5983" s="33" t="s">
        <v>2690</v>
      </c>
      <c r="H5983" s="33" t="s">
        <v>196</v>
      </c>
      <c r="I5983" s="33" t="s">
        <v>197</v>
      </c>
      <c r="J5983" s="62">
        <v>46218</v>
      </c>
      <c r="K5983" s="33" t="s">
        <v>389</v>
      </c>
      <c r="L5983" s="33" t="s">
        <v>198</v>
      </c>
      <c r="M5983" s="1" t="s">
        <v>46034</v>
      </c>
      <c r="N5983" s="33" t="s">
        <v>20</v>
      </c>
      <c r="O5983" s="33" t="s">
        <v>2691</v>
      </c>
      <c r="P5983" s="33" t="s">
        <v>947</v>
      </c>
      <c r="Q5983" s="33" t="s">
        <v>29986</v>
      </c>
      <c r="R5983"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983" s="33" t="s">
        <v>93</v>
      </c>
      <c r="T5983" s="33" t="s">
        <v>21</v>
      </c>
      <c r="U5983" s="33" t="s">
        <v>26689</v>
      </c>
      <c r="V5983" s="33" t="s">
        <v>26484</v>
      </c>
      <c r="W5983" s="33" t="s">
        <v>26486</v>
      </c>
      <c r="X5983" s="33" t="s">
        <v>509</v>
      </c>
      <c r="Y5983" s="33">
        <v>355</v>
      </c>
      <c r="AA5983" s="33" t="s">
        <v>42842</v>
      </c>
      <c r="AB5983" s="33">
        <v>2462</v>
      </c>
      <c r="AC5983" s="103">
        <v>15969</v>
      </c>
    </row>
    <row r="5984" spans="1:29" ht="13" customHeight="1" x14ac:dyDescent="0.2">
      <c r="A5984" s="33" t="s">
        <v>2692</v>
      </c>
      <c r="B5984" s="33">
        <v>83</v>
      </c>
      <c r="C5984" s="33" t="s">
        <v>13</v>
      </c>
      <c r="D5984" s="33" t="s">
        <v>30</v>
      </c>
      <c r="E5984" s="33" t="s">
        <v>2693</v>
      </c>
      <c r="F5984" s="94">
        <v>42106</v>
      </c>
      <c r="G5984" s="33" t="s">
        <v>2694</v>
      </c>
      <c r="H5984" s="33" t="s">
        <v>2695</v>
      </c>
      <c r="I5984" s="33" t="s">
        <v>366</v>
      </c>
      <c r="J5984" s="62" t="s">
        <v>2696</v>
      </c>
      <c r="K5984" s="33" t="s">
        <v>1025</v>
      </c>
      <c r="L5984" s="33" t="s">
        <v>1026</v>
      </c>
      <c r="M5984" s="1" t="s">
        <v>46313</v>
      </c>
      <c r="N5984" s="33" t="s">
        <v>20</v>
      </c>
      <c r="O5984" s="33" t="s">
        <v>2697</v>
      </c>
      <c r="P5984" s="33" t="s">
        <v>45771</v>
      </c>
      <c r="Q5984" s="33" t="s">
        <v>29986</v>
      </c>
      <c r="R5984" s="39" t="str">
        <f>HYPERLINK("http://www.koco.com/news/police-investigating-reported-shooting-in-newalla/32332484","http://www.koco.com/news/police-investigating-reported-shooting-in-newalla/32332484")</f>
        <v>http://www.koco.com/news/police-investigating-reported-shooting-in-newalla/32332484</v>
      </c>
      <c r="S5984" s="33" t="s">
        <v>509</v>
      </c>
      <c r="T5984" s="33" t="s">
        <v>21</v>
      </c>
      <c r="U5984" s="33" t="s">
        <v>26505</v>
      </c>
      <c r="V5984" s="33" t="s">
        <v>26482</v>
      </c>
      <c r="W5984" s="33" t="s">
        <v>26485</v>
      </c>
      <c r="X5984" s="33" t="s">
        <v>93</v>
      </c>
      <c r="Y5984" s="33">
        <v>357</v>
      </c>
      <c r="AA5984" s="33" t="s">
        <v>42844</v>
      </c>
      <c r="AB5984" s="33">
        <v>2464</v>
      </c>
      <c r="AC5984" s="103">
        <v>15971</v>
      </c>
    </row>
    <row r="5985" spans="1:29" ht="13" customHeight="1" x14ac:dyDescent="0.2">
      <c r="A5985" s="33" t="s">
        <v>2698</v>
      </c>
      <c r="B5985" s="33">
        <v>66</v>
      </c>
      <c r="C5985" s="33" t="s">
        <v>13</v>
      </c>
      <c r="D5985" s="33" t="s">
        <v>30</v>
      </c>
      <c r="E5985" s="33" t="s">
        <v>2699</v>
      </c>
      <c r="F5985" s="94">
        <v>42105</v>
      </c>
      <c r="G5985" s="33" t="s">
        <v>2700</v>
      </c>
      <c r="H5985" s="33" t="s">
        <v>2701</v>
      </c>
      <c r="I5985" s="33" t="s">
        <v>366</v>
      </c>
      <c r="J5985" s="62">
        <v>74063</v>
      </c>
      <c r="K5985" s="33" t="s">
        <v>2297</v>
      </c>
      <c r="L5985" s="33" t="s">
        <v>2702</v>
      </c>
      <c r="M5985" s="1" t="s">
        <v>46526</v>
      </c>
      <c r="N5985" s="33" t="s">
        <v>20</v>
      </c>
      <c r="O5985" s="33" t="s">
        <v>2703</v>
      </c>
      <c r="P5985" s="33" t="s">
        <v>504</v>
      </c>
      <c r="Q5985" s="33" t="s">
        <v>29986</v>
      </c>
      <c r="R5985"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985" s="33" t="s">
        <v>509</v>
      </c>
      <c r="T5985" s="33" t="s">
        <v>21</v>
      </c>
      <c r="U5985" s="33" t="s">
        <v>26689</v>
      </c>
      <c r="V5985" s="33" t="s">
        <v>26484</v>
      </c>
      <c r="W5985" s="33" t="s">
        <v>26485</v>
      </c>
      <c r="X5985" s="33" t="s">
        <v>509</v>
      </c>
      <c r="Y5985" s="33">
        <v>358</v>
      </c>
      <c r="AA5985" s="33" t="s">
        <v>42844</v>
      </c>
      <c r="AB5985" s="33">
        <v>2461</v>
      </c>
      <c r="AC5985" s="103">
        <v>15966</v>
      </c>
    </row>
    <row r="5986" spans="1:29" ht="13" customHeight="1" x14ac:dyDescent="0.2">
      <c r="A5986" s="33" t="s">
        <v>2704</v>
      </c>
      <c r="B5986" s="33">
        <v>21</v>
      </c>
      <c r="C5986" s="33" t="s">
        <v>13</v>
      </c>
      <c r="D5986" s="33" t="s">
        <v>41</v>
      </c>
      <c r="E5986" s="33" t="s">
        <v>2705</v>
      </c>
      <c r="F5986" s="94">
        <v>42104</v>
      </c>
      <c r="G5986" s="33" t="s">
        <v>2706</v>
      </c>
      <c r="H5986" s="33" t="s">
        <v>2707</v>
      </c>
      <c r="I5986" s="33" t="s">
        <v>38</v>
      </c>
      <c r="J5986" s="62" t="s">
        <v>2708</v>
      </c>
      <c r="K5986" s="33" t="s">
        <v>2709</v>
      </c>
      <c r="L5986" s="33" t="s">
        <v>2710</v>
      </c>
      <c r="M5986" s="1" t="s">
        <v>46532</v>
      </c>
      <c r="N5986" s="33" t="s">
        <v>20</v>
      </c>
      <c r="O5986" s="33" t="s">
        <v>2711</v>
      </c>
      <c r="P5986" s="33" t="s">
        <v>947</v>
      </c>
      <c r="Q5986" s="33" t="s">
        <v>29986</v>
      </c>
      <c r="R598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986" s="33" t="s">
        <v>93</v>
      </c>
      <c r="T5986" s="33" t="s">
        <v>21</v>
      </c>
      <c r="U5986" s="33" t="s">
        <v>26682</v>
      </c>
      <c r="V5986" s="33" t="s">
        <v>26484</v>
      </c>
      <c r="W5986" s="33" t="s">
        <v>26485</v>
      </c>
      <c r="X5986" s="33" t="s">
        <v>93</v>
      </c>
      <c r="Y5986" s="33">
        <v>335</v>
      </c>
      <c r="AA5986" s="33" t="s">
        <v>42843</v>
      </c>
      <c r="AB5986" s="33">
        <v>2460</v>
      </c>
      <c r="AC5986" s="103">
        <v>15964</v>
      </c>
    </row>
    <row r="5987" spans="1:29" ht="13" customHeight="1" x14ac:dyDescent="0.2">
      <c r="A5987" s="33" t="s">
        <v>2559</v>
      </c>
      <c r="B5987" s="33">
        <v>38</v>
      </c>
      <c r="C5987" s="33" t="s">
        <v>13</v>
      </c>
      <c r="D5987" s="33" t="s">
        <v>30</v>
      </c>
      <c r="E5987" s="33" t="s">
        <v>2560</v>
      </c>
      <c r="F5987" s="94">
        <v>42104</v>
      </c>
      <c r="G5987" s="33" t="s">
        <v>2561</v>
      </c>
      <c r="H5987" s="33" t="s">
        <v>2562</v>
      </c>
      <c r="I5987" s="33" t="s">
        <v>336</v>
      </c>
      <c r="J5987" s="62" t="s">
        <v>2563</v>
      </c>
      <c r="K5987" s="33" t="s">
        <v>2564</v>
      </c>
      <c r="L5987" s="33" t="s">
        <v>2565</v>
      </c>
      <c r="M5987" s="1" t="s">
        <v>47441</v>
      </c>
      <c r="N5987" s="33" t="s">
        <v>20</v>
      </c>
      <c r="O5987" s="33" t="s">
        <v>2566</v>
      </c>
      <c r="P5987" s="33" t="s">
        <v>947</v>
      </c>
      <c r="Q5987" s="33" t="s">
        <v>29986</v>
      </c>
      <c r="R5987" s="39" t="s">
        <v>2567</v>
      </c>
      <c r="S5987" s="33" t="s">
        <v>93</v>
      </c>
      <c r="T5987" s="33" t="s">
        <v>21</v>
      </c>
      <c r="U5987" s="33" t="s">
        <v>26689</v>
      </c>
      <c r="V5987" s="33" t="s">
        <v>26484</v>
      </c>
      <c r="W5987" s="33" t="s">
        <v>26483</v>
      </c>
      <c r="X5987" s="33" t="s">
        <v>93</v>
      </c>
      <c r="Y5987" s="33">
        <v>377</v>
      </c>
      <c r="AA5987" s="33" t="s">
        <v>42842</v>
      </c>
      <c r="AB5987" s="33">
        <v>2459</v>
      </c>
      <c r="AC5987" s="103">
        <v>15963</v>
      </c>
    </row>
    <row r="5988" spans="1:29" ht="13" customHeight="1" x14ac:dyDescent="0.2">
      <c r="A5988" s="33" t="s">
        <v>2724</v>
      </c>
      <c r="B5988" s="33">
        <v>22</v>
      </c>
      <c r="C5988" s="33" t="s">
        <v>13</v>
      </c>
      <c r="D5988" s="33" t="s">
        <v>30</v>
      </c>
      <c r="E5988" s="33" t="s">
        <v>2725</v>
      </c>
      <c r="F5988" s="94">
        <v>42103</v>
      </c>
      <c r="G5988" s="33" t="s">
        <v>2726</v>
      </c>
      <c r="H5988" s="33" t="s">
        <v>2727</v>
      </c>
      <c r="I5988" s="33" t="s">
        <v>55</v>
      </c>
      <c r="J5988" s="62" t="s">
        <v>2728</v>
      </c>
      <c r="K5988" s="33" t="s">
        <v>2729</v>
      </c>
      <c r="L5988" s="33" t="s">
        <v>2730</v>
      </c>
      <c r="M5988" s="1" t="s">
        <v>47214</v>
      </c>
      <c r="N5988" s="33" t="s">
        <v>20</v>
      </c>
      <c r="O5988" s="33" t="s">
        <v>2731</v>
      </c>
      <c r="P5988" s="33" t="s">
        <v>947</v>
      </c>
      <c r="Q5988" s="33" t="s">
        <v>29986</v>
      </c>
      <c r="R5988"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988" s="33" t="s">
        <v>22</v>
      </c>
      <c r="T5988" s="33" t="s">
        <v>21</v>
      </c>
      <c r="U5988" s="33" t="s">
        <v>28142</v>
      </c>
      <c r="V5988" s="33" t="s">
        <v>26484</v>
      </c>
      <c r="W5988" s="33" t="s">
        <v>26485</v>
      </c>
      <c r="X5988" s="33" t="s">
        <v>93</v>
      </c>
      <c r="Y5988" s="33">
        <v>332</v>
      </c>
      <c r="AA5988" s="33" t="s">
        <v>42844</v>
      </c>
      <c r="AB5988" s="33">
        <v>2457</v>
      </c>
      <c r="AC5988" s="103">
        <v>15962</v>
      </c>
    </row>
    <row r="5989" spans="1:29" ht="13" customHeight="1" x14ac:dyDescent="0.2">
      <c r="A5989" s="33" t="s">
        <v>2738</v>
      </c>
      <c r="B5989" s="33">
        <v>28</v>
      </c>
      <c r="C5989" s="33" t="s">
        <v>13</v>
      </c>
      <c r="D5989" s="33" t="s">
        <v>30</v>
      </c>
      <c r="E5989" s="33" t="s">
        <v>2739</v>
      </c>
      <c r="F5989" s="94">
        <v>42103</v>
      </c>
      <c r="G5989" s="33" t="s">
        <v>2740</v>
      </c>
      <c r="H5989" s="33" t="s">
        <v>2741</v>
      </c>
      <c r="I5989" s="33" t="s">
        <v>25</v>
      </c>
      <c r="J5989" s="62" t="s">
        <v>2742</v>
      </c>
      <c r="K5989" s="33" t="s">
        <v>2631</v>
      </c>
      <c r="L5989" s="33" t="s">
        <v>2743</v>
      </c>
      <c r="M5989" s="1" t="s">
        <v>46684</v>
      </c>
      <c r="N5989" s="33" t="s">
        <v>20</v>
      </c>
      <c r="O5989" s="33" t="s">
        <v>2744</v>
      </c>
      <c r="P5989" s="33" t="s">
        <v>947</v>
      </c>
      <c r="Q5989" s="33" t="s">
        <v>29986</v>
      </c>
      <c r="R5989" s="39" t="str">
        <f>HYPERLINK("http://www.wyff4.com/news/family-of-man-killed-by-deputies-hires-attorney/32601896","http://www.wyff4.com/news/family-of-man-killed-by-deputies-hires-attorney/32601896")</f>
        <v>http://www.wyff4.com/news/family-of-man-killed-by-deputies-hires-attorney/32601896</v>
      </c>
      <c r="S5989" s="33" t="s">
        <v>93</v>
      </c>
      <c r="T5989" s="33" t="s">
        <v>21</v>
      </c>
      <c r="U5989" s="33" t="s">
        <v>26689</v>
      </c>
      <c r="V5989" s="33" t="s">
        <v>26484</v>
      </c>
      <c r="W5989" s="33" t="s">
        <v>26485</v>
      </c>
      <c r="X5989" s="33" t="s">
        <v>93</v>
      </c>
      <c r="Y5989" s="33">
        <v>343</v>
      </c>
      <c r="AA5989" s="33" t="s">
        <v>42844</v>
      </c>
      <c r="AB5989" s="33">
        <v>2456</v>
      </c>
      <c r="AC5989" s="103">
        <v>15959</v>
      </c>
    </row>
    <row r="5990" spans="1:29" ht="13" customHeight="1" x14ac:dyDescent="0.2">
      <c r="A5990" s="33" t="s">
        <v>2717</v>
      </c>
      <c r="B5990" s="33">
        <v>29</v>
      </c>
      <c r="C5990" s="33" t="s">
        <v>13</v>
      </c>
      <c r="D5990" s="33" t="s">
        <v>78</v>
      </c>
      <c r="E5990" s="33" t="s">
        <v>2718</v>
      </c>
      <c r="F5990" s="94">
        <v>42103</v>
      </c>
      <c r="G5990" s="33" t="s">
        <v>2719</v>
      </c>
      <c r="H5990" s="33" t="s">
        <v>2720</v>
      </c>
      <c r="I5990" s="33" t="s">
        <v>197</v>
      </c>
      <c r="J5990" s="62" t="s">
        <v>2721</v>
      </c>
      <c r="K5990" s="33" t="s">
        <v>30</v>
      </c>
      <c r="L5990" s="33" t="s">
        <v>2722</v>
      </c>
      <c r="M5990" s="1" t="s">
        <v>48306</v>
      </c>
      <c r="N5990" s="33" t="s">
        <v>20</v>
      </c>
      <c r="O5990" s="33" t="s">
        <v>2723</v>
      </c>
      <c r="P5990" s="33" t="s">
        <v>947</v>
      </c>
      <c r="Q5990" s="33" t="s">
        <v>29986</v>
      </c>
      <c r="R5990" s="39" t="str">
        <f>HYPERLINK("http://www.jconline.com/story/news/2015/05/01/officers-justified-use-lethal-force/26708803/","http://www.jconline.com/story/news/2015/05/01/officers-justified-use-lethal-force/26708803/")</f>
        <v>http://www.jconline.com/story/news/2015/05/01/officers-justified-use-lethal-force/26708803/</v>
      </c>
      <c r="S5990" s="33" t="s">
        <v>93</v>
      </c>
      <c r="T5990" s="33" t="s">
        <v>21</v>
      </c>
      <c r="U5990" s="33" t="s">
        <v>26689</v>
      </c>
      <c r="V5990" s="33" t="s">
        <v>26484</v>
      </c>
      <c r="W5990" s="33" t="s">
        <v>26483</v>
      </c>
      <c r="X5990" s="33" t="s">
        <v>93</v>
      </c>
      <c r="Y5990" s="33">
        <v>333</v>
      </c>
      <c r="AA5990" s="33" t="s">
        <v>42843</v>
      </c>
      <c r="AB5990" s="33">
        <v>2454</v>
      </c>
      <c r="AC5990" s="103">
        <v>15960</v>
      </c>
    </row>
    <row r="5991" spans="1:29" ht="13" customHeight="1" x14ac:dyDescent="0.2">
      <c r="A5991" s="33" t="s">
        <v>2712</v>
      </c>
      <c r="B5991" s="33">
        <v>31</v>
      </c>
      <c r="C5991" s="33" t="s">
        <v>13</v>
      </c>
      <c r="D5991" s="33" t="s">
        <v>30</v>
      </c>
      <c r="F5991" s="94">
        <v>42103</v>
      </c>
      <c r="G5991" s="33" t="s">
        <v>2713</v>
      </c>
      <c r="H5991" s="33" t="s">
        <v>2714</v>
      </c>
      <c r="I5991" s="33" t="s">
        <v>373</v>
      </c>
      <c r="J5991" s="62" t="s">
        <v>2715</v>
      </c>
      <c r="K5991" s="33" t="s">
        <v>1784</v>
      </c>
      <c r="L5991" s="33" t="s">
        <v>8469</v>
      </c>
      <c r="M5991" s="1" t="s">
        <v>48273</v>
      </c>
      <c r="N5991" s="33" t="s">
        <v>20</v>
      </c>
      <c r="O5991" s="33" t="s">
        <v>2716</v>
      </c>
      <c r="P5991" s="33" t="s">
        <v>947</v>
      </c>
      <c r="Q5991" s="33" t="s">
        <v>29986</v>
      </c>
      <c r="R5991" s="39" t="str">
        <f>HYPERLINK("http://www.pennlive.com/midstate/index.ssf/2015/04/adams_county_prison_gunman_die.html","http://www.pennlive.com/midstate/index.ssf/2015/04/adams_county_prison_gunman_die.html")</f>
        <v>http://www.pennlive.com/midstate/index.ssf/2015/04/adams_county_prison_gunman_die.html</v>
      </c>
      <c r="S5991" s="33" t="s">
        <v>509</v>
      </c>
      <c r="T5991" s="33" t="s">
        <v>21</v>
      </c>
      <c r="U5991" s="33" t="s">
        <v>26689</v>
      </c>
      <c r="V5991" s="33" t="s">
        <v>26484</v>
      </c>
      <c r="W5991" s="33" t="s">
        <v>26485</v>
      </c>
      <c r="X5991" s="33" t="s">
        <v>93</v>
      </c>
      <c r="Y5991" s="33">
        <v>340</v>
      </c>
      <c r="AA5991" s="33" t="s">
        <v>42843</v>
      </c>
      <c r="AB5991" s="33">
        <v>2455</v>
      </c>
      <c r="AC5991" s="103">
        <v>15961</v>
      </c>
    </row>
    <row r="5992" spans="1:29" ht="13" customHeight="1" x14ac:dyDescent="0.2">
      <c r="A5992" s="33" t="s">
        <v>2732</v>
      </c>
      <c r="B5992" s="33">
        <v>54</v>
      </c>
      <c r="C5992" s="33" t="s">
        <v>13</v>
      </c>
      <c r="D5992" s="33" t="s">
        <v>30</v>
      </c>
      <c r="E5992" s="33" t="s">
        <v>2733</v>
      </c>
      <c r="F5992" s="94">
        <v>42103</v>
      </c>
      <c r="G5992" s="33" t="s">
        <v>2734</v>
      </c>
      <c r="H5992" s="33" t="s">
        <v>2735</v>
      </c>
      <c r="I5992" s="33" t="s">
        <v>366</v>
      </c>
      <c r="J5992" s="62" t="s">
        <v>2736</v>
      </c>
      <c r="K5992" s="33" t="s">
        <v>1897</v>
      </c>
      <c r="L5992" s="33" t="s">
        <v>36809</v>
      </c>
      <c r="M5992" s="1" t="s">
        <v>48307</v>
      </c>
      <c r="N5992" s="33" t="s">
        <v>4952</v>
      </c>
      <c r="O5992" s="33" t="s">
        <v>2737</v>
      </c>
      <c r="P5992" s="33" t="s">
        <v>947</v>
      </c>
      <c r="Q5992" s="33" t="s">
        <v>29986</v>
      </c>
      <c r="R5992"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992" s="33" t="s">
        <v>93</v>
      </c>
      <c r="T5992" s="33" t="s">
        <v>350</v>
      </c>
      <c r="U5992" s="33" t="s">
        <v>26775</v>
      </c>
      <c r="V5992" s="33" t="s">
        <v>26484</v>
      </c>
      <c r="W5992" s="33" t="s">
        <v>19153</v>
      </c>
      <c r="X5992" s="33" t="s">
        <v>93</v>
      </c>
      <c r="Y5992" s="33">
        <v>534</v>
      </c>
      <c r="AA5992" s="33" t="s">
        <v>42843</v>
      </c>
      <c r="AB5992" s="33">
        <v>2458</v>
      </c>
      <c r="AC5992" s="103"/>
    </row>
    <row r="5993" spans="1:29" ht="13" customHeight="1" x14ac:dyDescent="0.2">
      <c r="A5993" s="33" t="s">
        <v>2761</v>
      </c>
      <c r="B5993" s="33">
        <v>28</v>
      </c>
      <c r="C5993" s="33" t="s">
        <v>13</v>
      </c>
      <c r="D5993" s="33" t="s">
        <v>14</v>
      </c>
      <c r="E5993" s="33" t="s">
        <v>2762</v>
      </c>
      <c r="F5993" s="94">
        <v>42102</v>
      </c>
      <c r="G5993" s="33" t="s">
        <v>2763</v>
      </c>
      <c r="H5993" s="33" t="s">
        <v>713</v>
      </c>
      <c r="I5993" s="33" t="s">
        <v>38</v>
      </c>
      <c r="J5993" s="62" t="s">
        <v>2764</v>
      </c>
      <c r="K5993" s="33" t="s">
        <v>558</v>
      </c>
      <c r="L5993" s="33" t="s">
        <v>714</v>
      </c>
      <c r="M5993" s="1" t="s">
        <v>47400</v>
      </c>
      <c r="N5993" s="33" t="s">
        <v>20</v>
      </c>
      <c r="O5993" s="33" t="s">
        <v>2765</v>
      </c>
      <c r="P5993" s="33" t="s">
        <v>947</v>
      </c>
      <c r="Q5993" s="33" t="s">
        <v>29986</v>
      </c>
      <c r="R5993"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993" s="33" t="s">
        <v>509</v>
      </c>
      <c r="T5993" s="33" t="s">
        <v>21</v>
      </c>
      <c r="U5993" s="33" t="s">
        <v>26682</v>
      </c>
      <c r="V5993" s="33" t="s">
        <v>26482</v>
      </c>
      <c r="W5993" s="33" t="s">
        <v>26485</v>
      </c>
      <c r="X5993" s="33" t="s">
        <v>93</v>
      </c>
      <c r="Y5993" s="33">
        <v>359</v>
      </c>
      <c r="AA5993" s="33" t="s">
        <v>42844</v>
      </c>
      <c r="AB5993" s="33">
        <v>2451</v>
      </c>
      <c r="AC5993" s="103">
        <v>15953</v>
      </c>
    </row>
    <row r="5994" spans="1:29" ht="13" customHeight="1" x14ac:dyDescent="0.2">
      <c r="A5994" s="33" t="s">
        <v>2752</v>
      </c>
      <c r="B5994" s="33">
        <v>39</v>
      </c>
      <c r="C5994" s="33" t="s">
        <v>13</v>
      </c>
      <c r="D5994" s="33" t="s">
        <v>41</v>
      </c>
      <c r="F5994" s="94">
        <v>42102</v>
      </c>
      <c r="G5994" s="33" t="s">
        <v>2753</v>
      </c>
      <c r="H5994" s="33" t="s">
        <v>91</v>
      </c>
      <c r="I5994" s="33" t="s">
        <v>38</v>
      </c>
      <c r="J5994" s="62" t="s">
        <v>2754</v>
      </c>
      <c r="K5994" s="33" t="s">
        <v>91</v>
      </c>
      <c r="L5994" s="33" t="s">
        <v>92</v>
      </c>
      <c r="M5994" s="1" t="s">
        <v>45984</v>
      </c>
      <c r="N5994" s="33" t="s">
        <v>20</v>
      </c>
      <c r="O5994" s="33" t="s">
        <v>2755</v>
      </c>
      <c r="P5994" s="33" t="s">
        <v>947</v>
      </c>
      <c r="Q5994" s="33" t="s">
        <v>29986</v>
      </c>
      <c r="R5994" s="39" t="str">
        <f>HYPERLINK("http://www.latimes.com/local/lanow/la-me-ln-boyle-heights-ois-man-identified-20150410-story.html","http://www.latimes.com/local/lanow/la-me-ln-boyle-heights-ois-man-identified-20150410-story.html")</f>
        <v>http://www.latimes.com/local/lanow/la-me-ln-boyle-heights-ois-man-identified-20150410-story.html</v>
      </c>
      <c r="S5994" s="33" t="s">
        <v>93</v>
      </c>
      <c r="T5994" s="33" t="s">
        <v>21</v>
      </c>
      <c r="U5994" s="33" t="s">
        <v>26689</v>
      </c>
      <c r="V5994" s="33" t="s">
        <v>26484</v>
      </c>
      <c r="W5994" s="33" t="s">
        <v>26486</v>
      </c>
      <c r="X5994" s="33" t="s">
        <v>93</v>
      </c>
      <c r="Y5994" s="33">
        <v>331</v>
      </c>
      <c r="AA5994" s="33" t="s">
        <v>42842</v>
      </c>
      <c r="AB5994" s="33">
        <v>2450</v>
      </c>
      <c r="AC5994" s="103">
        <v>15956</v>
      </c>
    </row>
    <row r="5995" spans="1:29" ht="13" customHeight="1" x14ac:dyDescent="0.2">
      <c r="A5995" s="33" t="s">
        <v>2766</v>
      </c>
      <c r="B5995" s="33">
        <v>60</v>
      </c>
      <c r="C5995" s="33" t="s">
        <v>13</v>
      </c>
      <c r="D5995" s="33" t="s">
        <v>30</v>
      </c>
      <c r="E5995" s="33" t="str">
        <f>HYPERLINK("http://www.ksat.com/content/pns/ksat/news/2015/04/10/man-shot--killed-by-police-id-d.html","http://www.ksat.com/content/pns/ksat/news/2015/04/10/man-shot--killed-by-police-id-d.html")</f>
        <v>http://www.ksat.com/content/pns/ksat/news/2015/04/10/man-shot--killed-by-police-id-d.html</v>
      </c>
      <c r="F5995" s="94">
        <v>42102</v>
      </c>
      <c r="G5995" s="33" t="s">
        <v>2767</v>
      </c>
      <c r="H5995" s="33" t="s">
        <v>529</v>
      </c>
      <c r="I5995" s="33" t="s">
        <v>66</v>
      </c>
      <c r="J5995" s="62" t="s">
        <v>2768</v>
      </c>
      <c r="K5995" s="33" t="s">
        <v>530</v>
      </c>
      <c r="L5995" s="33" t="s">
        <v>531</v>
      </c>
      <c r="M5995" s="1" t="s">
        <v>46041</v>
      </c>
      <c r="N5995" s="33" t="s">
        <v>20</v>
      </c>
      <c r="O5995" s="33" t="s">
        <v>2769</v>
      </c>
      <c r="P5995" s="33" t="s">
        <v>947</v>
      </c>
      <c r="Q5995" s="33" t="s">
        <v>29986</v>
      </c>
      <c r="R5995" s="39" t="str">
        <f>HYPERLINK("http://www.ksat.com/content/pns/ksat/news/2015/04/10/man-shot--killed-by-police-id-d.html","http://www.ksat.com/content/pns/ksat/news/2015/04/10/man-shot--killed-by-police-id-d.html")</f>
        <v>http://www.ksat.com/content/pns/ksat/news/2015/04/10/man-shot--killed-by-police-id-d.html</v>
      </c>
      <c r="S5995" s="33" t="s">
        <v>93</v>
      </c>
      <c r="T5995" s="33" t="s">
        <v>21</v>
      </c>
      <c r="U5995" s="33" t="s">
        <v>26689</v>
      </c>
      <c r="V5995" s="33" t="s">
        <v>26484</v>
      </c>
      <c r="W5995" s="33" t="s">
        <v>26483</v>
      </c>
      <c r="X5995" s="33" t="s">
        <v>93</v>
      </c>
      <c r="Y5995" s="33">
        <v>329</v>
      </c>
      <c r="AA5995" s="33" t="s">
        <v>42844</v>
      </c>
      <c r="AB5995" s="33">
        <v>2449</v>
      </c>
      <c r="AC5995" s="103">
        <v>15954</v>
      </c>
    </row>
    <row r="5996" spans="1:29" ht="13" customHeight="1" x14ac:dyDescent="0.2">
      <c r="A5996" s="1" t="s">
        <v>2756</v>
      </c>
      <c r="B5996" s="33">
        <v>57</v>
      </c>
      <c r="C5996" s="33" t="s">
        <v>13</v>
      </c>
      <c r="D5996" s="1" t="s">
        <v>23</v>
      </c>
      <c r="F5996" s="94">
        <v>42102</v>
      </c>
      <c r="G5996" s="33" t="s">
        <v>2757</v>
      </c>
      <c r="H5996" s="33" t="s">
        <v>2758</v>
      </c>
      <c r="I5996" s="33" t="s">
        <v>38</v>
      </c>
      <c r="J5996" s="62" t="s">
        <v>2759</v>
      </c>
      <c r="K5996" s="33" t="s">
        <v>629</v>
      </c>
      <c r="L5996" s="33" t="s">
        <v>690</v>
      </c>
      <c r="M5996" s="1" t="s">
        <v>45952</v>
      </c>
      <c r="N5996" s="33" t="s">
        <v>362</v>
      </c>
      <c r="O5996" s="33" t="s">
        <v>2760</v>
      </c>
      <c r="P5996" s="33" t="s">
        <v>45771</v>
      </c>
      <c r="Q5996" s="33" t="s">
        <v>29986</v>
      </c>
      <c r="R5996" s="39" t="str">
        <f>HYPERLINK("http://www.kerngoldenempire.com/news/top-stories/new-information-on-kcso-in-custody-death","http://www.kerngoldenempire.com/news/top-stories/new-information-on-kcso-in-custody-death")</f>
        <v>http://www.kerngoldenempire.com/news/top-stories/new-information-on-kcso-in-custody-death</v>
      </c>
      <c r="S5996" s="33" t="s">
        <v>22</v>
      </c>
      <c r="T5996" s="33" t="s">
        <v>45897</v>
      </c>
      <c r="U5996" s="51" t="s">
        <v>49804</v>
      </c>
      <c r="AA5996" s="33" t="s">
        <v>42843</v>
      </c>
      <c r="AB5996" s="33">
        <v>2452</v>
      </c>
      <c r="AC5996" s="103">
        <v>15958</v>
      </c>
    </row>
    <row r="5997" spans="1:29" ht="13" customHeight="1" x14ac:dyDescent="0.2">
      <c r="A5997" s="33" t="s">
        <v>2745</v>
      </c>
      <c r="B5997" s="33">
        <v>42</v>
      </c>
      <c r="C5997" s="33" t="s">
        <v>13</v>
      </c>
      <c r="D5997" s="33" t="s">
        <v>78</v>
      </c>
      <c r="E5997" s="33" t="s">
        <v>2746</v>
      </c>
      <c r="F5997" s="94">
        <v>42102</v>
      </c>
      <c r="G5997" s="33" t="s">
        <v>2747</v>
      </c>
      <c r="H5997" s="33" t="s">
        <v>2748</v>
      </c>
      <c r="I5997" s="33" t="s">
        <v>159</v>
      </c>
      <c r="J5997" s="62" t="s">
        <v>2749</v>
      </c>
      <c r="K5997" s="33" t="s">
        <v>2750</v>
      </c>
      <c r="L5997" s="33" t="s">
        <v>2751</v>
      </c>
      <c r="M5997" s="1" t="s">
        <v>48055</v>
      </c>
      <c r="N5997" s="33" t="s">
        <v>20</v>
      </c>
      <c r="O5997" s="33" t="s">
        <v>19137</v>
      </c>
      <c r="P5997" s="33" t="s">
        <v>947</v>
      </c>
      <c r="Q5997" s="33" t="s">
        <v>29986</v>
      </c>
      <c r="R5997" s="39" t="str">
        <f>HYPERLINK("http://www.wctv.tv/home/headlines/Police-Respond-to-Apparent-Shooting-in-Valdosta-299123481.html","http://www.wctv.tv/home/headlines/Police-Respond-to-Apparent-Shooting-in-Valdosta-299123481.html")</f>
        <v>http://www.wctv.tv/home/headlines/Police-Respond-to-Apparent-Shooting-in-Valdosta-299123481.html</v>
      </c>
      <c r="S5997" s="33" t="s">
        <v>93</v>
      </c>
      <c r="T5997" s="33" t="s">
        <v>350</v>
      </c>
      <c r="U5997" s="33" t="s">
        <v>26775</v>
      </c>
      <c r="V5997" s="33" t="s">
        <v>26484</v>
      </c>
      <c r="W5997" s="33" t="s">
        <v>26483</v>
      </c>
      <c r="X5997" s="33" t="s">
        <v>93</v>
      </c>
      <c r="Y5997" s="33">
        <v>330</v>
      </c>
      <c r="AA5997" s="33" t="s">
        <v>42842</v>
      </c>
      <c r="AB5997" s="33">
        <v>2453</v>
      </c>
      <c r="AC5997" s="103">
        <v>15955</v>
      </c>
    </row>
    <row r="5998" spans="1:29" ht="13" customHeight="1" x14ac:dyDescent="0.2">
      <c r="A5998" s="33" t="s">
        <v>2777</v>
      </c>
      <c r="B5998" s="33">
        <v>32</v>
      </c>
      <c r="C5998" s="33" t="s">
        <v>13</v>
      </c>
      <c r="D5998" s="33" t="s">
        <v>30</v>
      </c>
      <c r="E5998" s="33" t="s">
        <v>2778</v>
      </c>
      <c r="F5998" s="94">
        <v>42101</v>
      </c>
      <c r="G5998" s="33" t="s">
        <v>2779</v>
      </c>
      <c r="H5998" s="33" t="s">
        <v>2564</v>
      </c>
      <c r="I5998" s="33" t="s">
        <v>366</v>
      </c>
      <c r="J5998" s="62" t="s">
        <v>2780</v>
      </c>
      <c r="K5998" s="33" t="s">
        <v>2781</v>
      </c>
      <c r="L5998" s="33" t="s">
        <v>2782</v>
      </c>
      <c r="M5998" s="1" t="s">
        <v>47312</v>
      </c>
      <c r="N5998" s="33" t="s">
        <v>20</v>
      </c>
      <c r="O5998" s="33" t="s">
        <v>2783</v>
      </c>
      <c r="P5998" s="33" t="s">
        <v>947</v>
      </c>
      <c r="Q5998" s="33" t="s">
        <v>29986</v>
      </c>
      <c r="R5998" s="39" t="str">
        <f>HYPERLINK("http://kfor.com/2015/04/08/officer-involved-shooting-in-shawnee-leaves-one-dead/","http://kfor.com/2015/04/08/officer-involved-shooting-in-shawnee-leaves-one-dead/")</f>
        <v>http://kfor.com/2015/04/08/officer-involved-shooting-in-shawnee-leaves-one-dead/</v>
      </c>
      <c r="S5998" s="33" t="s">
        <v>22</v>
      </c>
      <c r="T5998" s="33" t="s">
        <v>21</v>
      </c>
      <c r="U5998" s="33" t="s">
        <v>26689</v>
      </c>
      <c r="V5998" s="33" t="s">
        <v>26484</v>
      </c>
      <c r="W5998" s="33" t="s">
        <v>26483</v>
      </c>
      <c r="X5998" s="33" t="s">
        <v>93</v>
      </c>
      <c r="Y5998" s="33">
        <v>319</v>
      </c>
      <c r="AA5998" s="33" t="s">
        <v>42844</v>
      </c>
      <c r="AB5998" s="33">
        <v>2448</v>
      </c>
      <c r="AC5998" s="103">
        <v>15951</v>
      </c>
    </row>
    <row r="5999" spans="1:29" ht="13" customHeight="1" x14ac:dyDescent="0.2">
      <c r="A5999" s="33" t="s">
        <v>2805</v>
      </c>
      <c r="B5999" s="33">
        <v>23</v>
      </c>
      <c r="C5999" s="33" t="s">
        <v>13</v>
      </c>
      <c r="D5999" s="33" t="s">
        <v>30</v>
      </c>
      <c r="E5999" s="33" t="s">
        <v>2806</v>
      </c>
      <c r="F5999" s="94">
        <v>42100</v>
      </c>
      <c r="G5999" s="33" t="s">
        <v>22083</v>
      </c>
      <c r="H5999" s="33" t="s">
        <v>196</v>
      </c>
      <c r="I5999" s="33" t="s">
        <v>197</v>
      </c>
      <c r="J5999" s="62" t="s">
        <v>2807</v>
      </c>
      <c r="K5999" s="33" t="s">
        <v>389</v>
      </c>
      <c r="L5999" s="33" t="s">
        <v>198</v>
      </c>
      <c r="M5999" s="1" t="s">
        <v>46034</v>
      </c>
      <c r="N5999" s="33" t="s">
        <v>20</v>
      </c>
      <c r="O5999" s="33" t="s">
        <v>2808</v>
      </c>
      <c r="P5999" s="33" t="s">
        <v>45771</v>
      </c>
      <c r="Q5999" s="33" t="s">
        <v>29986</v>
      </c>
      <c r="R599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999" s="33" t="s">
        <v>509</v>
      </c>
      <c r="T5999" s="33" t="s">
        <v>21</v>
      </c>
      <c r="U5999" s="33" t="s">
        <v>26689</v>
      </c>
      <c r="V5999" s="33" t="s">
        <v>26484</v>
      </c>
      <c r="W5999" s="33" t="s">
        <v>26485</v>
      </c>
      <c r="X5999" s="33" t="s">
        <v>93</v>
      </c>
      <c r="Y5999" s="33">
        <v>298</v>
      </c>
      <c r="AA5999" s="33" t="s">
        <v>42844</v>
      </c>
      <c r="AB5999" s="33">
        <v>2443</v>
      </c>
      <c r="AC5999" s="103">
        <v>15946</v>
      </c>
    </row>
    <row r="6000" spans="1:29" ht="13" customHeight="1" x14ac:dyDescent="0.2">
      <c r="A6000" s="33" t="s">
        <v>2784</v>
      </c>
      <c r="B6000" s="33">
        <v>25</v>
      </c>
      <c r="C6000" s="33" t="s">
        <v>13</v>
      </c>
      <c r="D6000" s="33" t="s">
        <v>78</v>
      </c>
      <c r="E6000" s="33" t="s">
        <v>2785</v>
      </c>
      <c r="F6000" s="94">
        <v>42100</v>
      </c>
      <c r="G6000" s="33" t="s">
        <v>2786</v>
      </c>
      <c r="H6000" s="33" t="s">
        <v>2129</v>
      </c>
      <c r="I6000" s="33" t="s">
        <v>18</v>
      </c>
      <c r="J6000" s="62" t="s">
        <v>2247</v>
      </c>
      <c r="K6000" s="33" t="s">
        <v>1655</v>
      </c>
      <c r="L6000" s="33" t="s">
        <v>2248</v>
      </c>
      <c r="M6000" s="1" t="s">
        <v>45981</v>
      </c>
      <c r="N6000" s="33" t="s">
        <v>20</v>
      </c>
      <c r="O6000" s="33" t="s">
        <v>36647</v>
      </c>
      <c r="P6000" s="33" t="s">
        <v>504</v>
      </c>
      <c r="Q6000" s="33" t="s">
        <v>29986</v>
      </c>
      <c r="R6000" s="39" t="str">
        <f>HYPERLINK("http://www.wdsu.com/news/local-news/new-orleans/jpso-officer-involved-in-shooting-in-harvey/32215908","http://www.wdsu.com/news/local-news/new-orleans/jpso-officer-involved-in-shooting-in-harvey/32215908")</f>
        <v>http://www.wdsu.com/news/local-news/new-orleans/jpso-officer-involved-in-shooting-in-harvey/32215908</v>
      </c>
      <c r="S6000" s="33" t="s">
        <v>22</v>
      </c>
      <c r="T6000" s="33" t="s">
        <v>21</v>
      </c>
      <c r="U6000" s="33" t="s">
        <v>26689</v>
      </c>
      <c r="V6000" s="33" t="s">
        <v>26484</v>
      </c>
      <c r="W6000" s="33" t="s">
        <v>26486</v>
      </c>
      <c r="X6000" s="33" t="s">
        <v>93</v>
      </c>
      <c r="Y6000" s="33">
        <v>318</v>
      </c>
      <c r="AA6000" s="33" t="s">
        <v>42844</v>
      </c>
      <c r="AB6000" s="33">
        <v>2444</v>
      </c>
      <c r="AC6000" s="103">
        <v>15948</v>
      </c>
    </row>
    <row r="6001" spans="1:29" ht="13" customHeight="1" x14ac:dyDescent="0.2">
      <c r="A6001" s="33" t="s">
        <v>2770</v>
      </c>
      <c r="B6001" s="33">
        <v>31</v>
      </c>
      <c r="C6001" s="33" t="s">
        <v>13</v>
      </c>
      <c r="D6001" s="33" t="s">
        <v>30</v>
      </c>
      <c r="E6001" s="33" t="s">
        <v>2771</v>
      </c>
      <c r="F6001" s="94">
        <v>42100</v>
      </c>
      <c r="G6001" s="33" t="s">
        <v>2772</v>
      </c>
      <c r="H6001" s="33" t="s">
        <v>2773</v>
      </c>
      <c r="I6001" s="33" t="s">
        <v>732</v>
      </c>
      <c r="J6001" s="62" t="s">
        <v>2774</v>
      </c>
      <c r="K6001" s="33" t="s">
        <v>1655</v>
      </c>
      <c r="L6001" s="33" t="s">
        <v>2775</v>
      </c>
      <c r="M6001" s="1" t="s">
        <v>46519</v>
      </c>
      <c r="N6001" s="33" t="s">
        <v>20</v>
      </c>
      <c r="O6001" s="33" t="s">
        <v>2776</v>
      </c>
      <c r="P6001" s="33" t="s">
        <v>947</v>
      </c>
      <c r="Q6001" s="33" t="s">
        <v>29986</v>
      </c>
      <c r="R6001" s="39" t="str">
        <f>HYPERLINK("http://www.ktvb.com/story/news/crime/2015/04/07/deputy-shoots-kills-man-rifle/25414923/","http://www.ktvb.com/story/news/crime/2015/04/07/deputy-shoots-kills-man-rifle/25414923/")</f>
        <v>http://www.ktvb.com/story/news/crime/2015/04/07/deputy-shoots-kills-man-rifle/25414923/</v>
      </c>
      <c r="S6001" s="33" t="s">
        <v>93</v>
      </c>
      <c r="T6001" s="33" t="s">
        <v>21</v>
      </c>
      <c r="U6001" s="33" t="s">
        <v>26689</v>
      </c>
      <c r="V6001" s="33" t="s">
        <v>26484</v>
      </c>
      <c r="W6001" s="33" t="s">
        <v>26483</v>
      </c>
      <c r="X6001" s="33" t="s">
        <v>93</v>
      </c>
      <c r="Y6001" s="33">
        <v>322</v>
      </c>
      <c r="AA6001" s="33" t="s">
        <v>42843</v>
      </c>
      <c r="AB6001" s="33">
        <v>2445</v>
      </c>
      <c r="AC6001" s="103">
        <v>15947</v>
      </c>
    </row>
    <row r="6002" spans="1:29" ht="13" customHeight="1" x14ac:dyDescent="0.2">
      <c r="A6002" s="33" t="s">
        <v>2792</v>
      </c>
      <c r="B6002" s="33">
        <v>28</v>
      </c>
      <c r="C6002" s="33" t="s">
        <v>13</v>
      </c>
      <c r="D6002" s="33" t="s">
        <v>127</v>
      </c>
      <c r="F6002" s="94">
        <v>42100</v>
      </c>
      <c r="G6002" s="33" t="s">
        <v>2793</v>
      </c>
      <c r="H6002" s="33" t="s">
        <v>2794</v>
      </c>
      <c r="I6002" s="33" t="s">
        <v>281</v>
      </c>
      <c r="J6002" s="62" t="s">
        <v>2795</v>
      </c>
      <c r="K6002" s="33" t="s">
        <v>2796</v>
      </c>
      <c r="L6002" s="33" t="s">
        <v>17510</v>
      </c>
      <c r="M6002" s="1" t="s">
        <v>47314</v>
      </c>
      <c r="N6002" s="33" t="s">
        <v>362</v>
      </c>
      <c r="O6002" s="33" t="s">
        <v>2797</v>
      </c>
      <c r="P6002" s="33" t="s">
        <v>947</v>
      </c>
      <c r="Q6002" s="33" t="s">
        <v>29986</v>
      </c>
      <c r="R6002" s="39" t="str">
        <f>HYPERLINK("http://www.seattletimes.com/seattle-news/coulee-dam-man-dies-following-taser-incident/","http://www.seattletimes.com/seattle-news/coulee-dam-man-dies-following-taser-incident/")</f>
        <v>http://www.seattletimes.com/seattle-news/coulee-dam-man-dies-following-taser-incident/</v>
      </c>
      <c r="S6002" s="33" t="s">
        <v>901</v>
      </c>
      <c r="T6002" s="33" t="s">
        <v>45897</v>
      </c>
      <c r="U6002" s="51" t="s">
        <v>49804</v>
      </c>
      <c r="AA6002" s="33" t="s">
        <v>42843</v>
      </c>
      <c r="AB6002" s="33">
        <v>2447</v>
      </c>
      <c r="AC6002" s="103">
        <v>15941</v>
      </c>
    </row>
    <row r="6003" spans="1:29" ht="13" customHeight="1" x14ac:dyDescent="0.2">
      <c r="A6003" s="33" t="s">
        <v>2798</v>
      </c>
      <c r="B6003" s="33">
        <v>33</v>
      </c>
      <c r="C6003" s="33" t="s">
        <v>13</v>
      </c>
      <c r="D6003" s="33" t="s">
        <v>30</v>
      </c>
      <c r="E6003" s="33" t="s">
        <v>2799</v>
      </c>
      <c r="F6003" s="94">
        <v>42100</v>
      </c>
      <c r="G6003" s="33" t="s">
        <v>2800</v>
      </c>
      <c r="H6003" s="33" t="s">
        <v>2801</v>
      </c>
      <c r="I6003" s="33" t="s">
        <v>55</v>
      </c>
      <c r="J6003" s="62" t="s">
        <v>2802</v>
      </c>
      <c r="K6003" s="33" t="s">
        <v>389</v>
      </c>
      <c r="L6003" s="33" t="s">
        <v>2803</v>
      </c>
      <c r="M6003" s="1" t="s">
        <v>47710</v>
      </c>
      <c r="N6003" s="33" t="s">
        <v>20</v>
      </c>
      <c r="O6003" s="33" t="s">
        <v>2804</v>
      </c>
      <c r="P6003" s="33" t="s">
        <v>45771</v>
      </c>
      <c r="Q6003" s="33" t="s">
        <v>29986</v>
      </c>
      <c r="R6003" s="39" t="str">
        <f>HYPERLINK("http://www.ocala.com/article/20150429/ARTICLES/150429614","http://www.ocala.com/article/20150429/ARTICLES/150429614")</f>
        <v>http://www.ocala.com/article/20150429/ARTICLES/150429614</v>
      </c>
      <c r="S6003" s="33" t="s">
        <v>93</v>
      </c>
      <c r="T6003" s="33" t="s">
        <v>45897</v>
      </c>
      <c r="U6003" s="51" t="s">
        <v>49804</v>
      </c>
      <c r="AA6003" s="33" t="s">
        <v>42843</v>
      </c>
      <c r="AB6003" s="33">
        <v>2446</v>
      </c>
      <c r="AC6003" s="103">
        <v>15949</v>
      </c>
    </row>
    <row r="6004" spans="1:29" ht="13" customHeight="1" x14ac:dyDescent="0.2">
      <c r="A6004" s="33" t="s">
        <v>2809</v>
      </c>
      <c r="B6004" s="33">
        <v>51</v>
      </c>
      <c r="C6004" s="33" t="s">
        <v>13</v>
      </c>
      <c r="D6004" s="33" t="s">
        <v>30</v>
      </c>
      <c r="E600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04" s="94">
        <v>42099</v>
      </c>
      <c r="G6004" s="33" t="s">
        <v>2810</v>
      </c>
      <c r="H6004" s="33" t="s">
        <v>581</v>
      </c>
      <c r="I6004" s="33" t="s">
        <v>111</v>
      </c>
      <c r="J6004" s="62">
        <v>85308</v>
      </c>
      <c r="K6004" s="33" t="s">
        <v>582</v>
      </c>
      <c r="L6004" s="33" t="s">
        <v>583</v>
      </c>
      <c r="M6004" s="1" t="s">
        <v>45935</v>
      </c>
      <c r="N6004" s="33" t="s">
        <v>20</v>
      </c>
      <c r="O6004" s="33" t="s">
        <v>2811</v>
      </c>
      <c r="P6004" s="33" t="s">
        <v>947</v>
      </c>
      <c r="Q6004" s="33" t="s">
        <v>29986</v>
      </c>
      <c r="R600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04" s="33" t="s">
        <v>509</v>
      </c>
      <c r="T6004" s="33" t="s">
        <v>21</v>
      </c>
      <c r="U6004" s="33" t="s">
        <v>26682</v>
      </c>
      <c r="V6004" s="33" t="s">
        <v>26482</v>
      </c>
      <c r="W6004" s="33" t="s">
        <v>26485</v>
      </c>
      <c r="X6004" s="33" t="s">
        <v>93</v>
      </c>
      <c r="Y6004" s="33">
        <v>301</v>
      </c>
      <c r="AA6004" s="33" t="s">
        <v>42844</v>
      </c>
      <c r="AB6004" s="33">
        <v>2442</v>
      </c>
      <c r="AC6004" s="103">
        <v>15944</v>
      </c>
    </row>
    <row r="6005" spans="1:29" ht="13" customHeight="1" x14ac:dyDescent="0.2">
      <c r="A6005" s="33" t="s">
        <v>2787</v>
      </c>
      <c r="B6005" s="33">
        <v>56</v>
      </c>
      <c r="C6005" s="33" t="s">
        <v>13</v>
      </c>
      <c r="D6005" s="33" t="s">
        <v>30</v>
      </c>
      <c r="F6005" s="94">
        <v>42099</v>
      </c>
      <c r="G6005" s="33" t="s">
        <v>2788</v>
      </c>
      <c r="H6005" s="33" t="s">
        <v>2789</v>
      </c>
      <c r="I6005" s="33" t="s">
        <v>38</v>
      </c>
      <c r="J6005" s="62">
        <v>93561</v>
      </c>
      <c r="K6005" s="33" t="s">
        <v>629</v>
      </c>
      <c r="L6005" s="33" t="s">
        <v>2790</v>
      </c>
      <c r="M6005" s="1" t="s">
        <v>46685</v>
      </c>
      <c r="N6005" s="33" t="s">
        <v>20</v>
      </c>
      <c r="O6005" s="33" t="s">
        <v>2791</v>
      </c>
      <c r="P6005" s="33" t="s">
        <v>45791</v>
      </c>
      <c r="Q6005" s="33" t="s">
        <v>29986</v>
      </c>
      <c r="R6005"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05" s="33" t="s">
        <v>22</v>
      </c>
      <c r="T6005" s="33" t="s">
        <v>21</v>
      </c>
      <c r="U6005" s="33" t="s">
        <v>26689</v>
      </c>
      <c r="V6005" s="33" t="s">
        <v>26484</v>
      </c>
      <c r="W6005" s="33" t="s">
        <v>26485</v>
      </c>
      <c r="X6005" s="33" t="s">
        <v>93</v>
      </c>
      <c r="Y6005" s="33">
        <v>304</v>
      </c>
      <c r="AA6005" s="33" t="s">
        <v>42843</v>
      </c>
      <c r="AB6005" s="33">
        <v>2441</v>
      </c>
      <c r="AC6005" s="103">
        <v>15943</v>
      </c>
    </row>
    <row r="6006" spans="1:29" ht="13" customHeight="1" x14ac:dyDescent="0.2">
      <c r="A6006" s="33" t="s">
        <v>2817</v>
      </c>
      <c r="B6006" s="33">
        <v>17</v>
      </c>
      <c r="C6006" s="33" t="s">
        <v>13</v>
      </c>
      <c r="D6006" s="33" t="s">
        <v>78</v>
      </c>
      <c r="E6006" s="33" t="s">
        <v>2818</v>
      </c>
      <c r="F6006" s="94">
        <v>42098</v>
      </c>
      <c r="G6006" s="33" t="s">
        <v>2819</v>
      </c>
      <c r="H6006" s="33" t="s">
        <v>2820</v>
      </c>
      <c r="I6006" s="33" t="s">
        <v>37</v>
      </c>
      <c r="J6006" s="62">
        <v>60099</v>
      </c>
      <c r="K6006" s="33" t="s">
        <v>1176</v>
      </c>
      <c r="L6006" s="33" t="s">
        <v>2821</v>
      </c>
      <c r="M6006" s="1" t="s">
        <v>48066</v>
      </c>
      <c r="N6006" s="33" t="s">
        <v>20</v>
      </c>
      <c r="O6006" s="33" t="s">
        <v>2822</v>
      </c>
      <c r="P6006" s="33" t="s">
        <v>504</v>
      </c>
      <c r="Q6006" s="33" t="s">
        <v>29986</v>
      </c>
      <c r="R6006" s="39" t="str">
        <f>HYPERLINK("http://www.huffingtonpost.com/2015/04/29/justus-howell_n_7172814.html","http://www.huffingtonpost.com/2015/04/29/justus-howell_n_7172814.html")</f>
        <v>http://www.huffingtonpost.com/2015/04/29/justus-howell_n_7172814.html</v>
      </c>
      <c r="S6006" s="33" t="s">
        <v>22</v>
      </c>
      <c r="T6006" s="33" t="s">
        <v>21</v>
      </c>
      <c r="U6006" s="33" t="s">
        <v>26689</v>
      </c>
      <c r="V6006" s="33" t="s">
        <v>26484</v>
      </c>
      <c r="W6006" s="33" t="s">
        <v>26486</v>
      </c>
      <c r="X6006" s="33" t="s">
        <v>93</v>
      </c>
      <c r="Y6006" s="33">
        <v>296</v>
      </c>
      <c r="AA6006" s="33" t="s">
        <v>42844</v>
      </c>
      <c r="AB6006" s="33">
        <v>2436</v>
      </c>
      <c r="AC6006" s="103">
        <v>15939</v>
      </c>
    </row>
    <row r="6007" spans="1:29" ht="13" customHeight="1" x14ac:dyDescent="0.2">
      <c r="A6007" s="33" t="s">
        <v>2812</v>
      </c>
      <c r="B6007" s="33">
        <v>31</v>
      </c>
      <c r="C6007" s="33" t="s">
        <v>13</v>
      </c>
      <c r="D6007" s="33" t="s">
        <v>78</v>
      </c>
      <c r="E6007" s="33" t="s">
        <v>2813</v>
      </c>
      <c r="F6007" s="94">
        <v>42098</v>
      </c>
      <c r="G6007" s="33" t="s">
        <v>2814</v>
      </c>
      <c r="H6007" s="33" t="s">
        <v>1745</v>
      </c>
      <c r="I6007" s="33" t="s">
        <v>38</v>
      </c>
      <c r="J6007" s="62">
        <v>92865</v>
      </c>
      <c r="K6007" s="33" t="s">
        <v>2815</v>
      </c>
      <c r="L6007" s="33" t="s">
        <v>1747</v>
      </c>
      <c r="M6007" s="1" t="s">
        <v>46366</v>
      </c>
      <c r="N6007" s="33" t="s">
        <v>20</v>
      </c>
      <c r="O6007" s="33" t="s">
        <v>2816</v>
      </c>
      <c r="P6007" s="33" t="s">
        <v>947</v>
      </c>
      <c r="Q6007" s="33" t="s">
        <v>29986</v>
      </c>
      <c r="R6007" s="39" t="str">
        <f>HYPERLINK("http://ktla.com/2015/04/05/armed-man-is-fatally-shot-by-anaheim-police-1-day-after-posting-bail/","http://ktla.com/2015/04/05/armed-man-is-fatally-shot-by-anaheim-police-1-day-after-posting-bail/")</f>
        <v>http://ktla.com/2015/04/05/armed-man-is-fatally-shot-by-anaheim-police-1-day-after-posting-bail/</v>
      </c>
      <c r="S6007" s="33" t="s">
        <v>22</v>
      </c>
      <c r="T6007" s="33" t="s">
        <v>21</v>
      </c>
      <c r="U6007" s="33" t="s">
        <v>26689</v>
      </c>
      <c r="V6007" s="33" t="s">
        <v>26484</v>
      </c>
      <c r="W6007" s="33" t="s">
        <v>26485</v>
      </c>
      <c r="X6007" s="33" t="s">
        <v>509</v>
      </c>
      <c r="Y6007" s="33">
        <v>300</v>
      </c>
      <c r="AA6007" s="33" t="s">
        <v>42844</v>
      </c>
      <c r="AB6007" s="33">
        <v>2437</v>
      </c>
      <c r="AC6007" s="103">
        <v>15938</v>
      </c>
    </row>
    <row r="6008" spans="1:29" ht="13" customHeight="1" x14ac:dyDescent="0.2">
      <c r="A6008" s="33" t="s">
        <v>2830</v>
      </c>
      <c r="B6008" s="33">
        <v>34</v>
      </c>
      <c r="C6008" s="33" t="s">
        <v>13</v>
      </c>
      <c r="D6008" s="33" t="s">
        <v>30</v>
      </c>
      <c r="E6008" s="33" t="s">
        <v>2831</v>
      </c>
      <c r="F6008" s="94">
        <v>42098</v>
      </c>
      <c r="G6008" s="33" t="s">
        <v>2832</v>
      </c>
      <c r="H6008" s="33" t="s">
        <v>2833</v>
      </c>
      <c r="I6008" s="33" t="s">
        <v>177</v>
      </c>
      <c r="J6008" s="62">
        <v>87015</v>
      </c>
      <c r="K6008" s="33" t="s">
        <v>577</v>
      </c>
      <c r="L6008" s="33" t="s">
        <v>2834</v>
      </c>
      <c r="M6008" s="1" t="s">
        <v>45954</v>
      </c>
      <c r="N6008" s="33" t="s">
        <v>20</v>
      </c>
      <c r="O6008" s="33" t="s">
        <v>2835</v>
      </c>
      <c r="P6008" s="33" t="s">
        <v>947</v>
      </c>
      <c r="Q6008" s="33" t="s">
        <v>29986</v>
      </c>
      <c r="R6008" s="39" t="str">
        <f>HYPERLINK("http://www.koat.com/news/state-police-officers-fatally-shoot-east-mountains-man/32197688","http://www.koat.com/news/state-police-officers-fatally-shoot-east-mountains-man/32197688")</f>
        <v>http://www.koat.com/news/state-police-officers-fatally-shoot-east-mountains-man/32197688</v>
      </c>
      <c r="S6008" s="33" t="s">
        <v>509</v>
      </c>
      <c r="T6008" s="33" t="s">
        <v>21</v>
      </c>
      <c r="U6008" s="33" t="s">
        <v>26689</v>
      </c>
      <c r="V6008" s="33" t="s">
        <v>26484</v>
      </c>
      <c r="W6008" s="33" t="s">
        <v>26483</v>
      </c>
      <c r="X6008" s="33" t="s">
        <v>93</v>
      </c>
      <c r="Y6008" s="33">
        <v>302</v>
      </c>
      <c r="AA6008" s="33" t="s">
        <v>42843</v>
      </c>
      <c r="AB6008" s="33">
        <v>2438</v>
      </c>
      <c r="AC6008" s="103">
        <v>15940</v>
      </c>
    </row>
    <row r="6009" spans="1:29" ht="13" customHeight="1" x14ac:dyDescent="0.2">
      <c r="A6009" s="33" t="s">
        <v>2836</v>
      </c>
      <c r="B6009" s="33">
        <v>33</v>
      </c>
      <c r="C6009" s="33" t="s">
        <v>13</v>
      </c>
      <c r="D6009" s="33" t="s">
        <v>30</v>
      </c>
      <c r="E6009" s="33" t="s">
        <v>2837</v>
      </c>
      <c r="F6009" s="94">
        <v>42098</v>
      </c>
      <c r="G6009" s="33" t="s">
        <v>2838</v>
      </c>
      <c r="H6009" s="33" t="s">
        <v>2839</v>
      </c>
      <c r="I6009" s="33" t="s">
        <v>366</v>
      </c>
      <c r="J6009" s="62">
        <v>74469</v>
      </c>
      <c r="K6009" s="33" t="s">
        <v>2840</v>
      </c>
      <c r="L6009" s="33" t="s">
        <v>2841</v>
      </c>
      <c r="M6009" s="1" t="s">
        <v>48308</v>
      </c>
      <c r="N6009" s="33" t="s">
        <v>362</v>
      </c>
      <c r="O6009" s="33" t="s">
        <v>2842</v>
      </c>
      <c r="P6009" s="33" t="s">
        <v>947</v>
      </c>
      <c r="Q6009" s="33" t="s">
        <v>29986</v>
      </c>
      <c r="R600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09" s="33" t="s">
        <v>93</v>
      </c>
      <c r="T6009" s="33" t="s">
        <v>45897</v>
      </c>
      <c r="U6009" s="51" t="s">
        <v>49804</v>
      </c>
      <c r="AA6009" s="33" t="s">
        <v>42843</v>
      </c>
      <c r="AB6009" s="33">
        <v>2440</v>
      </c>
      <c r="AC6009" s="103">
        <v>15936</v>
      </c>
    </row>
    <row r="6010" spans="1:29" ht="13" customHeight="1" x14ac:dyDescent="0.2">
      <c r="A6010" s="33" t="s">
        <v>2823</v>
      </c>
      <c r="B6010" s="33">
        <v>50</v>
      </c>
      <c r="C6010" s="33" t="s">
        <v>13</v>
      </c>
      <c r="D6010" s="33" t="s">
        <v>78</v>
      </c>
      <c r="E6010" s="33" t="s">
        <v>2824</v>
      </c>
      <c r="F6010" s="94">
        <v>42098</v>
      </c>
      <c r="G6010" s="33" t="s">
        <v>2825</v>
      </c>
      <c r="H6010" s="33" t="s">
        <v>2826</v>
      </c>
      <c r="I6010" s="33" t="s">
        <v>25</v>
      </c>
      <c r="J6010" s="62" t="s">
        <v>2827</v>
      </c>
      <c r="K6010" s="33" t="s">
        <v>2055</v>
      </c>
      <c r="L6010" s="33" t="s">
        <v>2078</v>
      </c>
      <c r="M6010" s="1" t="s">
        <v>47547</v>
      </c>
      <c r="N6010" s="33" t="s">
        <v>4952</v>
      </c>
      <c r="O6010" s="33" t="s">
        <v>2828</v>
      </c>
      <c r="P6010" s="33" t="s">
        <v>49761</v>
      </c>
      <c r="Q6010" s="33" t="s">
        <v>27685</v>
      </c>
      <c r="R6010" s="39" t="s">
        <v>2829</v>
      </c>
      <c r="S6010" s="33" t="s">
        <v>93</v>
      </c>
      <c r="T6010" s="33" t="s">
        <v>45897</v>
      </c>
      <c r="U6010" s="33" t="s">
        <v>49804</v>
      </c>
      <c r="V6010" s="33" t="s">
        <v>26482</v>
      </c>
      <c r="W6010" s="33" t="s">
        <v>26486</v>
      </c>
      <c r="X6010" s="33" t="s">
        <v>93</v>
      </c>
      <c r="Y6010" s="33">
        <v>297</v>
      </c>
      <c r="AA6010" s="33" t="s">
        <v>42842</v>
      </c>
      <c r="AB6010" s="33">
        <v>2439</v>
      </c>
      <c r="AC6010" s="103">
        <v>15942</v>
      </c>
    </row>
    <row r="6011" spans="1:29" ht="13" customHeight="1" x14ac:dyDescent="0.2">
      <c r="A6011" s="33" t="s">
        <v>2848</v>
      </c>
      <c r="B6011" s="33">
        <v>38</v>
      </c>
      <c r="C6011" s="33" t="s">
        <v>13</v>
      </c>
      <c r="D6011" s="33" t="s">
        <v>30</v>
      </c>
      <c r="E6011" s="33" t="s">
        <v>2849</v>
      </c>
      <c r="F6011" s="94">
        <v>42097</v>
      </c>
      <c r="G6011" s="33" t="s">
        <v>2850</v>
      </c>
      <c r="H6011" s="33" t="s">
        <v>2851</v>
      </c>
      <c r="I6011" s="33" t="s">
        <v>224</v>
      </c>
      <c r="J6011" s="62">
        <v>22603</v>
      </c>
      <c r="K6011" s="33" t="s">
        <v>2852</v>
      </c>
      <c r="L6011" s="33" t="s">
        <v>2853</v>
      </c>
      <c r="M6011" s="1" t="s">
        <v>48309</v>
      </c>
      <c r="N6011" s="33" t="s">
        <v>20</v>
      </c>
      <c r="O6011" s="33" t="s">
        <v>36648</v>
      </c>
      <c r="P6011" s="33" t="s">
        <v>947</v>
      </c>
      <c r="Q6011" s="33" t="s">
        <v>29986</v>
      </c>
      <c r="R6011" s="39" t="str">
        <f>HYPERLINK("http://www.winchesterstar.com/article/040615br","http://www.winchesterstar.com/article/040615br")</f>
        <v>http://www.winchesterstar.com/article/040615br</v>
      </c>
      <c r="S6011" s="33" t="s">
        <v>93</v>
      </c>
      <c r="T6011" s="33" t="s">
        <v>21</v>
      </c>
      <c r="U6011" s="33" t="s">
        <v>26682</v>
      </c>
      <c r="V6011" s="33" t="s">
        <v>26482</v>
      </c>
      <c r="W6011" s="33" t="s">
        <v>26485</v>
      </c>
      <c r="X6011" s="33" t="s">
        <v>509</v>
      </c>
      <c r="Y6011" s="33">
        <v>299</v>
      </c>
      <c r="AA6011" s="33" t="s">
        <v>42843</v>
      </c>
      <c r="AB6011" s="33">
        <v>2435</v>
      </c>
      <c r="AC6011" s="103">
        <v>15937</v>
      </c>
    </row>
    <row r="6012" spans="1:29" ht="13" customHeight="1" x14ac:dyDescent="0.2">
      <c r="A6012" s="33" t="s">
        <v>2871</v>
      </c>
      <c r="B6012" s="33">
        <v>27</v>
      </c>
      <c r="C6012" s="33" t="s">
        <v>13</v>
      </c>
      <c r="D6012" s="33" t="s">
        <v>30</v>
      </c>
      <c r="E6012" s="33" t="s">
        <v>2872</v>
      </c>
      <c r="F6012" s="94">
        <v>42096</v>
      </c>
      <c r="G6012" s="33" t="s">
        <v>22084</v>
      </c>
      <c r="H6012" s="33" t="s">
        <v>2873</v>
      </c>
      <c r="I6012" s="33" t="s">
        <v>18</v>
      </c>
      <c r="J6012" s="62" t="s">
        <v>2874</v>
      </c>
      <c r="K6012" s="33" t="s">
        <v>2875</v>
      </c>
      <c r="L6012" s="33" t="s">
        <v>2876</v>
      </c>
      <c r="M6012" s="1" t="s">
        <v>47810</v>
      </c>
      <c r="N6012" s="33" t="s">
        <v>20</v>
      </c>
      <c r="O6012" s="33" t="s">
        <v>2877</v>
      </c>
      <c r="P6012" s="33" t="s">
        <v>45771</v>
      </c>
      <c r="Q6012" s="33" t="s">
        <v>29986</v>
      </c>
      <c r="R6012"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12" s="33" t="s">
        <v>509</v>
      </c>
      <c r="T6012" s="33" t="s">
        <v>21</v>
      </c>
      <c r="U6012" s="33" t="s">
        <v>26689</v>
      </c>
      <c r="V6012" s="33" t="s">
        <v>26484</v>
      </c>
      <c r="W6012" s="33" t="s">
        <v>26485</v>
      </c>
      <c r="X6012" s="33" t="s">
        <v>93</v>
      </c>
      <c r="Y6012" s="33">
        <v>303</v>
      </c>
      <c r="AA6012" s="33" t="s">
        <v>42843</v>
      </c>
      <c r="AB6012" s="33">
        <v>2431</v>
      </c>
      <c r="AC6012" s="103">
        <v>15932</v>
      </c>
    </row>
    <row r="6013" spans="1:29" ht="13" customHeight="1" x14ac:dyDescent="0.2">
      <c r="A6013" s="33" t="s">
        <v>2843</v>
      </c>
      <c r="B6013" s="33">
        <v>32</v>
      </c>
      <c r="C6013" s="33" t="s">
        <v>13</v>
      </c>
      <c r="D6013" s="33" t="s">
        <v>78</v>
      </c>
      <c r="E6013" s="33" t="str">
        <f>HYPERLINK("http://www.killedbypolice.net/victims/150297.jpg","http://www.killedbypolice.net/victims/150297.jpg")</f>
        <v>http://www.killedbypolice.net/victims/150297.jpg</v>
      </c>
      <c r="F6013" s="94">
        <v>42096</v>
      </c>
      <c r="G6013" s="33" t="s">
        <v>2844</v>
      </c>
      <c r="H6013" s="33" t="s">
        <v>2845</v>
      </c>
      <c r="I6013" s="33" t="s">
        <v>37</v>
      </c>
      <c r="J6013" s="62">
        <v>61201</v>
      </c>
      <c r="K6013" s="33" t="s">
        <v>2845</v>
      </c>
      <c r="L6013" s="33" t="s">
        <v>2846</v>
      </c>
      <c r="M6013" s="1" t="s">
        <v>46065</v>
      </c>
      <c r="N6013" s="33" t="s">
        <v>20</v>
      </c>
      <c r="O6013" s="33" t="s">
        <v>2847</v>
      </c>
      <c r="P6013" s="33" t="s">
        <v>947</v>
      </c>
      <c r="Q6013" s="33" t="s">
        <v>29986</v>
      </c>
      <c r="R6013" s="39" t="str">
        <f>HYPERLINK("http://kwqc.com/2015/04/03/r-i-county-coroner-identifies-man-killed-in-officer-involved-shooting/","http://kwqc.com/2015/04/03/r-i-county-coroner-identifies-man-killed-in-officer-involved-shooting/")</f>
        <v>http://kwqc.com/2015/04/03/r-i-county-coroner-identifies-man-killed-in-officer-involved-shooting/</v>
      </c>
      <c r="S6013" s="33" t="s">
        <v>93</v>
      </c>
      <c r="T6013" s="33" t="s">
        <v>21</v>
      </c>
      <c r="U6013" s="33" t="s">
        <v>26689</v>
      </c>
      <c r="V6013" s="33" t="s">
        <v>26484</v>
      </c>
      <c r="W6013" s="33" t="s">
        <v>26486</v>
      </c>
      <c r="X6013" s="33" t="s">
        <v>93</v>
      </c>
      <c r="Y6013" s="33">
        <v>286</v>
      </c>
      <c r="AA6013" s="33" t="s">
        <v>42844</v>
      </c>
      <c r="AB6013" s="33">
        <v>2430</v>
      </c>
      <c r="AC6013" s="103">
        <v>15930</v>
      </c>
    </row>
    <row r="6014" spans="1:29" ht="13" customHeight="1" x14ac:dyDescent="0.2">
      <c r="A6014" s="33" t="s">
        <v>2864</v>
      </c>
      <c r="B6014" s="33">
        <v>63</v>
      </c>
      <c r="C6014" s="33" t="s">
        <v>13</v>
      </c>
      <c r="D6014" s="33" t="s">
        <v>30</v>
      </c>
      <c r="F6014" s="94">
        <v>42096</v>
      </c>
      <c r="G6014" s="33" t="s">
        <v>2865</v>
      </c>
      <c r="H6014" s="33" t="s">
        <v>2866</v>
      </c>
      <c r="I6014" s="33" t="s">
        <v>37</v>
      </c>
      <c r="J6014" s="62" t="s">
        <v>2867</v>
      </c>
      <c r="K6014" s="33" t="s">
        <v>2868</v>
      </c>
      <c r="L6014" s="33" t="s">
        <v>2869</v>
      </c>
      <c r="M6014" s="1" t="s">
        <v>48310</v>
      </c>
      <c r="N6014" s="33" t="s">
        <v>4952</v>
      </c>
      <c r="O6014" s="33" t="s">
        <v>2870</v>
      </c>
      <c r="P6014" s="33" t="s">
        <v>947</v>
      </c>
      <c r="Q6014" s="33" t="s">
        <v>29986</v>
      </c>
      <c r="R6014"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14" s="33" t="s">
        <v>509</v>
      </c>
      <c r="T6014" s="33" t="s">
        <v>21</v>
      </c>
      <c r="U6014" s="33" t="s">
        <v>26689</v>
      </c>
      <c r="V6014" s="33" t="s">
        <v>26484</v>
      </c>
      <c r="W6014" s="33" t="s">
        <v>26485</v>
      </c>
      <c r="X6014" s="33" t="s">
        <v>93</v>
      </c>
      <c r="Y6014" s="33">
        <v>288</v>
      </c>
      <c r="AA6014" s="33" t="s">
        <v>42843</v>
      </c>
      <c r="AB6014" s="33">
        <v>2432</v>
      </c>
      <c r="AC6014" s="103">
        <v>15933</v>
      </c>
    </row>
    <row r="6015" spans="1:29" ht="13" customHeight="1" x14ac:dyDescent="0.2">
      <c r="A6015" s="33" t="s">
        <v>2854</v>
      </c>
      <c r="B6015" s="33">
        <v>39</v>
      </c>
      <c r="C6015" s="33" t="s">
        <v>13</v>
      </c>
      <c r="D6015" s="33" t="s">
        <v>78</v>
      </c>
      <c r="E6015" s="33" t="s">
        <v>2855</v>
      </c>
      <c r="F6015" s="94">
        <v>42096</v>
      </c>
      <c r="G6015" s="33" t="s">
        <v>2856</v>
      </c>
      <c r="H6015" s="33" t="s">
        <v>2857</v>
      </c>
      <c r="I6015" s="33" t="s">
        <v>392</v>
      </c>
      <c r="J6015" s="62">
        <v>12210</v>
      </c>
      <c r="K6015" s="33" t="s">
        <v>2857</v>
      </c>
      <c r="L6015" s="33" t="s">
        <v>2858</v>
      </c>
      <c r="M6015" s="1" t="s">
        <v>46861</v>
      </c>
      <c r="N6015" s="33" t="s">
        <v>362</v>
      </c>
      <c r="O6015" s="33" t="s">
        <v>2859</v>
      </c>
      <c r="P6015" s="33" t="s">
        <v>49738</v>
      </c>
      <c r="Q6015" s="33" t="s">
        <v>29986</v>
      </c>
      <c r="R6015" s="39" t="str">
        <f>HYPERLINK("http://www.timesunion.com/news/article/Taser-victim-Dontay-Ivy-to-be-laid-to-rest-6187858.php","http://www.timesunion.com/news/article/Taser-victim-Dontay-Ivy-to-be-laid-to-rest-6187858.php")</f>
        <v>http://www.timesunion.com/news/article/Taser-victim-Dontay-Ivy-to-be-laid-to-rest-6187858.php</v>
      </c>
      <c r="S6015" s="33" t="s">
        <v>509</v>
      </c>
      <c r="T6015" s="33" t="s">
        <v>45897</v>
      </c>
      <c r="U6015" s="51" t="s">
        <v>49804</v>
      </c>
      <c r="AA6015" s="33" t="s">
        <v>42842</v>
      </c>
      <c r="AB6015" s="33">
        <v>2434</v>
      </c>
      <c r="AC6015" s="103">
        <v>15931</v>
      </c>
    </row>
    <row r="6016" spans="1:29" ht="13" customHeight="1" x14ac:dyDescent="0.2">
      <c r="A6016" s="33" t="s">
        <v>2860</v>
      </c>
      <c r="B6016" s="33">
        <v>44</v>
      </c>
      <c r="C6016" s="33" t="s">
        <v>13</v>
      </c>
      <c r="D6016" s="33" t="s">
        <v>78</v>
      </c>
      <c r="E6016" s="33" t="s">
        <v>2861</v>
      </c>
      <c r="F6016" s="94">
        <v>42096</v>
      </c>
      <c r="G6016" s="33" t="s">
        <v>22085</v>
      </c>
      <c r="H6016" s="33" t="s">
        <v>2297</v>
      </c>
      <c r="I6016" s="33" t="s">
        <v>366</v>
      </c>
      <c r="J6016" s="62" t="s">
        <v>2298</v>
      </c>
      <c r="K6016" s="33" t="s">
        <v>2297</v>
      </c>
      <c r="L6016" s="33" t="s">
        <v>2862</v>
      </c>
      <c r="M6016" s="1" t="s">
        <v>46845</v>
      </c>
      <c r="N6016" s="33" t="s">
        <v>20</v>
      </c>
      <c r="O6016" s="33" t="s">
        <v>2863</v>
      </c>
      <c r="P6016" s="33" t="s">
        <v>27683</v>
      </c>
      <c r="Q6016" s="33" t="s">
        <v>22552</v>
      </c>
      <c r="R6016"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16" s="33" t="s">
        <v>93</v>
      </c>
      <c r="T6016" s="33" t="s">
        <v>45897</v>
      </c>
      <c r="U6016" s="33" t="s">
        <v>49804</v>
      </c>
      <c r="V6016" s="33" t="s">
        <v>26482</v>
      </c>
      <c r="W6016" s="33" t="s">
        <v>26485</v>
      </c>
      <c r="X6016" s="33" t="s">
        <v>93</v>
      </c>
      <c r="Y6016" s="33">
        <v>291</v>
      </c>
      <c r="AA6016" s="33" t="s">
        <v>42842</v>
      </c>
      <c r="AB6016" s="33">
        <v>2433</v>
      </c>
      <c r="AC6016" s="103">
        <v>15934</v>
      </c>
    </row>
    <row r="6017" spans="1:29" ht="13" customHeight="1" x14ac:dyDescent="0.2">
      <c r="A6017" s="33" t="s">
        <v>2658</v>
      </c>
      <c r="B6017" s="33">
        <v>36</v>
      </c>
      <c r="C6017" s="33" t="s">
        <v>13</v>
      </c>
      <c r="D6017" s="33" t="s">
        <v>30</v>
      </c>
      <c r="E6017" s="33" t="s">
        <v>2659</v>
      </c>
      <c r="F6017" s="94">
        <v>42095</v>
      </c>
      <c r="G6017" s="33" t="s">
        <v>2660</v>
      </c>
      <c r="H6017" s="33" t="s">
        <v>2661</v>
      </c>
      <c r="I6017" s="33" t="s">
        <v>74</v>
      </c>
      <c r="J6017" s="62" t="s">
        <v>2662</v>
      </c>
      <c r="K6017" s="33" t="s">
        <v>2663</v>
      </c>
      <c r="L6017" s="33" t="s">
        <v>2664</v>
      </c>
      <c r="M6017" s="1" t="s">
        <v>48312</v>
      </c>
      <c r="N6017" s="33" t="s">
        <v>20</v>
      </c>
      <c r="O6017" s="33" t="s">
        <v>2665</v>
      </c>
      <c r="P6017" s="33" t="s">
        <v>45774</v>
      </c>
      <c r="Q6017" s="33" t="s">
        <v>29986</v>
      </c>
      <c r="R601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17" s="33" t="s">
        <v>93</v>
      </c>
      <c r="T6017" s="33" t="s">
        <v>21</v>
      </c>
      <c r="U6017" s="33" t="s">
        <v>26682</v>
      </c>
      <c r="V6017" s="33" t="s">
        <v>26484</v>
      </c>
      <c r="W6017" s="33" t="s">
        <v>26485</v>
      </c>
      <c r="X6017" s="33" t="s">
        <v>93</v>
      </c>
      <c r="Y6017" s="33">
        <v>533</v>
      </c>
      <c r="AA6017" s="33" t="s">
        <v>42844</v>
      </c>
      <c r="AB6017" s="33">
        <v>2429</v>
      </c>
      <c r="AC6017" s="103">
        <v>15929</v>
      </c>
    </row>
    <row r="6018" spans="1:29" ht="13" customHeight="1" x14ac:dyDescent="0.2">
      <c r="A6018" s="33" t="s">
        <v>2878</v>
      </c>
      <c r="B6018" s="33">
        <v>37</v>
      </c>
      <c r="C6018" s="33" t="s">
        <v>13</v>
      </c>
      <c r="D6018" s="33" t="s">
        <v>78</v>
      </c>
      <c r="E6018" s="33" t="str">
        <f>HYPERLINK("http://www.killedbypolice.net/victims/150292.jpg","http://www.killedbypolice.net/victims/150292.jpg")</f>
        <v>http://www.killedbypolice.net/victims/150292.jpg</v>
      </c>
      <c r="F6018" s="94">
        <v>42095</v>
      </c>
      <c r="G6018" s="33" t="s">
        <v>2879</v>
      </c>
      <c r="H6018" s="33" t="s">
        <v>2880</v>
      </c>
      <c r="I6018" s="33" t="s">
        <v>38</v>
      </c>
      <c r="J6018" s="62">
        <v>90250</v>
      </c>
      <c r="K6018" s="33" t="s">
        <v>91</v>
      </c>
      <c r="L6018" s="33" t="s">
        <v>2881</v>
      </c>
      <c r="M6018" s="1" t="s">
        <v>48311</v>
      </c>
      <c r="N6018" s="33" t="s">
        <v>20</v>
      </c>
      <c r="O6018" s="33" t="s">
        <v>2882</v>
      </c>
      <c r="P6018" s="33" t="s">
        <v>947</v>
      </c>
      <c r="Q6018" s="33" t="s">
        <v>29986</v>
      </c>
      <c r="R6018" s="39" t="str">
        <f>HYPERLINK("http://www.nbclosangeles.com/news/local/Fatal-Shooting-May-Have-Started-Over-Laugh-298532211.html","http://www.nbclosangeles.com/news/local/Fatal-Shooting-May-Have-Started-Over-Laugh-298532211.html")</f>
        <v>http://www.nbclosangeles.com/news/local/Fatal-Shooting-May-Have-Started-Over-Laugh-298532211.html</v>
      </c>
      <c r="S6018" s="33" t="s">
        <v>93</v>
      </c>
      <c r="T6018" s="33" t="s">
        <v>21</v>
      </c>
      <c r="U6018" s="33" t="s">
        <v>26689</v>
      </c>
      <c r="V6018" s="33" t="s">
        <v>26484</v>
      </c>
      <c r="W6018" s="33" t="s">
        <v>26485</v>
      </c>
      <c r="X6018" s="33" t="s">
        <v>93</v>
      </c>
      <c r="Y6018" s="33">
        <v>267</v>
      </c>
      <c r="AA6018" s="33" t="s">
        <v>42842</v>
      </c>
      <c r="AB6018" s="33">
        <v>2428</v>
      </c>
      <c r="AC6018" s="103">
        <v>15928</v>
      </c>
    </row>
    <row r="6019" spans="1:29" ht="13" customHeight="1" x14ac:dyDescent="0.2">
      <c r="A6019" s="33" t="s">
        <v>2905</v>
      </c>
      <c r="B6019" s="33">
        <v>36</v>
      </c>
      <c r="C6019" s="33" t="s">
        <v>13</v>
      </c>
      <c r="D6019" s="33" t="s">
        <v>30</v>
      </c>
      <c r="E6019" s="33" t="s">
        <v>2906</v>
      </c>
      <c r="F6019" s="94">
        <v>42094</v>
      </c>
      <c r="G6019" s="33" t="s">
        <v>2907</v>
      </c>
      <c r="H6019" s="33" t="s">
        <v>1459</v>
      </c>
      <c r="I6019" s="33" t="s">
        <v>55</v>
      </c>
      <c r="J6019" s="62" t="s">
        <v>2908</v>
      </c>
      <c r="K6019" s="33" t="s">
        <v>587</v>
      </c>
      <c r="L6019" s="33" t="s">
        <v>2909</v>
      </c>
      <c r="M6019" s="1" t="s">
        <v>48923</v>
      </c>
      <c r="N6019" s="33" t="s">
        <v>20</v>
      </c>
      <c r="O6019" s="33" t="s">
        <v>2910</v>
      </c>
      <c r="P6019" s="33" t="s">
        <v>947</v>
      </c>
      <c r="Q6019" s="33" t="s">
        <v>29986</v>
      </c>
      <c r="R6019" s="39" t="s">
        <v>2911</v>
      </c>
      <c r="S6019" s="33" t="s">
        <v>93</v>
      </c>
      <c r="T6019" s="33" t="s">
        <v>21</v>
      </c>
      <c r="U6019" s="33" t="s">
        <v>26689</v>
      </c>
      <c r="V6019" s="33" t="s">
        <v>26484</v>
      </c>
      <c r="W6019" s="33" t="s">
        <v>26485</v>
      </c>
      <c r="X6019" s="33" t="s">
        <v>93</v>
      </c>
      <c r="Y6019" s="33">
        <v>259</v>
      </c>
      <c r="AA6019" s="33" t="s">
        <v>42844</v>
      </c>
      <c r="AB6019" s="33">
        <v>2423</v>
      </c>
      <c r="AC6019" s="103">
        <v>15921</v>
      </c>
    </row>
    <row r="6020" spans="1:29" ht="13" customHeight="1" x14ac:dyDescent="0.2">
      <c r="A6020" s="33" t="s">
        <v>2899</v>
      </c>
      <c r="B6020" s="33">
        <v>21</v>
      </c>
      <c r="C6020" s="33" t="s">
        <v>13</v>
      </c>
      <c r="D6020" s="33" t="s">
        <v>41</v>
      </c>
      <c r="E6020" s="33" t="s">
        <v>2900</v>
      </c>
      <c r="F6020" s="94">
        <v>42094</v>
      </c>
      <c r="G6020" s="33" t="s">
        <v>2901</v>
      </c>
      <c r="H6020" s="33" t="s">
        <v>2902</v>
      </c>
      <c r="I6020" s="33" t="s">
        <v>66</v>
      </c>
      <c r="J6020" s="62">
        <v>77520</v>
      </c>
      <c r="K6020" s="33" t="s">
        <v>512</v>
      </c>
      <c r="L6020" s="33" t="s">
        <v>2903</v>
      </c>
      <c r="M6020" s="1" t="s">
        <v>46697</v>
      </c>
      <c r="N6020" s="33" t="s">
        <v>20</v>
      </c>
      <c r="O6020" s="33" t="s">
        <v>2904</v>
      </c>
      <c r="P6020" s="33" t="s">
        <v>45791</v>
      </c>
      <c r="Q6020" s="33" t="s">
        <v>29986</v>
      </c>
      <c r="R6020"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20" s="33" t="s">
        <v>22</v>
      </c>
      <c r="T6020" s="33" t="s">
        <v>45897</v>
      </c>
      <c r="U6020" s="33" t="s">
        <v>39851</v>
      </c>
      <c r="V6020" s="33" t="s">
        <v>26484</v>
      </c>
      <c r="W6020" s="33" t="s">
        <v>26485</v>
      </c>
      <c r="X6020" s="33" t="s">
        <v>93</v>
      </c>
      <c r="Y6020" s="33">
        <v>261</v>
      </c>
      <c r="AA6020" s="33" t="s">
        <v>42844</v>
      </c>
      <c r="AB6020" s="33">
        <v>2424</v>
      </c>
      <c r="AC6020" s="103">
        <v>15920</v>
      </c>
    </row>
    <row r="6021" spans="1:29" ht="13" customHeight="1" x14ac:dyDescent="0.2">
      <c r="A6021" s="33" t="s">
        <v>2889</v>
      </c>
      <c r="B6021" s="33">
        <v>32</v>
      </c>
      <c r="C6021" s="33" t="s">
        <v>13</v>
      </c>
      <c r="D6021" s="33" t="s">
        <v>78</v>
      </c>
      <c r="E6021" s="33" t="s">
        <v>2890</v>
      </c>
      <c r="F6021" s="94">
        <v>42094</v>
      </c>
      <c r="G6021" s="33" t="s">
        <v>2891</v>
      </c>
      <c r="H6021" s="33" t="s">
        <v>2892</v>
      </c>
      <c r="I6021" s="33" t="s">
        <v>74</v>
      </c>
      <c r="J6021" s="62" t="s">
        <v>2893</v>
      </c>
      <c r="K6021" s="33" t="s">
        <v>2894</v>
      </c>
      <c r="L6021" s="33" t="s">
        <v>2895</v>
      </c>
      <c r="M6021" s="1" t="s">
        <v>47080</v>
      </c>
      <c r="N6021" s="33" t="s">
        <v>2896</v>
      </c>
      <c r="O6021" s="33" t="s">
        <v>2897</v>
      </c>
      <c r="P6021" s="33" t="s">
        <v>42395</v>
      </c>
      <c r="Q6021" s="33" t="s">
        <v>29986</v>
      </c>
      <c r="R6021" s="39" t="s">
        <v>2898</v>
      </c>
      <c r="S6021" s="33" t="s">
        <v>22</v>
      </c>
      <c r="T6021" s="33" t="s">
        <v>45897</v>
      </c>
      <c r="U6021" s="51" t="s">
        <v>49804</v>
      </c>
      <c r="AA6021" s="33" t="s">
        <v>42844</v>
      </c>
      <c r="AB6021" s="33">
        <v>2425</v>
      </c>
      <c r="AC6021" s="103">
        <v>15926</v>
      </c>
    </row>
    <row r="6022" spans="1:29" ht="13" customHeight="1" x14ac:dyDescent="0.2">
      <c r="A6022" s="33" t="s">
        <v>2919</v>
      </c>
      <c r="B6022" s="33">
        <v>27</v>
      </c>
      <c r="C6022" s="33" t="s">
        <v>20340</v>
      </c>
      <c r="D6022" s="33" t="s">
        <v>78</v>
      </c>
      <c r="E6022" s="33" t="s">
        <v>2920</v>
      </c>
      <c r="F6022" s="94">
        <v>42094</v>
      </c>
      <c r="G6022" s="33" t="s">
        <v>2921</v>
      </c>
      <c r="H6022" s="33" t="s">
        <v>2922</v>
      </c>
      <c r="I6022" s="33" t="s">
        <v>45</v>
      </c>
      <c r="J6022" s="62" t="s">
        <v>2923</v>
      </c>
      <c r="K6022" s="33" t="s">
        <v>2924</v>
      </c>
      <c r="L6022" s="33" t="s">
        <v>2925</v>
      </c>
      <c r="M6022" s="1" t="s">
        <v>48929</v>
      </c>
      <c r="N6022" s="33" t="s">
        <v>20</v>
      </c>
      <c r="O6022" s="33" t="s">
        <v>2926</v>
      </c>
      <c r="P6022" s="33" t="s">
        <v>45771</v>
      </c>
      <c r="Q6022" s="33" t="s">
        <v>29986</v>
      </c>
      <c r="R6022" s="39" t="s">
        <v>2927</v>
      </c>
      <c r="S6022" s="33" t="s">
        <v>22</v>
      </c>
      <c r="T6022" s="33" t="s">
        <v>350</v>
      </c>
      <c r="U6022" s="33" t="s">
        <v>26775</v>
      </c>
      <c r="V6022" s="33" t="s">
        <v>26482</v>
      </c>
      <c r="W6022" s="33" t="s">
        <v>26483</v>
      </c>
      <c r="X6022" s="33" t="s">
        <v>93</v>
      </c>
      <c r="Y6022" s="33">
        <v>263</v>
      </c>
      <c r="AA6022" s="33" t="s">
        <v>42844</v>
      </c>
      <c r="AB6022" s="33">
        <v>2427</v>
      </c>
      <c r="AC6022" s="103">
        <v>15916</v>
      </c>
    </row>
    <row r="6023" spans="1:29" ht="13" customHeight="1" x14ac:dyDescent="0.2">
      <c r="A6023" s="33" t="s">
        <v>2883</v>
      </c>
      <c r="B6023" s="33">
        <v>31</v>
      </c>
      <c r="C6023" s="33" t="s">
        <v>13</v>
      </c>
      <c r="D6023" s="33" t="s">
        <v>78</v>
      </c>
      <c r="E6023" s="33" t="s">
        <v>2884</v>
      </c>
      <c r="F6023" s="94">
        <v>42094</v>
      </c>
      <c r="G6023" s="33" t="s">
        <v>2885</v>
      </c>
      <c r="H6023" s="33" t="s">
        <v>1882</v>
      </c>
      <c r="I6023" s="33" t="s">
        <v>297</v>
      </c>
      <c r="J6023" s="62" t="s">
        <v>2886</v>
      </c>
      <c r="K6023" s="33" t="s">
        <v>820</v>
      </c>
      <c r="L6023" s="33" t="s">
        <v>821</v>
      </c>
      <c r="M6023" s="1" t="s">
        <v>46007</v>
      </c>
      <c r="N6023" s="33" t="s">
        <v>20</v>
      </c>
      <c r="O6023" s="33" t="s">
        <v>2887</v>
      </c>
      <c r="P6023" s="33" t="s">
        <v>45771</v>
      </c>
      <c r="Q6023" s="33" t="s">
        <v>29986</v>
      </c>
      <c r="R6023" s="39" t="s">
        <v>2888</v>
      </c>
      <c r="S6023" s="33" t="s">
        <v>22</v>
      </c>
      <c r="T6023" s="33" t="s">
        <v>350</v>
      </c>
      <c r="U6023" s="33" t="s">
        <v>26775</v>
      </c>
      <c r="AA6023" s="33" t="s">
        <v>42842</v>
      </c>
      <c r="AB6023" s="33">
        <v>2426</v>
      </c>
      <c r="AC6023" s="103"/>
    </row>
    <row r="6024" spans="1:29" ht="13" customHeight="1" x14ac:dyDescent="0.2">
      <c r="A6024" s="33" t="s">
        <v>2912</v>
      </c>
      <c r="B6024" s="33">
        <v>30</v>
      </c>
      <c r="C6024" s="33" t="s">
        <v>13</v>
      </c>
      <c r="D6024" s="33" t="s">
        <v>78</v>
      </c>
      <c r="E6024" s="33" t="s">
        <v>2913</v>
      </c>
      <c r="F6024" s="94">
        <v>42093</v>
      </c>
      <c r="G6024" s="33" t="s">
        <v>2914</v>
      </c>
      <c r="H6024" s="33" t="s">
        <v>2915</v>
      </c>
      <c r="I6024" s="33" t="s">
        <v>224</v>
      </c>
      <c r="J6024" s="62">
        <v>22701</v>
      </c>
      <c r="K6024" s="33" t="s">
        <v>2915</v>
      </c>
      <c r="L6024" s="33" t="s">
        <v>2916</v>
      </c>
      <c r="M6024" s="1" t="s">
        <v>48313</v>
      </c>
      <c r="N6024" s="33" t="s">
        <v>362</v>
      </c>
      <c r="O6024" s="33" t="s">
        <v>2917</v>
      </c>
      <c r="P6024" s="33" t="s">
        <v>45791</v>
      </c>
      <c r="Q6024" s="33" t="s">
        <v>29986</v>
      </c>
      <c r="R6024" s="39" t="s">
        <v>2918</v>
      </c>
      <c r="S6024" s="33" t="s">
        <v>22</v>
      </c>
      <c r="T6024" s="33" t="s">
        <v>21</v>
      </c>
      <c r="U6024" s="33" t="s">
        <v>26682</v>
      </c>
      <c r="AA6024" s="33" t="s">
        <v>42843</v>
      </c>
      <c r="AB6024" s="33">
        <v>2422</v>
      </c>
      <c r="AC6024" s="103">
        <v>15915</v>
      </c>
    </row>
    <row r="6025" spans="1:29" ht="13" customHeight="1" x14ac:dyDescent="0.2">
      <c r="A6025" s="33" t="s">
        <v>2928</v>
      </c>
      <c r="B6025" s="33">
        <v>49</v>
      </c>
      <c r="C6025" s="33" t="s">
        <v>13</v>
      </c>
      <c r="D6025" s="33" t="s">
        <v>30</v>
      </c>
      <c r="E6025" s="33" t="s">
        <v>2929</v>
      </c>
      <c r="F6025" s="94">
        <v>42093</v>
      </c>
      <c r="G6025" s="33" t="s">
        <v>2930</v>
      </c>
      <c r="H6025" s="33" t="s">
        <v>2931</v>
      </c>
      <c r="I6025" s="33" t="s">
        <v>105</v>
      </c>
      <c r="J6025" s="62" t="s">
        <v>2932</v>
      </c>
      <c r="K6025" s="33" t="s">
        <v>2933</v>
      </c>
      <c r="L6025" s="33" t="s">
        <v>2934</v>
      </c>
      <c r="M6025" s="1" t="s">
        <v>46389</v>
      </c>
      <c r="N6025" s="33" t="s">
        <v>20</v>
      </c>
      <c r="O6025" s="33" t="s">
        <v>2935</v>
      </c>
      <c r="P6025" s="33" t="s">
        <v>45771</v>
      </c>
      <c r="Q6025" s="33" t="s">
        <v>29986</v>
      </c>
      <c r="R6025" s="39" t="s">
        <v>2936</v>
      </c>
      <c r="S6025" s="33" t="s">
        <v>509</v>
      </c>
      <c r="T6025" s="33" t="s">
        <v>21</v>
      </c>
      <c r="U6025" s="33" t="s">
        <v>26689</v>
      </c>
      <c r="V6025" s="33" t="s">
        <v>26484</v>
      </c>
      <c r="W6025" s="33" t="s">
        <v>26485</v>
      </c>
      <c r="X6025" s="33" t="s">
        <v>93</v>
      </c>
      <c r="Y6025" s="33">
        <v>262</v>
      </c>
      <c r="AA6025" s="33" t="s">
        <v>42844</v>
      </c>
      <c r="AB6025" s="33">
        <v>2421</v>
      </c>
      <c r="AC6025" s="103">
        <v>15917</v>
      </c>
    </row>
    <row r="6026" spans="1:29" ht="13" customHeight="1" x14ac:dyDescent="0.2">
      <c r="A6026" s="33" t="s">
        <v>2945</v>
      </c>
      <c r="B6026" s="33">
        <v>54</v>
      </c>
      <c r="C6026" s="33" t="s">
        <v>13</v>
      </c>
      <c r="D6026" s="33" t="s">
        <v>30</v>
      </c>
      <c r="F6026" s="94">
        <v>42093</v>
      </c>
      <c r="G6026" s="33" t="s">
        <v>2946</v>
      </c>
      <c r="H6026" s="33" t="s">
        <v>2947</v>
      </c>
      <c r="I6026" s="33" t="s">
        <v>249</v>
      </c>
      <c r="J6026" s="62" t="s">
        <v>2948</v>
      </c>
      <c r="K6026" s="33" t="s">
        <v>524</v>
      </c>
      <c r="L6026" s="33" t="s">
        <v>2949</v>
      </c>
      <c r="M6026" s="1" t="s">
        <v>48314</v>
      </c>
      <c r="N6026" s="33" t="s">
        <v>20</v>
      </c>
      <c r="O6026" s="33" t="s">
        <v>2950</v>
      </c>
      <c r="P6026" s="33" t="s">
        <v>45771</v>
      </c>
      <c r="Q6026" s="33" t="s">
        <v>29986</v>
      </c>
      <c r="R6026" s="39" t="s">
        <v>2951</v>
      </c>
      <c r="S6026" s="33" t="s">
        <v>22</v>
      </c>
      <c r="T6026" s="33" t="s">
        <v>21</v>
      </c>
      <c r="U6026" s="33" t="s">
        <v>26689</v>
      </c>
      <c r="V6026" s="33" t="s">
        <v>26484</v>
      </c>
      <c r="W6026" s="33" t="s">
        <v>26485</v>
      </c>
      <c r="X6026" s="33" t="s">
        <v>93</v>
      </c>
      <c r="Y6026" s="33">
        <v>244</v>
      </c>
      <c r="AA6026" s="33" t="s">
        <v>42843</v>
      </c>
      <c r="AB6026" s="33">
        <v>2420</v>
      </c>
      <c r="AC6026" s="103">
        <v>15914</v>
      </c>
    </row>
    <row r="6027" spans="1:29" ht="13" customHeight="1" x14ac:dyDescent="0.2">
      <c r="A6027" s="33" t="s">
        <v>2952</v>
      </c>
      <c r="B6027" s="33">
        <v>29</v>
      </c>
      <c r="C6027" s="33" t="s">
        <v>13</v>
      </c>
      <c r="D6027" s="33" t="s">
        <v>78</v>
      </c>
      <c r="E6027" s="33" t="s">
        <v>19072</v>
      </c>
      <c r="F6027" s="94">
        <v>42092</v>
      </c>
      <c r="G6027" s="33" t="s">
        <v>2953</v>
      </c>
      <c r="H6027" s="33" t="s">
        <v>1311</v>
      </c>
      <c r="I6027" s="33" t="s">
        <v>293</v>
      </c>
      <c r="J6027" s="62" t="s">
        <v>2954</v>
      </c>
      <c r="K6027" s="33" t="s">
        <v>1312</v>
      </c>
      <c r="L6027" s="33" t="s">
        <v>2955</v>
      </c>
      <c r="M6027" s="1" t="s">
        <v>48243</v>
      </c>
      <c r="N6027" s="33" t="s">
        <v>20</v>
      </c>
      <c r="O6027" s="33" t="s">
        <v>19071</v>
      </c>
      <c r="P6027" s="33" t="s">
        <v>947</v>
      </c>
      <c r="Q6027" s="33" t="s">
        <v>29986</v>
      </c>
      <c r="R6027" s="39" t="s">
        <v>2956</v>
      </c>
      <c r="S6027" s="33" t="s">
        <v>93</v>
      </c>
      <c r="T6027" s="33" t="s">
        <v>21</v>
      </c>
      <c r="U6027" s="33" t="s">
        <v>26689</v>
      </c>
      <c r="V6027" s="33" t="s">
        <v>26484</v>
      </c>
      <c r="W6027" s="33" t="s">
        <v>26485</v>
      </c>
      <c r="X6027" s="33" t="s">
        <v>93</v>
      </c>
      <c r="Y6027" s="33">
        <v>252</v>
      </c>
      <c r="AA6027" s="33" t="s">
        <v>42842</v>
      </c>
      <c r="AB6027" s="33">
        <v>2417</v>
      </c>
      <c r="AC6027" s="103">
        <v>15912</v>
      </c>
    </row>
    <row r="6028" spans="1:29" ht="13" customHeight="1" x14ac:dyDescent="0.2">
      <c r="A6028" s="33" t="s">
        <v>2937</v>
      </c>
      <c r="B6028" s="33">
        <v>29</v>
      </c>
      <c r="C6028" s="33" t="s">
        <v>13</v>
      </c>
      <c r="D6028" s="33" t="s">
        <v>78</v>
      </c>
      <c r="F6028" s="94">
        <v>42092</v>
      </c>
      <c r="G6028" s="33" t="s">
        <v>2938</v>
      </c>
      <c r="H6028" s="33" t="s">
        <v>2939</v>
      </c>
      <c r="I6028" s="33" t="s">
        <v>38</v>
      </c>
      <c r="J6028" s="62" t="s">
        <v>2940</v>
      </c>
      <c r="K6028" s="33" t="s">
        <v>2941</v>
      </c>
      <c r="L6028" s="33" t="s">
        <v>2942</v>
      </c>
      <c r="M6028" s="1" t="s">
        <v>47034</v>
      </c>
      <c r="N6028" s="33" t="s">
        <v>20</v>
      </c>
      <c r="O6028" s="33" t="s">
        <v>2943</v>
      </c>
      <c r="P6028" s="33" t="s">
        <v>31864</v>
      </c>
      <c r="Q6028" s="33" t="s">
        <v>29986</v>
      </c>
      <c r="R6028" s="39" t="s">
        <v>2944</v>
      </c>
      <c r="S6028" s="33" t="s">
        <v>22</v>
      </c>
      <c r="T6028" s="33" t="s">
        <v>45897</v>
      </c>
      <c r="U6028" s="33" t="s">
        <v>39851</v>
      </c>
      <c r="Z6028" s="33" t="s">
        <v>42353</v>
      </c>
      <c r="AA6028" s="33" t="s">
        <v>42844</v>
      </c>
      <c r="AB6028" s="33">
        <v>2418</v>
      </c>
      <c r="AC6028" s="103">
        <v>15913</v>
      </c>
    </row>
    <row r="6029" spans="1:29" ht="13" customHeight="1" x14ac:dyDescent="0.2">
      <c r="A6029" s="33" t="s">
        <v>2957</v>
      </c>
      <c r="B6029" s="33">
        <v>26</v>
      </c>
      <c r="C6029" s="33" t="s">
        <v>13</v>
      </c>
      <c r="D6029" s="33" t="s">
        <v>30</v>
      </c>
      <c r="F6029" s="94">
        <v>42092</v>
      </c>
      <c r="G6029" s="33" t="s">
        <v>2958</v>
      </c>
      <c r="H6029" s="33" t="s">
        <v>2959</v>
      </c>
      <c r="I6029" s="33" t="s">
        <v>62</v>
      </c>
      <c r="J6029" s="62">
        <v>45660</v>
      </c>
      <c r="K6029" s="33" t="s">
        <v>2960</v>
      </c>
      <c r="L6029" s="33" t="s">
        <v>2961</v>
      </c>
      <c r="M6029" s="1" t="s">
        <v>47281</v>
      </c>
      <c r="N6029" s="33" t="s">
        <v>20</v>
      </c>
      <c r="O6029" s="33" t="s">
        <v>2962</v>
      </c>
      <c r="P6029" s="33" t="s">
        <v>18502</v>
      </c>
      <c r="Q6029" s="33" t="s">
        <v>18502</v>
      </c>
      <c r="R6029"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29" s="33" t="s">
        <v>93</v>
      </c>
      <c r="T6029" s="33" t="s">
        <v>350</v>
      </c>
      <c r="U6029" s="33" t="s">
        <v>26775</v>
      </c>
      <c r="V6029" s="33" t="s">
        <v>26484</v>
      </c>
      <c r="W6029" s="33" t="s">
        <v>26483</v>
      </c>
      <c r="X6029" s="33" t="s">
        <v>93</v>
      </c>
      <c r="Y6029" s="33">
        <v>264</v>
      </c>
      <c r="AA6029" s="33" t="s">
        <v>42843</v>
      </c>
      <c r="AB6029" s="33">
        <v>2419</v>
      </c>
      <c r="AC6029" s="103">
        <v>15909</v>
      </c>
    </row>
    <row r="6030" spans="1:29" ht="13" customHeight="1" x14ac:dyDescent="0.2">
      <c r="A6030" s="33" t="str">
        <f>HYPERLINK("http://www.killedbypolice.net/victims/150279.jpg","Meagan Hockaday")</f>
        <v>Meagan Hockaday</v>
      </c>
      <c r="B6030" s="33">
        <v>26</v>
      </c>
      <c r="C6030" s="33" t="s">
        <v>102</v>
      </c>
      <c r="D6030" s="33" t="s">
        <v>78</v>
      </c>
      <c r="E6030" s="33" t="s">
        <v>2969</v>
      </c>
      <c r="F6030" s="94">
        <v>42090</v>
      </c>
      <c r="G6030" s="33" t="s">
        <v>2970</v>
      </c>
      <c r="H6030" s="33" t="s">
        <v>2971</v>
      </c>
      <c r="I6030" s="33" t="s">
        <v>38</v>
      </c>
      <c r="J6030" s="62">
        <v>93036</v>
      </c>
      <c r="K6030" s="33" t="s">
        <v>2972</v>
      </c>
      <c r="L6030" s="33" t="s">
        <v>2973</v>
      </c>
      <c r="M6030" s="1" t="s">
        <v>48315</v>
      </c>
      <c r="N6030" s="33" t="s">
        <v>20</v>
      </c>
      <c r="O6030" s="33" t="s">
        <v>2974</v>
      </c>
      <c r="P6030" s="33" t="s">
        <v>31864</v>
      </c>
      <c r="Q6030" s="33" t="s">
        <v>29986</v>
      </c>
      <c r="R6030"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30" s="33" t="s">
        <v>22</v>
      </c>
      <c r="T6030" s="33" t="s">
        <v>21</v>
      </c>
      <c r="U6030" s="33" t="s">
        <v>26682</v>
      </c>
      <c r="V6030" s="33" t="s">
        <v>26482</v>
      </c>
      <c r="W6030" s="33" t="s">
        <v>26485</v>
      </c>
      <c r="X6030" s="33" t="s">
        <v>93</v>
      </c>
      <c r="Y6030" s="33">
        <v>245</v>
      </c>
      <c r="AA6030" s="33" t="s">
        <v>42844</v>
      </c>
      <c r="AB6030" s="33">
        <v>2414</v>
      </c>
      <c r="AC6030" s="103">
        <v>15910</v>
      </c>
    </row>
    <row r="6031" spans="1:29" ht="13" customHeight="1" x14ac:dyDescent="0.2">
      <c r="A6031" s="33" t="s">
        <v>2975</v>
      </c>
      <c r="B6031" s="33">
        <v>39</v>
      </c>
      <c r="C6031" s="33" t="s">
        <v>13</v>
      </c>
      <c r="D6031" s="33" t="s">
        <v>78</v>
      </c>
      <c r="E6031" s="33" t="s">
        <v>2976</v>
      </c>
      <c r="F6031" s="94">
        <v>42090</v>
      </c>
      <c r="G6031" s="33" t="s">
        <v>2977</v>
      </c>
      <c r="H6031" s="33" t="s">
        <v>2978</v>
      </c>
      <c r="I6031" s="33" t="s">
        <v>55</v>
      </c>
      <c r="J6031" s="62" t="s">
        <v>2979</v>
      </c>
      <c r="K6031" s="33" t="s">
        <v>2980</v>
      </c>
      <c r="L6031" s="33" t="s">
        <v>2981</v>
      </c>
      <c r="M6031" s="1" t="s">
        <v>46385</v>
      </c>
      <c r="N6031" s="33" t="s">
        <v>20</v>
      </c>
      <c r="O6031" s="33" t="s">
        <v>2982</v>
      </c>
      <c r="P6031" s="33" t="s">
        <v>45771</v>
      </c>
      <c r="Q6031" s="33" t="s">
        <v>29986</v>
      </c>
      <c r="R6031" s="39" t="s">
        <v>2983</v>
      </c>
      <c r="S6031" s="33" t="s">
        <v>22</v>
      </c>
      <c r="T6031" s="33" t="s">
        <v>21</v>
      </c>
      <c r="U6031" s="33" t="s">
        <v>26682</v>
      </c>
      <c r="V6031" s="33" t="s">
        <v>26482</v>
      </c>
      <c r="W6031" s="33" t="s">
        <v>26485</v>
      </c>
      <c r="X6031" s="33" t="s">
        <v>93</v>
      </c>
      <c r="Y6031" s="33">
        <v>257</v>
      </c>
      <c r="AA6031" s="33" t="s">
        <v>42844</v>
      </c>
      <c r="AB6031" s="33">
        <v>2415</v>
      </c>
      <c r="AC6031" s="103">
        <v>15905</v>
      </c>
    </row>
    <row r="6032" spans="1:29" ht="13" customHeight="1" x14ac:dyDescent="0.2">
      <c r="A6032" s="33" t="s">
        <v>2996</v>
      </c>
      <c r="B6032" s="33">
        <v>40</v>
      </c>
      <c r="C6032" s="33" t="s">
        <v>13</v>
      </c>
      <c r="D6032" s="33" t="s">
        <v>30</v>
      </c>
      <c r="F6032" s="94">
        <v>42090</v>
      </c>
      <c r="G6032" s="33" t="s">
        <v>2997</v>
      </c>
      <c r="H6032" s="33" t="s">
        <v>2998</v>
      </c>
      <c r="I6032" s="33" t="s">
        <v>39</v>
      </c>
      <c r="J6032" s="62" t="s">
        <v>2999</v>
      </c>
      <c r="K6032" s="33" t="s">
        <v>887</v>
      </c>
      <c r="L6032" s="33" t="s">
        <v>3000</v>
      </c>
      <c r="M6032" s="1" t="s">
        <v>48317</v>
      </c>
      <c r="N6032" s="33" t="s">
        <v>20</v>
      </c>
      <c r="O6032" s="33" t="s">
        <v>3001</v>
      </c>
      <c r="P6032" s="33" t="s">
        <v>45771</v>
      </c>
      <c r="Q6032" s="33" t="s">
        <v>29986</v>
      </c>
      <c r="R6032" s="39" t="s">
        <v>3002</v>
      </c>
      <c r="S6032" s="33" t="s">
        <v>22</v>
      </c>
      <c r="T6032" s="33" t="s">
        <v>21</v>
      </c>
      <c r="U6032" s="33" t="s">
        <v>26689</v>
      </c>
      <c r="V6032" s="33" t="s">
        <v>26484</v>
      </c>
      <c r="W6032" s="33" t="s">
        <v>26486</v>
      </c>
      <c r="X6032" s="33" t="s">
        <v>93</v>
      </c>
      <c r="Y6032" s="33">
        <v>316</v>
      </c>
      <c r="AA6032" s="33" t="s">
        <v>42844</v>
      </c>
      <c r="AB6032" s="33">
        <v>2413</v>
      </c>
      <c r="AC6032" s="103">
        <v>15904</v>
      </c>
    </row>
    <row r="6033" spans="1:29" ht="13" customHeight="1" x14ac:dyDescent="0.2">
      <c r="A6033" s="33" t="s">
        <v>2963</v>
      </c>
      <c r="B6033" s="33">
        <v>41</v>
      </c>
      <c r="C6033" s="33" t="s">
        <v>13</v>
      </c>
      <c r="D6033" s="33" t="s">
        <v>78</v>
      </c>
      <c r="E6033" s="33" t="s">
        <v>2964</v>
      </c>
      <c r="F6033" s="94">
        <v>42090</v>
      </c>
      <c r="G6033" s="33" t="s">
        <v>2965</v>
      </c>
      <c r="H6033" s="33" t="s">
        <v>1582</v>
      </c>
      <c r="I6033" s="33" t="s">
        <v>39</v>
      </c>
      <c r="J6033" s="62" t="s">
        <v>2966</v>
      </c>
      <c r="K6033" s="33" t="s">
        <v>1584</v>
      </c>
      <c r="L6033" s="33" t="s">
        <v>2967</v>
      </c>
      <c r="M6033" s="1" t="s">
        <v>46256</v>
      </c>
      <c r="N6033" s="33" t="s">
        <v>20</v>
      </c>
      <c r="O6033" s="33" t="s">
        <v>2968</v>
      </c>
      <c r="P6033" s="33" t="s">
        <v>504</v>
      </c>
      <c r="Q6033" s="33" t="s">
        <v>29986</v>
      </c>
      <c r="R6033" s="39" t="s">
        <v>2964</v>
      </c>
      <c r="S6033" s="33" t="s">
        <v>22</v>
      </c>
      <c r="T6033" s="33" t="s">
        <v>21</v>
      </c>
      <c r="U6033" s="33" t="s">
        <v>26689</v>
      </c>
      <c r="V6033" s="33" t="s">
        <v>26484</v>
      </c>
      <c r="W6033" s="33" t="s">
        <v>26485</v>
      </c>
      <c r="X6033" s="33" t="s">
        <v>93</v>
      </c>
      <c r="Y6033" s="33">
        <v>254</v>
      </c>
      <c r="AA6033" s="33" t="s">
        <v>42842</v>
      </c>
      <c r="AB6033" s="33">
        <v>2410</v>
      </c>
      <c r="AC6033" s="103">
        <v>15906</v>
      </c>
    </row>
    <row r="6034" spans="1:29" ht="13" customHeight="1" x14ac:dyDescent="0.2">
      <c r="A6034" s="33" t="s">
        <v>3003</v>
      </c>
      <c r="B6034" s="33">
        <v>42</v>
      </c>
      <c r="C6034" s="33" t="s">
        <v>13</v>
      </c>
      <c r="D6034" s="33" t="s">
        <v>30</v>
      </c>
      <c r="F6034" s="94">
        <v>42090</v>
      </c>
      <c r="G6034" s="33" t="s">
        <v>3004</v>
      </c>
      <c r="H6034" s="33" t="s">
        <v>3005</v>
      </c>
      <c r="I6034" s="33" t="s">
        <v>138</v>
      </c>
      <c r="J6034" s="62" t="s">
        <v>3006</v>
      </c>
      <c r="K6034" s="33" t="s">
        <v>796</v>
      </c>
      <c r="L6034" s="33" t="s">
        <v>15535</v>
      </c>
      <c r="M6034" s="1" t="s">
        <v>48246</v>
      </c>
      <c r="N6034" s="33" t="s">
        <v>20</v>
      </c>
      <c r="O6034" s="33" t="s">
        <v>3007</v>
      </c>
      <c r="P6034" s="33" t="s">
        <v>504</v>
      </c>
      <c r="Q6034" s="33" t="s">
        <v>29986</v>
      </c>
      <c r="R6034" s="39" t="s">
        <v>3008</v>
      </c>
      <c r="S6034" s="33" t="s">
        <v>22</v>
      </c>
      <c r="T6034" s="33" t="s">
        <v>21</v>
      </c>
      <c r="U6034" s="33" t="s">
        <v>26689</v>
      </c>
      <c r="V6034" s="33" t="s">
        <v>26484</v>
      </c>
      <c r="W6034" s="33" t="s">
        <v>26483</v>
      </c>
      <c r="X6034" s="33" t="s">
        <v>93</v>
      </c>
      <c r="Y6034" s="33">
        <v>251</v>
      </c>
      <c r="AA6034" s="33" t="s">
        <v>42843</v>
      </c>
      <c r="AB6034" s="33">
        <v>2409</v>
      </c>
      <c r="AC6034" s="103">
        <v>15908</v>
      </c>
    </row>
    <row r="6035" spans="1:29" ht="13" customHeight="1" x14ac:dyDescent="0.2">
      <c r="A6035" s="33" t="s">
        <v>19070</v>
      </c>
      <c r="B6035" s="33">
        <v>56</v>
      </c>
      <c r="C6035" s="33" t="s">
        <v>13</v>
      </c>
      <c r="D6035" s="33" t="s">
        <v>30</v>
      </c>
      <c r="F6035" s="94">
        <v>42090</v>
      </c>
      <c r="G6035" s="33" t="s">
        <v>2990</v>
      </c>
      <c r="H6035" s="33" t="s">
        <v>2991</v>
      </c>
      <c r="I6035" s="33" t="s">
        <v>38</v>
      </c>
      <c r="J6035" s="62" t="s">
        <v>2992</v>
      </c>
      <c r="K6035" s="33" t="s">
        <v>142</v>
      </c>
      <c r="L6035" s="33" t="s">
        <v>2993</v>
      </c>
      <c r="M6035" s="1" t="s">
        <v>48316</v>
      </c>
      <c r="N6035" s="33" t="s">
        <v>20</v>
      </c>
      <c r="O6035" s="33" t="s">
        <v>2994</v>
      </c>
      <c r="P6035" s="33" t="s">
        <v>947</v>
      </c>
      <c r="Q6035" s="33" t="s">
        <v>29986</v>
      </c>
      <c r="R6035" s="39" t="s">
        <v>2995</v>
      </c>
      <c r="S6035" s="33" t="s">
        <v>509</v>
      </c>
      <c r="T6035" s="33" t="s">
        <v>21</v>
      </c>
      <c r="U6035" s="33" t="s">
        <v>26689</v>
      </c>
      <c r="V6035" s="33" t="s">
        <v>26484</v>
      </c>
      <c r="W6035" s="33" t="s">
        <v>26485</v>
      </c>
      <c r="X6035" s="33" t="s">
        <v>93</v>
      </c>
      <c r="Y6035" s="33">
        <v>256</v>
      </c>
      <c r="AA6035" s="33" t="s">
        <v>42844</v>
      </c>
      <c r="AB6035" s="33">
        <v>2412</v>
      </c>
      <c r="AC6035" s="103">
        <v>15903</v>
      </c>
    </row>
    <row r="6036" spans="1:29" ht="13" customHeight="1" x14ac:dyDescent="0.2">
      <c r="A6036" s="33" t="s">
        <v>3818</v>
      </c>
      <c r="B6036" s="33">
        <v>77</v>
      </c>
      <c r="C6036" s="33" t="s">
        <v>13</v>
      </c>
      <c r="D6036" s="33" t="s">
        <v>78</v>
      </c>
      <c r="F6036" s="94">
        <v>42090</v>
      </c>
      <c r="G6036" s="33" t="s">
        <v>3819</v>
      </c>
      <c r="H6036" s="33" t="s">
        <v>3796</v>
      </c>
      <c r="I6036" s="33" t="s">
        <v>87</v>
      </c>
      <c r="J6036" s="62">
        <v>35206</v>
      </c>
      <c r="K6036" s="33" t="s">
        <v>1655</v>
      </c>
      <c r="L6036" s="33" t="s">
        <v>3821</v>
      </c>
      <c r="M6036" s="1" t="s">
        <v>46106</v>
      </c>
      <c r="N6036" s="33" t="s">
        <v>20</v>
      </c>
      <c r="O6036" s="33" t="s">
        <v>3822</v>
      </c>
      <c r="P6036" s="33" t="s">
        <v>45771</v>
      </c>
      <c r="Q6036" s="33" t="s">
        <v>29986</v>
      </c>
      <c r="R6036" s="39" t="s">
        <v>3823</v>
      </c>
      <c r="S6036" s="33" t="s">
        <v>509</v>
      </c>
      <c r="T6036" s="33" t="s">
        <v>21</v>
      </c>
      <c r="U6036" s="33" t="s">
        <v>26689</v>
      </c>
      <c r="V6036" s="33" t="s">
        <v>26484</v>
      </c>
      <c r="W6036" s="33" t="s">
        <v>26485</v>
      </c>
      <c r="X6036" s="33" t="s">
        <v>93</v>
      </c>
      <c r="Y6036" s="33">
        <v>255</v>
      </c>
      <c r="AA6036" s="33" t="s">
        <v>42842</v>
      </c>
      <c r="AB6036" s="33">
        <v>2411</v>
      </c>
      <c r="AC6036" s="103">
        <v>15751</v>
      </c>
    </row>
    <row r="6037" spans="1:29" ht="13" customHeight="1" x14ac:dyDescent="0.2">
      <c r="A6037" s="33" t="s">
        <v>2984</v>
      </c>
      <c r="B6037" s="33">
        <v>23</v>
      </c>
      <c r="C6037" s="33" t="s">
        <v>13</v>
      </c>
      <c r="D6037" s="33" t="s">
        <v>41</v>
      </c>
      <c r="E6037" s="33" t="s">
        <v>2985</v>
      </c>
      <c r="F6037" s="94">
        <v>42090</v>
      </c>
      <c r="G6037" s="33" t="s">
        <v>2986</v>
      </c>
      <c r="H6037" s="33" t="s">
        <v>628</v>
      </c>
      <c r="I6037" s="33" t="s">
        <v>38</v>
      </c>
      <c r="J6037" s="62" t="s">
        <v>2987</v>
      </c>
      <c r="K6037" s="33" t="s">
        <v>629</v>
      </c>
      <c r="L6037" s="33" t="s">
        <v>630</v>
      </c>
      <c r="M6037" s="1" t="s">
        <v>46534</v>
      </c>
      <c r="N6037" s="33" t="s">
        <v>20</v>
      </c>
      <c r="O6037" s="33" t="s">
        <v>2988</v>
      </c>
      <c r="P6037" s="33" t="s">
        <v>45771</v>
      </c>
      <c r="Q6037" s="33" t="s">
        <v>29986</v>
      </c>
      <c r="R6037" s="39" t="s">
        <v>2985</v>
      </c>
      <c r="S6037" s="33" t="s">
        <v>22</v>
      </c>
      <c r="T6037" s="33" t="s">
        <v>45897</v>
      </c>
      <c r="U6037" s="33" t="s">
        <v>39851</v>
      </c>
      <c r="V6037" s="33" t="s">
        <v>26484</v>
      </c>
      <c r="W6037" s="33" t="s">
        <v>26483</v>
      </c>
      <c r="X6037" s="33" t="s">
        <v>93</v>
      </c>
      <c r="Y6037" s="33">
        <v>258</v>
      </c>
      <c r="AA6037" s="33" t="s">
        <v>42842</v>
      </c>
      <c r="AB6037" s="33">
        <v>2416</v>
      </c>
      <c r="AC6037" s="103">
        <v>15907</v>
      </c>
    </row>
    <row r="6038" spans="1:29" ht="13" customHeight="1" x14ac:dyDescent="0.2">
      <c r="A6038" s="33" t="s">
        <v>3009</v>
      </c>
      <c r="B6038" s="33">
        <v>35</v>
      </c>
      <c r="C6038" s="33" t="s">
        <v>13</v>
      </c>
      <c r="D6038" s="33" t="s">
        <v>41</v>
      </c>
      <c r="F6038" s="94">
        <v>42089</v>
      </c>
      <c r="G6038" s="33" t="s">
        <v>3010</v>
      </c>
      <c r="H6038" s="33" t="s">
        <v>204</v>
      </c>
      <c r="I6038" s="33" t="s">
        <v>38</v>
      </c>
      <c r="J6038" s="62" t="s">
        <v>3011</v>
      </c>
      <c r="K6038" s="33" t="s">
        <v>91</v>
      </c>
      <c r="L6038" s="33" t="s">
        <v>92</v>
      </c>
      <c r="M6038" s="1" t="s">
        <v>45984</v>
      </c>
      <c r="N6038" s="33" t="s">
        <v>20</v>
      </c>
      <c r="O6038" s="33" t="s">
        <v>3012</v>
      </c>
      <c r="P6038" s="33" t="s">
        <v>45771</v>
      </c>
      <c r="Q6038" s="33" t="s">
        <v>29986</v>
      </c>
      <c r="R6038" s="39" t="s">
        <v>3013</v>
      </c>
      <c r="S6038" s="33" t="s">
        <v>509</v>
      </c>
      <c r="T6038" s="33" t="s">
        <v>21</v>
      </c>
      <c r="U6038" s="33" t="s">
        <v>26682</v>
      </c>
      <c r="V6038" s="33" t="s">
        <v>26482</v>
      </c>
      <c r="W6038" s="33" t="s">
        <v>26485</v>
      </c>
      <c r="X6038" s="33" t="s">
        <v>93</v>
      </c>
      <c r="Y6038" s="33">
        <v>250</v>
      </c>
      <c r="AA6038" s="33" t="s">
        <v>42842</v>
      </c>
      <c r="AB6038" s="33">
        <v>2408</v>
      </c>
      <c r="AC6038" s="103">
        <v>15899</v>
      </c>
    </row>
    <row r="6039" spans="1:29" ht="13" customHeight="1" x14ac:dyDescent="0.2">
      <c r="A6039" s="33" t="s">
        <v>3014</v>
      </c>
      <c r="B6039" s="33">
        <v>53</v>
      </c>
      <c r="C6039" s="33" t="s">
        <v>102</v>
      </c>
      <c r="D6039" s="33" t="s">
        <v>30</v>
      </c>
      <c r="E6039" s="33" t="s">
        <v>3015</v>
      </c>
      <c r="F6039" s="94">
        <v>42089</v>
      </c>
      <c r="G6039" s="33" t="s">
        <v>3016</v>
      </c>
      <c r="H6039" s="33" t="s">
        <v>3017</v>
      </c>
      <c r="I6039" s="33" t="s">
        <v>336</v>
      </c>
      <c r="J6039" s="62" t="s">
        <v>3018</v>
      </c>
      <c r="K6039" s="33" t="s">
        <v>3019</v>
      </c>
      <c r="L6039" s="33" t="s">
        <v>3020</v>
      </c>
      <c r="M6039" s="1" t="s">
        <v>48318</v>
      </c>
      <c r="N6039" s="33" t="s">
        <v>20</v>
      </c>
      <c r="O6039" s="33" t="s">
        <v>3021</v>
      </c>
      <c r="P6039" s="33" t="s">
        <v>31864</v>
      </c>
      <c r="Q6039" s="33" t="s">
        <v>29986</v>
      </c>
      <c r="R6039" s="39" t="s">
        <v>3022</v>
      </c>
      <c r="S6039" s="33" t="s">
        <v>22</v>
      </c>
      <c r="T6039" s="33" t="s">
        <v>21</v>
      </c>
      <c r="U6039" s="33" t="s">
        <v>26689</v>
      </c>
      <c r="V6039" s="33" t="s">
        <v>26484</v>
      </c>
      <c r="W6039" s="33" t="s">
        <v>26485</v>
      </c>
      <c r="X6039" s="33" t="s">
        <v>93</v>
      </c>
      <c r="Y6039" s="33">
        <v>246</v>
      </c>
      <c r="AA6039" s="33" t="s">
        <v>42844</v>
      </c>
      <c r="AB6039" s="33">
        <v>2407</v>
      </c>
      <c r="AC6039" s="103">
        <v>15900</v>
      </c>
    </row>
    <row r="6040" spans="1:29" ht="13" customHeight="1" x14ac:dyDescent="0.2">
      <c r="A6040" s="33" t="s">
        <v>3023</v>
      </c>
      <c r="B6040" s="33">
        <v>27</v>
      </c>
      <c r="C6040" s="33" t="s">
        <v>13</v>
      </c>
      <c r="D6040" s="33" t="s">
        <v>78</v>
      </c>
      <c r="F6040" s="94">
        <v>42088</v>
      </c>
      <c r="G6040" s="33" t="s">
        <v>3024</v>
      </c>
      <c r="H6040" s="33" t="s">
        <v>3025</v>
      </c>
      <c r="I6040" s="33" t="s">
        <v>25</v>
      </c>
      <c r="J6040" s="62" t="s">
        <v>3026</v>
      </c>
      <c r="K6040" s="33" t="s">
        <v>3027</v>
      </c>
      <c r="L6040" s="33" t="s">
        <v>42922</v>
      </c>
      <c r="M6040" s="1" t="s">
        <v>48319</v>
      </c>
      <c r="N6040" s="33" t="s">
        <v>20</v>
      </c>
      <c r="O6040" s="33" t="s">
        <v>3028</v>
      </c>
      <c r="P6040" s="33" t="s">
        <v>45771</v>
      </c>
      <c r="Q6040" s="33" t="s">
        <v>29986</v>
      </c>
      <c r="R6040" s="39" t="s">
        <v>3029</v>
      </c>
      <c r="S6040" s="33" t="s">
        <v>22</v>
      </c>
      <c r="T6040" s="33" t="s">
        <v>21</v>
      </c>
      <c r="U6040" s="33" t="s">
        <v>26689</v>
      </c>
      <c r="V6040" s="33" t="s">
        <v>26484</v>
      </c>
      <c r="W6040" s="33" t="s">
        <v>26486</v>
      </c>
      <c r="X6040" s="33" t="s">
        <v>93</v>
      </c>
      <c r="Y6040" s="33">
        <v>240</v>
      </c>
      <c r="AA6040" s="33" t="s">
        <v>42843</v>
      </c>
      <c r="AB6040" s="33">
        <v>2404</v>
      </c>
      <c r="AC6040" s="103">
        <v>15897</v>
      </c>
    </row>
    <row r="6041" spans="1:29" ht="13" customHeight="1" x14ac:dyDescent="0.2">
      <c r="A6041" s="33" t="s">
        <v>3030</v>
      </c>
      <c r="B6041" s="33">
        <v>28</v>
      </c>
      <c r="C6041" s="33" t="s">
        <v>13</v>
      </c>
      <c r="D6041" s="33" t="s">
        <v>41</v>
      </c>
      <c r="F6041" s="94">
        <v>42088</v>
      </c>
      <c r="G6041" s="33" t="s">
        <v>3031</v>
      </c>
      <c r="H6041" s="33" t="s">
        <v>91</v>
      </c>
      <c r="I6041" s="33" t="s">
        <v>38</v>
      </c>
      <c r="J6041" s="62" t="s">
        <v>3032</v>
      </c>
      <c r="K6041" s="33" t="s">
        <v>91</v>
      </c>
      <c r="L6041" s="33" t="s">
        <v>92</v>
      </c>
      <c r="M6041" s="1" t="s">
        <v>45984</v>
      </c>
      <c r="N6041" s="33" t="s">
        <v>20</v>
      </c>
      <c r="O6041" s="33" t="s">
        <v>3033</v>
      </c>
      <c r="P6041" s="33" t="s">
        <v>45771</v>
      </c>
      <c r="Q6041" s="33" t="s">
        <v>29986</v>
      </c>
      <c r="R6041" s="39" t="s">
        <v>3034</v>
      </c>
      <c r="S6041" s="33" t="s">
        <v>22</v>
      </c>
      <c r="T6041" s="33" t="s">
        <v>21</v>
      </c>
      <c r="U6041" s="33" t="s">
        <v>26689</v>
      </c>
      <c r="V6041" s="33" t="s">
        <v>26484</v>
      </c>
      <c r="W6041" s="33" t="s">
        <v>26486</v>
      </c>
      <c r="X6041" s="33" t="s">
        <v>93</v>
      </c>
      <c r="Y6041" s="33">
        <v>241</v>
      </c>
      <c r="AA6041" s="33" t="s">
        <v>42842</v>
      </c>
      <c r="AB6041" s="33">
        <v>2405</v>
      </c>
      <c r="AC6041" s="103">
        <v>15896</v>
      </c>
    </row>
    <row r="6042" spans="1:29" ht="13" customHeight="1" x14ac:dyDescent="0.2">
      <c r="A6042" s="33" t="s">
        <v>3035</v>
      </c>
      <c r="B6042" s="33">
        <v>23</v>
      </c>
      <c r="C6042" s="33" t="s">
        <v>13</v>
      </c>
      <c r="D6042" s="33" t="s">
        <v>78</v>
      </c>
      <c r="E6042" s="33" t="s">
        <v>3036</v>
      </c>
      <c r="F6042" s="94">
        <v>42088</v>
      </c>
      <c r="G6042" s="33" t="s">
        <v>3037</v>
      </c>
      <c r="H6042" s="33" t="s">
        <v>1780</v>
      </c>
      <c r="I6042" s="33" t="s">
        <v>159</v>
      </c>
      <c r="J6042" s="62" t="s">
        <v>3038</v>
      </c>
      <c r="K6042" s="33" t="s">
        <v>3039</v>
      </c>
      <c r="L6042" s="33" t="s">
        <v>3040</v>
      </c>
      <c r="M6042" s="1" t="s">
        <v>45915</v>
      </c>
      <c r="N6042" s="33" t="s">
        <v>20</v>
      </c>
      <c r="O6042" s="33" t="s">
        <v>3041</v>
      </c>
      <c r="P6042" s="33" t="s">
        <v>45771</v>
      </c>
      <c r="Q6042" s="33" t="s">
        <v>29986</v>
      </c>
      <c r="R6042" s="39" t="s">
        <v>3042</v>
      </c>
      <c r="S6042" s="33" t="s">
        <v>22</v>
      </c>
      <c r="T6042" s="33" t="s">
        <v>350</v>
      </c>
      <c r="U6042" s="33" t="s">
        <v>26775</v>
      </c>
      <c r="V6042" s="33" t="s">
        <v>26482</v>
      </c>
      <c r="W6042" s="33" t="s">
        <v>26483</v>
      </c>
      <c r="X6042" s="33" t="s">
        <v>509</v>
      </c>
      <c r="Y6042" s="33">
        <v>239</v>
      </c>
      <c r="AA6042" s="33" t="s">
        <v>42844</v>
      </c>
      <c r="AB6042" s="33">
        <v>2406</v>
      </c>
      <c r="AC6042" s="103"/>
    </row>
    <row r="6043" spans="1:29" ht="13" customHeight="1" x14ac:dyDescent="0.2">
      <c r="A6043" s="33" t="s">
        <v>3043</v>
      </c>
      <c r="B6043" s="33">
        <v>29</v>
      </c>
      <c r="C6043" s="33" t="s">
        <v>13</v>
      </c>
      <c r="D6043" s="33" t="s">
        <v>78</v>
      </c>
      <c r="E6043" s="33" t="s">
        <v>3044</v>
      </c>
      <c r="F6043" s="94">
        <v>42087</v>
      </c>
      <c r="G6043" s="33" t="s">
        <v>3045</v>
      </c>
      <c r="H6043" s="33" t="s">
        <v>2479</v>
      </c>
      <c r="I6043" s="33" t="s">
        <v>224</v>
      </c>
      <c r="J6043" s="62" t="s">
        <v>3046</v>
      </c>
      <c r="K6043" s="33" t="s">
        <v>3047</v>
      </c>
      <c r="L6043" s="33" t="s">
        <v>3048</v>
      </c>
      <c r="M6043" s="1" t="s">
        <v>46704</v>
      </c>
      <c r="N6043" s="33" t="s">
        <v>20</v>
      </c>
      <c r="O6043" s="33" t="s">
        <v>3049</v>
      </c>
      <c r="P6043" s="33" t="s">
        <v>45771</v>
      </c>
      <c r="Q6043" s="33" t="s">
        <v>29986</v>
      </c>
      <c r="R6043" s="39" t="s">
        <v>3050</v>
      </c>
      <c r="S6043" s="33" t="s">
        <v>509</v>
      </c>
      <c r="T6043" s="33" t="s">
        <v>21</v>
      </c>
      <c r="U6043" s="33" t="s">
        <v>26689</v>
      </c>
      <c r="V6043" s="33" t="s">
        <v>26484</v>
      </c>
      <c r="W6043" s="33" t="s">
        <v>26483</v>
      </c>
      <c r="X6043" s="33" t="s">
        <v>93</v>
      </c>
      <c r="Y6043" s="33">
        <v>238</v>
      </c>
      <c r="AA6043" s="33" t="s">
        <v>42844</v>
      </c>
      <c r="AB6043" s="33">
        <v>2400</v>
      </c>
      <c r="AC6043" s="103">
        <v>15891</v>
      </c>
    </row>
    <row r="6044" spans="1:29" ht="13" customHeight="1" x14ac:dyDescent="0.2">
      <c r="A6044" s="33" t="s">
        <v>3065</v>
      </c>
      <c r="B6044" s="33">
        <v>38</v>
      </c>
      <c r="C6044" s="33" t="s">
        <v>13</v>
      </c>
      <c r="D6044" s="33" t="s">
        <v>30</v>
      </c>
      <c r="E6044" s="33" t="s">
        <v>3066</v>
      </c>
      <c r="F6044" s="94">
        <v>42087</v>
      </c>
      <c r="G6044" s="33" t="s">
        <v>3067</v>
      </c>
      <c r="H6044" s="33" t="s">
        <v>3068</v>
      </c>
      <c r="I6044" s="33" t="s">
        <v>406</v>
      </c>
      <c r="J6044" s="62" t="s">
        <v>3069</v>
      </c>
      <c r="K6044" s="33" t="s">
        <v>3068</v>
      </c>
      <c r="L6044" s="33" t="s">
        <v>3070</v>
      </c>
      <c r="M6044" s="1" t="s">
        <v>48320</v>
      </c>
      <c r="N6044" s="33" t="s">
        <v>20</v>
      </c>
      <c r="O6044" s="33" t="s">
        <v>3071</v>
      </c>
      <c r="P6044" s="33" t="s">
        <v>45771</v>
      </c>
      <c r="Q6044" s="33" t="s">
        <v>29986</v>
      </c>
      <c r="R6044" s="39" t="s">
        <v>3072</v>
      </c>
      <c r="S6044" s="33" t="s">
        <v>22</v>
      </c>
      <c r="T6044" s="33" t="s">
        <v>21</v>
      </c>
      <c r="U6044" s="33" t="s">
        <v>26689</v>
      </c>
      <c r="V6044" s="33" t="s">
        <v>26484</v>
      </c>
      <c r="W6044" s="33" t="s">
        <v>26485</v>
      </c>
      <c r="X6044" s="33" t="s">
        <v>93</v>
      </c>
      <c r="Y6044" s="33">
        <v>313</v>
      </c>
      <c r="AA6044" s="33" t="s">
        <v>42843</v>
      </c>
      <c r="AB6044" s="33">
        <v>2402</v>
      </c>
      <c r="AC6044" s="103">
        <v>15892</v>
      </c>
    </row>
    <row r="6045" spans="1:29" ht="13" customHeight="1" x14ac:dyDescent="0.2">
      <c r="A6045" s="33" t="s">
        <v>3059</v>
      </c>
      <c r="B6045" s="33">
        <v>57</v>
      </c>
      <c r="C6045" s="33" t="s">
        <v>13</v>
      </c>
      <c r="D6045" s="33" t="s">
        <v>30</v>
      </c>
      <c r="E6045" s="33" t="s">
        <v>3060</v>
      </c>
      <c r="F6045" s="94">
        <v>42087</v>
      </c>
      <c r="G6045" s="33" t="s">
        <v>3061</v>
      </c>
      <c r="H6045" s="33" t="s">
        <v>557</v>
      </c>
      <c r="I6045" s="33" t="s">
        <v>38</v>
      </c>
      <c r="J6045" s="62" t="s">
        <v>3062</v>
      </c>
      <c r="K6045" s="33" t="s">
        <v>558</v>
      </c>
      <c r="L6045" s="33" t="s">
        <v>675</v>
      </c>
      <c r="M6045" s="1" t="s">
        <v>46046</v>
      </c>
      <c r="N6045" s="33" t="s">
        <v>20</v>
      </c>
      <c r="O6045" s="33" t="s">
        <v>3063</v>
      </c>
      <c r="P6045" s="33" t="s">
        <v>947</v>
      </c>
      <c r="Q6045" s="33" t="s">
        <v>29986</v>
      </c>
      <c r="R6045" s="39" t="s">
        <v>3064</v>
      </c>
      <c r="S6045" s="33" t="s">
        <v>509</v>
      </c>
      <c r="T6045" s="33" t="s">
        <v>21</v>
      </c>
      <c r="U6045" s="33" t="s">
        <v>26689</v>
      </c>
      <c r="V6045" s="33" t="s">
        <v>26484</v>
      </c>
      <c r="W6045" s="33" t="s">
        <v>26485</v>
      </c>
      <c r="X6045" s="33" t="s">
        <v>93</v>
      </c>
      <c r="Y6045" s="33">
        <v>247</v>
      </c>
      <c r="AA6045" s="33" t="s">
        <v>42842</v>
      </c>
      <c r="AB6045" s="33">
        <v>2401</v>
      </c>
      <c r="AC6045" s="103">
        <v>15895</v>
      </c>
    </row>
    <row r="6046" spans="1:29" ht="13" customHeight="1" x14ac:dyDescent="0.2">
      <c r="A6046" s="33" t="s">
        <v>3051</v>
      </c>
      <c r="B6046" s="33">
        <v>63</v>
      </c>
      <c r="C6046" s="33" t="s">
        <v>13</v>
      </c>
      <c r="D6046" s="33" t="s">
        <v>30</v>
      </c>
      <c r="E6046" s="33" t="s">
        <v>3052</v>
      </c>
      <c r="F6046" s="94">
        <v>42087</v>
      </c>
      <c r="G6046" s="33" t="s">
        <v>3053</v>
      </c>
      <c r="H6046" s="33" t="s">
        <v>3054</v>
      </c>
      <c r="I6046" s="33" t="s">
        <v>111</v>
      </c>
      <c r="J6046" s="62" t="s">
        <v>3055</v>
      </c>
      <c r="K6046" s="33" t="s">
        <v>582</v>
      </c>
      <c r="L6046" s="33" t="s">
        <v>3056</v>
      </c>
      <c r="M6046" s="1" t="s">
        <v>46427</v>
      </c>
      <c r="N6046" s="33" t="s">
        <v>4952</v>
      </c>
      <c r="O6046" s="33" t="s">
        <v>3057</v>
      </c>
      <c r="P6046" s="33" t="s">
        <v>45771</v>
      </c>
      <c r="Q6046" s="33" t="s">
        <v>29986</v>
      </c>
      <c r="R6046" s="39" t="s">
        <v>3058</v>
      </c>
      <c r="S6046" s="33" t="s">
        <v>22</v>
      </c>
      <c r="T6046" s="33" t="s">
        <v>21</v>
      </c>
      <c r="U6046" s="33" t="s">
        <v>26689</v>
      </c>
      <c r="V6046" s="33" t="s">
        <v>26482</v>
      </c>
      <c r="W6046" s="33" t="s">
        <v>26485</v>
      </c>
      <c r="X6046" s="33" t="s">
        <v>93</v>
      </c>
      <c r="Y6046" s="33">
        <v>242</v>
      </c>
      <c r="AA6046" s="33" t="s">
        <v>42842</v>
      </c>
      <c r="AB6046" s="33">
        <v>2403</v>
      </c>
      <c r="AC6046" s="103">
        <v>15894</v>
      </c>
    </row>
    <row r="6047" spans="1:29" ht="13" customHeight="1" x14ac:dyDescent="0.2">
      <c r="A6047" s="33" t="s">
        <v>3082</v>
      </c>
      <c r="B6047" s="33">
        <v>24</v>
      </c>
      <c r="C6047" s="33" t="s">
        <v>13</v>
      </c>
      <c r="D6047" s="33" t="s">
        <v>78</v>
      </c>
      <c r="E6047" s="33" t="s">
        <v>18927</v>
      </c>
      <c r="F6047" s="94">
        <v>42086</v>
      </c>
      <c r="G6047" s="33" t="s">
        <v>3083</v>
      </c>
      <c r="H6047" s="33" t="s">
        <v>558</v>
      </c>
      <c r="I6047" s="33" t="s">
        <v>38</v>
      </c>
      <c r="J6047" s="62">
        <v>95050</v>
      </c>
      <c r="K6047" s="33" t="s">
        <v>558</v>
      </c>
      <c r="L6047" s="33" t="s">
        <v>3084</v>
      </c>
      <c r="M6047" s="1" t="s">
        <v>46864</v>
      </c>
      <c r="N6047" s="33" t="s">
        <v>20</v>
      </c>
      <c r="O6047" s="33" t="s">
        <v>3085</v>
      </c>
      <c r="P6047" s="33" t="s">
        <v>504</v>
      </c>
      <c r="Q6047" s="33" t="s">
        <v>29986</v>
      </c>
      <c r="R6047" s="39" t="s">
        <v>3086</v>
      </c>
      <c r="S6047" s="33" t="s">
        <v>22</v>
      </c>
      <c r="T6047" s="33" t="s">
        <v>21</v>
      </c>
      <c r="U6047" s="33" t="s">
        <v>26689</v>
      </c>
      <c r="V6047" s="33" t="s">
        <v>26484</v>
      </c>
      <c r="W6047" s="33" t="s">
        <v>26485</v>
      </c>
      <c r="X6047" s="33" t="s">
        <v>93</v>
      </c>
      <c r="Y6047" s="33">
        <v>237</v>
      </c>
      <c r="AA6047" s="33" t="s">
        <v>42842</v>
      </c>
      <c r="AB6047" s="33">
        <v>2399</v>
      </c>
      <c r="AC6047" s="103">
        <v>15885</v>
      </c>
    </row>
    <row r="6048" spans="1:29" ht="13" customHeight="1" x14ac:dyDescent="0.2">
      <c r="A6048" s="33" t="s">
        <v>3089</v>
      </c>
      <c r="B6048" s="33">
        <v>36</v>
      </c>
      <c r="C6048" s="33" t="s">
        <v>13</v>
      </c>
      <c r="D6048" s="33" t="s">
        <v>30</v>
      </c>
      <c r="E6048" s="33" t="s">
        <v>3090</v>
      </c>
      <c r="F6048" s="94">
        <v>42085</v>
      </c>
      <c r="G6048" s="33" t="s">
        <v>3091</v>
      </c>
      <c r="H6048" s="33" t="s">
        <v>1455</v>
      </c>
      <c r="I6048" s="33" t="s">
        <v>105</v>
      </c>
      <c r="J6048" s="62" t="s">
        <v>3092</v>
      </c>
      <c r="K6048" s="33" t="s">
        <v>1457</v>
      </c>
      <c r="L6048" s="33" t="s">
        <v>15980</v>
      </c>
      <c r="M6048" s="1" t="s">
        <v>46371</v>
      </c>
      <c r="N6048" s="33" t="s">
        <v>4952</v>
      </c>
      <c r="O6048" s="33" t="s">
        <v>3093</v>
      </c>
      <c r="P6048" s="33" t="s">
        <v>45771</v>
      </c>
      <c r="Q6048" s="33" t="s">
        <v>29986</v>
      </c>
      <c r="R6048" s="39" t="s">
        <v>3094</v>
      </c>
      <c r="S6048" s="33" t="s">
        <v>509</v>
      </c>
      <c r="T6048" s="33" t="s">
        <v>21</v>
      </c>
      <c r="U6048" s="33" t="s">
        <v>26682</v>
      </c>
      <c r="V6048" s="33" t="s">
        <v>26482</v>
      </c>
      <c r="W6048" s="33" t="s">
        <v>26486</v>
      </c>
      <c r="X6048" s="33" t="s">
        <v>93</v>
      </c>
      <c r="Y6048" s="33">
        <v>233</v>
      </c>
      <c r="AA6048" s="33" t="s">
        <v>42842</v>
      </c>
      <c r="AB6048" s="33">
        <v>2397</v>
      </c>
      <c r="AC6048" s="103">
        <v>15887</v>
      </c>
    </row>
    <row r="6049" spans="1:29" ht="13" customHeight="1" x14ac:dyDescent="0.2">
      <c r="A6049" s="33" t="s">
        <v>3127</v>
      </c>
      <c r="B6049" s="33">
        <v>37</v>
      </c>
      <c r="C6049" s="33" t="s">
        <v>13</v>
      </c>
      <c r="D6049" s="33" t="s">
        <v>30</v>
      </c>
      <c r="E6049" s="33" t="s">
        <v>3128</v>
      </c>
      <c r="F6049" s="94">
        <v>42085</v>
      </c>
      <c r="G6049" s="33" t="s">
        <v>3129</v>
      </c>
      <c r="H6049" s="33" t="s">
        <v>3130</v>
      </c>
      <c r="I6049" s="33" t="s">
        <v>38</v>
      </c>
      <c r="J6049" s="62" t="s">
        <v>3131</v>
      </c>
      <c r="K6049" s="33" t="s">
        <v>3132</v>
      </c>
      <c r="L6049" s="33" t="s">
        <v>3133</v>
      </c>
      <c r="M6049" s="1" t="s">
        <v>45964</v>
      </c>
      <c r="N6049" s="33" t="s">
        <v>20</v>
      </c>
      <c r="O6049" s="33" t="s">
        <v>3134</v>
      </c>
      <c r="P6049" s="33" t="s">
        <v>45771</v>
      </c>
      <c r="Q6049" s="33" t="s">
        <v>29986</v>
      </c>
      <c r="R6049" s="39" t="s">
        <v>3135</v>
      </c>
      <c r="S6049" s="33" t="s">
        <v>509</v>
      </c>
      <c r="T6049" s="33" t="s">
        <v>21</v>
      </c>
      <c r="U6049" s="33" t="s">
        <v>26682</v>
      </c>
      <c r="V6049" s="33" t="s">
        <v>26482</v>
      </c>
      <c r="W6049" s="33" t="s">
        <v>26485</v>
      </c>
      <c r="X6049" s="33" t="s">
        <v>93</v>
      </c>
      <c r="Y6049" s="33">
        <v>231</v>
      </c>
      <c r="AA6049" s="33" t="s">
        <v>42844</v>
      </c>
      <c r="AB6049" s="33">
        <v>2396</v>
      </c>
      <c r="AC6049" s="103">
        <v>15881</v>
      </c>
    </row>
    <row r="6050" spans="1:29" ht="13" customHeight="1" x14ac:dyDescent="0.2">
      <c r="A6050" s="33" t="s">
        <v>3075</v>
      </c>
      <c r="B6050" s="33">
        <v>21</v>
      </c>
      <c r="C6050" s="33" t="s">
        <v>13</v>
      </c>
      <c r="D6050" s="33" t="s">
        <v>78</v>
      </c>
      <c r="E6050" s="33" t="s">
        <v>3076</v>
      </c>
      <c r="F6050" s="94">
        <v>42085</v>
      </c>
      <c r="G6050" s="33" t="s">
        <v>3077</v>
      </c>
      <c r="H6050" s="33" t="s">
        <v>3078</v>
      </c>
      <c r="I6050" s="33" t="s">
        <v>392</v>
      </c>
      <c r="J6050" s="62" t="s">
        <v>3079</v>
      </c>
      <c r="K6050" s="33" t="s">
        <v>1584</v>
      </c>
      <c r="L6050" s="33" t="s">
        <v>3080</v>
      </c>
      <c r="M6050" s="1" t="s">
        <v>45951</v>
      </c>
      <c r="N6050" s="33" t="s">
        <v>4952</v>
      </c>
      <c r="O6050" s="33" t="s">
        <v>27660</v>
      </c>
      <c r="P6050" s="33" t="s">
        <v>45771</v>
      </c>
      <c r="Q6050" s="33" t="s">
        <v>29986</v>
      </c>
      <c r="R6050" s="39" t="s">
        <v>3081</v>
      </c>
      <c r="S6050" s="33" t="s">
        <v>22</v>
      </c>
      <c r="T6050" s="33" t="s">
        <v>45897</v>
      </c>
      <c r="U6050" s="33" t="s">
        <v>49804</v>
      </c>
      <c r="V6050" s="33" t="s">
        <v>26484</v>
      </c>
      <c r="W6050" s="33" t="s">
        <v>26483</v>
      </c>
      <c r="X6050" s="33" t="s">
        <v>93</v>
      </c>
      <c r="Y6050" s="33">
        <v>234</v>
      </c>
      <c r="AA6050" s="33" t="s">
        <v>42844</v>
      </c>
      <c r="AB6050" s="33">
        <v>2398</v>
      </c>
      <c r="AC6050" s="103">
        <v>15888</v>
      </c>
    </row>
    <row r="6051" spans="1:29" ht="13" customHeight="1" x14ac:dyDescent="0.2">
      <c r="A6051" s="33" t="s">
        <v>3114</v>
      </c>
      <c r="B6051" s="33">
        <v>21</v>
      </c>
      <c r="C6051" s="33" t="s">
        <v>13</v>
      </c>
      <c r="D6051" s="33" t="s">
        <v>30</v>
      </c>
      <c r="F6051" s="94">
        <v>42084</v>
      </c>
      <c r="G6051" s="33" t="s">
        <v>3115</v>
      </c>
      <c r="H6051" s="33" t="s">
        <v>1888</v>
      </c>
      <c r="I6051" s="33" t="s">
        <v>111</v>
      </c>
      <c r="J6051" s="62" t="s">
        <v>1889</v>
      </c>
      <c r="K6051" s="33" t="s">
        <v>165</v>
      </c>
      <c r="L6051" s="33" t="s">
        <v>3116</v>
      </c>
      <c r="M6051" s="1" t="s">
        <v>48322</v>
      </c>
      <c r="N6051" s="33" t="s">
        <v>20</v>
      </c>
      <c r="O6051" s="33" t="s">
        <v>3117</v>
      </c>
      <c r="P6051" s="33" t="s">
        <v>45771</v>
      </c>
      <c r="Q6051" s="33" t="s">
        <v>29986</v>
      </c>
      <c r="R6051" s="39" t="s">
        <v>3118</v>
      </c>
      <c r="S6051" s="33" t="s">
        <v>509</v>
      </c>
      <c r="T6051" s="33" t="s">
        <v>21</v>
      </c>
      <c r="U6051" s="33" t="s">
        <v>26689</v>
      </c>
      <c r="V6051" s="33" t="s">
        <v>26484</v>
      </c>
      <c r="W6051" s="33" t="s">
        <v>26485</v>
      </c>
      <c r="X6051" s="33" t="s">
        <v>93</v>
      </c>
      <c r="Y6051" s="33">
        <v>235</v>
      </c>
      <c r="AA6051" s="33" t="s">
        <v>42844</v>
      </c>
      <c r="AB6051" s="33">
        <v>2392</v>
      </c>
      <c r="AC6051" s="103">
        <v>15882</v>
      </c>
    </row>
    <row r="6052" spans="1:29" ht="13" customHeight="1" x14ac:dyDescent="0.2">
      <c r="A6052" s="33" t="s">
        <v>3108</v>
      </c>
      <c r="B6052" s="33">
        <v>42</v>
      </c>
      <c r="C6052" s="33" t="s">
        <v>13</v>
      </c>
      <c r="D6052" s="33" t="s">
        <v>30</v>
      </c>
      <c r="F6052" s="94">
        <v>42084</v>
      </c>
      <c r="G6052" s="33" t="s">
        <v>3109</v>
      </c>
      <c r="H6052" s="33" t="s">
        <v>1199</v>
      </c>
      <c r="I6052" s="33" t="s">
        <v>62</v>
      </c>
      <c r="J6052" s="62" t="s">
        <v>3110</v>
      </c>
      <c r="K6052" s="33" t="s">
        <v>1200</v>
      </c>
      <c r="L6052" s="33" t="s">
        <v>11422</v>
      </c>
      <c r="M6052" s="1" t="s">
        <v>45979</v>
      </c>
      <c r="N6052" s="33" t="s">
        <v>20</v>
      </c>
      <c r="O6052" s="33" t="s">
        <v>3112</v>
      </c>
      <c r="P6052" s="33" t="s">
        <v>947</v>
      </c>
      <c r="Q6052" s="33" t="s">
        <v>29986</v>
      </c>
      <c r="R6052" s="39" t="s">
        <v>3113</v>
      </c>
      <c r="S6052" s="33" t="s">
        <v>22</v>
      </c>
      <c r="T6052" s="33" t="s">
        <v>21</v>
      </c>
      <c r="U6052" s="33" t="s">
        <v>26689</v>
      </c>
      <c r="V6052" s="33" t="s">
        <v>26484</v>
      </c>
      <c r="W6052" s="33" t="s">
        <v>26485</v>
      </c>
      <c r="X6052" s="33" t="s">
        <v>93</v>
      </c>
      <c r="Y6052" s="33">
        <v>312</v>
      </c>
      <c r="AA6052" s="33" t="s">
        <v>42842</v>
      </c>
      <c r="AB6052" s="33">
        <v>2395</v>
      </c>
      <c r="AC6052" s="103">
        <v>15880</v>
      </c>
    </row>
    <row r="6053" spans="1:29" ht="13" customHeight="1" x14ac:dyDescent="0.2">
      <c r="A6053" s="33" t="s">
        <v>3119</v>
      </c>
      <c r="B6053" s="33">
        <v>44</v>
      </c>
      <c r="C6053" s="33" t="s">
        <v>13</v>
      </c>
      <c r="D6053" s="33" t="s">
        <v>30</v>
      </c>
      <c r="E6053" s="33" t="s">
        <v>3120</v>
      </c>
      <c r="F6053" s="94">
        <v>42084</v>
      </c>
      <c r="G6053" s="33" t="s">
        <v>3121</v>
      </c>
      <c r="H6053" s="33" t="s">
        <v>3122</v>
      </c>
      <c r="I6053" s="33" t="s">
        <v>392</v>
      </c>
      <c r="J6053" s="62" t="s">
        <v>3123</v>
      </c>
      <c r="K6053" s="33" t="s">
        <v>2382</v>
      </c>
      <c r="L6053" s="33" t="s">
        <v>3124</v>
      </c>
      <c r="M6053" s="1" t="s">
        <v>48323</v>
      </c>
      <c r="N6053" s="33" t="s">
        <v>20</v>
      </c>
      <c r="O6053" s="33" t="s">
        <v>3125</v>
      </c>
      <c r="P6053" s="33" t="s">
        <v>504</v>
      </c>
      <c r="Q6053" s="33" t="s">
        <v>29986</v>
      </c>
      <c r="R6053" s="39" t="s">
        <v>3126</v>
      </c>
      <c r="S6053" s="33" t="s">
        <v>22</v>
      </c>
      <c r="T6053" s="33" t="s">
        <v>21</v>
      </c>
      <c r="U6053" s="33" t="s">
        <v>26689</v>
      </c>
      <c r="V6053" s="33" t="s">
        <v>26484</v>
      </c>
      <c r="W6053" s="33" t="s">
        <v>26483</v>
      </c>
      <c r="X6053" s="33" t="s">
        <v>93</v>
      </c>
      <c r="Y6053" s="33">
        <v>309</v>
      </c>
      <c r="AA6053" s="33" t="s">
        <v>42843</v>
      </c>
      <c r="AB6053" s="33">
        <v>2393</v>
      </c>
      <c r="AC6053" s="103">
        <v>15878</v>
      </c>
    </row>
    <row r="6054" spans="1:29" ht="13" customHeight="1" x14ac:dyDescent="0.2">
      <c r="A6054" s="33" t="s">
        <v>3100</v>
      </c>
      <c r="B6054" s="33">
        <v>60</v>
      </c>
      <c r="C6054" s="33" t="s">
        <v>13</v>
      </c>
      <c r="D6054" s="33" t="s">
        <v>30</v>
      </c>
      <c r="F6054" s="94">
        <v>42084</v>
      </c>
      <c r="G6054" s="33" t="s">
        <v>3101</v>
      </c>
      <c r="H6054" s="33" t="s">
        <v>3102</v>
      </c>
      <c r="I6054" s="33" t="s">
        <v>197</v>
      </c>
      <c r="J6054" s="62" t="s">
        <v>3103</v>
      </c>
      <c r="K6054" s="33" t="s">
        <v>3104</v>
      </c>
      <c r="L6054" s="33" t="s">
        <v>3105</v>
      </c>
      <c r="M6054" s="1" t="s">
        <v>48321</v>
      </c>
      <c r="N6054" s="33" t="s">
        <v>20</v>
      </c>
      <c r="O6054" s="33" t="s">
        <v>3106</v>
      </c>
      <c r="P6054" s="33" t="s">
        <v>947</v>
      </c>
      <c r="Q6054" s="33" t="s">
        <v>29986</v>
      </c>
      <c r="R6054" s="39" t="s">
        <v>3107</v>
      </c>
      <c r="S6054" s="33" t="s">
        <v>509</v>
      </c>
      <c r="T6054" s="33" t="s">
        <v>21</v>
      </c>
      <c r="U6054" s="33" t="s">
        <v>26689</v>
      </c>
      <c r="V6054" s="33" t="s">
        <v>26484</v>
      </c>
      <c r="W6054" s="33" t="s">
        <v>26485</v>
      </c>
      <c r="X6054" s="33" t="s">
        <v>93</v>
      </c>
      <c r="Y6054" s="33">
        <v>311</v>
      </c>
      <c r="AA6054" s="33" t="s">
        <v>49699</v>
      </c>
      <c r="AB6054" s="33">
        <v>2394</v>
      </c>
      <c r="AC6054" s="103">
        <v>15879</v>
      </c>
    </row>
    <row r="6055" spans="1:29" ht="13" customHeight="1" x14ac:dyDescent="0.2">
      <c r="A6055" s="33" t="s">
        <v>3190</v>
      </c>
      <c r="B6055" s="33">
        <v>24</v>
      </c>
      <c r="C6055" s="33" t="s">
        <v>13</v>
      </c>
      <c r="D6055" s="33" t="s">
        <v>127</v>
      </c>
      <c r="F6055" s="94">
        <v>42083</v>
      </c>
      <c r="G6055" s="33" t="s">
        <v>3191</v>
      </c>
      <c r="H6055" s="33" t="s">
        <v>3192</v>
      </c>
      <c r="I6055" s="33" t="s">
        <v>111</v>
      </c>
      <c r="J6055" s="62" t="s">
        <v>3193</v>
      </c>
      <c r="K6055" s="33" t="s">
        <v>2016</v>
      </c>
      <c r="L6055" s="33" t="s">
        <v>3194</v>
      </c>
      <c r="M6055" s="1" t="s">
        <v>46690</v>
      </c>
      <c r="N6055" s="33" t="s">
        <v>20</v>
      </c>
      <c r="O6055" s="33" t="s">
        <v>3195</v>
      </c>
      <c r="P6055" s="33" t="s">
        <v>947</v>
      </c>
      <c r="Q6055" s="33" t="s">
        <v>29986</v>
      </c>
      <c r="R6055" s="39" t="s">
        <v>3196</v>
      </c>
      <c r="S6055" s="33" t="s">
        <v>22</v>
      </c>
      <c r="T6055" s="33" t="s">
        <v>21</v>
      </c>
      <c r="U6055" s="33" t="s">
        <v>26689</v>
      </c>
      <c r="V6055" s="33" t="s">
        <v>26484</v>
      </c>
      <c r="W6055" s="33" t="s">
        <v>26483</v>
      </c>
      <c r="X6055" s="33" t="s">
        <v>93</v>
      </c>
      <c r="Y6055" s="33">
        <v>531</v>
      </c>
      <c r="AA6055" s="33" t="s">
        <v>42843</v>
      </c>
      <c r="AB6055" s="33">
        <v>2390</v>
      </c>
      <c r="AC6055" s="103">
        <v>15866</v>
      </c>
    </row>
    <row r="6056" spans="1:29" ht="13" customHeight="1" x14ac:dyDescent="0.2">
      <c r="A6056" s="33" t="s">
        <v>3143</v>
      </c>
      <c r="B6056" s="33">
        <v>34</v>
      </c>
      <c r="C6056" s="33" t="s">
        <v>13</v>
      </c>
      <c r="D6056" s="33" t="s">
        <v>30</v>
      </c>
      <c r="E6056" s="33" t="s">
        <v>3144</v>
      </c>
      <c r="F6056" s="94">
        <v>42083</v>
      </c>
      <c r="G6056" s="33" t="s">
        <v>3145</v>
      </c>
      <c r="H6056" s="33" t="s">
        <v>3146</v>
      </c>
      <c r="I6056" s="33" t="s">
        <v>366</v>
      </c>
      <c r="J6056" s="62" t="s">
        <v>3147</v>
      </c>
      <c r="K6056" s="33" t="s">
        <v>2439</v>
      </c>
      <c r="L6056" s="33" t="s">
        <v>1898</v>
      </c>
      <c r="M6056" s="1" t="s">
        <v>45918</v>
      </c>
      <c r="N6056" s="33" t="s">
        <v>20</v>
      </c>
      <c r="O6056" s="33" t="s">
        <v>3148</v>
      </c>
      <c r="P6056" s="33" t="s">
        <v>45771</v>
      </c>
      <c r="Q6056" s="33" t="s">
        <v>29986</v>
      </c>
      <c r="R6056" s="39" t="s">
        <v>3149</v>
      </c>
      <c r="S6056" s="33" t="s">
        <v>22</v>
      </c>
      <c r="T6056" s="33" t="s">
        <v>21</v>
      </c>
      <c r="U6056" s="33" t="s">
        <v>26689</v>
      </c>
      <c r="V6056" s="33" t="s">
        <v>26484</v>
      </c>
      <c r="W6056" s="33" t="s">
        <v>26485</v>
      </c>
      <c r="X6056" s="33" t="s">
        <v>93</v>
      </c>
      <c r="Y6056" s="33">
        <v>310</v>
      </c>
      <c r="AA6056" s="33" t="s">
        <v>42843</v>
      </c>
      <c r="AB6056" s="33">
        <v>2389</v>
      </c>
      <c r="AC6056" s="103">
        <v>15875</v>
      </c>
    </row>
    <row r="6057" spans="1:29" ht="13" customHeight="1" x14ac:dyDescent="0.2">
      <c r="A6057" s="33" t="s">
        <v>3136</v>
      </c>
      <c r="B6057" s="33">
        <v>63</v>
      </c>
      <c r="C6057" s="33" t="s">
        <v>13</v>
      </c>
      <c r="D6057" s="33" t="s">
        <v>78</v>
      </c>
      <c r="E6057" s="33" t="s">
        <v>3137</v>
      </c>
      <c r="F6057" s="94">
        <v>42083</v>
      </c>
      <c r="G6057" s="33" t="s">
        <v>3138</v>
      </c>
      <c r="H6057" s="33" t="s">
        <v>3139</v>
      </c>
      <c r="I6057" s="33" t="s">
        <v>18</v>
      </c>
      <c r="J6057" s="62">
        <v>70062</v>
      </c>
      <c r="K6057" s="33" t="s">
        <v>1655</v>
      </c>
      <c r="L6057" s="33" t="s">
        <v>3141</v>
      </c>
      <c r="M6057" s="1" t="s">
        <v>45981</v>
      </c>
      <c r="N6057" s="33" t="s">
        <v>20</v>
      </c>
      <c r="O6057" s="33" t="s">
        <v>3142</v>
      </c>
      <c r="P6057" s="33" t="s">
        <v>504</v>
      </c>
      <c r="Q6057" s="33" t="s">
        <v>29986</v>
      </c>
      <c r="R6057" s="39" t="s">
        <v>3137</v>
      </c>
      <c r="S6057" s="33" t="s">
        <v>509</v>
      </c>
      <c r="T6057" s="33" t="s">
        <v>21</v>
      </c>
      <c r="U6057" s="33" t="s">
        <v>26505</v>
      </c>
      <c r="V6057" s="33" t="s">
        <v>26484</v>
      </c>
      <c r="W6057" s="33" t="s">
        <v>26485</v>
      </c>
      <c r="X6057" s="33" t="s">
        <v>93</v>
      </c>
      <c r="Y6057" s="33">
        <v>308</v>
      </c>
      <c r="AA6057" s="33" t="s">
        <v>42844</v>
      </c>
      <c r="AB6057" s="33">
        <v>2391</v>
      </c>
      <c r="AC6057" s="103">
        <v>15874</v>
      </c>
    </row>
    <row r="6058" spans="1:29" ht="13" customHeight="1" x14ac:dyDescent="0.2">
      <c r="A6058" s="33" t="s">
        <v>3156</v>
      </c>
      <c r="B6058" s="33">
        <v>16</v>
      </c>
      <c r="C6058" s="33" t="s">
        <v>13</v>
      </c>
      <c r="D6058" s="33" t="s">
        <v>78</v>
      </c>
      <c r="E6058" s="33" t="s">
        <v>3157</v>
      </c>
      <c r="F6058" s="94">
        <v>42082</v>
      </c>
      <c r="G6058" s="33" t="s">
        <v>3158</v>
      </c>
      <c r="H6058" s="33" t="s">
        <v>600</v>
      </c>
      <c r="I6058" s="33" t="s">
        <v>55</v>
      </c>
      <c r="J6058" s="62" t="s">
        <v>3159</v>
      </c>
      <c r="K6058" s="33" t="s">
        <v>601</v>
      </c>
      <c r="L6058" s="33" t="s">
        <v>602</v>
      </c>
      <c r="M6058" s="1" t="s">
        <v>49877</v>
      </c>
      <c r="N6058" s="33" t="s">
        <v>20</v>
      </c>
      <c r="O6058" s="33" t="s">
        <v>3160</v>
      </c>
      <c r="P6058" s="33" t="s">
        <v>45771</v>
      </c>
      <c r="Q6058" s="33" t="s">
        <v>29986</v>
      </c>
      <c r="R6058" s="39" t="s">
        <v>3161</v>
      </c>
      <c r="S6058" s="33" t="s">
        <v>22</v>
      </c>
      <c r="T6058" s="33" t="s">
        <v>21</v>
      </c>
      <c r="U6058" s="33" t="s">
        <v>26689</v>
      </c>
      <c r="V6058" s="33" t="s">
        <v>26484</v>
      </c>
      <c r="W6058" s="33" t="s">
        <v>26483</v>
      </c>
      <c r="X6058" s="33" t="s">
        <v>93</v>
      </c>
      <c r="Y6058" s="33">
        <v>265</v>
      </c>
      <c r="AA6058" s="33" t="s">
        <v>42842</v>
      </c>
      <c r="AB6058" s="33">
        <v>2384</v>
      </c>
      <c r="AC6058" s="103">
        <v>15870</v>
      </c>
    </row>
    <row r="6059" spans="1:29" ht="13" customHeight="1" x14ac:dyDescent="0.2">
      <c r="A6059" s="33" t="s">
        <v>3205</v>
      </c>
      <c r="B6059" s="33">
        <v>31</v>
      </c>
      <c r="C6059" s="33" t="s">
        <v>13</v>
      </c>
      <c r="D6059" s="33" t="s">
        <v>30</v>
      </c>
      <c r="E6059" s="33" t="s">
        <v>3206</v>
      </c>
      <c r="F6059" s="94">
        <v>42082</v>
      </c>
      <c r="G6059" s="33" t="s">
        <v>3207</v>
      </c>
      <c r="H6059" s="33" t="s">
        <v>3208</v>
      </c>
      <c r="I6059" s="33" t="s">
        <v>732</v>
      </c>
      <c r="J6059" s="62" t="s">
        <v>3209</v>
      </c>
      <c r="K6059" s="33" t="s">
        <v>3210</v>
      </c>
      <c r="L6059" s="33" t="s">
        <v>3211</v>
      </c>
      <c r="M6059" s="1" t="s">
        <v>46525</v>
      </c>
      <c r="N6059" s="33" t="s">
        <v>20</v>
      </c>
      <c r="O6059" s="33" t="s">
        <v>3212</v>
      </c>
      <c r="P6059" s="33" t="s">
        <v>947</v>
      </c>
      <c r="Q6059" s="33" t="s">
        <v>29986</v>
      </c>
      <c r="R6059" s="39" t="s">
        <v>3213</v>
      </c>
      <c r="S6059" s="33" t="s">
        <v>22</v>
      </c>
      <c r="T6059" s="33" t="s">
        <v>21</v>
      </c>
      <c r="U6059" s="33" t="s">
        <v>26689</v>
      </c>
      <c r="V6059" s="33" t="s">
        <v>26484</v>
      </c>
      <c r="W6059" s="33" t="s">
        <v>26485</v>
      </c>
      <c r="X6059" s="33" t="s">
        <v>509</v>
      </c>
      <c r="Y6059" s="33">
        <v>230</v>
      </c>
      <c r="AA6059" s="33" t="s">
        <v>42843</v>
      </c>
      <c r="AB6059" s="33">
        <v>2383</v>
      </c>
      <c r="AC6059" s="103">
        <v>15863</v>
      </c>
    </row>
    <row r="6060" spans="1:29" ht="13" customHeight="1" x14ac:dyDescent="0.2">
      <c r="A6060" s="33" t="s">
        <v>3177</v>
      </c>
      <c r="B6060" s="33">
        <v>36</v>
      </c>
      <c r="C6060" s="33" t="s">
        <v>13</v>
      </c>
      <c r="D6060" s="33" t="s">
        <v>30</v>
      </c>
      <c r="E6060" s="33" t="s">
        <v>3178</v>
      </c>
      <c r="F6060" s="94">
        <v>42082</v>
      </c>
      <c r="G6060" s="33" t="s">
        <v>3179</v>
      </c>
      <c r="H6060" s="33" t="s">
        <v>628</v>
      </c>
      <c r="I6060" s="33" t="s">
        <v>38</v>
      </c>
      <c r="J6060" s="62" t="s">
        <v>3180</v>
      </c>
      <c r="K6060" s="33" t="s">
        <v>629</v>
      </c>
      <c r="L6060" s="33" t="s">
        <v>630</v>
      </c>
      <c r="M6060" s="1" t="s">
        <v>46534</v>
      </c>
      <c r="N6060" s="33" t="s">
        <v>20</v>
      </c>
      <c r="O6060" s="33" t="s">
        <v>3181</v>
      </c>
      <c r="P6060" s="33" t="s">
        <v>504</v>
      </c>
      <c r="Q6060" s="33" t="s">
        <v>29986</v>
      </c>
      <c r="R6060" s="39" t="s">
        <v>3182</v>
      </c>
      <c r="S6060" s="33" t="s">
        <v>509</v>
      </c>
      <c r="T6060" s="33" t="s">
        <v>21</v>
      </c>
      <c r="U6060" s="33" t="s">
        <v>26689</v>
      </c>
      <c r="V6060" s="33" t="s">
        <v>26484</v>
      </c>
      <c r="W6060" s="33" t="s">
        <v>26485</v>
      </c>
      <c r="X6060" s="33" t="s">
        <v>93</v>
      </c>
      <c r="Y6060" s="33">
        <v>306</v>
      </c>
      <c r="AA6060" s="33" t="s">
        <v>42844</v>
      </c>
      <c r="AB6060" s="33">
        <v>2385</v>
      </c>
      <c r="AC6060" s="103">
        <v>15871</v>
      </c>
    </row>
    <row r="6061" spans="1:29" ht="13" customHeight="1" x14ac:dyDescent="0.2">
      <c r="A6061" s="33" t="s">
        <v>3183</v>
      </c>
      <c r="B6061" s="33">
        <v>39</v>
      </c>
      <c r="C6061" s="33" t="s">
        <v>13</v>
      </c>
      <c r="D6061" s="33" t="s">
        <v>30</v>
      </c>
      <c r="E6061" s="33" t="s">
        <v>3184</v>
      </c>
      <c r="F6061" s="94">
        <v>42082</v>
      </c>
      <c r="G6061" s="33" t="s">
        <v>3185</v>
      </c>
      <c r="H6061" s="33" t="s">
        <v>3186</v>
      </c>
      <c r="I6061" s="33" t="s">
        <v>87</v>
      </c>
      <c r="J6061" s="62" t="s">
        <v>3187</v>
      </c>
      <c r="K6061" s="33" t="s">
        <v>1917</v>
      </c>
      <c r="L6061" s="33" t="s">
        <v>319</v>
      </c>
      <c r="M6061" s="1" t="s">
        <v>48324</v>
      </c>
      <c r="N6061" s="33" t="s">
        <v>20</v>
      </c>
      <c r="O6061" s="33" t="s">
        <v>3188</v>
      </c>
      <c r="P6061" s="33" t="s">
        <v>947</v>
      </c>
      <c r="Q6061" s="33" t="s">
        <v>29986</v>
      </c>
      <c r="R6061" s="39" t="s">
        <v>3189</v>
      </c>
      <c r="S6061" s="33" t="s">
        <v>509</v>
      </c>
      <c r="T6061" s="33" t="s">
        <v>21</v>
      </c>
      <c r="U6061" s="33" t="s">
        <v>26524</v>
      </c>
      <c r="V6061" s="33" t="s">
        <v>26482</v>
      </c>
      <c r="W6061" s="33" t="s">
        <v>26485</v>
      </c>
      <c r="X6061" s="33" t="s">
        <v>509</v>
      </c>
      <c r="Y6061" s="33">
        <v>228</v>
      </c>
      <c r="AA6061" s="33" t="s">
        <v>42843</v>
      </c>
      <c r="AB6061" s="33">
        <v>2382</v>
      </c>
      <c r="AC6061" s="103">
        <v>15869</v>
      </c>
    </row>
    <row r="6062" spans="1:29" ht="13" customHeight="1" x14ac:dyDescent="0.2">
      <c r="A6062" s="33" t="s">
        <v>3150</v>
      </c>
      <c r="B6062" s="33">
        <v>18</v>
      </c>
      <c r="C6062" s="33" t="s">
        <v>13</v>
      </c>
      <c r="D6062" s="33" t="s">
        <v>78</v>
      </c>
      <c r="F6062" s="94">
        <v>42082</v>
      </c>
      <c r="G6062" s="33" t="s">
        <v>3151</v>
      </c>
      <c r="H6062" s="33" t="s">
        <v>921</v>
      </c>
      <c r="I6062" s="33" t="s">
        <v>62</v>
      </c>
      <c r="J6062" s="62" t="s">
        <v>3152</v>
      </c>
      <c r="K6062" s="33" t="s">
        <v>94</v>
      </c>
      <c r="L6062" s="33" t="s">
        <v>29539</v>
      </c>
      <c r="M6062" s="1" t="s">
        <v>46109</v>
      </c>
      <c r="N6062" s="33" t="s">
        <v>20</v>
      </c>
      <c r="O6062" s="33" t="s">
        <v>3154</v>
      </c>
      <c r="P6062" s="33" t="s">
        <v>28749</v>
      </c>
      <c r="Q6062" s="33" t="s">
        <v>18502</v>
      </c>
      <c r="R6062" s="39" t="s">
        <v>3155</v>
      </c>
      <c r="S6062" s="33" t="s">
        <v>22</v>
      </c>
      <c r="T6062" s="33" t="s">
        <v>45897</v>
      </c>
      <c r="U6062" s="33" t="s">
        <v>49804</v>
      </c>
      <c r="V6062" s="33" t="s">
        <v>26484</v>
      </c>
      <c r="W6062" s="33" t="s">
        <v>26485</v>
      </c>
      <c r="X6062" s="33" t="s">
        <v>93</v>
      </c>
      <c r="Y6062" s="33">
        <v>229</v>
      </c>
      <c r="AA6062" s="33" t="s">
        <v>42842</v>
      </c>
      <c r="AB6062" s="33">
        <v>2386</v>
      </c>
      <c r="AC6062" s="103">
        <v>15868</v>
      </c>
    </row>
    <row r="6063" spans="1:29" ht="13" customHeight="1" x14ac:dyDescent="0.2">
      <c r="A6063" s="33" t="s">
        <v>3170</v>
      </c>
      <c r="B6063" s="33">
        <v>20</v>
      </c>
      <c r="C6063" s="33" t="s">
        <v>13</v>
      </c>
      <c r="D6063" s="33" t="s">
        <v>30</v>
      </c>
      <c r="E6063" s="33" t="s">
        <v>18837</v>
      </c>
      <c r="F6063" s="94">
        <v>42082</v>
      </c>
      <c r="G6063" s="33" t="s">
        <v>3171</v>
      </c>
      <c r="H6063" s="33" t="s">
        <v>3172</v>
      </c>
      <c r="I6063" s="33" t="s">
        <v>281</v>
      </c>
      <c r="J6063" s="62" t="s">
        <v>3173</v>
      </c>
      <c r="K6063" s="33" t="s">
        <v>3174</v>
      </c>
      <c r="L6063" s="33" t="s">
        <v>4345</v>
      </c>
      <c r="M6063" s="1" t="s">
        <v>46425</v>
      </c>
      <c r="N6063" s="33" t="s">
        <v>20</v>
      </c>
      <c r="O6063" s="33" t="s">
        <v>3175</v>
      </c>
      <c r="P6063" s="33" t="s">
        <v>947</v>
      </c>
      <c r="Q6063" s="33" t="s">
        <v>29986</v>
      </c>
      <c r="R6063" s="39" t="s">
        <v>3176</v>
      </c>
      <c r="S6063" s="33" t="s">
        <v>509</v>
      </c>
      <c r="T6063" s="33" t="s">
        <v>45897</v>
      </c>
      <c r="U6063" s="33" t="s">
        <v>49804</v>
      </c>
      <c r="V6063" s="33" t="s">
        <v>26484</v>
      </c>
      <c r="W6063" s="33" t="s">
        <v>26485</v>
      </c>
      <c r="X6063" s="33" t="s">
        <v>93</v>
      </c>
      <c r="Y6063" s="33">
        <v>295</v>
      </c>
      <c r="AA6063" s="33" t="s">
        <v>42843</v>
      </c>
      <c r="AB6063" s="33">
        <v>2387</v>
      </c>
      <c r="AC6063" s="103">
        <v>15865</v>
      </c>
    </row>
    <row r="6064" spans="1:29" ht="13" customHeight="1" x14ac:dyDescent="0.2">
      <c r="A6064" s="33" t="s">
        <v>3162</v>
      </c>
      <c r="B6064" s="33">
        <v>29</v>
      </c>
      <c r="C6064" s="33" t="s">
        <v>13</v>
      </c>
      <c r="D6064" s="33" t="s">
        <v>30</v>
      </c>
      <c r="E6064" s="33" t="s">
        <v>3163</v>
      </c>
      <c r="F6064" s="94">
        <v>42082</v>
      </c>
      <c r="G6064" s="33" t="s">
        <v>3164</v>
      </c>
      <c r="H6064" s="33" t="s">
        <v>3165</v>
      </c>
      <c r="I6064" s="33" t="s">
        <v>62</v>
      </c>
      <c r="J6064" s="62" t="s">
        <v>3166</v>
      </c>
      <c r="K6064" s="33" t="s">
        <v>3167</v>
      </c>
      <c r="L6064" s="33" t="s">
        <v>3168</v>
      </c>
      <c r="M6064" s="1" t="s">
        <v>47662</v>
      </c>
      <c r="N6064" s="33" t="s">
        <v>20</v>
      </c>
      <c r="O6064" s="33" t="s">
        <v>19036</v>
      </c>
      <c r="P6064" s="33" t="s">
        <v>947</v>
      </c>
      <c r="Q6064" s="33" t="s">
        <v>29986</v>
      </c>
      <c r="R6064" s="39" t="s">
        <v>3169</v>
      </c>
      <c r="S6064" s="33" t="s">
        <v>901</v>
      </c>
      <c r="T6064" s="33" t="s">
        <v>45897</v>
      </c>
      <c r="U6064" s="51" t="s">
        <v>49804</v>
      </c>
      <c r="AA6064" s="33" t="s">
        <v>42844</v>
      </c>
      <c r="AB6064" s="33">
        <v>2388</v>
      </c>
      <c r="AC6064" s="103">
        <v>15867</v>
      </c>
    </row>
    <row r="6065" spans="1:29" ht="13" customHeight="1" x14ac:dyDescent="0.2">
      <c r="A6065" s="33" t="s">
        <v>18611</v>
      </c>
      <c r="B6065" s="33">
        <v>47</v>
      </c>
      <c r="C6065" s="33" t="s">
        <v>13</v>
      </c>
      <c r="D6065" s="33" t="s">
        <v>30</v>
      </c>
      <c r="F6065" s="94">
        <v>42081</v>
      </c>
      <c r="G6065" s="33" t="s">
        <v>18613</v>
      </c>
      <c r="H6065" s="33" t="s">
        <v>628</v>
      </c>
      <c r="I6065" s="33" t="s">
        <v>38</v>
      </c>
      <c r="J6065" s="62">
        <v>93301</v>
      </c>
      <c r="K6065" s="33" t="s">
        <v>629</v>
      </c>
      <c r="L6065" s="33" t="s">
        <v>630</v>
      </c>
      <c r="M6065" s="1" t="s">
        <v>46534</v>
      </c>
      <c r="N6065" s="33" t="s">
        <v>20</v>
      </c>
      <c r="O6065" s="33" t="s">
        <v>18614</v>
      </c>
      <c r="P6065" s="33" t="s">
        <v>504</v>
      </c>
      <c r="Q6065" s="33" t="s">
        <v>29986</v>
      </c>
      <c r="R6065" s="39" t="s">
        <v>18612</v>
      </c>
      <c r="S6065" s="33" t="s">
        <v>22</v>
      </c>
      <c r="T6065" s="33" t="s">
        <v>21</v>
      </c>
      <c r="U6065" s="33" t="s">
        <v>26682</v>
      </c>
      <c r="V6065" s="33" t="s">
        <v>26482</v>
      </c>
      <c r="W6065" s="33" t="s">
        <v>26485</v>
      </c>
      <c r="X6065" s="33" t="s">
        <v>93</v>
      </c>
      <c r="Y6065" s="33">
        <v>294</v>
      </c>
      <c r="AA6065" s="33" t="s">
        <v>42842</v>
      </c>
      <c r="AB6065" s="33">
        <v>2381</v>
      </c>
      <c r="AC6065" s="103">
        <v>15854</v>
      </c>
    </row>
    <row r="6066" spans="1:29" ht="13" customHeight="1" x14ac:dyDescent="0.2">
      <c r="A6066" s="33" t="s">
        <v>3214</v>
      </c>
      <c r="B6066" s="33">
        <v>49</v>
      </c>
      <c r="C6066" s="33" t="s">
        <v>102</v>
      </c>
      <c r="D6066" s="33" t="s">
        <v>30</v>
      </c>
      <c r="E6066" s="33" t="s">
        <v>3215</v>
      </c>
      <c r="F6066" s="94">
        <v>42081</v>
      </c>
      <c r="G6066" s="33" t="s">
        <v>3216</v>
      </c>
      <c r="H6066" s="33" t="s">
        <v>3217</v>
      </c>
      <c r="I6066" s="33" t="s">
        <v>111</v>
      </c>
      <c r="J6066" s="62" t="s">
        <v>3218</v>
      </c>
      <c r="K6066" s="33" t="s">
        <v>582</v>
      </c>
      <c r="L6066" s="33" t="s">
        <v>3056</v>
      </c>
      <c r="M6066" s="1" t="s">
        <v>46427</v>
      </c>
      <c r="N6066" s="33" t="s">
        <v>20</v>
      </c>
      <c r="O6066" s="33" t="s">
        <v>3219</v>
      </c>
      <c r="P6066" s="33" t="s">
        <v>45771</v>
      </c>
      <c r="Q6066" s="33" t="s">
        <v>29986</v>
      </c>
      <c r="R6066" s="39" t="s">
        <v>3220</v>
      </c>
      <c r="S6066" s="33" t="s">
        <v>93</v>
      </c>
      <c r="T6066" s="33" t="s">
        <v>21</v>
      </c>
      <c r="U6066" s="33" t="s">
        <v>26689</v>
      </c>
      <c r="V6066" s="33" t="s">
        <v>26484</v>
      </c>
      <c r="W6066" s="33" t="s">
        <v>26485</v>
      </c>
      <c r="X6066" s="33" t="s">
        <v>93</v>
      </c>
      <c r="Y6066" s="33">
        <v>225</v>
      </c>
      <c r="AA6066" s="33" t="s">
        <v>42844</v>
      </c>
      <c r="AB6066" s="33">
        <v>2379</v>
      </c>
      <c r="AC6066" s="103">
        <v>15862</v>
      </c>
    </row>
    <row r="6067" spans="1:29" ht="13" customHeight="1" x14ac:dyDescent="0.2">
      <c r="A6067" s="33" t="s">
        <v>3197</v>
      </c>
      <c r="B6067" s="33">
        <v>64</v>
      </c>
      <c r="C6067" s="33" t="s">
        <v>13</v>
      </c>
      <c r="D6067" s="33" t="s">
        <v>30</v>
      </c>
      <c r="E6067" s="33" t="s">
        <v>18334</v>
      </c>
      <c r="F6067" s="94">
        <v>42081</v>
      </c>
      <c r="G6067" s="33" t="s">
        <v>3198</v>
      </c>
      <c r="H6067" s="33" t="s">
        <v>3199</v>
      </c>
      <c r="I6067" s="33" t="s">
        <v>55</v>
      </c>
      <c r="J6067" s="62" t="s">
        <v>3200</v>
      </c>
      <c r="K6067" s="33" t="s">
        <v>3201</v>
      </c>
      <c r="L6067" s="33" t="s">
        <v>3202</v>
      </c>
      <c r="M6067" s="1" t="s">
        <v>45982</v>
      </c>
      <c r="N6067" s="33" t="s">
        <v>20</v>
      </c>
      <c r="O6067" s="33" t="s">
        <v>3203</v>
      </c>
      <c r="P6067" s="33" t="s">
        <v>45771</v>
      </c>
      <c r="Q6067" s="33" t="s">
        <v>29986</v>
      </c>
      <c r="R6067" s="39" t="s">
        <v>3204</v>
      </c>
      <c r="S6067" s="33" t="s">
        <v>509</v>
      </c>
      <c r="T6067" s="33" t="s">
        <v>21</v>
      </c>
      <c r="U6067" s="33" t="s">
        <v>26689</v>
      </c>
      <c r="V6067" s="33" t="s">
        <v>26484</v>
      </c>
      <c r="W6067" s="33" t="s">
        <v>26485</v>
      </c>
      <c r="X6067" s="33" t="s">
        <v>93</v>
      </c>
      <c r="Y6067" s="33">
        <v>226</v>
      </c>
      <c r="AA6067" s="33" t="s">
        <v>42842</v>
      </c>
      <c r="AB6067" s="33">
        <v>2380</v>
      </c>
      <c r="AC6067" s="103">
        <v>15864</v>
      </c>
    </row>
    <row r="6068" spans="1:29" ht="13" customHeight="1" x14ac:dyDescent="0.2">
      <c r="A6068" s="33" t="s">
        <v>3250</v>
      </c>
      <c r="B6068" s="33">
        <v>20</v>
      </c>
      <c r="C6068" s="33" t="s">
        <v>13</v>
      </c>
      <c r="D6068" s="33" t="s">
        <v>30</v>
      </c>
      <c r="E6068" s="33" t="s">
        <v>3251</v>
      </c>
      <c r="F6068" s="94">
        <v>42080</v>
      </c>
      <c r="G6068" s="33" t="s">
        <v>3252</v>
      </c>
      <c r="H6068" s="33" t="s">
        <v>3253</v>
      </c>
      <c r="I6068" s="33" t="s">
        <v>66</v>
      </c>
      <c r="J6068" s="62" t="s">
        <v>3254</v>
      </c>
      <c r="K6068" s="33" t="s">
        <v>1730</v>
      </c>
      <c r="L6068" s="33" t="s">
        <v>3255</v>
      </c>
      <c r="M6068" s="1" t="s">
        <v>48325</v>
      </c>
      <c r="N6068" s="33" t="s">
        <v>20</v>
      </c>
      <c r="O6068" s="33" t="s">
        <v>3256</v>
      </c>
      <c r="P6068" s="33" t="s">
        <v>947</v>
      </c>
      <c r="Q6068" s="33" t="s">
        <v>29986</v>
      </c>
      <c r="R6068" s="39" t="s">
        <v>3257</v>
      </c>
      <c r="S6068" s="33" t="s">
        <v>509</v>
      </c>
      <c r="T6068" s="33" t="s">
        <v>21</v>
      </c>
      <c r="U6068" s="33" t="s">
        <v>26689</v>
      </c>
      <c r="V6068" s="33" t="s">
        <v>26484</v>
      </c>
      <c r="W6068" s="33" t="s">
        <v>26485</v>
      </c>
      <c r="X6068" s="33" t="s">
        <v>93</v>
      </c>
      <c r="Y6068" s="33">
        <v>290</v>
      </c>
      <c r="AA6068" s="33" t="s">
        <v>42843</v>
      </c>
      <c r="AB6068" s="33">
        <v>2375</v>
      </c>
      <c r="AC6068" s="103">
        <v>15856</v>
      </c>
    </row>
    <row r="6069" spans="1:29" ht="13" customHeight="1" x14ac:dyDescent="0.2">
      <c r="A6069" s="33" t="s">
        <v>3237</v>
      </c>
      <c r="B6069" s="33">
        <v>24</v>
      </c>
      <c r="C6069" s="33" t="s">
        <v>13</v>
      </c>
      <c r="D6069" s="33" t="s">
        <v>30</v>
      </c>
      <c r="E6069" s="33" t="s">
        <v>3238</v>
      </c>
      <c r="F6069" s="94">
        <v>42080</v>
      </c>
      <c r="G6069" s="33" t="s">
        <v>3239</v>
      </c>
      <c r="H6069" s="33" t="s">
        <v>3240</v>
      </c>
      <c r="I6069" s="33" t="s">
        <v>337</v>
      </c>
      <c r="J6069" s="62" t="s">
        <v>3241</v>
      </c>
      <c r="K6069" s="33" t="s">
        <v>3242</v>
      </c>
      <c r="L6069" s="33" t="s">
        <v>36810</v>
      </c>
      <c r="M6069" s="1" t="s">
        <v>48326</v>
      </c>
      <c r="N6069" s="33" t="s">
        <v>20</v>
      </c>
      <c r="O6069" s="33" t="s">
        <v>3243</v>
      </c>
      <c r="P6069" s="33" t="s">
        <v>45771</v>
      </c>
      <c r="Q6069" s="33" t="s">
        <v>29986</v>
      </c>
      <c r="R6069" s="39" t="s">
        <v>3244</v>
      </c>
      <c r="S6069" s="33" t="s">
        <v>509</v>
      </c>
      <c r="T6069" s="33" t="s">
        <v>21</v>
      </c>
      <c r="U6069" s="33" t="s">
        <v>26689</v>
      </c>
      <c r="V6069" s="33" t="s">
        <v>26484</v>
      </c>
      <c r="W6069" s="33" t="s">
        <v>26486</v>
      </c>
      <c r="X6069" s="33" t="s">
        <v>93</v>
      </c>
      <c r="Y6069" s="33">
        <v>217</v>
      </c>
      <c r="AA6069" s="33" t="s">
        <v>42843</v>
      </c>
      <c r="AB6069" s="33">
        <v>2374</v>
      </c>
      <c r="AC6069" s="103">
        <v>15857</v>
      </c>
    </row>
    <row r="6070" spans="1:29" ht="13" customHeight="1" x14ac:dyDescent="0.2">
      <c r="A6070" s="33" t="s">
        <v>3245</v>
      </c>
      <c r="B6070" s="33">
        <v>49</v>
      </c>
      <c r="C6070" s="33" t="s">
        <v>13</v>
      </c>
      <c r="D6070" s="33" t="s">
        <v>30</v>
      </c>
      <c r="F6070" s="94">
        <v>42080</v>
      </c>
      <c r="G6070" s="33" t="s">
        <v>3246</v>
      </c>
      <c r="H6070" s="33" t="s">
        <v>1874</v>
      </c>
      <c r="I6070" s="33" t="s">
        <v>105</v>
      </c>
      <c r="J6070" s="62" t="s">
        <v>3247</v>
      </c>
      <c r="K6070" s="33" t="s">
        <v>401</v>
      </c>
      <c r="L6070" s="33" t="s">
        <v>1876</v>
      </c>
      <c r="M6070" s="1" t="s">
        <v>48057</v>
      </c>
      <c r="N6070" s="33" t="s">
        <v>20</v>
      </c>
      <c r="O6070" s="33" t="s">
        <v>3248</v>
      </c>
      <c r="P6070" s="33" t="s">
        <v>947</v>
      </c>
      <c r="Q6070" s="33" t="s">
        <v>29986</v>
      </c>
      <c r="R6070" s="39" t="s">
        <v>3249</v>
      </c>
      <c r="S6070" s="33" t="s">
        <v>509</v>
      </c>
      <c r="T6070" s="33" t="s">
        <v>21</v>
      </c>
      <c r="U6070" s="33" t="s">
        <v>26689</v>
      </c>
      <c r="V6070" s="33" t="s">
        <v>26484</v>
      </c>
      <c r="W6070" s="33" t="s">
        <v>26485</v>
      </c>
      <c r="X6070" s="33" t="s">
        <v>93</v>
      </c>
      <c r="Y6070" s="33">
        <v>216</v>
      </c>
      <c r="AA6070" s="33" t="s">
        <v>42844</v>
      </c>
      <c r="AB6070" s="33">
        <v>2373</v>
      </c>
      <c r="AC6070" s="103">
        <v>15855</v>
      </c>
    </row>
    <row r="6071" spans="1:29" ht="13" customHeight="1" x14ac:dyDescent="0.2">
      <c r="A6071" s="33" t="s">
        <v>3230</v>
      </c>
      <c r="B6071" s="33">
        <v>22</v>
      </c>
      <c r="C6071" s="33" t="s">
        <v>13</v>
      </c>
      <c r="D6071" s="33" t="s">
        <v>41</v>
      </c>
      <c r="E6071" s="33" t="s">
        <v>3231</v>
      </c>
      <c r="F6071" s="94">
        <v>42080</v>
      </c>
      <c r="G6071" s="33" t="s">
        <v>3232</v>
      </c>
      <c r="H6071" s="33" t="s">
        <v>1533</v>
      </c>
      <c r="I6071" s="33" t="s">
        <v>38</v>
      </c>
      <c r="J6071" s="62" t="s">
        <v>3233</v>
      </c>
      <c r="K6071" s="33" t="s">
        <v>1533</v>
      </c>
      <c r="L6071" s="33" t="s">
        <v>3234</v>
      </c>
      <c r="M6071" s="1" t="s">
        <v>48327</v>
      </c>
      <c r="N6071" s="33" t="s">
        <v>20</v>
      </c>
      <c r="O6071" s="33" t="s">
        <v>3235</v>
      </c>
      <c r="P6071" s="33" t="s">
        <v>947</v>
      </c>
      <c r="Q6071" s="33" t="s">
        <v>29986</v>
      </c>
      <c r="R6071" s="39" t="s">
        <v>3236</v>
      </c>
      <c r="S6071" s="33" t="s">
        <v>22</v>
      </c>
      <c r="T6071" s="33" t="s">
        <v>45897</v>
      </c>
      <c r="U6071" s="33" t="s">
        <v>49804</v>
      </c>
      <c r="V6071" s="33" t="s">
        <v>26487</v>
      </c>
      <c r="W6071" s="33" t="s">
        <v>26483</v>
      </c>
      <c r="X6071" s="33" t="s">
        <v>93</v>
      </c>
      <c r="Y6071" s="33">
        <v>292</v>
      </c>
      <c r="AA6071" s="33" t="s">
        <v>42844</v>
      </c>
      <c r="AB6071" s="33">
        <v>2376</v>
      </c>
      <c r="AC6071" s="103">
        <v>15858</v>
      </c>
    </row>
    <row r="6072" spans="1:29" ht="13" customHeight="1" x14ac:dyDescent="0.2">
      <c r="A6072" s="33" t="s">
        <v>3221</v>
      </c>
      <c r="B6072" s="33">
        <v>35</v>
      </c>
      <c r="C6072" s="33" t="s">
        <v>13</v>
      </c>
      <c r="D6072" s="33" t="s">
        <v>78</v>
      </c>
      <c r="E6072" s="33" t="s">
        <v>3222</v>
      </c>
      <c r="F6072" s="94">
        <v>42080</v>
      </c>
      <c r="G6072" s="33" t="s">
        <v>3223</v>
      </c>
      <c r="H6072" s="33" t="s">
        <v>3224</v>
      </c>
      <c r="I6072" s="33" t="s">
        <v>159</v>
      </c>
      <c r="J6072" s="62" t="s">
        <v>3225</v>
      </c>
      <c r="K6072" s="33" t="s">
        <v>3226</v>
      </c>
      <c r="L6072" s="33" t="s">
        <v>3227</v>
      </c>
      <c r="M6072" s="1" t="s">
        <v>46493</v>
      </c>
      <c r="N6072" s="33" t="s">
        <v>362</v>
      </c>
      <c r="O6072" s="33" t="s">
        <v>3228</v>
      </c>
      <c r="P6072" s="33" t="s">
        <v>45771</v>
      </c>
      <c r="Q6072" s="33" t="s">
        <v>29986</v>
      </c>
      <c r="R6072" s="39" t="s">
        <v>3229</v>
      </c>
      <c r="S6072" s="33" t="s">
        <v>901</v>
      </c>
      <c r="T6072" s="33" t="s">
        <v>45897</v>
      </c>
      <c r="U6072" s="51" t="s">
        <v>49804</v>
      </c>
      <c r="AA6072" s="33" t="s">
        <v>42844</v>
      </c>
      <c r="AB6072" s="33">
        <v>2377</v>
      </c>
      <c r="AC6072" s="103">
        <v>15859</v>
      </c>
    </row>
    <row r="6073" spans="1:29" ht="13" customHeight="1" x14ac:dyDescent="0.2">
      <c r="A6073" s="33" t="s">
        <v>3258</v>
      </c>
      <c r="B6073" s="33">
        <v>24</v>
      </c>
      <c r="C6073" s="33" t="s">
        <v>102</v>
      </c>
      <c r="D6073" s="33" t="s">
        <v>30</v>
      </c>
      <c r="E6073" s="33" t="s">
        <v>3259</v>
      </c>
      <c r="F6073" s="94">
        <v>42080</v>
      </c>
      <c r="G6073" s="33" t="s">
        <v>3260</v>
      </c>
      <c r="H6073" s="33" t="s">
        <v>883</v>
      </c>
      <c r="I6073" s="33" t="s">
        <v>38</v>
      </c>
      <c r="J6073" s="62" t="s">
        <v>3261</v>
      </c>
      <c r="K6073" s="33" t="s">
        <v>883</v>
      </c>
      <c r="L6073" s="33" t="s">
        <v>884</v>
      </c>
      <c r="M6073" s="1" t="s">
        <v>47221</v>
      </c>
      <c r="N6073" s="33" t="s">
        <v>20</v>
      </c>
      <c r="O6073" s="33" t="s">
        <v>3262</v>
      </c>
      <c r="P6073" s="33" t="s">
        <v>947</v>
      </c>
      <c r="Q6073" s="33" t="s">
        <v>29986</v>
      </c>
      <c r="R6073" s="39" t="s">
        <v>3263</v>
      </c>
      <c r="S6073" s="33" t="s">
        <v>509</v>
      </c>
      <c r="T6073" s="33" t="s">
        <v>350</v>
      </c>
      <c r="U6073" s="33" t="s">
        <v>26775</v>
      </c>
      <c r="V6073" s="33" t="s">
        <v>26482</v>
      </c>
      <c r="W6073" s="33" t="s">
        <v>26485</v>
      </c>
      <c r="X6073" s="33" t="s">
        <v>93</v>
      </c>
      <c r="Y6073" s="33">
        <v>221</v>
      </c>
      <c r="AA6073" s="33" t="s">
        <v>42842</v>
      </c>
      <c r="AB6073" s="33">
        <v>2378</v>
      </c>
      <c r="AC6073" s="103">
        <v>15861</v>
      </c>
    </row>
    <row r="6074" spans="1:29" ht="13" customHeight="1" x14ac:dyDescent="0.2">
      <c r="A6074" s="33" t="s">
        <v>3273</v>
      </c>
      <c r="B6074" s="33">
        <v>28</v>
      </c>
      <c r="C6074" s="33" t="s">
        <v>13</v>
      </c>
      <c r="D6074" s="33" t="s">
        <v>30</v>
      </c>
      <c r="E6074" s="33" t="s">
        <v>3274</v>
      </c>
      <c r="F6074" s="94">
        <v>42079</v>
      </c>
      <c r="G6074" s="33" t="s">
        <v>3275</v>
      </c>
      <c r="H6074" s="33" t="s">
        <v>3276</v>
      </c>
      <c r="I6074" s="33" t="s">
        <v>121</v>
      </c>
      <c r="J6074" s="62" t="s">
        <v>3277</v>
      </c>
      <c r="K6074" s="33" t="s">
        <v>3278</v>
      </c>
      <c r="L6074" s="33" t="s">
        <v>4508</v>
      </c>
      <c r="M6074" s="1" t="s">
        <v>46504</v>
      </c>
      <c r="N6074" s="33" t="s">
        <v>20</v>
      </c>
      <c r="O6074" s="33" t="s">
        <v>3279</v>
      </c>
      <c r="P6074" s="33" t="s">
        <v>947</v>
      </c>
      <c r="Q6074" s="33" t="s">
        <v>29986</v>
      </c>
      <c r="R6074" s="39" t="s">
        <v>3280</v>
      </c>
      <c r="S6074" s="33" t="s">
        <v>509</v>
      </c>
      <c r="T6074" s="33" t="s">
        <v>21</v>
      </c>
      <c r="U6074" s="33" t="s">
        <v>26689</v>
      </c>
      <c r="V6074" s="33" t="s">
        <v>26484</v>
      </c>
      <c r="W6074" s="33" t="s">
        <v>26485</v>
      </c>
      <c r="X6074" s="33" t="s">
        <v>93</v>
      </c>
      <c r="Y6074" s="33">
        <v>212</v>
      </c>
      <c r="AA6074" s="33" t="s">
        <v>42844</v>
      </c>
      <c r="AB6074" s="33">
        <v>2371</v>
      </c>
      <c r="AC6074" s="103">
        <v>15850</v>
      </c>
    </row>
    <row r="6075" spans="1:29" ht="13" customHeight="1" x14ac:dyDescent="0.2">
      <c r="A6075" s="33" t="s">
        <v>3269</v>
      </c>
      <c r="B6075" s="33">
        <v>52</v>
      </c>
      <c r="C6075" s="33" t="s">
        <v>13</v>
      </c>
      <c r="D6075" s="33" t="s">
        <v>30</v>
      </c>
      <c r="F6075" s="94">
        <v>42079</v>
      </c>
      <c r="G6075" s="33" t="s">
        <v>3270</v>
      </c>
      <c r="H6075" s="33" t="s">
        <v>776</v>
      </c>
      <c r="I6075" s="33" t="s">
        <v>337</v>
      </c>
      <c r="J6075" s="62" t="s">
        <v>3271</v>
      </c>
      <c r="K6075" s="33" t="s">
        <v>776</v>
      </c>
      <c r="L6075" s="33" t="s">
        <v>777</v>
      </c>
      <c r="M6075" s="1" t="s">
        <v>48208</v>
      </c>
      <c r="N6075" s="33" t="s">
        <v>20</v>
      </c>
      <c r="O6075" s="33" t="s">
        <v>19037</v>
      </c>
      <c r="P6075" s="33" t="s">
        <v>45771</v>
      </c>
      <c r="Q6075" s="33" t="s">
        <v>29986</v>
      </c>
      <c r="R6075" s="39" t="s">
        <v>3272</v>
      </c>
      <c r="S6075" s="33" t="s">
        <v>509</v>
      </c>
      <c r="T6075" s="33" t="s">
        <v>21</v>
      </c>
      <c r="U6075" s="33" t="s">
        <v>26689</v>
      </c>
      <c r="V6075" s="33" t="s">
        <v>26484</v>
      </c>
      <c r="W6075" s="33" t="s">
        <v>26485</v>
      </c>
      <c r="X6075" s="33" t="s">
        <v>93</v>
      </c>
      <c r="Y6075" s="33">
        <v>213</v>
      </c>
      <c r="AA6075" s="33" t="s">
        <v>42844</v>
      </c>
      <c r="AB6075" s="33">
        <v>2372</v>
      </c>
      <c r="AC6075" s="103">
        <v>15852</v>
      </c>
    </row>
    <row r="6076" spans="1:29" ht="13" customHeight="1" x14ac:dyDescent="0.2">
      <c r="A6076" s="33" t="s">
        <v>3289</v>
      </c>
      <c r="B6076" s="33">
        <v>27</v>
      </c>
      <c r="C6076" s="33" t="s">
        <v>13</v>
      </c>
      <c r="D6076" s="33" t="s">
        <v>30</v>
      </c>
      <c r="E6076" s="33" t="s">
        <v>3290</v>
      </c>
      <c r="F6076" s="94">
        <v>42078</v>
      </c>
      <c r="G6076" s="33" t="s">
        <v>3291</v>
      </c>
      <c r="H6076" s="33" t="s">
        <v>3292</v>
      </c>
      <c r="I6076" s="33" t="s">
        <v>618</v>
      </c>
      <c r="J6076" s="62" t="s">
        <v>3293</v>
      </c>
      <c r="K6076" s="33" t="s">
        <v>2150</v>
      </c>
      <c r="L6076" s="33" t="s">
        <v>2961</v>
      </c>
      <c r="M6076" s="1" t="s">
        <v>48328</v>
      </c>
      <c r="N6076" s="33" t="s">
        <v>20</v>
      </c>
      <c r="O6076" s="33" t="s">
        <v>3294</v>
      </c>
      <c r="P6076" s="33" t="s">
        <v>23031</v>
      </c>
      <c r="Q6076" s="33" t="s">
        <v>1081</v>
      </c>
      <c r="R6076" s="39" t="s">
        <v>3295</v>
      </c>
      <c r="S6076" s="33" t="s">
        <v>22</v>
      </c>
      <c r="T6076" s="33" t="s">
        <v>21</v>
      </c>
      <c r="U6076" s="33" t="s">
        <v>26505</v>
      </c>
      <c r="V6076" s="33" t="s">
        <v>26482</v>
      </c>
      <c r="W6076" s="33" t="s">
        <v>26485</v>
      </c>
      <c r="X6076" s="33" t="s">
        <v>93</v>
      </c>
      <c r="Y6076" s="33">
        <v>210</v>
      </c>
      <c r="AA6076" s="33" t="s">
        <v>42843</v>
      </c>
      <c r="AB6076" s="33">
        <v>2369</v>
      </c>
      <c r="AC6076" s="103">
        <v>15847</v>
      </c>
    </row>
    <row r="6077" spans="1:29" ht="13" customHeight="1" x14ac:dyDescent="0.2">
      <c r="A6077" s="33" t="s">
        <v>3281</v>
      </c>
      <c r="B6077" s="33">
        <v>41</v>
      </c>
      <c r="C6077" s="33" t="s">
        <v>13</v>
      </c>
      <c r="D6077" s="33" t="s">
        <v>30</v>
      </c>
      <c r="F6077" s="94">
        <v>42078</v>
      </c>
      <c r="G6077" s="33" t="s">
        <v>3282</v>
      </c>
      <c r="H6077" s="33" t="s">
        <v>3283</v>
      </c>
      <c r="I6077" s="33" t="s">
        <v>34</v>
      </c>
      <c r="J6077" s="62" t="s">
        <v>3284</v>
      </c>
      <c r="K6077" s="33" t="s">
        <v>3285</v>
      </c>
      <c r="L6077" s="33" t="s">
        <v>3286</v>
      </c>
      <c r="M6077" s="1" t="s">
        <v>48329</v>
      </c>
      <c r="N6077" s="33" t="s">
        <v>362</v>
      </c>
      <c r="O6077" s="33" t="s">
        <v>3287</v>
      </c>
      <c r="P6077" s="33" t="s">
        <v>37679</v>
      </c>
      <c r="Q6077" s="33" t="s">
        <v>29986</v>
      </c>
      <c r="R6077" s="39" t="s">
        <v>3288</v>
      </c>
      <c r="S6077" s="33" t="s">
        <v>509</v>
      </c>
      <c r="T6077" s="33" t="s">
        <v>45897</v>
      </c>
      <c r="U6077" s="51" t="s">
        <v>49804</v>
      </c>
      <c r="AA6077" s="33" t="s">
        <v>42844</v>
      </c>
      <c r="AB6077" s="33">
        <v>2370</v>
      </c>
      <c r="AC6077" s="103">
        <v>15846</v>
      </c>
    </row>
    <row r="6078" spans="1:29" ht="13" customHeight="1" x14ac:dyDescent="0.2">
      <c r="A6078" s="33" t="s">
        <v>3302</v>
      </c>
      <c r="B6078" s="33">
        <v>26</v>
      </c>
      <c r="C6078" s="33" t="s">
        <v>13</v>
      </c>
      <c r="D6078" s="33" t="s">
        <v>30</v>
      </c>
      <c r="E6078" s="33" t="s">
        <v>3303</v>
      </c>
      <c r="F6078" s="94">
        <v>42077</v>
      </c>
      <c r="G6078" s="33" t="s">
        <v>3304</v>
      </c>
      <c r="H6078" s="33" t="s">
        <v>3305</v>
      </c>
      <c r="I6078" s="33" t="s">
        <v>406</v>
      </c>
      <c r="J6078" s="62" t="s">
        <v>3306</v>
      </c>
      <c r="K6078" s="33" t="s">
        <v>3305</v>
      </c>
      <c r="L6078" s="33" t="s">
        <v>3307</v>
      </c>
      <c r="M6078" s="1" t="s">
        <v>48330</v>
      </c>
      <c r="N6078" s="33" t="s">
        <v>20</v>
      </c>
      <c r="O6078" s="33" t="s">
        <v>3308</v>
      </c>
      <c r="P6078" s="33" t="s">
        <v>947</v>
      </c>
      <c r="Q6078" s="33" t="s">
        <v>29986</v>
      </c>
      <c r="R6078" s="39" t="s">
        <v>3309</v>
      </c>
      <c r="S6078" s="33" t="s">
        <v>22</v>
      </c>
      <c r="T6078" s="33" t="s">
        <v>21</v>
      </c>
      <c r="U6078" s="33" t="s">
        <v>26689</v>
      </c>
      <c r="V6078" s="33" t="s">
        <v>26484</v>
      </c>
      <c r="W6078" s="33" t="s">
        <v>26483</v>
      </c>
      <c r="X6078" s="33" t="s">
        <v>93</v>
      </c>
      <c r="Y6078" s="33">
        <v>209</v>
      </c>
      <c r="AA6078" s="33" t="s">
        <v>42844</v>
      </c>
      <c r="AB6078" s="33">
        <v>2366</v>
      </c>
      <c r="AC6078" s="103">
        <v>15845</v>
      </c>
    </row>
    <row r="6079" spans="1:29" ht="13" customHeight="1" x14ac:dyDescent="0.2">
      <c r="A6079" s="33" t="s">
        <v>3296</v>
      </c>
      <c r="B6079" s="33">
        <v>29</v>
      </c>
      <c r="C6079" s="33" t="s">
        <v>13</v>
      </c>
      <c r="D6079" s="33" t="s">
        <v>41</v>
      </c>
      <c r="E6079" s="33" t="s">
        <v>3297</v>
      </c>
      <c r="F6079" s="94">
        <v>42077</v>
      </c>
      <c r="G6079" s="33" t="s">
        <v>3298</v>
      </c>
      <c r="H6079" s="33" t="s">
        <v>529</v>
      </c>
      <c r="I6079" s="33" t="s">
        <v>66</v>
      </c>
      <c r="J6079" s="62" t="s">
        <v>3299</v>
      </c>
      <c r="K6079" s="33" t="s">
        <v>530</v>
      </c>
      <c r="L6079" s="33" t="s">
        <v>531</v>
      </c>
      <c r="M6079" s="1" t="s">
        <v>46041</v>
      </c>
      <c r="N6079" s="33" t="s">
        <v>20</v>
      </c>
      <c r="O6079" s="33" t="s">
        <v>3300</v>
      </c>
      <c r="P6079" s="33" t="s">
        <v>947</v>
      </c>
      <c r="Q6079" s="33" t="s">
        <v>29986</v>
      </c>
      <c r="R6079" s="39" t="s">
        <v>3301</v>
      </c>
      <c r="S6079" s="33" t="s">
        <v>509</v>
      </c>
      <c r="T6079" s="33" t="s">
        <v>21</v>
      </c>
      <c r="U6079" s="33" t="s">
        <v>26689</v>
      </c>
      <c r="V6079" s="33" t="s">
        <v>26484</v>
      </c>
      <c r="W6079" s="33" t="s">
        <v>26485</v>
      </c>
      <c r="X6079" s="33" t="s">
        <v>93</v>
      </c>
      <c r="Y6079" s="33">
        <v>287</v>
      </c>
      <c r="AA6079" s="33" t="s">
        <v>42842</v>
      </c>
      <c r="AB6079" s="33">
        <v>2367</v>
      </c>
      <c r="AC6079" s="103">
        <v>15844</v>
      </c>
    </row>
    <row r="6080" spans="1:29" ht="13" customHeight="1" x14ac:dyDescent="0.2">
      <c r="A6080" s="33" t="s">
        <v>3334</v>
      </c>
      <c r="B6080" s="33">
        <v>53</v>
      </c>
      <c r="C6080" s="33" t="s">
        <v>13</v>
      </c>
      <c r="D6080" s="33" t="s">
        <v>30</v>
      </c>
      <c r="E6080" s="33" t="s">
        <v>3335</v>
      </c>
      <c r="F6080" s="94">
        <v>42077</v>
      </c>
      <c r="G6080" s="33" t="s">
        <v>3336</v>
      </c>
      <c r="H6080" s="33" t="s">
        <v>3337</v>
      </c>
      <c r="I6080" s="33" t="s">
        <v>138</v>
      </c>
      <c r="J6080" s="62" t="s">
        <v>3338</v>
      </c>
      <c r="K6080" s="33" t="s">
        <v>3339</v>
      </c>
      <c r="L6080" s="33" t="s">
        <v>15535</v>
      </c>
      <c r="M6080" s="1" t="s">
        <v>48246</v>
      </c>
      <c r="N6080" s="33" t="s">
        <v>20</v>
      </c>
      <c r="O6080" s="33" t="s">
        <v>3340</v>
      </c>
      <c r="P6080" s="33" t="s">
        <v>947</v>
      </c>
      <c r="Q6080" s="33" t="s">
        <v>29986</v>
      </c>
      <c r="R6080" s="39" t="s">
        <v>3341</v>
      </c>
      <c r="S6080" s="33" t="s">
        <v>509</v>
      </c>
      <c r="T6080" s="33" t="s">
        <v>21</v>
      </c>
      <c r="U6080" s="33" t="s">
        <v>26682</v>
      </c>
      <c r="V6080" s="33" t="s">
        <v>26482</v>
      </c>
      <c r="W6080" s="33" t="s">
        <v>26485</v>
      </c>
      <c r="X6080" s="33" t="s">
        <v>93</v>
      </c>
      <c r="Y6080" s="33">
        <v>208</v>
      </c>
      <c r="AA6080" s="33" t="s">
        <v>42844</v>
      </c>
      <c r="AB6080" s="33">
        <v>2368</v>
      </c>
      <c r="AC6080" s="103">
        <v>15838</v>
      </c>
    </row>
    <row r="6081" spans="1:29" ht="13" customHeight="1" x14ac:dyDescent="0.2">
      <c r="A6081" s="33" t="s">
        <v>3324</v>
      </c>
      <c r="B6081" s="33">
        <v>36</v>
      </c>
      <c r="C6081" s="33" t="s">
        <v>13</v>
      </c>
      <c r="D6081" s="33" t="s">
        <v>30</v>
      </c>
      <c r="F6081" s="94">
        <v>42076</v>
      </c>
      <c r="G6081" s="33" t="s">
        <v>3325</v>
      </c>
      <c r="H6081" s="33" t="s">
        <v>384</v>
      </c>
      <c r="I6081" s="33" t="s">
        <v>38</v>
      </c>
      <c r="J6081" s="62" t="s">
        <v>3326</v>
      </c>
      <c r="K6081" s="33" t="s">
        <v>287</v>
      </c>
      <c r="L6081" s="33" t="s">
        <v>385</v>
      </c>
      <c r="M6081" s="1" t="s">
        <v>45976</v>
      </c>
      <c r="N6081" s="33" t="s">
        <v>20</v>
      </c>
      <c r="O6081" s="33" t="s">
        <v>3327</v>
      </c>
      <c r="P6081" s="33" t="s">
        <v>947</v>
      </c>
      <c r="Q6081" s="33" t="s">
        <v>29986</v>
      </c>
      <c r="R6081" s="39" t="s">
        <v>3328</v>
      </c>
      <c r="S6081" s="33" t="s">
        <v>509</v>
      </c>
      <c r="T6081" s="33" t="s">
        <v>21</v>
      </c>
      <c r="U6081" s="33" t="s">
        <v>26682</v>
      </c>
      <c r="V6081" s="33" t="s">
        <v>26484</v>
      </c>
      <c r="W6081" s="33" t="s">
        <v>26485</v>
      </c>
      <c r="X6081" s="33" t="s">
        <v>93</v>
      </c>
      <c r="Y6081" s="33">
        <v>289</v>
      </c>
      <c r="AA6081" s="33" t="s">
        <v>42844</v>
      </c>
      <c r="AB6081" s="33">
        <v>2363</v>
      </c>
      <c r="AC6081" s="103">
        <v>15839</v>
      </c>
    </row>
    <row r="6082" spans="1:29" ht="13" customHeight="1" x14ac:dyDescent="0.2">
      <c r="A6082" s="33" t="s">
        <v>3316</v>
      </c>
      <c r="B6082" s="33">
        <v>41</v>
      </c>
      <c r="C6082" s="33" t="s">
        <v>13</v>
      </c>
      <c r="D6082" s="33" t="s">
        <v>41</v>
      </c>
      <c r="E6082" s="33" t="s">
        <v>3317</v>
      </c>
      <c r="F6082" s="94">
        <v>42076</v>
      </c>
      <c r="G6082" s="33" t="s">
        <v>3318</v>
      </c>
      <c r="H6082" s="33" t="s">
        <v>3319</v>
      </c>
      <c r="I6082" s="33" t="s">
        <v>38</v>
      </c>
      <c r="J6082" s="62" t="s">
        <v>3320</v>
      </c>
      <c r="K6082" s="33" t="s">
        <v>3319</v>
      </c>
      <c r="L6082" s="33" t="s">
        <v>3321</v>
      </c>
      <c r="M6082" s="1" t="s">
        <v>46908</v>
      </c>
      <c r="N6082" s="33" t="s">
        <v>20</v>
      </c>
      <c r="O6082" s="33" t="s">
        <v>3322</v>
      </c>
      <c r="P6082" s="33" t="s">
        <v>947</v>
      </c>
      <c r="Q6082" s="33" t="s">
        <v>29986</v>
      </c>
      <c r="R6082" s="39" t="s">
        <v>3323</v>
      </c>
      <c r="S6082" s="33" t="s">
        <v>22</v>
      </c>
      <c r="T6082" s="33" t="s">
        <v>21</v>
      </c>
      <c r="U6082" s="33" t="s">
        <v>26689</v>
      </c>
      <c r="V6082" s="33" t="s">
        <v>26482</v>
      </c>
      <c r="W6082" s="33" t="s">
        <v>19153</v>
      </c>
      <c r="X6082" s="33" t="s">
        <v>93</v>
      </c>
      <c r="Y6082" s="33">
        <v>207</v>
      </c>
      <c r="AA6082" s="33" t="s">
        <v>42844</v>
      </c>
      <c r="AB6082" s="33">
        <v>2361</v>
      </c>
      <c r="AC6082" s="103">
        <v>15842</v>
      </c>
    </row>
    <row r="6083" spans="1:29" ht="13" customHeight="1" x14ac:dyDescent="0.2">
      <c r="A6083" s="33" t="s">
        <v>3329</v>
      </c>
      <c r="B6083" s="33">
        <v>59</v>
      </c>
      <c r="C6083" s="33" t="s">
        <v>13</v>
      </c>
      <c r="D6083" s="33" t="s">
        <v>30</v>
      </c>
      <c r="F6083" s="94">
        <v>42076</v>
      </c>
      <c r="G6083" s="33" t="s">
        <v>3330</v>
      </c>
      <c r="H6083" s="33" t="s">
        <v>398</v>
      </c>
      <c r="I6083" s="33" t="s">
        <v>399</v>
      </c>
      <c r="J6083" s="62" t="s">
        <v>3331</v>
      </c>
      <c r="K6083" s="33" t="s">
        <v>401</v>
      </c>
      <c r="L6083" s="33" t="s">
        <v>5147</v>
      </c>
      <c r="M6083" s="1" t="s">
        <v>48899</v>
      </c>
      <c r="N6083" s="33" t="s">
        <v>20</v>
      </c>
      <c r="O6083" s="33" t="s">
        <v>3332</v>
      </c>
      <c r="P6083" s="33" t="s">
        <v>45771</v>
      </c>
      <c r="Q6083" s="33" t="s">
        <v>29986</v>
      </c>
      <c r="R6083" s="39" t="s">
        <v>3333</v>
      </c>
      <c r="S6083" s="33" t="s">
        <v>22</v>
      </c>
      <c r="T6083" s="33" t="s">
        <v>21</v>
      </c>
      <c r="U6083" s="33" t="s">
        <v>26689</v>
      </c>
      <c r="V6083" s="33" t="s">
        <v>26484</v>
      </c>
      <c r="W6083" s="33" t="s">
        <v>26485</v>
      </c>
      <c r="X6083" s="33" t="s">
        <v>93</v>
      </c>
      <c r="Y6083" s="33">
        <v>283</v>
      </c>
      <c r="AA6083" s="33" t="s">
        <v>42842</v>
      </c>
      <c r="AB6083" s="33">
        <v>2362</v>
      </c>
      <c r="AC6083" s="103">
        <v>15841</v>
      </c>
    </row>
    <row r="6084" spans="1:29" ht="13" customHeight="1" x14ac:dyDescent="0.2">
      <c r="A6084" s="33" t="s">
        <v>3310</v>
      </c>
      <c r="B6084" s="33">
        <v>23</v>
      </c>
      <c r="C6084" s="33" t="s">
        <v>13</v>
      </c>
      <c r="D6084" s="33" t="s">
        <v>41</v>
      </c>
      <c r="E6084" s="33" t="s">
        <v>3311</v>
      </c>
      <c r="F6084" s="94">
        <v>42076</v>
      </c>
      <c r="G6084" s="33" t="s">
        <v>3312</v>
      </c>
      <c r="H6084" s="33" t="s">
        <v>2642</v>
      </c>
      <c r="I6084" s="33" t="s">
        <v>38</v>
      </c>
      <c r="J6084" s="62" t="s">
        <v>3313</v>
      </c>
      <c r="K6084" s="33" t="s">
        <v>91</v>
      </c>
      <c r="L6084" s="33" t="s">
        <v>92</v>
      </c>
      <c r="M6084" s="1" t="s">
        <v>45984</v>
      </c>
      <c r="N6084" s="33" t="s">
        <v>20</v>
      </c>
      <c r="O6084" s="33" t="s">
        <v>3314</v>
      </c>
      <c r="P6084" s="33" t="s">
        <v>26653</v>
      </c>
      <c r="Q6084" s="33" t="s">
        <v>49765</v>
      </c>
      <c r="R6084" s="39" t="s">
        <v>3315</v>
      </c>
      <c r="S6084" s="33" t="s">
        <v>901</v>
      </c>
      <c r="T6084" s="33" t="s">
        <v>45897</v>
      </c>
      <c r="U6084" s="51" t="s">
        <v>49804</v>
      </c>
      <c r="AA6084" s="33" t="s">
        <v>42844</v>
      </c>
      <c r="AB6084" s="33">
        <v>2365</v>
      </c>
      <c r="AC6084" s="103">
        <v>15840</v>
      </c>
    </row>
    <row r="6085" spans="1:29" ht="13" customHeight="1" x14ac:dyDescent="0.2">
      <c r="A6085" s="33" t="s">
        <v>3349</v>
      </c>
      <c r="B6085" s="33">
        <v>32</v>
      </c>
      <c r="C6085" s="33" t="s">
        <v>13</v>
      </c>
      <c r="D6085" s="33" t="s">
        <v>41</v>
      </c>
      <c r="E6085" s="33" t="s">
        <v>3350</v>
      </c>
      <c r="F6085" s="94">
        <v>42076</v>
      </c>
      <c r="G6085" s="33" t="s">
        <v>3351</v>
      </c>
      <c r="H6085" s="33" t="s">
        <v>91</v>
      </c>
      <c r="I6085" s="33" t="s">
        <v>38</v>
      </c>
      <c r="J6085" s="62" t="s">
        <v>3352</v>
      </c>
      <c r="K6085" s="33" t="s">
        <v>91</v>
      </c>
      <c r="L6085" s="33" t="s">
        <v>383</v>
      </c>
      <c r="M6085" s="1" t="s">
        <v>45973</v>
      </c>
      <c r="N6085" s="33" t="s">
        <v>20</v>
      </c>
      <c r="O6085" s="33" t="s">
        <v>3353</v>
      </c>
      <c r="P6085" s="33" t="s">
        <v>947</v>
      </c>
      <c r="Q6085" s="33" t="s">
        <v>29986</v>
      </c>
      <c r="R6085" s="39" t="s">
        <v>3354</v>
      </c>
      <c r="S6085" s="33" t="s">
        <v>22</v>
      </c>
      <c r="T6085" s="33" t="s">
        <v>45897</v>
      </c>
      <c r="U6085" s="33" t="s">
        <v>49804</v>
      </c>
      <c r="V6085" s="33" t="s">
        <v>26482</v>
      </c>
      <c r="W6085" s="33" t="s">
        <v>26486</v>
      </c>
      <c r="X6085" s="33" t="s">
        <v>93</v>
      </c>
      <c r="Y6085" s="33">
        <v>351</v>
      </c>
      <c r="AA6085" s="33" t="s">
        <v>42842</v>
      </c>
      <c r="AB6085" s="33">
        <v>2364</v>
      </c>
      <c r="AC6085" s="103">
        <v>15836</v>
      </c>
    </row>
    <row r="6086" spans="1:29" ht="13" customHeight="1" x14ac:dyDescent="0.2">
      <c r="A6086" s="33" t="s">
        <v>3342</v>
      </c>
      <c r="B6086" s="33">
        <v>35</v>
      </c>
      <c r="C6086" s="33" t="s">
        <v>13</v>
      </c>
      <c r="D6086" s="33" t="s">
        <v>78</v>
      </c>
      <c r="F6086" s="94">
        <v>42075</v>
      </c>
      <c r="G6086" s="33" t="s">
        <v>3343</v>
      </c>
      <c r="H6086" s="33" t="s">
        <v>106</v>
      </c>
      <c r="I6086" s="33" t="s">
        <v>3344</v>
      </c>
      <c r="J6086" s="62" t="s">
        <v>3345</v>
      </c>
      <c r="K6086" s="33" t="s">
        <v>3346</v>
      </c>
      <c r="L6086" s="33" t="s">
        <v>3347</v>
      </c>
      <c r="M6086" s="1" t="s">
        <v>48929</v>
      </c>
      <c r="N6086" s="33" t="s">
        <v>20</v>
      </c>
      <c r="O6086" s="33" t="s">
        <v>27713</v>
      </c>
      <c r="P6086" s="33" t="s">
        <v>45771</v>
      </c>
      <c r="Q6086" s="33" t="s">
        <v>29986</v>
      </c>
      <c r="R6086" s="39" t="s">
        <v>3348</v>
      </c>
      <c r="S6086" s="33" t="s">
        <v>509</v>
      </c>
      <c r="T6086" s="33" t="s">
        <v>45897</v>
      </c>
      <c r="U6086" s="33" t="s">
        <v>49804</v>
      </c>
      <c r="V6086" s="33" t="s">
        <v>26482</v>
      </c>
      <c r="W6086" s="33" t="s">
        <v>26485</v>
      </c>
      <c r="X6086" s="33" t="s">
        <v>93</v>
      </c>
      <c r="Y6086" s="33">
        <v>282</v>
      </c>
      <c r="AA6086" s="33" t="s">
        <v>42842</v>
      </c>
      <c r="AB6086" s="33">
        <v>2360</v>
      </c>
      <c r="AC6086" s="103">
        <v>15835</v>
      </c>
    </row>
    <row r="6087" spans="1:29" ht="13" customHeight="1" x14ac:dyDescent="0.2">
      <c r="A6087" s="33" t="s">
        <v>3391</v>
      </c>
      <c r="B6087" s="33">
        <v>31</v>
      </c>
      <c r="C6087" s="33" t="s">
        <v>13</v>
      </c>
      <c r="D6087" s="33" t="s">
        <v>30</v>
      </c>
      <c r="E6087" s="33" t="s">
        <v>3392</v>
      </c>
      <c r="F6087" s="94">
        <v>42074</v>
      </c>
      <c r="G6087" s="33" t="s">
        <v>3393</v>
      </c>
      <c r="H6087" s="33" t="s">
        <v>1113</v>
      </c>
      <c r="I6087" s="33" t="s">
        <v>297</v>
      </c>
      <c r="J6087" s="62" t="s">
        <v>3394</v>
      </c>
      <c r="K6087" s="33" t="s">
        <v>1114</v>
      </c>
      <c r="L6087" s="33" t="s">
        <v>1115</v>
      </c>
      <c r="M6087" s="1" t="s">
        <v>46341</v>
      </c>
      <c r="N6087" s="33" t="s">
        <v>20</v>
      </c>
      <c r="O6087" s="33" t="s">
        <v>3395</v>
      </c>
      <c r="P6087" s="33" t="s">
        <v>947</v>
      </c>
      <c r="Q6087" s="33" t="s">
        <v>29986</v>
      </c>
      <c r="R6087" s="39" t="s">
        <v>3396</v>
      </c>
      <c r="S6087" s="33" t="s">
        <v>509</v>
      </c>
      <c r="T6087" s="33" t="s">
        <v>21</v>
      </c>
      <c r="U6087" s="33" t="s">
        <v>26689</v>
      </c>
      <c r="V6087" s="33" t="s">
        <v>26484</v>
      </c>
      <c r="W6087" s="33" t="s">
        <v>26485</v>
      </c>
      <c r="X6087" s="33" t="s">
        <v>93</v>
      </c>
      <c r="Y6087" s="33">
        <v>277</v>
      </c>
      <c r="AA6087" s="33" t="s">
        <v>42842</v>
      </c>
      <c r="AB6087" s="33">
        <v>2353</v>
      </c>
      <c r="AC6087" s="103">
        <v>15828</v>
      </c>
    </row>
    <row r="6088" spans="1:29" ht="13" customHeight="1" x14ac:dyDescent="0.2">
      <c r="A6088" s="33" t="s">
        <v>3367</v>
      </c>
      <c r="B6088" s="33">
        <v>39</v>
      </c>
      <c r="C6088" s="33" t="s">
        <v>13</v>
      </c>
      <c r="D6088" s="33" t="s">
        <v>41</v>
      </c>
      <c r="E6088" s="33" t="s">
        <v>3368</v>
      </c>
      <c r="F6088" s="94">
        <v>42074</v>
      </c>
      <c r="G6088" s="33" t="s">
        <v>3369</v>
      </c>
      <c r="H6088" s="33" t="s">
        <v>3370</v>
      </c>
      <c r="I6088" s="33" t="s">
        <v>38</v>
      </c>
      <c r="J6088" s="62" t="s">
        <v>3371</v>
      </c>
      <c r="K6088" s="33" t="s">
        <v>995</v>
      </c>
      <c r="L6088" s="33" t="s">
        <v>3372</v>
      </c>
      <c r="M6088" s="1" t="s">
        <v>46210</v>
      </c>
      <c r="N6088" s="33" t="s">
        <v>20</v>
      </c>
      <c r="O6088" s="33" t="s">
        <v>3373</v>
      </c>
      <c r="P6088" s="33" t="s">
        <v>947</v>
      </c>
      <c r="Q6088" s="33" t="s">
        <v>29986</v>
      </c>
      <c r="R6088" s="39" t="s">
        <v>3374</v>
      </c>
      <c r="S6088" s="33" t="s">
        <v>509</v>
      </c>
      <c r="T6088" s="33" t="s">
        <v>21</v>
      </c>
      <c r="U6088" s="33" t="s">
        <v>26689</v>
      </c>
      <c r="V6088" s="33" t="s">
        <v>26484</v>
      </c>
      <c r="W6088" s="33" t="s">
        <v>26485</v>
      </c>
      <c r="X6088" s="33" t="s">
        <v>93</v>
      </c>
      <c r="Y6088" s="33">
        <v>279</v>
      </c>
      <c r="AA6088" s="33" t="s">
        <v>42842</v>
      </c>
      <c r="AB6088" s="33">
        <v>2354</v>
      </c>
      <c r="AC6088" s="103">
        <v>15830</v>
      </c>
    </row>
    <row r="6089" spans="1:29" ht="13" customHeight="1" x14ac:dyDescent="0.2">
      <c r="A6089" s="33" t="s">
        <v>3424</v>
      </c>
      <c r="B6089" s="33">
        <v>53</v>
      </c>
      <c r="C6089" s="33" t="s">
        <v>13</v>
      </c>
      <c r="D6089" s="33" t="s">
        <v>30</v>
      </c>
      <c r="F6089" s="94">
        <v>42074</v>
      </c>
      <c r="G6089" s="33" t="s">
        <v>3425</v>
      </c>
      <c r="H6089" s="33" t="s">
        <v>3426</v>
      </c>
      <c r="I6089" s="33" t="s">
        <v>87</v>
      </c>
      <c r="J6089" s="62" t="s">
        <v>3427</v>
      </c>
      <c r="K6089" s="33" t="s">
        <v>1655</v>
      </c>
      <c r="L6089" s="33" t="s">
        <v>3428</v>
      </c>
      <c r="M6089" s="1" t="s">
        <v>46924</v>
      </c>
      <c r="N6089" s="33" t="s">
        <v>20</v>
      </c>
      <c r="O6089" s="33" t="s">
        <v>3429</v>
      </c>
      <c r="P6089" s="33" t="s">
        <v>45771</v>
      </c>
      <c r="Q6089" s="33" t="s">
        <v>29986</v>
      </c>
      <c r="R6089" s="39" t="s">
        <v>3430</v>
      </c>
      <c r="S6089" s="33" t="s">
        <v>509</v>
      </c>
      <c r="T6089" s="33" t="s">
        <v>21</v>
      </c>
      <c r="U6089" s="33" t="s">
        <v>26689</v>
      </c>
      <c r="V6089" s="33" t="s">
        <v>26484</v>
      </c>
      <c r="W6089" s="33" t="s">
        <v>26485</v>
      </c>
      <c r="X6089" s="33" t="s">
        <v>93</v>
      </c>
      <c r="Y6089" s="33">
        <v>581</v>
      </c>
      <c r="AA6089" s="33" t="s">
        <v>42844</v>
      </c>
      <c r="AB6089" s="33">
        <v>2356</v>
      </c>
      <c r="AC6089" s="103">
        <v>15823</v>
      </c>
    </row>
    <row r="6090" spans="1:29" ht="13" customHeight="1" x14ac:dyDescent="0.2">
      <c r="A6090" s="33" t="s">
        <v>3382</v>
      </c>
      <c r="B6090" s="33">
        <v>54</v>
      </c>
      <c r="C6090" s="33" t="s">
        <v>13</v>
      </c>
      <c r="D6090" s="33" t="s">
        <v>30</v>
      </c>
      <c r="E6090" s="33" t="s">
        <v>3383</v>
      </c>
      <c r="F6090" s="94">
        <v>42074</v>
      </c>
      <c r="G6090" s="33" t="s">
        <v>3384</v>
      </c>
      <c r="H6090" s="33" t="s">
        <v>3385</v>
      </c>
      <c r="I6090" s="33" t="s">
        <v>87</v>
      </c>
      <c r="J6090" s="62" t="s">
        <v>3386</v>
      </c>
      <c r="K6090" s="33" t="s">
        <v>3387</v>
      </c>
      <c r="L6090" s="33" t="s">
        <v>3388</v>
      </c>
      <c r="M6090" s="1" t="s">
        <v>47246</v>
      </c>
      <c r="N6090" s="33" t="s">
        <v>20</v>
      </c>
      <c r="O6090" s="33" t="s">
        <v>3389</v>
      </c>
      <c r="P6090" s="33" t="s">
        <v>947</v>
      </c>
      <c r="Q6090" s="33" t="s">
        <v>29986</v>
      </c>
      <c r="R6090" s="39" t="s">
        <v>3390</v>
      </c>
      <c r="S6090" s="33" t="s">
        <v>509</v>
      </c>
      <c r="T6090" s="33" t="s">
        <v>21</v>
      </c>
      <c r="U6090" s="33" t="s">
        <v>26689</v>
      </c>
      <c r="V6090" s="33" t="s">
        <v>26484</v>
      </c>
      <c r="W6090" s="33" t="s">
        <v>26485</v>
      </c>
      <c r="X6090" s="33" t="s">
        <v>93</v>
      </c>
      <c r="Y6090" s="33">
        <v>307</v>
      </c>
      <c r="AA6090" s="33" t="s">
        <v>42843</v>
      </c>
      <c r="AB6090" s="33">
        <v>2355</v>
      </c>
      <c r="AC6090" s="103">
        <v>15833</v>
      </c>
    </row>
    <row r="6091" spans="1:29" ht="13" customHeight="1" x14ac:dyDescent="0.2">
      <c r="A6091" s="33" t="s">
        <v>3397</v>
      </c>
      <c r="B6091" s="33">
        <v>31</v>
      </c>
      <c r="C6091" s="33" t="s">
        <v>13</v>
      </c>
      <c r="D6091" s="33" t="s">
        <v>30</v>
      </c>
      <c r="E6091" s="33" t="s">
        <v>3398</v>
      </c>
      <c r="F6091" s="94">
        <v>42074</v>
      </c>
      <c r="G6091" s="33" t="s">
        <v>3399</v>
      </c>
      <c r="H6091" s="33" t="s">
        <v>3400</v>
      </c>
      <c r="I6091" s="33" t="s">
        <v>111</v>
      </c>
      <c r="J6091" s="62" t="s">
        <v>3401</v>
      </c>
      <c r="K6091" s="33" t="s">
        <v>3402</v>
      </c>
      <c r="L6091" s="33" t="s">
        <v>13303</v>
      </c>
      <c r="M6091" s="1" t="s">
        <v>47521</v>
      </c>
      <c r="N6091" s="33" t="s">
        <v>20</v>
      </c>
      <c r="O6091" s="33" t="s">
        <v>3403</v>
      </c>
      <c r="P6091" s="33" t="s">
        <v>947</v>
      </c>
      <c r="Q6091" s="33" t="s">
        <v>29986</v>
      </c>
      <c r="R6091" s="39" t="s">
        <v>3404</v>
      </c>
      <c r="S6091" s="33" t="s">
        <v>509</v>
      </c>
      <c r="T6091" s="33" t="s">
        <v>45897</v>
      </c>
      <c r="U6091" s="33" t="s">
        <v>39851</v>
      </c>
      <c r="V6091" s="33" t="s">
        <v>26484</v>
      </c>
      <c r="W6091" s="33" t="s">
        <v>26485</v>
      </c>
      <c r="X6091" s="33" t="s">
        <v>93</v>
      </c>
      <c r="Y6091" s="33">
        <v>281</v>
      </c>
      <c r="AA6091" s="33" t="s">
        <v>42844</v>
      </c>
      <c r="AB6091" s="33">
        <v>2357</v>
      </c>
      <c r="AC6091" s="103">
        <v>15832</v>
      </c>
    </row>
    <row r="6092" spans="1:29" ht="13" customHeight="1" x14ac:dyDescent="0.2">
      <c r="A6092" s="33" t="s">
        <v>3375</v>
      </c>
      <c r="B6092" s="33">
        <v>25</v>
      </c>
      <c r="C6092" s="33" t="s">
        <v>13</v>
      </c>
      <c r="D6092" s="33" t="s">
        <v>41</v>
      </c>
      <c r="F6092" s="94">
        <v>42074</v>
      </c>
      <c r="G6092" s="33" t="s">
        <v>3376</v>
      </c>
      <c r="H6092" s="33" t="s">
        <v>3377</v>
      </c>
      <c r="I6092" s="33" t="s">
        <v>38</v>
      </c>
      <c r="J6092" s="62" t="s">
        <v>3378</v>
      </c>
      <c r="K6092" s="33" t="s">
        <v>91</v>
      </c>
      <c r="L6092" s="33" t="s">
        <v>3379</v>
      </c>
      <c r="M6092" s="1" t="s">
        <v>47327</v>
      </c>
      <c r="N6092" s="33" t="s">
        <v>20</v>
      </c>
      <c r="O6092" s="33" t="s">
        <v>3380</v>
      </c>
      <c r="P6092" s="33" t="s">
        <v>947</v>
      </c>
      <c r="Q6092" s="33" t="s">
        <v>29986</v>
      </c>
      <c r="R6092" s="39" t="s">
        <v>3381</v>
      </c>
      <c r="S6092" s="33" t="s">
        <v>22</v>
      </c>
      <c r="T6092" s="33" t="s">
        <v>350</v>
      </c>
      <c r="U6092" s="33" t="s">
        <v>26775</v>
      </c>
      <c r="V6092" s="33" t="s">
        <v>26482</v>
      </c>
      <c r="W6092" s="33" t="s">
        <v>26485</v>
      </c>
      <c r="X6092" s="33" t="s">
        <v>93</v>
      </c>
      <c r="Y6092" s="33">
        <v>796</v>
      </c>
      <c r="AA6092" s="33" t="s">
        <v>42842</v>
      </c>
      <c r="AB6092" s="33">
        <v>2359</v>
      </c>
      <c r="AC6092" s="103">
        <v>15831</v>
      </c>
    </row>
    <row r="6093" spans="1:29" ht="13" customHeight="1" x14ac:dyDescent="0.2">
      <c r="A6093" s="33" t="s">
        <v>3355</v>
      </c>
      <c r="B6093" s="33">
        <v>37</v>
      </c>
      <c r="C6093" s="33" t="s">
        <v>13</v>
      </c>
      <c r="D6093" s="33" t="s">
        <v>78</v>
      </c>
      <c r="E6093" s="33" t="s">
        <v>3356</v>
      </c>
      <c r="F6093" s="94">
        <v>42074</v>
      </c>
      <c r="G6093" s="33" t="s">
        <v>3357</v>
      </c>
      <c r="H6093" s="33" t="s">
        <v>3358</v>
      </c>
      <c r="I6093" s="33" t="s">
        <v>45</v>
      </c>
      <c r="J6093" s="62" t="s">
        <v>3359</v>
      </c>
      <c r="K6093" s="33" t="s">
        <v>643</v>
      </c>
      <c r="L6093" s="33" t="s">
        <v>3360</v>
      </c>
      <c r="M6093" s="1" t="s">
        <v>48331</v>
      </c>
      <c r="N6093" s="33" t="s">
        <v>20</v>
      </c>
      <c r="O6093" s="33" t="s">
        <v>3361</v>
      </c>
      <c r="P6093" s="33" t="s">
        <v>947</v>
      </c>
      <c r="Q6093" s="33" t="s">
        <v>29986</v>
      </c>
      <c r="R6093" s="39" t="s">
        <v>3362</v>
      </c>
      <c r="S6093" s="33" t="s">
        <v>22</v>
      </c>
      <c r="T6093" s="33" t="s">
        <v>350</v>
      </c>
      <c r="U6093" s="33" t="s">
        <v>26775</v>
      </c>
      <c r="V6093" s="33" t="s">
        <v>26482</v>
      </c>
      <c r="W6093" s="33" t="s">
        <v>26485</v>
      </c>
      <c r="X6093" s="33" t="s">
        <v>93</v>
      </c>
      <c r="Y6093" s="33">
        <v>248</v>
      </c>
      <c r="AA6093" s="33" t="s">
        <v>42844</v>
      </c>
      <c r="AB6093" s="33">
        <v>2358</v>
      </c>
      <c r="AC6093" s="103">
        <v>15829</v>
      </c>
    </row>
    <row r="6094" spans="1:29" ht="13" customHeight="1" x14ac:dyDescent="0.2">
      <c r="A6094" s="33" t="s">
        <v>3411</v>
      </c>
      <c r="B6094" s="33">
        <v>23</v>
      </c>
      <c r="C6094" s="33" t="s">
        <v>13</v>
      </c>
      <c r="D6094" s="33" t="s">
        <v>30</v>
      </c>
      <c r="F6094" s="94">
        <v>42073</v>
      </c>
      <c r="G6094" s="33" t="s">
        <v>3412</v>
      </c>
      <c r="H6094" s="33" t="s">
        <v>3413</v>
      </c>
      <c r="I6094" s="33" t="s">
        <v>159</v>
      </c>
      <c r="J6094" s="62" t="s">
        <v>3414</v>
      </c>
      <c r="K6094" s="33" t="s">
        <v>3415</v>
      </c>
      <c r="L6094" s="33" t="s">
        <v>3416</v>
      </c>
      <c r="M6094" s="1" t="s">
        <v>48332</v>
      </c>
      <c r="N6094" s="33" t="s">
        <v>20</v>
      </c>
      <c r="O6094" s="33" t="s">
        <v>3417</v>
      </c>
      <c r="P6094" s="33" t="s">
        <v>947</v>
      </c>
      <c r="Q6094" s="33" t="s">
        <v>29986</v>
      </c>
      <c r="R6094" s="39" t="s">
        <v>3418</v>
      </c>
      <c r="S6094" s="33" t="s">
        <v>22</v>
      </c>
      <c r="T6094" s="33" t="s">
        <v>21</v>
      </c>
      <c r="U6094" s="33" t="s">
        <v>26682</v>
      </c>
      <c r="V6094" s="33" t="s">
        <v>26484</v>
      </c>
      <c r="W6094" s="33" t="s">
        <v>26485</v>
      </c>
      <c r="X6094" s="33" t="s">
        <v>509</v>
      </c>
      <c r="Y6094" s="33">
        <v>536</v>
      </c>
      <c r="AA6094" s="33" t="s">
        <v>42843</v>
      </c>
      <c r="AB6094" s="33">
        <v>2350</v>
      </c>
      <c r="AC6094" s="103">
        <v>15824</v>
      </c>
    </row>
    <row r="6095" spans="1:29" ht="13" customHeight="1" x14ac:dyDescent="0.2">
      <c r="A6095" s="33" t="s">
        <v>3419</v>
      </c>
      <c r="B6095" s="33">
        <v>31</v>
      </c>
      <c r="C6095" s="33" t="s">
        <v>13</v>
      </c>
      <c r="D6095" s="33" t="s">
        <v>78</v>
      </c>
      <c r="E6095" s="33" t="s">
        <v>3420</v>
      </c>
      <c r="F6095" s="94">
        <v>42073</v>
      </c>
      <c r="G6095" s="33" t="s">
        <v>3421</v>
      </c>
      <c r="H6095" s="33" t="s">
        <v>171</v>
      </c>
      <c r="I6095" s="33" t="s">
        <v>18</v>
      </c>
      <c r="J6095" s="62" t="s">
        <v>1568</v>
      </c>
      <c r="K6095" s="33" t="s">
        <v>3422</v>
      </c>
      <c r="L6095" s="33" t="s">
        <v>1569</v>
      </c>
      <c r="M6095" s="1" t="s">
        <v>46538</v>
      </c>
      <c r="N6095" s="33" t="s">
        <v>20</v>
      </c>
      <c r="O6095" s="33" t="s">
        <v>26678</v>
      </c>
      <c r="P6095" s="33" t="s">
        <v>947</v>
      </c>
      <c r="Q6095" s="33" t="s">
        <v>29986</v>
      </c>
      <c r="R6095" s="39" t="s">
        <v>3423</v>
      </c>
      <c r="S6095" s="33" t="s">
        <v>22</v>
      </c>
      <c r="T6095" s="33" t="s">
        <v>21</v>
      </c>
      <c r="U6095" s="33" t="s">
        <v>26689</v>
      </c>
      <c r="V6095" s="33" t="s">
        <v>26484</v>
      </c>
      <c r="W6095" s="33" t="s">
        <v>26485</v>
      </c>
      <c r="X6095" s="33" t="s">
        <v>93</v>
      </c>
      <c r="Y6095" s="33">
        <v>278</v>
      </c>
      <c r="AA6095" s="33" t="s">
        <v>42844</v>
      </c>
      <c r="AB6095" s="33">
        <v>2349</v>
      </c>
      <c r="AC6095" s="103">
        <v>15826</v>
      </c>
    </row>
    <row r="6096" spans="1:29" ht="13" customHeight="1" x14ac:dyDescent="0.2">
      <c r="A6096" s="33" t="s">
        <v>2989</v>
      </c>
      <c r="B6096" s="33">
        <v>37</v>
      </c>
      <c r="C6096" s="33" t="s">
        <v>13</v>
      </c>
      <c r="D6096" s="33" t="s">
        <v>41</v>
      </c>
      <c r="F6096" s="94">
        <v>42073</v>
      </c>
      <c r="G6096" s="33" t="s">
        <v>3431</v>
      </c>
      <c r="H6096" s="33" t="s">
        <v>444</v>
      </c>
      <c r="I6096" s="33" t="s">
        <v>38</v>
      </c>
      <c r="J6096" s="62" t="s">
        <v>3432</v>
      </c>
      <c r="K6096" s="33" t="s">
        <v>287</v>
      </c>
      <c r="L6096" s="33" t="s">
        <v>445</v>
      </c>
      <c r="M6096" s="1" t="s">
        <v>46674</v>
      </c>
      <c r="N6096" s="33" t="s">
        <v>20</v>
      </c>
      <c r="O6096" s="33" t="s">
        <v>3433</v>
      </c>
      <c r="P6096" s="33" t="s">
        <v>947</v>
      </c>
      <c r="Q6096" s="33" t="s">
        <v>29986</v>
      </c>
      <c r="R6096" s="39" t="s">
        <v>3434</v>
      </c>
      <c r="S6096" s="33" t="s">
        <v>509</v>
      </c>
      <c r="T6096" s="33" t="s">
        <v>21</v>
      </c>
      <c r="U6096" s="33" t="s">
        <v>28142</v>
      </c>
      <c r="V6096" s="33" t="s">
        <v>26482</v>
      </c>
      <c r="W6096" s="33" t="s">
        <v>26483</v>
      </c>
      <c r="X6096" s="33" t="s">
        <v>93</v>
      </c>
      <c r="Y6096" s="33">
        <v>883</v>
      </c>
      <c r="AA6096" s="33" t="s">
        <v>42844</v>
      </c>
      <c r="AB6096" s="33">
        <v>2351</v>
      </c>
      <c r="AC6096" s="103">
        <v>15821</v>
      </c>
    </row>
    <row r="6097" spans="1:29" ht="13" customHeight="1" x14ac:dyDescent="0.2">
      <c r="A6097" s="33" t="s">
        <v>3363</v>
      </c>
      <c r="B6097" s="33">
        <v>64</v>
      </c>
      <c r="C6097" s="33" t="s">
        <v>13</v>
      </c>
      <c r="D6097" s="33" t="s">
        <v>78</v>
      </c>
      <c r="E6097" s="33" t="s">
        <v>3364</v>
      </c>
      <c r="F6097" s="94">
        <v>42073</v>
      </c>
      <c r="G6097" s="33" t="s">
        <v>3365</v>
      </c>
      <c r="H6097" s="33" t="s">
        <v>921</v>
      </c>
      <c r="I6097" s="33" t="s">
        <v>62</v>
      </c>
      <c r="J6097" s="62">
        <v>44105</v>
      </c>
      <c r="K6097" s="33" t="s">
        <v>94</v>
      </c>
      <c r="L6097" s="33" t="s">
        <v>29539</v>
      </c>
      <c r="M6097" s="1" t="s">
        <v>46109</v>
      </c>
      <c r="N6097" s="33" t="s">
        <v>20</v>
      </c>
      <c r="O6097" s="33" t="s">
        <v>3366</v>
      </c>
      <c r="P6097" s="33" t="s">
        <v>504</v>
      </c>
      <c r="Q6097" s="33" t="s">
        <v>29986</v>
      </c>
      <c r="R6097" s="39" t="str">
        <f>HYPERLINK("http://www.19actionnews.com/story/28380324/one-dead-after-officer-involved-shooting-in-cleveland","http://www.19actionnews.com/story/28380324/one-dead-after-officer-involved-shooting-in-cleveland")</f>
        <v>http://www.19actionnews.com/story/28380324/one-dead-after-officer-involved-shooting-in-cleveland</v>
      </c>
      <c r="S6097" s="33" t="s">
        <v>22</v>
      </c>
      <c r="T6097" s="33" t="s">
        <v>21</v>
      </c>
      <c r="U6097" s="33" t="s">
        <v>26689</v>
      </c>
      <c r="V6097" s="33" t="s">
        <v>26484</v>
      </c>
      <c r="W6097" s="33" t="s">
        <v>26485</v>
      </c>
      <c r="X6097" s="33" t="s">
        <v>509</v>
      </c>
      <c r="Y6097" s="33">
        <v>206</v>
      </c>
      <c r="AA6097" s="33" t="s">
        <v>42842</v>
      </c>
      <c r="AB6097" s="33">
        <v>2348</v>
      </c>
      <c r="AC6097" s="103">
        <v>15822</v>
      </c>
    </row>
    <row r="6098" spans="1:29" ht="13" customHeight="1" x14ac:dyDescent="0.2">
      <c r="A6098" s="33" t="s">
        <v>3405</v>
      </c>
      <c r="B6098" s="33">
        <v>29</v>
      </c>
      <c r="C6098" s="33" t="s">
        <v>13</v>
      </c>
      <c r="D6098" s="33" t="s">
        <v>78</v>
      </c>
      <c r="E6098" s="33" t="s">
        <v>3406</v>
      </c>
      <c r="F6098" s="94">
        <v>42073</v>
      </c>
      <c r="G6098" s="33" t="s">
        <v>3407</v>
      </c>
      <c r="H6098" s="33" t="s">
        <v>2390</v>
      </c>
      <c r="I6098" s="33" t="s">
        <v>62</v>
      </c>
      <c r="J6098" s="62" t="s">
        <v>3408</v>
      </c>
      <c r="K6098" s="33" t="s">
        <v>2391</v>
      </c>
      <c r="L6098" s="33" t="s">
        <v>2392</v>
      </c>
      <c r="M6098" s="1" t="s">
        <v>46392</v>
      </c>
      <c r="N6098" s="33" t="s">
        <v>362</v>
      </c>
      <c r="O6098" s="33" t="s">
        <v>3409</v>
      </c>
      <c r="P6098" s="33" t="s">
        <v>45771</v>
      </c>
      <c r="Q6098" s="33" t="s">
        <v>29986</v>
      </c>
      <c r="R6098" s="39" t="s">
        <v>3410</v>
      </c>
      <c r="S6098" s="33" t="s">
        <v>509</v>
      </c>
      <c r="T6098" s="33" t="s">
        <v>45897</v>
      </c>
      <c r="U6098" s="51" t="s">
        <v>49804</v>
      </c>
      <c r="AA6098" s="33" t="s">
        <v>42844</v>
      </c>
      <c r="AB6098" s="33">
        <v>2352</v>
      </c>
      <c r="AC6098" s="103">
        <v>15825</v>
      </c>
    </row>
    <row r="6099" spans="1:29" ht="13" customHeight="1" x14ac:dyDescent="0.2">
      <c r="A6099" s="33" t="s">
        <v>3435</v>
      </c>
      <c r="B6099" s="33">
        <v>30</v>
      </c>
      <c r="C6099" s="33" t="s">
        <v>13</v>
      </c>
      <c r="D6099" s="33" t="s">
        <v>78</v>
      </c>
      <c r="E6099" s="33" t="s">
        <v>3436</v>
      </c>
      <c r="F6099" s="94">
        <v>42072</v>
      </c>
      <c r="G6099" s="33" t="s">
        <v>3437</v>
      </c>
      <c r="H6099" s="33" t="s">
        <v>1648</v>
      </c>
      <c r="I6099" s="33" t="s">
        <v>55</v>
      </c>
      <c r="J6099" s="62" t="s">
        <v>3438</v>
      </c>
      <c r="K6099" s="33" t="s">
        <v>1650</v>
      </c>
      <c r="L6099" s="33" t="s">
        <v>3439</v>
      </c>
      <c r="M6099" s="1" t="s">
        <v>46008</v>
      </c>
      <c r="N6099" s="33" t="s">
        <v>20</v>
      </c>
      <c r="O6099" s="33" t="s">
        <v>3440</v>
      </c>
      <c r="P6099" s="33" t="s">
        <v>947</v>
      </c>
      <c r="Q6099" s="33" t="s">
        <v>29986</v>
      </c>
      <c r="R6099" s="39" t="s">
        <v>3441</v>
      </c>
      <c r="S6099" s="33" t="s">
        <v>93</v>
      </c>
      <c r="T6099" s="33" t="s">
        <v>21</v>
      </c>
      <c r="U6099" s="33" t="s">
        <v>26689</v>
      </c>
      <c r="V6099" s="33" t="s">
        <v>26484</v>
      </c>
      <c r="W6099" s="33" t="s">
        <v>26485</v>
      </c>
      <c r="X6099" s="33" t="s">
        <v>93</v>
      </c>
      <c r="Y6099" s="33">
        <v>276</v>
      </c>
      <c r="AA6099" s="33" t="s">
        <v>42844</v>
      </c>
      <c r="AB6099" s="33">
        <v>2346</v>
      </c>
      <c r="AC6099" s="103">
        <v>15818</v>
      </c>
    </row>
    <row r="6100" spans="1:29" ht="13" customHeight="1" x14ac:dyDescent="0.2">
      <c r="A6100" s="33" t="s">
        <v>3449</v>
      </c>
      <c r="B6100" s="33">
        <v>46</v>
      </c>
      <c r="C6100" s="33" t="s">
        <v>13</v>
      </c>
      <c r="D6100" s="33" t="s">
        <v>30</v>
      </c>
      <c r="E6100" s="33" t="s">
        <v>3450</v>
      </c>
      <c r="F6100" s="94">
        <v>42072</v>
      </c>
      <c r="G6100" s="33" t="s">
        <v>3451</v>
      </c>
      <c r="H6100" s="33" t="s">
        <v>3452</v>
      </c>
      <c r="I6100" s="33" t="s">
        <v>191</v>
      </c>
      <c r="J6100" s="62" t="s">
        <v>3453</v>
      </c>
      <c r="K6100" s="33" t="s">
        <v>3454</v>
      </c>
      <c r="L6100" s="33" t="s">
        <v>3455</v>
      </c>
      <c r="M6100" s="1" t="s">
        <v>48333</v>
      </c>
      <c r="N6100" s="33" t="s">
        <v>20</v>
      </c>
      <c r="O6100" s="33" t="s">
        <v>3456</v>
      </c>
      <c r="P6100" s="33" t="s">
        <v>947</v>
      </c>
      <c r="Q6100" s="33" t="s">
        <v>29986</v>
      </c>
      <c r="R6100" s="39" t="s">
        <v>3457</v>
      </c>
      <c r="S6100" s="33" t="s">
        <v>93</v>
      </c>
      <c r="T6100" s="33" t="s">
        <v>21</v>
      </c>
      <c r="U6100" s="33" t="s">
        <v>26689</v>
      </c>
      <c r="V6100" s="33" t="s">
        <v>26484</v>
      </c>
      <c r="W6100" s="33" t="s">
        <v>26485</v>
      </c>
      <c r="X6100" s="33" t="s">
        <v>93</v>
      </c>
      <c r="Y6100" s="33">
        <v>275</v>
      </c>
      <c r="AA6100" s="33" t="s">
        <v>42843</v>
      </c>
      <c r="AB6100" s="33">
        <v>2345</v>
      </c>
      <c r="AC6100" s="103">
        <v>15816</v>
      </c>
    </row>
    <row r="6101" spans="1:29" ht="13" customHeight="1" x14ac:dyDescent="0.2">
      <c r="A6101" s="33" t="s">
        <v>3458</v>
      </c>
      <c r="B6101" s="33">
        <v>58</v>
      </c>
      <c r="C6101" s="33" t="s">
        <v>13</v>
      </c>
      <c r="D6101" s="33" t="s">
        <v>30</v>
      </c>
      <c r="E6101" s="33" t="s">
        <v>3459</v>
      </c>
      <c r="F6101" s="94">
        <v>42072</v>
      </c>
      <c r="G6101" s="33" t="s">
        <v>3460</v>
      </c>
      <c r="H6101" s="33" t="s">
        <v>3461</v>
      </c>
      <c r="I6101" s="33" t="s">
        <v>337</v>
      </c>
      <c r="J6101" s="62" t="s">
        <v>3462</v>
      </c>
      <c r="K6101" s="33" t="s">
        <v>3463</v>
      </c>
      <c r="L6101" s="33" t="s">
        <v>36649</v>
      </c>
      <c r="M6101" s="1" t="s">
        <v>48334</v>
      </c>
      <c r="N6101" s="33" t="s">
        <v>20</v>
      </c>
      <c r="O6101" s="33" t="s">
        <v>3464</v>
      </c>
      <c r="P6101" s="33" t="s">
        <v>947</v>
      </c>
      <c r="Q6101" s="33" t="s">
        <v>29986</v>
      </c>
      <c r="R6101" s="39" t="s">
        <v>3465</v>
      </c>
      <c r="S6101" s="33" t="s">
        <v>901</v>
      </c>
      <c r="T6101" s="33" t="s">
        <v>21</v>
      </c>
      <c r="U6101" s="33" t="s">
        <v>26689</v>
      </c>
      <c r="V6101" s="33" t="s">
        <v>26484</v>
      </c>
      <c r="W6101" s="33" t="s">
        <v>26485</v>
      </c>
      <c r="X6101" s="33" t="s">
        <v>93</v>
      </c>
      <c r="Y6101" s="33">
        <v>274</v>
      </c>
      <c r="AA6101" s="33" t="s">
        <v>42843</v>
      </c>
      <c r="AB6101" s="33">
        <v>2344</v>
      </c>
      <c r="AC6101" s="103">
        <v>15815</v>
      </c>
    </row>
    <row r="6102" spans="1:29" ht="13" customHeight="1" x14ac:dyDescent="0.2">
      <c r="A6102" s="33" t="s">
        <v>3442</v>
      </c>
      <c r="B6102" s="33">
        <v>27</v>
      </c>
      <c r="C6102" s="33" t="s">
        <v>13</v>
      </c>
      <c r="D6102" s="33" t="s">
        <v>78</v>
      </c>
      <c r="E6102" s="33" t="s">
        <v>3443</v>
      </c>
      <c r="F6102" s="94">
        <v>42072</v>
      </c>
      <c r="G6102" s="33" t="s">
        <v>3444</v>
      </c>
      <c r="H6102" s="33" t="s">
        <v>3445</v>
      </c>
      <c r="I6102" s="33" t="s">
        <v>159</v>
      </c>
      <c r="J6102" s="62" t="s">
        <v>3446</v>
      </c>
      <c r="K6102" s="33" t="s">
        <v>1215</v>
      </c>
      <c r="L6102" s="33" t="s">
        <v>803</v>
      </c>
      <c r="M6102" s="1" t="s">
        <v>46231</v>
      </c>
      <c r="N6102" s="33" t="s">
        <v>20</v>
      </c>
      <c r="O6102" s="33" t="s">
        <v>3447</v>
      </c>
      <c r="P6102" s="33" t="s">
        <v>19408</v>
      </c>
      <c r="Q6102" s="33" t="s">
        <v>1081</v>
      </c>
      <c r="R6102" s="39" t="s">
        <v>3448</v>
      </c>
      <c r="S6102" s="33" t="s">
        <v>509</v>
      </c>
      <c r="T6102" s="33" t="s">
        <v>45897</v>
      </c>
      <c r="U6102" s="33" t="s">
        <v>49804</v>
      </c>
      <c r="V6102" s="33" t="s">
        <v>26482</v>
      </c>
      <c r="W6102" s="33" t="s">
        <v>26485</v>
      </c>
      <c r="X6102" s="33" t="s">
        <v>93</v>
      </c>
      <c r="Y6102" s="33">
        <v>205</v>
      </c>
      <c r="AA6102" s="33" t="s">
        <v>42844</v>
      </c>
      <c r="AB6102" s="33">
        <v>2347</v>
      </c>
      <c r="AC6102" s="103">
        <v>15819</v>
      </c>
    </row>
    <row r="6103" spans="1:29" ht="13" customHeight="1" x14ac:dyDescent="0.2">
      <c r="A6103" s="33" t="s">
        <v>3472</v>
      </c>
      <c r="B6103" s="33">
        <v>40</v>
      </c>
      <c r="C6103" s="33" t="s">
        <v>13</v>
      </c>
      <c r="D6103" s="33" t="s">
        <v>41</v>
      </c>
      <c r="E6103" s="33" t="s">
        <v>3473</v>
      </c>
      <c r="F6103" s="94">
        <v>42071</v>
      </c>
      <c r="G6103" s="33" t="s">
        <v>3474</v>
      </c>
      <c r="H6103" s="33" t="s">
        <v>1024</v>
      </c>
      <c r="I6103" s="33" t="s">
        <v>366</v>
      </c>
      <c r="J6103" s="62" t="s">
        <v>3475</v>
      </c>
      <c r="K6103" s="33" t="s">
        <v>1025</v>
      </c>
      <c r="L6103" s="33" t="s">
        <v>1026</v>
      </c>
      <c r="M6103" s="1" t="s">
        <v>46313</v>
      </c>
      <c r="N6103" s="33" t="s">
        <v>20</v>
      </c>
      <c r="O6103" s="33" t="s">
        <v>3476</v>
      </c>
      <c r="P6103" s="33" t="s">
        <v>947</v>
      </c>
      <c r="Q6103" s="33" t="s">
        <v>29986</v>
      </c>
      <c r="R6103" s="39" t="s">
        <v>3477</v>
      </c>
      <c r="S6103" s="33" t="s">
        <v>93</v>
      </c>
      <c r="T6103" s="33" t="s">
        <v>21</v>
      </c>
      <c r="U6103" s="33" t="s">
        <v>26689</v>
      </c>
      <c r="V6103" s="33" t="s">
        <v>26484</v>
      </c>
      <c r="W6103" s="33" t="s">
        <v>26485</v>
      </c>
      <c r="X6103" s="33" t="s">
        <v>93</v>
      </c>
      <c r="Y6103" s="33">
        <v>272</v>
      </c>
      <c r="AA6103" s="33" t="s">
        <v>42842</v>
      </c>
      <c r="AB6103" s="33">
        <v>2341</v>
      </c>
      <c r="AC6103" s="103">
        <v>15811</v>
      </c>
    </row>
    <row r="6104" spans="1:29" ht="13" customHeight="1" x14ac:dyDescent="0.2">
      <c r="A6104" s="33" t="s">
        <v>3466</v>
      </c>
      <c r="B6104" s="33">
        <v>43</v>
      </c>
      <c r="C6104" s="33" t="s">
        <v>102</v>
      </c>
      <c r="D6104" s="33" t="s">
        <v>78</v>
      </c>
      <c r="E6104" s="33" t="s">
        <v>3467</v>
      </c>
      <c r="F6104" s="94">
        <v>42071</v>
      </c>
      <c r="G6104" s="33" t="s">
        <v>3468</v>
      </c>
      <c r="H6104" s="33" t="s">
        <v>1745</v>
      </c>
      <c r="I6104" s="33" t="s">
        <v>38</v>
      </c>
      <c r="J6104" s="62" t="s">
        <v>3469</v>
      </c>
      <c r="K6104" s="33" t="s">
        <v>995</v>
      </c>
      <c r="L6104" s="33" t="s">
        <v>1747</v>
      </c>
      <c r="M6104" s="1" t="s">
        <v>46366</v>
      </c>
      <c r="N6104" s="33" t="s">
        <v>20</v>
      </c>
      <c r="O6104" s="33" t="s">
        <v>3470</v>
      </c>
      <c r="P6104" s="33" t="s">
        <v>947</v>
      </c>
      <c r="Q6104" s="33" t="s">
        <v>29986</v>
      </c>
      <c r="R6104" s="39" t="s">
        <v>3471</v>
      </c>
      <c r="S6104" s="33" t="s">
        <v>509</v>
      </c>
      <c r="T6104" s="33" t="s">
        <v>21</v>
      </c>
      <c r="U6104" s="33" t="s">
        <v>26682</v>
      </c>
      <c r="V6104" s="33" t="s">
        <v>26482</v>
      </c>
      <c r="W6104" s="33" t="s">
        <v>26485</v>
      </c>
      <c r="X6104" s="33" t="s">
        <v>509</v>
      </c>
      <c r="Y6104" s="33">
        <v>204</v>
      </c>
      <c r="AA6104" s="33" t="s">
        <v>42842</v>
      </c>
      <c r="AB6104" s="33">
        <v>2342</v>
      </c>
      <c r="AC6104" s="103">
        <v>15813</v>
      </c>
    </row>
    <row r="6105" spans="1:29" ht="13" customHeight="1" x14ac:dyDescent="0.2">
      <c r="A6105" s="33" t="s">
        <v>3478</v>
      </c>
      <c r="B6105" s="33">
        <v>35</v>
      </c>
      <c r="C6105" s="33" t="s">
        <v>13</v>
      </c>
      <c r="D6105" s="33" t="s">
        <v>30</v>
      </c>
      <c r="E6105" s="33" t="s">
        <v>3479</v>
      </c>
      <c r="F6105" s="94">
        <v>42071</v>
      </c>
      <c r="G6105" s="33" t="s">
        <v>3480</v>
      </c>
      <c r="H6105" s="33" t="s">
        <v>3481</v>
      </c>
      <c r="I6105" s="33" t="s">
        <v>205</v>
      </c>
      <c r="J6105" s="62" t="s">
        <v>3482</v>
      </c>
      <c r="K6105" s="33" t="s">
        <v>3483</v>
      </c>
      <c r="L6105" s="33" t="s">
        <v>5540</v>
      </c>
      <c r="M6105" s="1" t="s">
        <v>46390</v>
      </c>
      <c r="N6105" s="33" t="s">
        <v>20</v>
      </c>
      <c r="O6105" s="33" t="s">
        <v>3484</v>
      </c>
      <c r="P6105" s="33" t="s">
        <v>947</v>
      </c>
      <c r="Q6105" s="33" t="s">
        <v>29986</v>
      </c>
      <c r="R6105" s="39" t="s">
        <v>3485</v>
      </c>
      <c r="S6105" s="33" t="s">
        <v>93</v>
      </c>
      <c r="T6105" s="33" t="s">
        <v>350</v>
      </c>
      <c r="U6105" s="33" t="s">
        <v>26775</v>
      </c>
      <c r="V6105" s="33" t="s">
        <v>26484</v>
      </c>
      <c r="W6105" s="33" t="s">
        <v>26483</v>
      </c>
      <c r="X6105" s="33" t="s">
        <v>93</v>
      </c>
      <c r="Y6105" s="33">
        <v>273</v>
      </c>
      <c r="AA6105" s="33" t="s">
        <v>42844</v>
      </c>
      <c r="AB6105" s="33">
        <v>2343</v>
      </c>
      <c r="AC6105" s="103">
        <v>15812</v>
      </c>
    </row>
    <row r="6106" spans="1:29" ht="13" customHeight="1" x14ac:dyDescent="0.2">
      <c r="A6106" s="33" t="s">
        <v>3486</v>
      </c>
      <c r="B6106" s="33">
        <v>29</v>
      </c>
      <c r="C6106" s="33" t="s">
        <v>13</v>
      </c>
      <c r="D6106" s="33" t="s">
        <v>30</v>
      </c>
      <c r="E6106" s="33" t="s">
        <v>3487</v>
      </c>
      <c r="F6106" s="94">
        <v>42070</v>
      </c>
      <c r="G6106" s="33" t="s">
        <v>3488</v>
      </c>
      <c r="H6106" s="33" t="s">
        <v>581</v>
      </c>
      <c r="I6106" s="33" t="s">
        <v>111</v>
      </c>
      <c r="J6106" s="62" t="s">
        <v>2578</v>
      </c>
      <c r="K6106" s="33" t="s">
        <v>3489</v>
      </c>
      <c r="L6106" s="33" t="s">
        <v>583</v>
      </c>
      <c r="M6106" s="1" t="s">
        <v>45935</v>
      </c>
      <c r="N6106" s="33" t="s">
        <v>20</v>
      </c>
      <c r="O6106" s="33" t="s">
        <v>3490</v>
      </c>
      <c r="P6106" s="33" t="s">
        <v>45771</v>
      </c>
      <c r="Q6106" s="33" t="s">
        <v>29986</v>
      </c>
      <c r="R6106" s="39" t="s">
        <v>3491</v>
      </c>
      <c r="S6106" s="33" t="s">
        <v>22</v>
      </c>
      <c r="T6106" s="33" t="s">
        <v>21</v>
      </c>
      <c r="U6106" s="33" t="s">
        <v>26689</v>
      </c>
      <c r="V6106" s="33" t="s">
        <v>26484</v>
      </c>
      <c r="W6106" s="33" t="s">
        <v>26485</v>
      </c>
      <c r="X6106" s="33" t="s">
        <v>93</v>
      </c>
      <c r="Y6106" s="33">
        <v>271</v>
      </c>
      <c r="AA6106" s="33" t="s">
        <v>42842</v>
      </c>
      <c r="AB6106" s="33">
        <v>2340</v>
      </c>
      <c r="AC6106" s="103">
        <v>15809</v>
      </c>
    </row>
    <row r="6107" spans="1:29" ht="13" customHeight="1" x14ac:dyDescent="0.2">
      <c r="A6107" s="33" t="s">
        <v>3516</v>
      </c>
      <c r="B6107" s="33">
        <v>33</v>
      </c>
      <c r="C6107" s="33" t="s">
        <v>13</v>
      </c>
      <c r="D6107" s="33" t="s">
        <v>41</v>
      </c>
      <c r="F6107" s="94">
        <v>42069</v>
      </c>
      <c r="G6107" s="33" t="s">
        <v>3517</v>
      </c>
      <c r="H6107" s="33" t="s">
        <v>798</v>
      </c>
      <c r="I6107" s="33" t="s">
        <v>66</v>
      </c>
      <c r="J6107" s="62" t="s">
        <v>3518</v>
      </c>
      <c r="K6107" s="33" t="s">
        <v>798</v>
      </c>
      <c r="L6107" s="33" t="s">
        <v>799</v>
      </c>
      <c r="M6107" s="1" t="s">
        <v>46451</v>
      </c>
      <c r="N6107" s="33" t="s">
        <v>20</v>
      </c>
      <c r="O6107" s="33" t="s">
        <v>3519</v>
      </c>
      <c r="P6107" s="33" t="s">
        <v>947</v>
      </c>
      <c r="Q6107" s="33" t="s">
        <v>29986</v>
      </c>
      <c r="R6107" s="39" t="s">
        <v>3520</v>
      </c>
      <c r="S6107" s="33" t="s">
        <v>22</v>
      </c>
      <c r="T6107" s="33" t="s">
        <v>21</v>
      </c>
      <c r="U6107" s="33" t="s">
        <v>26689</v>
      </c>
      <c r="V6107" s="33" t="s">
        <v>26484</v>
      </c>
      <c r="W6107" s="33" t="s">
        <v>26485</v>
      </c>
      <c r="X6107" s="33" t="s">
        <v>93</v>
      </c>
      <c r="Y6107" s="33">
        <v>325</v>
      </c>
      <c r="AA6107" s="33" t="s">
        <v>42842</v>
      </c>
      <c r="AB6107" s="33">
        <v>2335</v>
      </c>
      <c r="AC6107" s="103">
        <v>15604</v>
      </c>
    </row>
    <row r="6108" spans="1:29" ht="13" customHeight="1" x14ac:dyDescent="0.2">
      <c r="A6108" s="33" t="s">
        <v>3502</v>
      </c>
      <c r="B6108" s="33">
        <v>19</v>
      </c>
      <c r="C6108" s="33" t="s">
        <v>13</v>
      </c>
      <c r="D6108" s="33" t="s">
        <v>78</v>
      </c>
      <c r="E6108" s="33" t="s">
        <v>3503</v>
      </c>
      <c r="F6108" s="94">
        <v>42069</v>
      </c>
      <c r="G6108" s="33" t="s">
        <v>3504</v>
      </c>
      <c r="H6108" s="33" t="s">
        <v>2005</v>
      </c>
      <c r="I6108" s="33" t="s">
        <v>406</v>
      </c>
      <c r="J6108" s="62" t="s">
        <v>3505</v>
      </c>
      <c r="K6108" s="33" t="s">
        <v>8865</v>
      </c>
      <c r="L6108" s="33" t="s">
        <v>3506</v>
      </c>
      <c r="M6108" s="1" t="s">
        <v>46438</v>
      </c>
      <c r="N6108" s="33" t="s">
        <v>20</v>
      </c>
      <c r="O6108" s="33" t="s">
        <v>3507</v>
      </c>
      <c r="P6108" s="33" t="s">
        <v>504</v>
      </c>
      <c r="Q6108" s="33" t="s">
        <v>29986</v>
      </c>
      <c r="R6108" s="39" t="s">
        <v>3508</v>
      </c>
      <c r="S6108" s="33" t="s">
        <v>93</v>
      </c>
      <c r="T6108" s="33" t="s">
        <v>45897</v>
      </c>
      <c r="U6108" s="33" t="s">
        <v>49804</v>
      </c>
      <c r="V6108" s="33" t="s">
        <v>26484</v>
      </c>
      <c r="W6108" s="33" t="s">
        <v>26486</v>
      </c>
      <c r="X6108" s="33" t="s">
        <v>93</v>
      </c>
      <c r="Y6108" s="33">
        <v>203</v>
      </c>
      <c r="AA6108" s="33" t="s">
        <v>42842</v>
      </c>
      <c r="AB6108" s="33">
        <v>2336</v>
      </c>
      <c r="AC6108" s="103">
        <v>15806</v>
      </c>
    </row>
    <row r="6109" spans="1:29" ht="13" customHeight="1" x14ac:dyDescent="0.2">
      <c r="A6109" s="33" t="s">
        <v>3521</v>
      </c>
      <c r="B6109" s="33">
        <v>34</v>
      </c>
      <c r="C6109" s="33" t="s">
        <v>13</v>
      </c>
      <c r="D6109" s="33" t="s">
        <v>30</v>
      </c>
      <c r="E6109" s="33" t="s">
        <v>3522</v>
      </c>
      <c r="F6109" s="94">
        <v>42069</v>
      </c>
      <c r="G6109" s="33" t="s">
        <v>3523</v>
      </c>
      <c r="H6109" s="33" t="s">
        <v>3524</v>
      </c>
      <c r="I6109" s="33" t="s">
        <v>66</v>
      </c>
      <c r="J6109" s="62">
        <v>75482</v>
      </c>
      <c r="K6109" s="33" t="s">
        <v>3525</v>
      </c>
      <c r="L6109" s="33" t="s">
        <v>3526</v>
      </c>
      <c r="M6109" s="1" t="s">
        <v>48335</v>
      </c>
      <c r="N6109" s="33" t="s">
        <v>362</v>
      </c>
      <c r="O6109" s="33" t="s">
        <v>3527</v>
      </c>
      <c r="P6109" s="33" t="s">
        <v>45791</v>
      </c>
      <c r="Q6109" s="33" t="s">
        <v>29986</v>
      </c>
      <c r="R6109" s="39" t="str">
        <f>HYPERLINK("http://www.ksstradio.com/2015/03/09/texas-rangers-investigate-death-of-inmate/","http://www.ksstradio.com/2015/03/09/texas-rangers-investigate-death-of-inmate/")</f>
        <v>http://www.ksstradio.com/2015/03/09/texas-rangers-investigate-death-of-inmate/</v>
      </c>
      <c r="S6109" s="33" t="s">
        <v>22</v>
      </c>
      <c r="T6109" s="33" t="s">
        <v>45897</v>
      </c>
      <c r="U6109" s="51" t="s">
        <v>49804</v>
      </c>
      <c r="AA6109" s="33" t="s">
        <v>42843</v>
      </c>
      <c r="AB6109" s="33">
        <v>2338</v>
      </c>
      <c r="AC6109" s="103">
        <v>15807</v>
      </c>
    </row>
    <row r="6110" spans="1:29" ht="13" customHeight="1" x14ac:dyDescent="0.2">
      <c r="A6110" s="33" t="s">
        <v>3492</v>
      </c>
      <c r="B6110" s="33">
        <v>37</v>
      </c>
      <c r="C6110" s="33" t="s">
        <v>13</v>
      </c>
      <c r="D6110" s="33" t="s">
        <v>78</v>
      </c>
      <c r="E6110" s="33" t="s">
        <v>3493</v>
      </c>
      <c r="F6110" s="94">
        <v>42069</v>
      </c>
      <c r="G6110" s="33" t="s">
        <v>3494</v>
      </c>
      <c r="H6110" s="33" t="s">
        <v>3495</v>
      </c>
      <c r="I6110" s="33" t="s">
        <v>191</v>
      </c>
      <c r="J6110" s="62" t="s">
        <v>3496</v>
      </c>
      <c r="K6110" s="33" t="s">
        <v>3497</v>
      </c>
      <c r="L6110" s="33" t="s">
        <v>3498</v>
      </c>
      <c r="M6110" s="1" t="s">
        <v>46491</v>
      </c>
      <c r="N6110" s="33" t="s">
        <v>20</v>
      </c>
      <c r="O6110" s="33" t="s">
        <v>3499</v>
      </c>
      <c r="P6110" s="33" t="s">
        <v>947</v>
      </c>
      <c r="Q6110" s="33" t="s">
        <v>29986</v>
      </c>
      <c r="R6110" s="39" t="s">
        <v>3500</v>
      </c>
      <c r="S6110" s="33" t="s">
        <v>22</v>
      </c>
      <c r="T6110" s="33" t="s">
        <v>45897</v>
      </c>
      <c r="U6110" s="33" t="s">
        <v>49804</v>
      </c>
      <c r="V6110" s="33" t="s">
        <v>26487</v>
      </c>
      <c r="W6110" s="33" t="s">
        <v>26486</v>
      </c>
      <c r="X6110" s="33" t="s">
        <v>93</v>
      </c>
      <c r="Y6110" s="33">
        <v>269</v>
      </c>
      <c r="AA6110" s="33" t="s">
        <v>42844</v>
      </c>
      <c r="AB6110" s="33">
        <v>2337</v>
      </c>
      <c r="AC6110" s="103">
        <v>15805</v>
      </c>
    </row>
    <row r="6111" spans="1:29" ht="13" customHeight="1" x14ac:dyDescent="0.2">
      <c r="A6111" s="33" t="s">
        <v>3509</v>
      </c>
      <c r="B6111" s="33">
        <v>48</v>
      </c>
      <c r="C6111" s="33" t="s">
        <v>13</v>
      </c>
      <c r="D6111" s="33" t="s">
        <v>78</v>
      </c>
      <c r="E6111" s="33" t="s">
        <v>3510</v>
      </c>
      <c r="F6111" s="94">
        <v>42069</v>
      </c>
      <c r="G6111" s="33" t="s">
        <v>3511</v>
      </c>
      <c r="H6111" s="33" t="s">
        <v>3512</v>
      </c>
      <c r="I6111" s="33" t="s">
        <v>55</v>
      </c>
      <c r="J6111" s="62" t="s">
        <v>3513</v>
      </c>
      <c r="K6111" s="33" t="s">
        <v>1942</v>
      </c>
      <c r="L6111" s="33" t="s">
        <v>3099</v>
      </c>
      <c r="M6111" s="1" t="s">
        <v>47528</v>
      </c>
      <c r="N6111" s="33" t="s">
        <v>20</v>
      </c>
      <c r="O6111" s="33" t="s">
        <v>3514</v>
      </c>
      <c r="P6111" s="33" t="s">
        <v>45771</v>
      </c>
      <c r="Q6111" s="33" t="s">
        <v>29986</v>
      </c>
      <c r="R6111" s="39" t="s">
        <v>3515</v>
      </c>
      <c r="S6111" s="33" t="s">
        <v>93</v>
      </c>
      <c r="T6111" s="33" t="s">
        <v>350</v>
      </c>
      <c r="U6111" s="33" t="s">
        <v>26775</v>
      </c>
      <c r="V6111" s="33" t="s">
        <v>26482</v>
      </c>
      <c r="W6111" s="33" t="s">
        <v>26485</v>
      </c>
      <c r="X6111" s="33" t="s">
        <v>93</v>
      </c>
      <c r="Y6111" s="33">
        <v>270</v>
      </c>
      <c r="AA6111" s="33" t="s">
        <v>42843</v>
      </c>
      <c r="AB6111" s="33">
        <v>2339</v>
      </c>
      <c r="AC6111" s="103">
        <v>15803</v>
      </c>
    </row>
    <row r="6112" spans="1:29" ht="13" customHeight="1" x14ac:dyDescent="0.2">
      <c r="A6112" s="33" t="s">
        <v>3541</v>
      </c>
      <c r="B6112" s="33">
        <v>34</v>
      </c>
      <c r="C6112" s="33" t="s">
        <v>13</v>
      </c>
      <c r="D6112" s="33" t="s">
        <v>30</v>
      </c>
      <c r="E6112" s="33" t="s">
        <v>3542</v>
      </c>
      <c r="F6112" s="94">
        <v>42068</v>
      </c>
      <c r="G6112" s="33" t="s">
        <v>3543</v>
      </c>
      <c r="H6112" s="33" t="s">
        <v>2150</v>
      </c>
      <c r="I6112" s="33" t="s">
        <v>429</v>
      </c>
      <c r="J6112" s="62" t="s">
        <v>3544</v>
      </c>
      <c r="K6112" s="33" t="s">
        <v>1393</v>
      </c>
      <c r="L6112" s="33" t="s">
        <v>3545</v>
      </c>
      <c r="M6112" s="1" t="s">
        <v>48929</v>
      </c>
      <c r="N6112" s="33" t="s">
        <v>20</v>
      </c>
      <c r="O6112" s="33" t="s">
        <v>3546</v>
      </c>
      <c r="P6112" s="33" t="s">
        <v>947</v>
      </c>
      <c r="Q6112" s="33" t="s">
        <v>29986</v>
      </c>
      <c r="R6112" s="39" t="s">
        <v>3547</v>
      </c>
      <c r="S6112" s="33" t="s">
        <v>22</v>
      </c>
      <c r="T6112" s="33" t="s">
        <v>21</v>
      </c>
      <c r="U6112" s="33" t="s">
        <v>26689</v>
      </c>
      <c r="V6112" s="33" t="s">
        <v>26484</v>
      </c>
      <c r="W6112" s="33" t="s">
        <v>26485</v>
      </c>
      <c r="X6112" s="33" t="s">
        <v>93</v>
      </c>
      <c r="Y6112" s="33">
        <v>202</v>
      </c>
      <c r="AA6112" s="33" t="s">
        <v>42844</v>
      </c>
      <c r="AB6112" s="33">
        <v>2332</v>
      </c>
      <c r="AC6112" s="103">
        <v>15802</v>
      </c>
    </row>
    <row r="6113" spans="1:29" ht="13" customHeight="1" x14ac:dyDescent="0.2">
      <c r="A6113" s="33" t="s">
        <v>3528</v>
      </c>
      <c r="B6113" s="33">
        <v>45</v>
      </c>
      <c r="C6113" s="33" t="s">
        <v>13</v>
      </c>
      <c r="D6113" s="33" t="s">
        <v>78</v>
      </c>
      <c r="E6113" s="33" t="s">
        <v>3529</v>
      </c>
      <c r="F6113" s="94">
        <v>42068</v>
      </c>
      <c r="G6113" s="33" t="s">
        <v>3530</v>
      </c>
      <c r="H6113" s="33" t="s">
        <v>828</v>
      </c>
      <c r="I6113" s="33" t="s">
        <v>406</v>
      </c>
      <c r="J6113" s="62" t="s">
        <v>3531</v>
      </c>
      <c r="K6113" s="33" t="s">
        <v>828</v>
      </c>
      <c r="L6113" s="33" t="s">
        <v>3532</v>
      </c>
      <c r="M6113" s="1" t="s">
        <v>46081</v>
      </c>
      <c r="N6113" s="33" t="s">
        <v>20</v>
      </c>
      <c r="O6113" s="33" t="s">
        <v>3533</v>
      </c>
      <c r="P6113" s="33" t="s">
        <v>947</v>
      </c>
      <c r="Q6113" s="33" t="s">
        <v>29986</v>
      </c>
      <c r="R6113" s="39" t="s">
        <v>3534</v>
      </c>
      <c r="S6113" s="33" t="s">
        <v>509</v>
      </c>
      <c r="T6113" s="33" t="s">
        <v>21</v>
      </c>
      <c r="U6113" s="33" t="s">
        <v>26682</v>
      </c>
      <c r="V6113" s="33" t="s">
        <v>26482</v>
      </c>
      <c r="W6113" s="33" t="s">
        <v>26485</v>
      </c>
      <c r="X6113" s="33" t="s">
        <v>93</v>
      </c>
      <c r="Y6113" s="33">
        <v>200</v>
      </c>
      <c r="AA6113" s="33" t="s">
        <v>42844</v>
      </c>
      <c r="AB6113" s="33">
        <v>2333</v>
      </c>
      <c r="AC6113" s="103">
        <v>15801</v>
      </c>
    </row>
    <row r="6114" spans="1:29" ht="13" customHeight="1" x14ac:dyDescent="0.2">
      <c r="A6114" s="33" t="s">
        <v>3535</v>
      </c>
      <c r="B6114" s="33">
        <v>36</v>
      </c>
      <c r="C6114" s="33" t="s">
        <v>13</v>
      </c>
      <c r="D6114" s="33" t="s">
        <v>41</v>
      </c>
      <c r="F6114" s="94">
        <v>42068</v>
      </c>
      <c r="G6114" s="33" t="s">
        <v>3536</v>
      </c>
      <c r="H6114" s="33" t="s">
        <v>3537</v>
      </c>
      <c r="I6114" s="33" t="s">
        <v>38</v>
      </c>
      <c r="J6114" s="62" t="s">
        <v>3538</v>
      </c>
      <c r="K6114" s="33" t="s">
        <v>91</v>
      </c>
      <c r="L6114" s="33" t="s">
        <v>92</v>
      </c>
      <c r="M6114" s="1" t="s">
        <v>45984</v>
      </c>
      <c r="N6114" s="33" t="s">
        <v>20</v>
      </c>
      <c r="O6114" s="33" t="s">
        <v>3539</v>
      </c>
      <c r="P6114" s="33" t="s">
        <v>947</v>
      </c>
      <c r="Q6114" s="33" t="s">
        <v>29986</v>
      </c>
      <c r="R6114" s="39" t="s">
        <v>3540</v>
      </c>
      <c r="S6114" s="33" t="s">
        <v>93</v>
      </c>
      <c r="T6114" s="33" t="s">
        <v>45897</v>
      </c>
      <c r="U6114" s="33" t="s">
        <v>49804</v>
      </c>
      <c r="V6114" s="33" t="s">
        <v>26482</v>
      </c>
      <c r="W6114" s="33" t="s">
        <v>26483</v>
      </c>
      <c r="X6114" s="33" t="s">
        <v>93</v>
      </c>
      <c r="Y6114" s="33">
        <v>201</v>
      </c>
      <c r="AA6114" s="33" t="s">
        <v>42842</v>
      </c>
      <c r="AB6114" s="33">
        <v>2334</v>
      </c>
      <c r="AC6114" s="103">
        <v>15800</v>
      </c>
    </row>
    <row r="6115" spans="1:29" ht="13" customHeight="1" x14ac:dyDescent="0.2">
      <c r="A6115" s="33" t="s">
        <v>3548</v>
      </c>
      <c r="B6115" s="33">
        <v>28</v>
      </c>
      <c r="C6115" s="33" t="s">
        <v>13</v>
      </c>
      <c r="D6115" s="33" t="s">
        <v>14</v>
      </c>
      <c r="F6115" s="94">
        <v>42067</v>
      </c>
      <c r="G6115" s="33" t="s">
        <v>3549</v>
      </c>
      <c r="H6115" s="33" t="s">
        <v>1641</v>
      </c>
      <c r="I6115" s="33" t="s">
        <v>38</v>
      </c>
      <c r="J6115" s="62" t="s">
        <v>3550</v>
      </c>
      <c r="K6115" s="33" t="s">
        <v>1643</v>
      </c>
      <c r="L6115" s="33" t="s">
        <v>1644</v>
      </c>
      <c r="M6115" s="1" t="s">
        <v>46709</v>
      </c>
      <c r="N6115" s="33" t="s">
        <v>20</v>
      </c>
      <c r="O6115" s="33" t="s">
        <v>3551</v>
      </c>
      <c r="P6115" s="33" t="s">
        <v>504</v>
      </c>
      <c r="Q6115" s="33" t="s">
        <v>29986</v>
      </c>
      <c r="R6115" s="39" t="s">
        <v>3552</v>
      </c>
      <c r="S6115" s="33" t="s">
        <v>22</v>
      </c>
      <c r="T6115" s="33" t="s">
        <v>21</v>
      </c>
      <c r="U6115" s="33" t="s">
        <v>26689</v>
      </c>
      <c r="V6115" s="33" t="s">
        <v>26484</v>
      </c>
      <c r="W6115" s="33" t="s">
        <v>26485</v>
      </c>
      <c r="X6115" s="33" t="s">
        <v>93</v>
      </c>
      <c r="Y6115" s="33">
        <v>249</v>
      </c>
      <c r="AA6115" s="33" t="s">
        <v>42842</v>
      </c>
      <c r="AB6115" s="33">
        <v>2330</v>
      </c>
      <c r="AC6115" s="103">
        <v>15797</v>
      </c>
    </row>
    <row r="6116" spans="1:29" ht="13" customHeight="1" x14ac:dyDescent="0.2">
      <c r="A6116" s="33" t="s">
        <v>3553</v>
      </c>
      <c r="B6116" s="33">
        <v>26</v>
      </c>
      <c r="C6116" s="33" t="s">
        <v>13</v>
      </c>
      <c r="D6116" s="33" t="s">
        <v>41</v>
      </c>
      <c r="E6116" s="33" t="s">
        <v>3554</v>
      </c>
      <c r="F6116" s="94">
        <v>42067</v>
      </c>
      <c r="G6116" s="33" t="s">
        <v>3555</v>
      </c>
      <c r="H6116" s="33" t="s">
        <v>3556</v>
      </c>
      <c r="I6116" s="33" t="s">
        <v>55</v>
      </c>
      <c r="J6116" s="62" t="s">
        <v>3557</v>
      </c>
      <c r="K6116" s="33" t="s">
        <v>3558</v>
      </c>
      <c r="L6116" s="33" t="s">
        <v>241</v>
      </c>
      <c r="M6116" s="1" t="s">
        <v>46026</v>
      </c>
      <c r="N6116" s="33" t="s">
        <v>20</v>
      </c>
      <c r="O6116" s="33" t="s">
        <v>3559</v>
      </c>
      <c r="P6116" s="33" t="s">
        <v>947</v>
      </c>
      <c r="Q6116" s="33" t="s">
        <v>29986</v>
      </c>
      <c r="R6116" s="39" t="s">
        <v>3560</v>
      </c>
      <c r="S6116" s="33" t="s">
        <v>22</v>
      </c>
      <c r="T6116" s="33" t="s">
        <v>45897</v>
      </c>
      <c r="U6116" s="33" t="s">
        <v>49804</v>
      </c>
      <c r="V6116" s="33" t="s">
        <v>26482</v>
      </c>
      <c r="W6116" s="33" t="s">
        <v>26485</v>
      </c>
      <c r="X6116" s="33" t="s">
        <v>93</v>
      </c>
      <c r="Y6116" s="33">
        <v>199</v>
      </c>
      <c r="AA6116" s="33" t="s">
        <v>42844</v>
      </c>
      <c r="AB6116" s="33">
        <v>2331</v>
      </c>
      <c r="AC6116" s="103">
        <v>15798</v>
      </c>
    </row>
    <row r="6117" spans="1:29" ht="13" customHeight="1" x14ac:dyDescent="0.2">
      <c r="A6117" s="33" t="s">
        <v>3561</v>
      </c>
      <c r="B6117" s="33">
        <v>25</v>
      </c>
      <c r="C6117" s="33" t="s">
        <v>13</v>
      </c>
      <c r="D6117" s="33" t="s">
        <v>78</v>
      </c>
      <c r="E6117" s="33" t="s">
        <v>3562</v>
      </c>
      <c r="F6117" s="94">
        <v>42066</v>
      </c>
      <c r="G6117" s="33" t="s">
        <v>3563</v>
      </c>
      <c r="H6117" s="33" t="s">
        <v>3564</v>
      </c>
      <c r="I6117" s="33" t="s">
        <v>45</v>
      </c>
      <c r="J6117" s="62" t="s">
        <v>3565</v>
      </c>
      <c r="K6117" s="33" t="s">
        <v>3566</v>
      </c>
      <c r="L6117" s="33" t="s">
        <v>644</v>
      </c>
      <c r="M6117" s="1" t="s">
        <v>46111</v>
      </c>
      <c r="N6117" s="33" t="s">
        <v>20</v>
      </c>
      <c r="O6117" s="33" t="s">
        <v>3567</v>
      </c>
      <c r="P6117" s="33" t="s">
        <v>947</v>
      </c>
      <c r="Q6117" s="33" t="s">
        <v>29986</v>
      </c>
      <c r="R6117" s="39" t="s">
        <v>3568</v>
      </c>
      <c r="S6117" s="33" t="s">
        <v>93</v>
      </c>
      <c r="T6117" s="33" t="s">
        <v>21</v>
      </c>
      <c r="U6117" s="33" t="s">
        <v>26689</v>
      </c>
      <c r="V6117" s="33" t="s">
        <v>26484</v>
      </c>
      <c r="W6117" s="33" t="s">
        <v>26485</v>
      </c>
      <c r="X6117" s="33" t="s">
        <v>93</v>
      </c>
      <c r="Y6117" s="33">
        <v>197</v>
      </c>
      <c r="AA6117" s="33" t="s">
        <v>42844</v>
      </c>
      <c r="AB6117" s="33">
        <v>2328</v>
      </c>
      <c r="AC6117" s="103">
        <v>15795</v>
      </c>
    </row>
    <row r="6118" spans="1:29" ht="13" customHeight="1" x14ac:dyDescent="0.2">
      <c r="A6118" s="33" t="s">
        <v>3569</v>
      </c>
      <c r="B6118" s="33">
        <v>25</v>
      </c>
      <c r="C6118" s="33" t="s">
        <v>13</v>
      </c>
      <c r="D6118" s="33" t="s">
        <v>30</v>
      </c>
      <c r="E6118" s="33" t="s">
        <v>3570</v>
      </c>
      <c r="F6118" s="94">
        <v>42066</v>
      </c>
      <c r="G6118" s="33" t="s">
        <v>3571</v>
      </c>
      <c r="H6118" s="33" t="s">
        <v>3572</v>
      </c>
      <c r="I6118" s="33" t="s">
        <v>111</v>
      </c>
      <c r="J6118" s="62" t="s">
        <v>3573</v>
      </c>
      <c r="K6118" s="33" t="s">
        <v>582</v>
      </c>
      <c r="L6118" s="33" t="s">
        <v>3574</v>
      </c>
      <c r="M6118" s="1" t="s">
        <v>46282</v>
      </c>
      <c r="N6118" s="33" t="s">
        <v>20</v>
      </c>
      <c r="O6118" s="33" t="s">
        <v>3575</v>
      </c>
      <c r="P6118" s="33" t="s">
        <v>947</v>
      </c>
      <c r="Q6118" s="33" t="s">
        <v>29986</v>
      </c>
      <c r="R6118" s="39" t="s">
        <v>3576</v>
      </c>
      <c r="S6118" s="33" t="s">
        <v>93</v>
      </c>
      <c r="T6118" s="33" t="s">
        <v>21</v>
      </c>
      <c r="U6118" s="33" t="s">
        <v>26682</v>
      </c>
      <c r="V6118" s="33" t="s">
        <v>26484</v>
      </c>
      <c r="W6118" s="33" t="s">
        <v>26485</v>
      </c>
      <c r="X6118" s="33" t="s">
        <v>93</v>
      </c>
      <c r="Y6118" s="33">
        <v>198</v>
      </c>
      <c r="AA6118" s="33" t="s">
        <v>42842</v>
      </c>
      <c r="AB6118" s="33">
        <v>2329</v>
      </c>
      <c r="AC6118" s="103">
        <v>15796</v>
      </c>
    </row>
    <row r="6119" spans="1:29" ht="13" customHeight="1" x14ac:dyDescent="0.2">
      <c r="A6119" s="33" t="s">
        <v>3577</v>
      </c>
      <c r="B6119" s="33">
        <v>20</v>
      </c>
      <c r="C6119" s="33" t="s">
        <v>13</v>
      </c>
      <c r="D6119" s="33" t="s">
        <v>78</v>
      </c>
      <c r="E6119" s="33" t="s">
        <v>3578</v>
      </c>
      <c r="F6119" s="94">
        <v>42065</v>
      </c>
      <c r="G6119" s="33" t="s">
        <v>3579</v>
      </c>
      <c r="H6119" s="33" t="s">
        <v>3580</v>
      </c>
      <c r="I6119" s="33" t="s">
        <v>37</v>
      </c>
      <c r="J6119" s="62" t="s">
        <v>3581</v>
      </c>
      <c r="K6119" s="33" t="s">
        <v>3582</v>
      </c>
      <c r="L6119" s="33" t="s">
        <v>3583</v>
      </c>
      <c r="M6119" s="1" t="s">
        <v>46677</v>
      </c>
      <c r="N6119" s="33" t="s">
        <v>20</v>
      </c>
      <c r="O6119" s="33" t="s">
        <v>3584</v>
      </c>
      <c r="P6119" s="33" t="s">
        <v>947</v>
      </c>
      <c r="Q6119" s="33" t="s">
        <v>29986</v>
      </c>
      <c r="R6119" s="39" t="s">
        <v>3585</v>
      </c>
      <c r="S6119" s="33" t="s">
        <v>22</v>
      </c>
      <c r="T6119" s="33" t="s">
        <v>21</v>
      </c>
      <c r="U6119" s="33" t="s">
        <v>26689</v>
      </c>
      <c r="V6119" s="33" t="s">
        <v>26482</v>
      </c>
      <c r="W6119" s="33" t="s">
        <v>26486</v>
      </c>
      <c r="X6119" s="33" t="s">
        <v>93</v>
      </c>
      <c r="Y6119" s="33">
        <v>196</v>
      </c>
      <c r="AA6119" s="33" t="s">
        <v>42844</v>
      </c>
      <c r="AB6119" s="33">
        <v>2327</v>
      </c>
      <c r="AC6119" s="103">
        <v>15794</v>
      </c>
    </row>
    <row r="6120" spans="1:29" ht="13" customHeight="1" x14ac:dyDescent="0.2">
      <c r="A6120" s="33" t="s">
        <v>26616</v>
      </c>
      <c r="B6120" s="33">
        <v>35</v>
      </c>
      <c r="C6120" s="33" t="s">
        <v>13</v>
      </c>
      <c r="D6120" s="33" t="s">
        <v>14</v>
      </c>
      <c r="F6120" s="94">
        <v>42064</v>
      </c>
      <c r="G6120" s="33" t="s">
        <v>29773</v>
      </c>
      <c r="H6120" s="33" t="s">
        <v>671</v>
      </c>
      <c r="I6120" s="33" t="s">
        <v>66</v>
      </c>
      <c r="J6120" s="62" t="s">
        <v>29774</v>
      </c>
      <c r="K6120" s="33" t="s">
        <v>512</v>
      </c>
      <c r="L6120" s="33" t="s">
        <v>29775</v>
      </c>
      <c r="M6120" s="1" t="s">
        <v>48929</v>
      </c>
      <c r="N6120" s="33" t="s">
        <v>20</v>
      </c>
      <c r="O6120" s="33" t="s">
        <v>29776</v>
      </c>
      <c r="P6120" s="33" t="s">
        <v>947</v>
      </c>
      <c r="Q6120" s="33" t="s">
        <v>29986</v>
      </c>
      <c r="R6120" s="39" t="s">
        <v>29777</v>
      </c>
      <c r="S6120" s="33" t="s">
        <v>93</v>
      </c>
      <c r="T6120" s="33" t="s">
        <v>21</v>
      </c>
      <c r="U6120" s="33" t="s">
        <v>26689</v>
      </c>
      <c r="V6120" s="33" t="s">
        <v>26484</v>
      </c>
      <c r="W6120" s="33" t="s">
        <v>26485</v>
      </c>
      <c r="X6120" s="33" t="s">
        <v>93</v>
      </c>
      <c r="Y6120" s="33">
        <v>195</v>
      </c>
      <c r="AA6120" s="33" t="s">
        <v>42844</v>
      </c>
      <c r="AB6120" s="33">
        <v>2322</v>
      </c>
      <c r="AC6120" s="103">
        <v>15682</v>
      </c>
    </row>
    <row r="6121" spans="1:29" ht="13" customHeight="1" x14ac:dyDescent="0.2">
      <c r="A6121" s="33" t="s">
        <v>3598</v>
      </c>
      <c r="B6121" s="33">
        <v>49</v>
      </c>
      <c r="C6121" s="33" t="s">
        <v>13</v>
      </c>
      <c r="D6121" s="33" t="s">
        <v>30</v>
      </c>
      <c r="F6121" s="94">
        <v>42064</v>
      </c>
      <c r="G6121" s="33" t="s">
        <v>3599</v>
      </c>
      <c r="H6121" s="33" t="s">
        <v>3600</v>
      </c>
      <c r="I6121" s="33" t="s">
        <v>618</v>
      </c>
      <c r="J6121" s="62" t="s">
        <v>3601</v>
      </c>
      <c r="K6121" s="33" t="s">
        <v>3602</v>
      </c>
      <c r="L6121" s="33" t="s">
        <v>3603</v>
      </c>
      <c r="M6121" s="1" t="s">
        <v>48950</v>
      </c>
      <c r="N6121" s="33" t="s">
        <v>20</v>
      </c>
      <c r="O6121" s="33" t="s">
        <v>3604</v>
      </c>
      <c r="P6121" s="33" t="s">
        <v>947</v>
      </c>
      <c r="Q6121" s="33" t="s">
        <v>29986</v>
      </c>
      <c r="R6121" s="39" t="s">
        <v>3605</v>
      </c>
      <c r="S6121" s="33" t="s">
        <v>22</v>
      </c>
      <c r="T6121" s="33" t="s">
        <v>21</v>
      </c>
      <c r="U6121" s="33" t="s">
        <v>26689</v>
      </c>
      <c r="V6121" s="33" t="s">
        <v>26484</v>
      </c>
      <c r="W6121" s="33" t="s">
        <v>26485</v>
      </c>
      <c r="X6121" s="33" t="s">
        <v>93</v>
      </c>
      <c r="Y6121" s="33">
        <v>268</v>
      </c>
      <c r="AA6121" s="33" t="s">
        <v>42843</v>
      </c>
      <c r="AB6121" s="33">
        <v>2323</v>
      </c>
      <c r="AC6121" s="103">
        <v>15789</v>
      </c>
    </row>
    <row r="6122" spans="1:29" ht="13" customHeight="1" x14ac:dyDescent="0.2">
      <c r="A6122" s="33" t="s">
        <v>17236</v>
      </c>
      <c r="B6122" s="33">
        <v>32</v>
      </c>
      <c r="C6122" s="33" t="s">
        <v>13</v>
      </c>
      <c r="D6122" s="33" t="s">
        <v>78</v>
      </c>
      <c r="F6122" s="94">
        <v>42064</v>
      </c>
      <c r="G6122" s="33" t="s">
        <v>17237</v>
      </c>
      <c r="H6122" s="33" t="s">
        <v>17238</v>
      </c>
      <c r="I6122" s="33" t="s">
        <v>45</v>
      </c>
      <c r="J6122" s="62">
        <v>20695</v>
      </c>
      <c r="K6122" s="33" t="s">
        <v>2604</v>
      </c>
      <c r="L6122" s="33" t="s">
        <v>36650</v>
      </c>
      <c r="M6122" s="1" t="s">
        <v>46064</v>
      </c>
      <c r="N6122" s="33" t="s">
        <v>362</v>
      </c>
      <c r="O6122" s="51" t="s">
        <v>36651</v>
      </c>
      <c r="P6122" s="33" t="s">
        <v>45771</v>
      </c>
      <c r="Q6122" s="33" t="s">
        <v>29986</v>
      </c>
      <c r="R6122" s="39" t="s">
        <v>17239</v>
      </c>
      <c r="S6122" s="33" t="s">
        <v>22</v>
      </c>
      <c r="T6122" s="33" t="s">
        <v>45897</v>
      </c>
      <c r="U6122" s="51" t="s">
        <v>49804</v>
      </c>
      <c r="AA6122" s="33" t="s">
        <v>42844</v>
      </c>
      <c r="AB6122" s="33">
        <v>2326</v>
      </c>
      <c r="AC6122" s="103">
        <v>15784</v>
      </c>
    </row>
    <row r="6123" spans="1:29" ht="13" customHeight="1" x14ac:dyDescent="0.2">
      <c r="A6123" s="33" t="s">
        <v>3586</v>
      </c>
      <c r="B6123" s="33">
        <v>43</v>
      </c>
      <c r="C6123" s="33" t="s">
        <v>13</v>
      </c>
      <c r="D6123" s="33" t="s">
        <v>78</v>
      </c>
      <c r="E6123" s="33" t="s">
        <v>3587</v>
      </c>
      <c r="F6123" s="94">
        <v>42064</v>
      </c>
      <c r="G6123" s="33" t="s">
        <v>3588</v>
      </c>
      <c r="H6123" s="33" t="s">
        <v>91</v>
      </c>
      <c r="I6123" s="33" t="s">
        <v>38</v>
      </c>
      <c r="J6123" s="62" t="s">
        <v>3589</v>
      </c>
      <c r="K6123" s="33" t="s">
        <v>91</v>
      </c>
      <c r="L6123" s="33" t="s">
        <v>92</v>
      </c>
      <c r="M6123" s="1" t="s">
        <v>45984</v>
      </c>
      <c r="N6123" s="33" t="s">
        <v>4952</v>
      </c>
      <c r="O6123" s="33" t="s">
        <v>3590</v>
      </c>
      <c r="P6123" s="33" t="s">
        <v>31864</v>
      </c>
      <c r="Q6123" s="33" t="s">
        <v>29986</v>
      </c>
      <c r="R6123" s="39" t="s">
        <v>3591</v>
      </c>
      <c r="S6123" s="33" t="s">
        <v>509</v>
      </c>
      <c r="T6123" s="33" t="s">
        <v>45897</v>
      </c>
      <c r="U6123" s="33" t="s">
        <v>49804</v>
      </c>
      <c r="V6123" s="33" t="s">
        <v>26484</v>
      </c>
      <c r="W6123" s="33" t="s">
        <v>26485</v>
      </c>
      <c r="X6123" s="33" t="s">
        <v>509</v>
      </c>
      <c r="Y6123" s="33">
        <v>194</v>
      </c>
      <c r="AA6123" s="33" t="s">
        <v>42842</v>
      </c>
      <c r="AB6123" s="33">
        <v>2324</v>
      </c>
      <c r="AC6123" s="103">
        <v>15792</v>
      </c>
    </row>
    <row r="6124" spans="1:29" ht="13" customHeight="1" x14ac:dyDescent="0.2">
      <c r="A6124" s="33" t="s">
        <v>3592</v>
      </c>
      <c r="B6124" s="33">
        <v>47</v>
      </c>
      <c r="C6124" s="33" t="s">
        <v>13</v>
      </c>
      <c r="D6124" s="33" t="s">
        <v>78</v>
      </c>
      <c r="E6124" s="33" t="s">
        <v>3593</v>
      </c>
      <c r="F6124" s="94">
        <v>42064</v>
      </c>
      <c r="G6124" s="33" t="s">
        <v>3594</v>
      </c>
      <c r="H6124" s="33" t="s">
        <v>1024</v>
      </c>
      <c r="I6124" s="33" t="s">
        <v>366</v>
      </c>
      <c r="J6124" s="62" t="s">
        <v>3595</v>
      </c>
      <c r="K6124" s="33" t="s">
        <v>1025</v>
      </c>
      <c r="L6124" s="33" t="s">
        <v>1026</v>
      </c>
      <c r="M6124" s="1" t="s">
        <v>46313</v>
      </c>
      <c r="N6124" s="33" t="s">
        <v>362</v>
      </c>
      <c r="O6124" s="33" t="s">
        <v>3596</v>
      </c>
      <c r="P6124" s="33" t="s">
        <v>947</v>
      </c>
      <c r="Q6124" s="33" t="s">
        <v>29986</v>
      </c>
      <c r="R6124" s="39" t="s">
        <v>3597</v>
      </c>
      <c r="S6124" s="33" t="s">
        <v>509</v>
      </c>
      <c r="T6124" s="33" t="s">
        <v>45897</v>
      </c>
      <c r="U6124" s="51" t="s">
        <v>49804</v>
      </c>
      <c r="AA6124" s="33" t="s">
        <v>42842</v>
      </c>
      <c r="AB6124" s="33">
        <v>2325</v>
      </c>
      <c r="AC6124" s="103">
        <v>15790</v>
      </c>
    </row>
    <row r="6125" spans="1:29" ht="13" customHeight="1" x14ac:dyDescent="0.2">
      <c r="A6125" s="33" t="s">
        <v>3645</v>
      </c>
      <c r="B6125" s="33">
        <v>24</v>
      </c>
      <c r="C6125" s="33" t="s">
        <v>13</v>
      </c>
      <c r="D6125" s="33" t="s">
        <v>30</v>
      </c>
      <c r="E6125" s="33" t="s">
        <v>3646</v>
      </c>
      <c r="F6125" s="94">
        <v>42063</v>
      </c>
      <c r="G6125" s="33" t="s">
        <v>3647</v>
      </c>
      <c r="H6125" s="33" t="s">
        <v>3648</v>
      </c>
      <c r="I6125" s="33" t="s">
        <v>25</v>
      </c>
      <c r="J6125" s="62" t="s">
        <v>3649</v>
      </c>
      <c r="K6125" s="33" t="s">
        <v>232</v>
      </c>
      <c r="L6125" s="33" t="s">
        <v>27</v>
      </c>
      <c r="M6125" s="1" t="s">
        <v>46817</v>
      </c>
      <c r="N6125" s="33" t="s">
        <v>20</v>
      </c>
      <c r="O6125" s="33" t="s">
        <v>3650</v>
      </c>
      <c r="P6125" s="33" t="s">
        <v>1080</v>
      </c>
      <c r="Q6125" s="33" t="s">
        <v>1081</v>
      </c>
      <c r="R6125" s="39" t="s">
        <v>3651</v>
      </c>
      <c r="S6125" s="33" t="s">
        <v>93</v>
      </c>
      <c r="T6125" s="33" t="s">
        <v>21</v>
      </c>
      <c r="U6125" s="33" t="s">
        <v>26689</v>
      </c>
      <c r="V6125" s="33" t="s">
        <v>26484</v>
      </c>
      <c r="W6125" s="33" t="s">
        <v>26485</v>
      </c>
      <c r="X6125" s="33" t="s">
        <v>93</v>
      </c>
      <c r="Y6125" s="33">
        <v>186</v>
      </c>
      <c r="AA6125" s="33" t="s">
        <v>42843</v>
      </c>
      <c r="AB6125" s="33">
        <v>2315</v>
      </c>
      <c r="AC6125" s="103">
        <v>15781</v>
      </c>
    </row>
    <row r="6126" spans="1:29" ht="13" customHeight="1" x14ac:dyDescent="0.2">
      <c r="A6126" s="33" t="s">
        <v>3617</v>
      </c>
      <c r="B6126" s="33">
        <v>28</v>
      </c>
      <c r="C6126" s="33" t="s">
        <v>13</v>
      </c>
      <c r="D6126" s="33" t="s">
        <v>78</v>
      </c>
      <c r="E6126" s="33" t="s">
        <v>3618</v>
      </c>
      <c r="F6126" s="94">
        <v>42063</v>
      </c>
      <c r="G6126" s="33" t="s">
        <v>3619</v>
      </c>
      <c r="H6126" s="33" t="s">
        <v>44</v>
      </c>
      <c r="I6126" s="33" t="s">
        <v>399</v>
      </c>
      <c r="J6126" s="62" t="s">
        <v>2621</v>
      </c>
      <c r="K6126" s="33" t="s">
        <v>2622</v>
      </c>
      <c r="L6126" s="33" t="s">
        <v>36652</v>
      </c>
      <c r="M6126" s="1" t="s">
        <v>48336</v>
      </c>
      <c r="N6126" s="33" t="s">
        <v>20</v>
      </c>
      <c r="O6126" s="33" t="s">
        <v>3620</v>
      </c>
      <c r="P6126" s="33" t="s">
        <v>947</v>
      </c>
      <c r="Q6126" s="33" t="s">
        <v>29986</v>
      </c>
      <c r="R6126" s="39" t="s">
        <v>3621</v>
      </c>
      <c r="S6126" s="33" t="s">
        <v>93</v>
      </c>
      <c r="T6126" s="33" t="s">
        <v>21</v>
      </c>
      <c r="U6126" s="33" t="s">
        <v>26689</v>
      </c>
      <c r="V6126" s="33" t="s">
        <v>26484</v>
      </c>
      <c r="W6126" s="33" t="s">
        <v>26483</v>
      </c>
      <c r="X6126" s="33" t="s">
        <v>93</v>
      </c>
      <c r="Y6126" s="33">
        <v>190</v>
      </c>
      <c r="AA6126" s="33" t="s">
        <v>42842</v>
      </c>
      <c r="AB6126" s="33">
        <v>2316</v>
      </c>
      <c r="AC6126" s="103">
        <v>15780</v>
      </c>
    </row>
    <row r="6127" spans="1:29" ht="13" customHeight="1" x14ac:dyDescent="0.2">
      <c r="A6127" s="33" t="s">
        <v>3640</v>
      </c>
      <c r="B6127" s="33">
        <v>28</v>
      </c>
      <c r="C6127" s="33" t="s">
        <v>102</v>
      </c>
      <c r="D6127" s="33" t="s">
        <v>41</v>
      </c>
      <c r="F6127" s="94">
        <v>42063</v>
      </c>
      <c r="G6127" s="33" t="s">
        <v>3641</v>
      </c>
      <c r="H6127" s="33" t="s">
        <v>515</v>
      </c>
      <c r="I6127" s="33" t="s">
        <v>111</v>
      </c>
      <c r="J6127" s="62" t="s">
        <v>3642</v>
      </c>
      <c r="K6127" s="33" t="s">
        <v>516</v>
      </c>
      <c r="L6127" s="33" t="s">
        <v>517</v>
      </c>
      <c r="M6127" s="1" t="s">
        <v>46078</v>
      </c>
      <c r="N6127" s="33" t="s">
        <v>20</v>
      </c>
      <c r="O6127" s="33" t="s">
        <v>3643</v>
      </c>
      <c r="P6127" s="33" t="s">
        <v>947</v>
      </c>
      <c r="Q6127" s="33" t="s">
        <v>29986</v>
      </c>
      <c r="R6127" s="39" t="s">
        <v>3644</v>
      </c>
      <c r="S6127" s="33" t="s">
        <v>93</v>
      </c>
      <c r="T6127" s="33" t="s">
        <v>21</v>
      </c>
      <c r="U6127" s="33" t="s">
        <v>26682</v>
      </c>
      <c r="V6127" s="33" t="s">
        <v>26482</v>
      </c>
      <c r="W6127" s="33" t="s">
        <v>26485</v>
      </c>
      <c r="X6127" s="33" t="s">
        <v>93</v>
      </c>
      <c r="Y6127" s="33">
        <v>189</v>
      </c>
      <c r="AA6127" s="33" t="s">
        <v>42844</v>
      </c>
      <c r="AB6127" s="33">
        <v>2319</v>
      </c>
      <c r="AC6127" s="103">
        <v>15782</v>
      </c>
    </row>
    <row r="6128" spans="1:29" ht="13" customHeight="1" x14ac:dyDescent="0.2">
      <c r="A6128" s="33" t="s">
        <v>3652</v>
      </c>
      <c r="B6128" s="33">
        <v>37</v>
      </c>
      <c r="C6128" s="33" t="s">
        <v>102</v>
      </c>
      <c r="D6128" s="33" t="s">
        <v>30</v>
      </c>
      <c r="E6128" s="33" t="s">
        <v>3653</v>
      </c>
      <c r="F6128" s="94">
        <v>42063</v>
      </c>
      <c r="G6128" s="33" t="s">
        <v>3654</v>
      </c>
      <c r="H6128" s="33" t="s">
        <v>3655</v>
      </c>
      <c r="I6128" s="33" t="s">
        <v>111</v>
      </c>
      <c r="J6128" s="62" t="s">
        <v>3656</v>
      </c>
      <c r="K6128" s="33" t="s">
        <v>3657</v>
      </c>
      <c r="L6128" s="33" t="s">
        <v>42350</v>
      </c>
      <c r="M6128" s="1" t="s">
        <v>48929</v>
      </c>
      <c r="N6128" s="33" t="s">
        <v>20</v>
      </c>
      <c r="O6128" s="33" t="s">
        <v>3658</v>
      </c>
      <c r="P6128" s="33" t="s">
        <v>947</v>
      </c>
      <c r="Q6128" s="33" t="s">
        <v>29986</v>
      </c>
      <c r="R6128" s="39" t="s">
        <v>3659</v>
      </c>
      <c r="S6128" s="33" t="s">
        <v>93</v>
      </c>
      <c r="T6128" s="33" t="s">
        <v>21</v>
      </c>
      <c r="U6128" s="33" t="s">
        <v>26689</v>
      </c>
      <c r="V6128" s="33" t="s">
        <v>26484</v>
      </c>
      <c r="W6128" s="33" t="s">
        <v>26483</v>
      </c>
      <c r="X6128" s="33" t="s">
        <v>93</v>
      </c>
      <c r="Y6128" s="33">
        <v>192</v>
      </c>
      <c r="AA6128" s="33" t="s">
        <v>42843</v>
      </c>
      <c r="AB6128" s="33">
        <v>2318</v>
      </c>
      <c r="AC6128" s="103">
        <v>15777</v>
      </c>
    </row>
    <row r="6129" spans="1:29" ht="13" customHeight="1" x14ac:dyDescent="0.2">
      <c r="A6129" s="33" t="s">
        <v>3622</v>
      </c>
      <c r="B6129" s="33">
        <v>40</v>
      </c>
      <c r="C6129" s="33" t="s">
        <v>13</v>
      </c>
      <c r="D6129" s="33" t="s">
        <v>78</v>
      </c>
      <c r="E6129" s="33" t="s">
        <v>3623</v>
      </c>
      <c r="F6129" s="94">
        <v>42063</v>
      </c>
      <c r="G6129" s="33" t="s">
        <v>3624</v>
      </c>
      <c r="H6129" s="33" t="s">
        <v>3625</v>
      </c>
      <c r="I6129" s="33" t="s">
        <v>337</v>
      </c>
      <c r="J6129" s="62" t="s">
        <v>3626</v>
      </c>
      <c r="K6129" s="33" t="s">
        <v>3627</v>
      </c>
      <c r="L6129" s="33" t="s">
        <v>3628</v>
      </c>
      <c r="M6129" s="1" t="s">
        <v>47025</v>
      </c>
      <c r="N6129" s="33" t="s">
        <v>20</v>
      </c>
      <c r="O6129" s="33" t="s">
        <v>3629</v>
      </c>
      <c r="P6129" s="33" t="s">
        <v>504</v>
      </c>
      <c r="Q6129" s="33" t="s">
        <v>29986</v>
      </c>
      <c r="R6129" s="39" t="s">
        <v>3630</v>
      </c>
      <c r="S6129" s="33" t="s">
        <v>509</v>
      </c>
      <c r="T6129" s="33" t="s">
        <v>21</v>
      </c>
      <c r="U6129" s="33" t="s">
        <v>26689</v>
      </c>
      <c r="V6129" s="33" t="s">
        <v>26484</v>
      </c>
      <c r="W6129" s="33" t="s">
        <v>26483</v>
      </c>
      <c r="X6129" s="33" t="s">
        <v>93</v>
      </c>
      <c r="Y6129" s="33">
        <v>191</v>
      </c>
      <c r="AA6129" s="33" t="s">
        <v>42843</v>
      </c>
      <c r="AB6129" s="33">
        <v>2317</v>
      </c>
      <c r="AC6129" s="103">
        <v>15776</v>
      </c>
    </row>
    <row r="6130" spans="1:29" ht="13" customHeight="1" x14ac:dyDescent="0.2">
      <c r="A6130" s="33" t="s">
        <v>3608</v>
      </c>
      <c r="B6130" s="33">
        <v>17</v>
      </c>
      <c r="C6130" s="33" t="s">
        <v>13</v>
      </c>
      <c r="D6130" s="33" t="s">
        <v>30</v>
      </c>
      <c r="E6130" s="33" t="s">
        <v>3609</v>
      </c>
      <c r="F6130" s="94">
        <v>42063</v>
      </c>
      <c r="G6130" s="33" t="s">
        <v>3610</v>
      </c>
      <c r="H6130" s="33" t="s">
        <v>3611</v>
      </c>
      <c r="I6130" s="33" t="s">
        <v>50</v>
      </c>
      <c r="J6130" s="62" t="s">
        <v>3612</v>
      </c>
      <c r="K6130" s="33" t="s">
        <v>3613</v>
      </c>
      <c r="L6130" s="33" t="s">
        <v>3614</v>
      </c>
      <c r="M6130" s="1" t="s">
        <v>47818</v>
      </c>
      <c r="N6130" s="33" t="s">
        <v>4952</v>
      </c>
      <c r="O6130" s="33" t="s">
        <v>3615</v>
      </c>
      <c r="P6130" s="33" t="s">
        <v>45771</v>
      </c>
      <c r="Q6130" s="33" t="s">
        <v>29986</v>
      </c>
      <c r="R6130" s="39" t="s">
        <v>3616</v>
      </c>
      <c r="S6130" s="33" t="s">
        <v>93</v>
      </c>
      <c r="T6130" s="33" t="s">
        <v>45897</v>
      </c>
      <c r="U6130" s="33" t="s">
        <v>49804</v>
      </c>
      <c r="V6130" s="33" t="s">
        <v>26484</v>
      </c>
      <c r="W6130" s="33" t="s">
        <v>26485</v>
      </c>
      <c r="X6130" s="33" t="s">
        <v>509</v>
      </c>
      <c r="Y6130" s="33">
        <v>187</v>
      </c>
      <c r="AA6130" s="33" t="s">
        <v>42843</v>
      </c>
      <c r="AB6130" s="33">
        <v>2321</v>
      </c>
      <c r="AC6130" s="103">
        <v>15778</v>
      </c>
    </row>
    <row r="6131" spans="1:29" ht="13" customHeight="1" x14ac:dyDescent="0.2">
      <c r="A6131" s="33" t="s">
        <v>3631</v>
      </c>
      <c r="B6131" s="33">
        <v>34</v>
      </c>
      <c r="C6131" s="33" t="s">
        <v>13</v>
      </c>
      <c r="D6131" s="33" t="s">
        <v>78</v>
      </c>
      <c r="E6131" s="33" t="s">
        <v>3632</v>
      </c>
      <c r="F6131" s="94">
        <v>42063</v>
      </c>
      <c r="G6131" s="33" t="s">
        <v>3633</v>
      </c>
      <c r="H6131" s="33" t="s">
        <v>3634</v>
      </c>
      <c r="I6131" s="33" t="s">
        <v>399</v>
      </c>
      <c r="J6131" s="62" t="s">
        <v>3635</v>
      </c>
      <c r="K6131" s="33" t="s">
        <v>3636</v>
      </c>
      <c r="L6131" s="33" t="s">
        <v>3637</v>
      </c>
      <c r="M6131" s="1" t="s">
        <v>48337</v>
      </c>
      <c r="N6131" s="33" t="s">
        <v>20</v>
      </c>
      <c r="O6131" s="33" t="s">
        <v>3638</v>
      </c>
      <c r="P6131" s="33" t="s">
        <v>45771</v>
      </c>
      <c r="Q6131" s="33" t="s">
        <v>29986</v>
      </c>
      <c r="R6131" s="39" t="s">
        <v>3639</v>
      </c>
      <c r="S6131" s="33" t="s">
        <v>93</v>
      </c>
      <c r="T6131" s="33" t="s">
        <v>45897</v>
      </c>
      <c r="U6131" s="33" t="s">
        <v>49804</v>
      </c>
      <c r="V6131" s="33" t="s">
        <v>26482</v>
      </c>
      <c r="W6131" s="33" t="s">
        <v>26483</v>
      </c>
      <c r="X6131" s="33" t="s">
        <v>93</v>
      </c>
      <c r="Y6131" s="33">
        <v>188</v>
      </c>
      <c r="AA6131" s="33" t="s">
        <v>42844</v>
      </c>
      <c r="AB6131" s="33">
        <v>2320</v>
      </c>
      <c r="AC6131" s="103">
        <v>15779</v>
      </c>
    </row>
    <row r="6132" spans="1:29" ht="13" customHeight="1" x14ac:dyDescent="0.2">
      <c r="A6132" s="33" t="s">
        <v>3660</v>
      </c>
      <c r="B6132" s="33">
        <v>27</v>
      </c>
      <c r="C6132" s="33" t="s">
        <v>13</v>
      </c>
      <c r="D6132" s="33" t="s">
        <v>41</v>
      </c>
      <c r="E6132" s="33" t="s">
        <v>3661</v>
      </c>
      <c r="F6132" s="94">
        <v>42062</v>
      </c>
      <c r="G6132" s="33" t="s">
        <v>3662</v>
      </c>
      <c r="H6132" s="33" t="s">
        <v>3370</v>
      </c>
      <c r="I6132" s="33" t="s">
        <v>38</v>
      </c>
      <c r="J6132" s="62" t="s">
        <v>3663</v>
      </c>
      <c r="K6132" s="33" t="s">
        <v>995</v>
      </c>
      <c r="L6132" s="33" t="s">
        <v>3372</v>
      </c>
      <c r="M6132" s="1" t="s">
        <v>46210</v>
      </c>
      <c r="N6132" s="33" t="s">
        <v>20</v>
      </c>
      <c r="O6132" s="33" t="s">
        <v>3664</v>
      </c>
      <c r="P6132" s="33" t="s">
        <v>504</v>
      </c>
      <c r="Q6132" s="33" t="s">
        <v>29986</v>
      </c>
      <c r="R6132" s="39" t="s">
        <v>3665</v>
      </c>
      <c r="S6132" s="33" t="s">
        <v>93</v>
      </c>
      <c r="T6132" s="33" t="s">
        <v>45897</v>
      </c>
      <c r="U6132" s="33" t="s">
        <v>49804</v>
      </c>
      <c r="V6132" s="33" t="s">
        <v>26487</v>
      </c>
      <c r="W6132" s="33" t="s">
        <v>26485</v>
      </c>
      <c r="X6132" s="33" t="s">
        <v>93</v>
      </c>
      <c r="Y6132" s="33">
        <v>185</v>
      </c>
      <c r="AA6132" s="33" t="s">
        <v>42842</v>
      </c>
      <c r="AB6132" s="33">
        <v>2314</v>
      </c>
      <c r="AC6132" s="103">
        <v>15775</v>
      </c>
    </row>
    <row r="6133" spans="1:29" ht="13" customHeight="1" x14ac:dyDescent="0.2">
      <c r="A6133" s="33" t="s">
        <v>3666</v>
      </c>
      <c r="B6133" s="33">
        <v>21</v>
      </c>
      <c r="C6133" s="33" t="s">
        <v>13</v>
      </c>
      <c r="D6133" s="33" t="s">
        <v>41</v>
      </c>
      <c r="F6133" s="94">
        <v>42061</v>
      </c>
      <c r="G6133" s="33" t="s">
        <v>3667</v>
      </c>
      <c r="H6133" s="33" t="s">
        <v>883</v>
      </c>
      <c r="I6133" s="33" t="s">
        <v>38</v>
      </c>
      <c r="J6133" s="62" t="s">
        <v>3668</v>
      </c>
      <c r="K6133" s="33" t="s">
        <v>883</v>
      </c>
      <c r="L6133" s="33" t="s">
        <v>884</v>
      </c>
      <c r="M6133" s="1" t="s">
        <v>47221</v>
      </c>
      <c r="N6133" s="33" t="s">
        <v>20</v>
      </c>
      <c r="O6133" s="33" t="s">
        <v>3669</v>
      </c>
      <c r="P6133" s="33" t="s">
        <v>31864</v>
      </c>
      <c r="Q6133" s="33" t="s">
        <v>29986</v>
      </c>
      <c r="R6133" s="39" t="s">
        <v>3670</v>
      </c>
      <c r="S6133" s="33" t="s">
        <v>93</v>
      </c>
      <c r="T6133" s="33" t="s">
        <v>21</v>
      </c>
      <c r="U6133" s="33" t="s">
        <v>26682</v>
      </c>
      <c r="V6133" s="33" t="s">
        <v>26482</v>
      </c>
      <c r="W6133" s="33" t="s">
        <v>26485</v>
      </c>
      <c r="X6133" s="33" t="s">
        <v>93</v>
      </c>
      <c r="Y6133" s="33">
        <v>182</v>
      </c>
      <c r="AA6133" s="33" t="s">
        <v>42842</v>
      </c>
      <c r="AB6133" s="33">
        <v>2312</v>
      </c>
      <c r="AC6133" s="103">
        <v>15774</v>
      </c>
    </row>
    <row r="6134" spans="1:29" ht="13" customHeight="1" x14ac:dyDescent="0.2">
      <c r="A6134" s="33" t="s">
        <v>3684</v>
      </c>
      <c r="B6134" s="33">
        <v>34</v>
      </c>
      <c r="C6134" s="33" t="s">
        <v>102</v>
      </c>
      <c r="D6134" s="33" t="s">
        <v>30</v>
      </c>
      <c r="E6134" s="33" t="s">
        <v>3685</v>
      </c>
      <c r="F6134" s="94">
        <v>42061</v>
      </c>
      <c r="G6134" s="33" t="s">
        <v>3686</v>
      </c>
      <c r="H6134" s="33" t="s">
        <v>3687</v>
      </c>
      <c r="I6134" s="33" t="s">
        <v>159</v>
      </c>
      <c r="J6134" s="62" t="s">
        <v>3688</v>
      </c>
      <c r="K6134" s="33" t="s">
        <v>3689</v>
      </c>
      <c r="L6134" s="33" t="s">
        <v>3690</v>
      </c>
      <c r="M6134" s="1" t="s">
        <v>48338</v>
      </c>
      <c r="N6134" s="33" t="s">
        <v>20</v>
      </c>
      <c r="O6134" s="33" t="s">
        <v>3691</v>
      </c>
      <c r="P6134" s="33" t="s">
        <v>947</v>
      </c>
      <c r="Q6134" s="33" t="s">
        <v>29986</v>
      </c>
      <c r="R6134" s="39" t="s">
        <v>3692</v>
      </c>
      <c r="S6134" s="33" t="s">
        <v>93</v>
      </c>
      <c r="T6134" s="33" t="s">
        <v>21</v>
      </c>
      <c r="U6134" s="33" t="s">
        <v>26689</v>
      </c>
      <c r="V6134" s="33" t="s">
        <v>26484</v>
      </c>
      <c r="W6134" s="33" t="s">
        <v>26483</v>
      </c>
      <c r="X6134" s="33" t="s">
        <v>93</v>
      </c>
      <c r="Y6134" s="33">
        <v>184</v>
      </c>
      <c r="AA6134" s="33" t="s">
        <v>42843</v>
      </c>
      <c r="AB6134" s="33">
        <v>2311</v>
      </c>
      <c r="AC6134" s="103">
        <v>15772</v>
      </c>
    </row>
    <row r="6135" spans="1:29" ht="13" customHeight="1" x14ac:dyDescent="0.2">
      <c r="A6135" s="33" t="s">
        <v>3677</v>
      </c>
      <c r="B6135" s="33">
        <v>42</v>
      </c>
      <c r="C6135" s="33" t="s">
        <v>13</v>
      </c>
      <c r="D6135" s="33" t="s">
        <v>41</v>
      </c>
      <c r="F6135" s="94">
        <v>42061</v>
      </c>
      <c r="G6135" s="33" t="s">
        <v>3678</v>
      </c>
      <c r="H6135" s="33" t="s">
        <v>3679</v>
      </c>
      <c r="I6135" s="33" t="s">
        <v>55</v>
      </c>
      <c r="J6135" s="62" t="s">
        <v>3680</v>
      </c>
      <c r="K6135" s="33" t="s">
        <v>1730</v>
      </c>
      <c r="L6135" s="33" t="s">
        <v>3681</v>
      </c>
      <c r="M6135" s="1" t="s">
        <v>46883</v>
      </c>
      <c r="N6135" s="33" t="s">
        <v>20</v>
      </c>
      <c r="O6135" s="33" t="s">
        <v>3682</v>
      </c>
      <c r="P6135" s="33" t="s">
        <v>45771</v>
      </c>
      <c r="Q6135" s="33" t="s">
        <v>29986</v>
      </c>
      <c r="R6135" s="39" t="s">
        <v>3683</v>
      </c>
      <c r="S6135" s="33" t="s">
        <v>93</v>
      </c>
      <c r="T6135" s="33" t="s">
        <v>21</v>
      </c>
      <c r="U6135" s="33" t="s">
        <v>26689</v>
      </c>
      <c r="V6135" s="33" t="s">
        <v>26484</v>
      </c>
      <c r="W6135" s="33" t="s">
        <v>26486</v>
      </c>
      <c r="X6135" s="33" t="s">
        <v>93</v>
      </c>
      <c r="Y6135" s="33">
        <v>181</v>
      </c>
      <c r="AA6135" s="33" t="s">
        <v>42844</v>
      </c>
      <c r="AB6135" s="33">
        <v>2309</v>
      </c>
      <c r="AC6135" s="103">
        <v>15773</v>
      </c>
    </row>
    <row r="6136" spans="1:29" ht="13" customHeight="1" x14ac:dyDescent="0.2">
      <c r="A6136" s="33" t="s">
        <v>18320</v>
      </c>
      <c r="B6136" s="33">
        <v>49</v>
      </c>
      <c r="C6136" s="33" t="s">
        <v>13</v>
      </c>
      <c r="D6136" s="33" t="s">
        <v>30</v>
      </c>
      <c r="F6136" s="94">
        <v>42061</v>
      </c>
      <c r="G6136" s="33" t="s">
        <v>3671</v>
      </c>
      <c r="H6136" s="33" t="s">
        <v>3672</v>
      </c>
      <c r="I6136" s="33" t="s">
        <v>618</v>
      </c>
      <c r="J6136" s="62" t="s">
        <v>3673</v>
      </c>
      <c r="K6136" s="33" t="s">
        <v>3674</v>
      </c>
      <c r="L6136" s="33" t="s">
        <v>3675</v>
      </c>
      <c r="M6136" s="1" t="s">
        <v>46269</v>
      </c>
      <c r="N6136" s="33" t="s">
        <v>20</v>
      </c>
      <c r="O6136" s="33" t="s">
        <v>26541</v>
      </c>
      <c r="P6136" s="33" t="s">
        <v>45791</v>
      </c>
      <c r="Q6136" s="33" t="s">
        <v>29986</v>
      </c>
      <c r="R6136" s="39" t="s">
        <v>3676</v>
      </c>
      <c r="S6136" s="33" t="s">
        <v>22</v>
      </c>
      <c r="T6136" s="33" t="s">
        <v>21</v>
      </c>
      <c r="U6136" s="33" t="s">
        <v>26689</v>
      </c>
      <c r="V6136" s="33" t="s">
        <v>26482</v>
      </c>
      <c r="W6136" s="33" t="s">
        <v>26485</v>
      </c>
      <c r="X6136" s="33" t="s">
        <v>93</v>
      </c>
      <c r="Y6136" s="33">
        <v>183</v>
      </c>
      <c r="AA6136" s="33" t="s">
        <v>42844</v>
      </c>
      <c r="AB6136" s="33">
        <v>2310</v>
      </c>
      <c r="AC6136" s="103">
        <v>15771</v>
      </c>
    </row>
    <row r="6137" spans="1:29" ht="13" customHeight="1" x14ac:dyDescent="0.2">
      <c r="A6137" s="33" t="s">
        <v>3706</v>
      </c>
      <c r="B6137" s="33">
        <v>31</v>
      </c>
      <c r="C6137" s="33" t="s">
        <v>13</v>
      </c>
      <c r="D6137" s="33" t="s">
        <v>30</v>
      </c>
      <c r="E6137" s="33" t="s">
        <v>3707</v>
      </c>
      <c r="F6137" s="94">
        <v>42061</v>
      </c>
      <c r="H6137" s="33" t="s">
        <v>3708</v>
      </c>
      <c r="I6137" s="33" t="s">
        <v>197</v>
      </c>
      <c r="J6137" s="62">
        <v>47802</v>
      </c>
      <c r="K6137" s="33" t="s">
        <v>3709</v>
      </c>
      <c r="L6137" s="33" t="s">
        <v>4959</v>
      </c>
      <c r="M6137" s="1" t="s">
        <v>48339</v>
      </c>
      <c r="N6137" s="33" t="s">
        <v>4952</v>
      </c>
      <c r="O6137" s="33" t="s">
        <v>3710</v>
      </c>
      <c r="P6137" s="33" t="s">
        <v>947</v>
      </c>
      <c r="Q6137" s="33" t="s">
        <v>29986</v>
      </c>
      <c r="R6137"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37" s="33" t="s">
        <v>22</v>
      </c>
      <c r="T6137" s="33" t="s">
        <v>45897</v>
      </c>
      <c r="U6137" s="33" t="s">
        <v>49804</v>
      </c>
      <c r="V6137" s="33" t="s">
        <v>26482</v>
      </c>
      <c r="W6137" s="33" t="s">
        <v>26485</v>
      </c>
      <c r="X6137" s="33" t="s">
        <v>93</v>
      </c>
      <c r="Y6137" s="33">
        <v>180</v>
      </c>
      <c r="AA6137" s="33" t="s">
        <v>42843</v>
      </c>
      <c r="AB6137" s="33">
        <v>2313</v>
      </c>
      <c r="AC6137" s="103">
        <v>15769</v>
      </c>
    </row>
    <row r="6138" spans="1:29" ht="13" customHeight="1" x14ac:dyDescent="0.2">
      <c r="A6138" s="33" t="s">
        <v>3700</v>
      </c>
      <c r="B6138" s="33">
        <v>43</v>
      </c>
      <c r="C6138" s="33" t="s">
        <v>13</v>
      </c>
      <c r="D6138" s="33" t="s">
        <v>30</v>
      </c>
      <c r="E6138" s="33" t="s">
        <v>3701</v>
      </c>
      <c r="F6138" s="94">
        <v>42060</v>
      </c>
      <c r="G6138" s="33" t="s">
        <v>3702</v>
      </c>
      <c r="H6138" s="33" t="s">
        <v>604</v>
      </c>
      <c r="I6138" s="33" t="s">
        <v>249</v>
      </c>
      <c r="J6138" s="62" t="s">
        <v>3703</v>
      </c>
      <c r="K6138" s="33" t="s">
        <v>524</v>
      </c>
      <c r="L6138" s="33" t="s">
        <v>525</v>
      </c>
      <c r="M6138" s="1" t="s">
        <v>48881</v>
      </c>
      <c r="N6138" s="33" t="s">
        <v>20</v>
      </c>
      <c r="O6138" s="33" t="s">
        <v>3704</v>
      </c>
      <c r="P6138" s="33" t="s">
        <v>947</v>
      </c>
      <c r="Q6138" s="33" t="s">
        <v>29986</v>
      </c>
      <c r="R6138" s="39" t="s">
        <v>3705</v>
      </c>
      <c r="S6138" s="33" t="s">
        <v>509</v>
      </c>
      <c r="T6138" s="33" t="s">
        <v>21</v>
      </c>
      <c r="U6138" s="33" t="s">
        <v>26689</v>
      </c>
      <c r="V6138" s="33" t="s">
        <v>26484</v>
      </c>
      <c r="W6138" s="33" t="s">
        <v>26485</v>
      </c>
      <c r="X6138" s="33" t="s">
        <v>93</v>
      </c>
      <c r="Y6138" s="33">
        <v>179</v>
      </c>
      <c r="AA6138" s="33" t="s">
        <v>42844</v>
      </c>
      <c r="AB6138" s="33">
        <v>2307</v>
      </c>
      <c r="AC6138" s="103">
        <v>15768</v>
      </c>
    </row>
    <row r="6139" spans="1:29" ht="13" customHeight="1" x14ac:dyDescent="0.2">
      <c r="A6139" s="33" t="s">
        <v>3693</v>
      </c>
      <c r="B6139" s="33">
        <v>27</v>
      </c>
      <c r="C6139" s="33" t="s">
        <v>13</v>
      </c>
      <c r="D6139" s="33" t="s">
        <v>78</v>
      </c>
      <c r="E6139" s="33" t="s">
        <v>3694</v>
      </c>
      <c r="F6139" s="94">
        <v>42060</v>
      </c>
      <c r="G6139" s="33" t="s">
        <v>3695</v>
      </c>
      <c r="H6139" s="33" t="s">
        <v>1024</v>
      </c>
      <c r="I6139" s="33" t="s">
        <v>366</v>
      </c>
      <c r="J6139" s="62" t="s">
        <v>3696</v>
      </c>
      <c r="K6139" s="33" t="s">
        <v>1025</v>
      </c>
      <c r="L6139" s="33" t="s">
        <v>1026</v>
      </c>
      <c r="M6139" s="1" t="s">
        <v>46313</v>
      </c>
      <c r="N6139" s="33" t="s">
        <v>20</v>
      </c>
      <c r="O6139" s="33" t="s">
        <v>3697</v>
      </c>
      <c r="P6139" s="33" t="s">
        <v>947</v>
      </c>
      <c r="Q6139" s="33" t="s">
        <v>29986</v>
      </c>
      <c r="R6139" s="39" t="s">
        <v>3698</v>
      </c>
      <c r="S6139" s="33" t="s">
        <v>93</v>
      </c>
      <c r="T6139" s="33" t="s">
        <v>350</v>
      </c>
      <c r="U6139" s="33" t="s">
        <v>26775</v>
      </c>
      <c r="V6139" s="33" t="s">
        <v>26482</v>
      </c>
      <c r="W6139" s="33" t="s">
        <v>26483</v>
      </c>
      <c r="X6139" s="33" t="s">
        <v>93</v>
      </c>
      <c r="Y6139" s="33">
        <v>178</v>
      </c>
      <c r="AA6139" s="33" t="s">
        <v>42842</v>
      </c>
      <c r="AB6139" s="33">
        <v>2308</v>
      </c>
      <c r="AC6139" s="103">
        <v>15767</v>
      </c>
    </row>
    <row r="6140" spans="1:29" ht="13" customHeight="1" x14ac:dyDescent="0.2">
      <c r="A6140" s="33" t="s">
        <v>3711</v>
      </c>
      <c r="B6140" s="33">
        <v>30</v>
      </c>
      <c r="C6140" s="33" t="s">
        <v>13</v>
      </c>
      <c r="D6140" s="33" t="s">
        <v>41</v>
      </c>
      <c r="E6140" s="33" t="s">
        <v>3712</v>
      </c>
      <c r="F6140" s="94">
        <v>42059</v>
      </c>
      <c r="G6140" s="33" t="s">
        <v>3713</v>
      </c>
      <c r="H6140" s="33" t="s">
        <v>405</v>
      </c>
      <c r="I6140" s="33" t="s">
        <v>406</v>
      </c>
      <c r="J6140" s="62" t="s">
        <v>3714</v>
      </c>
      <c r="K6140" s="33" t="s">
        <v>3715</v>
      </c>
      <c r="L6140" s="33" t="s">
        <v>3716</v>
      </c>
      <c r="M6140" s="1" t="s">
        <v>46027</v>
      </c>
      <c r="N6140" s="33" t="s">
        <v>4952</v>
      </c>
      <c r="O6140" s="33" t="s">
        <v>3717</v>
      </c>
      <c r="P6140" s="33" t="s">
        <v>45771</v>
      </c>
      <c r="Q6140" s="33" t="s">
        <v>29986</v>
      </c>
      <c r="R6140" s="39" t="s">
        <v>3718</v>
      </c>
      <c r="S6140" s="33" t="s">
        <v>509</v>
      </c>
      <c r="T6140" s="33" t="s">
        <v>21</v>
      </c>
      <c r="U6140" s="33" t="s">
        <v>26682</v>
      </c>
      <c r="V6140" s="33" t="s">
        <v>26484</v>
      </c>
      <c r="W6140" s="33" t="s">
        <v>26485</v>
      </c>
      <c r="X6140" s="33" t="s">
        <v>93</v>
      </c>
      <c r="Y6140" s="33">
        <v>177</v>
      </c>
      <c r="AA6140" s="33" t="s">
        <v>42844</v>
      </c>
      <c r="AB6140" s="33">
        <v>2306</v>
      </c>
      <c r="AC6140" s="103">
        <v>15764</v>
      </c>
    </row>
    <row r="6141" spans="1:29" ht="13" customHeight="1" x14ac:dyDescent="0.2">
      <c r="A6141" s="33" t="s">
        <v>3719</v>
      </c>
      <c r="B6141" s="33">
        <v>16</v>
      </c>
      <c r="C6141" s="33" t="s">
        <v>13</v>
      </c>
      <c r="D6141" s="33" t="s">
        <v>78</v>
      </c>
      <c r="F6141" s="94">
        <v>42058</v>
      </c>
      <c r="G6141" s="33" t="s">
        <v>3720</v>
      </c>
      <c r="H6141" s="33" t="s">
        <v>3721</v>
      </c>
      <c r="I6141" s="33" t="s">
        <v>87</v>
      </c>
      <c r="J6141" s="62" t="s">
        <v>3722</v>
      </c>
      <c r="K6141" s="33" t="s">
        <v>3723</v>
      </c>
      <c r="L6141" s="33" t="s">
        <v>3724</v>
      </c>
      <c r="M6141" s="1" t="s">
        <v>48929</v>
      </c>
      <c r="N6141" s="33" t="s">
        <v>20</v>
      </c>
      <c r="O6141" s="33" t="s">
        <v>3725</v>
      </c>
      <c r="P6141" s="33" t="s">
        <v>42395</v>
      </c>
      <c r="Q6141" s="33" t="s">
        <v>29986</v>
      </c>
      <c r="R6141" s="39" t="s">
        <v>3726</v>
      </c>
      <c r="S6141" s="33" t="s">
        <v>93</v>
      </c>
      <c r="T6141" s="33" t="s">
        <v>21</v>
      </c>
      <c r="U6141" s="33" t="s">
        <v>26689</v>
      </c>
      <c r="V6141" s="33" t="s">
        <v>26484</v>
      </c>
      <c r="W6141" s="33" t="s">
        <v>26485</v>
      </c>
      <c r="X6141" s="33" t="s">
        <v>93</v>
      </c>
      <c r="Y6141" s="33">
        <v>176</v>
      </c>
      <c r="AA6141" s="33" t="s">
        <v>42843</v>
      </c>
      <c r="AB6141" s="33">
        <v>2302</v>
      </c>
      <c r="AC6141" s="103">
        <v>15762</v>
      </c>
    </row>
    <row r="6142" spans="1:29" ht="13" customHeight="1" x14ac:dyDescent="0.2">
      <c r="A6142" s="33" t="s">
        <v>3744</v>
      </c>
      <c r="B6142" s="33">
        <v>37</v>
      </c>
      <c r="C6142" s="33" t="s">
        <v>13</v>
      </c>
      <c r="D6142" s="33" t="s">
        <v>30</v>
      </c>
      <c r="E6142" s="33" t="s">
        <v>3745</v>
      </c>
      <c r="F6142" s="94">
        <v>42058</v>
      </c>
      <c r="G6142" s="33" t="s">
        <v>3746</v>
      </c>
      <c r="H6142" s="33" t="s">
        <v>3747</v>
      </c>
      <c r="I6142" s="33" t="s">
        <v>159</v>
      </c>
      <c r="J6142" s="62" t="s">
        <v>3748</v>
      </c>
      <c r="K6142" s="33" t="s">
        <v>3039</v>
      </c>
      <c r="L6142" s="33" t="s">
        <v>36653</v>
      </c>
      <c r="M6142" s="1" t="s">
        <v>48924</v>
      </c>
      <c r="N6142" s="33" t="s">
        <v>20</v>
      </c>
      <c r="O6142" s="33" t="s">
        <v>3749</v>
      </c>
      <c r="P6142" s="33" t="s">
        <v>947</v>
      </c>
      <c r="Q6142" s="33" t="s">
        <v>29986</v>
      </c>
      <c r="R6142" s="39" t="s">
        <v>3750</v>
      </c>
      <c r="S6142" s="33" t="s">
        <v>93</v>
      </c>
      <c r="T6142" s="33" t="s">
        <v>21</v>
      </c>
      <c r="U6142" s="33" t="s">
        <v>26682</v>
      </c>
      <c r="V6142" s="33" t="s">
        <v>26482</v>
      </c>
      <c r="W6142" s="33" t="s">
        <v>26485</v>
      </c>
      <c r="X6142" s="33" t="s">
        <v>93</v>
      </c>
      <c r="Y6142" s="33">
        <v>174</v>
      </c>
      <c r="AA6142" s="33" t="s">
        <v>42844</v>
      </c>
      <c r="AB6142" s="33">
        <v>2303</v>
      </c>
      <c r="AC6142" s="103">
        <v>15758</v>
      </c>
    </row>
    <row r="6143" spans="1:29" ht="13" customHeight="1" x14ac:dyDescent="0.2">
      <c r="A6143" s="33" t="s">
        <v>3772</v>
      </c>
      <c r="B6143" s="33">
        <v>41</v>
      </c>
      <c r="C6143" s="33" t="s">
        <v>13</v>
      </c>
      <c r="D6143" s="33" t="s">
        <v>30</v>
      </c>
      <c r="E6143" s="33" t="s">
        <v>3773</v>
      </c>
      <c r="F6143" s="94">
        <v>42058</v>
      </c>
      <c r="G6143" s="33" t="s">
        <v>3774</v>
      </c>
      <c r="H6143" s="33" t="s">
        <v>3775</v>
      </c>
      <c r="I6143" s="33" t="s">
        <v>159</v>
      </c>
      <c r="J6143" s="62" t="s">
        <v>3776</v>
      </c>
      <c r="K6143" s="33" t="s">
        <v>3777</v>
      </c>
      <c r="L6143" s="33" t="s">
        <v>3778</v>
      </c>
      <c r="M6143" s="1" t="s">
        <v>47479</v>
      </c>
      <c r="N6143" s="33" t="s">
        <v>20</v>
      </c>
      <c r="O6143" s="33" t="s">
        <v>3779</v>
      </c>
      <c r="P6143" s="33" t="s">
        <v>45791</v>
      </c>
      <c r="Q6143" s="33" t="s">
        <v>29986</v>
      </c>
      <c r="R6143" s="39" t="s">
        <v>3780</v>
      </c>
      <c r="S6143" s="33" t="s">
        <v>22</v>
      </c>
      <c r="T6143" s="33" t="s">
        <v>21</v>
      </c>
      <c r="U6143" s="33" t="s">
        <v>26689</v>
      </c>
      <c r="V6143" s="33" t="s">
        <v>26484</v>
      </c>
      <c r="W6143" s="33" t="s">
        <v>26486</v>
      </c>
      <c r="X6143" s="33" t="s">
        <v>93</v>
      </c>
      <c r="Y6143" s="33">
        <v>175</v>
      </c>
      <c r="AA6143" s="33" t="s">
        <v>42843</v>
      </c>
      <c r="AB6143" s="33">
        <v>2301</v>
      </c>
      <c r="AC6143" s="103">
        <v>15755</v>
      </c>
    </row>
    <row r="6144" spans="1:29" ht="13" customHeight="1" x14ac:dyDescent="0.2">
      <c r="A6144" s="33" t="s">
        <v>3735</v>
      </c>
      <c r="B6144" s="33">
        <v>42</v>
      </c>
      <c r="C6144" s="33" t="s">
        <v>13</v>
      </c>
      <c r="D6144" s="33" t="s">
        <v>30</v>
      </c>
      <c r="E6144" s="33" t="s">
        <v>3736</v>
      </c>
      <c r="F6144" s="94">
        <v>42058</v>
      </c>
      <c r="G6144" s="33" t="s">
        <v>3737</v>
      </c>
      <c r="H6144" s="33" t="s">
        <v>3738</v>
      </c>
      <c r="I6144" s="33" t="s">
        <v>373</v>
      </c>
      <c r="J6144" s="62" t="s">
        <v>3739</v>
      </c>
      <c r="K6144" s="33" t="s">
        <v>3740</v>
      </c>
      <c r="L6144" s="33" t="s">
        <v>3741</v>
      </c>
      <c r="M6144" s="1" t="s">
        <v>48341</v>
      </c>
      <c r="N6144" s="33" t="s">
        <v>4952</v>
      </c>
      <c r="O6144" s="33" t="s">
        <v>3742</v>
      </c>
      <c r="P6144" s="33" t="s">
        <v>504</v>
      </c>
      <c r="Q6144" s="33" t="s">
        <v>29986</v>
      </c>
      <c r="R6144" s="39" t="s">
        <v>3743</v>
      </c>
      <c r="S6144" s="33" t="s">
        <v>93</v>
      </c>
      <c r="T6144" s="33" t="s">
        <v>21</v>
      </c>
      <c r="U6144" s="33" t="s">
        <v>26682</v>
      </c>
      <c r="V6144" s="33" t="s">
        <v>26484</v>
      </c>
      <c r="W6144" s="33" t="s">
        <v>26483</v>
      </c>
      <c r="X6144" s="33" t="s">
        <v>93</v>
      </c>
      <c r="Y6144" s="33">
        <v>266</v>
      </c>
      <c r="AA6144" s="33" t="s">
        <v>42842</v>
      </c>
      <c r="AB6144" s="33">
        <v>2304</v>
      </c>
      <c r="AC6144" s="103">
        <v>15761</v>
      </c>
    </row>
    <row r="6145" spans="1:29" ht="13" customHeight="1" x14ac:dyDescent="0.2">
      <c r="A6145" s="33" t="s">
        <v>3727</v>
      </c>
      <c r="B6145" s="33">
        <v>47</v>
      </c>
      <c r="C6145" s="33" t="s">
        <v>13</v>
      </c>
      <c r="D6145" s="33" t="s">
        <v>30</v>
      </c>
      <c r="F6145" s="94">
        <v>42058</v>
      </c>
      <c r="G6145" s="33" t="s">
        <v>3728</v>
      </c>
      <c r="H6145" s="33" t="s">
        <v>3729</v>
      </c>
      <c r="I6145" s="33" t="s">
        <v>18</v>
      </c>
      <c r="J6145" s="62" t="s">
        <v>3730</v>
      </c>
      <c r="K6145" s="33" t="s">
        <v>3731</v>
      </c>
      <c r="L6145" s="33" t="s">
        <v>3732</v>
      </c>
      <c r="M6145" s="1" t="s">
        <v>48340</v>
      </c>
      <c r="N6145" s="33" t="s">
        <v>20</v>
      </c>
      <c r="O6145" s="33" t="s">
        <v>3733</v>
      </c>
      <c r="P6145" s="33" t="s">
        <v>947</v>
      </c>
      <c r="Q6145" s="33" t="s">
        <v>29986</v>
      </c>
      <c r="R6145" s="39" t="s">
        <v>3734</v>
      </c>
      <c r="S6145" s="33" t="s">
        <v>509</v>
      </c>
      <c r="T6145" s="33" t="s">
        <v>21</v>
      </c>
      <c r="U6145" s="33" t="s">
        <v>26689</v>
      </c>
      <c r="V6145" s="33" t="s">
        <v>26484</v>
      </c>
      <c r="W6145" s="33" t="s">
        <v>26485</v>
      </c>
      <c r="X6145" s="33" t="s">
        <v>93</v>
      </c>
      <c r="Y6145" s="33">
        <v>172</v>
      </c>
      <c r="AA6145" s="33" t="s">
        <v>42844</v>
      </c>
      <c r="AB6145" s="33">
        <v>2300</v>
      </c>
      <c r="AC6145" s="103">
        <v>15760</v>
      </c>
    </row>
    <row r="6146" spans="1:29" ht="13" customHeight="1" x14ac:dyDescent="0.2">
      <c r="A6146" s="33" t="s">
        <v>3751</v>
      </c>
      <c r="B6146" s="33">
        <v>39</v>
      </c>
      <c r="C6146" s="33" t="s">
        <v>13</v>
      </c>
      <c r="D6146" s="33" t="s">
        <v>30</v>
      </c>
      <c r="E6146" s="33" t="s">
        <v>3752</v>
      </c>
      <c r="F6146" s="94">
        <v>42058</v>
      </c>
      <c r="G6146" s="33" t="s">
        <v>3753</v>
      </c>
      <c r="H6146" s="33" t="s">
        <v>1518</v>
      </c>
      <c r="I6146" s="33" t="s">
        <v>429</v>
      </c>
      <c r="J6146" s="62" t="s">
        <v>3754</v>
      </c>
      <c r="K6146" s="33" t="s">
        <v>879</v>
      </c>
      <c r="L6146" s="33" t="s">
        <v>2092</v>
      </c>
      <c r="M6146" s="1" t="s">
        <v>46320</v>
      </c>
      <c r="N6146" s="33" t="s">
        <v>4952</v>
      </c>
      <c r="O6146" s="33" t="s">
        <v>3755</v>
      </c>
      <c r="P6146" s="33" t="s">
        <v>947</v>
      </c>
      <c r="Q6146" s="33" t="s">
        <v>29986</v>
      </c>
      <c r="R6146" s="39" t="s">
        <v>3756</v>
      </c>
      <c r="S6146" s="33" t="s">
        <v>93</v>
      </c>
      <c r="T6146" s="33" t="s">
        <v>45897</v>
      </c>
      <c r="U6146" s="33" t="s">
        <v>49804</v>
      </c>
      <c r="V6146" s="33" t="s">
        <v>26482</v>
      </c>
      <c r="W6146" s="33" t="s">
        <v>26485</v>
      </c>
      <c r="X6146" s="33" t="s">
        <v>93</v>
      </c>
      <c r="Y6146" s="33">
        <v>371</v>
      </c>
      <c r="AA6146" s="33" t="s">
        <v>42842</v>
      </c>
      <c r="AB6146" s="33">
        <v>2305</v>
      </c>
      <c r="AC6146" s="103">
        <v>15759</v>
      </c>
    </row>
    <row r="6147" spans="1:29" ht="13" customHeight="1" x14ac:dyDescent="0.2">
      <c r="A6147" s="33" t="s">
        <v>3765</v>
      </c>
      <c r="B6147" s="33">
        <v>50</v>
      </c>
      <c r="C6147" s="33" t="s">
        <v>13</v>
      </c>
      <c r="D6147" s="33" t="s">
        <v>30</v>
      </c>
      <c r="F6147" s="94">
        <v>42057</v>
      </c>
      <c r="G6147" s="33" t="s">
        <v>3766</v>
      </c>
      <c r="H6147" s="33" t="s">
        <v>3767</v>
      </c>
      <c r="I6147" s="33" t="s">
        <v>55</v>
      </c>
      <c r="J6147" s="62" t="s">
        <v>3768</v>
      </c>
      <c r="K6147" s="33" t="s">
        <v>1650</v>
      </c>
      <c r="L6147" s="33" t="s">
        <v>3769</v>
      </c>
      <c r="M6147" s="1" t="s">
        <v>47873</v>
      </c>
      <c r="N6147" s="33" t="s">
        <v>20</v>
      </c>
      <c r="O6147" s="33" t="s">
        <v>3770</v>
      </c>
      <c r="P6147" s="33" t="s">
        <v>947</v>
      </c>
      <c r="Q6147" s="33" t="s">
        <v>29986</v>
      </c>
      <c r="R6147" s="39" t="s">
        <v>3771</v>
      </c>
      <c r="S6147" s="33" t="s">
        <v>93</v>
      </c>
      <c r="T6147" s="33" t="s">
        <v>21</v>
      </c>
      <c r="U6147" s="33" t="s">
        <v>26689</v>
      </c>
      <c r="V6147" s="33" t="s">
        <v>26484</v>
      </c>
      <c r="W6147" s="33" t="s">
        <v>26485</v>
      </c>
      <c r="X6147" s="33" t="s">
        <v>93</v>
      </c>
      <c r="Y6147" s="33">
        <v>170</v>
      </c>
      <c r="AA6147" s="33" t="s">
        <v>42844</v>
      </c>
      <c r="AB6147" s="33">
        <v>2298</v>
      </c>
      <c r="AC6147" s="103">
        <v>15756</v>
      </c>
    </row>
    <row r="6148" spans="1:29" ht="13" customHeight="1" x14ac:dyDescent="0.2">
      <c r="A6148" s="33" t="s">
        <v>3757</v>
      </c>
      <c r="B6148" s="33">
        <v>39</v>
      </c>
      <c r="C6148" s="33" t="s">
        <v>13</v>
      </c>
      <c r="D6148" s="33" t="s">
        <v>78</v>
      </c>
      <c r="E6148" s="33" t="s">
        <v>3758</v>
      </c>
      <c r="F6148" s="94">
        <v>42057</v>
      </c>
      <c r="G6148" s="33" t="s">
        <v>3759</v>
      </c>
      <c r="H6148" s="33" t="s">
        <v>3760</v>
      </c>
      <c r="I6148" s="33" t="s">
        <v>55</v>
      </c>
      <c r="J6148" s="62" t="s">
        <v>3761</v>
      </c>
      <c r="K6148" s="33" t="s">
        <v>1049</v>
      </c>
      <c r="L6148" s="33" t="s">
        <v>3762</v>
      </c>
      <c r="M6148" s="1" t="s">
        <v>48342</v>
      </c>
      <c r="N6148" s="33" t="s">
        <v>362</v>
      </c>
      <c r="O6148" s="33" t="s">
        <v>3763</v>
      </c>
      <c r="P6148" s="33" t="s">
        <v>947</v>
      </c>
      <c r="Q6148" s="33" t="s">
        <v>29986</v>
      </c>
      <c r="R6148" s="39" t="s">
        <v>3764</v>
      </c>
      <c r="S6148" s="33" t="s">
        <v>93</v>
      </c>
      <c r="T6148" s="33" t="s">
        <v>45897</v>
      </c>
      <c r="U6148" s="51" t="s">
        <v>49804</v>
      </c>
      <c r="AA6148" s="33" t="s">
        <v>42842</v>
      </c>
      <c r="AB6148" s="33">
        <v>2299</v>
      </c>
      <c r="AC6148" s="103">
        <v>15757</v>
      </c>
    </row>
    <row r="6149" spans="1:29" ht="13" customHeight="1" x14ac:dyDescent="0.2">
      <c r="A6149" s="33" t="s">
        <v>3781</v>
      </c>
      <c r="B6149" s="33">
        <v>41</v>
      </c>
      <c r="C6149" s="33" t="s">
        <v>13</v>
      </c>
      <c r="D6149" s="33" t="s">
        <v>30</v>
      </c>
      <c r="E6149" s="33" t="s">
        <v>3782</v>
      </c>
      <c r="F6149" s="94">
        <v>42056</v>
      </c>
      <c r="G6149" s="33" t="s">
        <v>3783</v>
      </c>
      <c r="H6149" s="33" t="s">
        <v>3784</v>
      </c>
      <c r="I6149" s="33" t="s">
        <v>177</v>
      </c>
      <c r="J6149" s="62" t="s">
        <v>3785</v>
      </c>
      <c r="K6149" s="33" t="s">
        <v>2150</v>
      </c>
      <c r="L6149" s="33" t="s">
        <v>2834</v>
      </c>
      <c r="M6149" s="1" t="s">
        <v>45954</v>
      </c>
      <c r="N6149" s="33" t="s">
        <v>20</v>
      </c>
      <c r="O6149" s="33" t="s">
        <v>3786</v>
      </c>
      <c r="P6149" s="33" t="s">
        <v>947</v>
      </c>
      <c r="Q6149" s="33" t="s">
        <v>29986</v>
      </c>
      <c r="R6149" s="39" t="s">
        <v>3787</v>
      </c>
      <c r="S6149" s="33" t="s">
        <v>22</v>
      </c>
      <c r="T6149" s="33" t="s">
        <v>21</v>
      </c>
      <c r="U6149" s="33" t="s">
        <v>26689</v>
      </c>
      <c r="V6149" s="33" t="s">
        <v>26484</v>
      </c>
      <c r="W6149" s="33" t="s">
        <v>26485</v>
      </c>
      <c r="X6149" s="33" t="s">
        <v>93</v>
      </c>
      <c r="Y6149" s="33">
        <v>167</v>
      </c>
      <c r="AA6149" s="33" t="s">
        <v>42843</v>
      </c>
      <c r="AB6149" s="33">
        <v>2296</v>
      </c>
      <c r="AC6149" s="103">
        <v>15754</v>
      </c>
    </row>
    <row r="6150" spans="1:29" ht="13" customHeight="1" x14ac:dyDescent="0.2">
      <c r="A6150" s="33" t="s">
        <v>3788</v>
      </c>
      <c r="B6150" s="33">
        <v>51</v>
      </c>
      <c r="C6150" s="33" t="s">
        <v>13</v>
      </c>
      <c r="D6150" s="33" t="s">
        <v>30</v>
      </c>
      <c r="E6150" s="33" t="s">
        <v>3789</v>
      </c>
      <c r="F6150" s="94">
        <v>42056</v>
      </c>
      <c r="G6150" s="33" t="s">
        <v>3790</v>
      </c>
      <c r="H6150" s="33" t="s">
        <v>196</v>
      </c>
      <c r="I6150" s="33" t="s">
        <v>197</v>
      </c>
      <c r="J6150" s="62" t="s">
        <v>3791</v>
      </c>
      <c r="K6150" s="33" t="s">
        <v>389</v>
      </c>
      <c r="L6150" s="33" t="s">
        <v>198</v>
      </c>
      <c r="M6150" s="1" t="s">
        <v>46034</v>
      </c>
      <c r="N6150" s="33" t="s">
        <v>20</v>
      </c>
      <c r="O6150" s="33" t="s">
        <v>3792</v>
      </c>
      <c r="P6150" s="33" t="s">
        <v>947</v>
      </c>
      <c r="Q6150" s="33" t="s">
        <v>29986</v>
      </c>
      <c r="R6150" s="39" t="str">
        <f>HYPERLINK("http://www.theindychannel.com/news/local-news/suspect-fatally-shot-by-impd-officer-on-east-side","http://www.theindychannel.com/news/local-news/suspect-fatally-shot-by-impd-officer-on-east-side")</f>
        <v>http://www.theindychannel.com/news/local-news/suspect-fatally-shot-by-impd-officer-on-east-side</v>
      </c>
      <c r="S6150" s="33" t="s">
        <v>93</v>
      </c>
      <c r="T6150" s="33" t="s">
        <v>21</v>
      </c>
      <c r="U6150" s="33" t="s">
        <v>26682</v>
      </c>
      <c r="V6150" s="33" t="s">
        <v>26484</v>
      </c>
      <c r="W6150" s="33" t="s">
        <v>26485</v>
      </c>
      <c r="X6150" s="33" t="s">
        <v>93</v>
      </c>
      <c r="Y6150" s="33">
        <v>168</v>
      </c>
      <c r="AA6150" s="33" t="s">
        <v>42844</v>
      </c>
      <c r="AB6150" s="33">
        <v>2297</v>
      </c>
      <c r="AC6150" s="103">
        <v>15753</v>
      </c>
    </row>
    <row r="6151" spans="1:29" ht="13" customHeight="1" x14ac:dyDescent="0.2">
      <c r="A6151" s="33" t="s">
        <v>3793</v>
      </c>
      <c r="B6151" s="33">
        <v>38</v>
      </c>
      <c r="C6151" s="33" t="s">
        <v>13</v>
      </c>
      <c r="D6151" s="33" t="s">
        <v>78</v>
      </c>
      <c r="E6151" s="33" t="s">
        <v>3794</v>
      </c>
      <c r="F6151" s="94">
        <v>42055</v>
      </c>
      <c r="G6151" s="33" t="s">
        <v>3795</v>
      </c>
      <c r="H6151" s="33" t="s">
        <v>3796</v>
      </c>
      <c r="I6151" s="33" t="s">
        <v>87</v>
      </c>
      <c r="J6151" s="62" t="s">
        <v>3797</v>
      </c>
      <c r="K6151" s="33" t="s">
        <v>1655</v>
      </c>
      <c r="L6151" s="33" t="s">
        <v>3798</v>
      </c>
      <c r="M6151" s="1" t="s">
        <v>47425</v>
      </c>
      <c r="N6151" s="33" t="s">
        <v>20</v>
      </c>
      <c r="O6151" s="33" t="s">
        <v>3799</v>
      </c>
      <c r="P6151" s="33" t="s">
        <v>947</v>
      </c>
      <c r="Q6151" s="33" t="s">
        <v>29986</v>
      </c>
      <c r="R6151" s="39" t="s">
        <v>3800</v>
      </c>
      <c r="S6151" s="33" t="s">
        <v>93</v>
      </c>
      <c r="T6151" s="33" t="s">
        <v>21</v>
      </c>
      <c r="U6151" s="33" t="s">
        <v>26689</v>
      </c>
      <c r="V6151" s="33" t="s">
        <v>26484</v>
      </c>
      <c r="W6151" s="33" t="s">
        <v>26485</v>
      </c>
      <c r="X6151" s="33" t="s">
        <v>93</v>
      </c>
      <c r="Y6151" s="33">
        <v>166</v>
      </c>
      <c r="AA6151" s="33" t="s">
        <v>42842</v>
      </c>
      <c r="AB6151" s="33">
        <v>2291</v>
      </c>
      <c r="AC6151" s="103">
        <v>15748</v>
      </c>
    </row>
    <row r="6152" spans="1:29" ht="13" customHeight="1" x14ac:dyDescent="0.2">
      <c r="A6152" s="33" t="s">
        <v>3809</v>
      </c>
      <c r="B6152" s="33" t="s">
        <v>22</v>
      </c>
      <c r="C6152" s="33" t="s">
        <v>13</v>
      </c>
      <c r="D6152" s="33" t="s">
        <v>41</v>
      </c>
      <c r="F6152" s="94">
        <v>42055</v>
      </c>
      <c r="G6152" s="33" t="s">
        <v>19013</v>
      </c>
      <c r="H6152" s="33" t="s">
        <v>671</v>
      </c>
      <c r="I6152" s="33" t="s">
        <v>66</v>
      </c>
      <c r="K6152" s="33" t="s">
        <v>512</v>
      </c>
      <c r="L6152" s="33" t="s">
        <v>5147</v>
      </c>
      <c r="M6152" s="1" t="s">
        <v>48899</v>
      </c>
      <c r="N6152" s="33" t="s">
        <v>20</v>
      </c>
      <c r="O6152" s="33" t="s">
        <v>19014</v>
      </c>
      <c r="P6152" s="33" t="s">
        <v>45771</v>
      </c>
      <c r="Q6152" s="33" t="s">
        <v>29986</v>
      </c>
      <c r="R6152" s="39" t="s">
        <v>3810</v>
      </c>
      <c r="S6152" s="33" t="s">
        <v>93</v>
      </c>
      <c r="T6152" s="33" t="s">
        <v>21</v>
      </c>
      <c r="U6152" s="33" t="s">
        <v>26689</v>
      </c>
      <c r="V6152" s="33" t="s">
        <v>26484</v>
      </c>
      <c r="W6152" s="33" t="s">
        <v>26483</v>
      </c>
      <c r="X6152" s="33" t="s">
        <v>93</v>
      </c>
      <c r="Y6152" s="33">
        <v>584</v>
      </c>
      <c r="AA6152" s="33" t="s">
        <v>49699</v>
      </c>
      <c r="AB6152" s="33">
        <v>2292</v>
      </c>
      <c r="AC6152" s="103">
        <v>15747</v>
      </c>
    </row>
    <row r="6153" spans="1:29" ht="13" customHeight="1" x14ac:dyDescent="0.2">
      <c r="A6153" s="33" t="s">
        <v>3811</v>
      </c>
      <c r="B6153" s="33">
        <v>31</v>
      </c>
      <c r="C6153" s="33" t="s">
        <v>13</v>
      </c>
      <c r="D6153" s="33" t="s">
        <v>41</v>
      </c>
      <c r="E6153" s="33" t="s">
        <v>3812</v>
      </c>
      <c r="F6153" s="94">
        <v>42055</v>
      </c>
      <c r="G6153" s="33" t="s">
        <v>3813</v>
      </c>
      <c r="H6153" s="33" t="s">
        <v>3814</v>
      </c>
      <c r="I6153" s="33" t="s">
        <v>66</v>
      </c>
      <c r="J6153" s="62" t="s">
        <v>3815</v>
      </c>
      <c r="K6153" s="33" t="s">
        <v>67</v>
      </c>
      <c r="L6153" s="33" t="s">
        <v>3816</v>
      </c>
      <c r="M6153" s="1" t="s">
        <v>48343</v>
      </c>
      <c r="N6153" s="33" t="s">
        <v>20</v>
      </c>
      <c r="O6153" s="33" t="s">
        <v>19039</v>
      </c>
      <c r="P6153" s="33" t="s">
        <v>42395</v>
      </c>
      <c r="Q6153" s="33" t="s">
        <v>29986</v>
      </c>
      <c r="R6153" s="39" t="s">
        <v>3817</v>
      </c>
      <c r="S6153" s="33" t="s">
        <v>22</v>
      </c>
      <c r="T6153" s="33" t="s">
        <v>45897</v>
      </c>
      <c r="U6153" s="33" t="s">
        <v>49804</v>
      </c>
      <c r="V6153" s="33" t="s">
        <v>26482</v>
      </c>
      <c r="W6153" s="33" t="s">
        <v>26485</v>
      </c>
      <c r="X6153" s="33" t="s">
        <v>93</v>
      </c>
      <c r="Y6153" s="33">
        <v>165</v>
      </c>
      <c r="AA6153" s="33" t="s">
        <v>42844</v>
      </c>
      <c r="AB6153" s="33">
        <v>2293</v>
      </c>
      <c r="AC6153" s="103">
        <v>15752</v>
      </c>
    </row>
    <row r="6154" spans="1:29" ht="13" customHeight="1" x14ac:dyDescent="0.2">
      <c r="A6154" s="33" t="s">
        <v>3824</v>
      </c>
      <c r="B6154" s="33">
        <v>35</v>
      </c>
      <c r="C6154" s="33" t="s">
        <v>13</v>
      </c>
      <c r="D6154" s="33" t="s">
        <v>30</v>
      </c>
      <c r="E6154" s="33" t="s">
        <v>3825</v>
      </c>
      <c r="F6154" s="94">
        <v>42055</v>
      </c>
      <c r="G6154" s="33" t="s">
        <v>3826</v>
      </c>
      <c r="H6154" s="33" t="s">
        <v>280</v>
      </c>
      <c r="I6154" s="33" t="s">
        <v>38</v>
      </c>
      <c r="J6154" s="62" t="s">
        <v>3827</v>
      </c>
      <c r="K6154" s="33" t="s">
        <v>1242</v>
      </c>
      <c r="L6154" s="33" t="s">
        <v>1243</v>
      </c>
      <c r="M6154" s="1" t="s">
        <v>46850</v>
      </c>
      <c r="N6154" s="33" t="s">
        <v>362</v>
      </c>
      <c r="O6154" s="33" t="s">
        <v>3828</v>
      </c>
      <c r="P6154" s="33" t="s">
        <v>947</v>
      </c>
      <c r="Q6154" s="33" t="s">
        <v>29986</v>
      </c>
      <c r="R6154" s="39" t="s">
        <v>3829</v>
      </c>
      <c r="S6154" s="33" t="s">
        <v>22</v>
      </c>
      <c r="T6154" s="33" t="s">
        <v>45897</v>
      </c>
      <c r="U6154" s="51" t="s">
        <v>49804</v>
      </c>
      <c r="AA6154" s="33" t="s">
        <v>42844</v>
      </c>
      <c r="AB6154" s="33">
        <v>2295</v>
      </c>
      <c r="AC6154" s="103">
        <v>15750</v>
      </c>
    </row>
    <row r="6155" spans="1:29" ht="13" customHeight="1" x14ac:dyDescent="0.2">
      <c r="A6155" s="33" t="s">
        <v>3801</v>
      </c>
      <c r="B6155" s="33">
        <v>41</v>
      </c>
      <c r="C6155" s="33" t="s">
        <v>13</v>
      </c>
      <c r="D6155" s="33" t="s">
        <v>78</v>
      </c>
      <c r="E6155" s="33" t="s">
        <v>3802</v>
      </c>
      <c r="F6155" s="94">
        <v>42055</v>
      </c>
      <c r="G6155" s="33" t="s">
        <v>3803</v>
      </c>
      <c r="H6155" s="33" t="s">
        <v>2297</v>
      </c>
      <c r="I6155" s="33" t="s">
        <v>366</v>
      </c>
      <c r="J6155" s="62" t="s">
        <v>3804</v>
      </c>
      <c r="K6155" s="33" t="s">
        <v>3805</v>
      </c>
      <c r="L6155" s="33" t="s">
        <v>3806</v>
      </c>
      <c r="M6155" s="1" t="s">
        <v>47659</v>
      </c>
      <c r="N6155" s="33" t="s">
        <v>362</v>
      </c>
      <c r="O6155" s="33" t="s">
        <v>3807</v>
      </c>
      <c r="P6155" s="33" t="s">
        <v>947</v>
      </c>
      <c r="Q6155" s="33" t="s">
        <v>29986</v>
      </c>
      <c r="R6155" s="39" t="s">
        <v>3808</v>
      </c>
      <c r="S6155" s="33" t="s">
        <v>93</v>
      </c>
      <c r="T6155" s="33" t="s">
        <v>45897</v>
      </c>
      <c r="U6155" s="51" t="s">
        <v>49804</v>
      </c>
      <c r="AA6155" s="33" t="s">
        <v>42842</v>
      </c>
      <c r="AB6155" s="33">
        <v>2294</v>
      </c>
      <c r="AC6155" s="103">
        <v>15749</v>
      </c>
    </row>
    <row r="6156" spans="1:29" ht="13" customHeight="1" x14ac:dyDescent="0.2">
      <c r="A6156" s="33" t="s">
        <v>3839</v>
      </c>
      <c r="B6156" s="33">
        <v>20</v>
      </c>
      <c r="C6156" s="33" t="s">
        <v>102</v>
      </c>
      <c r="D6156" s="33" t="s">
        <v>78</v>
      </c>
      <c r="E6156" s="33" t="s">
        <v>3840</v>
      </c>
      <c r="F6156" s="94">
        <v>42053</v>
      </c>
      <c r="G6156" s="33" t="s">
        <v>3841</v>
      </c>
      <c r="H6156" s="33" t="s">
        <v>3842</v>
      </c>
      <c r="I6156" s="33" t="s">
        <v>337</v>
      </c>
      <c r="J6156" s="62" t="s">
        <v>3843</v>
      </c>
      <c r="K6156" s="33" t="s">
        <v>3844</v>
      </c>
      <c r="L6156" s="33" t="s">
        <v>3845</v>
      </c>
      <c r="M6156" s="1" t="s">
        <v>49719</v>
      </c>
      <c r="N6156" s="33" t="s">
        <v>20</v>
      </c>
      <c r="O6156" s="33" t="s">
        <v>3846</v>
      </c>
      <c r="P6156" s="33" t="s">
        <v>504</v>
      </c>
      <c r="Q6156" s="33" t="s">
        <v>29986</v>
      </c>
      <c r="R6156" s="39" t="s">
        <v>3847</v>
      </c>
      <c r="S6156" s="33" t="s">
        <v>509</v>
      </c>
      <c r="T6156" s="33" t="s">
        <v>28</v>
      </c>
      <c r="U6156" s="33" t="s">
        <v>26487</v>
      </c>
      <c r="V6156" s="33" t="s">
        <v>26482</v>
      </c>
      <c r="W6156" s="33" t="s">
        <v>26485</v>
      </c>
      <c r="X6156" s="33" t="s">
        <v>93</v>
      </c>
      <c r="Y6156" s="33">
        <v>163</v>
      </c>
      <c r="AA6156" s="33" t="s">
        <v>42844</v>
      </c>
      <c r="AB6156" s="33">
        <v>2290</v>
      </c>
      <c r="AC6156" s="103">
        <v>15746</v>
      </c>
    </row>
    <row r="6157" spans="1:29" ht="13" customHeight="1" x14ac:dyDescent="0.2">
      <c r="A6157" s="33" t="s">
        <v>3863</v>
      </c>
      <c r="B6157" s="33">
        <v>32</v>
      </c>
      <c r="C6157" s="33" t="s">
        <v>13</v>
      </c>
      <c r="D6157" s="33" t="s">
        <v>30</v>
      </c>
      <c r="E6157" s="33" t="s">
        <v>3864</v>
      </c>
      <c r="F6157" s="94">
        <v>42052</v>
      </c>
      <c r="G6157" s="33" t="s">
        <v>3865</v>
      </c>
      <c r="H6157" s="33" t="s">
        <v>3866</v>
      </c>
      <c r="I6157" s="33" t="s">
        <v>50</v>
      </c>
      <c r="J6157" s="62" t="s">
        <v>3867</v>
      </c>
      <c r="K6157" s="33" t="s">
        <v>3613</v>
      </c>
      <c r="L6157" s="33" t="s">
        <v>3868</v>
      </c>
      <c r="M6157" s="1" t="s">
        <v>47362</v>
      </c>
      <c r="N6157" s="33" t="s">
        <v>20</v>
      </c>
      <c r="O6157" s="33" t="s">
        <v>3869</v>
      </c>
      <c r="P6157" s="33" t="s">
        <v>45771</v>
      </c>
      <c r="Q6157" s="33" t="s">
        <v>29986</v>
      </c>
      <c r="R6157" s="39" t="s">
        <v>3870</v>
      </c>
      <c r="S6157" s="33" t="s">
        <v>93</v>
      </c>
      <c r="T6157" s="33" t="s">
        <v>21</v>
      </c>
      <c r="U6157" s="33" t="s">
        <v>26689</v>
      </c>
      <c r="V6157" s="33" t="s">
        <v>26484</v>
      </c>
      <c r="W6157" s="33" t="s">
        <v>26485</v>
      </c>
      <c r="X6157" s="33" t="s">
        <v>93</v>
      </c>
      <c r="Y6157" s="33">
        <v>160</v>
      </c>
      <c r="AA6157" s="33" t="s">
        <v>42843</v>
      </c>
      <c r="AB6157" s="33">
        <v>2286</v>
      </c>
      <c r="AC6157" s="103">
        <v>15743</v>
      </c>
    </row>
    <row r="6158" spans="1:29" ht="13" customHeight="1" x14ac:dyDescent="0.2">
      <c r="A6158" s="33" t="s">
        <v>3871</v>
      </c>
      <c r="B6158" s="33">
        <v>43</v>
      </c>
      <c r="C6158" s="33" t="s">
        <v>102</v>
      </c>
      <c r="D6158" s="33" t="s">
        <v>30</v>
      </c>
      <c r="E6158" s="33" t="s">
        <v>3872</v>
      </c>
      <c r="F6158" s="94">
        <v>42052</v>
      </c>
      <c r="G6158" s="33" t="s">
        <v>3873</v>
      </c>
      <c r="H6158" s="33" t="s">
        <v>775</v>
      </c>
      <c r="I6158" s="33" t="s">
        <v>337</v>
      </c>
      <c r="J6158" s="62" t="s">
        <v>3874</v>
      </c>
      <c r="K6158" s="33" t="s">
        <v>776</v>
      </c>
      <c r="L6158" s="33" t="s">
        <v>3875</v>
      </c>
      <c r="M6158" s="1" t="s">
        <v>48344</v>
      </c>
      <c r="N6158" s="33" t="s">
        <v>20</v>
      </c>
      <c r="O6158" s="33" t="s">
        <v>3876</v>
      </c>
      <c r="P6158" s="33" t="s">
        <v>45771</v>
      </c>
      <c r="Q6158" s="33" t="s">
        <v>29986</v>
      </c>
      <c r="R6158" s="39" t="s">
        <v>3877</v>
      </c>
      <c r="S6158" s="33" t="s">
        <v>22</v>
      </c>
      <c r="T6158" s="33" t="s">
        <v>21</v>
      </c>
      <c r="U6158" s="33" t="s">
        <v>26689</v>
      </c>
      <c r="V6158" s="33" t="s">
        <v>26484</v>
      </c>
      <c r="W6158" s="33" t="s">
        <v>26485</v>
      </c>
      <c r="X6158" s="33" t="s">
        <v>93</v>
      </c>
      <c r="Y6158" s="33">
        <v>130</v>
      </c>
      <c r="AA6158" s="33" t="s">
        <v>42844</v>
      </c>
      <c r="AB6158" s="33">
        <v>2285</v>
      </c>
      <c r="AC6158" s="103">
        <v>15742</v>
      </c>
    </row>
    <row r="6159" spans="1:29" ht="13" customHeight="1" x14ac:dyDescent="0.2">
      <c r="A6159" s="33" t="s">
        <v>3857</v>
      </c>
      <c r="B6159" s="33">
        <v>30</v>
      </c>
      <c r="C6159" s="33" t="s">
        <v>13</v>
      </c>
      <c r="D6159" s="33" t="s">
        <v>30</v>
      </c>
      <c r="F6159" s="94">
        <v>42052</v>
      </c>
      <c r="G6159" s="33" t="s">
        <v>3858</v>
      </c>
      <c r="H6159" s="33" t="s">
        <v>3859</v>
      </c>
      <c r="I6159" s="33" t="s">
        <v>39</v>
      </c>
      <c r="J6159" s="62" t="s">
        <v>3860</v>
      </c>
      <c r="K6159" s="33" t="s">
        <v>35</v>
      </c>
      <c r="L6159" s="33" t="s">
        <v>3861</v>
      </c>
      <c r="M6159" s="1" t="s">
        <v>48345</v>
      </c>
      <c r="N6159" s="33" t="s">
        <v>20</v>
      </c>
      <c r="O6159" s="33" t="s">
        <v>36654</v>
      </c>
      <c r="P6159" s="33" t="s">
        <v>947</v>
      </c>
      <c r="Q6159" s="33" t="s">
        <v>29986</v>
      </c>
      <c r="R6159" s="39" t="s">
        <v>3862</v>
      </c>
      <c r="S6159" s="33" t="s">
        <v>93</v>
      </c>
      <c r="T6159" s="33" t="s">
        <v>45897</v>
      </c>
      <c r="U6159" s="33" t="s">
        <v>39851</v>
      </c>
      <c r="V6159" s="33" t="s">
        <v>26484</v>
      </c>
      <c r="W6159" s="33" t="s">
        <v>26486</v>
      </c>
      <c r="X6159" s="33" t="s">
        <v>93</v>
      </c>
      <c r="Y6159" s="33">
        <v>161</v>
      </c>
      <c r="AA6159" s="33" t="s">
        <v>42844</v>
      </c>
      <c r="AB6159" s="33">
        <v>2287</v>
      </c>
      <c r="AC6159" s="103">
        <v>15739</v>
      </c>
    </row>
    <row r="6160" spans="1:29" ht="13" customHeight="1" x14ac:dyDescent="0.2">
      <c r="A6160" s="33" t="s">
        <v>3830</v>
      </c>
      <c r="B6160" s="33">
        <v>31</v>
      </c>
      <c r="C6160" s="33" t="s">
        <v>13</v>
      </c>
      <c r="D6160" s="33" t="s">
        <v>30</v>
      </c>
      <c r="E6160" s="33" t="s">
        <v>3831</v>
      </c>
      <c r="F6160" s="94">
        <v>42052</v>
      </c>
      <c r="G6160" s="33" t="s">
        <v>3832</v>
      </c>
      <c r="H6160" s="33" t="s">
        <v>3833</v>
      </c>
      <c r="I6160" s="33" t="s">
        <v>399</v>
      </c>
      <c r="J6160" s="62" t="s">
        <v>3834</v>
      </c>
      <c r="K6160" s="33" t="s">
        <v>3835</v>
      </c>
      <c r="L6160" s="33" t="s">
        <v>3836</v>
      </c>
      <c r="M6160" s="1" t="s">
        <v>46343</v>
      </c>
      <c r="N6160" s="33" t="s">
        <v>20</v>
      </c>
      <c r="O6160" s="33" t="s">
        <v>3837</v>
      </c>
      <c r="P6160" s="33" t="s">
        <v>45771</v>
      </c>
      <c r="Q6160" s="33" t="s">
        <v>29986</v>
      </c>
      <c r="R6160" s="39" t="s">
        <v>3838</v>
      </c>
      <c r="S6160" s="33" t="s">
        <v>93</v>
      </c>
      <c r="T6160" s="33" t="s">
        <v>45897</v>
      </c>
      <c r="U6160" s="33" t="s">
        <v>49804</v>
      </c>
      <c r="V6160" s="33" t="s">
        <v>26482</v>
      </c>
      <c r="W6160" s="33" t="s">
        <v>26486</v>
      </c>
      <c r="X6160" s="33" t="s">
        <v>93</v>
      </c>
      <c r="Y6160" s="33">
        <v>159</v>
      </c>
      <c r="AA6160" s="33" t="s">
        <v>42844</v>
      </c>
      <c r="AB6160" s="33">
        <v>2288</v>
      </c>
      <c r="AC6160" s="103">
        <v>15741</v>
      </c>
    </row>
    <row r="6161" spans="1:29" ht="13" customHeight="1" x14ac:dyDescent="0.2">
      <c r="A6161" s="33" t="s">
        <v>3848</v>
      </c>
      <c r="B6161" s="33">
        <v>50</v>
      </c>
      <c r="C6161" s="33" t="s">
        <v>13</v>
      </c>
      <c r="D6161" s="33" t="s">
        <v>41</v>
      </c>
      <c r="E6161" s="33" t="s">
        <v>3849</v>
      </c>
      <c r="F6161" s="94">
        <v>42052</v>
      </c>
      <c r="G6161" s="33" t="s">
        <v>3850</v>
      </c>
      <c r="H6161" s="33" t="s">
        <v>3851</v>
      </c>
      <c r="I6161" s="33" t="s">
        <v>66</v>
      </c>
      <c r="J6161" s="62" t="s">
        <v>3852</v>
      </c>
      <c r="K6161" s="33" t="s">
        <v>3853</v>
      </c>
      <c r="L6161" s="33" t="s">
        <v>3854</v>
      </c>
      <c r="M6161" s="1" t="s">
        <v>48346</v>
      </c>
      <c r="N6161" s="33" t="s">
        <v>20</v>
      </c>
      <c r="O6161" s="33" t="s">
        <v>3855</v>
      </c>
      <c r="P6161" s="33" t="s">
        <v>947</v>
      </c>
      <c r="Q6161" s="33" t="s">
        <v>29986</v>
      </c>
      <c r="R6161" s="39" t="s">
        <v>3856</v>
      </c>
      <c r="S6161" s="33" t="s">
        <v>93</v>
      </c>
      <c r="T6161" s="33" t="s">
        <v>350</v>
      </c>
      <c r="U6161" s="33" t="s">
        <v>26775</v>
      </c>
      <c r="V6161" s="33" t="s">
        <v>26482</v>
      </c>
      <c r="W6161" s="33" t="s">
        <v>26485</v>
      </c>
      <c r="X6161" s="33" t="s">
        <v>93</v>
      </c>
      <c r="Y6161" s="33">
        <v>162</v>
      </c>
      <c r="AA6161" s="33" t="s">
        <v>42844</v>
      </c>
      <c r="AB6161" s="33">
        <v>2289</v>
      </c>
      <c r="AC6161" s="103">
        <v>15740</v>
      </c>
    </row>
    <row r="6162" spans="1:29" ht="13" customHeight="1" x14ac:dyDescent="0.2">
      <c r="A6162" s="33" t="s">
        <v>3885</v>
      </c>
      <c r="B6162" s="33">
        <v>26</v>
      </c>
      <c r="C6162" s="33" t="s">
        <v>13</v>
      </c>
      <c r="D6162" s="33" t="s">
        <v>30</v>
      </c>
      <c r="E6162" s="33" t="s">
        <v>3886</v>
      </c>
      <c r="F6162" s="94">
        <v>42051</v>
      </c>
      <c r="G6162" s="33" t="s">
        <v>3887</v>
      </c>
      <c r="H6162" s="33" t="s">
        <v>3888</v>
      </c>
      <c r="I6162" s="33" t="s">
        <v>732</v>
      </c>
      <c r="J6162" s="62" t="s">
        <v>3889</v>
      </c>
      <c r="K6162" s="33" t="s">
        <v>3890</v>
      </c>
      <c r="L6162" s="33" t="s">
        <v>3891</v>
      </c>
      <c r="M6162" s="1" t="s">
        <v>46453</v>
      </c>
      <c r="N6162" s="33" t="s">
        <v>20</v>
      </c>
      <c r="O6162" s="33" t="s">
        <v>3892</v>
      </c>
      <c r="P6162" s="33" t="s">
        <v>947</v>
      </c>
      <c r="Q6162" s="33" t="s">
        <v>29986</v>
      </c>
      <c r="R6162" s="39" t="s">
        <v>3893</v>
      </c>
      <c r="S6162" s="33" t="s">
        <v>93</v>
      </c>
      <c r="T6162" s="33" t="s">
        <v>21</v>
      </c>
      <c r="U6162" s="33" t="s">
        <v>26689</v>
      </c>
      <c r="V6162" s="33" t="s">
        <v>26484</v>
      </c>
      <c r="W6162" s="33" t="s">
        <v>26485</v>
      </c>
      <c r="X6162" s="33" t="s">
        <v>93</v>
      </c>
      <c r="Y6162" s="33">
        <v>157</v>
      </c>
      <c r="AA6162" s="33" t="s">
        <v>42844</v>
      </c>
      <c r="AB6162" s="33">
        <v>2283</v>
      </c>
      <c r="AC6162" s="103">
        <v>15737</v>
      </c>
    </row>
    <row r="6163" spans="1:29" ht="13" customHeight="1" x14ac:dyDescent="0.2">
      <c r="A6163" s="33" t="s">
        <v>3878</v>
      </c>
      <c r="B6163" s="33">
        <v>56</v>
      </c>
      <c r="C6163" s="33" t="s">
        <v>13</v>
      </c>
      <c r="D6163" s="33" t="s">
        <v>30</v>
      </c>
      <c r="F6163" s="94">
        <v>42051</v>
      </c>
      <c r="G6163" s="33" t="s">
        <v>3879</v>
      </c>
      <c r="H6163" s="33" t="s">
        <v>3880</v>
      </c>
      <c r="I6163" s="33" t="s">
        <v>111</v>
      </c>
      <c r="J6163" s="62" t="s">
        <v>3881</v>
      </c>
      <c r="K6163" s="33" t="s">
        <v>516</v>
      </c>
      <c r="L6163" s="33" t="s">
        <v>3882</v>
      </c>
      <c r="M6163" s="1" t="s">
        <v>46750</v>
      </c>
      <c r="N6163" s="33" t="s">
        <v>20</v>
      </c>
      <c r="O6163" s="33" t="s">
        <v>3883</v>
      </c>
      <c r="P6163" s="33" t="s">
        <v>947</v>
      </c>
      <c r="Q6163" s="33" t="s">
        <v>29986</v>
      </c>
      <c r="R6163" s="39" t="s">
        <v>3884</v>
      </c>
      <c r="S6163" s="33" t="s">
        <v>93</v>
      </c>
      <c r="T6163" s="33" t="s">
        <v>21</v>
      </c>
      <c r="U6163" s="33" t="s">
        <v>26689</v>
      </c>
      <c r="V6163" s="33" t="s">
        <v>26484</v>
      </c>
      <c r="W6163" s="33" t="s">
        <v>26485</v>
      </c>
      <c r="X6163" s="33" t="s">
        <v>93</v>
      </c>
      <c r="Y6163" s="33">
        <v>156</v>
      </c>
      <c r="AA6163" s="33" t="s">
        <v>42844</v>
      </c>
      <c r="AB6163" s="33">
        <v>2282</v>
      </c>
      <c r="AC6163" s="103">
        <v>15738</v>
      </c>
    </row>
    <row r="6164" spans="1:29" ht="13" customHeight="1" x14ac:dyDescent="0.2">
      <c r="A6164" s="33" t="s">
        <v>3919</v>
      </c>
      <c r="B6164" s="33">
        <v>24</v>
      </c>
      <c r="C6164" s="33" t="s">
        <v>13</v>
      </c>
      <c r="D6164" s="33" t="s">
        <v>30</v>
      </c>
      <c r="E6164" s="33" t="s">
        <v>3920</v>
      </c>
      <c r="F6164" s="94">
        <v>42051</v>
      </c>
      <c r="G6164" s="33" t="s">
        <v>3921</v>
      </c>
      <c r="H6164" s="33" t="s">
        <v>3922</v>
      </c>
      <c r="I6164" s="33" t="s">
        <v>220</v>
      </c>
      <c r="J6164" s="62" t="s">
        <v>3923</v>
      </c>
      <c r="K6164" s="33" t="s">
        <v>544</v>
      </c>
      <c r="L6164" s="33" t="s">
        <v>3924</v>
      </c>
      <c r="M6164" s="1" t="s">
        <v>48347</v>
      </c>
      <c r="N6164" s="33" t="s">
        <v>20</v>
      </c>
      <c r="O6164" s="33" t="s">
        <v>3925</v>
      </c>
      <c r="P6164" s="33" t="s">
        <v>947</v>
      </c>
      <c r="Q6164" s="33" t="s">
        <v>29986</v>
      </c>
      <c r="R6164" s="39" t="s">
        <v>3926</v>
      </c>
      <c r="S6164" s="33" t="s">
        <v>509</v>
      </c>
      <c r="T6164" s="33" t="s">
        <v>45897</v>
      </c>
      <c r="U6164" s="33" t="s">
        <v>39851</v>
      </c>
      <c r="V6164" s="33" t="s">
        <v>26484</v>
      </c>
      <c r="W6164" s="33" t="s">
        <v>26485</v>
      </c>
      <c r="X6164" s="33" t="s">
        <v>93</v>
      </c>
      <c r="Y6164" s="33">
        <v>158</v>
      </c>
      <c r="AA6164" s="33" t="s">
        <v>42842</v>
      </c>
      <c r="AB6164" s="33">
        <v>2284</v>
      </c>
      <c r="AC6164" s="103">
        <v>15735</v>
      </c>
    </row>
    <row r="6165" spans="1:29" ht="13" customHeight="1" x14ac:dyDescent="0.2">
      <c r="A6165" s="33" t="s">
        <v>3910</v>
      </c>
      <c r="B6165" s="33">
        <v>34</v>
      </c>
      <c r="C6165" s="33" t="s">
        <v>13</v>
      </c>
      <c r="D6165" s="33" t="s">
        <v>30</v>
      </c>
      <c r="E6165" s="33" t="s">
        <v>3911</v>
      </c>
      <c r="F6165" s="94">
        <v>42050</v>
      </c>
      <c r="G6165" s="33" t="s">
        <v>3912</v>
      </c>
      <c r="H6165" s="33" t="s">
        <v>3913</v>
      </c>
      <c r="I6165" s="33" t="s">
        <v>618</v>
      </c>
      <c r="J6165" s="62" t="s">
        <v>3914</v>
      </c>
      <c r="K6165" s="33" t="s">
        <v>3915</v>
      </c>
      <c r="L6165" s="33" t="s">
        <v>3916</v>
      </c>
      <c r="M6165" s="1" t="s">
        <v>48348</v>
      </c>
      <c r="N6165" s="33" t="s">
        <v>20</v>
      </c>
      <c r="O6165" s="33" t="s">
        <v>3917</v>
      </c>
      <c r="P6165" s="33" t="s">
        <v>947</v>
      </c>
      <c r="Q6165" s="33" t="s">
        <v>29986</v>
      </c>
      <c r="R6165" s="39" t="s">
        <v>3918</v>
      </c>
      <c r="S6165" s="33" t="s">
        <v>93</v>
      </c>
      <c r="T6165" s="33" t="s">
        <v>21</v>
      </c>
      <c r="U6165" s="33" t="s">
        <v>26689</v>
      </c>
      <c r="V6165" s="33" t="s">
        <v>26484</v>
      </c>
      <c r="W6165" s="33" t="s">
        <v>26486</v>
      </c>
      <c r="X6165" s="33" t="s">
        <v>93</v>
      </c>
      <c r="Y6165" s="33">
        <v>151</v>
      </c>
      <c r="AA6165" s="33" t="s">
        <v>42843</v>
      </c>
      <c r="AB6165" s="33">
        <v>2279</v>
      </c>
      <c r="AC6165" s="103">
        <v>15733</v>
      </c>
    </row>
    <row r="6166" spans="1:29" ht="13" customHeight="1" x14ac:dyDescent="0.2">
      <c r="A6166" s="33" t="s">
        <v>3901</v>
      </c>
      <c r="B6166" s="33">
        <v>34</v>
      </c>
      <c r="C6166" s="33" t="s">
        <v>13</v>
      </c>
      <c r="D6166" s="33" t="s">
        <v>30</v>
      </c>
      <c r="E6166" s="33" t="s">
        <v>3902</v>
      </c>
      <c r="F6166" s="94">
        <v>42050</v>
      </c>
      <c r="G6166" s="33" t="s">
        <v>3903</v>
      </c>
      <c r="H6166" s="33" t="s">
        <v>3904</v>
      </c>
      <c r="I6166" s="33" t="s">
        <v>105</v>
      </c>
      <c r="J6166" s="62" t="s">
        <v>3905</v>
      </c>
      <c r="K6166" s="33" t="s">
        <v>3906</v>
      </c>
      <c r="L6166" s="33" t="s">
        <v>3907</v>
      </c>
      <c r="M6166" s="1" t="s">
        <v>46101</v>
      </c>
      <c r="N6166" s="33" t="s">
        <v>20</v>
      </c>
      <c r="O6166" s="33" t="s">
        <v>3908</v>
      </c>
      <c r="P6166" s="33" t="s">
        <v>947</v>
      </c>
      <c r="Q6166" s="33" t="s">
        <v>29986</v>
      </c>
      <c r="R6166" s="39" t="s">
        <v>3909</v>
      </c>
      <c r="S6166" s="33" t="s">
        <v>509</v>
      </c>
      <c r="T6166" s="33" t="s">
        <v>21</v>
      </c>
      <c r="U6166" s="33" t="s">
        <v>26497</v>
      </c>
      <c r="V6166" s="33" t="s">
        <v>26482</v>
      </c>
      <c r="W6166" s="33" t="s">
        <v>26485</v>
      </c>
      <c r="X6166" s="33" t="s">
        <v>93</v>
      </c>
      <c r="Y6166" s="33">
        <v>153</v>
      </c>
      <c r="AA6166" s="33" t="s">
        <v>42843</v>
      </c>
      <c r="AB6166" s="33">
        <v>2280</v>
      </c>
      <c r="AC6166" s="103">
        <v>15736</v>
      </c>
    </row>
    <row r="6167" spans="1:29" ht="13" customHeight="1" x14ac:dyDescent="0.2">
      <c r="A6167" s="33" t="s">
        <v>3894</v>
      </c>
      <c r="B6167" s="33">
        <v>25</v>
      </c>
      <c r="C6167" s="33" t="s">
        <v>13</v>
      </c>
      <c r="D6167" s="33" t="s">
        <v>78</v>
      </c>
      <c r="E6167" s="33" t="s">
        <v>3895</v>
      </c>
      <c r="F6167" s="94">
        <v>42050</v>
      </c>
      <c r="G6167" s="33" t="s">
        <v>3896</v>
      </c>
      <c r="H6167" s="33" t="s">
        <v>3897</v>
      </c>
      <c r="I6167" s="33" t="s">
        <v>55</v>
      </c>
      <c r="J6167" s="62" t="s">
        <v>3898</v>
      </c>
      <c r="K6167" s="33" t="s">
        <v>147</v>
      </c>
      <c r="L6167" s="33" t="s">
        <v>3899</v>
      </c>
      <c r="M6167" s="1" t="s">
        <v>46962</v>
      </c>
      <c r="N6167" s="33" t="s">
        <v>4952</v>
      </c>
      <c r="O6167" s="33" t="s">
        <v>27714</v>
      </c>
      <c r="P6167" s="33" t="s">
        <v>947</v>
      </c>
      <c r="Q6167" s="33" t="s">
        <v>29986</v>
      </c>
      <c r="R6167" s="39" t="s">
        <v>3900</v>
      </c>
      <c r="S6167" s="33" t="s">
        <v>509</v>
      </c>
      <c r="T6167" s="33" t="s">
        <v>45897</v>
      </c>
      <c r="U6167" s="33" t="s">
        <v>49804</v>
      </c>
      <c r="V6167" s="33" t="s">
        <v>26482</v>
      </c>
      <c r="W6167" s="33" t="s">
        <v>26485</v>
      </c>
      <c r="X6167" s="33" t="s">
        <v>93</v>
      </c>
      <c r="Y6167" s="33">
        <v>150</v>
      </c>
      <c r="AA6167" s="33" t="s">
        <v>42844</v>
      </c>
      <c r="AB6167" s="33">
        <v>2281</v>
      </c>
      <c r="AC6167" s="103">
        <v>15734</v>
      </c>
    </row>
    <row r="6168" spans="1:29" ht="13" customHeight="1" x14ac:dyDescent="0.2">
      <c r="A6168" s="33" t="s">
        <v>3935</v>
      </c>
      <c r="B6168" s="33">
        <v>16</v>
      </c>
      <c r="C6168" s="33" t="s">
        <v>13</v>
      </c>
      <c r="D6168" s="33" t="s">
        <v>30</v>
      </c>
      <c r="E6168" s="33" t="s">
        <v>3936</v>
      </c>
      <c r="F6168" s="94">
        <v>42049</v>
      </c>
      <c r="G6168" s="33" t="s">
        <v>3937</v>
      </c>
      <c r="H6168" s="33" t="s">
        <v>483</v>
      </c>
      <c r="I6168" s="33" t="s">
        <v>45</v>
      </c>
      <c r="J6168" s="62" t="s">
        <v>3938</v>
      </c>
      <c r="K6168" s="33" t="s">
        <v>1483</v>
      </c>
      <c r="L6168" s="33" t="s">
        <v>211</v>
      </c>
      <c r="M6168" s="1" t="s">
        <v>46017</v>
      </c>
      <c r="N6168" s="33" t="s">
        <v>20</v>
      </c>
      <c r="O6168" s="33" t="s">
        <v>3939</v>
      </c>
      <c r="P6168" s="33" t="s">
        <v>947</v>
      </c>
      <c r="Q6168" s="33" t="s">
        <v>29986</v>
      </c>
      <c r="R6168" s="39" t="s">
        <v>3940</v>
      </c>
      <c r="S6168" s="33" t="s">
        <v>509</v>
      </c>
      <c r="T6168" s="33" t="s">
        <v>21</v>
      </c>
      <c r="U6168" s="33" t="s">
        <v>26689</v>
      </c>
      <c r="V6168" s="33" t="s">
        <v>26484</v>
      </c>
      <c r="W6168" s="33" t="s">
        <v>26483</v>
      </c>
      <c r="X6168" s="33" t="s">
        <v>93</v>
      </c>
      <c r="Y6168" s="33">
        <v>149</v>
      </c>
      <c r="AA6168" s="33" t="s">
        <v>42844</v>
      </c>
      <c r="AB6168" s="33">
        <v>2277</v>
      </c>
      <c r="AC6168" s="103">
        <v>15730</v>
      </c>
    </row>
    <row r="6169" spans="1:29" ht="13" customHeight="1" x14ac:dyDescent="0.2">
      <c r="A6169" s="33" t="s">
        <v>3927</v>
      </c>
      <c r="B6169" s="33">
        <v>51</v>
      </c>
      <c r="C6169" s="33" t="s">
        <v>13</v>
      </c>
      <c r="D6169" s="33" t="s">
        <v>30</v>
      </c>
      <c r="E6169" s="33" t="s">
        <v>18326</v>
      </c>
      <c r="F6169" s="94">
        <v>42049</v>
      </c>
      <c r="G6169" s="33" t="s">
        <v>3928</v>
      </c>
      <c r="H6169" s="33" t="s">
        <v>3929</v>
      </c>
      <c r="I6169" s="33" t="s">
        <v>66</v>
      </c>
      <c r="J6169" s="62" t="s">
        <v>3930</v>
      </c>
      <c r="K6169" s="33" t="s">
        <v>3931</v>
      </c>
      <c r="L6169" s="33" t="s">
        <v>3932</v>
      </c>
      <c r="M6169" s="1" t="s">
        <v>46097</v>
      </c>
      <c r="N6169" s="33" t="s">
        <v>20</v>
      </c>
      <c r="O6169" s="33" t="s">
        <v>3933</v>
      </c>
      <c r="P6169" s="33" t="s">
        <v>42395</v>
      </c>
      <c r="Q6169" s="33" t="s">
        <v>29986</v>
      </c>
      <c r="R6169" s="39" t="s">
        <v>3934</v>
      </c>
      <c r="S6169" s="33" t="s">
        <v>93</v>
      </c>
      <c r="T6169" s="33" t="s">
        <v>21</v>
      </c>
      <c r="U6169" s="33" t="s">
        <v>26689</v>
      </c>
      <c r="V6169" s="33" t="s">
        <v>26484</v>
      </c>
      <c r="W6169" s="33" t="s">
        <v>26485</v>
      </c>
      <c r="X6169" s="33" t="s">
        <v>93</v>
      </c>
      <c r="Y6169" s="33">
        <v>155</v>
      </c>
      <c r="AA6169" s="33" t="s">
        <v>42842</v>
      </c>
      <c r="AB6169" s="33">
        <v>2278</v>
      </c>
      <c r="AC6169" s="103">
        <v>15731</v>
      </c>
    </row>
    <row r="6170" spans="1:29" ht="13" customHeight="1" x14ac:dyDescent="0.2">
      <c r="A6170" s="33" t="s">
        <v>3941</v>
      </c>
      <c r="B6170" s="33">
        <v>21</v>
      </c>
      <c r="C6170" s="33" t="s">
        <v>13</v>
      </c>
      <c r="D6170" s="33" t="s">
        <v>41</v>
      </c>
      <c r="F6170" s="94">
        <v>42048</v>
      </c>
      <c r="G6170" s="33" t="s">
        <v>3942</v>
      </c>
      <c r="H6170" s="33" t="s">
        <v>398</v>
      </c>
      <c r="I6170" s="33" t="s">
        <v>336</v>
      </c>
      <c r="J6170" s="62" t="s">
        <v>3943</v>
      </c>
      <c r="K6170" s="33" t="s">
        <v>551</v>
      </c>
      <c r="L6170" s="33" t="s">
        <v>42343</v>
      </c>
      <c r="M6170" s="1" t="s">
        <v>46557</v>
      </c>
      <c r="N6170" s="33" t="s">
        <v>20</v>
      </c>
      <c r="O6170" s="33" t="s">
        <v>3944</v>
      </c>
      <c r="P6170" s="33" t="s">
        <v>947</v>
      </c>
      <c r="Q6170" s="33" t="s">
        <v>29986</v>
      </c>
      <c r="R6170" s="39" t="s">
        <v>3945</v>
      </c>
      <c r="S6170" s="33" t="s">
        <v>22</v>
      </c>
      <c r="T6170" s="33" t="s">
        <v>21</v>
      </c>
      <c r="U6170" s="33" t="s">
        <v>26689</v>
      </c>
      <c r="V6170" s="33" t="s">
        <v>26484</v>
      </c>
      <c r="W6170" s="33" t="s">
        <v>26483</v>
      </c>
      <c r="X6170" s="33" t="s">
        <v>93</v>
      </c>
      <c r="Y6170" s="33">
        <v>146</v>
      </c>
      <c r="AA6170" s="33" t="s">
        <v>42842</v>
      </c>
      <c r="AB6170" s="33">
        <v>2272</v>
      </c>
      <c r="AC6170" s="103">
        <v>15728</v>
      </c>
    </row>
    <row r="6171" spans="1:29" ht="13" customHeight="1" x14ac:dyDescent="0.2">
      <c r="A6171" s="33" t="s">
        <v>3953</v>
      </c>
      <c r="B6171" s="33">
        <v>27</v>
      </c>
      <c r="C6171" s="33" t="s">
        <v>13</v>
      </c>
      <c r="D6171" s="33" t="s">
        <v>30</v>
      </c>
      <c r="F6171" s="94">
        <v>42048</v>
      </c>
      <c r="G6171" s="33" t="s">
        <v>3954</v>
      </c>
      <c r="H6171" s="33" t="s">
        <v>3955</v>
      </c>
      <c r="I6171" s="33" t="s">
        <v>297</v>
      </c>
      <c r="J6171" s="62" t="s">
        <v>3956</v>
      </c>
      <c r="K6171" s="33" t="s">
        <v>1930</v>
      </c>
      <c r="L6171" s="33" t="s">
        <v>3957</v>
      </c>
      <c r="M6171" s="1" t="s">
        <v>48349</v>
      </c>
      <c r="N6171" s="33" t="s">
        <v>20</v>
      </c>
      <c r="O6171" s="33" t="s">
        <v>3958</v>
      </c>
      <c r="P6171" s="33" t="s">
        <v>947</v>
      </c>
      <c r="Q6171" s="33" t="s">
        <v>29986</v>
      </c>
      <c r="R6171" s="39" t="s">
        <v>3959</v>
      </c>
      <c r="S6171" s="33" t="s">
        <v>93</v>
      </c>
      <c r="T6171" s="33" t="s">
        <v>21</v>
      </c>
      <c r="U6171" s="33" t="s">
        <v>26689</v>
      </c>
      <c r="V6171" s="33" t="s">
        <v>26484</v>
      </c>
      <c r="W6171" s="33" t="s">
        <v>26485</v>
      </c>
      <c r="X6171" s="33" t="s">
        <v>93</v>
      </c>
      <c r="Y6171" s="33">
        <v>148</v>
      </c>
      <c r="AA6171" s="33" t="s">
        <v>42843</v>
      </c>
      <c r="AB6171" s="33">
        <v>2273</v>
      </c>
      <c r="AC6171" s="103">
        <v>15726</v>
      </c>
    </row>
    <row r="6172" spans="1:29" ht="13" customHeight="1" x14ac:dyDescent="0.2">
      <c r="A6172" s="33" t="s">
        <v>3946</v>
      </c>
      <c r="B6172" s="33">
        <v>37</v>
      </c>
      <c r="C6172" s="33" t="s">
        <v>13</v>
      </c>
      <c r="D6172" s="33" t="s">
        <v>41</v>
      </c>
      <c r="E6172" s="33" t="s">
        <v>3947</v>
      </c>
      <c r="F6172" s="94">
        <v>42048</v>
      </c>
      <c r="G6172" s="33" t="s">
        <v>3948</v>
      </c>
      <c r="H6172" s="33" t="s">
        <v>3949</v>
      </c>
      <c r="I6172" s="33" t="s">
        <v>111</v>
      </c>
      <c r="J6172" s="62" t="s">
        <v>3950</v>
      </c>
      <c r="K6172" s="33" t="s">
        <v>2214</v>
      </c>
      <c r="L6172" s="33" t="s">
        <v>2215</v>
      </c>
      <c r="M6172" s="1" t="s">
        <v>48283</v>
      </c>
      <c r="N6172" s="33" t="s">
        <v>20</v>
      </c>
      <c r="O6172" s="33" t="s">
        <v>3951</v>
      </c>
      <c r="P6172" s="33" t="s">
        <v>947</v>
      </c>
      <c r="Q6172" s="33" t="s">
        <v>29986</v>
      </c>
      <c r="R6172" s="39" t="s">
        <v>3952</v>
      </c>
      <c r="S6172" s="33" t="s">
        <v>509</v>
      </c>
      <c r="T6172" s="33" t="s">
        <v>21</v>
      </c>
      <c r="U6172" s="33" t="s">
        <v>26682</v>
      </c>
      <c r="V6172" s="33" t="s">
        <v>26482</v>
      </c>
      <c r="W6172" s="33" t="s">
        <v>26485</v>
      </c>
      <c r="X6172" s="33" t="s">
        <v>93</v>
      </c>
      <c r="Y6172" s="33">
        <v>154</v>
      </c>
      <c r="AA6172" s="33" t="s">
        <v>42843</v>
      </c>
      <c r="AB6172" s="33">
        <v>2274</v>
      </c>
      <c r="AC6172" s="103">
        <v>15725</v>
      </c>
    </row>
    <row r="6173" spans="1:29" ht="13" customHeight="1" x14ac:dyDescent="0.2">
      <c r="A6173" s="33" t="s">
        <v>3960</v>
      </c>
      <c r="B6173" s="33">
        <v>35</v>
      </c>
      <c r="C6173" s="33" t="s">
        <v>13</v>
      </c>
      <c r="D6173" s="33" t="s">
        <v>41</v>
      </c>
      <c r="E6173" s="33" t="s">
        <v>3961</v>
      </c>
      <c r="F6173" s="94">
        <v>42048</v>
      </c>
      <c r="G6173" s="33" t="s">
        <v>3962</v>
      </c>
      <c r="H6173" s="33" t="s">
        <v>3963</v>
      </c>
      <c r="I6173" s="33" t="s">
        <v>373</v>
      </c>
      <c r="J6173" s="62">
        <v>19606</v>
      </c>
      <c r="K6173" s="33" t="s">
        <v>3964</v>
      </c>
      <c r="L6173" s="33" t="s">
        <v>8469</v>
      </c>
      <c r="M6173" s="1" t="s">
        <v>48273</v>
      </c>
      <c r="N6173" s="33" t="s">
        <v>20</v>
      </c>
      <c r="O6173" s="33" t="s">
        <v>3965</v>
      </c>
      <c r="P6173" s="33" t="s">
        <v>45771</v>
      </c>
      <c r="Q6173" s="33" t="s">
        <v>29986</v>
      </c>
      <c r="R6173" s="39" t="str">
        <f>HYPERLINK("http://touch.mcall.com/#section/-1/article/p2p-82809119/","http://touch.mcall.com/#section/-1/article/p2p-82809119/")</f>
        <v>http://touch.mcall.com/#section/-1/article/p2p-82809119/</v>
      </c>
      <c r="S6173" s="33" t="s">
        <v>93</v>
      </c>
      <c r="T6173" s="33" t="s">
        <v>45897</v>
      </c>
      <c r="U6173" s="33" t="s">
        <v>49804</v>
      </c>
      <c r="V6173" s="33" t="s">
        <v>26482</v>
      </c>
      <c r="W6173" s="33" t="s">
        <v>26485</v>
      </c>
      <c r="X6173" s="33" t="s">
        <v>93</v>
      </c>
      <c r="Y6173" s="33">
        <v>147</v>
      </c>
      <c r="AA6173" s="33" t="s">
        <v>42844</v>
      </c>
      <c r="AB6173" s="33">
        <v>2275</v>
      </c>
      <c r="AC6173" s="103">
        <v>15729</v>
      </c>
    </row>
    <row r="6174" spans="1:29" ht="13" customHeight="1" x14ac:dyDescent="0.2">
      <c r="A6174" s="33" t="s">
        <v>3966</v>
      </c>
      <c r="B6174" s="33">
        <v>23</v>
      </c>
      <c r="C6174" s="33" t="s">
        <v>13</v>
      </c>
      <c r="D6174" s="33" t="s">
        <v>30</v>
      </c>
      <c r="E6174" s="33" t="s">
        <v>3967</v>
      </c>
      <c r="F6174" s="94">
        <v>42048</v>
      </c>
      <c r="G6174" s="33" t="s">
        <v>3968</v>
      </c>
      <c r="H6174" s="33" t="s">
        <v>287</v>
      </c>
      <c r="I6174" s="33" t="s">
        <v>38</v>
      </c>
      <c r="J6174" s="62" t="s">
        <v>3969</v>
      </c>
      <c r="K6174" s="33" t="s">
        <v>287</v>
      </c>
      <c r="L6174" s="33" t="s">
        <v>3970</v>
      </c>
      <c r="M6174" s="1" t="s">
        <v>45937</v>
      </c>
      <c r="N6174" s="33" t="s">
        <v>20</v>
      </c>
      <c r="O6174" s="33" t="s">
        <v>3971</v>
      </c>
      <c r="P6174" s="33" t="s">
        <v>947</v>
      </c>
      <c r="Q6174" s="33" t="s">
        <v>29986</v>
      </c>
      <c r="R6174" s="39" t="s">
        <v>3972</v>
      </c>
      <c r="S6174" s="33" t="s">
        <v>93</v>
      </c>
      <c r="T6174" s="33" t="s">
        <v>350</v>
      </c>
      <c r="U6174" s="33" t="s">
        <v>26775</v>
      </c>
      <c r="V6174" s="33" t="s">
        <v>26484</v>
      </c>
      <c r="W6174" s="33" t="s">
        <v>26483</v>
      </c>
      <c r="X6174" s="33" t="s">
        <v>93</v>
      </c>
      <c r="Y6174" s="33">
        <v>145</v>
      </c>
      <c r="AA6174" s="33" t="s">
        <v>42844</v>
      </c>
      <c r="AB6174" s="33">
        <v>2276</v>
      </c>
      <c r="AC6174" s="103">
        <v>15727</v>
      </c>
    </row>
    <row r="6175" spans="1:29" ht="13" customHeight="1" x14ac:dyDescent="0.2">
      <c r="A6175" s="33" t="s">
        <v>3973</v>
      </c>
      <c r="B6175" s="33">
        <v>23</v>
      </c>
      <c r="C6175" s="33" t="s">
        <v>13</v>
      </c>
      <c r="D6175" s="33" t="s">
        <v>78</v>
      </c>
      <c r="E6175" s="33" t="s">
        <v>3974</v>
      </c>
      <c r="F6175" s="94">
        <v>42046</v>
      </c>
      <c r="G6175" s="33" t="s">
        <v>3975</v>
      </c>
      <c r="H6175" s="33" t="s">
        <v>557</v>
      </c>
      <c r="I6175" s="33" t="s">
        <v>38</v>
      </c>
      <c r="J6175" s="62" t="s">
        <v>3976</v>
      </c>
      <c r="K6175" s="33" t="s">
        <v>558</v>
      </c>
      <c r="L6175" s="33" t="s">
        <v>675</v>
      </c>
      <c r="M6175" s="1" t="s">
        <v>46046</v>
      </c>
      <c r="N6175" s="33" t="s">
        <v>20</v>
      </c>
      <c r="O6175" s="33" t="s">
        <v>3977</v>
      </c>
      <c r="P6175" s="33" t="s">
        <v>947</v>
      </c>
      <c r="Q6175" s="33" t="s">
        <v>29986</v>
      </c>
      <c r="R6175" s="39" t="s">
        <v>3978</v>
      </c>
      <c r="S6175" s="33" t="s">
        <v>509</v>
      </c>
      <c r="T6175" s="33" t="s">
        <v>21</v>
      </c>
      <c r="U6175" s="33" t="s">
        <v>26682</v>
      </c>
      <c r="V6175" s="33" t="s">
        <v>26482</v>
      </c>
      <c r="W6175" s="33" t="s">
        <v>26485</v>
      </c>
      <c r="X6175" s="33" t="s">
        <v>93</v>
      </c>
      <c r="Y6175" s="33">
        <v>141</v>
      </c>
      <c r="AA6175" s="33" t="s">
        <v>42844</v>
      </c>
      <c r="AB6175" s="33">
        <v>2269</v>
      </c>
      <c r="AC6175" s="103">
        <v>15720</v>
      </c>
    </row>
    <row r="6176" spans="1:29" ht="13" customHeight="1" x14ac:dyDescent="0.2">
      <c r="A6176" s="33" t="s">
        <v>3986</v>
      </c>
      <c r="B6176" s="33">
        <v>37</v>
      </c>
      <c r="C6176" s="33" t="s">
        <v>13</v>
      </c>
      <c r="D6176" s="33" t="s">
        <v>30</v>
      </c>
      <c r="E6176" s="33" t="s">
        <v>3987</v>
      </c>
      <c r="F6176" s="94">
        <v>42046</v>
      </c>
      <c r="G6176" s="33" t="s">
        <v>3988</v>
      </c>
      <c r="H6176" s="33" t="s">
        <v>3989</v>
      </c>
      <c r="I6176" s="33" t="s">
        <v>55</v>
      </c>
      <c r="J6176" s="62" t="s">
        <v>3990</v>
      </c>
      <c r="K6176" s="33" t="s">
        <v>3991</v>
      </c>
      <c r="L6176" s="33" t="s">
        <v>3992</v>
      </c>
      <c r="M6176" s="1" t="s">
        <v>48351</v>
      </c>
      <c r="N6176" s="33" t="s">
        <v>20</v>
      </c>
      <c r="O6176" s="33" t="s">
        <v>3993</v>
      </c>
      <c r="P6176" s="33" t="s">
        <v>45771</v>
      </c>
      <c r="Q6176" s="33" t="s">
        <v>29986</v>
      </c>
      <c r="R6176" s="39" t="str">
        <f>HYPERLINK("http://www.starfl.com/news/local-news/officer-involved-shooting-under-investigation-1.440104","http://www.starfl.com/news/local-news/officer-involved-shooting-under-investigation-1.440104")</f>
        <v>http://www.starfl.com/news/local-news/officer-involved-shooting-under-investigation-1.440104</v>
      </c>
      <c r="S6176" s="33" t="s">
        <v>22</v>
      </c>
      <c r="T6176" s="33" t="s">
        <v>45897</v>
      </c>
      <c r="U6176" s="51" t="s">
        <v>49804</v>
      </c>
      <c r="AA6176" s="33" t="s">
        <v>42843</v>
      </c>
      <c r="AB6176" s="33">
        <v>2271</v>
      </c>
      <c r="AC6176" s="103">
        <v>15721</v>
      </c>
    </row>
    <row r="6177" spans="1:29" ht="13" customHeight="1" x14ac:dyDescent="0.2">
      <c r="A6177" s="33" t="s">
        <v>3979</v>
      </c>
      <c r="B6177" s="33">
        <v>46</v>
      </c>
      <c r="C6177" s="33" t="s">
        <v>13</v>
      </c>
      <c r="D6177" s="33" t="s">
        <v>30</v>
      </c>
      <c r="F6177" s="94">
        <v>42046</v>
      </c>
      <c r="G6177" s="33" t="s">
        <v>3980</v>
      </c>
      <c r="H6177" s="33" t="s">
        <v>3981</v>
      </c>
      <c r="I6177" s="33" t="s">
        <v>87</v>
      </c>
      <c r="J6177" s="62">
        <v>36853</v>
      </c>
      <c r="K6177" s="33" t="s">
        <v>3982</v>
      </c>
      <c r="L6177" s="33" t="s">
        <v>3983</v>
      </c>
      <c r="M6177" s="1" t="s">
        <v>48350</v>
      </c>
      <c r="N6177" s="33" t="s">
        <v>20</v>
      </c>
      <c r="O6177" s="33" t="s">
        <v>3984</v>
      </c>
      <c r="P6177" s="33" t="s">
        <v>45771</v>
      </c>
      <c r="Q6177" s="33" t="s">
        <v>29986</v>
      </c>
      <c r="R6177" s="39" t="s">
        <v>3985</v>
      </c>
      <c r="S6177" s="33" t="s">
        <v>509</v>
      </c>
      <c r="T6177" s="33" t="s">
        <v>45897</v>
      </c>
      <c r="U6177" s="33" t="s">
        <v>39851</v>
      </c>
      <c r="V6177" s="33" t="s">
        <v>26484</v>
      </c>
      <c r="W6177" s="33" t="s">
        <v>26486</v>
      </c>
      <c r="X6177" s="33" t="s">
        <v>509</v>
      </c>
      <c r="Y6177" s="33">
        <v>142</v>
      </c>
      <c r="AA6177" s="33" t="s">
        <v>42843</v>
      </c>
      <c r="AB6177" s="33">
        <v>2270</v>
      </c>
      <c r="AC6177" s="103">
        <v>15722</v>
      </c>
    </row>
    <row r="6178" spans="1:29" ht="13" customHeight="1" x14ac:dyDescent="0.2">
      <c r="A6178" s="33" t="s">
        <v>4008</v>
      </c>
      <c r="B6178" s="33">
        <v>45</v>
      </c>
      <c r="C6178" s="33" t="s">
        <v>13</v>
      </c>
      <c r="D6178" s="33" t="s">
        <v>30</v>
      </c>
      <c r="E6178" s="33" t="s">
        <v>4009</v>
      </c>
      <c r="F6178" s="94">
        <v>42045</v>
      </c>
      <c r="G6178" s="33" t="s">
        <v>4010</v>
      </c>
      <c r="H6178" s="33" t="s">
        <v>4011</v>
      </c>
      <c r="I6178" s="33" t="s">
        <v>191</v>
      </c>
      <c r="J6178" s="62" t="s">
        <v>4012</v>
      </c>
      <c r="K6178" s="33" t="s">
        <v>4013</v>
      </c>
      <c r="L6178" s="33" t="s">
        <v>4014</v>
      </c>
      <c r="M6178" s="1" t="s">
        <v>46302</v>
      </c>
      <c r="N6178" s="33" t="s">
        <v>20</v>
      </c>
      <c r="O6178" s="33" t="s">
        <v>4015</v>
      </c>
      <c r="P6178" s="33" t="s">
        <v>947</v>
      </c>
      <c r="Q6178" s="33" t="s">
        <v>29986</v>
      </c>
      <c r="R6178" s="39" t="s">
        <v>4016</v>
      </c>
      <c r="S6178" s="33" t="s">
        <v>509</v>
      </c>
      <c r="T6178" s="33" t="s">
        <v>21</v>
      </c>
      <c r="U6178" s="33" t="s">
        <v>26689</v>
      </c>
      <c r="V6178" s="33" t="s">
        <v>26484</v>
      </c>
      <c r="W6178" s="33" t="s">
        <v>26483</v>
      </c>
      <c r="X6178" s="33" t="s">
        <v>93</v>
      </c>
      <c r="Y6178" s="33">
        <v>140</v>
      </c>
      <c r="AA6178" s="33" t="s">
        <v>42843</v>
      </c>
      <c r="AB6178" s="33">
        <v>2267</v>
      </c>
      <c r="AC6178" s="103">
        <v>15717</v>
      </c>
    </row>
    <row r="6179" spans="1:29" ht="13" customHeight="1" x14ac:dyDescent="0.2">
      <c r="A6179" s="33" t="s">
        <v>3994</v>
      </c>
      <c r="B6179" s="33">
        <v>49</v>
      </c>
      <c r="C6179" s="33" t="s">
        <v>13</v>
      </c>
      <c r="D6179" s="33" t="s">
        <v>78</v>
      </c>
      <c r="E6179" s="33" t="s">
        <v>3995</v>
      </c>
      <c r="F6179" s="94">
        <v>42045</v>
      </c>
      <c r="G6179" s="33" t="s">
        <v>3996</v>
      </c>
      <c r="H6179" s="33" t="s">
        <v>1113</v>
      </c>
      <c r="I6179" s="33" t="s">
        <v>297</v>
      </c>
      <c r="J6179" s="62" t="s">
        <v>3997</v>
      </c>
      <c r="K6179" s="33" t="s">
        <v>1114</v>
      </c>
      <c r="L6179" s="33" t="s">
        <v>1115</v>
      </c>
      <c r="M6179" s="1" t="s">
        <v>46341</v>
      </c>
      <c r="N6179" s="33" t="s">
        <v>20</v>
      </c>
      <c r="O6179" s="33" t="s">
        <v>3998</v>
      </c>
      <c r="P6179" s="33" t="s">
        <v>947</v>
      </c>
      <c r="Q6179" s="33" t="s">
        <v>29986</v>
      </c>
      <c r="R6179" s="39" t="s">
        <v>3999</v>
      </c>
      <c r="S6179" s="33" t="s">
        <v>22</v>
      </c>
      <c r="T6179" s="33" t="s">
        <v>21</v>
      </c>
      <c r="U6179" s="33" t="s">
        <v>26689</v>
      </c>
      <c r="V6179" s="33" t="s">
        <v>26484</v>
      </c>
      <c r="W6179" s="33" t="s">
        <v>26485</v>
      </c>
      <c r="X6179" s="33" t="s">
        <v>93</v>
      </c>
      <c r="Y6179" s="33">
        <v>139</v>
      </c>
      <c r="AA6179" s="33" t="s">
        <v>42842</v>
      </c>
      <c r="AB6179" s="33">
        <v>2266</v>
      </c>
      <c r="AC6179" s="103">
        <v>15716</v>
      </c>
    </row>
    <row r="6180" spans="1:29" ht="13" customHeight="1" x14ac:dyDescent="0.2">
      <c r="A6180" s="33" t="s">
        <v>4000</v>
      </c>
      <c r="B6180" s="33">
        <v>35</v>
      </c>
      <c r="C6180" s="33" t="s">
        <v>13</v>
      </c>
      <c r="D6180" s="33" t="s">
        <v>41</v>
      </c>
      <c r="E6180" s="33" t="s">
        <v>4001</v>
      </c>
      <c r="F6180" s="94">
        <v>42045</v>
      </c>
      <c r="G6180" s="33" t="s">
        <v>4002</v>
      </c>
      <c r="H6180" s="33" t="s">
        <v>4003</v>
      </c>
      <c r="I6180" s="33" t="s">
        <v>281</v>
      </c>
      <c r="J6180" s="62" t="s">
        <v>4004</v>
      </c>
      <c r="K6180" s="33" t="s">
        <v>1200</v>
      </c>
      <c r="L6180" s="33" t="s">
        <v>4005</v>
      </c>
      <c r="M6180" s="1" t="s">
        <v>46014</v>
      </c>
      <c r="N6180" s="33" t="s">
        <v>4952</v>
      </c>
      <c r="O6180" s="33" t="s">
        <v>4006</v>
      </c>
      <c r="P6180" s="33" t="s">
        <v>31754</v>
      </c>
      <c r="Q6180" s="33" t="s">
        <v>29986</v>
      </c>
      <c r="R6180" s="39" t="s">
        <v>4007</v>
      </c>
      <c r="S6180" s="33" t="s">
        <v>509</v>
      </c>
      <c r="T6180" s="33" t="s">
        <v>45897</v>
      </c>
      <c r="U6180" s="33" t="s">
        <v>49804</v>
      </c>
      <c r="V6180" s="33" t="s">
        <v>26482</v>
      </c>
      <c r="W6180" s="33" t="s">
        <v>26486</v>
      </c>
      <c r="X6180" s="33" t="s">
        <v>93</v>
      </c>
      <c r="Y6180" s="33">
        <v>138</v>
      </c>
      <c r="AA6180" s="33" t="s">
        <v>42844</v>
      </c>
      <c r="AB6180" s="33">
        <v>2268</v>
      </c>
      <c r="AC6180" s="103">
        <v>15718</v>
      </c>
    </row>
    <row r="6181" spans="1:29" ht="13" customHeight="1" x14ac:dyDescent="0.2">
      <c r="A6181" s="33" t="s">
        <v>4017</v>
      </c>
      <c r="B6181" s="33">
        <v>61</v>
      </c>
      <c r="C6181" s="33" t="s">
        <v>13</v>
      </c>
      <c r="D6181" s="33" t="s">
        <v>30</v>
      </c>
      <c r="E6181" s="33" t="s">
        <v>4018</v>
      </c>
      <c r="F6181" s="94">
        <v>42044</v>
      </c>
      <c r="G6181" s="33" t="s">
        <v>4019</v>
      </c>
      <c r="H6181" s="33" t="s">
        <v>4020</v>
      </c>
      <c r="I6181" s="33" t="s">
        <v>4021</v>
      </c>
      <c r="J6181" s="62" t="s">
        <v>4022</v>
      </c>
      <c r="K6181" s="33" t="s">
        <v>4023</v>
      </c>
      <c r="L6181" s="33" t="s">
        <v>4024</v>
      </c>
      <c r="M6181" s="1" t="s">
        <v>48352</v>
      </c>
      <c r="N6181" s="33" t="s">
        <v>20</v>
      </c>
      <c r="O6181" s="33" t="s">
        <v>4025</v>
      </c>
      <c r="P6181" s="33" t="s">
        <v>947</v>
      </c>
      <c r="Q6181" s="33" t="s">
        <v>29986</v>
      </c>
      <c r="R6181" s="39" t="s">
        <v>4026</v>
      </c>
      <c r="S6181" s="33" t="s">
        <v>509</v>
      </c>
      <c r="T6181" s="33" t="s">
        <v>21</v>
      </c>
      <c r="U6181" s="33" t="s">
        <v>26689</v>
      </c>
      <c r="V6181" s="33" t="s">
        <v>26487</v>
      </c>
      <c r="W6181" s="33" t="s">
        <v>26485</v>
      </c>
      <c r="X6181" s="33" t="s">
        <v>93</v>
      </c>
      <c r="Y6181" s="33">
        <v>136</v>
      </c>
      <c r="AA6181" s="33" t="s">
        <v>42843</v>
      </c>
      <c r="AB6181" s="33">
        <v>2264</v>
      </c>
      <c r="AC6181" s="103">
        <v>15715</v>
      </c>
    </row>
    <row r="6182" spans="1:29" ht="13" customHeight="1" x14ac:dyDescent="0.2">
      <c r="A6182" s="33" t="s">
        <v>4027</v>
      </c>
      <c r="B6182" s="33">
        <v>45</v>
      </c>
      <c r="C6182" s="33" t="s">
        <v>13</v>
      </c>
      <c r="D6182" s="33" t="s">
        <v>78</v>
      </c>
      <c r="E6182" s="33" t="s">
        <v>4028</v>
      </c>
      <c r="F6182" s="94">
        <v>42044</v>
      </c>
      <c r="G6182" s="33" t="s">
        <v>4029</v>
      </c>
      <c r="H6182" s="33" t="s">
        <v>265</v>
      </c>
      <c r="I6182" s="33" t="s">
        <v>66</v>
      </c>
      <c r="J6182" s="62" t="s">
        <v>4030</v>
      </c>
      <c r="K6182" s="33" t="s">
        <v>265</v>
      </c>
      <c r="L6182" s="33" t="s">
        <v>266</v>
      </c>
      <c r="M6182" s="1" t="s">
        <v>46483</v>
      </c>
      <c r="N6182" s="33" t="s">
        <v>20</v>
      </c>
      <c r="O6182" s="33" t="s">
        <v>19130</v>
      </c>
      <c r="P6182" s="33" t="s">
        <v>947</v>
      </c>
      <c r="Q6182" s="33" t="s">
        <v>29986</v>
      </c>
      <c r="R6182"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182" s="33" t="s">
        <v>93</v>
      </c>
      <c r="T6182" s="33" t="s">
        <v>350</v>
      </c>
      <c r="U6182" s="33" t="s">
        <v>26775</v>
      </c>
      <c r="V6182" s="33" t="s">
        <v>26484</v>
      </c>
      <c r="W6182" s="33" t="s">
        <v>26485</v>
      </c>
      <c r="X6182" s="33" t="s">
        <v>93</v>
      </c>
      <c r="Y6182" s="33">
        <v>137</v>
      </c>
      <c r="AA6182" s="33" t="s">
        <v>42844</v>
      </c>
      <c r="AB6182" s="33">
        <v>2265</v>
      </c>
      <c r="AC6182" s="103">
        <v>15710</v>
      </c>
    </row>
    <row r="6183" spans="1:29" ht="13" customHeight="1" x14ac:dyDescent="0.2">
      <c r="A6183" s="33" t="s">
        <v>4066</v>
      </c>
      <c r="B6183" s="33">
        <v>27</v>
      </c>
      <c r="C6183" s="33" t="s">
        <v>13</v>
      </c>
      <c r="D6183" s="33" t="s">
        <v>30</v>
      </c>
      <c r="E6183" s="33" t="s">
        <v>4067</v>
      </c>
      <c r="F6183" s="94">
        <v>42043</v>
      </c>
      <c r="G6183" s="33" t="s">
        <v>4068</v>
      </c>
      <c r="H6183" s="33" t="s">
        <v>1224</v>
      </c>
      <c r="I6183" s="33" t="s">
        <v>66</v>
      </c>
      <c r="J6183" s="62" t="s">
        <v>4069</v>
      </c>
      <c r="K6183" s="33" t="s">
        <v>1225</v>
      </c>
      <c r="L6183" s="33" t="s">
        <v>1226</v>
      </c>
      <c r="M6183" s="1" t="s">
        <v>46070</v>
      </c>
      <c r="N6183" s="33" t="s">
        <v>20</v>
      </c>
      <c r="O6183" s="33" t="s">
        <v>4070</v>
      </c>
      <c r="P6183" s="33" t="s">
        <v>947</v>
      </c>
      <c r="Q6183" s="33" t="s">
        <v>29986</v>
      </c>
      <c r="R6183" s="39" t="s">
        <v>4071</v>
      </c>
      <c r="S6183" s="33" t="s">
        <v>22</v>
      </c>
      <c r="T6183" s="33" t="s">
        <v>21</v>
      </c>
      <c r="U6183" s="33" t="s">
        <v>26689</v>
      </c>
      <c r="V6183" s="33" t="s">
        <v>26484</v>
      </c>
      <c r="W6183" s="33" t="s">
        <v>26485</v>
      </c>
      <c r="X6183" s="33" t="s">
        <v>93</v>
      </c>
      <c r="Y6183" s="33">
        <v>132</v>
      </c>
      <c r="AA6183" s="33" t="s">
        <v>42844</v>
      </c>
      <c r="AB6183" s="33">
        <v>2259</v>
      </c>
      <c r="AC6183" s="103">
        <v>15708</v>
      </c>
    </row>
    <row r="6184" spans="1:29" ht="13" customHeight="1" x14ac:dyDescent="0.2">
      <c r="A6184" s="33" t="s">
        <v>4054</v>
      </c>
      <c r="B6184" s="33">
        <v>33</v>
      </c>
      <c r="C6184" s="33" t="s">
        <v>13</v>
      </c>
      <c r="D6184" s="33" t="s">
        <v>41</v>
      </c>
      <c r="E6184" s="33" t="s">
        <v>4055</v>
      </c>
      <c r="F6184" s="94">
        <v>42043</v>
      </c>
      <c r="G6184" s="33" t="s">
        <v>4056</v>
      </c>
      <c r="H6184" s="33" t="s">
        <v>4057</v>
      </c>
      <c r="I6184" s="33" t="s">
        <v>308</v>
      </c>
      <c r="J6184" s="62" t="s">
        <v>4058</v>
      </c>
      <c r="K6184" s="33" t="s">
        <v>4057</v>
      </c>
      <c r="L6184" s="33" t="s">
        <v>4059</v>
      </c>
      <c r="M6184" s="1" t="s">
        <v>46236</v>
      </c>
      <c r="N6184" s="33" t="s">
        <v>20</v>
      </c>
      <c r="O6184" s="33" t="s">
        <v>4060</v>
      </c>
      <c r="P6184" s="33" t="s">
        <v>947</v>
      </c>
      <c r="Q6184" s="33" t="s">
        <v>29986</v>
      </c>
      <c r="R6184" s="39" t="s">
        <v>4061</v>
      </c>
      <c r="S6184" s="33" t="s">
        <v>93</v>
      </c>
      <c r="T6184" s="33" t="s">
        <v>21</v>
      </c>
      <c r="U6184" s="33" t="s">
        <v>26689</v>
      </c>
      <c r="V6184" s="33" t="s">
        <v>26484</v>
      </c>
      <c r="W6184" s="33" t="s">
        <v>26483</v>
      </c>
      <c r="X6184" s="33" t="s">
        <v>93</v>
      </c>
      <c r="Y6184" s="33">
        <v>131</v>
      </c>
      <c r="AA6184" s="33" t="s">
        <v>42842</v>
      </c>
      <c r="AB6184" s="33">
        <v>2258</v>
      </c>
      <c r="AC6184" s="103">
        <v>15706</v>
      </c>
    </row>
    <row r="6185" spans="1:29" ht="13" customHeight="1" x14ac:dyDescent="0.2">
      <c r="A6185" s="33" t="s">
        <v>4033</v>
      </c>
      <c r="B6185" s="33">
        <v>41</v>
      </c>
      <c r="C6185" s="33" t="s">
        <v>13</v>
      </c>
      <c r="D6185" s="33" t="s">
        <v>30</v>
      </c>
      <c r="E6185" s="33" t="s">
        <v>4034</v>
      </c>
      <c r="F6185" s="94">
        <v>42043</v>
      </c>
      <c r="G6185" s="33" t="s">
        <v>4035</v>
      </c>
      <c r="H6185" s="33" t="s">
        <v>4036</v>
      </c>
      <c r="I6185" s="33" t="s">
        <v>66</v>
      </c>
      <c r="J6185" s="62" t="s">
        <v>4037</v>
      </c>
      <c r="K6185" s="33" t="s">
        <v>4038</v>
      </c>
      <c r="L6185" s="33" t="s">
        <v>4039</v>
      </c>
      <c r="M6185" s="1" t="s">
        <v>48353</v>
      </c>
      <c r="N6185" s="33" t="s">
        <v>20</v>
      </c>
      <c r="O6185" s="33" t="s">
        <v>4040</v>
      </c>
      <c r="P6185" s="33" t="s">
        <v>45771</v>
      </c>
      <c r="Q6185" s="33" t="s">
        <v>29986</v>
      </c>
      <c r="R6185" s="39" t="str">
        <f>HYPERLINK("http://www.cbsnews.com/news/texas-officer-responding-to-home-fatally-shoots-off-duty-deputy/","http://www.cbsnews.com/news/texas-officer-responding-to-home-fatally-shoots-off-duty-deputy/")</f>
        <v>http://www.cbsnews.com/news/texas-officer-responding-to-home-fatally-shoots-off-duty-deputy/</v>
      </c>
      <c r="S6185" s="33" t="s">
        <v>22</v>
      </c>
      <c r="T6185" s="33" t="s">
        <v>21</v>
      </c>
      <c r="U6185" s="33" t="s">
        <v>26689</v>
      </c>
      <c r="V6185" s="33" t="s">
        <v>26484</v>
      </c>
      <c r="W6185" s="33" t="s">
        <v>26485</v>
      </c>
      <c r="X6185" s="33" t="s">
        <v>93</v>
      </c>
      <c r="Y6185" s="33">
        <v>135</v>
      </c>
      <c r="Z6185" s="33" t="s">
        <v>42353</v>
      </c>
      <c r="AA6185" s="33" t="s">
        <v>42843</v>
      </c>
      <c r="AB6185" s="33">
        <v>2262</v>
      </c>
      <c r="AC6185" s="103">
        <v>15712</v>
      </c>
    </row>
    <row r="6186" spans="1:29" ht="13" customHeight="1" x14ac:dyDescent="0.2">
      <c r="A6186" s="33" t="s">
        <v>4062</v>
      </c>
      <c r="B6186" s="33">
        <v>46</v>
      </c>
      <c r="C6186" s="33" t="s">
        <v>13</v>
      </c>
      <c r="D6186" s="33" t="s">
        <v>78</v>
      </c>
      <c r="E6186" s="33" t="str">
        <f>HYPERLINK("http://www.trbimg.com/img-54da5444/turbine/os-joseph-paffen-20150210/243/243x137","http://www.trbimg.com/img-54da5444/turbine/os-joseph-paffen-20150210/243/243x137")</f>
        <v>http://www.trbimg.com/img-54da5444/turbine/os-joseph-paffen-20150210/243/243x137</v>
      </c>
      <c r="F6186" s="94">
        <v>42043</v>
      </c>
      <c r="G6186" s="33" t="s">
        <v>4063</v>
      </c>
      <c r="H6186" s="33" t="s">
        <v>994</v>
      </c>
      <c r="I6186" s="33" t="s">
        <v>55</v>
      </c>
      <c r="J6186" s="62">
        <v>32812</v>
      </c>
      <c r="K6186" s="33" t="s">
        <v>995</v>
      </c>
      <c r="L6186" s="33" t="s">
        <v>4064</v>
      </c>
      <c r="M6186" s="1" t="s">
        <v>45989</v>
      </c>
      <c r="N6186" s="33" t="s">
        <v>20</v>
      </c>
      <c r="O6186" s="33" t="s">
        <v>4065</v>
      </c>
      <c r="P6186" s="33" t="s">
        <v>45771</v>
      </c>
      <c r="Q6186" s="33" t="s">
        <v>29986</v>
      </c>
      <c r="R6186"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186" s="33" t="s">
        <v>22</v>
      </c>
      <c r="T6186" s="33" t="s">
        <v>21</v>
      </c>
      <c r="U6186" s="33" t="s">
        <v>26689</v>
      </c>
      <c r="V6186" s="33" t="s">
        <v>26484</v>
      </c>
      <c r="W6186" s="33" t="s">
        <v>26485</v>
      </c>
      <c r="X6186" s="33" t="s">
        <v>93</v>
      </c>
      <c r="Y6186" s="33">
        <v>134</v>
      </c>
      <c r="AA6186" s="33" t="s">
        <v>42844</v>
      </c>
      <c r="AB6186" s="33">
        <v>2261</v>
      </c>
      <c r="AC6186" s="103">
        <v>15709</v>
      </c>
    </row>
    <row r="6187" spans="1:29" ht="13" customHeight="1" x14ac:dyDescent="0.2">
      <c r="A6187" s="33" t="s">
        <v>4041</v>
      </c>
      <c r="B6187" s="33">
        <v>57</v>
      </c>
      <c r="C6187" s="33" t="s">
        <v>13</v>
      </c>
      <c r="D6187" s="33" t="s">
        <v>30</v>
      </c>
      <c r="E6187" s="33" t="s">
        <v>4042</v>
      </c>
      <c r="F6187" s="94">
        <v>42043</v>
      </c>
      <c r="G6187" s="33" t="s">
        <v>4043</v>
      </c>
      <c r="H6187" s="33" t="s">
        <v>4044</v>
      </c>
      <c r="I6187" s="33" t="s">
        <v>392</v>
      </c>
      <c r="J6187" s="62" t="s">
        <v>4045</v>
      </c>
      <c r="K6187" s="33" t="s">
        <v>4046</v>
      </c>
      <c r="L6187" s="33" t="s">
        <v>4047</v>
      </c>
      <c r="M6187" s="1" t="s">
        <v>48354</v>
      </c>
      <c r="N6187" s="33" t="s">
        <v>20</v>
      </c>
      <c r="O6187" s="33" t="s">
        <v>4048</v>
      </c>
      <c r="P6187" s="33" t="s">
        <v>947</v>
      </c>
      <c r="Q6187" s="33" t="s">
        <v>29986</v>
      </c>
      <c r="R6187" s="39" t="s">
        <v>4042</v>
      </c>
      <c r="S6187" s="33" t="s">
        <v>509</v>
      </c>
      <c r="T6187" s="33" t="s">
        <v>21</v>
      </c>
      <c r="U6187" s="33" t="s">
        <v>26689</v>
      </c>
      <c r="V6187" s="33" t="s">
        <v>26484</v>
      </c>
      <c r="W6187" s="33" t="s">
        <v>26485</v>
      </c>
      <c r="X6187" s="33" t="s">
        <v>93</v>
      </c>
      <c r="Y6187" s="33">
        <v>133</v>
      </c>
      <c r="AA6187" s="33" t="s">
        <v>42844</v>
      </c>
      <c r="AB6187" s="33">
        <v>2260</v>
      </c>
      <c r="AC6187" s="103">
        <v>15707</v>
      </c>
    </row>
    <row r="6188" spans="1:29" ht="13" customHeight="1" x14ac:dyDescent="0.2">
      <c r="A6188" s="33" t="s">
        <v>4049</v>
      </c>
      <c r="B6188" s="33">
        <v>37</v>
      </c>
      <c r="C6188" s="33" t="s">
        <v>102</v>
      </c>
      <c r="D6188" s="33" t="s">
        <v>78</v>
      </c>
      <c r="E6188" s="33" t="s">
        <v>4050</v>
      </c>
      <c r="F6188" s="94">
        <v>42043</v>
      </c>
      <c r="G6188" s="33" t="s">
        <v>4051</v>
      </c>
      <c r="H6188" s="33" t="s">
        <v>4052</v>
      </c>
      <c r="I6188" s="33" t="s">
        <v>224</v>
      </c>
      <c r="J6188" s="62">
        <v>22030</v>
      </c>
      <c r="K6188" s="33" t="s">
        <v>4052</v>
      </c>
      <c r="L6188" s="33" t="s">
        <v>4053</v>
      </c>
      <c r="M6188" s="1" t="s">
        <v>47862</v>
      </c>
      <c r="N6188" s="33" t="s">
        <v>362</v>
      </c>
      <c r="O6188" s="33" t="s">
        <v>36655</v>
      </c>
      <c r="Q6188" s="33" t="s">
        <v>29986</v>
      </c>
      <c r="R6188"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188" s="33" t="s">
        <v>22</v>
      </c>
      <c r="T6188" s="33" t="s">
        <v>45897</v>
      </c>
      <c r="U6188" s="51" t="s">
        <v>49804</v>
      </c>
      <c r="AA6188" s="33" t="s">
        <v>42844</v>
      </c>
      <c r="AB6188" s="33">
        <v>2263</v>
      </c>
      <c r="AC6188" s="103"/>
    </row>
    <row r="6189" spans="1:29" ht="13" customHeight="1" x14ac:dyDescent="0.2">
      <c r="A6189" s="33" t="s">
        <v>4072</v>
      </c>
      <c r="B6189" s="33">
        <v>74</v>
      </c>
      <c r="C6189" s="33" t="s">
        <v>13</v>
      </c>
      <c r="D6189" s="33" t="s">
        <v>78</v>
      </c>
      <c r="F6189" s="94">
        <v>42042</v>
      </c>
      <c r="G6189" s="33" t="s">
        <v>4073</v>
      </c>
      <c r="H6189" s="33" t="s">
        <v>775</v>
      </c>
      <c r="I6189" s="33" t="s">
        <v>337</v>
      </c>
      <c r="J6189" s="62">
        <v>28052</v>
      </c>
      <c r="K6189" s="33" t="s">
        <v>4074</v>
      </c>
      <c r="L6189" s="33" t="s">
        <v>3875</v>
      </c>
      <c r="M6189" s="1" t="s">
        <v>48344</v>
      </c>
      <c r="N6189" s="33" t="s">
        <v>20</v>
      </c>
      <c r="O6189" s="33" t="s">
        <v>4075</v>
      </c>
      <c r="P6189" s="33" t="s">
        <v>45771</v>
      </c>
      <c r="Q6189" s="33" t="s">
        <v>29986</v>
      </c>
      <c r="R6189"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189" s="33" t="s">
        <v>93</v>
      </c>
      <c r="T6189" s="33" t="s">
        <v>21</v>
      </c>
      <c r="U6189" s="33" t="s">
        <v>26689</v>
      </c>
      <c r="V6189" s="33" t="s">
        <v>26484</v>
      </c>
      <c r="W6189" s="33" t="s">
        <v>26485</v>
      </c>
      <c r="X6189" s="33" t="s">
        <v>93</v>
      </c>
      <c r="Y6189" s="33">
        <v>554</v>
      </c>
      <c r="AA6189" s="33" t="s">
        <v>42844</v>
      </c>
      <c r="AB6189" s="33">
        <v>2256</v>
      </c>
      <c r="AC6189" s="103">
        <v>15704</v>
      </c>
    </row>
    <row r="6190" spans="1:29" ht="13" customHeight="1" x14ac:dyDescent="0.2">
      <c r="A6190" s="33" t="s">
        <v>4087</v>
      </c>
      <c r="B6190" s="33">
        <v>26</v>
      </c>
      <c r="C6190" s="33" t="s">
        <v>13</v>
      </c>
      <c r="D6190" s="33" t="s">
        <v>30</v>
      </c>
      <c r="F6190" s="94">
        <v>42042</v>
      </c>
      <c r="G6190" s="33" t="s">
        <v>4088</v>
      </c>
      <c r="H6190" s="33" t="s">
        <v>4089</v>
      </c>
      <c r="I6190" s="33" t="s">
        <v>38</v>
      </c>
      <c r="J6190" s="62" t="s">
        <v>4090</v>
      </c>
      <c r="K6190" s="33" t="s">
        <v>725</v>
      </c>
      <c r="L6190" s="33" t="s">
        <v>726</v>
      </c>
      <c r="M6190" s="1" t="s">
        <v>45926</v>
      </c>
      <c r="N6190" s="33" t="s">
        <v>20</v>
      </c>
      <c r="O6190" s="33" t="s">
        <v>4091</v>
      </c>
      <c r="P6190" s="33" t="s">
        <v>947</v>
      </c>
      <c r="Q6190" s="33" t="s">
        <v>29986</v>
      </c>
      <c r="R6190" s="39" t="s">
        <v>4092</v>
      </c>
      <c r="S6190" s="33" t="s">
        <v>93</v>
      </c>
      <c r="T6190" s="33" t="s">
        <v>45897</v>
      </c>
      <c r="U6190" s="33" t="s">
        <v>39851</v>
      </c>
      <c r="V6190" s="33" t="s">
        <v>26484</v>
      </c>
      <c r="W6190" s="33" t="s">
        <v>26485</v>
      </c>
      <c r="X6190" s="33" t="s">
        <v>93</v>
      </c>
      <c r="Y6190" s="33">
        <v>532</v>
      </c>
      <c r="AA6190" s="33" t="s">
        <v>42844</v>
      </c>
      <c r="AB6190" s="33">
        <v>2257</v>
      </c>
      <c r="AC6190" s="103">
        <v>15701</v>
      </c>
    </row>
    <row r="6191" spans="1:29" ht="13" customHeight="1" x14ac:dyDescent="0.2">
      <c r="A6191" s="33" t="s">
        <v>4082</v>
      </c>
      <c r="B6191" s="33">
        <v>25</v>
      </c>
      <c r="C6191" s="33" t="s">
        <v>13</v>
      </c>
      <c r="D6191" s="33" t="s">
        <v>78</v>
      </c>
      <c r="E6191" s="33" t="s">
        <v>4083</v>
      </c>
      <c r="F6191" s="94">
        <v>42041</v>
      </c>
      <c r="G6191" s="33" t="s">
        <v>4084</v>
      </c>
      <c r="H6191" s="33" t="s">
        <v>1024</v>
      </c>
      <c r="I6191" s="33" t="s">
        <v>366</v>
      </c>
      <c r="J6191" s="62" t="s">
        <v>4085</v>
      </c>
      <c r="K6191" s="33" t="s">
        <v>1025</v>
      </c>
      <c r="L6191" s="33" t="s">
        <v>1026</v>
      </c>
      <c r="M6191" s="1" t="s">
        <v>46313</v>
      </c>
      <c r="N6191" s="33" t="s">
        <v>20</v>
      </c>
      <c r="O6191" s="33" t="s">
        <v>36656</v>
      </c>
      <c r="P6191" s="33" t="s">
        <v>947</v>
      </c>
      <c r="Q6191" s="33" t="s">
        <v>29986</v>
      </c>
      <c r="R6191" s="39" t="s">
        <v>4086</v>
      </c>
      <c r="S6191" s="33" t="s">
        <v>93</v>
      </c>
      <c r="T6191" s="33" t="s">
        <v>21</v>
      </c>
      <c r="U6191" s="33" t="s">
        <v>26689</v>
      </c>
      <c r="V6191" s="33" t="s">
        <v>26484</v>
      </c>
      <c r="W6191" s="33" t="s">
        <v>26485</v>
      </c>
      <c r="X6191" s="33" t="s">
        <v>93</v>
      </c>
      <c r="Y6191" s="33">
        <v>129</v>
      </c>
      <c r="AA6191" s="33" t="s">
        <v>42844</v>
      </c>
      <c r="AB6191" s="33">
        <v>2255</v>
      </c>
      <c r="AC6191" s="103">
        <v>15702</v>
      </c>
    </row>
    <row r="6192" spans="1:29" ht="13" customHeight="1" x14ac:dyDescent="0.2">
      <c r="A6192" s="33" t="s">
        <v>4113</v>
      </c>
      <c r="B6192" s="33">
        <v>28</v>
      </c>
      <c r="C6192" s="33" t="s">
        <v>13</v>
      </c>
      <c r="D6192" s="33" t="s">
        <v>41</v>
      </c>
      <c r="E6192" s="33" t="s">
        <v>4114</v>
      </c>
      <c r="F6192" s="94">
        <v>42039</v>
      </c>
      <c r="G6192" s="33" t="s">
        <v>4105</v>
      </c>
      <c r="H6192" s="33" t="s">
        <v>3572</v>
      </c>
      <c r="I6192" s="33" t="s">
        <v>111</v>
      </c>
      <c r="J6192" s="62" t="s">
        <v>4115</v>
      </c>
      <c r="K6192" s="33" t="s">
        <v>582</v>
      </c>
      <c r="L6192" s="33" t="s">
        <v>17509</v>
      </c>
      <c r="M6192" s="1" t="s">
        <v>48925</v>
      </c>
      <c r="N6192" s="33" t="s">
        <v>20</v>
      </c>
      <c r="O6192" s="33" t="s">
        <v>4116</v>
      </c>
      <c r="P6192" s="33" t="s">
        <v>947</v>
      </c>
      <c r="Q6192" s="33" t="s">
        <v>29986</v>
      </c>
      <c r="R6192" s="39" t="s">
        <v>4107</v>
      </c>
      <c r="S6192" s="33" t="s">
        <v>93</v>
      </c>
      <c r="T6192" s="33" t="s">
        <v>21</v>
      </c>
      <c r="U6192" s="33" t="s">
        <v>26689</v>
      </c>
      <c r="V6192" s="33" t="s">
        <v>26484</v>
      </c>
      <c r="W6192" s="33" t="s">
        <v>26483</v>
      </c>
      <c r="X6192" s="33" t="s">
        <v>93</v>
      </c>
      <c r="Y6192" s="33">
        <v>124</v>
      </c>
      <c r="AA6192" s="33" t="s">
        <v>42844</v>
      </c>
      <c r="AB6192" s="33">
        <v>2249</v>
      </c>
      <c r="AC6192" s="103">
        <v>15695</v>
      </c>
    </row>
    <row r="6193" spans="1:29" ht="13" customHeight="1" x14ac:dyDescent="0.2">
      <c r="A6193" s="33" t="s">
        <v>4093</v>
      </c>
      <c r="B6193" s="33">
        <v>36</v>
      </c>
      <c r="C6193" s="33" t="s">
        <v>13</v>
      </c>
      <c r="D6193" s="33" t="s">
        <v>78</v>
      </c>
      <c r="E6193" s="33" t="s">
        <v>4094</v>
      </c>
      <c r="F6193" s="94">
        <v>42039</v>
      </c>
      <c r="G6193" s="33" t="s">
        <v>4095</v>
      </c>
      <c r="H6193" s="33" t="s">
        <v>1113</v>
      </c>
      <c r="I6193" s="33" t="s">
        <v>297</v>
      </c>
      <c r="J6193" s="62" t="s">
        <v>4096</v>
      </c>
      <c r="K6193" s="33" t="s">
        <v>1114</v>
      </c>
      <c r="L6193" s="33" t="s">
        <v>5147</v>
      </c>
      <c r="M6193" s="1" t="s">
        <v>48899</v>
      </c>
      <c r="N6193" s="33" t="s">
        <v>20</v>
      </c>
      <c r="O6193" s="33" t="s">
        <v>4097</v>
      </c>
      <c r="P6193" s="33" t="s">
        <v>947</v>
      </c>
      <c r="Q6193" s="33" t="s">
        <v>29986</v>
      </c>
      <c r="R6193" s="39" t="s">
        <v>4098</v>
      </c>
      <c r="S6193" s="33" t="s">
        <v>93</v>
      </c>
      <c r="T6193" s="33" t="s">
        <v>21</v>
      </c>
      <c r="U6193" s="33" t="s">
        <v>26682</v>
      </c>
      <c r="V6193" s="33" t="s">
        <v>26482</v>
      </c>
      <c r="W6193" s="33" t="s">
        <v>26485</v>
      </c>
      <c r="X6193" s="33" t="s">
        <v>93</v>
      </c>
      <c r="Y6193" s="33">
        <v>127</v>
      </c>
      <c r="AA6193" s="33" t="s">
        <v>42842</v>
      </c>
      <c r="AB6193" s="33">
        <v>2252</v>
      </c>
      <c r="AC6193" s="103">
        <v>15697</v>
      </c>
    </row>
    <row r="6194" spans="1:29" ht="13" customHeight="1" x14ac:dyDescent="0.2">
      <c r="A6194" s="33" t="s">
        <v>4108</v>
      </c>
      <c r="B6194" s="33">
        <v>37</v>
      </c>
      <c r="C6194" s="33" t="s">
        <v>13</v>
      </c>
      <c r="D6194" s="33" t="s">
        <v>41</v>
      </c>
      <c r="F6194" s="94">
        <v>42039</v>
      </c>
      <c r="G6194" s="33" t="s">
        <v>4109</v>
      </c>
      <c r="H6194" s="33" t="s">
        <v>994</v>
      </c>
      <c r="I6194" s="33" t="s">
        <v>55</v>
      </c>
      <c r="J6194" s="62" t="s">
        <v>4110</v>
      </c>
      <c r="K6194" s="33" t="s">
        <v>995</v>
      </c>
      <c r="L6194" s="33" t="s">
        <v>996</v>
      </c>
      <c r="M6194" s="1" t="s">
        <v>46233</v>
      </c>
      <c r="N6194" s="33" t="s">
        <v>20</v>
      </c>
      <c r="O6194" s="33" t="s">
        <v>4111</v>
      </c>
      <c r="P6194" s="33" t="s">
        <v>947</v>
      </c>
      <c r="Q6194" s="33" t="s">
        <v>29986</v>
      </c>
      <c r="R6194" s="39" t="s">
        <v>4112</v>
      </c>
      <c r="S6194" s="33" t="s">
        <v>93</v>
      </c>
      <c r="T6194" s="33" t="s">
        <v>21</v>
      </c>
      <c r="U6194" s="33" t="s">
        <v>26689</v>
      </c>
      <c r="V6194" s="33" t="s">
        <v>26484</v>
      </c>
      <c r="W6194" s="33" t="s">
        <v>26485</v>
      </c>
      <c r="X6194" s="33" t="s">
        <v>93</v>
      </c>
      <c r="Y6194" s="33">
        <v>123</v>
      </c>
      <c r="AA6194" s="33" t="s">
        <v>42844</v>
      </c>
      <c r="AB6194" s="33">
        <v>2248</v>
      </c>
      <c r="AC6194" s="103">
        <v>15700</v>
      </c>
    </row>
    <row r="6195" spans="1:29" ht="13" customHeight="1" x14ac:dyDescent="0.2">
      <c r="A6195" s="33" t="s">
        <v>4099</v>
      </c>
      <c r="B6195" s="33">
        <v>51</v>
      </c>
      <c r="C6195" s="33" t="s">
        <v>13</v>
      </c>
      <c r="D6195" s="33" t="s">
        <v>78</v>
      </c>
      <c r="E6195" s="33" t="s">
        <v>4100</v>
      </c>
      <c r="F6195" s="94">
        <v>42039</v>
      </c>
      <c r="G6195" s="33" t="s">
        <v>4101</v>
      </c>
      <c r="H6195" s="33" t="s">
        <v>4102</v>
      </c>
      <c r="I6195" s="33" t="s">
        <v>66</v>
      </c>
      <c r="J6195" s="62" t="s">
        <v>4103</v>
      </c>
      <c r="K6195" s="33" t="s">
        <v>741</v>
      </c>
      <c r="L6195" s="33" t="s">
        <v>742</v>
      </c>
      <c r="M6195" s="1" t="s">
        <v>46792</v>
      </c>
      <c r="N6195" s="33" t="s">
        <v>20</v>
      </c>
      <c r="O6195" s="33" t="s">
        <v>36657</v>
      </c>
      <c r="P6195" s="33" t="s">
        <v>947</v>
      </c>
      <c r="Q6195" s="33" t="s">
        <v>29986</v>
      </c>
      <c r="R6195"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195" s="33" t="s">
        <v>93</v>
      </c>
      <c r="T6195" s="33" t="s">
        <v>21</v>
      </c>
      <c r="U6195" s="33" t="s">
        <v>26689</v>
      </c>
      <c r="V6195" s="33" t="s">
        <v>26484</v>
      </c>
      <c r="W6195" s="33" t="s">
        <v>26483</v>
      </c>
      <c r="X6195" s="33" t="s">
        <v>93</v>
      </c>
      <c r="Y6195" s="33">
        <v>126</v>
      </c>
      <c r="AA6195" s="33" t="s">
        <v>42843</v>
      </c>
      <c r="AB6195" s="33">
        <v>2250</v>
      </c>
      <c r="AC6195" s="103">
        <v>15694</v>
      </c>
    </row>
    <row r="6196" spans="1:29" ht="13" customHeight="1" x14ac:dyDescent="0.2">
      <c r="A6196" s="33" t="s">
        <v>4121</v>
      </c>
      <c r="B6196" s="33">
        <v>59</v>
      </c>
      <c r="C6196" s="33" t="s">
        <v>13</v>
      </c>
      <c r="D6196" s="33" t="s">
        <v>30</v>
      </c>
      <c r="E6196" s="33" t="s">
        <v>4122</v>
      </c>
      <c r="F6196" s="94">
        <v>42039</v>
      </c>
      <c r="G6196" s="33" t="s">
        <v>4123</v>
      </c>
      <c r="H6196" s="33" t="s">
        <v>4124</v>
      </c>
      <c r="I6196" s="33" t="s">
        <v>38</v>
      </c>
      <c r="J6196" s="62" t="s">
        <v>4125</v>
      </c>
      <c r="K6196" s="33" t="s">
        <v>287</v>
      </c>
      <c r="L6196" s="33" t="s">
        <v>4126</v>
      </c>
      <c r="M6196" s="1" t="s">
        <v>46944</v>
      </c>
      <c r="N6196" s="33" t="s">
        <v>4127</v>
      </c>
      <c r="O6196" s="33" t="s">
        <v>4128</v>
      </c>
      <c r="P6196" s="33" t="s">
        <v>947</v>
      </c>
      <c r="Q6196" s="33" t="s">
        <v>29986</v>
      </c>
      <c r="R6196"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196" s="33" t="s">
        <v>93</v>
      </c>
      <c r="T6196" s="33" t="s">
        <v>21</v>
      </c>
      <c r="U6196" s="33" t="s">
        <v>26689</v>
      </c>
      <c r="V6196" s="33" t="s">
        <v>26482</v>
      </c>
      <c r="W6196" s="33" t="s">
        <v>26483</v>
      </c>
      <c r="X6196" s="33" t="s">
        <v>93</v>
      </c>
      <c r="Y6196" s="33">
        <v>128</v>
      </c>
      <c r="AA6196" s="33" t="s">
        <v>42844</v>
      </c>
      <c r="AB6196" s="33">
        <v>2251</v>
      </c>
      <c r="AC6196" s="103">
        <v>15696</v>
      </c>
    </row>
    <row r="6197" spans="1:29" ht="13" customHeight="1" x14ac:dyDescent="0.2">
      <c r="A6197" s="33" t="str">
        <f>HYPERLINK("http://www.killedbypolice.net/victims/150102.jpg","Joaquin Hernandez")</f>
        <v>Joaquin Hernandez</v>
      </c>
      <c r="B6197" s="33">
        <v>28</v>
      </c>
      <c r="C6197" s="33" t="s">
        <v>13</v>
      </c>
      <c r="D6197" s="33" t="s">
        <v>41</v>
      </c>
      <c r="E6197" s="33" t="s">
        <v>4104</v>
      </c>
      <c r="F6197" s="94">
        <v>42039</v>
      </c>
      <c r="G6197" s="33" t="s">
        <v>4105</v>
      </c>
      <c r="H6197" s="33" t="s">
        <v>3572</v>
      </c>
      <c r="I6197" s="33" t="s">
        <v>111</v>
      </c>
      <c r="J6197" s="62">
        <v>85042</v>
      </c>
      <c r="K6197" s="33" t="s">
        <v>582</v>
      </c>
      <c r="L6197" s="33" t="s">
        <v>1334</v>
      </c>
      <c r="M6197" s="1" t="s">
        <v>46074</v>
      </c>
      <c r="N6197" s="33" t="s">
        <v>20</v>
      </c>
      <c r="O6197" s="33" t="s">
        <v>4106</v>
      </c>
      <c r="P6197" s="33" t="s">
        <v>947</v>
      </c>
      <c r="Q6197" s="33" t="s">
        <v>29986</v>
      </c>
      <c r="R6197" s="39" t="s">
        <v>4107</v>
      </c>
      <c r="S6197" s="33" t="s">
        <v>22</v>
      </c>
      <c r="T6197" s="33" t="s">
        <v>45897</v>
      </c>
      <c r="U6197" s="33" t="s">
        <v>49804</v>
      </c>
      <c r="V6197" s="33" t="s">
        <v>26482</v>
      </c>
      <c r="W6197" s="33" t="s">
        <v>26485</v>
      </c>
      <c r="X6197" s="33" t="s">
        <v>93</v>
      </c>
      <c r="Y6197" s="33">
        <v>125</v>
      </c>
      <c r="AA6197" s="33" t="s">
        <v>42844</v>
      </c>
      <c r="AB6197" s="33">
        <v>2254</v>
      </c>
      <c r="AC6197" s="103">
        <v>15693</v>
      </c>
    </row>
    <row r="6198" spans="1:29" ht="13" customHeight="1" x14ac:dyDescent="0.2">
      <c r="A6198" s="33" t="s">
        <v>4117</v>
      </c>
      <c r="B6198" s="33">
        <v>28</v>
      </c>
      <c r="C6198" s="33" t="s">
        <v>13</v>
      </c>
      <c r="D6198" s="33" t="s">
        <v>78</v>
      </c>
      <c r="E6198" s="33" t="s">
        <v>18321</v>
      </c>
      <c r="F6198" s="94">
        <v>42039</v>
      </c>
      <c r="G6198" s="33" t="s">
        <v>4118</v>
      </c>
      <c r="H6198" s="33" t="s">
        <v>3199</v>
      </c>
      <c r="I6198" s="33" t="s">
        <v>55</v>
      </c>
      <c r="J6198" s="62" t="s">
        <v>3200</v>
      </c>
      <c r="K6198" s="33" t="s">
        <v>3201</v>
      </c>
      <c r="L6198" s="33" t="s">
        <v>3202</v>
      </c>
      <c r="M6198" s="1" t="s">
        <v>45982</v>
      </c>
      <c r="N6198" s="33" t="s">
        <v>20</v>
      </c>
      <c r="O6198" s="33" t="s">
        <v>4119</v>
      </c>
      <c r="P6198" s="33" t="s">
        <v>504</v>
      </c>
      <c r="Q6198" s="33" t="s">
        <v>29986</v>
      </c>
      <c r="R6198" s="39" t="s">
        <v>4120</v>
      </c>
      <c r="S6198" s="33" t="s">
        <v>93</v>
      </c>
      <c r="T6198" s="33" t="s">
        <v>45897</v>
      </c>
      <c r="U6198" s="33" t="s">
        <v>49804</v>
      </c>
      <c r="V6198" s="33" t="s">
        <v>26484</v>
      </c>
      <c r="W6198" s="33" t="s">
        <v>26485</v>
      </c>
      <c r="X6198" s="33" t="s">
        <v>93</v>
      </c>
      <c r="Y6198" s="33">
        <v>116</v>
      </c>
      <c r="AA6198" s="33" t="s">
        <v>42842</v>
      </c>
      <c r="AB6198" s="33">
        <v>2253</v>
      </c>
      <c r="AC6198" s="103">
        <v>15699</v>
      </c>
    </row>
    <row r="6199" spans="1:29" ht="13" customHeight="1" x14ac:dyDescent="0.2">
      <c r="A6199" s="33" t="s">
        <v>4145</v>
      </c>
      <c r="B6199" s="33">
        <v>23</v>
      </c>
      <c r="C6199" s="33" t="s">
        <v>13</v>
      </c>
      <c r="D6199" s="33" t="s">
        <v>78</v>
      </c>
      <c r="E6199" s="33" t="s">
        <v>4146</v>
      </c>
      <c r="F6199" s="94">
        <v>42038</v>
      </c>
      <c r="G6199" s="33" t="s">
        <v>4147</v>
      </c>
      <c r="H6199" s="33" t="s">
        <v>658</v>
      </c>
      <c r="I6199" s="33" t="s">
        <v>399</v>
      </c>
      <c r="J6199" s="62" t="s">
        <v>4148</v>
      </c>
      <c r="K6199" s="33" t="s">
        <v>658</v>
      </c>
      <c r="L6199" s="33" t="s">
        <v>4149</v>
      </c>
      <c r="M6199" s="1" t="s">
        <v>46104</v>
      </c>
      <c r="N6199" s="33" t="s">
        <v>20</v>
      </c>
      <c r="O6199" s="33" t="s">
        <v>4150</v>
      </c>
      <c r="P6199" s="33" t="s">
        <v>947</v>
      </c>
      <c r="Q6199" s="33" t="s">
        <v>29986</v>
      </c>
      <c r="R6199" s="39" t="s">
        <v>4146</v>
      </c>
      <c r="S6199" s="33" t="s">
        <v>93</v>
      </c>
      <c r="T6199" s="33" t="s">
        <v>21</v>
      </c>
      <c r="U6199" s="33" t="s">
        <v>26689</v>
      </c>
      <c r="V6199" s="33" t="s">
        <v>26484</v>
      </c>
      <c r="W6199" s="33" t="s">
        <v>26486</v>
      </c>
      <c r="X6199" s="33" t="s">
        <v>93</v>
      </c>
      <c r="Y6199" s="33">
        <v>117</v>
      </c>
      <c r="AA6199" s="33" t="s">
        <v>42842</v>
      </c>
      <c r="AB6199" s="33">
        <v>2243</v>
      </c>
      <c r="AC6199" s="103">
        <v>15689</v>
      </c>
    </row>
    <row r="6200" spans="1:29" ht="13" customHeight="1" x14ac:dyDescent="0.2">
      <c r="A6200" s="33" t="s">
        <v>4129</v>
      </c>
      <c r="B6200" s="33">
        <v>29</v>
      </c>
      <c r="C6200" s="33" t="s">
        <v>13</v>
      </c>
      <c r="D6200" s="33" t="s">
        <v>78</v>
      </c>
      <c r="E6200" s="33" t="s">
        <v>4130</v>
      </c>
      <c r="F6200" s="94">
        <v>42038</v>
      </c>
      <c r="G6200" s="33" t="s">
        <v>4131</v>
      </c>
      <c r="H6200" s="33" t="s">
        <v>819</v>
      </c>
      <c r="I6200" s="33" t="s">
        <v>38</v>
      </c>
      <c r="J6200" s="62" t="s">
        <v>4132</v>
      </c>
      <c r="K6200" s="33" t="s">
        <v>4133</v>
      </c>
      <c r="L6200" s="33" t="s">
        <v>4134</v>
      </c>
      <c r="M6200" s="1" t="s">
        <v>46910</v>
      </c>
      <c r="N6200" s="33" t="s">
        <v>20</v>
      </c>
      <c r="O6200" s="33" t="s">
        <v>4135</v>
      </c>
      <c r="P6200" s="33" t="s">
        <v>947</v>
      </c>
      <c r="Q6200" s="33" t="s">
        <v>29986</v>
      </c>
      <c r="R6200" s="39" t="s">
        <v>4136</v>
      </c>
      <c r="S6200" s="33" t="s">
        <v>509</v>
      </c>
      <c r="T6200" s="33" t="s">
        <v>21</v>
      </c>
      <c r="U6200" s="33" t="s">
        <v>26682</v>
      </c>
      <c r="V6200" s="33" t="s">
        <v>26482</v>
      </c>
      <c r="W6200" s="33" t="s">
        <v>26485</v>
      </c>
      <c r="X6200" s="33" t="s">
        <v>93</v>
      </c>
      <c r="Y6200" s="33">
        <v>119</v>
      </c>
      <c r="AA6200" s="33" t="s">
        <v>42844</v>
      </c>
      <c r="AB6200" s="33">
        <v>2246</v>
      </c>
      <c r="AC6200" s="103">
        <v>15686</v>
      </c>
    </row>
    <row r="6201" spans="1:29" ht="13" customHeight="1" x14ac:dyDescent="0.2">
      <c r="A6201" s="33" t="s">
        <v>4137</v>
      </c>
      <c r="B6201" s="33">
        <v>38</v>
      </c>
      <c r="C6201" s="33" t="s">
        <v>102</v>
      </c>
      <c r="D6201" s="33" t="s">
        <v>78</v>
      </c>
      <c r="E6201" s="33" t="s">
        <v>4138</v>
      </c>
      <c r="F6201" s="94">
        <v>42038</v>
      </c>
      <c r="G6201" s="33" t="s">
        <v>4139</v>
      </c>
      <c r="H6201" s="33" t="s">
        <v>4140</v>
      </c>
      <c r="I6201" s="33" t="s">
        <v>38</v>
      </c>
      <c r="J6201" s="62" t="s">
        <v>4141</v>
      </c>
      <c r="K6201" s="33" t="s">
        <v>555</v>
      </c>
      <c r="L6201" s="33" t="s">
        <v>4142</v>
      </c>
      <c r="M6201" s="1" t="s">
        <v>48355</v>
      </c>
      <c r="N6201" s="33" t="s">
        <v>20</v>
      </c>
      <c r="O6201" s="33" t="s">
        <v>4143</v>
      </c>
      <c r="P6201" s="33" t="s">
        <v>947</v>
      </c>
      <c r="Q6201" s="33" t="s">
        <v>29986</v>
      </c>
      <c r="R6201" s="39" t="s">
        <v>4144</v>
      </c>
      <c r="S6201" s="33" t="s">
        <v>93</v>
      </c>
      <c r="T6201" s="33" t="s">
        <v>21</v>
      </c>
      <c r="U6201" s="33" t="s">
        <v>26689</v>
      </c>
      <c r="V6201" s="33" t="s">
        <v>26484</v>
      </c>
      <c r="W6201" s="33" t="s">
        <v>26483</v>
      </c>
      <c r="X6201" s="33" t="s">
        <v>93</v>
      </c>
      <c r="Y6201" s="33">
        <v>118</v>
      </c>
      <c r="AA6201" s="33" t="s">
        <v>42842</v>
      </c>
      <c r="AB6201" s="33">
        <v>2244</v>
      </c>
      <c r="AC6201" s="103">
        <v>15688</v>
      </c>
    </row>
    <row r="6202" spans="1:29" ht="13" customHeight="1" x14ac:dyDescent="0.2">
      <c r="A6202" s="33" t="s">
        <v>4158</v>
      </c>
      <c r="B6202" s="33">
        <v>45</v>
      </c>
      <c r="C6202" s="33" t="s">
        <v>13</v>
      </c>
      <c r="D6202" s="33" t="s">
        <v>30</v>
      </c>
      <c r="F6202" s="94">
        <v>42038</v>
      </c>
      <c r="G6202" s="33" t="s">
        <v>4159</v>
      </c>
      <c r="H6202" s="33" t="s">
        <v>879</v>
      </c>
      <c r="I6202" s="33" t="s">
        <v>159</v>
      </c>
      <c r="J6202" s="62" t="s">
        <v>4160</v>
      </c>
      <c r="K6202" s="33" t="s">
        <v>4161</v>
      </c>
      <c r="L6202" s="33" t="s">
        <v>4162</v>
      </c>
      <c r="M6202" s="1" t="s">
        <v>48356</v>
      </c>
      <c r="N6202" s="33" t="s">
        <v>20</v>
      </c>
      <c r="O6202" s="33" t="s">
        <v>4163</v>
      </c>
      <c r="P6202" s="33" t="s">
        <v>947</v>
      </c>
      <c r="Q6202" s="33" t="s">
        <v>29986</v>
      </c>
      <c r="R6202" s="39" t="s">
        <v>4164</v>
      </c>
      <c r="S6202" s="33" t="s">
        <v>509</v>
      </c>
      <c r="T6202" s="33" t="s">
        <v>21</v>
      </c>
      <c r="U6202" s="33" t="s">
        <v>26689</v>
      </c>
      <c r="V6202" s="33" t="s">
        <v>26484</v>
      </c>
      <c r="W6202" s="33" t="s">
        <v>26485</v>
      </c>
      <c r="X6202" s="33" t="s">
        <v>93</v>
      </c>
      <c r="Y6202" s="33">
        <v>120</v>
      </c>
      <c r="AA6202" s="33" t="s">
        <v>42843</v>
      </c>
      <c r="AB6202" s="33">
        <v>2245</v>
      </c>
      <c r="AC6202" s="103">
        <v>15690</v>
      </c>
    </row>
    <row r="6203" spans="1:29" ht="13" customHeight="1" x14ac:dyDescent="0.2">
      <c r="A6203" s="33" t="s">
        <v>4151</v>
      </c>
      <c r="B6203" s="33">
        <v>35</v>
      </c>
      <c r="C6203" s="33" t="s">
        <v>13</v>
      </c>
      <c r="D6203" s="33" t="s">
        <v>41</v>
      </c>
      <c r="F6203" s="94">
        <v>42038</v>
      </c>
      <c r="G6203" s="33" t="s">
        <v>4152</v>
      </c>
      <c r="H6203" s="33" t="s">
        <v>4153</v>
      </c>
      <c r="I6203" s="33" t="s">
        <v>66</v>
      </c>
      <c r="J6203" s="62" t="s">
        <v>4154</v>
      </c>
      <c r="K6203" s="33" t="s">
        <v>632</v>
      </c>
      <c r="L6203" s="33" t="s">
        <v>4155</v>
      </c>
      <c r="M6203" s="1" t="s">
        <v>48357</v>
      </c>
      <c r="N6203" s="33" t="s">
        <v>362</v>
      </c>
      <c r="O6203" s="33" t="s">
        <v>4156</v>
      </c>
      <c r="P6203" s="33" t="s">
        <v>947</v>
      </c>
      <c r="Q6203" s="33" t="s">
        <v>29986</v>
      </c>
      <c r="R6203" s="39" t="s">
        <v>4157</v>
      </c>
      <c r="S6203" s="33" t="s">
        <v>509</v>
      </c>
      <c r="T6203" s="33" t="s">
        <v>45897</v>
      </c>
      <c r="U6203" s="51" t="s">
        <v>49804</v>
      </c>
      <c r="AA6203" s="33" t="s">
        <v>42843</v>
      </c>
      <c r="AB6203" s="33">
        <v>2247</v>
      </c>
      <c r="AC6203" s="103">
        <v>15687</v>
      </c>
    </row>
    <row r="6204" spans="1:29" ht="13" customHeight="1" x14ac:dyDescent="0.2">
      <c r="A6204" s="33" t="s">
        <v>4174</v>
      </c>
      <c r="B6204" s="33">
        <v>17</v>
      </c>
      <c r="C6204" s="33" t="s">
        <v>13</v>
      </c>
      <c r="D6204" s="33" t="s">
        <v>30</v>
      </c>
      <c r="E6204" s="33" t="s">
        <v>4175</v>
      </c>
      <c r="F6204" s="94">
        <v>42037</v>
      </c>
      <c r="G6204" s="33" t="s">
        <v>4176</v>
      </c>
      <c r="H6204" s="33" t="s">
        <v>4177</v>
      </c>
      <c r="I6204" s="33" t="s">
        <v>50</v>
      </c>
      <c r="J6204" s="62" t="s">
        <v>4178</v>
      </c>
      <c r="K6204" s="33" t="s">
        <v>2585</v>
      </c>
      <c r="L6204" s="33" t="s">
        <v>4179</v>
      </c>
      <c r="M6204" s="1" t="s">
        <v>48358</v>
      </c>
      <c r="N6204" s="33" t="s">
        <v>20</v>
      </c>
      <c r="O6204" s="33" t="s">
        <v>4180</v>
      </c>
      <c r="P6204" s="33" t="s">
        <v>504</v>
      </c>
      <c r="Q6204" s="33" t="s">
        <v>29986</v>
      </c>
      <c r="R6204" s="39" t="s">
        <v>4181</v>
      </c>
      <c r="S6204" s="33" t="s">
        <v>93</v>
      </c>
      <c r="T6204" s="33" t="s">
        <v>21</v>
      </c>
      <c r="U6204" s="33" t="s">
        <v>26689</v>
      </c>
      <c r="V6204" s="33" t="s">
        <v>26484</v>
      </c>
      <c r="W6204" s="33" t="s">
        <v>26485</v>
      </c>
      <c r="X6204" s="33" t="s">
        <v>93</v>
      </c>
      <c r="Y6204" s="33">
        <v>528</v>
      </c>
      <c r="AA6204" s="33" t="s">
        <v>42844</v>
      </c>
      <c r="AB6204" s="33">
        <v>2241</v>
      </c>
      <c r="AC6204" s="103">
        <v>15683</v>
      </c>
    </row>
    <row r="6205" spans="1:29" ht="13" customHeight="1" x14ac:dyDescent="0.2">
      <c r="A6205" s="33" t="s">
        <v>4182</v>
      </c>
      <c r="B6205" s="33">
        <v>42</v>
      </c>
      <c r="C6205" s="33" t="s">
        <v>13</v>
      </c>
      <c r="D6205" s="33" t="s">
        <v>30</v>
      </c>
      <c r="E6205" s="33" t="s">
        <v>4183</v>
      </c>
      <c r="F6205" s="94">
        <v>42037</v>
      </c>
      <c r="G6205" s="33" t="s">
        <v>4184</v>
      </c>
      <c r="H6205" s="33" t="s">
        <v>4185</v>
      </c>
      <c r="I6205" s="33" t="s">
        <v>38</v>
      </c>
      <c r="J6205" s="62" t="s">
        <v>4186</v>
      </c>
      <c r="K6205" s="33" t="s">
        <v>287</v>
      </c>
      <c r="L6205" s="33" t="s">
        <v>4187</v>
      </c>
      <c r="M6205" s="1" t="s">
        <v>48929</v>
      </c>
      <c r="N6205" s="33" t="s">
        <v>20</v>
      </c>
      <c r="O6205" s="33" t="s">
        <v>4188</v>
      </c>
      <c r="P6205" s="33" t="s">
        <v>947</v>
      </c>
      <c r="Q6205" s="33" t="s">
        <v>29986</v>
      </c>
      <c r="R6205" s="39" t="s">
        <v>4189</v>
      </c>
      <c r="S6205" s="33" t="s">
        <v>509</v>
      </c>
      <c r="T6205" s="33" t="s">
        <v>21</v>
      </c>
      <c r="U6205" s="33" t="s">
        <v>26689</v>
      </c>
      <c r="V6205" s="33" t="s">
        <v>26484</v>
      </c>
      <c r="W6205" s="33" t="s">
        <v>26485</v>
      </c>
      <c r="X6205" s="33" t="s">
        <v>93</v>
      </c>
      <c r="Y6205" s="33">
        <v>115</v>
      </c>
      <c r="AA6205" s="33" t="s">
        <v>42844</v>
      </c>
      <c r="AB6205" s="33">
        <v>2240</v>
      </c>
      <c r="AC6205" s="103">
        <v>15684</v>
      </c>
    </row>
    <row r="6206" spans="1:29" ht="13" customHeight="1" x14ac:dyDescent="0.2">
      <c r="A6206" s="33" t="s">
        <v>4165</v>
      </c>
      <c r="B6206" s="33">
        <v>59</v>
      </c>
      <c r="C6206" s="33" t="s">
        <v>13</v>
      </c>
      <c r="D6206" s="33" t="s">
        <v>30</v>
      </c>
      <c r="E6206" s="33" t="s">
        <v>4166</v>
      </c>
      <c r="F6206" s="94">
        <v>42037</v>
      </c>
      <c r="G6206" s="33" t="s">
        <v>4167</v>
      </c>
      <c r="H6206" s="33" t="s">
        <v>4168</v>
      </c>
      <c r="I6206" s="33" t="s">
        <v>373</v>
      </c>
      <c r="J6206" s="62" t="s">
        <v>4169</v>
      </c>
      <c r="K6206" s="33" t="s">
        <v>4170</v>
      </c>
      <c r="L6206" s="33" t="s">
        <v>4171</v>
      </c>
      <c r="M6206" s="1" t="s">
        <v>48359</v>
      </c>
      <c r="N6206" s="33" t="s">
        <v>20</v>
      </c>
      <c r="O6206" s="33" t="s">
        <v>4172</v>
      </c>
      <c r="P6206" s="33" t="s">
        <v>1080</v>
      </c>
      <c r="Q6206" s="33" t="s">
        <v>18502</v>
      </c>
      <c r="R6206" s="39" t="s">
        <v>4173</v>
      </c>
      <c r="S6206" s="33" t="s">
        <v>901</v>
      </c>
      <c r="T6206" s="33" t="s">
        <v>45897</v>
      </c>
      <c r="U6206" s="33" t="s">
        <v>49804</v>
      </c>
      <c r="V6206" s="33" t="s">
        <v>26482</v>
      </c>
      <c r="W6206" s="33" t="s">
        <v>26486</v>
      </c>
      <c r="X6206" s="33" t="s">
        <v>93</v>
      </c>
      <c r="Y6206" s="33">
        <v>114</v>
      </c>
      <c r="AA6206" s="33" t="s">
        <v>42844</v>
      </c>
      <c r="AB6206" s="33">
        <v>2242</v>
      </c>
      <c r="AC6206" s="103">
        <v>15685</v>
      </c>
    </row>
    <row r="6207" spans="1:29" ht="13" customHeight="1" x14ac:dyDescent="0.2">
      <c r="A6207" s="33" t="s">
        <v>4190</v>
      </c>
      <c r="B6207" s="33">
        <v>31</v>
      </c>
      <c r="C6207" s="33" t="s">
        <v>13</v>
      </c>
      <c r="D6207" s="33" t="s">
        <v>41</v>
      </c>
      <c r="F6207" s="94">
        <v>42035</v>
      </c>
      <c r="G6207" s="33" t="s">
        <v>4191</v>
      </c>
      <c r="H6207" s="33" t="s">
        <v>4192</v>
      </c>
      <c r="I6207" s="33" t="s">
        <v>66</v>
      </c>
      <c r="J6207" s="62" t="s">
        <v>4193</v>
      </c>
      <c r="K6207" s="33" t="s">
        <v>512</v>
      </c>
      <c r="L6207" s="33" t="s">
        <v>672</v>
      </c>
      <c r="M6207" s="1" t="s">
        <v>45992</v>
      </c>
      <c r="N6207" s="33" t="s">
        <v>20</v>
      </c>
      <c r="O6207" s="33" t="s">
        <v>4194</v>
      </c>
      <c r="P6207" s="33" t="s">
        <v>947</v>
      </c>
      <c r="Q6207" s="33" t="s">
        <v>29986</v>
      </c>
      <c r="R6207" s="39" t="s">
        <v>4195</v>
      </c>
      <c r="S6207" s="33" t="s">
        <v>93</v>
      </c>
      <c r="T6207" s="33" t="s">
        <v>21</v>
      </c>
      <c r="U6207" s="33" t="s">
        <v>26689</v>
      </c>
      <c r="V6207" s="33" t="s">
        <v>26484</v>
      </c>
      <c r="W6207" s="33" t="s">
        <v>26485</v>
      </c>
      <c r="X6207" s="33" t="s">
        <v>93</v>
      </c>
      <c r="Y6207" s="33">
        <v>338</v>
      </c>
      <c r="AA6207" s="33" t="s">
        <v>42843</v>
      </c>
      <c r="AB6207" s="33">
        <v>2238</v>
      </c>
      <c r="AC6207" s="103">
        <v>15681</v>
      </c>
    </row>
    <row r="6208" spans="1:29" ht="13" customHeight="1" x14ac:dyDescent="0.2">
      <c r="A6208" s="33" t="s">
        <v>4196</v>
      </c>
      <c r="B6208" s="33">
        <v>54</v>
      </c>
      <c r="C6208" s="33" t="s">
        <v>13</v>
      </c>
      <c r="D6208" s="33" t="s">
        <v>78</v>
      </c>
      <c r="E6208" s="33" t="s">
        <v>4197</v>
      </c>
      <c r="F6208" s="94">
        <v>42035</v>
      </c>
      <c r="G6208" s="33" t="s">
        <v>4198</v>
      </c>
      <c r="H6208" s="33" t="s">
        <v>4199</v>
      </c>
      <c r="I6208" s="33" t="s">
        <v>45</v>
      </c>
      <c r="J6208" s="62" t="s">
        <v>4200</v>
      </c>
      <c r="K6208" s="33" t="s">
        <v>1483</v>
      </c>
      <c r="L6208" s="33" t="s">
        <v>211</v>
      </c>
      <c r="M6208" s="1" t="s">
        <v>46017</v>
      </c>
      <c r="N6208" s="33" t="s">
        <v>4952</v>
      </c>
      <c r="O6208" s="33" t="s">
        <v>4201</v>
      </c>
      <c r="P6208" s="33" t="s">
        <v>947</v>
      </c>
      <c r="Q6208" s="33" t="s">
        <v>29986</v>
      </c>
      <c r="R6208" s="39" t="s">
        <v>4202</v>
      </c>
      <c r="S6208" s="33" t="s">
        <v>509</v>
      </c>
      <c r="T6208" s="33" t="s">
        <v>21</v>
      </c>
      <c r="U6208" s="33" t="s">
        <v>26682</v>
      </c>
      <c r="V6208" s="33" t="s">
        <v>26482</v>
      </c>
      <c r="W6208" s="33" t="s">
        <v>26485</v>
      </c>
      <c r="X6208" s="33" t="s">
        <v>93</v>
      </c>
      <c r="Y6208" s="33">
        <v>339</v>
      </c>
      <c r="AA6208" s="33" t="s">
        <v>42844</v>
      </c>
      <c r="AB6208" s="33">
        <v>2239</v>
      </c>
      <c r="AC6208" s="103">
        <v>15680</v>
      </c>
    </row>
    <row r="6209" spans="1:29" ht="13" customHeight="1" x14ac:dyDescent="0.2">
      <c r="A6209" s="33" t="s">
        <v>4203</v>
      </c>
      <c r="B6209" s="33">
        <v>48</v>
      </c>
      <c r="C6209" s="33" t="s">
        <v>13</v>
      </c>
      <c r="D6209" s="33" t="s">
        <v>30</v>
      </c>
      <c r="E6209" s="33" t="s">
        <v>4204</v>
      </c>
      <c r="F6209" s="94">
        <v>42034</v>
      </c>
      <c r="G6209" s="33" t="s">
        <v>4205</v>
      </c>
      <c r="H6209" s="33" t="s">
        <v>4206</v>
      </c>
      <c r="I6209" s="33" t="s">
        <v>795</v>
      </c>
      <c r="J6209" s="62" t="s">
        <v>4207</v>
      </c>
      <c r="K6209" s="33" t="s">
        <v>4208</v>
      </c>
      <c r="L6209" s="33" t="s">
        <v>4209</v>
      </c>
      <c r="M6209" s="1" t="s">
        <v>48926</v>
      </c>
      <c r="N6209" s="33" t="s">
        <v>20</v>
      </c>
      <c r="O6209" s="33" t="s">
        <v>4210</v>
      </c>
      <c r="P6209" s="33" t="s">
        <v>947</v>
      </c>
      <c r="Q6209" s="33" t="s">
        <v>29986</v>
      </c>
      <c r="R6209" s="39" t="s">
        <v>4211</v>
      </c>
      <c r="S6209" s="33" t="s">
        <v>93</v>
      </c>
      <c r="T6209" s="33" t="s">
        <v>21</v>
      </c>
      <c r="U6209" s="33" t="s">
        <v>26689</v>
      </c>
      <c r="V6209" s="33" t="s">
        <v>26484</v>
      </c>
      <c r="W6209" s="33" t="s">
        <v>26486</v>
      </c>
      <c r="X6209" s="33" t="s">
        <v>93</v>
      </c>
      <c r="Y6209" s="33">
        <v>113</v>
      </c>
      <c r="AA6209" s="33" t="s">
        <v>42844</v>
      </c>
      <c r="AB6209" s="33">
        <v>2237</v>
      </c>
      <c r="AC6209" s="103">
        <v>15679</v>
      </c>
    </row>
    <row r="6210" spans="1:29" ht="13" customHeight="1" x14ac:dyDescent="0.2">
      <c r="A6210" s="33" t="s">
        <v>4076</v>
      </c>
      <c r="B6210" s="33">
        <v>31</v>
      </c>
      <c r="C6210" s="33" t="s">
        <v>13</v>
      </c>
      <c r="D6210" s="33" t="s">
        <v>30</v>
      </c>
      <c r="E6210" s="33" t="s">
        <v>4077</v>
      </c>
      <c r="F6210" s="94">
        <v>42033</v>
      </c>
      <c r="G6210" s="33" t="s">
        <v>4078</v>
      </c>
      <c r="H6210" s="33" t="s">
        <v>4079</v>
      </c>
      <c r="I6210" s="33" t="s">
        <v>50</v>
      </c>
      <c r="J6210" s="62">
        <v>49548</v>
      </c>
      <c r="K6210" s="33" t="s">
        <v>2340</v>
      </c>
      <c r="L6210" s="33" t="s">
        <v>4080</v>
      </c>
      <c r="M6210" s="1" t="s">
        <v>47839</v>
      </c>
      <c r="N6210" s="33" t="s">
        <v>20</v>
      </c>
      <c r="O6210" s="33" t="s">
        <v>4081</v>
      </c>
      <c r="P6210" s="33" t="s">
        <v>504</v>
      </c>
      <c r="Q6210" s="33" t="s">
        <v>29986</v>
      </c>
      <c r="R6210" s="39" t="str">
        <f>HYPERLINK("http://woodtv.com/2015/02/07/suspect-in-officer-shooting-to-be-taken-off-life-support/","http://woodtv.com/2015/02/07/suspect-in-officer-shooting-to-be-taken-off-life-support/")</f>
        <v>http://woodtv.com/2015/02/07/suspect-in-officer-shooting-to-be-taken-off-life-support/</v>
      </c>
      <c r="S6210" s="33" t="s">
        <v>509</v>
      </c>
      <c r="T6210" s="33" t="s">
        <v>21</v>
      </c>
      <c r="U6210" s="33" t="s">
        <v>26689</v>
      </c>
      <c r="V6210" s="33" t="s">
        <v>26484</v>
      </c>
      <c r="W6210" s="33" t="s">
        <v>26485</v>
      </c>
      <c r="X6210" s="33" t="s">
        <v>93</v>
      </c>
      <c r="Y6210" s="33">
        <v>112</v>
      </c>
      <c r="AA6210" s="33" t="s">
        <v>42844</v>
      </c>
      <c r="AB6210" s="33">
        <v>2235</v>
      </c>
      <c r="AC6210" s="103">
        <v>15675</v>
      </c>
    </row>
    <row r="6211" spans="1:29" ht="13" customHeight="1" x14ac:dyDescent="0.2">
      <c r="A6211" s="33" t="s">
        <v>4212</v>
      </c>
      <c r="B6211" s="33">
        <v>42</v>
      </c>
      <c r="C6211" s="33" t="s">
        <v>13</v>
      </c>
      <c r="D6211" s="33" t="s">
        <v>30</v>
      </c>
      <c r="E6211" s="33" t="s">
        <v>4213</v>
      </c>
      <c r="F6211" s="94">
        <v>42033</v>
      </c>
      <c r="G6211" s="33" t="s">
        <v>4214</v>
      </c>
      <c r="H6211" s="33" t="s">
        <v>4215</v>
      </c>
      <c r="I6211" s="33" t="s">
        <v>366</v>
      </c>
      <c r="J6211" s="62" t="s">
        <v>4216</v>
      </c>
      <c r="K6211" s="33" t="s">
        <v>520</v>
      </c>
      <c r="L6211" s="33" t="s">
        <v>4217</v>
      </c>
      <c r="M6211" s="1" t="s">
        <v>47211</v>
      </c>
      <c r="N6211" s="33" t="s">
        <v>20</v>
      </c>
      <c r="O6211" s="33" t="s">
        <v>4218</v>
      </c>
      <c r="P6211" s="33" t="s">
        <v>504</v>
      </c>
      <c r="Q6211" s="33" t="s">
        <v>29986</v>
      </c>
      <c r="R6211" s="39" t="str">
        <f>HYPERLINK("http://newsok.com/new-details-released-in-stillwater-homicide-officer-shooting/article/5389230","http://newsok.com/new-details-released-in-stillwater-homicide-officer-shooting/article/5389230")</f>
        <v>http://newsok.com/new-details-released-in-stillwater-homicide-officer-shooting/article/5389230</v>
      </c>
      <c r="S6211" s="33" t="s">
        <v>93</v>
      </c>
      <c r="T6211" s="33" t="s">
        <v>45897</v>
      </c>
      <c r="U6211" s="33" t="s">
        <v>49804</v>
      </c>
      <c r="V6211" s="33" t="s">
        <v>26482</v>
      </c>
      <c r="W6211" s="33" t="s">
        <v>26486</v>
      </c>
      <c r="X6211" s="33" t="s">
        <v>93</v>
      </c>
      <c r="Y6211" s="33">
        <v>342</v>
      </c>
      <c r="AA6211" s="33" t="s">
        <v>42844</v>
      </c>
      <c r="AB6211" s="33">
        <v>2236</v>
      </c>
      <c r="AC6211" s="103">
        <v>15676</v>
      </c>
    </row>
    <row r="6212" spans="1:29" ht="13" customHeight="1" x14ac:dyDescent="0.2">
      <c r="A6212" s="33" t="s">
        <v>19068</v>
      </c>
      <c r="B6212" s="33">
        <v>26</v>
      </c>
      <c r="C6212" s="33" t="s">
        <v>13</v>
      </c>
      <c r="D6212" s="33" t="s">
        <v>30</v>
      </c>
      <c r="F6212" s="94">
        <v>42032</v>
      </c>
      <c r="G6212" s="33" t="s">
        <v>4224</v>
      </c>
      <c r="H6212" s="33" t="s">
        <v>4225</v>
      </c>
      <c r="I6212" s="33" t="s">
        <v>66</v>
      </c>
      <c r="J6212" s="62">
        <v>77471</v>
      </c>
      <c r="K6212" s="33" t="s">
        <v>1292</v>
      </c>
      <c r="L6212" s="33" t="s">
        <v>4226</v>
      </c>
      <c r="M6212" s="1" t="s">
        <v>48360</v>
      </c>
      <c r="N6212" s="33" t="s">
        <v>20</v>
      </c>
      <c r="O6212" s="33" t="s">
        <v>19069</v>
      </c>
      <c r="P6212" s="33" t="s">
        <v>45791</v>
      </c>
      <c r="Q6212" s="33" t="s">
        <v>29986</v>
      </c>
      <c r="R6212" s="39" t="s">
        <v>4227</v>
      </c>
      <c r="S6212" s="33" t="s">
        <v>22</v>
      </c>
      <c r="T6212" s="33" t="s">
        <v>21</v>
      </c>
      <c r="U6212" s="33" t="s">
        <v>26689</v>
      </c>
      <c r="V6212" s="33" t="s">
        <v>26484</v>
      </c>
      <c r="W6212" s="33" t="s">
        <v>26485</v>
      </c>
      <c r="X6212" s="33" t="s">
        <v>93</v>
      </c>
      <c r="Y6212" s="33">
        <v>347</v>
      </c>
      <c r="AA6212" s="33" t="s">
        <v>42844</v>
      </c>
      <c r="AB6212" s="33">
        <v>2233</v>
      </c>
      <c r="AC6212" s="103">
        <v>15670</v>
      </c>
    </row>
    <row r="6213" spans="1:29" ht="13" customHeight="1" x14ac:dyDescent="0.2">
      <c r="A6213" s="33" t="s">
        <v>4244</v>
      </c>
      <c r="B6213" s="33">
        <v>35</v>
      </c>
      <c r="C6213" s="33" t="s">
        <v>13</v>
      </c>
      <c r="D6213" s="33" t="s">
        <v>882</v>
      </c>
      <c r="F6213" s="94">
        <v>42032</v>
      </c>
      <c r="G6213" s="33" t="s">
        <v>4245</v>
      </c>
      <c r="H6213" s="33" t="s">
        <v>1641</v>
      </c>
      <c r="I6213" s="33" t="s">
        <v>38</v>
      </c>
      <c r="J6213" s="62" t="s">
        <v>4246</v>
      </c>
      <c r="K6213" s="33" t="s">
        <v>1643</v>
      </c>
      <c r="L6213" s="33" t="s">
        <v>1644</v>
      </c>
      <c r="M6213" s="1" t="s">
        <v>46709</v>
      </c>
      <c r="N6213" s="33" t="s">
        <v>4952</v>
      </c>
      <c r="O6213" s="33" t="s">
        <v>4247</v>
      </c>
      <c r="P6213" s="33" t="s">
        <v>947</v>
      </c>
      <c r="Q6213" s="33" t="s">
        <v>29986</v>
      </c>
      <c r="R6213" s="39" t="s">
        <v>4248</v>
      </c>
      <c r="S6213" s="33" t="s">
        <v>509</v>
      </c>
      <c r="T6213" s="33" t="s">
        <v>21</v>
      </c>
      <c r="U6213" s="33" t="s">
        <v>26506</v>
      </c>
      <c r="V6213" s="33" t="s">
        <v>26484</v>
      </c>
      <c r="W6213" s="33" t="s">
        <v>26485</v>
      </c>
      <c r="X6213" s="33" t="s">
        <v>93</v>
      </c>
      <c r="Y6213" s="33">
        <v>346</v>
      </c>
      <c r="AA6213" s="33" t="s">
        <v>42844</v>
      </c>
      <c r="AB6213" s="33">
        <v>2234</v>
      </c>
      <c r="AC6213" s="103">
        <v>15672</v>
      </c>
    </row>
    <row r="6214" spans="1:29" ht="13" customHeight="1" x14ac:dyDescent="0.2">
      <c r="A6214" s="33" t="s">
        <v>4228</v>
      </c>
      <c r="B6214" s="33">
        <v>45</v>
      </c>
      <c r="C6214" s="33" t="s">
        <v>13</v>
      </c>
      <c r="D6214" s="33" t="s">
        <v>30</v>
      </c>
      <c r="F6214" s="94">
        <v>42032</v>
      </c>
      <c r="H6214" s="33" t="s">
        <v>4229</v>
      </c>
      <c r="I6214" s="33" t="s">
        <v>66</v>
      </c>
      <c r="J6214" s="62">
        <v>76270</v>
      </c>
      <c r="K6214" s="33" t="s">
        <v>4038</v>
      </c>
      <c r="L6214" s="33" t="s">
        <v>261</v>
      </c>
      <c r="M6214" s="1" t="s">
        <v>46113</v>
      </c>
      <c r="N6214" s="33" t="s">
        <v>20</v>
      </c>
      <c r="O6214" s="33" t="s">
        <v>4230</v>
      </c>
      <c r="P6214" s="33" t="s">
        <v>947</v>
      </c>
      <c r="Q6214" s="33" t="s">
        <v>29986</v>
      </c>
      <c r="R6214" s="39" t="s">
        <v>4231</v>
      </c>
      <c r="S6214" s="33" t="s">
        <v>22</v>
      </c>
      <c r="T6214" s="33" t="s">
        <v>21</v>
      </c>
      <c r="U6214" s="33" t="s">
        <v>26689</v>
      </c>
      <c r="V6214" s="33" t="s">
        <v>26484</v>
      </c>
      <c r="W6214" s="33" t="s">
        <v>26485</v>
      </c>
      <c r="X6214" s="33" t="s">
        <v>93</v>
      </c>
      <c r="Y6214" s="33">
        <v>345</v>
      </c>
      <c r="AA6214" s="33" t="s">
        <v>42843</v>
      </c>
      <c r="AB6214" s="33">
        <v>2232</v>
      </c>
      <c r="AC6214" s="103">
        <v>15671</v>
      </c>
    </row>
    <row r="6215" spans="1:29" ht="13" customHeight="1" x14ac:dyDescent="0.2">
      <c r="A6215" s="33" t="s">
        <v>4275</v>
      </c>
      <c r="B6215" s="33">
        <v>29</v>
      </c>
      <c r="C6215" s="33" t="s">
        <v>13</v>
      </c>
      <c r="D6215" s="33" t="s">
        <v>30</v>
      </c>
      <c r="F6215" s="94">
        <v>42031</v>
      </c>
      <c r="G6215" s="33" t="s">
        <v>4276</v>
      </c>
      <c r="H6215" s="33" t="s">
        <v>4277</v>
      </c>
      <c r="I6215" s="33" t="s">
        <v>111</v>
      </c>
      <c r="J6215" s="62" t="s">
        <v>4278</v>
      </c>
      <c r="K6215" s="33" t="s">
        <v>4279</v>
      </c>
      <c r="L6215" s="33" t="s">
        <v>36811</v>
      </c>
      <c r="M6215" s="1" t="s">
        <v>48361</v>
      </c>
      <c r="N6215" s="33" t="s">
        <v>20</v>
      </c>
      <c r="O6215" s="33" t="s">
        <v>4280</v>
      </c>
      <c r="P6215" s="33" t="s">
        <v>947</v>
      </c>
      <c r="Q6215" s="33" t="s">
        <v>29986</v>
      </c>
      <c r="R6215" s="39" t="s">
        <v>4281</v>
      </c>
      <c r="S6215" s="33" t="s">
        <v>93</v>
      </c>
      <c r="T6215" s="33" t="s">
        <v>21</v>
      </c>
      <c r="U6215" s="33" t="s">
        <v>26689</v>
      </c>
      <c r="V6215" s="33" t="s">
        <v>26484</v>
      </c>
      <c r="W6215" s="33" t="s">
        <v>26485</v>
      </c>
      <c r="X6215" s="33" t="s">
        <v>93</v>
      </c>
      <c r="Y6215" s="33">
        <v>349</v>
      </c>
      <c r="AA6215" s="33" t="s">
        <v>42843</v>
      </c>
      <c r="AB6215" s="33">
        <v>2228</v>
      </c>
      <c r="AC6215" s="103">
        <v>15663</v>
      </c>
    </row>
    <row r="6216" spans="1:29" ht="13" customHeight="1" x14ac:dyDescent="0.2">
      <c r="A6216" s="33" t="s">
        <v>4232</v>
      </c>
      <c r="B6216" s="33">
        <v>33</v>
      </c>
      <c r="C6216" s="33" t="s">
        <v>13</v>
      </c>
      <c r="D6216" s="33" t="s">
        <v>78</v>
      </c>
      <c r="E6216" s="33" t="s">
        <v>4233</v>
      </c>
      <c r="F6216" s="94">
        <v>42031</v>
      </c>
      <c r="G6216" s="33" t="s">
        <v>4234</v>
      </c>
      <c r="H6216" s="33" t="s">
        <v>1199</v>
      </c>
      <c r="I6216" s="33" t="s">
        <v>62</v>
      </c>
      <c r="J6216" s="62" t="s">
        <v>4235</v>
      </c>
      <c r="K6216" s="33" t="s">
        <v>1200</v>
      </c>
      <c r="L6216" s="33" t="s">
        <v>11422</v>
      </c>
      <c r="M6216" s="1" t="s">
        <v>45979</v>
      </c>
      <c r="N6216" s="33" t="s">
        <v>20</v>
      </c>
      <c r="O6216" s="33" t="s">
        <v>4236</v>
      </c>
      <c r="P6216" s="33" t="s">
        <v>45771</v>
      </c>
      <c r="Q6216" s="33" t="s">
        <v>29986</v>
      </c>
      <c r="R6216" s="39" t="s">
        <v>4237</v>
      </c>
      <c r="S6216" s="33" t="s">
        <v>93</v>
      </c>
      <c r="T6216" s="33" t="s">
        <v>21</v>
      </c>
      <c r="U6216" s="33" t="s">
        <v>26689</v>
      </c>
      <c r="V6216" s="33" t="s">
        <v>26484</v>
      </c>
      <c r="W6216" s="33" t="s">
        <v>26485</v>
      </c>
      <c r="X6216" s="33" t="s">
        <v>93</v>
      </c>
      <c r="Y6216" s="33">
        <v>350</v>
      </c>
      <c r="AA6216" s="33" t="s">
        <v>42842</v>
      </c>
      <c r="AB6216" s="33">
        <v>2229</v>
      </c>
      <c r="AC6216" s="103">
        <v>15667</v>
      </c>
    </row>
    <row r="6217" spans="1:29" ht="13" customHeight="1" x14ac:dyDescent="0.2">
      <c r="A6217" s="33" t="s">
        <v>4249</v>
      </c>
      <c r="B6217" s="33">
        <v>39</v>
      </c>
      <c r="C6217" s="33" t="s">
        <v>102</v>
      </c>
      <c r="D6217" s="33" t="s">
        <v>30</v>
      </c>
      <c r="E6217" s="33" t="s">
        <v>4250</v>
      </c>
      <c r="F6217" s="94">
        <v>42031</v>
      </c>
      <c r="G6217" s="33" t="s">
        <v>4251</v>
      </c>
      <c r="H6217" s="33" t="s">
        <v>1518</v>
      </c>
      <c r="I6217" s="33" t="s">
        <v>429</v>
      </c>
      <c r="J6217" s="62" t="s">
        <v>4252</v>
      </c>
      <c r="K6217" s="33" t="s">
        <v>879</v>
      </c>
      <c r="L6217" s="33" t="s">
        <v>2092</v>
      </c>
      <c r="M6217" s="1" t="s">
        <v>46320</v>
      </c>
      <c r="N6217" s="33" t="s">
        <v>20</v>
      </c>
      <c r="O6217" s="33" t="s">
        <v>4253</v>
      </c>
      <c r="P6217" s="33" t="s">
        <v>947</v>
      </c>
      <c r="Q6217" s="33" t="s">
        <v>29986</v>
      </c>
      <c r="R6217" s="39" t="s">
        <v>4254</v>
      </c>
      <c r="S6217" s="33" t="s">
        <v>509</v>
      </c>
      <c r="T6217" s="33" t="s">
        <v>21</v>
      </c>
      <c r="U6217" s="33" t="s">
        <v>26682</v>
      </c>
      <c r="V6217" s="33" t="s">
        <v>26484</v>
      </c>
      <c r="W6217" s="33" t="s">
        <v>26485</v>
      </c>
      <c r="X6217" s="33" t="s">
        <v>93</v>
      </c>
      <c r="Y6217" s="33">
        <v>111</v>
      </c>
      <c r="AA6217" s="33" t="s">
        <v>42842</v>
      </c>
      <c r="AB6217" s="33">
        <v>2230</v>
      </c>
      <c r="AC6217" s="103">
        <v>15666</v>
      </c>
    </row>
    <row r="6218" spans="1:29" ht="13" customHeight="1" x14ac:dyDescent="0.2">
      <c r="A6218" s="33" t="s">
        <v>4238</v>
      </c>
      <c r="B6218" s="33">
        <v>26</v>
      </c>
      <c r="C6218" s="33" t="s">
        <v>13</v>
      </c>
      <c r="D6218" s="33" t="s">
        <v>41</v>
      </c>
      <c r="E6218" s="33" t="s">
        <v>4239</v>
      </c>
      <c r="F6218" s="94">
        <v>42031</v>
      </c>
      <c r="G6218" s="33" t="s">
        <v>4240</v>
      </c>
      <c r="H6218" s="33" t="s">
        <v>581</v>
      </c>
      <c r="I6218" s="33" t="s">
        <v>111</v>
      </c>
      <c r="J6218" s="62" t="s">
        <v>4241</v>
      </c>
      <c r="K6218" s="33" t="s">
        <v>582</v>
      </c>
      <c r="L6218" s="33" t="s">
        <v>583</v>
      </c>
      <c r="M6218" s="1" t="s">
        <v>45935</v>
      </c>
      <c r="N6218" s="33" t="s">
        <v>20</v>
      </c>
      <c r="O6218" s="33" t="s">
        <v>4242</v>
      </c>
      <c r="P6218" s="33" t="s">
        <v>45771</v>
      </c>
      <c r="Q6218" s="33" t="s">
        <v>29986</v>
      </c>
      <c r="R6218" s="39" t="s">
        <v>4243</v>
      </c>
      <c r="S6218" s="33" t="s">
        <v>93</v>
      </c>
      <c r="T6218" s="33" t="s">
        <v>350</v>
      </c>
      <c r="U6218" s="33" t="s">
        <v>26775</v>
      </c>
      <c r="V6218" s="33" t="s">
        <v>26482</v>
      </c>
      <c r="W6218" s="33" t="s">
        <v>26485</v>
      </c>
      <c r="X6218" s="33" t="s">
        <v>93</v>
      </c>
      <c r="Y6218" s="33">
        <v>348</v>
      </c>
      <c r="AA6218" s="33" t="s">
        <v>42844</v>
      </c>
      <c r="AB6218" s="33">
        <v>2231</v>
      </c>
      <c r="AC6218" s="103">
        <v>15668</v>
      </c>
    </row>
    <row r="6219" spans="1:29" ht="13" customHeight="1" x14ac:dyDescent="0.2">
      <c r="A6219" s="33" t="s">
        <v>4262</v>
      </c>
      <c r="B6219" s="33">
        <v>34</v>
      </c>
      <c r="C6219" s="33" t="s">
        <v>13</v>
      </c>
      <c r="D6219" s="33" t="s">
        <v>41</v>
      </c>
      <c r="F6219" s="94">
        <v>42030</v>
      </c>
      <c r="G6219" s="33" t="s">
        <v>4263</v>
      </c>
      <c r="H6219" s="33" t="s">
        <v>4264</v>
      </c>
      <c r="I6219" s="33" t="s">
        <v>38</v>
      </c>
      <c r="J6219" s="62" t="s">
        <v>4265</v>
      </c>
      <c r="K6219" s="33" t="s">
        <v>629</v>
      </c>
      <c r="L6219" s="33" t="s">
        <v>690</v>
      </c>
      <c r="M6219" s="1" t="s">
        <v>45952</v>
      </c>
      <c r="N6219" s="33" t="s">
        <v>20</v>
      </c>
      <c r="O6219" s="33" t="s">
        <v>4266</v>
      </c>
      <c r="P6219" s="33" t="s">
        <v>504</v>
      </c>
      <c r="Q6219" s="33" t="s">
        <v>29986</v>
      </c>
      <c r="R6219" s="39" t="s">
        <v>4267</v>
      </c>
      <c r="S6219" s="33" t="s">
        <v>509</v>
      </c>
      <c r="T6219" s="33" t="s">
        <v>21</v>
      </c>
      <c r="U6219" s="33" t="s">
        <v>26682</v>
      </c>
      <c r="V6219" s="33" t="s">
        <v>26482</v>
      </c>
      <c r="W6219" s="33" t="s">
        <v>26485</v>
      </c>
      <c r="X6219" s="33" t="s">
        <v>93</v>
      </c>
      <c r="Y6219" s="33">
        <v>353</v>
      </c>
      <c r="AA6219" s="33" t="s">
        <v>42844</v>
      </c>
      <c r="AB6219" s="33">
        <v>2225</v>
      </c>
      <c r="AC6219" s="103">
        <v>15662</v>
      </c>
    </row>
    <row r="6220" spans="1:29" ht="13" customHeight="1" x14ac:dyDescent="0.2">
      <c r="A6220" s="33" t="s">
        <v>4283</v>
      </c>
      <c r="B6220" s="33">
        <v>68</v>
      </c>
      <c r="C6220" s="33" t="s">
        <v>13</v>
      </c>
      <c r="D6220" s="33" t="s">
        <v>30</v>
      </c>
      <c r="E6220" s="33" t="s">
        <v>4284</v>
      </c>
      <c r="F6220" s="94">
        <v>42030</v>
      </c>
      <c r="G6220" s="33" t="s">
        <v>4285</v>
      </c>
      <c r="H6220" s="33" t="s">
        <v>4286</v>
      </c>
      <c r="I6220" s="33" t="s">
        <v>121</v>
      </c>
      <c r="J6220" s="62" t="s">
        <v>4287</v>
      </c>
      <c r="K6220" s="33" t="s">
        <v>1006</v>
      </c>
      <c r="L6220" s="33" t="s">
        <v>4288</v>
      </c>
      <c r="M6220" s="1" t="s">
        <v>48362</v>
      </c>
      <c r="N6220" s="33" t="s">
        <v>20</v>
      </c>
      <c r="O6220" s="33" t="s">
        <v>4289</v>
      </c>
      <c r="P6220" s="33" t="s">
        <v>504</v>
      </c>
      <c r="Q6220" s="33" t="s">
        <v>29986</v>
      </c>
      <c r="R6220" s="39" t="s">
        <v>4290</v>
      </c>
      <c r="S6220" s="33" t="s">
        <v>509</v>
      </c>
      <c r="T6220" s="33" t="s">
        <v>21</v>
      </c>
      <c r="U6220" s="33" t="s">
        <v>26689</v>
      </c>
      <c r="V6220" s="33" t="s">
        <v>26484</v>
      </c>
      <c r="W6220" s="33" t="s">
        <v>26485</v>
      </c>
      <c r="X6220" s="33" t="s">
        <v>93</v>
      </c>
      <c r="Y6220" s="33">
        <v>324</v>
      </c>
      <c r="AA6220" s="33" t="s">
        <v>42844</v>
      </c>
      <c r="AB6220" s="33">
        <v>2224</v>
      </c>
      <c r="AC6220" s="103">
        <v>15661</v>
      </c>
    </row>
    <row r="6221" spans="1:29" ht="13" customHeight="1" x14ac:dyDescent="0.2">
      <c r="A6221" s="33" t="s">
        <v>4268</v>
      </c>
      <c r="B6221" s="33">
        <v>24</v>
      </c>
      <c r="C6221" s="33" t="s">
        <v>13</v>
      </c>
      <c r="D6221" s="33" t="s">
        <v>41</v>
      </c>
      <c r="E6221" s="33" t="s">
        <v>4269</v>
      </c>
      <c r="F6221" s="94">
        <v>42030</v>
      </c>
      <c r="G6221" s="33" t="s">
        <v>4270</v>
      </c>
      <c r="H6221" s="33" t="s">
        <v>4271</v>
      </c>
      <c r="I6221" s="33" t="s">
        <v>66</v>
      </c>
      <c r="J6221" s="62" t="s">
        <v>4272</v>
      </c>
      <c r="K6221" s="33" t="s">
        <v>1188</v>
      </c>
      <c r="L6221" s="33" t="s">
        <v>36658</v>
      </c>
      <c r="M6221" s="1" t="s">
        <v>48363</v>
      </c>
      <c r="N6221" s="33" t="s">
        <v>20</v>
      </c>
      <c r="O6221" s="33" t="s">
        <v>4273</v>
      </c>
      <c r="P6221" s="33" t="s">
        <v>947</v>
      </c>
      <c r="Q6221" s="33" t="s">
        <v>29986</v>
      </c>
      <c r="R6221" s="39" t="s">
        <v>4274</v>
      </c>
      <c r="S6221" s="33" t="s">
        <v>93</v>
      </c>
      <c r="T6221" s="33" t="s">
        <v>45897</v>
      </c>
      <c r="U6221" s="33" t="s">
        <v>49804</v>
      </c>
      <c r="V6221" s="33" t="s">
        <v>26482</v>
      </c>
      <c r="W6221" s="33" t="s">
        <v>26483</v>
      </c>
      <c r="X6221" s="33" t="s">
        <v>93</v>
      </c>
      <c r="Y6221" s="33">
        <v>352</v>
      </c>
      <c r="AA6221" s="33" t="s">
        <v>42843</v>
      </c>
      <c r="AB6221" s="33">
        <v>2226</v>
      </c>
      <c r="AC6221" s="103">
        <v>15659</v>
      </c>
    </row>
    <row r="6222" spans="1:29" ht="13" customHeight="1" x14ac:dyDescent="0.2">
      <c r="A6222" s="33" t="s">
        <v>4257</v>
      </c>
      <c r="B6222" s="33">
        <v>17</v>
      </c>
      <c r="C6222" s="33" t="s">
        <v>102</v>
      </c>
      <c r="D6222" s="33" t="s">
        <v>41</v>
      </c>
      <c r="E6222" s="33" t="s">
        <v>4258</v>
      </c>
      <c r="F6222" s="94">
        <v>42030</v>
      </c>
      <c r="G6222" s="33" t="s">
        <v>4259</v>
      </c>
      <c r="H6222" s="33" t="s">
        <v>1209</v>
      </c>
      <c r="I6222" s="33" t="s">
        <v>191</v>
      </c>
      <c r="J6222" s="62">
        <v>80207</v>
      </c>
      <c r="K6222" s="33" t="s">
        <v>1209</v>
      </c>
      <c r="L6222" s="33" t="s">
        <v>1210</v>
      </c>
      <c r="M6222" s="1" t="s">
        <v>46036</v>
      </c>
      <c r="N6222" s="33" t="s">
        <v>20</v>
      </c>
      <c r="O6222" s="33" t="s">
        <v>4260</v>
      </c>
      <c r="P6222" s="33" t="s">
        <v>45771</v>
      </c>
      <c r="Q6222" s="33" t="s">
        <v>29986</v>
      </c>
      <c r="R6222" s="39" t="s">
        <v>4261</v>
      </c>
      <c r="S6222" s="33" t="s">
        <v>22</v>
      </c>
      <c r="T6222" s="33" t="s">
        <v>350</v>
      </c>
      <c r="U6222" s="33" t="s">
        <v>26775</v>
      </c>
      <c r="V6222" s="33" t="s">
        <v>26482</v>
      </c>
      <c r="W6222" s="33" t="s">
        <v>26485</v>
      </c>
      <c r="X6222" s="33" t="s">
        <v>93</v>
      </c>
      <c r="Y6222" s="33">
        <v>20</v>
      </c>
      <c r="AA6222" s="33" t="s">
        <v>42844</v>
      </c>
      <c r="AB6222" s="33">
        <v>2227</v>
      </c>
      <c r="AC6222" s="103">
        <v>15664</v>
      </c>
    </row>
    <row r="6223" spans="1:29" ht="13" customHeight="1" x14ac:dyDescent="0.2">
      <c r="A6223" s="33" t="s">
        <v>4291</v>
      </c>
      <c r="B6223" s="33">
        <v>26</v>
      </c>
      <c r="C6223" s="33" t="s">
        <v>13</v>
      </c>
      <c r="D6223" s="33" t="s">
        <v>41</v>
      </c>
      <c r="E6223" s="33" t="s">
        <v>4292</v>
      </c>
      <c r="F6223" s="94">
        <v>42029</v>
      </c>
      <c r="G6223" s="33" t="s">
        <v>4293</v>
      </c>
      <c r="H6223" s="33" t="s">
        <v>4294</v>
      </c>
      <c r="I6223" s="33" t="s">
        <v>191</v>
      </c>
      <c r="J6223" s="62" t="s">
        <v>4295</v>
      </c>
      <c r="K6223" s="33" t="s">
        <v>4294</v>
      </c>
      <c r="L6223" s="33" t="s">
        <v>4296</v>
      </c>
      <c r="M6223" s="1" t="s">
        <v>45922</v>
      </c>
      <c r="N6223" s="33" t="s">
        <v>20</v>
      </c>
      <c r="O6223" s="33" t="s">
        <v>4297</v>
      </c>
      <c r="P6223" s="33" t="s">
        <v>45771</v>
      </c>
      <c r="Q6223" s="33" t="s">
        <v>29986</v>
      </c>
      <c r="R6223" s="39" t="s">
        <v>4298</v>
      </c>
      <c r="S6223" s="33" t="s">
        <v>93</v>
      </c>
      <c r="T6223" s="33" t="s">
        <v>21</v>
      </c>
      <c r="U6223" s="33" t="s">
        <v>26689</v>
      </c>
      <c r="V6223" s="33" t="s">
        <v>26484</v>
      </c>
      <c r="W6223" s="33" t="s">
        <v>26483</v>
      </c>
      <c r="X6223" s="33" t="s">
        <v>93</v>
      </c>
      <c r="Y6223" s="33">
        <v>108</v>
      </c>
      <c r="AA6223" s="33" t="s">
        <v>42844</v>
      </c>
      <c r="AB6223" s="33">
        <v>2222</v>
      </c>
      <c r="AC6223" s="103">
        <v>15658</v>
      </c>
    </row>
    <row r="6224" spans="1:29" ht="13" customHeight="1" x14ac:dyDescent="0.2">
      <c r="A6224" s="1" t="s">
        <v>4299</v>
      </c>
      <c r="B6224" s="33">
        <v>59</v>
      </c>
      <c r="C6224" s="33" t="s">
        <v>13</v>
      </c>
      <c r="D6224" s="1" t="s">
        <v>23</v>
      </c>
      <c r="F6224" s="94">
        <v>42029</v>
      </c>
      <c r="G6224" s="33" t="s">
        <v>4300</v>
      </c>
      <c r="H6224" s="33" t="s">
        <v>4301</v>
      </c>
      <c r="I6224" s="33" t="s">
        <v>74</v>
      </c>
      <c r="J6224" s="62" t="s">
        <v>4302</v>
      </c>
      <c r="K6224" s="33" t="s">
        <v>1402</v>
      </c>
      <c r="L6224" s="33" t="s">
        <v>4303</v>
      </c>
      <c r="M6224" s="1" t="s">
        <v>48929</v>
      </c>
      <c r="N6224" s="33" t="s">
        <v>20</v>
      </c>
      <c r="O6224" s="33" t="s">
        <v>4304</v>
      </c>
      <c r="P6224" s="33" t="s">
        <v>947</v>
      </c>
      <c r="Q6224" s="33" t="s">
        <v>29986</v>
      </c>
      <c r="R6224" s="39" t="s">
        <v>4305</v>
      </c>
      <c r="S6224" s="33" t="s">
        <v>93</v>
      </c>
      <c r="T6224" s="33" t="s">
        <v>21</v>
      </c>
      <c r="U6224" s="33" t="s">
        <v>26689</v>
      </c>
      <c r="V6224" s="33" t="s">
        <v>26484</v>
      </c>
      <c r="W6224" s="33" t="s">
        <v>26485</v>
      </c>
      <c r="X6224" s="33" t="s">
        <v>93</v>
      </c>
      <c r="Y6224" s="33">
        <v>110</v>
      </c>
      <c r="AA6224" s="33" t="s">
        <v>42844</v>
      </c>
      <c r="AB6224" s="33">
        <v>2223</v>
      </c>
      <c r="AC6224" s="103">
        <v>15657</v>
      </c>
    </row>
    <row r="6225" spans="1:29" ht="13" customHeight="1" x14ac:dyDescent="0.2">
      <c r="A6225" s="33" t="s">
        <v>4306</v>
      </c>
      <c r="B6225" s="33">
        <v>26</v>
      </c>
      <c r="C6225" s="33" t="s">
        <v>13</v>
      </c>
      <c r="D6225" s="33" t="s">
        <v>78</v>
      </c>
      <c r="E6225" s="33" t="s">
        <v>4307</v>
      </c>
      <c r="F6225" s="94">
        <v>42028</v>
      </c>
      <c r="G6225" s="33" t="s">
        <v>4308</v>
      </c>
      <c r="H6225" s="33" t="s">
        <v>1483</v>
      </c>
      <c r="I6225" s="33" t="s">
        <v>45</v>
      </c>
      <c r="J6225" s="62" t="s">
        <v>4309</v>
      </c>
      <c r="K6225" s="33" t="s">
        <v>4310</v>
      </c>
      <c r="L6225" s="33" t="s">
        <v>2544</v>
      </c>
      <c r="M6225" s="1" t="s">
        <v>46137</v>
      </c>
      <c r="N6225" s="33" t="s">
        <v>20</v>
      </c>
      <c r="O6225" s="33" t="s">
        <v>4311</v>
      </c>
      <c r="P6225" s="33" t="s">
        <v>947</v>
      </c>
      <c r="Q6225" s="33" t="s">
        <v>29986</v>
      </c>
      <c r="R6225" s="39" t="s">
        <v>4312</v>
      </c>
      <c r="S6225" s="33" t="s">
        <v>509</v>
      </c>
      <c r="T6225" s="33" t="s">
        <v>21</v>
      </c>
      <c r="U6225" s="33" t="s">
        <v>26682</v>
      </c>
      <c r="V6225" s="33" t="s">
        <v>26482</v>
      </c>
      <c r="W6225" s="33" t="s">
        <v>26485</v>
      </c>
      <c r="X6225" s="33" t="s">
        <v>93</v>
      </c>
      <c r="Y6225" s="33">
        <v>107</v>
      </c>
      <c r="AA6225" s="33" t="s">
        <v>42842</v>
      </c>
      <c r="AB6225" s="33">
        <v>2221</v>
      </c>
      <c r="AC6225" s="103">
        <v>15654</v>
      </c>
    </row>
    <row r="6226" spans="1:29" ht="13" customHeight="1" x14ac:dyDescent="0.2">
      <c r="A6226" s="33" t="s">
        <v>4219</v>
      </c>
      <c r="B6226" s="33">
        <v>40</v>
      </c>
      <c r="C6226" s="33" t="s">
        <v>13</v>
      </c>
      <c r="D6226" s="33" t="s">
        <v>30</v>
      </c>
      <c r="E6226" s="33" t="s">
        <v>4220</v>
      </c>
      <c r="F6226" s="94">
        <v>42028</v>
      </c>
      <c r="G6226" s="33" t="s">
        <v>4221</v>
      </c>
      <c r="H6226" s="33" t="s">
        <v>867</v>
      </c>
      <c r="I6226" s="33" t="s">
        <v>66</v>
      </c>
      <c r="J6226" s="62" t="s">
        <v>4222</v>
      </c>
      <c r="K6226" s="33" t="s">
        <v>67</v>
      </c>
      <c r="L6226" s="33" t="s">
        <v>868</v>
      </c>
      <c r="M6226" s="1" t="s">
        <v>46465</v>
      </c>
      <c r="N6226" s="33" t="s">
        <v>20</v>
      </c>
      <c r="O6226" s="33" t="s">
        <v>36659</v>
      </c>
      <c r="P6226" s="33" t="s">
        <v>947</v>
      </c>
      <c r="Q6226" s="33" t="s">
        <v>29986</v>
      </c>
      <c r="R6226" s="39" t="s">
        <v>4223</v>
      </c>
      <c r="S6226" s="33" t="s">
        <v>509</v>
      </c>
      <c r="T6226" s="33" t="s">
        <v>21</v>
      </c>
      <c r="U6226" s="33" t="s">
        <v>26689</v>
      </c>
      <c r="V6226" s="33" t="s">
        <v>26484</v>
      </c>
      <c r="W6226" s="33" t="s">
        <v>26485</v>
      </c>
      <c r="X6226" s="33" t="s">
        <v>93</v>
      </c>
      <c r="Y6226" s="33">
        <v>341</v>
      </c>
      <c r="AA6226" s="33" t="s">
        <v>42844</v>
      </c>
      <c r="AB6226" s="33">
        <v>2220</v>
      </c>
      <c r="AC6226" s="103"/>
    </row>
    <row r="6227" spans="1:29" ht="13" customHeight="1" x14ac:dyDescent="0.2">
      <c r="A6227" s="33" t="s">
        <v>4313</v>
      </c>
      <c r="B6227" s="33">
        <v>45</v>
      </c>
      <c r="C6227" s="33" t="s">
        <v>13</v>
      </c>
      <c r="D6227" s="33" t="s">
        <v>30</v>
      </c>
      <c r="F6227" s="94">
        <v>42028</v>
      </c>
      <c r="G6227" s="33" t="s">
        <v>4314</v>
      </c>
      <c r="H6227" s="33" t="s">
        <v>4315</v>
      </c>
      <c r="I6227" s="33" t="s">
        <v>732</v>
      </c>
      <c r="J6227" s="62" t="s">
        <v>4316</v>
      </c>
      <c r="K6227" s="33" t="s">
        <v>2005</v>
      </c>
      <c r="L6227" s="33" t="s">
        <v>4317</v>
      </c>
      <c r="M6227" s="1" t="s">
        <v>48364</v>
      </c>
      <c r="N6227" s="33" t="s">
        <v>20</v>
      </c>
      <c r="O6227" s="33" t="s">
        <v>4318</v>
      </c>
      <c r="P6227" s="33" t="s">
        <v>947</v>
      </c>
      <c r="Q6227" s="33" t="s">
        <v>29986</v>
      </c>
      <c r="R6227" s="39" t="s">
        <v>4319</v>
      </c>
      <c r="S6227" s="33" t="s">
        <v>93</v>
      </c>
      <c r="T6227" s="33" t="s">
        <v>21</v>
      </c>
      <c r="U6227" s="33" t="s">
        <v>26689</v>
      </c>
      <c r="V6227" s="33" t="s">
        <v>26484</v>
      </c>
      <c r="W6227" s="33" t="s">
        <v>26485</v>
      </c>
      <c r="X6227" s="33" t="s">
        <v>93</v>
      </c>
      <c r="Y6227" s="33">
        <v>105</v>
      </c>
      <c r="AA6227" s="33" t="s">
        <v>42844</v>
      </c>
      <c r="AB6227" s="33">
        <v>2219</v>
      </c>
      <c r="AC6227" s="103">
        <v>15653</v>
      </c>
    </row>
    <row r="6228" spans="1:29" ht="13" customHeight="1" x14ac:dyDescent="0.2">
      <c r="A6228" s="33" t="s">
        <v>4320</v>
      </c>
      <c r="B6228" s="33">
        <v>56</v>
      </c>
      <c r="C6228" s="33" t="s">
        <v>13</v>
      </c>
      <c r="D6228" s="33" t="s">
        <v>41</v>
      </c>
      <c r="F6228" s="94">
        <v>42027</v>
      </c>
      <c r="G6228" s="33" t="s">
        <v>4321</v>
      </c>
      <c r="H6228" s="33" t="s">
        <v>4322</v>
      </c>
      <c r="I6228" s="33" t="s">
        <v>66</v>
      </c>
      <c r="J6228" s="62" t="s">
        <v>4323</v>
      </c>
      <c r="K6228" s="33" t="s">
        <v>4324</v>
      </c>
      <c r="L6228" s="33" t="s">
        <v>4325</v>
      </c>
      <c r="M6228" s="1" t="s">
        <v>48365</v>
      </c>
      <c r="N6228" s="33" t="s">
        <v>20</v>
      </c>
      <c r="O6228" s="33" t="s">
        <v>4326</v>
      </c>
      <c r="P6228" s="33" t="s">
        <v>45771</v>
      </c>
      <c r="Q6228" s="33" t="s">
        <v>29986</v>
      </c>
      <c r="R6228" s="39" t="s">
        <v>4327</v>
      </c>
      <c r="S6228" s="33" t="s">
        <v>22</v>
      </c>
      <c r="T6228" s="33" t="s">
        <v>21</v>
      </c>
      <c r="U6228" s="33" t="s">
        <v>26682</v>
      </c>
      <c r="V6228" s="33" t="s">
        <v>26482</v>
      </c>
      <c r="W6228" s="33" t="s">
        <v>26485</v>
      </c>
      <c r="X6228" s="33" t="s">
        <v>93</v>
      </c>
      <c r="Y6228" s="33">
        <v>102</v>
      </c>
      <c r="AA6228" s="33" t="s">
        <v>42843</v>
      </c>
      <c r="AB6228" s="33">
        <v>2217</v>
      </c>
      <c r="AC6228" s="103">
        <v>15650</v>
      </c>
    </row>
    <row r="6229" spans="1:29" ht="13" customHeight="1" x14ac:dyDescent="0.2">
      <c r="A6229" s="33" t="s">
        <v>4335</v>
      </c>
      <c r="B6229" s="33">
        <v>61</v>
      </c>
      <c r="C6229" s="33" t="s">
        <v>13</v>
      </c>
      <c r="D6229" s="33" t="s">
        <v>30</v>
      </c>
      <c r="E6229" s="33" t="s">
        <v>4336</v>
      </c>
      <c r="F6229" s="94">
        <v>42027</v>
      </c>
      <c r="G6229" s="33" t="s">
        <v>4337</v>
      </c>
      <c r="H6229" s="33" t="s">
        <v>1224</v>
      </c>
      <c r="I6229" s="33" t="s">
        <v>66</v>
      </c>
      <c r="J6229" s="62" t="s">
        <v>4338</v>
      </c>
      <c r="K6229" s="33" t="s">
        <v>1225</v>
      </c>
      <c r="L6229" s="33" t="s">
        <v>1226</v>
      </c>
      <c r="M6229" s="1" t="s">
        <v>46070</v>
      </c>
      <c r="N6229" s="33" t="s">
        <v>20</v>
      </c>
      <c r="O6229" s="33" t="s">
        <v>4339</v>
      </c>
      <c r="P6229" s="33" t="s">
        <v>45771</v>
      </c>
      <c r="Q6229" s="33" t="s">
        <v>29986</v>
      </c>
      <c r="R6229" s="39" t="str">
        <f>HYPERLINK("http://www.statesman.com/news/news/local/officer-involved-shooting-being-investigated/njtpW/","http://www.statesman.com/news/news/local/officer-involved-shooting-being-investigated/njtpW/")</f>
        <v>http://www.statesman.com/news/news/local/officer-involved-shooting-being-investigated/njtpW/</v>
      </c>
      <c r="S6229" s="33" t="s">
        <v>509</v>
      </c>
      <c r="T6229" s="33" t="s">
        <v>21</v>
      </c>
      <c r="U6229" s="33" t="s">
        <v>26689</v>
      </c>
      <c r="V6229" s="33" t="s">
        <v>26484</v>
      </c>
      <c r="W6229" s="33" t="s">
        <v>26485</v>
      </c>
      <c r="X6229" s="33" t="s">
        <v>93</v>
      </c>
      <c r="Y6229" s="33">
        <v>336</v>
      </c>
      <c r="AA6229" s="33" t="s">
        <v>42844</v>
      </c>
      <c r="AB6229" s="33">
        <v>2216</v>
      </c>
      <c r="AC6229" s="103">
        <v>15649</v>
      </c>
    </row>
    <row r="6230" spans="1:29" ht="13" customHeight="1" x14ac:dyDescent="0.2">
      <c r="A6230" s="33" t="s">
        <v>4328</v>
      </c>
      <c r="B6230" s="33">
        <v>29</v>
      </c>
      <c r="C6230" s="33" t="s">
        <v>13</v>
      </c>
      <c r="D6230" s="33" t="s">
        <v>78</v>
      </c>
      <c r="F6230" s="94">
        <v>42027</v>
      </c>
      <c r="G6230" s="33" t="s">
        <v>4329</v>
      </c>
      <c r="H6230" s="33" t="s">
        <v>4330</v>
      </c>
      <c r="I6230" s="33" t="s">
        <v>55</v>
      </c>
      <c r="J6230" s="62" t="s">
        <v>4331</v>
      </c>
      <c r="K6230" s="33" t="s">
        <v>1049</v>
      </c>
      <c r="L6230" s="33" t="s">
        <v>4332</v>
      </c>
      <c r="M6230" s="1" t="s">
        <v>48366</v>
      </c>
      <c r="N6230" s="33" t="s">
        <v>20</v>
      </c>
      <c r="O6230" s="33" t="s">
        <v>4333</v>
      </c>
      <c r="P6230" s="33" t="s">
        <v>947</v>
      </c>
      <c r="Q6230" s="33" t="s">
        <v>29986</v>
      </c>
      <c r="R6230" s="39" t="s">
        <v>4334</v>
      </c>
      <c r="S6230" s="33" t="s">
        <v>93</v>
      </c>
      <c r="T6230" s="33" t="s">
        <v>350</v>
      </c>
      <c r="U6230" s="33" t="s">
        <v>26775</v>
      </c>
      <c r="V6230" s="33" t="s">
        <v>26482</v>
      </c>
      <c r="W6230" s="33" t="s">
        <v>26485</v>
      </c>
      <c r="X6230" s="33" t="s">
        <v>93</v>
      </c>
      <c r="Y6230" s="33">
        <v>101</v>
      </c>
      <c r="AA6230" s="33" t="s">
        <v>42842</v>
      </c>
      <c r="AB6230" s="33">
        <v>2218</v>
      </c>
      <c r="AC6230" s="103">
        <v>15651</v>
      </c>
    </row>
    <row r="6231" spans="1:29" ht="13" customHeight="1" x14ac:dyDescent="0.2">
      <c r="A6231" s="33" t="s">
        <v>4348</v>
      </c>
      <c r="B6231" s="33">
        <v>17</v>
      </c>
      <c r="C6231" s="33" t="s">
        <v>102</v>
      </c>
      <c r="D6231" s="33" t="s">
        <v>30</v>
      </c>
      <c r="E6231" s="33" t="s">
        <v>4349</v>
      </c>
      <c r="F6231" s="94">
        <v>42026</v>
      </c>
      <c r="G6231" s="33" t="s">
        <v>4350</v>
      </c>
      <c r="H6231" s="33" t="s">
        <v>547</v>
      </c>
      <c r="I6231" s="33" t="s">
        <v>66</v>
      </c>
      <c r="J6231" s="62" t="s">
        <v>4351</v>
      </c>
      <c r="K6231" s="33" t="s">
        <v>548</v>
      </c>
      <c r="L6231" s="33" t="s">
        <v>549</v>
      </c>
      <c r="M6231" s="1" t="s">
        <v>46567</v>
      </c>
      <c r="N6231" s="33" t="s">
        <v>4952</v>
      </c>
      <c r="O6231" s="33" t="s">
        <v>4352</v>
      </c>
      <c r="P6231" s="33" t="s">
        <v>947</v>
      </c>
      <c r="Q6231" s="33" t="s">
        <v>29986</v>
      </c>
      <c r="R6231" s="39" t="s">
        <v>4353</v>
      </c>
      <c r="S6231" s="33" t="s">
        <v>93</v>
      </c>
      <c r="T6231" s="33" t="s">
        <v>21</v>
      </c>
      <c r="U6231" s="33" t="s">
        <v>26682</v>
      </c>
      <c r="V6231" s="33" t="s">
        <v>26482</v>
      </c>
      <c r="W6231" s="33" t="s">
        <v>26485</v>
      </c>
      <c r="X6231" s="33" t="s">
        <v>93</v>
      </c>
      <c r="Y6231" s="33">
        <v>100</v>
      </c>
      <c r="AA6231" s="33" t="s">
        <v>42844</v>
      </c>
      <c r="AB6231" s="33">
        <v>2214</v>
      </c>
      <c r="AC6231" s="103">
        <v>15647</v>
      </c>
    </row>
    <row r="6232" spans="1:29" ht="13" customHeight="1" x14ac:dyDescent="0.2">
      <c r="A6232" s="33" t="s">
        <v>4340</v>
      </c>
      <c r="B6232" s="33">
        <v>25</v>
      </c>
      <c r="C6232" s="33" t="s">
        <v>13</v>
      </c>
      <c r="D6232" s="33" t="s">
        <v>78</v>
      </c>
      <c r="E6232" s="33" t="s">
        <v>18322</v>
      </c>
      <c r="F6232" s="94">
        <v>42026</v>
      </c>
      <c r="G6232" s="33" t="s">
        <v>4341</v>
      </c>
      <c r="H6232" s="33" t="s">
        <v>4342</v>
      </c>
      <c r="I6232" s="33" t="s">
        <v>66</v>
      </c>
      <c r="J6232" s="62" t="s">
        <v>4343</v>
      </c>
      <c r="K6232" s="33" t="s">
        <v>4344</v>
      </c>
      <c r="L6232" s="33" t="s">
        <v>4345</v>
      </c>
      <c r="M6232" s="1" t="s">
        <v>46425</v>
      </c>
      <c r="N6232" s="33" t="s">
        <v>20</v>
      </c>
      <c r="O6232" s="33" t="s">
        <v>4346</v>
      </c>
      <c r="P6232" s="33" t="s">
        <v>947</v>
      </c>
      <c r="Q6232" s="33" t="s">
        <v>29986</v>
      </c>
      <c r="R6232" s="39" t="s">
        <v>4347</v>
      </c>
      <c r="S6232" s="33" t="s">
        <v>93</v>
      </c>
      <c r="T6232" s="33" t="s">
        <v>45897</v>
      </c>
      <c r="U6232" s="33" t="s">
        <v>39851</v>
      </c>
      <c r="V6232" s="33" t="s">
        <v>26484</v>
      </c>
      <c r="W6232" s="33" t="s">
        <v>26483</v>
      </c>
      <c r="X6232" s="33" t="s">
        <v>93</v>
      </c>
      <c r="Y6232" s="33">
        <v>99</v>
      </c>
      <c r="AA6232" s="33" t="s">
        <v>42843</v>
      </c>
      <c r="AB6232" s="33">
        <v>2215</v>
      </c>
      <c r="AC6232" s="103">
        <v>15648</v>
      </c>
    </row>
    <row r="6233" spans="1:29" ht="13" customHeight="1" x14ac:dyDescent="0.2">
      <c r="A6233" s="33" t="s">
        <v>4354</v>
      </c>
      <c r="B6233" s="33">
        <v>19</v>
      </c>
      <c r="C6233" s="33" t="s">
        <v>13</v>
      </c>
      <c r="D6233" s="33" t="s">
        <v>78</v>
      </c>
      <c r="E6233" s="33" t="s">
        <v>4355</v>
      </c>
      <c r="F6233" s="94">
        <v>42025</v>
      </c>
      <c r="G6233" s="33" t="s">
        <v>4356</v>
      </c>
      <c r="H6233" s="33" t="s">
        <v>658</v>
      </c>
      <c r="I6233" s="33" t="s">
        <v>399</v>
      </c>
      <c r="J6233" s="62" t="s">
        <v>4357</v>
      </c>
      <c r="K6233" s="33" t="s">
        <v>658</v>
      </c>
      <c r="L6233" s="33" t="s">
        <v>4149</v>
      </c>
      <c r="M6233" s="1" t="s">
        <v>46104</v>
      </c>
      <c r="N6233" s="33" t="s">
        <v>20</v>
      </c>
      <c r="O6233" s="33" t="s">
        <v>4358</v>
      </c>
      <c r="P6233" s="33" t="s">
        <v>31754</v>
      </c>
      <c r="Q6233" s="33" t="s">
        <v>29986</v>
      </c>
      <c r="R6233" s="39" t="s">
        <v>4359</v>
      </c>
      <c r="S6233" s="33" t="s">
        <v>93</v>
      </c>
      <c r="T6233" s="33" t="s">
        <v>21</v>
      </c>
      <c r="U6233" s="33" t="s">
        <v>26689</v>
      </c>
      <c r="V6233" s="33" t="s">
        <v>26484</v>
      </c>
      <c r="W6233" s="33" t="s">
        <v>26485</v>
      </c>
      <c r="X6233" s="33" t="s">
        <v>93</v>
      </c>
      <c r="Y6233" s="33">
        <v>90</v>
      </c>
      <c r="AA6233" s="33" t="s">
        <v>42842</v>
      </c>
      <c r="AB6233" s="33">
        <v>2211</v>
      </c>
      <c r="AC6233" s="103">
        <v>15644</v>
      </c>
    </row>
    <row r="6234" spans="1:29" ht="13" customHeight="1" x14ac:dyDescent="0.2">
      <c r="A6234" s="33" t="s">
        <v>4360</v>
      </c>
      <c r="B6234" s="33">
        <v>36</v>
      </c>
      <c r="C6234" s="33" t="s">
        <v>13</v>
      </c>
      <c r="D6234" s="33" t="s">
        <v>41</v>
      </c>
      <c r="E6234" s="33" t="s">
        <v>4361</v>
      </c>
      <c r="F6234" s="94">
        <v>42025</v>
      </c>
      <c r="G6234" s="33" t="s">
        <v>4362</v>
      </c>
      <c r="H6234" s="33" t="s">
        <v>4363</v>
      </c>
      <c r="I6234" s="33" t="s">
        <v>66</v>
      </c>
      <c r="J6234" s="62" t="s">
        <v>4364</v>
      </c>
      <c r="K6234" s="33" t="s">
        <v>4365</v>
      </c>
      <c r="L6234" s="33" t="s">
        <v>4345</v>
      </c>
      <c r="M6234" s="1" t="s">
        <v>46425</v>
      </c>
      <c r="N6234" s="33" t="s">
        <v>20</v>
      </c>
      <c r="O6234" s="33" t="s">
        <v>4366</v>
      </c>
      <c r="P6234" s="33" t="s">
        <v>947</v>
      </c>
      <c r="Q6234" s="33" t="s">
        <v>29986</v>
      </c>
      <c r="R6234" s="39" t="s">
        <v>4367</v>
      </c>
      <c r="S6234" s="33" t="s">
        <v>93</v>
      </c>
      <c r="T6234" s="33" t="s">
        <v>21</v>
      </c>
      <c r="U6234" s="33" t="s">
        <v>26689</v>
      </c>
      <c r="V6234" s="33" t="s">
        <v>26484</v>
      </c>
      <c r="W6234" s="33" t="s">
        <v>26486</v>
      </c>
      <c r="X6234" s="33" t="s">
        <v>93</v>
      </c>
      <c r="Y6234" s="33">
        <v>88</v>
      </c>
      <c r="AA6234" s="33" t="s">
        <v>42843</v>
      </c>
      <c r="AB6234" s="33">
        <v>2210</v>
      </c>
      <c r="AC6234" s="103">
        <v>15642</v>
      </c>
    </row>
    <row r="6235" spans="1:29" ht="13" customHeight="1" x14ac:dyDescent="0.2">
      <c r="A6235" s="33" t="s">
        <v>4383</v>
      </c>
      <c r="B6235" s="33">
        <v>36</v>
      </c>
      <c r="C6235" s="33" t="s">
        <v>13</v>
      </c>
      <c r="D6235" s="33" t="s">
        <v>30</v>
      </c>
      <c r="E6235" s="33" t="s">
        <v>4384</v>
      </c>
      <c r="F6235" s="94">
        <v>42025</v>
      </c>
      <c r="G6235" s="33" t="s">
        <v>4385</v>
      </c>
      <c r="H6235" s="33" t="s">
        <v>724</v>
      </c>
      <c r="I6235" s="33" t="s">
        <v>38</v>
      </c>
      <c r="J6235" s="62" t="s">
        <v>2602</v>
      </c>
      <c r="K6235" s="33" t="s">
        <v>725</v>
      </c>
      <c r="L6235" s="33" t="s">
        <v>726</v>
      </c>
      <c r="M6235" s="1" t="s">
        <v>45926</v>
      </c>
      <c r="N6235" s="33" t="s">
        <v>20</v>
      </c>
      <c r="O6235" s="33" t="s">
        <v>4386</v>
      </c>
      <c r="P6235" s="33" t="s">
        <v>947</v>
      </c>
      <c r="Q6235" s="33" t="s">
        <v>29986</v>
      </c>
      <c r="R6235" s="39" t="s">
        <v>4387</v>
      </c>
      <c r="S6235" s="33" t="s">
        <v>93</v>
      </c>
      <c r="T6235" s="33" t="s">
        <v>21</v>
      </c>
      <c r="U6235" s="33" t="s">
        <v>26689</v>
      </c>
      <c r="V6235" s="33" t="s">
        <v>26484</v>
      </c>
      <c r="W6235" s="33" t="s">
        <v>26485</v>
      </c>
      <c r="X6235" s="33" t="s">
        <v>93</v>
      </c>
      <c r="Y6235" s="33">
        <v>86</v>
      </c>
      <c r="AA6235" s="33" t="s">
        <v>42844</v>
      </c>
      <c r="AB6235" s="33">
        <v>2209</v>
      </c>
      <c r="AC6235" s="103">
        <v>15646</v>
      </c>
    </row>
    <row r="6236" spans="1:29" ht="13" customHeight="1" x14ac:dyDescent="0.2">
      <c r="A6236" s="33" t="s">
        <v>4368</v>
      </c>
      <c r="B6236" s="33">
        <v>54</v>
      </c>
      <c r="C6236" s="33" t="s">
        <v>13</v>
      </c>
      <c r="D6236" s="33" t="s">
        <v>30</v>
      </c>
      <c r="F6236" s="94">
        <v>42025</v>
      </c>
      <c r="G6236" s="33" t="s">
        <v>4369</v>
      </c>
      <c r="H6236" s="33" t="s">
        <v>4370</v>
      </c>
      <c r="I6236" s="33" t="s">
        <v>465</v>
      </c>
      <c r="J6236" s="62" t="s">
        <v>4371</v>
      </c>
      <c r="K6236" s="33" t="s">
        <v>4372</v>
      </c>
      <c r="L6236" s="33" t="s">
        <v>4373</v>
      </c>
      <c r="M6236" s="1" t="s">
        <v>48367</v>
      </c>
      <c r="N6236" s="33" t="s">
        <v>20</v>
      </c>
      <c r="O6236" s="33" t="s">
        <v>36660</v>
      </c>
      <c r="P6236" s="33" t="s">
        <v>45771</v>
      </c>
      <c r="Q6236" s="33" t="s">
        <v>29986</v>
      </c>
      <c r="R6236" s="39" t="s">
        <v>4374</v>
      </c>
      <c r="S6236" s="33" t="s">
        <v>509</v>
      </c>
      <c r="T6236" s="33" t="s">
        <v>21</v>
      </c>
      <c r="U6236" s="33" t="s">
        <v>26689</v>
      </c>
      <c r="V6236" s="33" t="s">
        <v>26484</v>
      </c>
      <c r="W6236" s="33" t="s">
        <v>26485</v>
      </c>
      <c r="X6236" s="33" t="s">
        <v>93</v>
      </c>
      <c r="Y6236" s="33">
        <v>98</v>
      </c>
      <c r="AA6236" s="33" t="s">
        <v>42844</v>
      </c>
      <c r="AB6236" s="33">
        <v>2212</v>
      </c>
      <c r="AC6236" s="103">
        <v>15645</v>
      </c>
    </row>
    <row r="6237" spans="1:29" ht="13" customHeight="1" x14ac:dyDescent="0.2">
      <c r="A6237" s="33" t="s">
        <v>4375</v>
      </c>
      <c r="B6237" s="33">
        <v>45</v>
      </c>
      <c r="C6237" s="33" t="s">
        <v>13</v>
      </c>
      <c r="D6237" s="33" t="s">
        <v>30</v>
      </c>
      <c r="E6237" s="33" t="s">
        <v>4376</v>
      </c>
      <c r="F6237" s="94">
        <v>42025</v>
      </c>
      <c r="G6237" s="33" t="s">
        <v>4377</v>
      </c>
      <c r="H6237" s="33" t="s">
        <v>4378</v>
      </c>
      <c r="I6237" s="33" t="s">
        <v>618</v>
      </c>
      <c r="J6237" s="62" t="s">
        <v>4379</v>
      </c>
      <c r="K6237" s="33" t="s">
        <v>4380</v>
      </c>
      <c r="L6237" s="33" t="s">
        <v>4381</v>
      </c>
      <c r="M6237" s="1" t="s">
        <v>48929</v>
      </c>
      <c r="N6237" s="33" t="s">
        <v>20</v>
      </c>
      <c r="O6237" s="33" t="s">
        <v>36661</v>
      </c>
      <c r="P6237" s="33" t="s">
        <v>45771</v>
      </c>
      <c r="Q6237" s="33" t="s">
        <v>29986</v>
      </c>
      <c r="R6237" s="39" t="s">
        <v>4382</v>
      </c>
      <c r="S6237" s="33" t="s">
        <v>93</v>
      </c>
      <c r="T6237" s="33" t="s">
        <v>28</v>
      </c>
      <c r="U6237" s="33" t="s">
        <v>26487</v>
      </c>
      <c r="AA6237" s="33" t="s">
        <v>42843</v>
      </c>
      <c r="AB6237" s="33">
        <v>2213</v>
      </c>
      <c r="AC6237" s="103">
        <v>15643</v>
      </c>
    </row>
    <row r="6238" spans="1:29" ht="13" customHeight="1" x14ac:dyDescent="0.2">
      <c r="A6238" s="33" t="s">
        <v>4476</v>
      </c>
      <c r="B6238" s="33">
        <v>42</v>
      </c>
      <c r="C6238" s="33" t="s">
        <v>13</v>
      </c>
      <c r="D6238" s="33" t="s">
        <v>78</v>
      </c>
      <c r="E6238" s="33" t="s">
        <v>4477</v>
      </c>
      <c r="F6238" s="94">
        <v>42024</v>
      </c>
      <c r="G6238" s="33" t="s">
        <v>4478</v>
      </c>
      <c r="H6238" s="33" t="s">
        <v>636</v>
      </c>
      <c r="I6238" s="33" t="s">
        <v>111</v>
      </c>
      <c r="J6238" s="62" t="s">
        <v>4479</v>
      </c>
      <c r="K6238" s="33" t="s">
        <v>582</v>
      </c>
      <c r="L6238" s="33" t="s">
        <v>4480</v>
      </c>
      <c r="M6238" s="1" t="s">
        <v>46271</v>
      </c>
      <c r="N6238" s="33" t="s">
        <v>20</v>
      </c>
      <c r="O6238" s="33" t="s">
        <v>4481</v>
      </c>
      <c r="P6238" s="33" t="s">
        <v>45771</v>
      </c>
      <c r="Q6238" s="33" t="s">
        <v>29986</v>
      </c>
      <c r="R6238" s="39" t="s">
        <v>4482</v>
      </c>
      <c r="S6238" s="33" t="s">
        <v>22</v>
      </c>
      <c r="T6238" s="33" t="s">
        <v>350</v>
      </c>
      <c r="U6238" s="33" t="s">
        <v>26775</v>
      </c>
      <c r="V6238" s="33" t="s">
        <v>26482</v>
      </c>
      <c r="W6238" s="33" t="s">
        <v>26483</v>
      </c>
      <c r="X6238" s="33" t="s">
        <v>93</v>
      </c>
      <c r="Y6238" s="33">
        <v>85</v>
      </c>
      <c r="AA6238" s="33" t="s">
        <v>42844</v>
      </c>
      <c r="AB6238" s="33">
        <v>2208</v>
      </c>
      <c r="AC6238" s="103">
        <v>15628</v>
      </c>
    </row>
    <row r="6239" spans="1:29" ht="13" customHeight="1" x14ac:dyDescent="0.2">
      <c r="A6239" s="33" t="s">
        <v>4388</v>
      </c>
      <c r="B6239" s="33">
        <v>49</v>
      </c>
      <c r="C6239" s="33" t="s">
        <v>13</v>
      </c>
      <c r="D6239" s="33" t="s">
        <v>30</v>
      </c>
      <c r="E6239" s="33" t="s">
        <v>4389</v>
      </c>
      <c r="F6239" s="94">
        <v>42023</v>
      </c>
      <c r="G6239" s="33" t="s">
        <v>4390</v>
      </c>
      <c r="H6239" s="33" t="s">
        <v>4391</v>
      </c>
      <c r="I6239" s="33" t="s">
        <v>39</v>
      </c>
      <c r="J6239" s="62" t="s">
        <v>4392</v>
      </c>
      <c r="K6239" s="33" t="s">
        <v>3047</v>
      </c>
      <c r="L6239" s="33" t="s">
        <v>4393</v>
      </c>
      <c r="M6239" s="1" t="s">
        <v>48368</v>
      </c>
      <c r="N6239" s="33" t="s">
        <v>20</v>
      </c>
      <c r="O6239" s="33" t="s">
        <v>4394</v>
      </c>
      <c r="P6239" s="33" t="s">
        <v>45771</v>
      </c>
      <c r="Q6239" s="33" t="s">
        <v>29986</v>
      </c>
      <c r="R6239" s="39" t="s">
        <v>4395</v>
      </c>
      <c r="S6239" s="33" t="s">
        <v>22</v>
      </c>
      <c r="T6239" s="33" t="s">
        <v>21</v>
      </c>
      <c r="U6239" s="33" t="s">
        <v>26682</v>
      </c>
      <c r="V6239" s="33" t="s">
        <v>26484</v>
      </c>
      <c r="W6239" s="33" t="s">
        <v>26485</v>
      </c>
      <c r="X6239" s="33" t="s">
        <v>93</v>
      </c>
      <c r="Y6239" s="33">
        <v>84</v>
      </c>
      <c r="AA6239" s="33" t="s">
        <v>42844</v>
      </c>
      <c r="AB6239" s="33">
        <v>2207</v>
      </c>
      <c r="AC6239" s="103">
        <v>15641</v>
      </c>
    </row>
    <row r="6240" spans="1:29" ht="13" customHeight="1" x14ac:dyDescent="0.2">
      <c r="A6240" s="33" t="s">
        <v>4405</v>
      </c>
      <c r="B6240" s="33">
        <v>32</v>
      </c>
      <c r="C6240" s="33" t="s">
        <v>13</v>
      </c>
      <c r="D6240" s="33" t="s">
        <v>30</v>
      </c>
      <c r="E6240" s="33" t="s">
        <v>4406</v>
      </c>
      <c r="F6240" s="94">
        <v>42022</v>
      </c>
      <c r="G6240" s="33" t="s">
        <v>4407</v>
      </c>
      <c r="H6240" s="33" t="s">
        <v>582</v>
      </c>
      <c r="I6240" s="33" t="s">
        <v>111</v>
      </c>
      <c r="J6240" s="62" t="s">
        <v>4408</v>
      </c>
      <c r="K6240" s="33" t="s">
        <v>582</v>
      </c>
      <c r="L6240" s="33" t="s">
        <v>4409</v>
      </c>
      <c r="M6240" s="1" t="s">
        <v>48369</v>
      </c>
      <c r="N6240" s="33" t="s">
        <v>20</v>
      </c>
      <c r="O6240" s="33" t="s">
        <v>4410</v>
      </c>
      <c r="P6240" s="33" t="s">
        <v>45771</v>
      </c>
      <c r="Q6240" s="33" t="s">
        <v>29986</v>
      </c>
      <c r="R6240" s="39" t="s">
        <v>4411</v>
      </c>
      <c r="S6240" s="33" t="s">
        <v>509</v>
      </c>
      <c r="T6240" s="33" t="s">
        <v>21</v>
      </c>
      <c r="U6240" s="33" t="s">
        <v>26689</v>
      </c>
      <c r="V6240" s="33" t="s">
        <v>26484</v>
      </c>
      <c r="W6240" s="33" t="s">
        <v>26485</v>
      </c>
      <c r="X6240" s="33" t="s">
        <v>93</v>
      </c>
      <c r="Y6240" s="33">
        <v>80</v>
      </c>
      <c r="AA6240" s="33" t="s">
        <v>42844</v>
      </c>
      <c r="AB6240" s="33">
        <v>2205</v>
      </c>
      <c r="AC6240" s="103">
        <v>15639</v>
      </c>
    </row>
    <row r="6241" spans="1:29" ht="13" customHeight="1" x14ac:dyDescent="0.2">
      <c r="A6241" s="33" t="s">
        <v>4396</v>
      </c>
      <c r="B6241" s="33">
        <v>67</v>
      </c>
      <c r="C6241" s="33" t="s">
        <v>13</v>
      </c>
      <c r="D6241" s="33" t="s">
        <v>30</v>
      </c>
      <c r="E6241" s="33" t="s">
        <v>4397</v>
      </c>
      <c r="F6241" s="94">
        <v>42022</v>
      </c>
      <c r="G6241" s="33" t="s">
        <v>4398</v>
      </c>
      <c r="H6241" s="33" t="s">
        <v>4399</v>
      </c>
      <c r="I6241" s="33" t="s">
        <v>293</v>
      </c>
      <c r="J6241" s="62" t="s">
        <v>4400</v>
      </c>
      <c r="K6241" s="33" t="s">
        <v>4401</v>
      </c>
      <c r="L6241" s="33" t="s">
        <v>4402</v>
      </c>
      <c r="M6241" s="1" t="s">
        <v>48370</v>
      </c>
      <c r="N6241" s="33" t="s">
        <v>4952</v>
      </c>
      <c r="O6241" s="33" t="s">
        <v>4403</v>
      </c>
      <c r="P6241" s="33" t="s">
        <v>45771</v>
      </c>
      <c r="Q6241" s="33" t="s">
        <v>29986</v>
      </c>
      <c r="R6241" s="39" t="s">
        <v>4404</v>
      </c>
      <c r="S6241" s="33" t="s">
        <v>509</v>
      </c>
      <c r="T6241" s="33" t="s">
        <v>21</v>
      </c>
      <c r="U6241" s="33" t="s">
        <v>26689</v>
      </c>
      <c r="V6241" s="33" t="s">
        <v>26484</v>
      </c>
      <c r="W6241" s="33" t="s">
        <v>26485</v>
      </c>
      <c r="X6241" s="33" t="s">
        <v>93</v>
      </c>
      <c r="Y6241" s="33">
        <v>83</v>
      </c>
      <c r="AA6241" s="33" t="s">
        <v>42843</v>
      </c>
      <c r="AB6241" s="33">
        <v>2206</v>
      </c>
      <c r="AC6241" s="103">
        <v>15638</v>
      </c>
    </row>
    <row r="6242" spans="1:29" ht="13" customHeight="1" x14ac:dyDescent="0.2">
      <c r="A6242" s="33" t="s">
        <v>4418</v>
      </c>
      <c r="B6242" s="33">
        <v>21</v>
      </c>
      <c r="C6242" s="33" t="s">
        <v>13</v>
      </c>
      <c r="D6242" s="33" t="s">
        <v>78</v>
      </c>
      <c r="E6242" s="33" t="s">
        <v>4419</v>
      </c>
      <c r="F6242" s="94">
        <v>42021</v>
      </c>
      <c r="G6242" s="33" t="s">
        <v>4420</v>
      </c>
      <c r="H6242" s="33" t="s">
        <v>2840</v>
      </c>
      <c r="I6242" s="33" t="s">
        <v>366</v>
      </c>
      <c r="J6242" s="62" t="s">
        <v>4421</v>
      </c>
      <c r="K6242" s="33" t="s">
        <v>2840</v>
      </c>
      <c r="L6242" s="33" t="s">
        <v>4422</v>
      </c>
      <c r="M6242" s="1" t="s">
        <v>46044</v>
      </c>
      <c r="N6242" s="33" t="s">
        <v>20</v>
      </c>
      <c r="O6242" s="33" t="s">
        <v>4423</v>
      </c>
      <c r="P6242" s="33" t="s">
        <v>504</v>
      </c>
      <c r="Q6242" s="33" t="s">
        <v>29986</v>
      </c>
      <c r="R6242" s="39" t="s">
        <v>4424</v>
      </c>
      <c r="S6242" s="33" t="s">
        <v>93</v>
      </c>
      <c r="T6242" s="33" t="s">
        <v>21</v>
      </c>
      <c r="U6242" s="33" t="s">
        <v>26689</v>
      </c>
      <c r="V6242" s="33" t="s">
        <v>26484</v>
      </c>
      <c r="W6242" s="33" t="s">
        <v>26486</v>
      </c>
      <c r="X6242" s="33" t="s">
        <v>509</v>
      </c>
      <c r="Y6242" s="33">
        <v>74</v>
      </c>
      <c r="AA6242" s="33" t="s">
        <v>42844</v>
      </c>
      <c r="AB6242" s="33">
        <v>2202</v>
      </c>
      <c r="AC6242" s="103">
        <v>15636</v>
      </c>
    </row>
    <row r="6243" spans="1:29" ht="13" customHeight="1" x14ac:dyDescent="0.2">
      <c r="A6243" s="33" t="s">
        <v>4425</v>
      </c>
      <c r="B6243" s="33">
        <v>24</v>
      </c>
      <c r="C6243" s="33" t="s">
        <v>13</v>
      </c>
      <c r="D6243" s="33" t="s">
        <v>41</v>
      </c>
      <c r="E6243" s="33" t="s">
        <v>4426</v>
      </c>
      <c r="F6243" s="94">
        <v>42021</v>
      </c>
      <c r="G6243" s="33" t="s">
        <v>4427</v>
      </c>
      <c r="H6243" s="33" t="s">
        <v>91</v>
      </c>
      <c r="I6243" s="33" t="s">
        <v>38</v>
      </c>
      <c r="J6243" s="62" t="s">
        <v>4428</v>
      </c>
      <c r="K6243" s="33" t="s">
        <v>91</v>
      </c>
      <c r="L6243" s="33" t="s">
        <v>92</v>
      </c>
      <c r="M6243" s="1" t="s">
        <v>45984</v>
      </c>
      <c r="N6243" s="33" t="s">
        <v>20</v>
      </c>
      <c r="O6243" s="33" t="s">
        <v>4429</v>
      </c>
      <c r="P6243" s="33" t="s">
        <v>947</v>
      </c>
      <c r="Q6243" s="33" t="s">
        <v>29986</v>
      </c>
      <c r="R6243" s="39" t="s">
        <v>4430</v>
      </c>
      <c r="S6243" s="33" t="s">
        <v>22</v>
      </c>
      <c r="T6243" s="33" t="s">
        <v>21</v>
      </c>
      <c r="U6243" s="33" t="s">
        <v>26689</v>
      </c>
      <c r="V6243" s="33" t="s">
        <v>26484</v>
      </c>
      <c r="W6243" s="33" t="s">
        <v>26485</v>
      </c>
      <c r="X6243" s="33" t="s">
        <v>93</v>
      </c>
      <c r="Y6243" s="33">
        <v>75</v>
      </c>
      <c r="AA6243" s="33" t="s">
        <v>42842</v>
      </c>
      <c r="AB6243" s="33">
        <v>2203</v>
      </c>
      <c r="AC6243" s="103">
        <v>15637</v>
      </c>
    </row>
    <row r="6244" spans="1:29" ht="13" customHeight="1" x14ac:dyDescent="0.2">
      <c r="A6244" s="33" t="s">
        <v>4412</v>
      </c>
      <c r="B6244" s="33">
        <v>27</v>
      </c>
      <c r="C6244" s="33" t="s">
        <v>13</v>
      </c>
      <c r="D6244" s="33" t="s">
        <v>78</v>
      </c>
      <c r="E6244" s="33" t="s">
        <v>4413</v>
      </c>
      <c r="F6244" s="94">
        <v>42021</v>
      </c>
      <c r="G6244" s="33" t="s">
        <v>4414</v>
      </c>
      <c r="H6244" s="33" t="s">
        <v>867</v>
      </c>
      <c r="I6244" s="33" t="s">
        <v>66</v>
      </c>
      <c r="J6244" s="62" t="s">
        <v>4415</v>
      </c>
      <c r="K6244" s="33" t="s">
        <v>67</v>
      </c>
      <c r="L6244" s="33" t="s">
        <v>868</v>
      </c>
      <c r="M6244" s="1" t="s">
        <v>46465</v>
      </c>
      <c r="N6244" s="33" t="s">
        <v>20</v>
      </c>
      <c r="O6244" s="33" t="s">
        <v>4416</v>
      </c>
      <c r="P6244" s="33" t="s">
        <v>947</v>
      </c>
      <c r="Q6244" s="33" t="s">
        <v>29986</v>
      </c>
      <c r="R6244" s="39" t="s">
        <v>4417</v>
      </c>
      <c r="S6244" s="33" t="s">
        <v>93</v>
      </c>
      <c r="T6244" s="33" t="s">
        <v>21</v>
      </c>
      <c r="U6244" s="33" t="s">
        <v>26682</v>
      </c>
      <c r="V6244" s="33" t="s">
        <v>26484</v>
      </c>
      <c r="W6244" s="33" t="s">
        <v>26485</v>
      </c>
      <c r="X6244" s="33" t="s">
        <v>93</v>
      </c>
      <c r="Y6244" s="33">
        <v>78</v>
      </c>
      <c r="AA6244" s="33" t="s">
        <v>42842</v>
      </c>
      <c r="AB6244" s="33">
        <v>2204</v>
      </c>
      <c r="AC6244" s="103">
        <v>15635</v>
      </c>
    </row>
    <row r="6245" spans="1:29" ht="13" customHeight="1" x14ac:dyDescent="0.2">
      <c r="A6245" s="33" t="s">
        <v>4439</v>
      </c>
      <c r="B6245" s="33">
        <v>23</v>
      </c>
      <c r="C6245" s="33" t="s">
        <v>13</v>
      </c>
      <c r="D6245" s="33" t="s">
        <v>78</v>
      </c>
      <c r="E6245" s="33" t="s">
        <v>4440</v>
      </c>
      <c r="F6245" s="94">
        <v>42020</v>
      </c>
      <c r="G6245" s="33" t="s">
        <v>4441</v>
      </c>
      <c r="H6245" s="33" t="s">
        <v>2297</v>
      </c>
      <c r="I6245" s="33" t="s">
        <v>366</v>
      </c>
      <c r="J6245" s="62" t="s">
        <v>4442</v>
      </c>
      <c r="K6245" s="33" t="s">
        <v>2297</v>
      </c>
      <c r="L6245" s="33" t="s">
        <v>4443</v>
      </c>
      <c r="M6245" s="1" t="s">
        <v>48929</v>
      </c>
      <c r="N6245" s="33" t="s">
        <v>20</v>
      </c>
      <c r="O6245" s="33" t="s">
        <v>4444</v>
      </c>
      <c r="P6245" s="33" t="s">
        <v>45771</v>
      </c>
      <c r="Q6245" s="33" t="s">
        <v>29986</v>
      </c>
      <c r="R6245" s="39" t="str">
        <f>HYPERLINK("http://kfor.com/2015/01/17/update-on-off-duty-officer-shooting-at-garth-brooks-concert-in-tulsa/","http://kfor.com/2015/01/17/update-on-off-duty-officer-shooting-at-garth-brooks-concert-in-tulsa/")</f>
        <v>http://kfor.com/2015/01/17/update-on-off-duty-officer-shooting-at-garth-brooks-concert-in-tulsa/</v>
      </c>
      <c r="S6245" s="33" t="s">
        <v>93</v>
      </c>
      <c r="T6245" s="33" t="s">
        <v>21</v>
      </c>
      <c r="U6245" s="33" t="s">
        <v>26689</v>
      </c>
      <c r="AA6245" s="33" t="s">
        <v>42842</v>
      </c>
      <c r="AB6245" s="33">
        <v>2199</v>
      </c>
      <c r="AC6245" s="103">
        <v>15632</v>
      </c>
    </row>
    <row r="6246" spans="1:29" ht="13" customHeight="1" x14ac:dyDescent="0.2">
      <c r="A6246" s="33" t="s">
        <v>26481</v>
      </c>
      <c r="B6246" s="33">
        <v>41</v>
      </c>
      <c r="C6246" s="33" t="s">
        <v>13</v>
      </c>
      <c r="D6246" s="33" t="s">
        <v>30</v>
      </c>
      <c r="F6246" s="94">
        <v>42020</v>
      </c>
      <c r="G6246" s="33" t="s">
        <v>4453</v>
      </c>
      <c r="H6246" s="33" t="s">
        <v>4454</v>
      </c>
      <c r="I6246" s="33" t="s">
        <v>66</v>
      </c>
      <c r="J6246" s="62">
        <v>75147</v>
      </c>
      <c r="K6246" s="33" t="s">
        <v>29943</v>
      </c>
      <c r="L6246" s="33" t="s">
        <v>261</v>
      </c>
      <c r="M6246" s="1" t="s">
        <v>46113</v>
      </c>
      <c r="N6246" s="33" t="s">
        <v>20</v>
      </c>
      <c r="O6246" s="33" t="s">
        <v>4455</v>
      </c>
      <c r="P6246" s="33" t="s">
        <v>947</v>
      </c>
      <c r="Q6246" s="33" t="s">
        <v>29986</v>
      </c>
      <c r="R6246" s="39" t="s">
        <v>4456</v>
      </c>
      <c r="S6246" s="33" t="s">
        <v>22</v>
      </c>
      <c r="T6246" s="33" t="s">
        <v>21</v>
      </c>
      <c r="U6246" s="33" t="s">
        <v>26689</v>
      </c>
      <c r="V6246" s="33" t="s">
        <v>26484</v>
      </c>
      <c r="W6246" s="33" t="s">
        <v>26483</v>
      </c>
      <c r="X6246" s="33" t="s">
        <v>93</v>
      </c>
      <c r="Y6246" s="33">
        <v>67</v>
      </c>
      <c r="AA6246" s="33" t="s">
        <v>42843</v>
      </c>
      <c r="AB6246" s="33">
        <v>2200</v>
      </c>
      <c r="AC6246" s="103">
        <v>15629</v>
      </c>
    </row>
    <row r="6247" spans="1:29" ht="13" customHeight="1" x14ac:dyDescent="0.2">
      <c r="A6247" s="1" t="s">
        <v>4448</v>
      </c>
      <c r="B6247" s="33">
        <v>48</v>
      </c>
      <c r="C6247" s="33" t="s">
        <v>13</v>
      </c>
      <c r="D6247" s="1" t="s">
        <v>23</v>
      </c>
      <c r="F6247" s="94">
        <v>42020</v>
      </c>
      <c r="G6247" s="33" t="s">
        <v>4449</v>
      </c>
      <c r="H6247" s="33" t="s">
        <v>1063</v>
      </c>
      <c r="I6247" s="33" t="s">
        <v>38</v>
      </c>
      <c r="J6247" s="62" t="s">
        <v>4450</v>
      </c>
      <c r="K6247" s="33" t="s">
        <v>555</v>
      </c>
      <c r="L6247" s="33" t="s">
        <v>1064</v>
      </c>
      <c r="M6247" s="1" t="s">
        <v>46726</v>
      </c>
      <c r="N6247" s="33" t="s">
        <v>4952</v>
      </c>
      <c r="O6247" s="33" t="s">
        <v>4451</v>
      </c>
      <c r="P6247" s="33" t="s">
        <v>45771</v>
      </c>
      <c r="Q6247" s="33" t="s">
        <v>29986</v>
      </c>
      <c r="R6247" s="39" t="s">
        <v>4452</v>
      </c>
      <c r="S6247" s="33" t="s">
        <v>93</v>
      </c>
      <c r="T6247" s="33" t="s">
        <v>21</v>
      </c>
      <c r="U6247" s="33" t="s">
        <v>26682</v>
      </c>
      <c r="V6247" s="33" t="s">
        <v>26482</v>
      </c>
      <c r="W6247" s="33" t="s">
        <v>26485</v>
      </c>
      <c r="X6247" s="33" t="s">
        <v>93</v>
      </c>
      <c r="Y6247" s="33">
        <v>68</v>
      </c>
      <c r="AA6247" s="33" t="s">
        <v>42844</v>
      </c>
      <c r="AB6247" s="33">
        <v>2201</v>
      </c>
      <c r="AC6247" s="103">
        <v>15633</v>
      </c>
    </row>
    <row r="6248" spans="1:29" ht="13" customHeight="1" x14ac:dyDescent="0.2">
      <c r="A6248" s="33" t="s">
        <v>4431</v>
      </c>
      <c r="B6248" s="33">
        <v>57</v>
      </c>
      <c r="C6248" s="33" t="s">
        <v>13</v>
      </c>
      <c r="D6248" s="33" t="s">
        <v>14</v>
      </c>
      <c r="E6248" s="33" t="s">
        <v>4432</v>
      </c>
      <c r="F6248" s="94">
        <v>42020</v>
      </c>
      <c r="G6248" s="33" t="s">
        <v>4433</v>
      </c>
      <c r="H6248" s="33" t="s">
        <v>4434</v>
      </c>
      <c r="I6248" s="33" t="s">
        <v>121</v>
      </c>
      <c r="J6248" s="62" t="s">
        <v>4435</v>
      </c>
      <c r="K6248" s="33" t="s">
        <v>1006</v>
      </c>
      <c r="L6248" s="33" t="s">
        <v>4436</v>
      </c>
      <c r="M6248" s="1" t="s">
        <v>48371</v>
      </c>
      <c r="N6248" s="33" t="s">
        <v>362</v>
      </c>
      <c r="O6248" s="33" t="s">
        <v>4437</v>
      </c>
      <c r="P6248" s="33" t="s">
        <v>947</v>
      </c>
      <c r="Q6248" s="33" t="s">
        <v>29986</v>
      </c>
      <c r="R6248" s="39" t="s">
        <v>4438</v>
      </c>
      <c r="S6248" s="33" t="s">
        <v>93</v>
      </c>
      <c r="T6248" s="33" t="s">
        <v>21</v>
      </c>
      <c r="U6248" s="33" t="s">
        <v>26501</v>
      </c>
      <c r="AA6248" s="33" t="s">
        <v>42844</v>
      </c>
      <c r="AB6248" s="33">
        <v>2197</v>
      </c>
      <c r="AC6248" s="103">
        <v>15631</v>
      </c>
    </row>
    <row r="6249" spans="1:29" ht="13" customHeight="1" x14ac:dyDescent="0.2">
      <c r="A6249" s="33" t="s">
        <v>2989</v>
      </c>
      <c r="B6249" s="33" t="s">
        <v>22</v>
      </c>
      <c r="C6249" s="33" t="s">
        <v>13</v>
      </c>
      <c r="D6249" s="33" t="s">
        <v>78</v>
      </c>
      <c r="F6249" s="94">
        <v>42020</v>
      </c>
      <c r="G6249" s="33" t="s">
        <v>4445</v>
      </c>
      <c r="H6249" s="33" t="s">
        <v>671</v>
      </c>
      <c r="I6249" s="33" t="s">
        <v>66</v>
      </c>
      <c r="J6249" s="62">
        <v>77089</v>
      </c>
      <c r="K6249" s="33" t="s">
        <v>512</v>
      </c>
      <c r="L6249" s="33" t="s">
        <v>672</v>
      </c>
      <c r="M6249" s="1" t="s">
        <v>45992</v>
      </c>
      <c r="N6249" s="33" t="s">
        <v>20</v>
      </c>
      <c r="O6249" s="33" t="s">
        <v>4446</v>
      </c>
      <c r="P6249" s="33" t="s">
        <v>24481</v>
      </c>
      <c r="Q6249" s="33" t="s">
        <v>29986</v>
      </c>
      <c r="R6249" s="39" t="s">
        <v>4447</v>
      </c>
      <c r="S6249" s="33" t="s">
        <v>22</v>
      </c>
      <c r="T6249" s="33" t="s">
        <v>21</v>
      </c>
      <c r="U6249" s="33" t="s">
        <v>26689</v>
      </c>
      <c r="Z6249" s="33" t="s">
        <v>42353</v>
      </c>
      <c r="AA6249" s="33" t="s">
        <v>42844</v>
      </c>
      <c r="AB6249" s="33">
        <v>2198</v>
      </c>
      <c r="AC6249" s="103">
        <v>15634</v>
      </c>
    </row>
    <row r="6250" spans="1:29" ht="13" customHeight="1" x14ac:dyDescent="0.2">
      <c r="A6250" s="33" t="s">
        <v>4490</v>
      </c>
      <c r="B6250" s="33">
        <v>24</v>
      </c>
      <c r="C6250" s="33" t="s">
        <v>13</v>
      </c>
      <c r="D6250" s="33" t="s">
        <v>30</v>
      </c>
      <c r="E6250" s="33" t="s">
        <v>18323</v>
      </c>
      <c r="F6250" s="94">
        <v>42019</v>
      </c>
      <c r="G6250" s="33" t="s">
        <v>4491</v>
      </c>
      <c r="H6250" s="33" t="s">
        <v>4492</v>
      </c>
      <c r="I6250" s="33" t="s">
        <v>121</v>
      </c>
      <c r="J6250" s="62" t="s">
        <v>4493</v>
      </c>
      <c r="K6250" s="33" t="s">
        <v>1006</v>
      </c>
      <c r="L6250" s="33" t="s">
        <v>4494</v>
      </c>
      <c r="M6250" s="1" t="s">
        <v>48373</v>
      </c>
      <c r="N6250" s="33" t="s">
        <v>20</v>
      </c>
      <c r="O6250" s="33" t="s">
        <v>4495</v>
      </c>
      <c r="P6250" s="33" t="s">
        <v>45771</v>
      </c>
      <c r="Q6250" s="33" t="s">
        <v>29986</v>
      </c>
      <c r="R6250" s="39" t="s">
        <v>4496</v>
      </c>
      <c r="S6250" s="33" t="s">
        <v>509</v>
      </c>
      <c r="T6250" s="33" t="s">
        <v>21</v>
      </c>
      <c r="U6250" s="33" t="s">
        <v>26689</v>
      </c>
      <c r="V6250" s="33" t="s">
        <v>26484</v>
      </c>
      <c r="W6250" s="33" t="s">
        <v>26485</v>
      </c>
      <c r="X6250" s="33" t="s">
        <v>93</v>
      </c>
      <c r="Y6250" s="33">
        <v>60</v>
      </c>
      <c r="AA6250" s="33" t="s">
        <v>42844</v>
      </c>
      <c r="AB6250" s="33">
        <v>2194</v>
      </c>
      <c r="AC6250" s="103">
        <v>15625</v>
      </c>
    </row>
    <row r="6251" spans="1:29" ht="13" customHeight="1" x14ac:dyDescent="0.2">
      <c r="A6251" s="33" t="s">
        <v>4470</v>
      </c>
      <c r="B6251" s="33">
        <v>27</v>
      </c>
      <c r="C6251" s="33" t="s">
        <v>13</v>
      </c>
      <c r="D6251" s="33" t="s">
        <v>78</v>
      </c>
      <c r="E6251" s="33" t="s">
        <v>4471</v>
      </c>
      <c r="F6251" s="94">
        <v>42019</v>
      </c>
      <c r="G6251" s="33" t="s">
        <v>4472</v>
      </c>
      <c r="H6251" s="33" t="s">
        <v>196</v>
      </c>
      <c r="I6251" s="33" t="s">
        <v>197</v>
      </c>
      <c r="J6251" s="62" t="s">
        <v>4473</v>
      </c>
      <c r="K6251" s="33" t="s">
        <v>389</v>
      </c>
      <c r="L6251" s="33" t="s">
        <v>198</v>
      </c>
      <c r="M6251" s="1" t="s">
        <v>46034</v>
      </c>
      <c r="N6251" s="33" t="s">
        <v>20</v>
      </c>
      <c r="O6251" s="33" t="s">
        <v>4474</v>
      </c>
      <c r="P6251" s="33" t="s">
        <v>947</v>
      </c>
      <c r="Q6251" s="33" t="s">
        <v>29986</v>
      </c>
      <c r="R6251" s="39" t="s">
        <v>4475</v>
      </c>
      <c r="S6251" s="33" t="s">
        <v>93</v>
      </c>
      <c r="T6251" s="33" t="s">
        <v>21</v>
      </c>
      <c r="U6251" s="33" t="s">
        <v>26689</v>
      </c>
      <c r="V6251" s="33" t="s">
        <v>26484</v>
      </c>
      <c r="W6251" s="33" t="s">
        <v>26486</v>
      </c>
      <c r="X6251" s="33" t="s">
        <v>93</v>
      </c>
      <c r="Y6251" s="33">
        <v>56</v>
      </c>
      <c r="AA6251" s="33" t="s">
        <v>42844</v>
      </c>
      <c r="AB6251" s="33">
        <v>2192</v>
      </c>
      <c r="AC6251" s="103">
        <v>15627</v>
      </c>
    </row>
    <row r="6252" spans="1:29" ht="13" customHeight="1" x14ac:dyDescent="0.2">
      <c r="A6252" s="33" t="s">
        <v>4497</v>
      </c>
      <c r="B6252" s="33">
        <v>33</v>
      </c>
      <c r="C6252" s="33" t="s">
        <v>13</v>
      </c>
      <c r="D6252" s="33" t="s">
        <v>30</v>
      </c>
      <c r="E6252" s="33" t="s">
        <v>4498</v>
      </c>
      <c r="F6252" s="94">
        <v>42019</v>
      </c>
      <c r="G6252" s="33" t="s">
        <v>4499</v>
      </c>
      <c r="H6252" s="33" t="s">
        <v>4500</v>
      </c>
      <c r="I6252" s="33" t="s">
        <v>18</v>
      </c>
      <c r="J6252" s="62" t="s">
        <v>4501</v>
      </c>
      <c r="K6252" s="33" t="s">
        <v>4502</v>
      </c>
      <c r="L6252" s="33" t="s">
        <v>13358</v>
      </c>
      <c r="M6252" s="1" t="s">
        <v>46993</v>
      </c>
      <c r="N6252" s="33" t="s">
        <v>20</v>
      </c>
      <c r="O6252" s="33" t="s">
        <v>4503</v>
      </c>
      <c r="P6252" s="33" t="s">
        <v>947</v>
      </c>
      <c r="Q6252" s="33" t="s">
        <v>29986</v>
      </c>
      <c r="R6252" s="39" t="str">
        <f>HYPERLINK("http://theadvocate.com/news/11346884-123/evangeline-parish-man-shot-killed","http://theadvocate.com/news/11346884-123/evangeline-parish-man-shot-killed")</f>
        <v>http://theadvocate.com/news/11346884-123/evangeline-parish-man-shot-killed</v>
      </c>
      <c r="S6252" s="33" t="s">
        <v>93</v>
      </c>
      <c r="T6252" s="33" t="s">
        <v>21</v>
      </c>
      <c r="U6252" s="33" t="s">
        <v>26689</v>
      </c>
      <c r="V6252" s="33" t="s">
        <v>26484</v>
      </c>
      <c r="W6252" s="33" t="s">
        <v>26485</v>
      </c>
      <c r="X6252" s="33" t="s">
        <v>93</v>
      </c>
      <c r="Y6252" s="33">
        <v>64</v>
      </c>
      <c r="AA6252" s="33" t="s">
        <v>42843</v>
      </c>
      <c r="AB6252" s="33">
        <v>2195</v>
      </c>
      <c r="AC6252" s="103">
        <v>15622</v>
      </c>
    </row>
    <row r="6253" spans="1:29" ht="13" customHeight="1" x14ac:dyDescent="0.2">
      <c r="A6253" s="33" t="s">
        <v>4462</v>
      </c>
      <c r="B6253" s="33">
        <v>34</v>
      </c>
      <c r="C6253" s="33" t="s">
        <v>13</v>
      </c>
      <c r="D6253" s="33" t="s">
        <v>78</v>
      </c>
      <c r="E6253" s="33" t="s">
        <v>4463</v>
      </c>
      <c r="F6253" s="94">
        <v>42019</v>
      </c>
      <c r="G6253" s="33" t="s">
        <v>4464</v>
      </c>
      <c r="H6253" s="33" t="s">
        <v>4465</v>
      </c>
      <c r="I6253" s="33" t="s">
        <v>224</v>
      </c>
      <c r="J6253" s="62" t="s">
        <v>4466</v>
      </c>
      <c r="K6253" s="33" t="s">
        <v>20978</v>
      </c>
      <c r="L6253" s="33" t="s">
        <v>4467</v>
      </c>
      <c r="M6253" s="1" t="s">
        <v>47961</v>
      </c>
      <c r="N6253" s="33" t="s">
        <v>20</v>
      </c>
      <c r="O6253" s="33" t="s">
        <v>4468</v>
      </c>
      <c r="P6253" s="33" t="s">
        <v>947</v>
      </c>
      <c r="Q6253" s="33" t="s">
        <v>29986</v>
      </c>
      <c r="R6253" s="39" t="s">
        <v>4469</v>
      </c>
      <c r="S6253" s="33" t="s">
        <v>509</v>
      </c>
      <c r="T6253" s="33" t="s">
        <v>21</v>
      </c>
      <c r="U6253" s="33" t="s">
        <v>26689</v>
      </c>
      <c r="V6253" s="33" t="s">
        <v>26484</v>
      </c>
      <c r="W6253" s="33" t="s">
        <v>26485</v>
      </c>
      <c r="X6253" s="33" t="s">
        <v>93</v>
      </c>
      <c r="Y6253" s="33">
        <v>51</v>
      </c>
      <c r="AA6253" s="33" t="s">
        <v>42844</v>
      </c>
      <c r="AB6253" s="33">
        <v>2191</v>
      </c>
      <c r="AC6253" s="103">
        <v>15616</v>
      </c>
    </row>
    <row r="6254" spans="1:29" ht="13" customHeight="1" x14ac:dyDescent="0.2">
      <c r="A6254" s="33" t="s">
        <v>4483</v>
      </c>
      <c r="B6254" s="33">
        <v>36</v>
      </c>
      <c r="C6254" s="33" t="s">
        <v>13</v>
      </c>
      <c r="D6254" s="33" t="s">
        <v>41</v>
      </c>
      <c r="F6254" s="94">
        <v>42019</v>
      </c>
      <c r="G6254" s="33" t="s">
        <v>4484</v>
      </c>
      <c r="H6254" s="33" t="s">
        <v>4485</v>
      </c>
      <c r="I6254" s="33" t="s">
        <v>38</v>
      </c>
      <c r="J6254" s="62" t="s">
        <v>4486</v>
      </c>
      <c r="K6254" s="33" t="s">
        <v>3132</v>
      </c>
      <c r="L6254" s="33" t="s">
        <v>4487</v>
      </c>
      <c r="M6254" s="1" t="s">
        <v>48372</v>
      </c>
      <c r="N6254" s="33" t="s">
        <v>20</v>
      </c>
      <c r="O6254" s="33" t="s">
        <v>4488</v>
      </c>
      <c r="P6254" s="33" t="s">
        <v>947</v>
      </c>
      <c r="Q6254" s="33" t="s">
        <v>29986</v>
      </c>
      <c r="R6254" s="39" t="s">
        <v>4489</v>
      </c>
      <c r="S6254" s="33" t="s">
        <v>509</v>
      </c>
      <c r="T6254" s="33" t="s">
        <v>21</v>
      </c>
      <c r="U6254" s="33" t="s">
        <v>26682</v>
      </c>
      <c r="V6254" s="33" t="s">
        <v>26482</v>
      </c>
      <c r="W6254" s="33" t="s">
        <v>26485</v>
      </c>
      <c r="X6254" s="33" t="s">
        <v>93</v>
      </c>
      <c r="Y6254" s="33">
        <v>63</v>
      </c>
      <c r="AA6254" s="33" t="s">
        <v>42844</v>
      </c>
      <c r="AB6254" s="33">
        <v>2196</v>
      </c>
      <c r="AC6254" s="103">
        <v>15624</v>
      </c>
    </row>
    <row r="6255" spans="1:29" ht="13" customHeight="1" x14ac:dyDescent="0.2">
      <c r="A6255" s="33" t="s">
        <v>4457</v>
      </c>
      <c r="B6255" s="33">
        <v>39</v>
      </c>
      <c r="C6255" s="33" t="s">
        <v>13</v>
      </c>
      <c r="D6255" s="33" t="s">
        <v>78</v>
      </c>
      <c r="E6255" s="33" t="s">
        <v>4458</v>
      </c>
      <c r="F6255" s="94">
        <v>42019</v>
      </c>
      <c r="G6255" s="33" t="s">
        <v>4459</v>
      </c>
      <c r="H6255" s="33" t="s">
        <v>3495</v>
      </c>
      <c r="I6255" s="33" t="s">
        <v>191</v>
      </c>
      <c r="J6255" s="62" t="s">
        <v>3496</v>
      </c>
      <c r="K6255" s="33" t="s">
        <v>3497</v>
      </c>
      <c r="L6255" s="33" t="s">
        <v>3498</v>
      </c>
      <c r="M6255" s="1" t="s">
        <v>46491</v>
      </c>
      <c r="N6255" s="33" t="s">
        <v>20</v>
      </c>
      <c r="O6255" s="33" t="s">
        <v>4460</v>
      </c>
      <c r="P6255" s="33" t="s">
        <v>45771</v>
      </c>
      <c r="Q6255" s="33" t="s">
        <v>29986</v>
      </c>
      <c r="R6255" s="39" t="s">
        <v>4461</v>
      </c>
      <c r="S6255" s="33" t="s">
        <v>93</v>
      </c>
      <c r="T6255" s="33" t="s">
        <v>21</v>
      </c>
      <c r="U6255" s="33" t="s">
        <v>26689</v>
      </c>
      <c r="V6255" s="33" t="s">
        <v>26484</v>
      </c>
      <c r="W6255" s="33" t="s">
        <v>26485</v>
      </c>
      <c r="X6255" s="33" t="s">
        <v>93</v>
      </c>
      <c r="Y6255" s="33">
        <v>57</v>
      </c>
      <c r="AA6255" s="33" t="s">
        <v>42844</v>
      </c>
      <c r="AB6255" s="33">
        <v>2193</v>
      </c>
      <c r="AC6255" s="103">
        <v>15626</v>
      </c>
    </row>
    <row r="6256" spans="1:29" ht="13" customHeight="1" x14ac:dyDescent="0.2">
      <c r="A6256" s="33" t="s">
        <v>4536</v>
      </c>
      <c r="B6256" s="33">
        <v>34</v>
      </c>
      <c r="C6256" s="33" t="s">
        <v>13</v>
      </c>
      <c r="D6256" s="33" t="s">
        <v>30</v>
      </c>
      <c r="E6256" s="33" t="s">
        <v>4537</v>
      </c>
      <c r="F6256" s="94">
        <v>42018</v>
      </c>
      <c r="G6256" s="33" t="s">
        <v>4538</v>
      </c>
      <c r="H6256" s="33" t="s">
        <v>4539</v>
      </c>
      <c r="I6256" s="33" t="s">
        <v>220</v>
      </c>
      <c r="J6256" s="62" t="s">
        <v>4540</v>
      </c>
      <c r="K6256" s="33" t="s">
        <v>561</v>
      </c>
      <c r="L6256" s="33" t="s">
        <v>4541</v>
      </c>
      <c r="M6256" s="1" t="s">
        <v>46544</v>
      </c>
      <c r="N6256" s="33" t="s">
        <v>20</v>
      </c>
      <c r="O6256" s="33" t="s">
        <v>4542</v>
      </c>
      <c r="P6256" s="33" t="s">
        <v>947</v>
      </c>
      <c r="Q6256" s="33" t="s">
        <v>29986</v>
      </c>
      <c r="R6256" s="39" t="s">
        <v>4543</v>
      </c>
      <c r="S6256" s="33" t="s">
        <v>22</v>
      </c>
      <c r="T6256" s="33" t="s">
        <v>21</v>
      </c>
      <c r="U6256" s="33" t="s">
        <v>26682</v>
      </c>
      <c r="V6256" s="33" t="s">
        <v>26484</v>
      </c>
      <c r="W6256" s="33" t="s">
        <v>26485</v>
      </c>
      <c r="X6256" s="33" t="s">
        <v>509</v>
      </c>
      <c r="Y6256" s="33">
        <v>55</v>
      </c>
      <c r="AA6256" s="33" t="s">
        <v>42844</v>
      </c>
      <c r="AB6256" s="33">
        <v>2188</v>
      </c>
      <c r="AC6256" s="103">
        <v>17119</v>
      </c>
    </row>
    <row r="6257" spans="1:29" ht="13" customHeight="1" x14ac:dyDescent="0.2">
      <c r="A6257" s="33" t="s">
        <v>4518</v>
      </c>
      <c r="B6257" s="33">
        <v>68</v>
      </c>
      <c r="C6257" s="33" t="s">
        <v>13</v>
      </c>
      <c r="D6257" s="33" t="s">
        <v>30</v>
      </c>
      <c r="E6257" s="33" t="s">
        <v>4519</v>
      </c>
      <c r="F6257" s="94">
        <v>42018</v>
      </c>
      <c r="G6257" s="33" t="s">
        <v>4520</v>
      </c>
      <c r="H6257" s="33" t="s">
        <v>4521</v>
      </c>
      <c r="I6257" s="33" t="s">
        <v>66</v>
      </c>
      <c r="J6257" s="62" t="s">
        <v>4522</v>
      </c>
      <c r="K6257" s="33" t="s">
        <v>4523</v>
      </c>
      <c r="L6257" s="33" t="s">
        <v>4524</v>
      </c>
      <c r="M6257" s="1" t="s">
        <v>47656</v>
      </c>
      <c r="N6257" s="33" t="s">
        <v>20</v>
      </c>
      <c r="O6257" s="33" t="s">
        <v>4525</v>
      </c>
      <c r="P6257" s="33" t="s">
        <v>947</v>
      </c>
      <c r="Q6257" s="33" t="s">
        <v>29986</v>
      </c>
      <c r="R6257" s="39" t="s">
        <v>4526</v>
      </c>
      <c r="S6257" s="33" t="s">
        <v>22</v>
      </c>
      <c r="T6257" s="33" t="s">
        <v>21</v>
      </c>
      <c r="U6257" s="33" t="s">
        <v>26689</v>
      </c>
      <c r="V6257" s="33" t="s">
        <v>26484</v>
      </c>
      <c r="W6257" s="33" t="s">
        <v>26485</v>
      </c>
      <c r="X6257" s="33" t="s">
        <v>93</v>
      </c>
      <c r="Y6257" s="33">
        <v>54</v>
      </c>
      <c r="AA6257" s="33" t="s">
        <v>42844</v>
      </c>
      <c r="AB6257" s="33">
        <v>2186</v>
      </c>
      <c r="AC6257" s="103">
        <v>15614</v>
      </c>
    </row>
    <row r="6258" spans="1:29" ht="13" customHeight="1" x14ac:dyDescent="0.2">
      <c r="A6258" s="33" t="s">
        <v>4511</v>
      </c>
      <c r="B6258" s="33">
        <v>75</v>
      </c>
      <c r="C6258" s="33" t="s">
        <v>13</v>
      </c>
      <c r="D6258" s="33" t="s">
        <v>30</v>
      </c>
      <c r="F6258" s="94">
        <v>42018</v>
      </c>
      <c r="G6258" s="33" t="s">
        <v>4512</v>
      </c>
      <c r="H6258" s="33" t="s">
        <v>4513</v>
      </c>
      <c r="I6258" s="33" t="s">
        <v>74</v>
      </c>
      <c r="J6258" s="62" t="s">
        <v>4514</v>
      </c>
      <c r="K6258" s="33" t="s">
        <v>35</v>
      </c>
      <c r="L6258" s="33" t="s">
        <v>4515</v>
      </c>
      <c r="M6258" s="1" t="s">
        <v>48374</v>
      </c>
      <c r="N6258" s="33" t="s">
        <v>20</v>
      </c>
      <c r="O6258" s="33" t="s">
        <v>4516</v>
      </c>
      <c r="P6258" s="33" t="s">
        <v>31754</v>
      </c>
      <c r="Q6258" s="33" t="s">
        <v>29986</v>
      </c>
      <c r="R6258" s="39" t="s">
        <v>4517</v>
      </c>
      <c r="S6258" s="33" t="s">
        <v>22</v>
      </c>
      <c r="T6258" s="33" t="s">
        <v>21</v>
      </c>
      <c r="U6258" s="33" t="s">
        <v>26682</v>
      </c>
      <c r="V6258" s="33" t="s">
        <v>26484</v>
      </c>
      <c r="W6258" s="33" t="s">
        <v>26485</v>
      </c>
      <c r="X6258" s="33" t="s">
        <v>93</v>
      </c>
      <c r="Y6258" s="33">
        <v>52</v>
      </c>
      <c r="AA6258" s="33" t="s">
        <v>42844</v>
      </c>
      <c r="AB6258" s="33">
        <v>2187</v>
      </c>
      <c r="AC6258" s="103">
        <v>15618</v>
      </c>
    </row>
    <row r="6259" spans="1:29" ht="13" customHeight="1" x14ac:dyDescent="0.2">
      <c r="A6259" s="33" t="s">
        <v>4504</v>
      </c>
      <c r="B6259" s="33">
        <v>24</v>
      </c>
      <c r="C6259" s="33" t="s">
        <v>13</v>
      </c>
      <c r="D6259" s="33" t="s">
        <v>78</v>
      </c>
      <c r="E6259" s="33" t="s">
        <v>4505</v>
      </c>
      <c r="F6259" s="94">
        <v>42018</v>
      </c>
      <c r="G6259" s="33" t="s">
        <v>4506</v>
      </c>
      <c r="H6259" s="33" t="s">
        <v>3276</v>
      </c>
      <c r="I6259" s="33" t="s">
        <v>121</v>
      </c>
      <c r="J6259" s="62" t="s">
        <v>4507</v>
      </c>
      <c r="K6259" s="33" t="s">
        <v>3278</v>
      </c>
      <c r="L6259" s="33" t="s">
        <v>4508</v>
      </c>
      <c r="M6259" s="1" t="s">
        <v>46504</v>
      </c>
      <c r="N6259" s="33" t="s">
        <v>20</v>
      </c>
      <c r="O6259" s="33" t="s">
        <v>4509</v>
      </c>
      <c r="P6259" s="33" t="s">
        <v>45771</v>
      </c>
      <c r="Q6259" s="33" t="s">
        <v>29986</v>
      </c>
      <c r="R6259" s="39" t="s">
        <v>4510</v>
      </c>
      <c r="S6259" s="33" t="s">
        <v>22</v>
      </c>
      <c r="T6259" s="33" t="s">
        <v>350</v>
      </c>
      <c r="U6259" s="33" t="s">
        <v>26775</v>
      </c>
      <c r="V6259" s="33" t="s">
        <v>26484</v>
      </c>
      <c r="W6259" s="33" t="s">
        <v>26485</v>
      </c>
      <c r="X6259" s="33" t="s">
        <v>93</v>
      </c>
      <c r="Y6259" s="33">
        <v>49</v>
      </c>
      <c r="AA6259" s="33" t="s">
        <v>42842</v>
      </c>
      <c r="AB6259" s="33">
        <v>2189</v>
      </c>
      <c r="AC6259" s="103">
        <v>15619</v>
      </c>
    </row>
    <row r="6260" spans="1:29" ht="13" customHeight="1" x14ac:dyDescent="0.2">
      <c r="A6260" s="33" t="s">
        <v>4527</v>
      </c>
      <c r="B6260" s="33">
        <v>29</v>
      </c>
      <c r="C6260" s="33" t="s">
        <v>13</v>
      </c>
      <c r="D6260" s="33" t="s">
        <v>30</v>
      </c>
      <c r="E6260" s="33" t="s">
        <v>4528</v>
      </c>
      <c r="F6260" s="94">
        <v>42018</v>
      </c>
      <c r="G6260" s="33" t="s">
        <v>4529</v>
      </c>
      <c r="H6260" s="33" t="s">
        <v>4530</v>
      </c>
      <c r="I6260" s="33" t="s">
        <v>399</v>
      </c>
      <c r="J6260" s="62" t="s">
        <v>4531</v>
      </c>
      <c r="K6260" s="33" t="s">
        <v>1200</v>
      </c>
      <c r="L6260" s="33" t="s">
        <v>4532</v>
      </c>
      <c r="M6260" s="1" t="s">
        <v>48375</v>
      </c>
      <c r="N6260" s="33" t="s">
        <v>20</v>
      </c>
      <c r="O6260" s="33" t="s">
        <v>4533</v>
      </c>
      <c r="P6260" s="33" t="s">
        <v>947</v>
      </c>
      <c r="Q6260" s="33" t="s">
        <v>29986</v>
      </c>
      <c r="R6260" s="39" t="s">
        <v>4534</v>
      </c>
      <c r="S6260" s="33" t="s">
        <v>93</v>
      </c>
      <c r="T6260" s="33" t="s">
        <v>350</v>
      </c>
      <c r="U6260" s="33" t="s">
        <v>26775</v>
      </c>
      <c r="V6260" s="33" t="s">
        <v>26484</v>
      </c>
      <c r="W6260" s="33" t="s">
        <v>26485</v>
      </c>
      <c r="X6260" s="33" t="s">
        <v>93</v>
      </c>
      <c r="Y6260" s="33">
        <v>50</v>
      </c>
      <c r="AA6260" s="33" t="s">
        <v>42843</v>
      </c>
      <c r="AB6260" s="33">
        <v>2190</v>
      </c>
      <c r="AC6260" s="103">
        <v>15615</v>
      </c>
    </row>
    <row r="6261" spans="1:29" ht="13" customHeight="1" x14ac:dyDescent="0.2">
      <c r="A6261" s="33" t="s">
        <v>4544</v>
      </c>
      <c r="B6261" s="33">
        <v>34</v>
      </c>
      <c r="C6261" s="33" t="s">
        <v>13</v>
      </c>
      <c r="D6261" s="33" t="s">
        <v>30</v>
      </c>
      <c r="E6261" s="33" t="s">
        <v>4545</v>
      </c>
      <c r="F6261" s="94">
        <v>42017</v>
      </c>
      <c r="G6261" s="33" t="s">
        <v>4546</v>
      </c>
      <c r="H6261" s="33" t="s">
        <v>863</v>
      </c>
      <c r="I6261" s="33" t="s">
        <v>177</v>
      </c>
      <c r="J6261" s="62" t="s">
        <v>4547</v>
      </c>
      <c r="K6261" s="33" t="s">
        <v>430</v>
      </c>
      <c r="L6261" s="33" t="s">
        <v>4548</v>
      </c>
      <c r="M6261" s="1" t="s">
        <v>46140</v>
      </c>
      <c r="N6261" s="33" t="s">
        <v>20</v>
      </c>
      <c r="O6261" s="33" t="s">
        <v>36662</v>
      </c>
      <c r="P6261" s="33" t="s">
        <v>947</v>
      </c>
      <c r="Q6261" s="33" t="s">
        <v>29986</v>
      </c>
      <c r="R6261" s="39" t="s">
        <v>4549</v>
      </c>
      <c r="S6261" s="33" t="s">
        <v>93</v>
      </c>
      <c r="T6261" s="33" t="s">
        <v>21</v>
      </c>
      <c r="U6261" s="33" t="s">
        <v>26689</v>
      </c>
      <c r="V6261" s="33" t="s">
        <v>26484</v>
      </c>
      <c r="W6261" s="33" t="s">
        <v>26486</v>
      </c>
      <c r="X6261" s="33" t="s">
        <v>509</v>
      </c>
      <c r="Y6261" s="33">
        <v>46</v>
      </c>
      <c r="AA6261" s="33" t="s">
        <v>42842</v>
      </c>
      <c r="AB6261" s="33">
        <v>2184</v>
      </c>
      <c r="AC6261" s="103">
        <v>15612</v>
      </c>
    </row>
    <row r="6262" spans="1:29" ht="13" customHeight="1" x14ac:dyDescent="0.2">
      <c r="A6262" s="33" t="s">
        <v>4550</v>
      </c>
      <c r="B6262" s="33">
        <v>43</v>
      </c>
      <c r="C6262" s="33" t="s">
        <v>13</v>
      </c>
      <c r="D6262" s="33" t="s">
        <v>30</v>
      </c>
      <c r="E6262" s="33" t="s">
        <v>4551</v>
      </c>
      <c r="F6262" s="94">
        <v>42017</v>
      </c>
      <c r="G6262" s="33" t="s">
        <v>4552</v>
      </c>
      <c r="H6262" s="33" t="s">
        <v>4553</v>
      </c>
      <c r="I6262" s="33" t="s">
        <v>66</v>
      </c>
      <c r="J6262" s="62" t="s">
        <v>4554</v>
      </c>
      <c r="K6262" s="33" t="s">
        <v>4555</v>
      </c>
      <c r="L6262" s="33" t="s">
        <v>4556</v>
      </c>
      <c r="M6262" s="1" t="s">
        <v>48376</v>
      </c>
      <c r="N6262" s="33" t="s">
        <v>20</v>
      </c>
      <c r="O6262" s="33" t="s">
        <v>4557</v>
      </c>
      <c r="P6262" s="33" t="s">
        <v>42395</v>
      </c>
      <c r="Q6262" s="33" t="s">
        <v>29986</v>
      </c>
      <c r="R6262" s="39" t="s">
        <v>4558</v>
      </c>
      <c r="S6262" s="33" t="s">
        <v>509</v>
      </c>
      <c r="T6262" s="33" t="s">
        <v>21</v>
      </c>
      <c r="U6262" s="33" t="s">
        <v>26682</v>
      </c>
      <c r="V6262" s="33" t="s">
        <v>26482</v>
      </c>
      <c r="W6262" s="33" t="s">
        <v>26485</v>
      </c>
      <c r="X6262" s="33" t="s">
        <v>93</v>
      </c>
      <c r="Y6262" s="33">
        <v>48</v>
      </c>
      <c r="AA6262" s="33" t="s">
        <v>42843</v>
      </c>
      <c r="AB6262" s="33">
        <v>2185</v>
      </c>
      <c r="AC6262" s="103">
        <v>15613</v>
      </c>
    </row>
    <row r="6263" spans="1:29" ht="13" customHeight="1" x14ac:dyDescent="0.2">
      <c r="A6263" s="33" t="s">
        <v>4564</v>
      </c>
      <c r="B6263" s="33">
        <v>23</v>
      </c>
      <c r="C6263" s="33" t="s">
        <v>13</v>
      </c>
      <c r="D6263" s="33" t="s">
        <v>41</v>
      </c>
      <c r="F6263" s="94">
        <v>42015</v>
      </c>
      <c r="G6263" s="33" t="s">
        <v>4565</v>
      </c>
      <c r="H6263" s="33" t="s">
        <v>3377</v>
      </c>
      <c r="I6263" s="33" t="s">
        <v>38</v>
      </c>
      <c r="J6263" s="62" t="s">
        <v>3378</v>
      </c>
      <c r="K6263" s="33" t="s">
        <v>91</v>
      </c>
      <c r="L6263" s="33" t="s">
        <v>383</v>
      </c>
      <c r="M6263" s="1" t="s">
        <v>45973</v>
      </c>
      <c r="N6263" s="33" t="s">
        <v>20</v>
      </c>
      <c r="O6263" s="33" t="s">
        <v>4566</v>
      </c>
      <c r="P6263" s="33" t="s">
        <v>45771</v>
      </c>
      <c r="Q6263" s="33" t="s">
        <v>29986</v>
      </c>
      <c r="R6263" s="39" t="s">
        <v>4567</v>
      </c>
      <c r="S6263" s="33" t="s">
        <v>93</v>
      </c>
      <c r="T6263" s="33" t="s">
        <v>21</v>
      </c>
      <c r="U6263" s="33" t="s">
        <v>26689</v>
      </c>
      <c r="V6263" s="33" t="s">
        <v>26484</v>
      </c>
      <c r="W6263" s="33" t="s">
        <v>26485</v>
      </c>
      <c r="X6263" s="33" t="s">
        <v>93</v>
      </c>
      <c r="Y6263" s="33">
        <v>43</v>
      </c>
      <c r="AA6263" s="33" t="s">
        <v>42842</v>
      </c>
      <c r="AB6263" s="33">
        <v>2182</v>
      </c>
      <c r="AC6263" s="103">
        <v>15610</v>
      </c>
    </row>
    <row r="6264" spans="1:29" ht="13" customHeight="1" x14ac:dyDescent="0.2">
      <c r="A6264" s="33" t="s">
        <v>4559</v>
      </c>
      <c r="B6264" s="33">
        <v>29</v>
      </c>
      <c r="C6264" s="33" t="s">
        <v>13</v>
      </c>
      <c r="D6264" s="33" t="s">
        <v>41</v>
      </c>
      <c r="F6264" s="94">
        <v>42015</v>
      </c>
      <c r="G6264" s="33" t="s">
        <v>4560</v>
      </c>
      <c r="H6264" s="33" t="s">
        <v>248</v>
      </c>
      <c r="I6264" s="33" t="s">
        <v>249</v>
      </c>
      <c r="J6264" s="62" t="s">
        <v>4561</v>
      </c>
      <c r="K6264" s="33" t="s">
        <v>524</v>
      </c>
      <c r="L6264" s="33" t="s">
        <v>250</v>
      </c>
      <c r="M6264" s="1" t="s">
        <v>46072</v>
      </c>
      <c r="N6264" s="33" t="s">
        <v>4952</v>
      </c>
      <c r="O6264" s="33" t="s">
        <v>4562</v>
      </c>
      <c r="P6264" s="33" t="s">
        <v>45771</v>
      </c>
      <c r="Q6264" s="33" t="s">
        <v>29986</v>
      </c>
      <c r="R6264" s="39" t="s">
        <v>4563</v>
      </c>
      <c r="S6264" s="33" t="s">
        <v>93</v>
      </c>
      <c r="T6264" s="33" t="s">
        <v>21</v>
      </c>
      <c r="U6264" s="33" t="s">
        <v>26689</v>
      </c>
      <c r="V6264" s="33" t="s">
        <v>26484</v>
      </c>
      <c r="W6264" s="33" t="s">
        <v>26486</v>
      </c>
      <c r="X6264" s="33" t="s">
        <v>93</v>
      </c>
      <c r="Y6264" s="33">
        <v>45</v>
      </c>
      <c r="AA6264" s="33" t="s">
        <v>42842</v>
      </c>
      <c r="AB6264" s="33">
        <v>2183</v>
      </c>
      <c r="AC6264" s="103">
        <v>15609</v>
      </c>
    </row>
    <row r="6265" spans="1:29" ht="13" customHeight="1" x14ac:dyDescent="0.2">
      <c r="A6265" s="33" t="s">
        <v>4568</v>
      </c>
      <c r="B6265" s="33">
        <v>39</v>
      </c>
      <c r="C6265" s="33" t="s">
        <v>13</v>
      </c>
      <c r="D6265" s="33" t="s">
        <v>30</v>
      </c>
      <c r="E6265" s="33" t="s">
        <v>4569</v>
      </c>
      <c r="F6265" s="94">
        <v>42015</v>
      </c>
      <c r="G6265" s="33" t="s">
        <v>4570</v>
      </c>
      <c r="H6265" s="33" t="s">
        <v>4571</v>
      </c>
      <c r="I6265" s="33" t="s">
        <v>37</v>
      </c>
      <c r="J6265" s="62" t="s">
        <v>4572</v>
      </c>
      <c r="K6265" s="33" t="s">
        <v>879</v>
      </c>
      <c r="L6265" s="33" t="s">
        <v>4573</v>
      </c>
      <c r="M6265" s="1" t="s">
        <v>48377</v>
      </c>
      <c r="N6265" s="33" t="s">
        <v>20</v>
      </c>
      <c r="O6265" s="33" t="s">
        <v>4574</v>
      </c>
      <c r="P6265" s="33" t="s">
        <v>947</v>
      </c>
      <c r="Q6265" s="33" t="s">
        <v>29986</v>
      </c>
      <c r="R6265" s="39" t="s">
        <v>4575</v>
      </c>
      <c r="S6265" s="33" t="s">
        <v>509</v>
      </c>
      <c r="T6265" s="33" t="s">
        <v>21</v>
      </c>
      <c r="U6265" s="33" t="s">
        <v>26689</v>
      </c>
      <c r="V6265" s="33" t="s">
        <v>26484</v>
      </c>
      <c r="W6265" s="33" t="s">
        <v>26485</v>
      </c>
      <c r="X6265" s="33" t="s">
        <v>93</v>
      </c>
      <c r="Y6265" s="33">
        <v>42</v>
      </c>
      <c r="AA6265" s="33" t="s">
        <v>42843</v>
      </c>
      <c r="AB6265" s="33">
        <v>2181</v>
      </c>
      <c r="AC6265" s="103">
        <v>15608</v>
      </c>
    </row>
    <row r="6266" spans="1:29" ht="13" customHeight="1" x14ac:dyDescent="0.2">
      <c r="A6266" s="33" t="s">
        <v>4576</v>
      </c>
      <c r="B6266" s="33">
        <v>71</v>
      </c>
      <c r="C6266" s="33" t="s">
        <v>13</v>
      </c>
      <c r="D6266" s="33" t="s">
        <v>30</v>
      </c>
      <c r="F6266" s="94">
        <v>42013</v>
      </c>
      <c r="G6266" s="33" t="s">
        <v>4577</v>
      </c>
      <c r="H6266" s="33" t="s">
        <v>4578</v>
      </c>
      <c r="I6266" s="33" t="s">
        <v>915</v>
      </c>
      <c r="J6266" s="62" t="s">
        <v>4579</v>
      </c>
      <c r="K6266" s="33" t="s">
        <v>2099</v>
      </c>
      <c r="L6266" s="33" t="s">
        <v>4580</v>
      </c>
      <c r="M6266" s="1" t="s">
        <v>48378</v>
      </c>
      <c r="N6266" s="33" t="s">
        <v>20</v>
      </c>
      <c r="O6266" s="33" t="s">
        <v>4581</v>
      </c>
      <c r="P6266" s="33" t="s">
        <v>504</v>
      </c>
      <c r="Q6266" s="33" t="s">
        <v>29986</v>
      </c>
      <c r="R6266" s="39" t="s">
        <v>4582</v>
      </c>
      <c r="S6266" s="33" t="s">
        <v>93</v>
      </c>
      <c r="T6266" s="33" t="s">
        <v>21</v>
      </c>
      <c r="U6266" s="33" t="s">
        <v>26689</v>
      </c>
      <c r="V6266" s="33" t="s">
        <v>26484</v>
      </c>
      <c r="W6266" s="33" t="s">
        <v>26485</v>
      </c>
      <c r="X6266" s="33" t="s">
        <v>93</v>
      </c>
      <c r="Y6266" s="33">
        <v>38</v>
      </c>
      <c r="AA6266" s="33" t="s">
        <v>42843</v>
      </c>
      <c r="AB6266" s="33">
        <v>2180</v>
      </c>
      <c r="AC6266" s="103">
        <v>15606</v>
      </c>
    </row>
    <row r="6267" spans="1:29" ht="13" customHeight="1" x14ac:dyDescent="0.2">
      <c r="A6267" s="33" t="s">
        <v>4583</v>
      </c>
      <c r="B6267" s="33">
        <v>49</v>
      </c>
      <c r="C6267" s="33" t="s">
        <v>13</v>
      </c>
      <c r="D6267" s="33" t="s">
        <v>30</v>
      </c>
      <c r="E6267" s="33" t="s">
        <v>4584</v>
      </c>
      <c r="F6267" s="94">
        <v>42012</v>
      </c>
      <c r="G6267" s="33" t="s">
        <v>4585</v>
      </c>
      <c r="H6267" s="33" t="s">
        <v>4586</v>
      </c>
      <c r="I6267" s="33" t="s">
        <v>220</v>
      </c>
      <c r="J6267" s="62" t="s">
        <v>4587</v>
      </c>
      <c r="K6267" s="33" t="s">
        <v>4588</v>
      </c>
      <c r="L6267" s="33" t="s">
        <v>4589</v>
      </c>
      <c r="M6267" s="1" t="s">
        <v>48379</v>
      </c>
      <c r="N6267" s="33" t="s">
        <v>20</v>
      </c>
      <c r="O6267" s="33" t="s">
        <v>4590</v>
      </c>
      <c r="P6267" s="33" t="s">
        <v>947</v>
      </c>
      <c r="Q6267" s="33" t="s">
        <v>29986</v>
      </c>
      <c r="R6267" s="39" t="s">
        <v>4591</v>
      </c>
      <c r="S6267" s="33" t="s">
        <v>509</v>
      </c>
      <c r="T6267" s="33" t="s">
        <v>21</v>
      </c>
      <c r="U6267" s="33" t="s">
        <v>26689</v>
      </c>
      <c r="V6267" s="33" t="s">
        <v>26484</v>
      </c>
      <c r="W6267" s="33" t="s">
        <v>26485</v>
      </c>
      <c r="X6267" s="33" t="s">
        <v>509</v>
      </c>
      <c r="Y6267" s="33">
        <v>37</v>
      </c>
      <c r="AA6267" s="33" t="s">
        <v>42844</v>
      </c>
      <c r="AB6267" s="33">
        <v>2176</v>
      </c>
      <c r="AC6267" s="103">
        <v>15602</v>
      </c>
    </row>
    <row r="6268" spans="1:29" ht="13" customHeight="1" x14ac:dyDescent="0.2">
      <c r="A6268" s="33" t="s">
        <v>4592</v>
      </c>
      <c r="B6268" s="33">
        <v>36</v>
      </c>
      <c r="C6268" s="33" t="s">
        <v>13</v>
      </c>
      <c r="D6268" s="33" t="s">
        <v>78</v>
      </c>
      <c r="E6268" s="33" t="s">
        <v>4593</v>
      </c>
      <c r="F6268" s="94">
        <v>42012</v>
      </c>
      <c r="G6268" s="33" t="s">
        <v>4594</v>
      </c>
      <c r="H6268" s="33" t="s">
        <v>4595</v>
      </c>
      <c r="I6268" s="33" t="s">
        <v>915</v>
      </c>
      <c r="J6268" s="62" t="s">
        <v>4596</v>
      </c>
      <c r="K6268" s="33" t="s">
        <v>619</v>
      </c>
      <c r="L6268" s="33" t="s">
        <v>4597</v>
      </c>
      <c r="M6268" s="1" t="s">
        <v>48380</v>
      </c>
      <c r="N6268" s="33" t="s">
        <v>20</v>
      </c>
      <c r="O6268" s="33" t="s">
        <v>4598</v>
      </c>
      <c r="P6268" s="33" t="s">
        <v>45771</v>
      </c>
      <c r="Q6268" s="33" t="s">
        <v>29986</v>
      </c>
      <c r="R6268"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268" s="33" t="s">
        <v>93</v>
      </c>
      <c r="T6268" s="33" t="s">
        <v>45897</v>
      </c>
      <c r="U6268" s="33" t="s">
        <v>49804</v>
      </c>
      <c r="V6268" s="33" t="s">
        <v>26484</v>
      </c>
      <c r="W6268" s="33" t="s">
        <v>26485</v>
      </c>
      <c r="X6268" s="33" t="s">
        <v>93</v>
      </c>
      <c r="Y6268" s="33">
        <v>36</v>
      </c>
      <c r="AA6268" s="33" t="s">
        <v>42843</v>
      </c>
      <c r="AB6268" s="33">
        <v>2178</v>
      </c>
      <c r="AC6268" s="103">
        <v>15600</v>
      </c>
    </row>
    <row r="6269" spans="1:29" ht="13" customHeight="1" x14ac:dyDescent="0.2">
      <c r="A6269" s="33" t="s">
        <v>4599</v>
      </c>
      <c r="B6269" s="33">
        <v>42</v>
      </c>
      <c r="C6269" s="33" t="s">
        <v>13</v>
      </c>
      <c r="D6269" s="33" t="s">
        <v>30</v>
      </c>
      <c r="E6269" s="33" t="s">
        <v>4600</v>
      </c>
      <c r="F6269" s="94">
        <v>42012</v>
      </c>
      <c r="G6269" s="33" t="s">
        <v>4601</v>
      </c>
      <c r="H6269" s="33" t="s">
        <v>219</v>
      </c>
      <c r="I6269" s="33" t="s">
        <v>220</v>
      </c>
      <c r="J6269" s="62" t="s">
        <v>4602</v>
      </c>
      <c r="K6269" s="33" t="s">
        <v>561</v>
      </c>
      <c r="L6269" s="33" t="s">
        <v>221</v>
      </c>
      <c r="M6269" s="1" t="s">
        <v>46001</v>
      </c>
      <c r="N6269" s="33" t="s">
        <v>20</v>
      </c>
      <c r="O6269" s="33" t="s">
        <v>4603</v>
      </c>
      <c r="P6269" s="33" t="s">
        <v>45771</v>
      </c>
      <c r="Q6269" s="33" t="s">
        <v>29986</v>
      </c>
      <c r="R6269" s="39" t="s">
        <v>4604</v>
      </c>
      <c r="S6269" s="33" t="s">
        <v>22</v>
      </c>
      <c r="T6269" s="33" t="s">
        <v>28</v>
      </c>
      <c r="U6269" s="33" t="s">
        <v>26516</v>
      </c>
      <c r="V6269" s="33" t="s">
        <v>26484</v>
      </c>
      <c r="W6269" s="33" t="s">
        <v>26485</v>
      </c>
      <c r="X6269" s="33" t="s">
        <v>509</v>
      </c>
      <c r="Y6269" s="33">
        <v>32</v>
      </c>
      <c r="AA6269" s="33" t="s">
        <v>42844</v>
      </c>
      <c r="AB6269" s="33">
        <v>2177</v>
      </c>
      <c r="AC6269" s="103">
        <v>15601</v>
      </c>
    </row>
    <row r="6270" spans="1:29" ht="13" customHeight="1" x14ac:dyDescent="0.2">
      <c r="A6270" s="33" t="s">
        <v>4605</v>
      </c>
      <c r="B6270" s="33">
        <v>28</v>
      </c>
      <c r="C6270" s="33" t="s">
        <v>13</v>
      </c>
      <c r="D6270" s="33" t="s">
        <v>30</v>
      </c>
      <c r="E6270" s="33" t="s">
        <v>4606</v>
      </c>
      <c r="F6270" s="94">
        <v>42012</v>
      </c>
      <c r="G6270" s="33" t="s">
        <v>4607</v>
      </c>
      <c r="H6270" s="33" t="s">
        <v>4608</v>
      </c>
      <c r="I6270" s="33" t="s">
        <v>795</v>
      </c>
      <c r="J6270" s="62" t="s">
        <v>4609</v>
      </c>
      <c r="K6270" s="33" t="s">
        <v>4208</v>
      </c>
      <c r="L6270" s="33" t="s">
        <v>4610</v>
      </c>
      <c r="M6270" s="1" t="s">
        <v>48381</v>
      </c>
      <c r="N6270" s="33" t="s">
        <v>20</v>
      </c>
      <c r="O6270" s="33" t="s">
        <v>4611</v>
      </c>
      <c r="P6270" s="33" t="s">
        <v>49741</v>
      </c>
      <c r="Q6270" s="33" t="s">
        <v>29986</v>
      </c>
      <c r="R6270" s="39" t="s">
        <v>4612</v>
      </c>
      <c r="S6270" s="33" t="s">
        <v>93</v>
      </c>
      <c r="T6270" s="33" t="s">
        <v>350</v>
      </c>
      <c r="U6270" s="33" t="s">
        <v>26775</v>
      </c>
      <c r="V6270" s="33" t="s">
        <v>26487</v>
      </c>
      <c r="W6270" s="33" t="s">
        <v>26485</v>
      </c>
      <c r="X6270" s="33" t="s">
        <v>93</v>
      </c>
      <c r="Y6270" s="33">
        <v>29</v>
      </c>
      <c r="AA6270" s="33" t="s">
        <v>42843</v>
      </c>
      <c r="AB6270" s="33">
        <v>2179</v>
      </c>
      <c r="AC6270" s="103">
        <v>15603</v>
      </c>
    </row>
    <row r="6271" spans="1:29" ht="13" customHeight="1" x14ac:dyDescent="0.2">
      <c r="A6271" s="33" t="s">
        <v>4638</v>
      </c>
      <c r="B6271" s="33">
        <v>30</v>
      </c>
      <c r="C6271" s="33" t="s">
        <v>13</v>
      </c>
      <c r="D6271" s="33" t="s">
        <v>30</v>
      </c>
      <c r="E6271" s="33" t="s">
        <v>4639</v>
      </c>
      <c r="F6271" s="94">
        <v>42011</v>
      </c>
      <c r="G6271" s="33" t="s">
        <v>4640</v>
      </c>
      <c r="H6271" s="33" t="s">
        <v>1728</v>
      </c>
      <c r="I6271" s="33" t="s">
        <v>341</v>
      </c>
      <c r="J6271" s="62" t="s">
        <v>4641</v>
      </c>
      <c r="K6271" s="33" t="s">
        <v>1730</v>
      </c>
      <c r="L6271" s="33" t="s">
        <v>1731</v>
      </c>
      <c r="M6271" s="1" t="s">
        <v>46786</v>
      </c>
      <c r="N6271" s="33" t="s">
        <v>20</v>
      </c>
      <c r="O6271" s="33" t="s">
        <v>36663</v>
      </c>
      <c r="P6271" s="33" t="s">
        <v>45771</v>
      </c>
      <c r="Q6271" s="33" t="s">
        <v>29986</v>
      </c>
      <c r="R6271" s="39" t="s">
        <v>4642</v>
      </c>
      <c r="S6271" s="33" t="s">
        <v>93</v>
      </c>
      <c r="T6271" s="33" t="s">
        <v>21</v>
      </c>
      <c r="U6271" s="33" t="s">
        <v>26689</v>
      </c>
      <c r="V6271" s="33" t="s">
        <v>26484</v>
      </c>
      <c r="W6271" s="33" t="s">
        <v>26483</v>
      </c>
      <c r="X6271" s="33" t="s">
        <v>93</v>
      </c>
      <c r="Y6271" s="33">
        <v>25</v>
      </c>
      <c r="AA6271" s="33" t="s">
        <v>42842</v>
      </c>
      <c r="AB6271" s="33">
        <v>2171</v>
      </c>
      <c r="AC6271" s="103">
        <v>15594</v>
      </c>
    </row>
    <row r="6272" spans="1:29" ht="13" customHeight="1" x14ac:dyDescent="0.2">
      <c r="A6272" s="33" t="s">
        <v>4619</v>
      </c>
      <c r="B6272" s="33">
        <v>31</v>
      </c>
      <c r="C6272" s="33" t="s">
        <v>13</v>
      </c>
      <c r="D6272" s="33" t="s">
        <v>78</v>
      </c>
      <c r="E6272" s="33" t="s">
        <v>4620</v>
      </c>
      <c r="F6272" s="94">
        <v>42011</v>
      </c>
      <c r="G6272" s="33" t="s">
        <v>4621</v>
      </c>
      <c r="H6272" s="33" t="s">
        <v>4622</v>
      </c>
      <c r="I6272" s="33" t="s">
        <v>66</v>
      </c>
      <c r="J6272" s="62" t="s">
        <v>4623</v>
      </c>
      <c r="K6272" s="33" t="s">
        <v>4523</v>
      </c>
      <c r="L6272" s="33" t="s">
        <v>4624</v>
      </c>
      <c r="M6272" s="1" t="s">
        <v>48382</v>
      </c>
      <c r="N6272" s="33" t="s">
        <v>20</v>
      </c>
      <c r="O6272" s="33" t="s">
        <v>4625</v>
      </c>
      <c r="P6272" s="33" t="s">
        <v>504</v>
      </c>
      <c r="Q6272" s="33" t="s">
        <v>29986</v>
      </c>
      <c r="R6272" s="39" t="s">
        <v>4626</v>
      </c>
      <c r="S6272" s="33" t="s">
        <v>93</v>
      </c>
      <c r="T6272" s="33" t="s">
        <v>21</v>
      </c>
      <c r="U6272" s="33" t="s">
        <v>26689</v>
      </c>
      <c r="V6272" s="33" t="s">
        <v>26484</v>
      </c>
      <c r="W6272" s="33" t="s">
        <v>26485</v>
      </c>
      <c r="X6272" s="33" t="s">
        <v>93</v>
      </c>
      <c r="Y6272" s="33">
        <v>21</v>
      </c>
      <c r="AA6272" s="33" t="s">
        <v>42843</v>
      </c>
      <c r="AB6272" s="33">
        <v>2170</v>
      </c>
      <c r="AC6272" s="103">
        <v>15597</v>
      </c>
    </row>
    <row r="6273" spans="1:29" ht="13" customHeight="1" x14ac:dyDescent="0.2">
      <c r="A6273" s="33" t="s">
        <v>4627</v>
      </c>
      <c r="B6273" s="33">
        <v>37</v>
      </c>
      <c r="C6273" s="33" t="s">
        <v>13</v>
      </c>
      <c r="D6273" s="33" t="s">
        <v>78</v>
      </c>
      <c r="F6273" s="94">
        <v>42011</v>
      </c>
      <c r="G6273" s="33" t="s">
        <v>4628</v>
      </c>
      <c r="H6273" s="33" t="s">
        <v>976</v>
      </c>
      <c r="I6273" s="33" t="s">
        <v>18</v>
      </c>
      <c r="J6273" s="62" t="s">
        <v>4629</v>
      </c>
      <c r="K6273" s="33" t="s">
        <v>2382</v>
      </c>
      <c r="L6273" s="33" t="s">
        <v>977</v>
      </c>
      <c r="M6273" s="1" t="s">
        <v>46691</v>
      </c>
      <c r="N6273" s="33" t="s">
        <v>20</v>
      </c>
      <c r="O6273" s="33" t="s">
        <v>4630</v>
      </c>
      <c r="P6273" s="33" t="s">
        <v>504</v>
      </c>
      <c r="Q6273" s="33" t="s">
        <v>29986</v>
      </c>
      <c r="R6273" s="39" t="s">
        <v>4631</v>
      </c>
      <c r="S6273" s="33" t="s">
        <v>93</v>
      </c>
      <c r="T6273" s="33" t="s">
        <v>21</v>
      </c>
      <c r="U6273" s="33" t="s">
        <v>26689</v>
      </c>
      <c r="V6273" s="33" t="s">
        <v>26484</v>
      </c>
      <c r="W6273" s="33" t="s">
        <v>26486</v>
      </c>
      <c r="X6273" s="33" t="s">
        <v>509</v>
      </c>
      <c r="Y6273" s="33">
        <v>27</v>
      </c>
      <c r="AA6273" s="33" t="s">
        <v>42842</v>
      </c>
      <c r="AB6273" s="33">
        <v>2172</v>
      </c>
      <c r="AC6273" s="103">
        <v>15595</v>
      </c>
    </row>
    <row r="6274" spans="1:29" ht="13" customHeight="1" x14ac:dyDescent="0.2">
      <c r="A6274" s="33" t="s">
        <v>4613</v>
      </c>
      <c r="B6274" s="33">
        <v>41</v>
      </c>
      <c r="C6274" s="33" t="s">
        <v>13</v>
      </c>
      <c r="D6274" s="33" t="s">
        <v>78</v>
      </c>
      <c r="E6274" s="33" t="s">
        <v>4614</v>
      </c>
      <c r="F6274" s="94">
        <v>42011</v>
      </c>
      <c r="G6274" s="33" t="s">
        <v>4615</v>
      </c>
      <c r="H6274" s="33" t="s">
        <v>1199</v>
      </c>
      <c r="I6274" s="33" t="s">
        <v>62</v>
      </c>
      <c r="J6274" s="62" t="s">
        <v>4616</v>
      </c>
      <c r="K6274" s="33" t="s">
        <v>1200</v>
      </c>
      <c r="L6274" s="33" t="s">
        <v>11422</v>
      </c>
      <c r="M6274" s="1" t="s">
        <v>45979</v>
      </c>
      <c r="N6274" s="33" t="s">
        <v>20</v>
      </c>
      <c r="O6274" s="33" t="s">
        <v>4617</v>
      </c>
      <c r="P6274" s="33" t="s">
        <v>504</v>
      </c>
      <c r="Q6274" s="33" t="s">
        <v>29986</v>
      </c>
      <c r="R6274" s="39" t="s">
        <v>4618</v>
      </c>
      <c r="S6274" s="33" t="s">
        <v>509</v>
      </c>
      <c r="T6274" s="33" t="s">
        <v>21</v>
      </c>
      <c r="U6274" s="33" t="s">
        <v>26682</v>
      </c>
      <c r="V6274" s="33" t="s">
        <v>26482</v>
      </c>
      <c r="W6274" s="33" t="s">
        <v>26485</v>
      </c>
      <c r="X6274" s="33" t="s">
        <v>93</v>
      </c>
      <c r="Y6274" s="33">
        <v>22</v>
      </c>
      <c r="AA6274" s="33" t="s">
        <v>42844</v>
      </c>
      <c r="AB6274" s="33">
        <v>2173</v>
      </c>
      <c r="AC6274" s="103">
        <v>15596</v>
      </c>
    </row>
    <row r="6275" spans="1:29" ht="13" customHeight="1" x14ac:dyDescent="0.2">
      <c r="A6275" s="33" t="s">
        <v>4632</v>
      </c>
      <c r="B6275" s="33">
        <v>42</v>
      </c>
      <c r="C6275" s="33" t="s">
        <v>13</v>
      </c>
      <c r="D6275" s="33" t="s">
        <v>78</v>
      </c>
      <c r="E6275" s="33" t="s">
        <v>4633</v>
      </c>
      <c r="F6275" s="94">
        <v>42011</v>
      </c>
      <c r="G6275" s="33" t="s">
        <v>4634</v>
      </c>
      <c r="H6275" s="33" t="s">
        <v>3047</v>
      </c>
      <c r="I6275" s="33" t="s">
        <v>429</v>
      </c>
      <c r="J6275" s="62" t="s">
        <v>4635</v>
      </c>
      <c r="K6275" s="33" t="s">
        <v>2005</v>
      </c>
      <c r="L6275" s="33" t="s">
        <v>36233</v>
      </c>
      <c r="M6275" s="1" t="s">
        <v>48383</v>
      </c>
      <c r="N6275" s="33" t="s">
        <v>362</v>
      </c>
      <c r="O6275" s="33" t="s">
        <v>4637</v>
      </c>
      <c r="P6275" s="33" t="s">
        <v>45771</v>
      </c>
      <c r="Q6275" s="33" t="s">
        <v>29986</v>
      </c>
      <c r="R6275"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275" s="33" t="s">
        <v>22</v>
      </c>
      <c r="T6275" s="33" t="s">
        <v>45897</v>
      </c>
      <c r="U6275" s="51" t="s">
        <v>49804</v>
      </c>
      <c r="AA6275" s="33" t="s">
        <v>42844</v>
      </c>
      <c r="AB6275" s="33">
        <v>2174</v>
      </c>
      <c r="AC6275" s="103">
        <v>15598</v>
      </c>
    </row>
    <row r="6276" spans="1:29" ht="13" customHeight="1" x14ac:dyDescent="0.2">
      <c r="A6276" s="33" t="s">
        <v>4643</v>
      </c>
      <c r="B6276" s="33">
        <v>31</v>
      </c>
      <c r="C6276" s="33" t="s">
        <v>13</v>
      </c>
      <c r="D6276" s="33" t="s">
        <v>30</v>
      </c>
      <c r="E6276" s="33" t="s">
        <v>4644</v>
      </c>
      <c r="F6276" s="94">
        <v>42011</v>
      </c>
      <c r="G6276" s="33" t="s">
        <v>4645</v>
      </c>
      <c r="H6276" s="33" t="s">
        <v>4646</v>
      </c>
      <c r="I6276" s="33" t="s">
        <v>37</v>
      </c>
      <c r="J6276" s="62" t="s">
        <v>4647</v>
      </c>
      <c r="K6276" s="33" t="s">
        <v>81</v>
      </c>
      <c r="L6276" s="33" t="s">
        <v>4648</v>
      </c>
      <c r="M6276" s="1" t="s">
        <v>48384</v>
      </c>
      <c r="N6276" s="33" t="s">
        <v>20</v>
      </c>
      <c r="O6276" s="33" t="s">
        <v>4649</v>
      </c>
      <c r="P6276" s="33" t="s">
        <v>45771</v>
      </c>
      <c r="Q6276" s="33" t="s">
        <v>29986</v>
      </c>
      <c r="R6276" s="39" t="s">
        <v>4650</v>
      </c>
      <c r="S6276" s="33" t="s">
        <v>22</v>
      </c>
      <c r="T6276" s="33" t="s">
        <v>350</v>
      </c>
      <c r="U6276" s="33" t="s">
        <v>42859</v>
      </c>
      <c r="Z6276" s="33" t="s">
        <v>42353</v>
      </c>
      <c r="AA6276" s="33" t="s">
        <v>42842</v>
      </c>
      <c r="AB6276" s="33">
        <v>2175</v>
      </c>
      <c r="AC6276" s="103">
        <v>15599</v>
      </c>
    </row>
    <row r="6277" spans="1:29" ht="13" customHeight="1" x14ac:dyDescent="0.2">
      <c r="A6277" s="33" t="s">
        <v>4661</v>
      </c>
      <c r="B6277" s="33">
        <v>25</v>
      </c>
      <c r="C6277" s="33" t="s">
        <v>13</v>
      </c>
      <c r="D6277" s="33" t="s">
        <v>30</v>
      </c>
      <c r="E6277" s="33" t="s">
        <v>4662</v>
      </c>
      <c r="F6277" s="94">
        <v>42010</v>
      </c>
      <c r="G6277" s="33" t="s">
        <v>4663</v>
      </c>
      <c r="H6277" s="33" t="s">
        <v>1641</v>
      </c>
      <c r="I6277" s="33" t="s">
        <v>38</v>
      </c>
      <c r="J6277" s="62" t="s">
        <v>4664</v>
      </c>
      <c r="K6277" s="33" t="s">
        <v>1643</v>
      </c>
      <c r="L6277" s="33" t="s">
        <v>1644</v>
      </c>
      <c r="M6277" s="1" t="s">
        <v>46709</v>
      </c>
      <c r="N6277" s="33" t="s">
        <v>4952</v>
      </c>
      <c r="O6277" s="33" t="s">
        <v>4665</v>
      </c>
      <c r="P6277" s="33" t="s">
        <v>947</v>
      </c>
      <c r="Q6277" s="33" t="s">
        <v>29986</v>
      </c>
      <c r="R6277" s="39" t="s">
        <v>4666</v>
      </c>
      <c r="S6277" s="33" t="s">
        <v>901</v>
      </c>
      <c r="T6277" s="33" t="s">
        <v>21</v>
      </c>
      <c r="U6277" s="33" t="s">
        <v>26682</v>
      </c>
      <c r="V6277" s="33" t="s">
        <v>26484</v>
      </c>
      <c r="W6277" s="33" t="s">
        <v>26485</v>
      </c>
      <c r="X6277" s="33" t="s">
        <v>93</v>
      </c>
      <c r="Y6277" s="33">
        <v>19</v>
      </c>
      <c r="AA6277" s="33" t="s">
        <v>42844</v>
      </c>
      <c r="AB6277" s="33">
        <v>2166</v>
      </c>
      <c r="AC6277" s="103">
        <v>15589</v>
      </c>
    </row>
    <row r="6278" spans="1:29" ht="13" customHeight="1" x14ac:dyDescent="0.2">
      <c r="A6278" s="33" t="s">
        <v>4667</v>
      </c>
      <c r="B6278" s="33">
        <v>35</v>
      </c>
      <c r="C6278" s="33" t="s">
        <v>13</v>
      </c>
      <c r="D6278" s="33" t="s">
        <v>30</v>
      </c>
      <c r="E6278" s="33" t="s">
        <v>4668</v>
      </c>
      <c r="F6278" s="94">
        <v>42010</v>
      </c>
      <c r="G6278" s="33" t="s">
        <v>4669</v>
      </c>
      <c r="H6278" s="33" t="s">
        <v>4670</v>
      </c>
      <c r="I6278" s="33" t="s">
        <v>336</v>
      </c>
      <c r="J6278" s="62" t="s">
        <v>4671</v>
      </c>
      <c r="K6278" s="33" t="s">
        <v>4672</v>
      </c>
      <c r="L6278" s="33" t="s">
        <v>36262</v>
      </c>
      <c r="M6278" s="1" t="s">
        <v>48385</v>
      </c>
      <c r="N6278" s="33" t="s">
        <v>20</v>
      </c>
      <c r="O6278" s="33" t="s">
        <v>4673</v>
      </c>
      <c r="P6278" s="33" t="s">
        <v>504</v>
      </c>
      <c r="Q6278" s="33" t="s">
        <v>29986</v>
      </c>
      <c r="R6278" s="39" t="s">
        <v>4674</v>
      </c>
      <c r="S6278" s="33" t="s">
        <v>901</v>
      </c>
      <c r="T6278" s="33" t="s">
        <v>21</v>
      </c>
      <c r="U6278" s="33" t="s">
        <v>26689</v>
      </c>
      <c r="V6278" s="33" t="s">
        <v>26484</v>
      </c>
      <c r="W6278" s="33" t="s">
        <v>26485</v>
      </c>
      <c r="X6278" s="33" t="s">
        <v>93</v>
      </c>
      <c r="Y6278" s="33">
        <v>15</v>
      </c>
      <c r="AA6278" s="33" t="s">
        <v>42843</v>
      </c>
      <c r="AB6278" s="33">
        <v>2165</v>
      </c>
      <c r="AC6278" s="103">
        <v>15591</v>
      </c>
    </row>
    <row r="6279" spans="1:29" ht="13" customHeight="1" x14ac:dyDescent="0.2">
      <c r="A6279" s="33" t="s">
        <v>4651</v>
      </c>
      <c r="B6279" s="33">
        <v>26</v>
      </c>
      <c r="C6279" s="33" t="s">
        <v>13</v>
      </c>
      <c r="D6279" s="33" t="s">
        <v>78</v>
      </c>
      <c r="F6279" s="94">
        <v>42010</v>
      </c>
      <c r="G6279" s="33" t="s">
        <v>4652</v>
      </c>
      <c r="H6279" s="33" t="s">
        <v>91</v>
      </c>
      <c r="I6279" s="33" t="s">
        <v>38</v>
      </c>
      <c r="J6279" s="62" t="s">
        <v>4653</v>
      </c>
      <c r="K6279" s="33" t="s">
        <v>91</v>
      </c>
      <c r="L6279" s="33" t="s">
        <v>383</v>
      </c>
      <c r="M6279" s="1" t="s">
        <v>45973</v>
      </c>
      <c r="N6279" s="33" t="s">
        <v>362</v>
      </c>
      <c r="O6279" s="33" t="s">
        <v>4654</v>
      </c>
      <c r="P6279" s="33" t="s">
        <v>45771</v>
      </c>
      <c r="Q6279" s="33" t="s">
        <v>29986</v>
      </c>
      <c r="R6279" s="39" t="str">
        <f>HYPERLINK("http://www.latimes.com/local/lanow/la-me-ln-taser-death-20150107-story.html","http://www.latimes.com/local/lanow/la-me-ln-taser-death-20150107-story.html")</f>
        <v>http://www.latimes.com/local/lanow/la-me-ln-taser-death-20150107-story.html</v>
      </c>
      <c r="S6279" s="33" t="s">
        <v>901</v>
      </c>
      <c r="T6279" s="33" t="s">
        <v>45897</v>
      </c>
      <c r="U6279" s="51" t="s">
        <v>49804</v>
      </c>
      <c r="AA6279" s="33" t="s">
        <v>42842</v>
      </c>
      <c r="AB6279" s="33">
        <v>2169</v>
      </c>
      <c r="AC6279" s="103">
        <v>15592</v>
      </c>
    </row>
    <row r="6280" spans="1:29" ht="13" customHeight="1" x14ac:dyDescent="0.2">
      <c r="A6280" s="33" t="s">
        <v>4675</v>
      </c>
      <c r="B6280" s="33">
        <v>34</v>
      </c>
      <c r="C6280" s="33" t="s">
        <v>102</v>
      </c>
      <c r="D6280" s="33" t="s">
        <v>30</v>
      </c>
      <c r="E6280" s="33" t="s">
        <v>4676</v>
      </c>
      <c r="F6280" s="94">
        <v>42010</v>
      </c>
      <c r="G6280" s="33" t="s">
        <v>4677</v>
      </c>
      <c r="H6280" s="33" t="s">
        <v>4678</v>
      </c>
      <c r="I6280" s="33" t="s">
        <v>341</v>
      </c>
      <c r="J6280" s="62" t="s">
        <v>4679</v>
      </c>
      <c r="K6280" s="33" t="s">
        <v>1728</v>
      </c>
      <c r="L6280" s="33" t="s">
        <v>4680</v>
      </c>
      <c r="M6280" s="1" t="s">
        <v>46510</v>
      </c>
      <c r="N6280" s="33" t="s">
        <v>20</v>
      </c>
      <c r="O6280" s="33" t="s">
        <v>4681</v>
      </c>
      <c r="P6280" s="33" t="s">
        <v>947</v>
      </c>
      <c r="Q6280" s="33" t="s">
        <v>29986</v>
      </c>
      <c r="R628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280" s="33" t="s">
        <v>22</v>
      </c>
      <c r="T6280" s="33" t="s">
        <v>45897</v>
      </c>
      <c r="U6280" s="33" t="s">
        <v>49804</v>
      </c>
      <c r="V6280" s="33" t="s">
        <v>26482</v>
      </c>
      <c r="W6280" s="33" t="s">
        <v>26485</v>
      </c>
      <c r="X6280" s="33" t="s">
        <v>509</v>
      </c>
      <c r="Y6280" s="33">
        <v>16</v>
      </c>
      <c r="AA6280" s="33" t="s">
        <v>42844</v>
      </c>
      <c r="AB6280" s="33">
        <v>2168</v>
      </c>
      <c r="AC6280" s="103">
        <v>15588</v>
      </c>
    </row>
    <row r="6281" spans="1:29" ht="13" customHeight="1" x14ac:dyDescent="0.2">
      <c r="A6281" s="33" t="s">
        <v>4655</v>
      </c>
      <c r="B6281" s="33">
        <v>47</v>
      </c>
      <c r="C6281" s="33" t="s">
        <v>13</v>
      </c>
      <c r="D6281" s="33" t="s">
        <v>78</v>
      </c>
      <c r="E6281" s="33" t="s">
        <v>4656</v>
      </c>
      <c r="F6281" s="94">
        <v>42010</v>
      </c>
      <c r="G6281" s="33" t="s">
        <v>4657</v>
      </c>
      <c r="H6281" s="33" t="s">
        <v>358</v>
      </c>
      <c r="I6281" s="33" t="s">
        <v>373</v>
      </c>
      <c r="J6281" s="62" t="s">
        <v>4658</v>
      </c>
      <c r="K6281" s="33" t="s">
        <v>1526</v>
      </c>
      <c r="L6281" s="33" t="s">
        <v>5147</v>
      </c>
      <c r="M6281" s="1" t="s">
        <v>48899</v>
      </c>
      <c r="N6281" s="33" t="s">
        <v>20</v>
      </c>
      <c r="O6281" s="33" t="s">
        <v>4659</v>
      </c>
      <c r="P6281" s="33" t="s">
        <v>947</v>
      </c>
      <c r="Q6281" s="33" t="s">
        <v>29986</v>
      </c>
      <c r="R6281" s="39" t="s">
        <v>4660</v>
      </c>
      <c r="S6281" s="33" t="s">
        <v>93</v>
      </c>
      <c r="T6281" s="33" t="s">
        <v>45897</v>
      </c>
      <c r="U6281" s="33" t="s">
        <v>39851</v>
      </c>
      <c r="V6281" s="33" t="s">
        <v>26484</v>
      </c>
      <c r="W6281" s="33" t="s">
        <v>26485</v>
      </c>
      <c r="X6281" s="33" t="s">
        <v>93</v>
      </c>
      <c r="Y6281" s="33">
        <v>17</v>
      </c>
      <c r="AA6281" s="33" t="s">
        <v>42842</v>
      </c>
      <c r="AB6281" s="33">
        <v>2167</v>
      </c>
      <c r="AC6281" s="103">
        <v>15590</v>
      </c>
    </row>
    <row r="6282" spans="1:29" ht="13" customHeight="1" x14ac:dyDescent="0.2">
      <c r="A6282" s="33" t="s">
        <v>4686</v>
      </c>
      <c r="B6282" s="33">
        <v>22</v>
      </c>
      <c r="C6282" s="33" t="s">
        <v>13</v>
      </c>
      <c r="D6282" s="33" t="s">
        <v>41</v>
      </c>
      <c r="E6282" s="33" t="s">
        <v>4687</v>
      </c>
      <c r="F6282" s="94">
        <v>42009</v>
      </c>
      <c r="G6282" s="33" t="s">
        <v>4688</v>
      </c>
      <c r="H6282" s="33" t="s">
        <v>4689</v>
      </c>
      <c r="I6282" s="33" t="s">
        <v>111</v>
      </c>
      <c r="J6282" s="62" t="s">
        <v>4690</v>
      </c>
      <c r="K6282" s="33" t="s">
        <v>582</v>
      </c>
      <c r="L6282" s="33" t="s">
        <v>4691</v>
      </c>
      <c r="M6282" s="1" t="s">
        <v>46183</v>
      </c>
      <c r="N6282" s="33" t="s">
        <v>20</v>
      </c>
      <c r="O6282" s="33" t="s">
        <v>4692</v>
      </c>
      <c r="P6282" s="33" t="s">
        <v>947</v>
      </c>
      <c r="Q6282" s="33" t="s">
        <v>29986</v>
      </c>
      <c r="R6282" s="39" t="s">
        <v>4693</v>
      </c>
      <c r="S6282" s="33" t="s">
        <v>93</v>
      </c>
      <c r="T6282" s="33" t="s">
        <v>21</v>
      </c>
      <c r="U6282" s="33" t="s">
        <v>26689</v>
      </c>
      <c r="V6282" s="33" t="s">
        <v>26484</v>
      </c>
      <c r="W6282" s="33" t="s">
        <v>26483</v>
      </c>
      <c r="X6282" s="33" t="s">
        <v>93</v>
      </c>
      <c r="Y6282" s="33">
        <v>13</v>
      </c>
      <c r="AA6282" s="33" t="s">
        <v>42844</v>
      </c>
      <c r="AB6282" s="33">
        <v>2164</v>
      </c>
      <c r="AC6282" s="103">
        <v>15587</v>
      </c>
    </row>
    <row r="6283" spans="1:29" ht="13" customHeight="1" x14ac:dyDescent="0.2">
      <c r="A6283" s="33" t="s">
        <v>4702</v>
      </c>
      <c r="B6283" s="33">
        <v>18</v>
      </c>
      <c r="C6283" s="33" t="s">
        <v>13</v>
      </c>
      <c r="D6283" s="33" t="s">
        <v>30</v>
      </c>
      <c r="E6283" s="33" t="s">
        <v>4703</v>
      </c>
      <c r="F6283" s="94">
        <v>42008</v>
      </c>
      <c r="G6283" s="33" t="s">
        <v>4704</v>
      </c>
      <c r="H6283" s="33" t="s">
        <v>4705</v>
      </c>
      <c r="I6283" s="33" t="s">
        <v>366</v>
      </c>
      <c r="J6283" s="62" t="s">
        <v>4706</v>
      </c>
      <c r="K6283" s="33" t="s">
        <v>927</v>
      </c>
      <c r="L6283" s="33" t="s">
        <v>1898</v>
      </c>
      <c r="M6283" s="1" t="s">
        <v>45918</v>
      </c>
      <c r="N6283" s="33" t="s">
        <v>20</v>
      </c>
      <c r="O6283" s="33" t="s">
        <v>4707</v>
      </c>
      <c r="P6283" s="33" t="s">
        <v>947</v>
      </c>
      <c r="Q6283" s="33" t="s">
        <v>29986</v>
      </c>
      <c r="R6283" s="39" t="s">
        <v>4708</v>
      </c>
      <c r="S6283" s="33" t="s">
        <v>93</v>
      </c>
      <c r="T6283" s="33" t="s">
        <v>21</v>
      </c>
      <c r="U6283" s="33" t="s">
        <v>26689</v>
      </c>
      <c r="V6283" s="33" t="s">
        <v>26484</v>
      </c>
      <c r="W6283" s="33" t="s">
        <v>26485</v>
      </c>
      <c r="X6283" s="33" t="s">
        <v>93</v>
      </c>
      <c r="Y6283" s="33">
        <v>11</v>
      </c>
      <c r="AA6283" s="33" t="s">
        <v>42843</v>
      </c>
      <c r="AB6283" s="33">
        <v>2161</v>
      </c>
      <c r="AC6283" s="103">
        <v>15585</v>
      </c>
    </row>
    <row r="6284" spans="1:29" ht="13" customHeight="1" x14ac:dyDescent="0.2">
      <c r="A6284" s="33" t="s">
        <v>4694</v>
      </c>
      <c r="B6284" s="33">
        <v>39</v>
      </c>
      <c r="C6284" s="33" t="s">
        <v>13</v>
      </c>
      <c r="D6284" s="33" t="s">
        <v>41</v>
      </c>
      <c r="E6284" s="33" t="s">
        <v>4695</v>
      </c>
      <c r="F6284" s="94">
        <v>42008</v>
      </c>
      <c r="G6284" s="33" t="s">
        <v>4696</v>
      </c>
      <c r="H6284" s="33" t="s">
        <v>4697</v>
      </c>
      <c r="I6284" s="33" t="s">
        <v>191</v>
      </c>
      <c r="J6284" s="62" t="s">
        <v>4698</v>
      </c>
      <c r="K6284" s="33" t="s">
        <v>1590</v>
      </c>
      <c r="L6284" s="33" t="s">
        <v>4699</v>
      </c>
      <c r="M6284" s="1" t="s">
        <v>48018</v>
      </c>
      <c r="N6284" s="33" t="s">
        <v>20</v>
      </c>
      <c r="O6284" s="33" t="s">
        <v>4700</v>
      </c>
      <c r="P6284" s="33" t="s">
        <v>504</v>
      </c>
      <c r="Q6284" s="33" t="s">
        <v>29986</v>
      </c>
      <c r="R6284" s="39" t="s">
        <v>4701</v>
      </c>
      <c r="S6284" s="33" t="s">
        <v>93</v>
      </c>
      <c r="T6284" s="33" t="s">
        <v>21</v>
      </c>
      <c r="U6284" s="33" t="s">
        <v>29322</v>
      </c>
      <c r="V6284" s="33" t="s">
        <v>26484</v>
      </c>
      <c r="W6284" s="33" t="s">
        <v>26485</v>
      </c>
      <c r="X6284" s="33" t="s">
        <v>93</v>
      </c>
      <c r="Y6284" s="33">
        <v>9</v>
      </c>
      <c r="AA6284" s="33" t="s">
        <v>42844</v>
      </c>
      <c r="AB6284" s="33">
        <v>2162</v>
      </c>
      <c r="AC6284" s="103">
        <v>15584</v>
      </c>
    </row>
    <row r="6285" spans="1:29" ht="13" customHeight="1" x14ac:dyDescent="0.2">
      <c r="A6285" s="33" t="s">
        <v>4709</v>
      </c>
      <c r="B6285" s="33">
        <v>32</v>
      </c>
      <c r="C6285" s="33" t="s">
        <v>13</v>
      </c>
      <c r="D6285" s="33" t="s">
        <v>30</v>
      </c>
      <c r="F6285" s="94">
        <v>42008</v>
      </c>
      <c r="G6285" s="33" t="s">
        <v>4710</v>
      </c>
      <c r="H6285" s="33" t="s">
        <v>883</v>
      </c>
      <c r="I6285" s="33" t="s">
        <v>38</v>
      </c>
      <c r="J6285" s="62" t="s">
        <v>3668</v>
      </c>
      <c r="K6285" s="33" t="s">
        <v>883</v>
      </c>
      <c r="L6285" s="33" t="s">
        <v>884</v>
      </c>
      <c r="M6285" s="1" t="s">
        <v>47221</v>
      </c>
      <c r="N6285" s="33" t="s">
        <v>20</v>
      </c>
      <c r="O6285" s="33" t="s">
        <v>4711</v>
      </c>
      <c r="P6285" s="33" t="s">
        <v>45771</v>
      </c>
      <c r="Q6285" s="33" t="s">
        <v>29986</v>
      </c>
      <c r="R6285" s="39" t="s">
        <v>4712</v>
      </c>
      <c r="S6285" s="33" t="s">
        <v>509</v>
      </c>
      <c r="T6285" s="33" t="s">
        <v>45897</v>
      </c>
      <c r="U6285" s="33" t="s">
        <v>39851</v>
      </c>
      <c r="V6285" s="33" t="s">
        <v>26484</v>
      </c>
      <c r="W6285" s="33" t="s">
        <v>26485</v>
      </c>
      <c r="X6285" s="33" t="s">
        <v>93</v>
      </c>
      <c r="Y6285" s="33">
        <v>8</v>
      </c>
      <c r="AA6285" s="33" t="s">
        <v>42842</v>
      </c>
      <c r="AB6285" s="33">
        <v>2163</v>
      </c>
      <c r="AC6285" s="103">
        <v>15586</v>
      </c>
    </row>
    <row r="6286" spans="1:29" ht="13" customHeight="1" x14ac:dyDescent="0.2">
      <c r="A6286" s="33" t="s">
        <v>4715</v>
      </c>
      <c r="B6286" s="33">
        <v>23</v>
      </c>
      <c r="C6286" s="33" t="s">
        <v>13</v>
      </c>
      <c r="D6286" s="33" t="s">
        <v>41</v>
      </c>
      <c r="E6286" s="33" t="s">
        <v>4716</v>
      </c>
      <c r="F6286" s="94">
        <v>42007</v>
      </c>
      <c r="G6286" s="33" t="s">
        <v>4717</v>
      </c>
      <c r="H6286" s="33" t="s">
        <v>632</v>
      </c>
      <c r="I6286" s="33" t="s">
        <v>336</v>
      </c>
      <c r="J6286" s="62" t="s">
        <v>4718</v>
      </c>
      <c r="K6286" s="33" t="s">
        <v>633</v>
      </c>
      <c r="L6286" s="33" t="s">
        <v>634</v>
      </c>
      <c r="M6286" s="1" t="s">
        <v>46680</v>
      </c>
      <c r="N6286" s="33" t="s">
        <v>4952</v>
      </c>
      <c r="O6286" s="33" t="s">
        <v>4719</v>
      </c>
      <c r="P6286" s="33" t="s">
        <v>947</v>
      </c>
      <c r="Q6286" s="33" t="s">
        <v>29986</v>
      </c>
      <c r="R6286" s="39" t="s">
        <v>4720</v>
      </c>
      <c r="S6286" s="33" t="s">
        <v>93</v>
      </c>
      <c r="T6286" s="33" t="s">
        <v>45897</v>
      </c>
      <c r="U6286" s="33" t="s">
        <v>49804</v>
      </c>
      <c r="V6286" s="33" t="s">
        <v>26482</v>
      </c>
      <c r="W6286" s="33" t="s">
        <v>26485</v>
      </c>
      <c r="X6286" s="33" t="s">
        <v>93</v>
      </c>
      <c r="Y6286" s="33">
        <v>5</v>
      </c>
      <c r="AA6286" s="33" t="s">
        <v>42842</v>
      </c>
      <c r="AB6286" s="33">
        <v>2160</v>
      </c>
      <c r="AC6286" s="103">
        <v>15583</v>
      </c>
    </row>
    <row r="6287" spans="1:29" ht="13" customHeight="1" x14ac:dyDescent="0.2">
      <c r="A6287" s="33" t="s">
        <v>4728</v>
      </c>
      <c r="B6287" s="33">
        <v>47</v>
      </c>
      <c r="C6287" s="33" t="s">
        <v>13</v>
      </c>
      <c r="D6287" s="33" t="s">
        <v>30</v>
      </c>
      <c r="F6287" s="94">
        <v>42006</v>
      </c>
      <c r="G6287" s="33" t="s">
        <v>4729</v>
      </c>
      <c r="H6287" s="33" t="s">
        <v>104</v>
      </c>
      <c r="I6287" s="33" t="s">
        <v>105</v>
      </c>
      <c r="J6287" s="62" t="s">
        <v>4730</v>
      </c>
      <c r="K6287" s="33" t="s">
        <v>106</v>
      </c>
      <c r="L6287" s="33" t="s">
        <v>107</v>
      </c>
      <c r="M6287" s="1" t="s">
        <v>45978</v>
      </c>
      <c r="N6287" s="33" t="s">
        <v>20</v>
      </c>
      <c r="O6287" s="33" t="s">
        <v>4731</v>
      </c>
      <c r="P6287" s="33" t="s">
        <v>947</v>
      </c>
      <c r="Q6287" s="33" t="s">
        <v>29986</v>
      </c>
      <c r="R6287" s="39" t="s">
        <v>4732</v>
      </c>
      <c r="S6287" s="33" t="s">
        <v>901</v>
      </c>
      <c r="T6287" s="33" t="s">
        <v>21</v>
      </c>
      <c r="U6287" s="33" t="s">
        <v>26689</v>
      </c>
      <c r="V6287" s="33" t="s">
        <v>26484</v>
      </c>
      <c r="W6287" s="33" t="s">
        <v>26485</v>
      </c>
      <c r="X6287" s="33" t="s">
        <v>93</v>
      </c>
      <c r="Y6287" s="33">
        <v>4</v>
      </c>
      <c r="AA6287" s="33" t="s">
        <v>42844</v>
      </c>
      <c r="AB6287" s="33">
        <v>2159</v>
      </c>
      <c r="AC6287" s="103">
        <v>15580</v>
      </c>
    </row>
    <row r="6288" spans="1:29" ht="13" customHeight="1" x14ac:dyDescent="0.2">
      <c r="A6288" s="33" t="s">
        <v>4721</v>
      </c>
      <c r="B6288" s="33">
        <v>53</v>
      </c>
      <c r="C6288" s="33" t="s">
        <v>13</v>
      </c>
      <c r="D6288" s="33" t="s">
        <v>14</v>
      </c>
      <c r="E6288" s="33" t="s">
        <v>4722</v>
      </c>
      <c r="F6288" s="94">
        <v>42006</v>
      </c>
      <c r="G6288" s="33" t="s">
        <v>4723</v>
      </c>
      <c r="H6288" s="33" t="s">
        <v>4724</v>
      </c>
      <c r="I6288" s="33" t="s">
        <v>281</v>
      </c>
      <c r="J6288" s="62" t="s">
        <v>4725</v>
      </c>
      <c r="K6288" s="33" t="s">
        <v>647</v>
      </c>
      <c r="L6288" s="33" t="s">
        <v>648</v>
      </c>
      <c r="M6288" s="1" t="s">
        <v>46154</v>
      </c>
      <c r="N6288" s="33" t="s">
        <v>20</v>
      </c>
      <c r="O6288" s="33" t="s">
        <v>4726</v>
      </c>
      <c r="P6288" s="33" t="s">
        <v>947</v>
      </c>
      <c r="Q6288" s="33" t="s">
        <v>29986</v>
      </c>
      <c r="R6288" s="39" t="s">
        <v>4727</v>
      </c>
      <c r="S6288" s="33" t="s">
        <v>509</v>
      </c>
      <c r="T6288" s="33" t="s">
        <v>21</v>
      </c>
      <c r="U6288" s="33" t="s">
        <v>26689</v>
      </c>
      <c r="V6288" s="33" t="s">
        <v>26484</v>
      </c>
      <c r="W6288" s="33" t="s">
        <v>26485</v>
      </c>
      <c r="X6288" s="33" t="s">
        <v>93</v>
      </c>
      <c r="Y6288" s="33">
        <v>3</v>
      </c>
      <c r="AA6288" s="33" t="s">
        <v>42843</v>
      </c>
      <c r="AB6288" s="33">
        <v>2158</v>
      </c>
      <c r="AC6288" s="103">
        <v>15579</v>
      </c>
    </row>
    <row r="6289" spans="1:29" ht="13" customHeight="1" x14ac:dyDescent="0.2">
      <c r="A6289" s="33" t="s">
        <v>4734</v>
      </c>
      <c r="B6289" s="33">
        <v>18</v>
      </c>
      <c r="C6289" s="33" t="s">
        <v>13</v>
      </c>
      <c r="D6289" s="33" t="s">
        <v>41</v>
      </c>
      <c r="E6289"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289" s="94">
        <v>42005</v>
      </c>
      <c r="G6289" s="33" t="s">
        <v>4735</v>
      </c>
      <c r="H6289" s="33" t="s">
        <v>4736</v>
      </c>
      <c r="I6289" s="33" t="s">
        <v>55</v>
      </c>
      <c r="J6289" s="62" t="s">
        <v>4737</v>
      </c>
      <c r="K6289" s="33" t="s">
        <v>1034</v>
      </c>
      <c r="L6289" s="33" t="s">
        <v>4738</v>
      </c>
      <c r="M6289" s="1" t="s">
        <v>48386</v>
      </c>
      <c r="N6289" s="33" t="s">
        <v>362</v>
      </c>
      <c r="O6289" s="33" t="s">
        <v>4739</v>
      </c>
      <c r="P6289" s="33" t="s">
        <v>947</v>
      </c>
      <c r="Q6289" s="33" t="s">
        <v>29986</v>
      </c>
      <c r="R6289" s="39" t="str">
        <f>HYPERLINK("http://www.miamiherald.com/news/local/community/florida-keys/article5621958.html","http://www.miamiherald.com/news/local/community/florida-keys/article5621958.html")</f>
        <v>http://www.miamiherald.com/news/local/community/florida-keys/article5621958.html</v>
      </c>
      <c r="S6289" s="33" t="s">
        <v>901</v>
      </c>
      <c r="T6289" s="33" t="s">
        <v>45897</v>
      </c>
      <c r="U6289" s="51" t="s">
        <v>49804</v>
      </c>
      <c r="AA6289" s="33" t="s">
        <v>42844</v>
      </c>
      <c r="AB6289" s="33">
        <v>2157</v>
      </c>
      <c r="AC6289" s="103">
        <v>15576</v>
      </c>
    </row>
    <row r="6290" spans="1:29" ht="13" customHeight="1" x14ac:dyDescent="0.2">
      <c r="A6290" s="33" t="s">
        <v>4742</v>
      </c>
      <c r="B6290" s="33">
        <v>28</v>
      </c>
      <c r="C6290" s="33" t="s">
        <v>13</v>
      </c>
      <c r="D6290" s="33" t="s">
        <v>78</v>
      </c>
      <c r="E629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290" s="94">
        <v>42004</v>
      </c>
      <c r="G6290" s="33" t="s">
        <v>4743</v>
      </c>
      <c r="H6290" s="33" t="s">
        <v>195</v>
      </c>
      <c r="I6290" s="33" t="s">
        <v>55</v>
      </c>
      <c r="J6290" s="62">
        <v>33150</v>
      </c>
      <c r="K6290" s="33" t="s">
        <v>1049</v>
      </c>
      <c r="L6290" s="33" t="s">
        <v>4744</v>
      </c>
      <c r="M6290" s="1" t="s">
        <v>48387</v>
      </c>
      <c r="N6290" s="33" t="s">
        <v>20</v>
      </c>
      <c r="O6290" s="33" t="s">
        <v>36664</v>
      </c>
      <c r="P6290" s="33" t="s">
        <v>947</v>
      </c>
      <c r="Q6290" s="33" t="s">
        <v>29986</v>
      </c>
      <c r="R6290" s="39" t="str">
        <f>HYPERLINK("http://www.local10.com/news/1-dead-in-new-years-eve-policeinvolved-shooting-in-miami/30477214","http://www.local10.com/news/1-dead-in-new-years-eve-policeinvolved-shooting-in-miami/30477214")</f>
        <v>http://www.local10.com/news/1-dead-in-new-years-eve-policeinvolved-shooting-in-miami/30477214</v>
      </c>
      <c r="S6290" s="33" t="s">
        <v>93</v>
      </c>
      <c r="T6290" s="33" t="s">
        <v>21</v>
      </c>
      <c r="U6290" s="33" t="s">
        <v>26689</v>
      </c>
      <c r="AA6290" s="33" t="s">
        <v>42842</v>
      </c>
      <c r="AB6290" s="33">
        <v>2152</v>
      </c>
      <c r="AC6290" s="103">
        <v>15572</v>
      </c>
    </row>
    <row r="6291" spans="1:29" ht="13" customHeight="1" x14ac:dyDescent="0.2">
      <c r="A6291" s="33" t="s">
        <v>4745</v>
      </c>
      <c r="B6291" s="33">
        <v>34</v>
      </c>
      <c r="C6291" s="33" t="s">
        <v>13</v>
      </c>
      <c r="D6291" s="33" t="s">
        <v>41</v>
      </c>
      <c r="F6291" s="94">
        <v>42004</v>
      </c>
      <c r="G6291" s="33" t="s">
        <v>4746</v>
      </c>
      <c r="H6291" s="33" t="s">
        <v>4747</v>
      </c>
      <c r="I6291" s="33" t="s">
        <v>366</v>
      </c>
      <c r="J6291" s="62">
        <v>73072</v>
      </c>
      <c r="K6291" s="33" t="s">
        <v>921</v>
      </c>
      <c r="L6291" s="33" t="s">
        <v>4748</v>
      </c>
      <c r="M6291" s="1" t="s">
        <v>48388</v>
      </c>
      <c r="N6291" s="33" t="s">
        <v>20</v>
      </c>
      <c r="O6291" s="33" t="s">
        <v>4749</v>
      </c>
      <c r="P6291" s="33" t="s">
        <v>504</v>
      </c>
      <c r="Q6291" s="33" t="s">
        <v>29986</v>
      </c>
      <c r="R6291" s="39" t="s">
        <v>4750</v>
      </c>
      <c r="S6291" s="33" t="s">
        <v>901</v>
      </c>
      <c r="T6291" s="33" t="s">
        <v>21</v>
      </c>
      <c r="U6291" s="33" t="s">
        <v>26506</v>
      </c>
      <c r="AA6291" s="33" t="s">
        <v>42844</v>
      </c>
      <c r="AB6291" s="33">
        <v>2155</v>
      </c>
      <c r="AC6291" s="103">
        <v>15493</v>
      </c>
    </row>
    <row r="6292" spans="1:29" ht="13" customHeight="1" x14ac:dyDescent="0.2">
      <c r="A6292" s="33" t="s">
        <v>4751</v>
      </c>
      <c r="B6292" s="33">
        <v>34</v>
      </c>
      <c r="C6292" s="33" t="s">
        <v>102</v>
      </c>
      <c r="D6292" s="33" t="s">
        <v>41</v>
      </c>
      <c r="F6292" s="94">
        <v>42004</v>
      </c>
      <c r="G6292" s="33" t="s">
        <v>4752</v>
      </c>
      <c r="H6292" s="33" t="s">
        <v>4753</v>
      </c>
      <c r="I6292" s="33" t="s">
        <v>38</v>
      </c>
      <c r="J6292" s="62">
        <v>90220</v>
      </c>
      <c r="K6292" s="33" t="s">
        <v>91</v>
      </c>
      <c r="L6292" s="33" t="s">
        <v>383</v>
      </c>
      <c r="M6292" s="1" t="s">
        <v>45973</v>
      </c>
      <c r="N6292" s="33" t="s">
        <v>20</v>
      </c>
      <c r="O6292" s="33" t="s">
        <v>4754</v>
      </c>
      <c r="P6292" s="33" t="s">
        <v>45791</v>
      </c>
      <c r="Q6292" s="33" t="s">
        <v>29986</v>
      </c>
      <c r="R6292"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292" s="33" t="s">
        <v>22</v>
      </c>
      <c r="T6292" s="33" t="s">
        <v>21</v>
      </c>
      <c r="U6292" s="33" t="s">
        <v>26689</v>
      </c>
      <c r="AA6292" s="33" t="s">
        <v>42844</v>
      </c>
      <c r="AB6292" s="33">
        <v>2151</v>
      </c>
      <c r="AC6292" s="103">
        <v>15573</v>
      </c>
    </row>
    <row r="6293" spans="1:29" ht="13" customHeight="1" x14ac:dyDescent="0.2">
      <c r="A6293" s="33" t="s">
        <v>4741</v>
      </c>
      <c r="B6293" s="33">
        <v>44</v>
      </c>
      <c r="C6293" s="33" t="s">
        <v>13</v>
      </c>
      <c r="D6293" s="33" t="s">
        <v>78</v>
      </c>
      <c r="E6293"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293" s="94">
        <v>42004</v>
      </c>
      <c r="H6293" s="33" t="s">
        <v>971</v>
      </c>
      <c r="I6293" s="33" t="s">
        <v>159</v>
      </c>
      <c r="J6293" s="62">
        <v>30030</v>
      </c>
      <c r="K6293" s="33" t="s">
        <v>802</v>
      </c>
      <c r="L6293" s="33" t="s">
        <v>803</v>
      </c>
      <c r="M6293" s="1" t="s">
        <v>46231</v>
      </c>
      <c r="N6293" s="33" t="s">
        <v>20</v>
      </c>
      <c r="O6293" s="33" t="s">
        <v>36665</v>
      </c>
      <c r="P6293" s="33" t="s">
        <v>947</v>
      </c>
      <c r="Q6293" s="33" t="s">
        <v>29986</v>
      </c>
      <c r="R6293"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293" s="33" t="s">
        <v>93</v>
      </c>
      <c r="T6293" s="33" t="s">
        <v>21</v>
      </c>
      <c r="U6293" s="33" t="s">
        <v>26689</v>
      </c>
      <c r="AA6293" s="33" t="s">
        <v>42844</v>
      </c>
      <c r="AB6293" s="33">
        <v>2153</v>
      </c>
      <c r="AC6293" s="103">
        <v>15564</v>
      </c>
    </row>
    <row r="6294" spans="1:29" ht="13" customHeight="1" x14ac:dyDescent="0.2">
      <c r="A6294" s="33" t="s">
        <v>4761</v>
      </c>
      <c r="B6294" s="33">
        <v>48</v>
      </c>
      <c r="C6294" s="33" t="s">
        <v>13</v>
      </c>
      <c r="D6294" s="33" t="s">
        <v>30</v>
      </c>
      <c r="F6294" s="94">
        <v>42004</v>
      </c>
      <c r="H6294" s="33" t="s">
        <v>4762</v>
      </c>
      <c r="I6294" s="33" t="s">
        <v>293</v>
      </c>
      <c r="J6294" s="62">
        <v>41164</v>
      </c>
      <c r="K6294" s="33" t="s">
        <v>758</v>
      </c>
      <c r="L6294" s="33" t="s">
        <v>3088</v>
      </c>
      <c r="M6294" s="1" t="s">
        <v>46058</v>
      </c>
      <c r="N6294" s="33" t="s">
        <v>20</v>
      </c>
      <c r="O6294" s="33" t="s">
        <v>4763</v>
      </c>
      <c r="P6294" s="33" t="s">
        <v>45791</v>
      </c>
      <c r="Q6294" s="33" t="s">
        <v>29986</v>
      </c>
      <c r="R6294" s="39" t="s">
        <v>4764</v>
      </c>
      <c r="S6294" s="33" t="s">
        <v>22</v>
      </c>
      <c r="T6294" s="33" t="s">
        <v>21</v>
      </c>
      <c r="U6294" s="33" t="s">
        <v>26689</v>
      </c>
      <c r="AA6294" s="33" t="s">
        <v>42843</v>
      </c>
      <c r="AB6294" s="33">
        <v>2154</v>
      </c>
      <c r="AC6294" s="103">
        <v>15575</v>
      </c>
    </row>
    <row r="6295" spans="1:29" ht="13" customHeight="1" x14ac:dyDescent="0.2">
      <c r="A6295" s="33" t="s">
        <v>4755</v>
      </c>
      <c r="B6295" s="33">
        <v>20</v>
      </c>
      <c r="C6295" s="33" t="s">
        <v>13</v>
      </c>
      <c r="D6295" s="33" t="s">
        <v>30</v>
      </c>
      <c r="F6295" s="94">
        <v>42004</v>
      </c>
      <c r="G6295" s="33" t="s">
        <v>4756</v>
      </c>
      <c r="H6295" s="33" t="s">
        <v>4757</v>
      </c>
      <c r="I6295" s="33" t="s">
        <v>795</v>
      </c>
      <c r="J6295" s="62">
        <v>59808</v>
      </c>
      <c r="K6295" s="33" t="s">
        <v>4757</v>
      </c>
      <c r="L6295" s="33" t="s">
        <v>4758</v>
      </c>
      <c r="M6295" s="1" t="s">
        <v>48389</v>
      </c>
      <c r="N6295" s="33" t="s">
        <v>20</v>
      </c>
      <c r="O6295" s="33" t="s">
        <v>4759</v>
      </c>
      <c r="P6295" s="33" t="s">
        <v>504</v>
      </c>
      <c r="Q6295" s="33" t="s">
        <v>29986</v>
      </c>
      <c r="R6295" s="39" t="s">
        <v>4760</v>
      </c>
      <c r="S6295" s="33" t="s">
        <v>901</v>
      </c>
      <c r="T6295" s="33" t="s">
        <v>45897</v>
      </c>
      <c r="U6295" s="51" t="s">
        <v>49804</v>
      </c>
      <c r="AA6295" s="33" t="s">
        <v>42843</v>
      </c>
      <c r="AB6295" s="33">
        <v>2156</v>
      </c>
      <c r="AC6295" s="103">
        <v>15574</v>
      </c>
    </row>
    <row r="6296" spans="1:29" ht="13" customHeight="1" x14ac:dyDescent="0.2">
      <c r="A6296" s="33" t="s">
        <v>4785</v>
      </c>
      <c r="B6296" s="33">
        <v>48</v>
      </c>
      <c r="C6296" s="33" t="s">
        <v>13</v>
      </c>
      <c r="D6296" s="33" t="s">
        <v>30</v>
      </c>
      <c r="E6296" s="33" t="s">
        <v>4786</v>
      </c>
      <c r="F6296" s="94">
        <v>42003</v>
      </c>
      <c r="G6296" s="33" t="s">
        <v>4787</v>
      </c>
      <c r="H6296" s="33" t="s">
        <v>4788</v>
      </c>
      <c r="I6296" s="33" t="s">
        <v>55</v>
      </c>
      <c r="J6296" s="62">
        <v>32086</v>
      </c>
      <c r="K6296" s="33" t="s">
        <v>2221</v>
      </c>
      <c r="L6296" s="33" t="s">
        <v>5021</v>
      </c>
      <c r="M6296" s="1" t="s">
        <v>46186</v>
      </c>
      <c r="N6296" s="33" t="s">
        <v>20</v>
      </c>
      <c r="O6296" s="33" t="s">
        <v>4789</v>
      </c>
      <c r="P6296" s="33" t="s">
        <v>947</v>
      </c>
      <c r="Q6296" s="33" t="s">
        <v>29986</v>
      </c>
      <c r="R6296"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296" s="33" t="s">
        <v>22</v>
      </c>
      <c r="T6296" s="33" t="s">
        <v>21</v>
      </c>
      <c r="U6296" s="33" t="s">
        <v>26689</v>
      </c>
      <c r="AA6296" s="33" t="s">
        <v>42844</v>
      </c>
      <c r="AB6296" s="33">
        <v>2147</v>
      </c>
      <c r="AC6296" s="103">
        <v>15565</v>
      </c>
    </row>
    <row r="6297" spans="1:29" ht="13" customHeight="1" x14ac:dyDescent="0.2">
      <c r="A6297" s="33" t="s">
        <v>4777</v>
      </c>
      <c r="B6297" s="33">
        <v>30</v>
      </c>
      <c r="C6297" s="33" t="s">
        <v>13</v>
      </c>
      <c r="D6297" s="33" t="s">
        <v>30</v>
      </c>
      <c r="E6297" s="33" t="s">
        <v>4778</v>
      </c>
      <c r="F6297" s="94">
        <v>42003</v>
      </c>
      <c r="G6297" s="33" t="s">
        <v>4779</v>
      </c>
      <c r="H6297" s="33" t="s">
        <v>4780</v>
      </c>
      <c r="I6297" s="33" t="s">
        <v>87</v>
      </c>
      <c r="J6297" s="62" t="s">
        <v>4781</v>
      </c>
      <c r="K6297" s="33" t="s">
        <v>671</v>
      </c>
      <c r="L6297" s="33" t="s">
        <v>4782</v>
      </c>
      <c r="M6297" s="1" t="s">
        <v>48390</v>
      </c>
      <c r="N6297" s="33" t="s">
        <v>20</v>
      </c>
      <c r="O6297" s="33" t="s">
        <v>4783</v>
      </c>
      <c r="P6297" s="33" t="s">
        <v>45771</v>
      </c>
      <c r="Q6297" s="33" t="s">
        <v>29986</v>
      </c>
      <c r="R6297" s="39" t="s">
        <v>4784</v>
      </c>
      <c r="S6297" s="33" t="s">
        <v>93</v>
      </c>
      <c r="T6297" s="33" t="s">
        <v>45897</v>
      </c>
      <c r="U6297" s="51" t="s">
        <v>49804</v>
      </c>
      <c r="AA6297" s="33" t="s">
        <v>42844</v>
      </c>
      <c r="AB6297" s="33">
        <v>2149</v>
      </c>
      <c r="AC6297" s="103">
        <v>15570</v>
      </c>
    </row>
    <row r="6298" spans="1:29" ht="13" customHeight="1" x14ac:dyDescent="0.2">
      <c r="A6298" s="33" t="s">
        <v>4765</v>
      </c>
      <c r="B6298" s="33">
        <v>36</v>
      </c>
      <c r="C6298" s="33" t="s">
        <v>13</v>
      </c>
      <c r="D6298" s="33" t="s">
        <v>78</v>
      </c>
      <c r="E6298" s="33" t="s">
        <v>4766</v>
      </c>
      <c r="F6298" s="94">
        <v>42003</v>
      </c>
      <c r="G6298" s="33" t="s">
        <v>4767</v>
      </c>
      <c r="H6298" s="33" t="s">
        <v>4768</v>
      </c>
      <c r="I6298" s="33" t="s">
        <v>74</v>
      </c>
      <c r="J6298" s="62" t="s">
        <v>4769</v>
      </c>
      <c r="K6298" s="33" t="s">
        <v>2894</v>
      </c>
      <c r="L6298" s="33" t="s">
        <v>4770</v>
      </c>
      <c r="M6298" s="1" t="s">
        <v>47671</v>
      </c>
      <c r="N6298" s="33" t="s">
        <v>20</v>
      </c>
      <c r="O6298" s="33" t="s">
        <v>4771</v>
      </c>
      <c r="P6298" s="33" t="s">
        <v>49742</v>
      </c>
      <c r="Q6298" s="33" t="s">
        <v>29986</v>
      </c>
      <c r="R6298" s="39" t="s">
        <v>4772</v>
      </c>
      <c r="S6298" s="33" t="s">
        <v>93</v>
      </c>
      <c r="T6298" s="33" t="s">
        <v>45897</v>
      </c>
      <c r="U6298" s="51" t="s">
        <v>49804</v>
      </c>
      <c r="AA6298" s="33" t="s">
        <v>42844</v>
      </c>
      <c r="AB6298" s="33">
        <v>2148</v>
      </c>
      <c r="AC6298" s="103">
        <v>15569</v>
      </c>
    </row>
    <row r="6299" spans="1:29" ht="13" customHeight="1" x14ac:dyDescent="0.2">
      <c r="A6299" s="33" t="s">
        <v>4773</v>
      </c>
      <c r="B6299" s="33">
        <v>52</v>
      </c>
      <c r="C6299" s="33" t="s">
        <v>13</v>
      </c>
      <c r="D6299" s="33" t="s">
        <v>30</v>
      </c>
      <c r="F6299" s="94">
        <v>42003</v>
      </c>
      <c r="H6299" s="33" t="s">
        <v>4774</v>
      </c>
      <c r="I6299" s="33" t="s">
        <v>373</v>
      </c>
      <c r="J6299" s="62">
        <v>19041</v>
      </c>
      <c r="K6299" s="33" t="s">
        <v>847</v>
      </c>
      <c r="L6299" s="33" t="s">
        <v>4775</v>
      </c>
      <c r="M6299" s="1" t="s">
        <v>48391</v>
      </c>
      <c r="N6299" s="33" t="s">
        <v>20</v>
      </c>
      <c r="O6299" s="33" t="s">
        <v>4776</v>
      </c>
      <c r="P6299" s="33" t="s">
        <v>45771</v>
      </c>
      <c r="Q6299" s="33" t="s">
        <v>29986</v>
      </c>
      <c r="R6299" s="39" t="str">
        <f>HYPERLINK("http://6abc.com/news/sources-suspect-shot-killed-by-police-in-drexel-hill/455767/","http://6abc.com/news/sources-suspect-shot-killed-by-police-in-drexel-hill/455767/")</f>
        <v>http://6abc.com/news/sources-suspect-shot-killed-by-police-in-drexel-hill/455767/</v>
      </c>
      <c r="S6299" s="33" t="s">
        <v>22</v>
      </c>
      <c r="T6299" s="33" t="s">
        <v>350</v>
      </c>
      <c r="U6299" s="33" t="s">
        <v>42859</v>
      </c>
      <c r="AA6299" s="33" t="s">
        <v>42844</v>
      </c>
      <c r="AB6299" s="33">
        <v>2150</v>
      </c>
      <c r="AC6299" s="103">
        <v>15568</v>
      </c>
    </row>
    <row r="6300" spans="1:29" ht="13" customHeight="1" x14ac:dyDescent="0.2">
      <c r="A6300" s="33" t="s">
        <v>4790</v>
      </c>
      <c r="B6300" s="33">
        <v>28</v>
      </c>
      <c r="C6300" s="33" t="s">
        <v>13</v>
      </c>
      <c r="D6300" s="33" t="s">
        <v>30</v>
      </c>
      <c r="F6300" s="94">
        <v>42002</v>
      </c>
      <c r="G6300" s="33" t="s">
        <v>4791</v>
      </c>
      <c r="H6300" s="33" t="s">
        <v>4792</v>
      </c>
      <c r="I6300" s="33" t="s">
        <v>38</v>
      </c>
      <c r="J6300" s="62">
        <v>95969</v>
      </c>
      <c r="K6300" s="33" t="s">
        <v>4793</v>
      </c>
      <c r="L6300" s="33" t="s">
        <v>36666</v>
      </c>
      <c r="M6300" s="1" t="s">
        <v>46833</v>
      </c>
      <c r="N6300" s="33" t="s">
        <v>20</v>
      </c>
      <c r="O6300" s="33" t="s">
        <v>4794</v>
      </c>
      <c r="P6300" s="33" t="s">
        <v>504</v>
      </c>
      <c r="Q6300" s="33" t="s">
        <v>29986</v>
      </c>
      <c r="R6300" s="39" t="str">
        <f>HYPERLINK("http://www.chicoer.com/general-news/20141229/man-shot-killed-by-sheriffs-deputy-in-paradise","http://www.chicoer.com/general-news/20141229/man-shot-killed-by-sheriffs-deputy-in-paradise")</f>
        <v>http://www.chicoer.com/general-news/20141229/man-shot-killed-by-sheriffs-deputy-in-paradise</v>
      </c>
      <c r="S6300" s="33" t="s">
        <v>22</v>
      </c>
      <c r="T6300" s="33" t="s">
        <v>21</v>
      </c>
      <c r="U6300" s="33" t="s">
        <v>26682</v>
      </c>
      <c r="AA6300" s="33" t="s">
        <v>42844</v>
      </c>
      <c r="AB6300" s="33">
        <v>2145</v>
      </c>
      <c r="AC6300" s="103">
        <v>15566</v>
      </c>
    </row>
    <row r="6301" spans="1:29" ht="13" customHeight="1" x14ac:dyDescent="0.2">
      <c r="A6301" s="33" t="s">
        <v>4795</v>
      </c>
      <c r="B6301" s="33" t="s">
        <v>22</v>
      </c>
      <c r="C6301" s="33" t="s">
        <v>13</v>
      </c>
      <c r="D6301" s="33" t="s">
        <v>30</v>
      </c>
      <c r="F6301" s="94">
        <v>42002</v>
      </c>
      <c r="H6301" s="33" t="s">
        <v>4796</v>
      </c>
      <c r="I6301" s="33" t="s">
        <v>87</v>
      </c>
      <c r="J6301" s="62">
        <v>36773</v>
      </c>
      <c r="K6301" s="33" t="s">
        <v>265</v>
      </c>
      <c r="L6301" s="33" t="s">
        <v>4797</v>
      </c>
      <c r="M6301" s="1" t="s">
        <v>48392</v>
      </c>
      <c r="N6301" s="33" t="s">
        <v>20</v>
      </c>
      <c r="O6301" s="33" t="s">
        <v>4798</v>
      </c>
      <c r="P6301" s="33" t="s">
        <v>45791</v>
      </c>
      <c r="Q6301" s="33" t="s">
        <v>29986</v>
      </c>
      <c r="R6301" s="39" t="s">
        <v>4799</v>
      </c>
      <c r="S6301" s="33" t="s">
        <v>22</v>
      </c>
      <c r="T6301" s="33" t="s">
        <v>28</v>
      </c>
      <c r="U6301" s="33" t="s">
        <v>26487</v>
      </c>
      <c r="AA6301" s="33" t="s">
        <v>42843</v>
      </c>
      <c r="AB6301" s="33">
        <v>2146</v>
      </c>
      <c r="AC6301" s="103">
        <v>15563</v>
      </c>
    </row>
    <row r="6302" spans="1:29" ht="13" customHeight="1" x14ac:dyDescent="0.2">
      <c r="A6302" s="33" t="s">
        <v>4809</v>
      </c>
      <c r="B6302" s="33">
        <v>28</v>
      </c>
      <c r="C6302" s="33" t="s">
        <v>13</v>
      </c>
      <c r="D6302" s="33" t="s">
        <v>30</v>
      </c>
      <c r="E6302" s="33" t="s">
        <v>4810</v>
      </c>
      <c r="F6302" s="94">
        <v>42001</v>
      </c>
      <c r="G6302" s="33" t="s">
        <v>4811</v>
      </c>
      <c r="H6302" s="33" t="s">
        <v>4812</v>
      </c>
      <c r="I6302" s="33" t="s">
        <v>220</v>
      </c>
      <c r="J6302" s="62" t="s">
        <v>4813</v>
      </c>
      <c r="K6302" s="33" t="s">
        <v>4814</v>
      </c>
      <c r="L6302" s="33" t="s">
        <v>4815</v>
      </c>
      <c r="M6302" s="1" t="s">
        <v>48393</v>
      </c>
      <c r="N6302" s="33" t="s">
        <v>20</v>
      </c>
      <c r="O6302" s="33" t="s">
        <v>36667</v>
      </c>
      <c r="P6302" s="33" t="s">
        <v>45771</v>
      </c>
      <c r="Q6302" s="33" t="s">
        <v>29986</v>
      </c>
      <c r="R6302" s="39" t="s">
        <v>4816</v>
      </c>
      <c r="S6302" s="33" t="s">
        <v>93</v>
      </c>
      <c r="T6302" s="33" t="s">
        <v>21</v>
      </c>
      <c r="U6302" s="33" t="s">
        <v>26689</v>
      </c>
      <c r="AA6302" s="33" t="s">
        <v>42844</v>
      </c>
      <c r="AB6302" s="33">
        <v>2143</v>
      </c>
      <c r="AC6302" s="103">
        <v>15561</v>
      </c>
    </row>
    <row r="6303" spans="1:29" ht="13" customHeight="1" x14ac:dyDescent="0.2">
      <c r="A6303" s="1" t="s">
        <v>4802</v>
      </c>
      <c r="B6303" s="33">
        <v>51</v>
      </c>
      <c r="C6303" s="33" t="s">
        <v>13</v>
      </c>
      <c r="D6303" s="1" t="s">
        <v>23</v>
      </c>
      <c r="F6303" s="94">
        <v>42001</v>
      </c>
      <c r="G6303" s="33" t="s">
        <v>4803</v>
      </c>
      <c r="H6303" s="33" t="s">
        <v>4804</v>
      </c>
      <c r="I6303" s="33" t="s">
        <v>111</v>
      </c>
      <c r="J6303" s="62" t="s">
        <v>4805</v>
      </c>
      <c r="K6303" s="33" t="s">
        <v>165</v>
      </c>
      <c r="L6303" s="33" t="s">
        <v>4806</v>
      </c>
      <c r="M6303" s="1" t="s">
        <v>48154</v>
      </c>
      <c r="N6303" s="33" t="s">
        <v>20</v>
      </c>
      <c r="O6303" s="33" t="s">
        <v>4807</v>
      </c>
      <c r="P6303" s="33" t="s">
        <v>504</v>
      </c>
      <c r="Q6303" s="33" t="s">
        <v>29986</v>
      </c>
      <c r="R6303" s="39" t="s">
        <v>4808</v>
      </c>
      <c r="S6303" s="33" t="s">
        <v>509</v>
      </c>
      <c r="T6303" s="33" t="s">
        <v>21</v>
      </c>
      <c r="U6303" s="33" t="s">
        <v>26689</v>
      </c>
      <c r="AA6303" s="33" t="s">
        <v>42843</v>
      </c>
      <c r="AB6303" s="33">
        <v>2142</v>
      </c>
      <c r="AC6303" s="103">
        <v>15560</v>
      </c>
    </row>
    <row r="6304" spans="1:29" ht="13" customHeight="1" x14ac:dyDescent="0.2">
      <c r="A6304" s="33" t="s">
        <v>4800</v>
      </c>
      <c r="B6304" s="33">
        <v>28</v>
      </c>
      <c r="C6304" s="33" t="s">
        <v>13</v>
      </c>
      <c r="D6304" s="33" t="s">
        <v>78</v>
      </c>
      <c r="E6304"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04" s="94">
        <v>42001</v>
      </c>
      <c r="G6304" s="33" t="s">
        <v>4801</v>
      </c>
      <c r="H6304" s="33" t="s">
        <v>600</v>
      </c>
      <c r="I6304" s="33" t="s">
        <v>55</v>
      </c>
      <c r="J6304" s="62">
        <v>32277</v>
      </c>
      <c r="K6304" s="33" t="s">
        <v>601</v>
      </c>
      <c r="L6304" s="33" t="s">
        <v>602</v>
      </c>
      <c r="M6304" s="1" t="s">
        <v>49877</v>
      </c>
      <c r="N6304" s="33" t="s">
        <v>20</v>
      </c>
      <c r="O6304" s="33" t="s">
        <v>18960</v>
      </c>
      <c r="P6304" s="33" t="s">
        <v>947</v>
      </c>
      <c r="Q6304" s="33" t="s">
        <v>29986</v>
      </c>
      <c r="R6304" s="39" t="str">
        <f>HYPERLINK("http://www.actionnewsjax.com/news/news/local/swat-called-out-fort-caroline-area/njbtC/","http://www.actionnewsjax.com/news/news/local/swat-called-out-fort-caroline-area/njbtC/")</f>
        <v>http://www.actionnewsjax.com/news/news/local/swat-called-out-fort-caroline-area/njbtC/</v>
      </c>
      <c r="S6304" s="33" t="s">
        <v>93</v>
      </c>
      <c r="T6304" s="33" t="s">
        <v>45897</v>
      </c>
      <c r="U6304" s="51" t="s">
        <v>42903</v>
      </c>
      <c r="AA6304" s="33" t="s">
        <v>42844</v>
      </c>
      <c r="AB6304" s="33">
        <v>2144</v>
      </c>
      <c r="AC6304" s="103">
        <v>15556</v>
      </c>
    </row>
    <row r="6305" spans="1:29" ht="13" customHeight="1" x14ac:dyDescent="0.2">
      <c r="A6305" s="33" t="s">
        <v>4817</v>
      </c>
      <c r="B6305" s="33">
        <v>51</v>
      </c>
      <c r="C6305" s="33" t="s">
        <v>13</v>
      </c>
      <c r="D6305" s="33" t="s">
        <v>30</v>
      </c>
      <c r="F6305" s="94">
        <v>42000</v>
      </c>
      <c r="G6305" s="33" t="s">
        <v>4818</v>
      </c>
      <c r="H6305" s="33" t="s">
        <v>4819</v>
      </c>
      <c r="I6305" s="33" t="s">
        <v>87</v>
      </c>
      <c r="J6305" s="62">
        <v>35083</v>
      </c>
      <c r="K6305" s="33" t="s">
        <v>4820</v>
      </c>
      <c r="L6305" s="33" t="s">
        <v>4821</v>
      </c>
      <c r="M6305" s="1" t="s">
        <v>48394</v>
      </c>
      <c r="N6305" s="33" t="s">
        <v>20</v>
      </c>
      <c r="O6305" s="33" t="s">
        <v>4822</v>
      </c>
      <c r="P6305" s="33" t="s">
        <v>947</v>
      </c>
      <c r="Q6305" s="33" t="s">
        <v>29986</v>
      </c>
      <c r="R6305" s="39" t="str">
        <f>HYPERLINK("http://www.al.com/news/birmingham/index.ssf/2014/12/51-year-old_man_shot_to_death.html","http://www.al.com/news/birmingham/index.ssf/2014/12/51-year-old_man_shot_to_death.html")</f>
        <v>http://www.al.com/news/birmingham/index.ssf/2014/12/51-year-old_man_shot_to_death.html</v>
      </c>
      <c r="S6305" s="33" t="s">
        <v>22</v>
      </c>
      <c r="T6305" s="33" t="s">
        <v>21</v>
      </c>
      <c r="U6305" s="33" t="s">
        <v>42897</v>
      </c>
      <c r="AA6305" s="33" t="s">
        <v>42843</v>
      </c>
      <c r="AB6305" s="33">
        <v>2141</v>
      </c>
      <c r="AC6305" s="103">
        <v>15558</v>
      </c>
    </row>
    <row r="6306" spans="1:29" ht="13" customHeight="1" x14ac:dyDescent="0.2">
      <c r="A6306" s="33" t="s">
        <v>4826</v>
      </c>
      <c r="B6306" s="33">
        <v>20</v>
      </c>
      <c r="C6306" s="33" t="s">
        <v>13</v>
      </c>
      <c r="D6306" s="33" t="s">
        <v>78</v>
      </c>
      <c r="E6306" s="33" t="str">
        <f>HYPERLINK("http://ww3.hdnux.com/photos/33/73/31/7321166/3/622x350.jpg","http://ww3.hdnux.com/photos/33/73/31/7321166/3/622x350.jpg")</f>
        <v>http://ww3.hdnux.com/photos/33/73/31/7321166/3/622x350.jpg</v>
      </c>
      <c r="F6306" s="94">
        <v>41999</v>
      </c>
      <c r="G6306" s="33" t="s">
        <v>4827</v>
      </c>
      <c r="H6306" s="33" t="s">
        <v>4828</v>
      </c>
      <c r="I6306" s="33" t="s">
        <v>66</v>
      </c>
      <c r="J6306" s="62">
        <v>77591</v>
      </c>
      <c r="K6306" s="33" t="s">
        <v>4829</v>
      </c>
      <c r="L6306" s="33" t="s">
        <v>4830</v>
      </c>
      <c r="M6306" s="1" t="s">
        <v>48395</v>
      </c>
      <c r="N6306" s="33" t="s">
        <v>20</v>
      </c>
      <c r="O6306" s="33" t="s">
        <v>4831</v>
      </c>
      <c r="P6306" s="33" t="s">
        <v>947</v>
      </c>
      <c r="Q6306" s="33" t="s">
        <v>29986</v>
      </c>
      <c r="R6306"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06" s="33" t="s">
        <v>22</v>
      </c>
      <c r="T6306" s="33" t="s">
        <v>21</v>
      </c>
      <c r="U6306" s="33" t="s">
        <v>26689</v>
      </c>
      <c r="AA6306" s="33" t="s">
        <v>42844</v>
      </c>
      <c r="AB6306" s="33">
        <v>2138</v>
      </c>
      <c r="AC6306" s="103">
        <v>15552</v>
      </c>
    </row>
    <row r="6307" spans="1:29" ht="13" customHeight="1" x14ac:dyDescent="0.2">
      <c r="A6307" s="33" t="s">
        <v>4823</v>
      </c>
      <c r="B6307" s="33">
        <v>23</v>
      </c>
      <c r="C6307" s="33" t="s">
        <v>13</v>
      </c>
      <c r="D6307" s="33" t="s">
        <v>78</v>
      </c>
      <c r="E6307" s="33" t="str">
        <f>HYPERLINK("http://www.wesh.com/image/view/-/30418970/medRes/2/-/maxh/220/maxw/220/-/o2mpgg/-/Quinten-Jamal-Smith-jpg.jpg","http://www.wesh.com/image/view/-/30418970/medRes/2/-/maxh/220/maxw/220/-/o2mpgg/-/Quinten-Jamal-Smith-jpg.jpg")</f>
        <v>http://www.wesh.com/image/view/-/30418970/medRes/2/-/maxh/220/maxw/220/-/o2mpgg/-/Quinten-Jamal-Smith-jpg.jpg</v>
      </c>
      <c r="F6307" s="94">
        <v>41999</v>
      </c>
      <c r="G6307" s="33" t="s">
        <v>4824</v>
      </c>
      <c r="H6307" s="33" t="s">
        <v>1648</v>
      </c>
      <c r="I6307" s="33" t="s">
        <v>55</v>
      </c>
      <c r="J6307" s="62">
        <v>32922</v>
      </c>
      <c r="K6307" s="33" t="s">
        <v>1650</v>
      </c>
      <c r="L6307" s="33" t="s">
        <v>3439</v>
      </c>
      <c r="M6307" s="1" t="s">
        <v>46008</v>
      </c>
      <c r="N6307" s="33" t="s">
        <v>20</v>
      </c>
      <c r="O6307" s="33" t="s">
        <v>4825</v>
      </c>
      <c r="P6307" s="33" t="s">
        <v>45791</v>
      </c>
      <c r="Q6307" s="33" t="s">
        <v>29986</v>
      </c>
      <c r="R6307" s="39" t="str">
        <f>HYPERLINK("http://www.wesh.com/news/sheriff-brevard-deputy-fatally-shoots-armed-wanted-man/30415088","http://www.wesh.com/news/sheriff-brevard-deputy-fatally-shoots-armed-wanted-man/30415088")</f>
        <v>http://www.wesh.com/news/sheriff-brevard-deputy-fatally-shoots-armed-wanted-man/30415088</v>
      </c>
      <c r="S6307" s="33" t="s">
        <v>93</v>
      </c>
      <c r="T6307" s="33" t="s">
        <v>21</v>
      </c>
      <c r="U6307" s="33" t="s">
        <v>26689</v>
      </c>
      <c r="AA6307" s="33" t="s">
        <v>42844</v>
      </c>
      <c r="AB6307" s="33">
        <v>2139</v>
      </c>
      <c r="AC6307" s="103">
        <v>15554</v>
      </c>
    </row>
    <row r="6308" spans="1:29" ht="13" customHeight="1" x14ac:dyDescent="0.2">
      <c r="A6308" s="33" t="s">
        <v>4832</v>
      </c>
      <c r="B6308" s="33">
        <v>43</v>
      </c>
      <c r="C6308" s="33" t="s">
        <v>13</v>
      </c>
      <c r="D6308" s="33" t="s">
        <v>30</v>
      </c>
      <c r="E6308" s="33" t="s">
        <v>4833</v>
      </c>
      <c r="F6308" s="94">
        <v>41999</v>
      </c>
      <c r="G6308" s="33" t="s">
        <v>4834</v>
      </c>
      <c r="H6308" s="33" t="s">
        <v>4835</v>
      </c>
      <c r="I6308" s="33" t="s">
        <v>62</v>
      </c>
      <c r="J6308" s="62">
        <v>44146</v>
      </c>
      <c r="K6308" s="33" t="s">
        <v>94</v>
      </c>
      <c r="L6308" s="33" t="s">
        <v>4836</v>
      </c>
      <c r="M6308" s="1" t="s">
        <v>48396</v>
      </c>
      <c r="N6308" s="33" t="s">
        <v>20</v>
      </c>
      <c r="O6308" s="33" t="s">
        <v>4837</v>
      </c>
      <c r="P6308" s="33" t="s">
        <v>947</v>
      </c>
      <c r="Q6308" s="33" t="s">
        <v>29986</v>
      </c>
      <c r="R6308"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08" s="33" t="s">
        <v>22</v>
      </c>
      <c r="T6308" s="33" t="s">
        <v>21</v>
      </c>
      <c r="U6308" s="33" t="s">
        <v>26682</v>
      </c>
      <c r="AA6308" s="33" t="s">
        <v>42844</v>
      </c>
      <c r="AB6308" s="33">
        <v>2140</v>
      </c>
      <c r="AC6308" s="103">
        <v>15553</v>
      </c>
    </row>
    <row r="6309" spans="1:29" ht="13" customHeight="1" x14ac:dyDescent="0.2">
      <c r="A6309" s="33" t="s">
        <v>4838</v>
      </c>
      <c r="B6309" s="33">
        <v>25</v>
      </c>
      <c r="C6309" s="33" t="s">
        <v>13</v>
      </c>
      <c r="D6309" s="33" t="s">
        <v>78</v>
      </c>
      <c r="E6309" s="33" t="s">
        <v>4839</v>
      </c>
      <c r="F6309" s="94">
        <v>41998</v>
      </c>
      <c r="G6309" s="33" t="s">
        <v>4840</v>
      </c>
      <c r="H6309" s="33" t="s">
        <v>80</v>
      </c>
      <c r="I6309" s="33" t="s">
        <v>37</v>
      </c>
      <c r="J6309" s="62" t="s">
        <v>4841</v>
      </c>
      <c r="K6309" s="33" t="s">
        <v>81</v>
      </c>
      <c r="L6309" s="33" t="s">
        <v>82</v>
      </c>
      <c r="M6309" s="1" t="s">
        <v>46250</v>
      </c>
      <c r="N6309" s="33" t="s">
        <v>20</v>
      </c>
      <c r="O6309" s="33" t="s">
        <v>4842</v>
      </c>
      <c r="P6309" s="33" t="s">
        <v>947</v>
      </c>
      <c r="Q6309" s="33" t="s">
        <v>29986</v>
      </c>
      <c r="R6309" s="39" t="s">
        <v>4843</v>
      </c>
      <c r="S6309" s="33" t="s">
        <v>509</v>
      </c>
      <c r="T6309" s="33" t="s">
        <v>21</v>
      </c>
      <c r="U6309" s="33" t="s">
        <v>26682</v>
      </c>
      <c r="AA6309" s="33" t="s">
        <v>42842</v>
      </c>
      <c r="AB6309" s="33">
        <v>2135</v>
      </c>
      <c r="AC6309" s="103">
        <v>15550</v>
      </c>
    </row>
    <row r="6310" spans="1:29" ht="13" customHeight="1" x14ac:dyDescent="0.2">
      <c r="A6310" s="33" t="s">
        <v>4849</v>
      </c>
      <c r="B6310" s="33">
        <v>40</v>
      </c>
      <c r="C6310" s="33" t="s">
        <v>13</v>
      </c>
      <c r="D6310" s="33" t="s">
        <v>41</v>
      </c>
      <c r="F6310" s="94">
        <v>41998</v>
      </c>
      <c r="G6310" s="33" t="s">
        <v>4850</v>
      </c>
      <c r="H6310" s="33" t="s">
        <v>142</v>
      </c>
      <c r="I6310" s="33" t="s">
        <v>38</v>
      </c>
      <c r="J6310" s="62">
        <v>92173</v>
      </c>
      <c r="K6310" s="33" t="s">
        <v>142</v>
      </c>
      <c r="L6310" s="33" t="s">
        <v>4345</v>
      </c>
      <c r="M6310" s="1" t="s">
        <v>46425</v>
      </c>
      <c r="N6310" s="33" t="s">
        <v>362</v>
      </c>
      <c r="O6310" s="33" t="s">
        <v>36668</v>
      </c>
      <c r="P6310" s="33" t="s">
        <v>947</v>
      </c>
      <c r="Q6310" s="33" t="s">
        <v>29986</v>
      </c>
      <c r="R6310" s="39" t="s">
        <v>4851</v>
      </c>
      <c r="S6310" s="33" t="s">
        <v>22</v>
      </c>
      <c r="T6310" s="33" t="s">
        <v>45897</v>
      </c>
      <c r="U6310" s="51" t="s">
        <v>49804</v>
      </c>
      <c r="AA6310" s="33" t="s">
        <v>42844</v>
      </c>
      <c r="AB6310" s="33">
        <v>2137</v>
      </c>
      <c r="AC6310" s="103">
        <v>15546</v>
      </c>
    </row>
    <row r="6311" spans="1:29" ht="13" customHeight="1" x14ac:dyDescent="0.2">
      <c r="A6311" s="33" t="s">
        <v>4844</v>
      </c>
      <c r="B6311" s="33" t="s">
        <v>22</v>
      </c>
      <c r="C6311" s="33" t="s">
        <v>13</v>
      </c>
      <c r="D6311" s="33" t="s">
        <v>41</v>
      </c>
      <c r="F6311" s="94">
        <v>41998</v>
      </c>
      <c r="G6311" s="33" t="s">
        <v>4845</v>
      </c>
      <c r="H6311" s="33" t="s">
        <v>4846</v>
      </c>
      <c r="I6311" s="33" t="s">
        <v>38</v>
      </c>
      <c r="J6311" s="62">
        <v>92236</v>
      </c>
      <c r="K6311" s="33" t="s">
        <v>725</v>
      </c>
      <c r="L6311" s="33" t="s">
        <v>726</v>
      </c>
      <c r="M6311" s="1" t="s">
        <v>45926</v>
      </c>
      <c r="N6311" s="33" t="s">
        <v>20</v>
      </c>
      <c r="O6311" s="33" t="s">
        <v>4847</v>
      </c>
      <c r="P6311" s="33" t="s">
        <v>947</v>
      </c>
      <c r="Q6311" s="33" t="s">
        <v>29986</v>
      </c>
      <c r="R6311" s="39" t="s">
        <v>4848</v>
      </c>
      <c r="S6311" s="33" t="s">
        <v>22</v>
      </c>
      <c r="T6311" s="33" t="s">
        <v>45897</v>
      </c>
      <c r="U6311" s="51" t="s">
        <v>49804</v>
      </c>
      <c r="AA6311" s="33" t="s">
        <v>42844</v>
      </c>
      <c r="AB6311" s="33">
        <v>2136</v>
      </c>
      <c r="AC6311" s="103">
        <v>15549</v>
      </c>
    </row>
    <row r="6312" spans="1:29" ht="13" customHeight="1" x14ac:dyDescent="0.2">
      <c r="A6312" s="33" t="s">
        <v>4852</v>
      </c>
      <c r="B6312" s="33">
        <v>33</v>
      </c>
      <c r="C6312" s="33" t="s">
        <v>13</v>
      </c>
      <c r="D6312" s="33" t="s">
        <v>78</v>
      </c>
      <c r="F6312" s="94">
        <v>41997</v>
      </c>
      <c r="G6312" s="33" t="s">
        <v>4853</v>
      </c>
      <c r="H6312" s="33" t="s">
        <v>106</v>
      </c>
      <c r="I6312" s="33" t="s">
        <v>3344</v>
      </c>
      <c r="J6312" s="62">
        <v>20018</v>
      </c>
      <c r="K6312" s="33" t="s">
        <v>3346</v>
      </c>
      <c r="L6312" s="33" t="s">
        <v>17507</v>
      </c>
      <c r="M6312" s="1" t="s">
        <v>46501</v>
      </c>
      <c r="N6312" s="33" t="s">
        <v>20</v>
      </c>
      <c r="O6312" s="33" t="s">
        <v>4854</v>
      </c>
      <c r="P6312" s="33" t="s">
        <v>947</v>
      </c>
      <c r="Q6312" s="33" t="s">
        <v>29986</v>
      </c>
      <c r="R6312" s="39" t="s">
        <v>4855</v>
      </c>
      <c r="S6312" s="33" t="s">
        <v>93</v>
      </c>
      <c r="T6312" s="33" t="s">
        <v>21</v>
      </c>
      <c r="U6312" s="33" t="s">
        <v>26689</v>
      </c>
      <c r="AA6312" s="33" t="s">
        <v>42842</v>
      </c>
      <c r="AB6312" s="33">
        <v>2131</v>
      </c>
      <c r="AC6312" s="103">
        <v>15547</v>
      </c>
    </row>
    <row r="6313" spans="1:29" ht="13" customHeight="1" x14ac:dyDescent="0.2">
      <c r="A6313" s="33" t="s">
        <v>4682</v>
      </c>
      <c r="B6313" s="33">
        <v>47</v>
      </c>
      <c r="C6313" s="33" t="s">
        <v>13</v>
      </c>
      <c r="D6313" s="33" t="s">
        <v>30</v>
      </c>
      <c r="E6313" s="33" t="s">
        <v>4867</v>
      </c>
      <c r="F6313" s="94">
        <v>41997</v>
      </c>
      <c r="G6313" s="33" t="s">
        <v>4868</v>
      </c>
      <c r="H6313" s="33" t="s">
        <v>4683</v>
      </c>
      <c r="I6313" s="33" t="s">
        <v>159</v>
      </c>
      <c r="J6313" s="62" t="s">
        <v>4869</v>
      </c>
      <c r="K6313" s="33" t="s">
        <v>4684</v>
      </c>
      <c r="L6313" s="33" t="s">
        <v>4870</v>
      </c>
      <c r="M6313" s="1" t="s">
        <v>48128</v>
      </c>
      <c r="N6313" s="33" t="s">
        <v>20</v>
      </c>
      <c r="O6313" s="33" t="s">
        <v>4871</v>
      </c>
      <c r="P6313" s="33" t="s">
        <v>947</v>
      </c>
      <c r="Q6313" s="33" t="s">
        <v>29986</v>
      </c>
      <c r="R631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13" s="33" t="s">
        <v>93</v>
      </c>
      <c r="T6313" s="33" t="s">
        <v>21</v>
      </c>
      <c r="U6313" s="33" t="s">
        <v>26689</v>
      </c>
      <c r="AA6313" s="33" t="s">
        <v>42843</v>
      </c>
      <c r="AB6313" s="33">
        <v>2133</v>
      </c>
      <c r="AC6313" s="103">
        <v>15545</v>
      </c>
    </row>
    <row r="6314" spans="1:29" ht="13" customHeight="1" x14ac:dyDescent="0.2">
      <c r="A6314" s="1" t="s">
        <v>4856</v>
      </c>
      <c r="B6314" s="33">
        <v>55</v>
      </c>
      <c r="C6314" s="33" t="s">
        <v>13</v>
      </c>
      <c r="D6314" s="1" t="s">
        <v>23</v>
      </c>
      <c r="F6314" s="94">
        <v>41997</v>
      </c>
      <c r="G6314" s="33" t="s">
        <v>4857</v>
      </c>
      <c r="H6314" s="33" t="s">
        <v>4858</v>
      </c>
      <c r="I6314" s="33" t="s">
        <v>105</v>
      </c>
      <c r="J6314" s="62">
        <v>97467</v>
      </c>
      <c r="K6314" s="33" t="s">
        <v>879</v>
      </c>
      <c r="L6314" s="33" t="s">
        <v>4859</v>
      </c>
      <c r="M6314" s="1" t="s">
        <v>48397</v>
      </c>
      <c r="N6314" s="33" t="s">
        <v>20</v>
      </c>
      <c r="O6314" s="33" t="s">
        <v>4860</v>
      </c>
      <c r="P6314" s="33" t="s">
        <v>504</v>
      </c>
      <c r="Q6314" s="33" t="s">
        <v>29986</v>
      </c>
      <c r="R6314" s="39" t="str">
        <f>HYPERLINK("http://www.oregonlive.com/portland/index.ssf/2014/12/man_dies_after_officer-involve.html","http://www.oregonlive.com/portland/index.ssf/2014/12/man_dies_after_officer-involve.html")</f>
        <v>http://www.oregonlive.com/portland/index.ssf/2014/12/man_dies_after_officer-involve.html</v>
      </c>
      <c r="S6314" s="33" t="s">
        <v>22</v>
      </c>
      <c r="T6314" s="33" t="s">
        <v>21</v>
      </c>
      <c r="U6314" s="33" t="s">
        <v>26689</v>
      </c>
      <c r="Z6314" s="33" t="s">
        <v>42353</v>
      </c>
      <c r="AA6314" s="33" t="s">
        <v>42843</v>
      </c>
      <c r="AB6314" s="33">
        <v>2132</v>
      </c>
      <c r="AC6314" s="103">
        <v>15542</v>
      </c>
    </row>
    <row r="6315" spans="1:29" ht="13" customHeight="1" x14ac:dyDescent="0.2">
      <c r="A6315" s="33" t="s">
        <v>4861</v>
      </c>
      <c r="B6315" s="33">
        <v>21</v>
      </c>
      <c r="C6315" s="33" t="s">
        <v>13</v>
      </c>
      <c r="D6315" s="33" t="s">
        <v>30</v>
      </c>
      <c r="F6315" s="94">
        <v>41997</v>
      </c>
      <c r="G6315" s="33" t="s">
        <v>4862</v>
      </c>
      <c r="H6315" s="33" t="s">
        <v>4863</v>
      </c>
      <c r="I6315" s="33" t="s">
        <v>55</v>
      </c>
      <c r="J6315" s="62">
        <v>33483</v>
      </c>
      <c r="K6315" s="33" t="s">
        <v>4864</v>
      </c>
      <c r="L6315" s="33" t="s">
        <v>56</v>
      </c>
      <c r="M6315" s="1" t="s">
        <v>46694</v>
      </c>
      <c r="N6315" s="33" t="s">
        <v>20</v>
      </c>
      <c r="O6315" s="33" t="s">
        <v>4865</v>
      </c>
      <c r="P6315" s="33" t="s">
        <v>45791</v>
      </c>
      <c r="Q6315" s="33" t="s">
        <v>29986</v>
      </c>
      <c r="R6315" s="39" t="s">
        <v>4866</v>
      </c>
      <c r="S6315" s="33" t="s">
        <v>22</v>
      </c>
      <c r="T6315" s="33" t="s">
        <v>28</v>
      </c>
      <c r="U6315" s="33" t="s">
        <v>26487</v>
      </c>
      <c r="AA6315" s="33" t="s">
        <v>42844</v>
      </c>
      <c r="AB6315" s="33">
        <v>2134</v>
      </c>
      <c r="AC6315" s="103">
        <v>15548</v>
      </c>
    </row>
    <row r="6316" spans="1:29" ht="13" customHeight="1" x14ac:dyDescent="0.2">
      <c r="A6316" s="33" t="s">
        <v>4872</v>
      </c>
      <c r="B6316" s="33">
        <v>18</v>
      </c>
      <c r="C6316" s="33" t="s">
        <v>13</v>
      </c>
      <c r="D6316" s="33" t="s">
        <v>78</v>
      </c>
      <c r="E6316" s="33" t="s">
        <v>4873</v>
      </c>
      <c r="F6316" s="94">
        <v>41996</v>
      </c>
      <c r="G6316" s="33" t="s">
        <v>4874</v>
      </c>
      <c r="H6316" s="33" t="s">
        <v>4875</v>
      </c>
      <c r="I6316" s="33" t="s">
        <v>399</v>
      </c>
      <c r="J6316" s="62">
        <v>63134</v>
      </c>
      <c r="K6316" s="33" t="s">
        <v>658</v>
      </c>
      <c r="L6316" s="33" t="s">
        <v>4876</v>
      </c>
      <c r="M6316" s="1" t="s">
        <v>48398</v>
      </c>
      <c r="N6316" s="33" t="s">
        <v>20</v>
      </c>
      <c r="O6316" s="33" t="s">
        <v>4877</v>
      </c>
      <c r="P6316" s="33" t="s">
        <v>947</v>
      </c>
      <c r="Q6316" s="33" t="s">
        <v>29986</v>
      </c>
      <c r="R6316" s="39" t="str">
        <f>HYPERLINK("http://www.huffingtonpost.com/2014/12/24/antonio-martin-police-shooting_n_6376210.html","http://www.huffingtonpost.com/2014/12/24/antonio-martin-police-shooting_n_6376210.html")</f>
        <v>http://www.huffingtonpost.com/2014/12/24/antonio-martin-police-shooting_n_6376210.html</v>
      </c>
      <c r="S6316" s="33" t="s">
        <v>93</v>
      </c>
      <c r="T6316" s="33" t="s">
        <v>21</v>
      </c>
      <c r="U6316" s="33" t="s">
        <v>26689</v>
      </c>
      <c r="AA6316" s="33" t="s">
        <v>42844</v>
      </c>
      <c r="AB6316" s="33">
        <v>2129</v>
      </c>
      <c r="AC6316" s="103">
        <v>15541</v>
      </c>
    </row>
    <row r="6317" spans="1:29" ht="13" customHeight="1" x14ac:dyDescent="0.2">
      <c r="A6317" s="1" t="s">
        <v>4878</v>
      </c>
      <c r="B6317" s="33">
        <v>61</v>
      </c>
      <c r="C6317" s="33" t="s">
        <v>13</v>
      </c>
      <c r="D6317" s="1" t="s">
        <v>23</v>
      </c>
      <c r="F6317" s="94">
        <v>41996</v>
      </c>
      <c r="G6317" s="33" t="s">
        <v>4879</v>
      </c>
      <c r="H6317" s="33" t="s">
        <v>3679</v>
      </c>
      <c r="I6317" s="33" t="s">
        <v>55</v>
      </c>
      <c r="J6317" s="62">
        <v>33805</v>
      </c>
      <c r="K6317" s="33" t="s">
        <v>1730</v>
      </c>
      <c r="L6317" s="33" t="s">
        <v>3681</v>
      </c>
      <c r="M6317" s="1" t="s">
        <v>46883</v>
      </c>
      <c r="N6317" s="33" t="s">
        <v>20</v>
      </c>
      <c r="O6317" s="33" t="s">
        <v>4880</v>
      </c>
      <c r="P6317" s="33" t="s">
        <v>947</v>
      </c>
      <c r="Q6317" s="33" t="s">
        <v>29986</v>
      </c>
      <c r="R6317" s="39" t="s">
        <v>4881</v>
      </c>
      <c r="S6317" s="33" t="s">
        <v>509</v>
      </c>
      <c r="T6317" s="33" t="s">
        <v>21</v>
      </c>
      <c r="U6317" s="33" t="s">
        <v>26689</v>
      </c>
      <c r="AA6317" s="33" t="s">
        <v>42844</v>
      </c>
      <c r="AB6317" s="33">
        <v>2130</v>
      </c>
      <c r="AC6317" s="103">
        <v>15539</v>
      </c>
    </row>
    <row r="6318" spans="1:29" ht="13" customHeight="1" x14ac:dyDescent="0.2">
      <c r="A6318" s="33" t="s">
        <v>4887</v>
      </c>
      <c r="B6318" s="33">
        <v>20</v>
      </c>
      <c r="C6318" s="33" t="s">
        <v>13</v>
      </c>
      <c r="D6318" s="33" t="s">
        <v>30</v>
      </c>
      <c r="F6318" s="94">
        <v>41995</v>
      </c>
      <c r="G6318" s="33" t="s">
        <v>4888</v>
      </c>
      <c r="H6318" s="33" t="s">
        <v>971</v>
      </c>
      <c r="I6318" s="33" t="s">
        <v>159</v>
      </c>
      <c r="J6318" s="62">
        <v>30034</v>
      </c>
      <c r="K6318" s="33" t="s">
        <v>802</v>
      </c>
      <c r="L6318" s="33" t="s">
        <v>803</v>
      </c>
      <c r="M6318" s="1" t="s">
        <v>46231</v>
      </c>
      <c r="N6318" s="33" t="s">
        <v>20</v>
      </c>
      <c r="O6318" s="33" t="s">
        <v>4889</v>
      </c>
      <c r="P6318" s="33" t="s">
        <v>947</v>
      </c>
      <c r="Q6318" s="33" t="s">
        <v>29986</v>
      </c>
      <c r="R6318" s="39" t="s">
        <v>4890</v>
      </c>
      <c r="S6318" s="33" t="s">
        <v>22</v>
      </c>
      <c r="T6318" s="33" t="s">
        <v>21</v>
      </c>
      <c r="U6318" s="33" t="s">
        <v>26689</v>
      </c>
      <c r="AA6318" s="33" t="s">
        <v>42844</v>
      </c>
      <c r="AB6318" s="33">
        <v>2125</v>
      </c>
      <c r="AC6318" s="103">
        <v>15537</v>
      </c>
    </row>
    <row r="6319" spans="1:29" ht="13" customHeight="1" x14ac:dyDescent="0.2">
      <c r="A6319" s="33" t="s">
        <v>4896</v>
      </c>
      <c r="B6319" s="33">
        <v>27</v>
      </c>
      <c r="C6319" s="33" t="s">
        <v>13</v>
      </c>
      <c r="D6319" s="33" t="s">
        <v>30</v>
      </c>
      <c r="E6319" s="33" t="s">
        <v>4897</v>
      </c>
      <c r="F6319" s="94">
        <v>41995</v>
      </c>
      <c r="G6319" s="33" t="s">
        <v>4898</v>
      </c>
      <c r="H6319" s="33" t="s">
        <v>4899</v>
      </c>
      <c r="I6319" s="33" t="s">
        <v>293</v>
      </c>
      <c r="J6319" s="62" t="s">
        <v>4900</v>
      </c>
      <c r="K6319" s="33" t="s">
        <v>807</v>
      </c>
      <c r="L6319" s="33" t="s">
        <v>4901</v>
      </c>
      <c r="M6319" s="1" t="s">
        <v>48399</v>
      </c>
      <c r="N6319" s="33" t="s">
        <v>20</v>
      </c>
      <c r="O6319" s="33" t="s">
        <v>4902</v>
      </c>
      <c r="P6319" s="33" t="s">
        <v>947</v>
      </c>
      <c r="Q6319" s="33" t="s">
        <v>29986</v>
      </c>
      <c r="R6319" s="39" t="s">
        <v>4903</v>
      </c>
      <c r="S6319" s="33" t="s">
        <v>93</v>
      </c>
      <c r="T6319" s="33" t="s">
        <v>21</v>
      </c>
      <c r="U6319" s="33" t="s">
        <v>26488</v>
      </c>
      <c r="AA6319" s="33" t="s">
        <v>42844</v>
      </c>
      <c r="AB6319" s="33">
        <v>2127</v>
      </c>
      <c r="AC6319" s="103">
        <v>15536</v>
      </c>
    </row>
    <row r="6320" spans="1:29" ht="13" customHeight="1" x14ac:dyDescent="0.2">
      <c r="A6320" s="33" t="s">
        <v>4882</v>
      </c>
      <c r="B6320" s="33">
        <v>29</v>
      </c>
      <c r="C6320" s="33" t="s">
        <v>13</v>
      </c>
      <c r="D6320" s="33" t="s">
        <v>41</v>
      </c>
      <c r="F6320" s="94">
        <v>41995</v>
      </c>
      <c r="G6320" s="33" t="s">
        <v>4883</v>
      </c>
      <c r="H6320" s="33" t="s">
        <v>908</v>
      </c>
      <c r="I6320" s="33" t="s">
        <v>177</v>
      </c>
      <c r="J6320" s="62">
        <v>88001</v>
      </c>
      <c r="K6320" s="33" t="s">
        <v>909</v>
      </c>
      <c r="L6320" s="33" t="s">
        <v>4884</v>
      </c>
      <c r="M6320" s="1" t="s">
        <v>48893</v>
      </c>
      <c r="N6320" s="33" t="s">
        <v>20</v>
      </c>
      <c r="O6320" s="33" t="s">
        <v>4885</v>
      </c>
      <c r="P6320" s="33" t="s">
        <v>45791</v>
      </c>
      <c r="Q6320" s="33" t="s">
        <v>29986</v>
      </c>
      <c r="R6320" s="39" t="s">
        <v>4886</v>
      </c>
      <c r="S6320" s="33" t="s">
        <v>22</v>
      </c>
      <c r="T6320" s="33" t="s">
        <v>28</v>
      </c>
      <c r="U6320" s="33" t="s">
        <v>26487</v>
      </c>
      <c r="AA6320" s="33" t="s">
        <v>42844</v>
      </c>
      <c r="AB6320" s="33">
        <v>2126</v>
      </c>
      <c r="AC6320" s="103">
        <v>15538</v>
      </c>
    </row>
    <row r="6321" spans="1:29" ht="13" customHeight="1" x14ac:dyDescent="0.2">
      <c r="A6321" s="33" t="s">
        <v>4891</v>
      </c>
      <c r="B6321" s="33">
        <v>62</v>
      </c>
      <c r="C6321" s="33" t="s">
        <v>13</v>
      </c>
      <c r="D6321" s="33" t="s">
        <v>30</v>
      </c>
      <c r="F6321" s="94">
        <v>41995</v>
      </c>
      <c r="G6321" s="33" t="s">
        <v>4892</v>
      </c>
      <c r="H6321" s="33" t="s">
        <v>4893</v>
      </c>
      <c r="I6321" s="33" t="s">
        <v>121</v>
      </c>
      <c r="J6321" s="62">
        <v>56531</v>
      </c>
      <c r="K6321" s="33" t="s">
        <v>368</v>
      </c>
      <c r="L6321" s="33" t="s">
        <v>4894</v>
      </c>
      <c r="M6321" s="1" t="s">
        <v>48400</v>
      </c>
      <c r="N6321" s="33" t="s">
        <v>350</v>
      </c>
      <c r="O6321" s="33" t="s">
        <v>4895</v>
      </c>
      <c r="P6321" s="33" t="s">
        <v>947</v>
      </c>
      <c r="Q6321" s="33" t="s">
        <v>29986</v>
      </c>
      <c r="R6321" s="39" t="str">
        <f>HYPERLINK("http://www.valleynewslive.com/home/headlines/Man-Dead-in-Otter-Tail-Police-Chase-286635971.html","http://www.valleynewslive.com/home/headlines/Man-Dead-in-Otter-Tail-Police-Chase-286635971.html")</f>
        <v>http://www.valleynewslive.com/home/headlines/Man-Dead-in-Otter-Tail-Police-Chase-286635971.html</v>
      </c>
      <c r="S6321" s="33" t="s">
        <v>22</v>
      </c>
      <c r="T6321" s="33" t="s">
        <v>350</v>
      </c>
      <c r="U6321" s="33" t="s">
        <v>26775</v>
      </c>
      <c r="AA6321" s="33" t="s">
        <v>42843</v>
      </c>
      <c r="AB6321" s="33">
        <v>2128</v>
      </c>
      <c r="AC6321" s="103">
        <v>15535</v>
      </c>
    </row>
    <row r="6322" spans="1:29" ht="13" customHeight="1" x14ac:dyDescent="0.2">
      <c r="A6322" s="33" t="s">
        <v>4916</v>
      </c>
      <c r="B6322" s="33">
        <v>53</v>
      </c>
      <c r="C6322" s="33" t="s">
        <v>13</v>
      </c>
      <c r="D6322" s="33" t="s">
        <v>30</v>
      </c>
      <c r="F6322" s="94">
        <v>41994</v>
      </c>
      <c r="G6322" s="33" t="s">
        <v>4917</v>
      </c>
      <c r="H6322" s="33" t="s">
        <v>4918</v>
      </c>
      <c r="I6322" s="33" t="s">
        <v>38</v>
      </c>
      <c r="J6322" s="62">
        <v>95603</v>
      </c>
      <c r="K6322" s="33" t="s">
        <v>1000</v>
      </c>
      <c r="L6322" s="33" t="s">
        <v>1001</v>
      </c>
      <c r="M6322" s="1" t="s">
        <v>46849</v>
      </c>
      <c r="N6322" s="33" t="s">
        <v>20</v>
      </c>
      <c r="O6322" s="33" t="s">
        <v>4919</v>
      </c>
      <c r="P6322" s="33" t="s">
        <v>947</v>
      </c>
      <c r="Q6322" s="33" t="s">
        <v>29986</v>
      </c>
      <c r="R6322" s="39" t="str">
        <f>HYPERLINK("http://www.sacbee.com/news/local/crime/article4774815.html","http://www.sacbee.com/news/local/crime/article4774815.html")</f>
        <v>http://www.sacbee.com/news/local/crime/article4774815.html</v>
      </c>
      <c r="S6322" s="33" t="s">
        <v>22</v>
      </c>
      <c r="T6322" s="33" t="s">
        <v>21</v>
      </c>
      <c r="U6322" s="33" t="s">
        <v>26689</v>
      </c>
      <c r="AA6322" s="33" t="s">
        <v>42844</v>
      </c>
      <c r="AB6322" s="33">
        <v>2122</v>
      </c>
      <c r="AC6322" s="103">
        <v>15533</v>
      </c>
    </row>
    <row r="6323" spans="1:29" ht="13" customHeight="1" x14ac:dyDescent="0.2">
      <c r="A6323" s="33" t="s">
        <v>4910</v>
      </c>
      <c r="B6323" s="33">
        <v>52</v>
      </c>
      <c r="C6323" s="33" t="s">
        <v>13</v>
      </c>
      <c r="D6323" s="33" t="s">
        <v>30</v>
      </c>
      <c r="E6323" s="33" t="s">
        <v>4911</v>
      </c>
      <c r="F6323" s="94">
        <v>41994</v>
      </c>
      <c r="G6323" s="33" t="s">
        <v>4912</v>
      </c>
      <c r="H6323" s="33" t="s">
        <v>4913</v>
      </c>
      <c r="I6323" s="33" t="s">
        <v>205</v>
      </c>
      <c r="J6323" s="62">
        <v>19904</v>
      </c>
      <c r="K6323" s="33" t="s">
        <v>2340</v>
      </c>
      <c r="L6323" s="33" t="s">
        <v>4914</v>
      </c>
      <c r="M6323" s="1" t="s">
        <v>48401</v>
      </c>
      <c r="N6323" s="33" t="s">
        <v>20</v>
      </c>
      <c r="O6323" s="33" t="s">
        <v>4915</v>
      </c>
      <c r="P6323" s="33" t="s">
        <v>947</v>
      </c>
      <c r="Q6323" s="33" t="s">
        <v>29986</v>
      </c>
      <c r="R6323" s="39" t="str">
        <f>HYPERLINK("http://www.doverpost.com/article/20141221/NEWS/141229971/13421/NEWS","http://www.doverpost.com/article/20141221/NEWS/141229971/13421/NEWS")</f>
        <v>http://www.doverpost.com/article/20141221/NEWS/141229971/13421/NEWS</v>
      </c>
      <c r="S6323" s="33" t="s">
        <v>22</v>
      </c>
      <c r="T6323" s="33" t="s">
        <v>45897</v>
      </c>
      <c r="U6323" s="33" t="s">
        <v>39851</v>
      </c>
      <c r="AA6323" s="33" t="s">
        <v>42844</v>
      </c>
      <c r="AB6323" s="33">
        <v>2123</v>
      </c>
      <c r="AC6323" s="103">
        <v>15530</v>
      </c>
    </row>
    <row r="6324" spans="1:29" ht="13" customHeight="1" x14ac:dyDescent="0.2">
      <c r="A6324" s="33" t="s">
        <v>4904</v>
      </c>
      <c r="B6324" s="33">
        <v>28</v>
      </c>
      <c r="C6324" s="33" t="s">
        <v>13</v>
      </c>
      <c r="D6324" s="33" t="s">
        <v>30</v>
      </c>
      <c r="F6324" s="94">
        <v>41994</v>
      </c>
      <c r="H6324" s="33" t="s">
        <v>4905</v>
      </c>
      <c r="I6324" s="33" t="s">
        <v>795</v>
      </c>
      <c r="J6324" s="62">
        <v>59722</v>
      </c>
      <c r="K6324" s="33" t="s">
        <v>4906</v>
      </c>
      <c r="L6324" s="33" t="s">
        <v>4907</v>
      </c>
      <c r="M6324" s="1" t="s">
        <v>48402</v>
      </c>
      <c r="N6324" s="33" t="s">
        <v>20</v>
      </c>
      <c r="O6324" s="33" t="s">
        <v>4908</v>
      </c>
      <c r="P6324" s="33" t="s">
        <v>45791</v>
      </c>
      <c r="Q6324" s="33" t="s">
        <v>29986</v>
      </c>
      <c r="R6324" s="39" t="s">
        <v>4909</v>
      </c>
      <c r="S6324" s="33" t="s">
        <v>22</v>
      </c>
      <c r="T6324" s="33" t="s">
        <v>28</v>
      </c>
      <c r="U6324" s="33" t="s">
        <v>26487</v>
      </c>
      <c r="AA6324" s="33" t="s">
        <v>42843</v>
      </c>
      <c r="AB6324" s="33">
        <v>2124</v>
      </c>
      <c r="AC6324" s="103">
        <v>15526</v>
      </c>
    </row>
    <row r="6325" spans="1:29" ht="13" customHeight="1" x14ac:dyDescent="0.2">
      <c r="A6325" s="33" t="s">
        <v>4923</v>
      </c>
      <c r="B6325" s="33">
        <v>30</v>
      </c>
      <c r="C6325" s="33" t="s">
        <v>13</v>
      </c>
      <c r="D6325" s="33" t="s">
        <v>127</v>
      </c>
      <c r="E6325" s="33" t="s">
        <v>4924</v>
      </c>
      <c r="F6325" s="94">
        <v>41993</v>
      </c>
      <c r="G6325" s="33" t="s">
        <v>4925</v>
      </c>
      <c r="H6325" s="33" t="s">
        <v>130</v>
      </c>
      <c r="I6325" s="33" t="s">
        <v>131</v>
      </c>
      <c r="J6325" s="62" t="s">
        <v>4926</v>
      </c>
      <c r="K6325" s="33" t="s">
        <v>132</v>
      </c>
      <c r="L6325" s="33" t="s">
        <v>4927</v>
      </c>
      <c r="M6325" s="1" t="s">
        <v>46913</v>
      </c>
      <c r="N6325" s="33" t="s">
        <v>20</v>
      </c>
      <c r="O6325" s="33" t="s">
        <v>4928</v>
      </c>
      <c r="P6325" s="33" t="s">
        <v>43587</v>
      </c>
      <c r="Q6325" s="33" t="s">
        <v>29986</v>
      </c>
      <c r="R6325" s="39" t="s">
        <v>4929</v>
      </c>
      <c r="S6325" s="33" t="s">
        <v>93</v>
      </c>
      <c r="T6325" s="33" t="s">
        <v>21</v>
      </c>
      <c r="U6325" s="33" t="s">
        <v>26682</v>
      </c>
      <c r="AA6325" s="33" t="s">
        <v>42844</v>
      </c>
      <c r="AB6325" s="33">
        <v>2121</v>
      </c>
      <c r="AC6325" s="103">
        <v>15531</v>
      </c>
    </row>
    <row r="6326" spans="1:29" ht="13" customHeight="1" x14ac:dyDescent="0.2">
      <c r="A6326" s="33" t="s">
        <v>4944</v>
      </c>
      <c r="B6326" s="33">
        <v>35</v>
      </c>
      <c r="C6326" s="33" t="s">
        <v>13</v>
      </c>
      <c r="D6326" s="33" t="s">
        <v>30</v>
      </c>
      <c r="F6326" s="94">
        <v>41992</v>
      </c>
      <c r="G6326" s="33" t="s">
        <v>4945</v>
      </c>
      <c r="H6326" s="33" t="s">
        <v>581</v>
      </c>
      <c r="I6326" s="33" t="s">
        <v>111</v>
      </c>
      <c r="J6326" s="62">
        <v>85023</v>
      </c>
      <c r="K6326" s="33" t="s">
        <v>582</v>
      </c>
      <c r="L6326" s="33" t="s">
        <v>583</v>
      </c>
      <c r="M6326" s="1" t="s">
        <v>45935</v>
      </c>
      <c r="N6326" s="33" t="s">
        <v>20</v>
      </c>
      <c r="O6326" s="33" t="s">
        <v>4946</v>
      </c>
      <c r="P6326" s="33" t="s">
        <v>947</v>
      </c>
      <c r="Q6326" s="33" t="s">
        <v>29986</v>
      </c>
      <c r="R6326" s="39" t="str">
        <f>HYPERLINK("http://www.kpho.com/story/27660383/pd-phoenix-officer-involved-in-shooting","http://www.kpho.com/story/27660383/pd-phoenix-officer-involved-in-shooting")</f>
        <v>http://www.kpho.com/story/27660383/pd-phoenix-officer-involved-in-shooting</v>
      </c>
      <c r="S6326" s="33" t="s">
        <v>22</v>
      </c>
      <c r="T6326" s="33" t="s">
        <v>21</v>
      </c>
      <c r="U6326" s="33" t="s">
        <v>42896</v>
      </c>
      <c r="AA6326" s="33" t="s">
        <v>42844</v>
      </c>
      <c r="AB6326" s="33">
        <v>2118</v>
      </c>
      <c r="AC6326" s="103">
        <v>15517</v>
      </c>
    </row>
    <row r="6327" spans="1:29" ht="13" customHeight="1" x14ac:dyDescent="0.2">
      <c r="A6327" s="33" t="s">
        <v>4930</v>
      </c>
      <c r="B6327" s="33">
        <v>28</v>
      </c>
      <c r="C6327" s="33" t="s">
        <v>13</v>
      </c>
      <c r="D6327" s="33" t="s">
        <v>78</v>
      </c>
      <c r="E6327" s="33" t="s">
        <v>4931</v>
      </c>
      <c r="F6327" s="94">
        <v>41992</v>
      </c>
      <c r="G6327" s="33" t="s">
        <v>4932</v>
      </c>
      <c r="H6327" s="33" t="s">
        <v>658</v>
      </c>
      <c r="I6327" s="33" t="s">
        <v>399</v>
      </c>
      <c r="J6327" s="62" t="s">
        <v>4933</v>
      </c>
      <c r="K6327" s="33" t="s">
        <v>658</v>
      </c>
      <c r="L6327" s="33" t="s">
        <v>4149</v>
      </c>
      <c r="M6327" s="1" t="s">
        <v>46104</v>
      </c>
      <c r="N6327" s="33" t="s">
        <v>20</v>
      </c>
      <c r="O6327" s="33" t="s">
        <v>4934</v>
      </c>
      <c r="P6327" s="33" t="s">
        <v>947</v>
      </c>
      <c r="Q6327" s="33" t="s">
        <v>29986</v>
      </c>
      <c r="R6327" s="39" t="s">
        <v>4935</v>
      </c>
      <c r="S6327" s="33" t="s">
        <v>93</v>
      </c>
      <c r="T6327" s="33" t="s">
        <v>28</v>
      </c>
      <c r="U6327" s="33" t="s">
        <v>26487</v>
      </c>
      <c r="AA6327" s="33" t="s">
        <v>42842</v>
      </c>
      <c r="AB6327" s="33">
        <v>2119</v>
      </c>
      <c r="AC6327" s="103">
        <v>15524</v>
      </c>
    </row>
    <row r="6328" spans="1:29" ht="13" customHeight="1" x14ac:dyDescent="0.2">
      <c r="A6328" s="33" t="s">
        <v>4936</v>
      </c>
      <c r="B6328" s="33">
        <v>41</v>
      </c>
      <c r="C6328" s="33" t="s">
        <v>13</v>
      </c>
      <c r="D6328" s="33" t="s">
        <v>30</v>
      </c>
      <c r="E6328" s="33" t="s">
        <v>4937</v>
      </c>
      <c r="F6328" s="94">
        <v>41992</v>
      </c>
      <c r="G6328" s="33" t="s">
        <v>4938</v>
      </c>
      <c r="H6328" s="33" t="s">
        <v>4939</v>
      </c>
      <c r="I6328" s="33" t="s">
        <v>55</v>
      </c>
      <c r="J6328" s="62" t="s">
        <v>4940</v>
      </c>
      <c r="K6328" s="33" t="s">
        <v>4003</v>
      </c>
      <c r="L6328" s="33" t="s">
        <v>4941</v>
      </c>
      <c r="M6328" s="1" t="s">
        <v>45910</v>
      </c>
      <c r="N6328" s="33" t="s">
        <v>20</v>
      </c>
      <c r="O6328" s="33" t="s">
        <v>4942</v>
      </c>
      <c r="P6328" s="33" t="s">
        <v>947</v>
      </c>
      <c r="Q6328" s="33" t="s">
        <v>29986</v>
      </c>
      <c r="R6328" s="39" t="s">
        <v>4943</v>
      </c>
      <c r="S6328" s="33" t="s">
        <v>93</v>
      </c>
      <c r="T6328" s="33" t="s">
        <v>28</v>
      </c>
      <c r="U6328" s="33" t="s">
        <v>42895</v>
      </c>
      <c r="AA6328" s="33" t="s">
        <v>42844</v>
      </c>
      <c r="AB6328" s="33">
        <v>2120</v>
      </c>
      <c r="AC6328" s="103">
        <v>15525</v>
      </c>
    </row>
    <row r="6329" spans="1:29" ht="13" customHeight="1" x14ac:dyDescent="0.2">
      <c r="A6329" s="33" t="s">
        <v>4947</v>
      </c>
      <c r="B6329" s="33">
        <v>17</v>
      </c>
      <c r="C6329" s="33" t="s">
        <v>13</v>
      </c>
      <c r="D6329" s="33" t="s">
        <v>127</v>
      </c>
      <c r="E6329" s="33" t="s">
        <v>4948</v>
      </c>
      <c r="F6329" s="94">
        <v>41991</v>
      </c>
      <c r="H6329" s="33" t="s">
        <v>4949</v>
      </c>
      <c r="I6329" s="33" t="s">
        <v>38</v>
      </c>
      <c r="J6329" s="62" t="s">
        <v>4950</v>
      </c>
      <c r="K6329" s="33" t="s">
        <v>4951</v>
      </c>
      <c r="L6329" s="33" t="s">
        <v>894</v>
      </c>
      <c r="M6329" s="1" t="s">
        <v>45955</v>
      </c>
      <c r="N6329" s="33" t="s">
        <v>4952</v>
      </c>
      <c r="O6329" s="33" t="s">
        <v>4953</v>
      </c>
      <c r="P6329" s="33" t="s">
        <v>45771</v>
      </c>
      <c r="Q6329" s="33" t="s">
        <v>29986</v>
      </c>
      <c r="R6329" s="39" t="s">
        <v>4954</v>
      </c>
      <c r="S6329" s="33" t="s">
        <v>22</v>
      </c>
      <c r="T6329" s="33" t="s">
        <v>21</v>
      </c>
      <c r="U6329" s="33" t="s">
        <v>26505</v>
      </c>
      <c r="AA6329" s="33" t="s">
        <v>42843</v>
      </c>
      <c r="AB6329" s="33">
        <v>2116</v>
      </c>
      <c r="AC6329" s="103">
        <v>15518</v>
      </c>
    </row>
    <row r="6330" spans="1:29" ht="13" customHeight="1" x14ac:dyDescent="0.2">
      <c r="A6330" s="33" t="s">
        <v>4955</v>
      </c>
      <c r="B6330" s="33">
        <v>39</v>
      </c>
      <c r="C6330" s="33" t="s">
        <v>13</v>
      </c>
      <c r="D6330" s="33" t="s">
        <v>30</v>
      </c>
      <c r="E6330" s="33" t="s">
        <v>4956</v>
      </c>
      <c r="F6330" s="94">
        <v>41991</v>
      </c>
      <c r="H6330" s="33" t="s">
        <v>4957</v>
      </c>
      <c r="I6330" s="33" t="s">
        <v>197</v>
      </c>
      <c r="J6330" s="62">
        <v>46166</v>
      </c>
      <c r="K6330" s="33" t="s">
        <v>4958</v>
      </c>
      <c r="L6330" s="33" t="s">
        <v>4959</v>
      </c>
      <c r="M6330" s="1" t="s">
        <v>48339</v>
      </c>
      <c r="N6330" s="33" t="s">
        <v>20</v>
      </c>
      <c r="O6330" s="33" t="s">
        <v>4960</v>
      </c>
      <c r="P6330" s="33" t="s">
        <v>45791</v>
      </c>
      <c r="Q6330" s="33" t="s">
        <v>29986</v>
      </c>
      <c r="R6330"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30" s="33" t="s">
        <v>22</v>
      </c>
      <c r="T6330" s="33" t="s">
        <v>21</v>
      </c>
      <c r="U6330" s="33" t="s">
        <v>26488</v>
      </c>
      <c r="AA6330" s="33" t="s">
        <v>42843</v>
      </c>
      <c r="AB6330" s="33">
        <v>2117</v>
      </c>
      <c r="AC6330" s="103">
        <v>15516</v>
      </c>
    </row>
    <row r="6331" spans="1:29" ht="13" customHeight="1" x14ac:dyDescent="0.2">
      <c r="A6331" s="33" t="s">
        <v>4980</v>
      </c>
      <c r="B6331" s="33">
        <v>18</v>
      </c>
      <c r="C6331" s="33" t="s">
        <v>13</v>
      </c>
      <c r="D6331" s="33" t="s">
        <v>30</v>
      </c>
      <c r="F6331" s="94">
        <v>41990</v>
      </c>
      <c r="G6331" s="33" t="s">
        <v>4981</v>
      </c>
      <c r="H6331" s="33" t="s">
        <v>581</v>
      </c>
      <c r="I6331" s="33" t="s">
        <v>111</v>
      </c>
      <c r="J6331" s="62">
        <v>85054</v>
      </c>
      <c r="K6331" s="33" t="s">
        <v>582</v>
      </c>
      <c r="L6331" s="33" t="s">
        <v>583</v>
      </c>
      <c r="M6331" s="1" t="s">
        <v>45935</v>
      </c>
      <c r="N6331" s="33" t="s">
        <v>20</v>
      </c>
      <c r="O6331" s="33" t="s">
        <v>4982</v>
      </c>
      <c r="P6331" s="33" t="s">
        <v>947</v>
      </c>
      <c r="Q6331" s="33" t="s">
        <v>29986</v>
      </c>
      <c r="R6331"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31" s="33" t="s">
        <v>22</v>
      </c>
      <c r="T6331" s="33" t="s">
        <v>21</v>
      </c>
      <c r="U6331" s="33" t="s">
        <v>26689</v>
      </c>
      <c r="AA6331" s="33" t="s">
        <v>42842</v>
      </c>
      <c r="AB6331" s="33">
        <v>2112</v>
      </c>
      <c r="AC6331" s="103">
        <v>15505</v>
      </c>
    </row>
    <row r="6332" spans="1:29" ht="13" customHeight="1" x14ac:dyDescent="0.2">
      <c r="A6332" s="33" t="s">
        <v>4983</v>
      </c>
      <c r="B6332" s="33">
        <v>18</v>
      </c>
      <c r="C6332" s="33" t="s">
        <v>13</v>
      </c>
      <c r="D6332" s="33" t="s">
        <v>30</v>
      </c>
      <c r="E6332" s="33" t="str">
        <f>HYPERLINK("http://www.muellersfuneralhomes.com/obituaries/Johnathon-Jd-Mar/Print/Wall","http://www.muellersfuneralhomes.com/obituaries/Johnathon-Jd-Mar/Print/Wall")</f>
        <v>http://www.muellersfuneralhomes.com/obituaries/Johnathon-Jd-Mar/Print/Wall</v>
      </c>
      <c r="F6332" s="94">
        <v>41990</v>
      </c>
      <c r="G6332" s="33" t="s">
        <v>4984</v>
      </c>
      <c r="H6332" s="33" t="s">
        <v>4985</v>
      </c>
      <c r="I6332" s="33" t="s">
        <v>121</v>
      </c>
      <c r="J6332" s="62" t="s">
        <v>4986</v>
      </c>
      <c r="K6332" s="33" t="s">
        <v>3278</v>
      </c>
      <c r="L6332" s="33" t="s">
        <v>4987</v>
      </c>
      <c r="M6332" s="1" t="s">
        <v>48405</v>
      </c>
      <c r="N6332" s="33" t="s">
        <v>20</v>
      </c>
      <c r="O6332" s="33" t="s">
        <v>4988</v>
      </c>
      <c r="P6332" s="33" t="s">
        <v>45771</v>
      </c>
      <c r="Q6332" s="33" t="s">
        <v>29986</v>
      </c>
      <c r="R6332" s="39" t="s">
        <v>4989</v>
      </c>
      <c r="S6332" s="33" t="s">
        <v>509</v>
      </c>
      <c r="T6332" s="33" t="s">
        <v>21</v>
      </c>
      <c r="U6332" s="33" t="s">
        <v>26682</v>
      </c>
      <c r="AA6332" s="33" t="s">
        <v>42844</v>
      </c>
      <c r="AB6332" s="33">
        <v>2113</v>
      </c>
      <c r="AC6332" s="103">
        <v>15511</v>
      </c>
    </row>
    <row r="6333" spans="1:29" ht="13" customHeight="1" x14ac:dyDescent="0.2">
      <c r="A6333" s="33" t="s">
        <v>4996</v>
      </c>
      <c r="B6333" s="33">
        <v>25</v>
      </c>
      <c r="C6333" s="33" t="s">
        <v>13</v>
      </c>
      <c r="D6333" s="33" t="s">
        <v>30</v>
      </c>
      <c r="F6333" s="94">
        <v>41990</v>
      </c>
      <c r="G6333" s="33" t="s">
        <v>4997</v>
      </c>
      <c r="H6333" s="33" t="s">
        <v>4998</v>
      </c>
      <c r="I6333" s="33" t="s">
        <v>341</v>
      </c>
      <c r="J6333" s="62">
        <v>50158</v>
      </c>
      <c r="K6333" s="33" t="s">
        <v>608</v>
      </c>
      <c r="L6333" s="33" t="s">
        <v>4999</v>
      </c>
      <c r="M6333" s="1" t="s">
        <v>48403</v>
      </c>
      <c r="N6333" s="33" t="s">
        <v>20</v>
      </c>
      <c r="O6333" s="33" t="s">
        <v>5000</v>
      </c>
      <c r="P6333" s="33" t="s">
        <v>504</v>
      </c>
      <c r="Q6333" s="33" t="s">
        <v>29986</v>
      </c>
      <c r="R6333" s="39" t="str">
        <f>HYPERLINK("http://whotv.com/2014/12/17/marshalltown-police-critically-wound-armed-suspect-overnight/","http://whotv.com/2014/12/17/marshalltown-police-critically-wound-armed-suspect-overnight/")</f>
        <v>http://whotv.com/2014/12/17/marshalltown-police-critically-wound-armed-suspect-overnight/</v>
      </c>
      <c r="S6333" s="33" t="s">
        <v>22</v>
      </c>
      <c r="T6333" s="33" t="s">
        <v>21</v>
      </c>
      <c r="U6333" s="33" t="s">
        <v>26689</v>
      </c>
      <c r="AA6333" s="33" t="s">
        <v>42844</v>
      </c>
      <c r="AB6333" s="33">
        <v>2110</v>
      </c>
      <c r="AC6333" s="103">
        <v>15509</v>
      </c>
    </row>
    <row r="6334" spans="1:29" ht="13" customHeight="1" x14ac:dyDescent="0.2">
      <c r="A6334" s="33" t="s">
        <v>4961</v>
      </c>
      <c r="B6334" s="33">
        <v>34</v>
      </c>
      <c r="C6334" s="33" t="s">
        <v>13</v>
      </c>
      <c r="D6334" s="33" t="s">
        <v>41</v>
      </c>
      <c r="E6334" s="33" t="s">
        <v>4962</v>
      </c>
      <c r="F6334" s="94">
        <v>41990</v>
      </c>
      <c r="G6334" s="33" t="s">
        <v>4963</v>
      </c>
      <c r="H6334" s="33" t="s">
        <v>863</v>
      </c>
      <c r="I6334" s="33" t="s">
        <v>177</v>
      </c>
      <c r="J6334" s="62" t="s">
        <v>4964</v>
      </c>
      <c r="K6334" s="33" t="s">
        <v>430</v>
      </c>
      <c r="L6334" s="33" t="s">
        <v>7400</v>
      </c>
      <c r="M6334" s="1" t="s">
        <v>46591</v>
      </c>
      <c r="N6334" s="33" t="s">
        <v>20</v>
      </c>
      <c r="O6334" s="33" t="s">
        <v>4965</v>
      </c>
      <c r="P6334" s="33" t="s">
        <v>947</v>
      </c>
      <c r="Q6334" s="33" t="s">
        <v>29986</v>
      </c>
      <c r="R6334" s="39" t="s">
        <v>4966</v>
      </c>
      <c r="S6334" s="33" t="s">
        <v>93</v>
      </c>
      <c r="T6334" s="33" t="s">
        <v>21</v>
      </c>
      <c r="U6334" s="33" t="s">
        <v>26689</v>
      </c>
      <c r="AA6334" s="33" t="s">
        <v>42844</v>
      </c>
      <c r="AB6334" s="33">
        <v>2108</v>
      </c>
      <c r="AC6334" s="103">
        <v>15508</v>
      </c>
    </row>
    <row r="6335" spans="1:29" ht="13" customHeight="1" x14ac:dyDescent="0.2">
      <c r="A6335" s="33" t="s">
        <v>4990</v>
      </c>
      <c r="B6335" s="33">
        <v>48</v>
      </c>
      <c r="C6335" s="33" t="s">
        <v>13</v>
      </c>
      <c r="D6335" s="33" t="s">
        <v>30</v>
      </c>
      <c r="E6335" s="33" t="s">
        <v>4991</v>
      </c>
      <c r="F6335" s="94">
        <v>41990</v>
      </c>
      <c r="G6335" s="33" t="s">
        <v>4992</v>
      </c>
      <c r="H6335" s="33" t="s">
        <v>4993</v>
      </c>
      <c r="I6335" s="33" t="s">
        <v>38</v>
      </c>
      <c r="J6335" s="62">
        <v>92626</v>
      </c>
      <c r="K6335" s="33" t="s">
        <v>995</v>
      </c>
      <c r="L6335" s="33" t="s">
        <v>4994</v>
      </c>
      <c r="M6335" s="1" t="s">
        <v>48404</v>
      </c>
      <c r="N6335" s="33" t="s">
        <v>20</v>
      </c>
      <c r="O6335" s="33" t="s">
        <v>4995</v>
      </c>
      <c r="P6335" s="33" t="s">
        <v>45791</v>
      </c>
      <c r="Q6335" s="33" t="s">
        <v>29986</v>
      </c>
      <c r="R6335" s="39" t="str">
        <f>HYPERLINK("http://www.ocregister.com/articles/mesa-645510-costa-warrants.html","http://www.ocregister.com/articles/mesa-645510-costa-warrants.html")</f>
        <v>http://www.ocregister.com/articles/mesa-645510-costa-warrants.html</v>
      </c>
      <c r="S6335" s="33" t="s">
        <v>22</v>
      </c>
      <c r="T6335" s="33" t="s">
        <v>21</v>
      </c>
      <c r="U6335" s="33" t="s">
        <v>26689</v>
      </c>
      <c r="AA6335" s="33" t="s">
        <v>42842</v>
      </c>
      <c r="AB6335" s="33">
        <v>2111</v>
      </c>
      <c r="AC6335" s="103">
        <v>15506</v>
      </c>
    </row>
    <row r="6336" spans="1:29" ht="13" customHeight="1" x14ac:dyDescent="0.2">
      <c r="A6336" s="1" t="s">
        <v>2989</v>
      </c>
      <c r="B6336" s="33" t="s">
        <v>22</v>
      </c>
      <c r="C6336" s="33" t="s">
        <v>13</v>
      </c>
      <c r="D6336" s="1" t="s">
        <v>23</v>
      </c>
      <c r="F6336" s="94">
        <v>41990</v>
      </c>
      <c r="G6336" s="33" t="s">
        <v>4971</v>
      </c>
      <c r="H6336" s="33" t="s">
        <v>823</v>
      </c>
      <c r="I6336" s="33" t="s">
        <v>281</v>
      </c>
      <c r="J6336" s="62">
        <v>98444</v>
      </c>
      <c r="K6336" s="33" t="s">
        <v>824</v>
      </c>
      <c r="L6336" s="33" t="s">
        <v>825</v>
      </c>
      <c r="M6336" s="1" t="s">
        <v>46207</v>
      </c>
      <c r="N6336" s="33" t="s">
        <v>20</v>
      </c>
      <c r="O6336" s="33" t="s">
        <v>4972</v>
      </c>
      <c r="P6336" s="33" t="s">
        <v>45791</v>
      </c>
      <c r="Q6336" s="33" t="s">
        <v>29986</v>
      </c>
      <c r="R6336" s="39" t="str">
        <f>HYPERLINK("http://www.kirotv.com/news/news/deputy-involved-shooting-tacoma/njTnD/","http://www.kirotv.com/news/news/deputy-involved-shooting-tacoma/njTnD/")</f>
        <v>http://www.kirotv.com/news/news/deputy-involved-shooting-tacoma/njTnD/</v>
      </c>
      <c r="S6336" s="33" t="s">
        <v>22</v>
      </c>
      <c r="T6336" s="33" t="s">
        <v>21</v>
      </c>
      <c r="U6336" s="33" t="s">
        <v>26689</v>
      </c>
      <c r="AA6336" s="33" t="s">
        <v>42844</v>
      </c>
      <c r="AB6336" s="33">
        <v>2109</v>
      </c>
      <c r="AC6336" s="103">
        <v>15507</v>
      </c>
    </row>
    <row r="6337" spans="1:29" ht="13" customHeight="1" x14ac:dyDescent="0.2">
      <c r="A6337" s="33" t="s">
        <v>4973</v>
      </c>
      <c r="B6337" s="33">
        <v>28</v>
      </c>
      <c r="C6337" s="33" t="s">
        <v>13</v>
      </c>
      <c r="D6337" s="33" t="s">
        <v>30</v>
      </c>
      <c r="E6337" s="33" t="s">
        <v>4974</v>
      </c>
      <c r="F6337" s="94">
        <v>41990</v>
      </c>
      <c r="G6337" s="33" t="s">
        <v>4975</v>
      </c>
      <c r="H6337" s="33" t="s">
        <v>4976</v>
      </c>
      <c r="I6337" s="33" t="s">
        <v>55</v>
      </c>
      <c r="J6337" s="62">
        <v>32506</v>
      </c>
      <c r="K6337" s="33" t="s">
        <v>4977</v>
      </c>
      <c r="L6337" s="33" t="s">
        <v>4978</v>
      </c>
      <c r="M6337" s="1" t="s">
        <v>46835</v>
      </c>
      <c r="N6337" s="33" t="s">
        <v>362</v>
      </c>
      <c r="O6337" s="33" t="s">
        <v>4979</v>
      </c>
      <c r="P6337" s="33" t="s">
        <v>45791</v>
      </c>
      <c r="Q6337" s="33" t="s">
        <v>29986</v>
      </c>
      <c r="R6337" s="39" t="str">
        <f>HYPERLINK("http://www.pnj.com/story/news/crime/2014/12/17/man-dies-two-weeks-tased/20545199/","http://www.pnj.com/story/news/crime/2014/12/17/man-dies-two-weeks-tased/20545199/")</f>
        <v>http://www.pnj.com/story/news/crime/2014/12/17/man-dies-two-weeks-tased/20545199/</v>
      </c>
      <c r="S6337" s="33" t="s">
        <v>22</v>
      </c>
      <c r="T6337" s="33" t="s">
        <v>45897</v>
      </c>
      <c r="U6337" s="33" t="s">
        <v>49804</v>
      </c>
      <c r="AA6337" s="33" t="s">
        <v>42844</v>
      </c>
      <c r="AB6337" s="33">
        <v>2114</v>
      </c>
      <c r="AC6337" s="103">
        <v>15435</v>
      </c>
    </row>
    <row r="6338" spans="1:29" ht="13" customHeight="1" x14ac:dyDescent="0.2">
      <c r="A6338" s="33" t="s">
        <v>4967</v>
      </c>
      <c r="B6338" s="33">
        <v>48</v>
      </c>
      <c r="C6338" s="33" t="s">
        <v>13</v>
      </c>
      <c r="D6338" s="33" t="s">
        <v>41</v>
      </c>
      <c r="F6338" s="94">
        <v>41990</v>
      </c>
      <c r="G6338" s="33" t="s">
        <v>4968</v>
      </c>
      <c r="H6338" s="33" t="s">
        <v>529</v>
      </c>
      <c r="I6338" s="33" t="s">
        <v>66</v>
      </c>
      <c r="J6338" s="62">
        <v>78228</v>
      </c>
      <c r="K6338" s="33" t="s">
        <v>530</v>
      </c>
      <c r="L6338" s="33" t="s">
        <v>531</v>
      </c>
      <c r="M6338" s="1" t="s">
        <v>46041</v>
      </c>
      <c r="N6338" s="33" t="s">
        <v>20</v>
      </c>
      <c r="O6338" s="33" t="s">
        <v>4969</v>
      </c>
      <c r="P6338" s="33" t="s">
        <v>42395</v>
      </c>
      <c r="Q6338" s="33" t="s">
        <v>29986</v>
      </c>
      <c r="R6338" s="39" t="s">
        <v>4970</v>
      </c>
      <c r="S6338" s="33" t="s">
        <v>22</v>
      </c>
      <c r="T6338" s="33" t="s">
        <v>28</v>
      </c>
      <c r="U6338" s="33" t="s">
        <v>26487</v>
      </c>
      <c r="AA6338" s="33" t="s">
        <v>42844</v>
      </c>
      <c r="AB6338" s="33">
        <v>2115</v>
      </c>
      <c r="AC6338" s="103">
        <v>15510</v>
      </c>
    </row>
    <row r="6339" spans="1:29" ht="13" customHeight="1" x14ac:dyDescent="0.2">
      <c r="A6339" s="33" t="s">
        <v>5004</v>
      </c>
      <c r="B6339" s="33">
        <v>16</v>
      </c>
      <c r="C6339" s="33" t="s">
        <v>13</v>
      </c>
      <c r="D6339" s="33" t="s">
        <v>78</v>
      </c>
      <c r="F6339" s="94">
        <v>41988</v>
      </c>
      <c r="G6339" s="33" t="s">
        <v>5005</v>
      </c>
      <c r="H6339" s="33" t="s">
        <v>1882</v>
      </c>
      <c r="I6339" s="33" t="s">
        <v>297</v>
      </c>
      <c r="J6339" s="62">
        <v>37217</v>
      </c>
      <c r="K6339" s="33" t="s">
        <v>820</v>
      </c>
      <c r="L6339" s="33" t="s">
        <v>821</v>
      </c>
      <c r="M6339" s="1" t="s">
        <v>46007</v>
      </c>
      <c r="N6339" s="33" t="s">
        <v>20</v>
      </c>
      <c r="O6339" s="33" t="s">
        <v>5006</v>
      </c>
      <c r="P6339" s="33" t="s">
        <v>45791</v>
      </c>
      <c r="Q6339" s="33" t="s">
        <v>29986</v>
      </c>
      <c r="R633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39" s="33" t="s">
        <v>93</v>
      </c>
      <c r="T6339" s="33" t="s">
        <v>21</v>
      </c>
      <c r="U6339" s="33" t="s">
        <v>26689</v>
      </c>
      <c r="AA6339" s="33" t="s">
        <v>42844</v>
      </c>
      <c r="AB6339" s="33">
        <v>2105</v>
      </c>
      <c r="AC6339" s="103">
        <v>15496</v>
      </c>
    </row>
    <row r="6340" spans="1:29" ht="13" customHeight="1" x14ac:dyDescent="0.2">
      <c r="A6340" s="33" t="s">
        <v>5001</v>
      </c>
      <c r="B6340" s="33">
        <v>26</v>
      </c>
      <c r="C6340" s="33" t="s">
        <v>13</v>
      </c>
      <c r="D6340" s="33" t="s">
        <v>78</v>
      </c>
      <c r="F6340" s="94">
        <v>41988</v>
      </c>
      <c r="G6340" s="33" t="s">
        <v>5002</v>
      </c>
      <c r="H6340" s="33" t="s">
        <v>1030</v>
      </c>
      <c r="I6340" s="33" t="s">
        <v>373</v>
      </c>
      <c r="J6340" s="62">
        <v>19135</v>
      </c>
      <c r="K6340" s="33" t="s">
        <v>1030</v>
      </c>
      <c r="L6340" s="33" t="s">
        <v>1031</v>
      </c>
      <c r="M6340" s="1" t="s">
        <v>45971</v>
      </c>
      <c r="N6340" s="33" t="s">
        <v>20</v>
      </c>
      <c r="O6340" s="33" t="s">
        <v>5003</v>
      </c>
      <c r="P6340" s="33" t="s">
        <v>45791</v>
      </c>
      <c r="Q6340" s="33" t="s">
        <v>29986</v>
      </c>
      <c r="R6340" s="39" t="str">
        <f>HYPERLINK("http://www.nbcphiladelphia.com/news/local/Mayfair-Police-Shooting-285796911.html","http://www.nbcphiladelphia.com/news/local/Mayfair-Police-Shooting-285796911.html")</f>
        <v>http://www.nbcphiladelphia.com/news/local/Mayfair-Police-Shooting-285796911.html</v>
      </c>
      <c r="S6340" s="33" t="s">
        <v>93</v>
      </c>
      <c r="T6340" s="33" t="s">
        <v>21</v>
      </c>
      <c r="U6340" s="33" t="s">
        <v>26689</v>
      </c>
      <c r="AA6340" s="33" t="s">
        <v>42842</v>
      </c>
      <c r="AB6340" s="33">
        <v>2104</v>
      </c>
      <c r="AC6340" s="103">
        <v>15500</v>
      </c>
    </row>
    <row r="6341" spans="1:29" ht="13" customHeight="1" x14ac:dyDescent="0.2">
      <c r="A6341" s="33" t="s">
        <v>5011</v>
      </c>
      <c r="B6341" s="33">
        <v>32</v>
      </c>
      <c r="C6341" s="33" t="s">
        <v>102</v>
      </c>
      <c r="D6341" s="33" t="s">
        <v>41</v>
      </c>
      <c r="E6341" s="33" t="str">
        <f>HYPERLINK("http://www.everythinglubbock.com/media/lib/197/b/e/9/be97488a-220f-42d4-a656-82afae53b037/Story.jpg","http://www.everythinglubbock.com/media/lib/197/b/e/9/be97488a-220f-42d4-a656-82afae53b037/Story.jpg")</f>
        <v>http://www.everythinglubbock.com/media/lib/197/b/e/9/be97488a-220f-42d4-a656-82afae53b037/Story.jpg</v>
      </c>
      <c r="F6341" s="94">
        <v>41988</v>
      </c>
      <c r="G6341" s="33" t="s">
        <v>5012</v>
      </c>
      <c r="H6341" s="33" t="s">
        <v>1801</v>
      </c>
      <c r="I6341" s="33" t="s">
        <v>66</v>
      </c>
      <c r="J6341" s="62">
        <v>79705</v>
      </c>
      <c r="K6341" s="33" t="s">
        <v>1801</v>
      </c>
      <c r="L6341" s="33" t="s">
        <v>1803</v>
      </c>
      <c r="M6341" s="1" t="s">
        <v>47036</v>
      </c>
      <c r="N6341" s="33" t="s">
        <v>20</v>
      </c>
      <c r="O6341" s="33" t="s">
        <v>5013</v>
      </c>
      <c r="P6341" s="33" t="s">
        <v>45771</v>
      </c>
      <c r="Q6341" s="33" t="s">
        <v>29986</v>
      </c>
      <c r="R6341" s="39" t="str">
        <f>HYPERLINK("http://www.newswest9.com/story/27643563/midland-police-identify-officer-killed-in-murder-suicide","http://www.newswest9.com/story/27643563/midland-police-identify-officer-killed-in-murder-suicide")</f>
        <v>http://www.newswest9.com/story/27643563/midland-police-identify-officer-killed-in-murder-suicide</v>
      </c>
      <c r="S6341" s="33" t="s">
        <v>22</v>
      </c>
      <c r="T6341" s="33" t="s">
        <v>45897</v>
      </c>
      <c r="U6341" s="51" t="s">
        <v>49804</v>
      </c>
      <c r="AA6341" s="33" t="s">
        <v>42844</v>
      </c>
      <c r="AB6341" s="33">
        <v>2106</v>
      </c>
      <c r="AC6341" s="103">
        <v>15503</v>
      </c>
    </row>
    <row r="6342" spans="1:29" ht="13" customHeight="1" x14ac:dyDescent="0.2">
      <c r="A6342" s="33" t="s">
        <v>5007</v>
      </c>
      <c r="B6342" s="33">
        <v>35</v>
      </c>
      <c r="C6342" s="33" t="s">
        <v>13</v>
      </c>
      <c r="D6342" s="33" t="s">
        <v>78</v>
      </c>
      <c r="E6342" s="33" t="str">
        <f>HYPERLINK("http://www.arklatexhomepage.com/media/lib/186/8/4/d/84d8a85a-cc51-4371-b6d1-6a6fb81977f1/Story.jpg","http://www.arklatexhomepage.com/media/lib/186/8/4/d/84d8a85a-cc51-4371-b6d1-6a6fb81977f1/Story.jpg")</f>
        <v>http://www.arklatexhomepage.com/media/lib/186/8/4/d/84d8a85a-cc51-4371-b6d1-6a6fb81977f1/Story.jpg</v>
      </c>
      <c r="F6342" s="94">
        <v>41988</v>
      </c>
      <c r="G6342" s="33" t="s">
        <v>5008</v>
      </c>
      <c r="H6342" s="33" t="s">
        <v>1020</v>
      </c>
      <c r="I6342" s="33" t="s">
        <v>66</v>
      </c>
      <c r="J6342" s="62">
        <v>75501</v>
      </c>
      <c r="K6342" s="33" t="s">
        <v>5009</v>
      </c>
      <c r="L6342" s="33" t="s">
        <v>1021</v>
      </c>
      <c r="M6342" s="1" t="s">
        <v>48406</v>
      </c>
      <c r="N6342" s="33" t="s">
        <v>20</v>
      </c>
      <c r="O6342" s="33" t="s">
        <v>36669</v>
      </c>
      <c r="P6342" s="33" t="s">
        <v>45791</v>
      </c>
      <c r="Q6342" s="33" t="s">
        <v>29986</v>
      </c>
      <c r="R6342" s="39" t="s">
        <v>5010</v>
      </c>
      <c r="S6342" s="33" t="s">
        <v>509</v>
      </c>
      <c r="T6342" s="33" t="s">
        <v>45897</v>
      </c>
      <c r="U6342" s="51" t="s">
        <v>49804</v>
      </c>
      <c r="AA6342" s="33" t="s">
        <v>42844</v>
      </c>
      <c r="AB6342" s="33">
        <v>2107</v>
      </c>
      <c r="AC6342" s="103">
        <v>15501</v>
      </c>
    </row>
    <row r="6343" spans="1:29" ht="13" customHeight="1" x14ac:dyDescent="0.2">
      <c r="A6343" s="33" t="s">
        <v>5014</v>
      </c>
      <c r="B6343" s="33">
        <v>23</v>
      </c>
      <c r="C6343" s="33" t="s">
        <v>13</v>
      </c>
      <c r="D6343" s="33" t="s">
        <v>78</v>
      </c>
      <c r="F6343" s="94">
        <v>41987</v>
      </c>
      <c r="G6343" s="33" t="s">
        <v>5015</v>
      </c>
      <c r="H6343" s="33" t="s">
        <v>5016</v>
      </c>
      <c r="I6343" s="33" t="s">
        <v>618</v>
      </c>
      <c r="J6343" s="62">
        <v>39157</v>
      </c>
      <c r="K6343" s="33" t="s">
        <v>2005</v>
      </c>
      <c r="L6343" s="33" t="s">
        <v>5017</v>
      </c>
      <c r="M6343" s="1" t="s">
        <v>48407</v>
      </c>
      <c r="N6343" s="33" t="s">
        <v>20</v>
      </c>
      <c r="O6343" s="33" t="s">
        <v>5018</v>
      </c>
      <c r="P6343" s="33" t="s">
        <v>45791</v>
      </c>
      <c r="Q6343" s="33" t="s">
        <v>29986</v>
      </c>
      <c r="R6343"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43" s="33" t="s">
        <v>93</v>
      </c>
      <c r="T6343" s="33" t="s">
        <v>21</v>
      </c>
      <c r="U6343" s="33" t="s">
        <v>26689</v>
      </c>
      <c r="AA6343" s="33" t="s">
        <v>42844</v>
      </c>
      <c r="AB6343" s="33">
        <v>2101</v>
      </c>
      <c r="AC6343" s="103">
        <v>15495</v>
      </c>
    </row>
    <row r="6344" spans="1:29" ht="13" customHeight="1" x14ac:dyDescent="0.2">
      <c r="A6344" s="33" t="s">
        <v>5019</v>
      </c>
      <c r="B6344" s="33">
        <v>51</v>
      </c>
      <c r="C6344" s="33" t="s">
        <v>13</v>
      </c>
      <c r="D6344" s="33" t="s">
        <v>41</v>
      </c>
      <c r="F6344" s="94">
        <v>41987</v>
      </c>
      <c r="G6344" s="33" t="s">
        <v>5020</v>
      </c>
      <c r="I6344" s="33" t="s">
        <v>55</v>
      </c>
      <c r="J6344" s="62">
        <v>32259</v>
      </c>
      <c r="K6344" s="33" t="s">
        <v>2221</v>
      </c>
      <c r="L6344" s="33" t="s">
        <v>5021</v>
      </c>
      <c r="M6344" s="1" t="s">
        <v>46186</v>
      </c>
      <c r="N6344" s="33" t="s">
        <v>20</v>
      </c>
      <c r="O6344" s="33" t="s">
        <v>5022</v>
      </c>
      <c r="P6344" s="33" t="s">
        <v>45791</v>
      </c>
      <c r="Q6344" s="33" t="s">
        <v>29986</v>
      </c>
      <c r="R6344" s="39" t="s">
        <v>5023</v>
      </c>
      <c r="S6344" s="33" t="s">
        <v>22</v>
      </c>
      <c r="T6344" s="33" t="s">
        <v>28</v>
      </c>
      <c r="U6344" s="33" t="s">
        <v>26487</v>
      </c>
      <c r="AA6344" s="33" t="s">
        <v>42844</v>
      </c>
      <c r="AB6344" s="33">
        <v>2102</v>
      </c>
      <c r="AC6344" s="103">
        <v>15494</v>
      </c>
    </row>
    <row r="6345" spans="1:29" ht="13" customHeight="1" x14ac:dyDescent="0.2">
      <c r="A6345" s="1" t="s">
        <v>5024</v>
      </c>
      <c r="B6345" s="33">
        <v>65</v>
      </c>
      <c r="C6345" s="33" t="s">
        <v>13</v>
      </c>
      <c r="D6345" s="1" t="s">
        <v>23</v>
      </c>
      <c r="F6345" s="94">
        <v>41987</v>
      </c>
      <c r="G6345" s="33" t="s">
        <v>5025</v>
      </c>
      <c r="H6345" s="33" t="s">
        <v>5026</v>
      </c>
      <c r="I6345" s="33" t="s">
        <v>38</v>
      </c>
      <c r="J6345" s="62">
        <v>92570</v>
      </c>
      <c r="K6345" s="33" t="s">
        <v>725</v>
      </c>
      <c r="L6345" s="33" t="s">
        <v>726</v>
      </c>
      <c r="M6345" s="1" t="s">
        <v>45926</v>
      </c>
      <c r="N6345" s="33" t="s">
        <v>20</v>
      </c>
      <c r="O6345" s="33" t="s">
        <v>5027</v>
      </c>
      <c r="P6345" s="33" t="s">
        <v>45791</v>
      </c>
      <c r="Q6345" s="33" t="s">
        <v>29986</v>
      </c>
      <c r="R6345" s="39" t="s">
        <v>5028</v>
      </c>
      <c r="S6345" s="33" t="s">
        <v>22</v>
      </c>
      <c r="T6345" s="33" t="s">
        <v>28</v>
      </c>
      <c r="U6345" s="33" t="s">
        <v>26487</v>
      </c>
      <c r="AA6345" s="33" t="s">
        <v>42844</v>
      </c>
      <c r="AB6345" s="33">
        <v>2103</v>
      </c>
      <c r="AC6345" s="103">
        <v>15491</v>
      </c>
    </row>
    <row r="6346" spans="1:29" ht="13" customHeight="1" x14ac:dyDescent="0.2">
      <c r="A6346" s="33" t="s">
        <v>5029</v>
      </c>
      <c r="B6346" s="33">
        <v>19</v>
      </c>
      <c r="C6346" s="33" t="s">
        <v>13</v>
      </c>
      <c r="D6346" s="33" t="s">
        <v>41</v>
      </c>
      <c r="F6346" s="94">
        <v>41986</v>
      </c>
      <c r="G6346" s="33" t="s">
        <v>5030</v>
      </c>
      <c r="H6346" s="33" t="s">
        <v>2562</v>
      </c>
      <c r="I6346" s="33" t="s">
        <v>336</v>
      </c>
      <c r="J6346" s="62">
        <v>66606</v>
      </c>
      <c r="K6346" s="33" t="s">
        <v>2564</v>
      </c>
      <c r="L6346" s="33" t="s">
        <v>2565</v>
      </c>
      <c r="M6346" s="1" t="s">
        <v>47441</v>
      </c>
      <c r="N6346" s="33" t="s">
        <v>20</v>
      </c>
      <c r="O6346" s="33" t="s">
        <v>5031</v>
      </c>
      <c r="P6346" s="33" t="s">
        <v>45791</v>
      </c>
      <c r="Q6346" s="33" t="s">
        <v>29986</v>
      </c>
      <c r="R6346" s="39" t="s">
        <v>5032</v>
      </c>
      <c r="S6346" s="33" t="s">
        <v>22</v>
      </c>
      <c r="T6346" s="33" t="s">
        <v>21</v>
      </c>
      <c r="U6346" s="33" t="s">
        <v>26689</v>
      </c>
      <c r="AA6346" s="33" t="s">
        <v>42842</v>
      </c>
      <c r="AB6346" s="33">
        <v>2098</v>
      </c>
      <c r="AC6346" s="103">
        <v>15490</v>
      </c>
    </row>
    <row r="6347" spans="1:29" ht="13" customHeight="1" x14ac:dyDescent="0.2">
      <c r="A6347" s="1" t="s">
        <v>5033</v>
      </c>
      <c r="B6347" s="33">
        <v>27</v>
      </c>
      <c r="C6347" s="33" t="s">
        <v>13</v>
      </c>
      <c r="D6347" s="1" t="s">
        <v>23</v>
      </c>
      <c r="F6347" s="94">
        <v>41986</v>
      </c>
      <c r="G6347" s="33" t="s">
        <v>5034</v>
      </c>
      <c r="H6347" s="33" t="s">
        <v>5035</v>
      </c>
      <c r="I6347" s="33" t="s">
        <v>297</v>
      </c>
      <c r="J6347" s="62">
        <v>37862</v>
      </c>
      <c r="K6347" s="33" t="s">
        <v>5036</v>
      </c>
      <c r="L6347" s="33" t="s">
        <v>5037</v>
      </c>
      <c r="M6347" s="1" t="s">
        <v>48408</v>
      </c>
      <c r="N6347" s="33" t="s">
        <v>20</v>
      </c>
      <c r="O6347" s="33" t="s">
        <v>5038</v>
      </c>
      <c r="Q6347" s="33" t="s">
        <v>29986</v>
      </c>
      <c r="R6347"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47" s="33" t="s">
        <v>22</v>
      </c>
      <c r="T6347" s="33" t="s">
        <v>21</v>
      </c>
      <c r="U6347" s="33" t="s">
        <v>26689</v>
      </c>
      <c r="AA6347" s="33" t="s">
        <v>42843</v>
      </c>
      <c r="AB6347" s="33">
        <v>2099</v>
      </c>
      <c r="AC6347" s="103"/>
    </row>
    <row r="6348" spans="1:29" ht="13" customHeight="1" x14ac:dyDescent="0.2">
      <c r="A6348" s="33" t="s">
        <v>5039</v>
      </c>
      <c r="B6348" s="33">
        <v>22</v>
      </c>
      <c r="C6348" s="33" t="s">
        <v>13</v>
      </c>
      <c r="D6348" s="33" t="s">
        <v>30</v>
      </c>
      <c r="F6348" s="94">
        <v>41986</v>
      </c>
      <c r="G6348" s="33" t="s">
        <v>5040</v>
      </c>
      <c r="H6348" s="33" t="s">
        <v>534</v>
      </c>
      <c r="I6348" s="33" t="s">
        <v>62</v>
      </c>
      <c r="J6348" s="62">
        <v>43050</v>
      </c>
      <c r="K6348" s="33" t="s">
        <v>2464</v>
      </c>
      <c r="L6348" s="33" t="s">
        <v>5041</v>
      </c>
      <c r="M6348" s="1" t="s">
        <v>48409</v>
      </c>
      <c r="N6348" s="33" t="s">
        <v>20</v>
      </c>
      <c r="O6348" s="33" t="s">
        <v>5042</v>
      </c>
      <c r="P6348" s="33" t="s">
        <v>947</v>
      </c>
      <c r="Q6348" s="33" t="s">
        <v>29986</v>
      </c>
      <c r="R6348" s="39" t="s">
        <v>5043</v>
      </c>
      <c r="S6348" s="33" t="s">
        <v>22</v>
      </c>
      <c r="T6348" s="33" t="s">
        <v>28</v>
      </c>
      <c r="U6348" s="33" t="s">
        <v>26487</v>
      </c>
      <c r="AA6348" s="33" t="s">
        <v>42843</v>
      </c>
      <c r="AB6348" s="33">
        <v>2100</v>
      </c>
      <c r="AC6348" s="103">
        <v>15489</v>
      </c>
    </row>
    <row r="6349" spans="1:29" ht="13" customHeight="1" x14ac:dyDescent="0.2">
      <c r="A6349" s="33" t="s">
        <v>5044</v>
      </c>
      <c r="B6349" s="33">
        <v>22</v>
      </c>
      <c r="C6349" s="33" t="s">
        <v>13</v>
      </c>
      <c r="D6349" s="33" t="s">
        <v>78</v>
      </c>
      <c r="E6349" s="33" t="s">
        <v>5045</v>
      </c>
      <c r="F6349" s="94">
        <v>41985</v>
      </c>
      <c r="G6349" s="33" t="s">
        <v>5046</v>
      </c>
      <c r="H6349" s="33" t="s">
        <v>5047</v>
      </c>
      <c r="I6349" s="33" t="s">
        <v>399</v>
      </c>
      <c r="J6349" s="62" t="s">
        <v>5048</v>
      </c>
      <c r="K6349" s="33" t="s">
        <v>5049</v>
      </c>
      <c r="L6349" s="33" t="s">
        <v>5050</v>
      </c>
      <c r="M6349" s="1" t="s">
        <v>48410</v>
      </c>
      <c r="N6349" s="33" t="s">
        <v>20</v>
      </c>
      <c r="O6349" s="33" t="s">
        <v>5051</v>
      </c>
      <c r="P6349" s="33" t="s">
        <v>947</v>
      </c>
      <c r="Q6349" s="33" t="s">
        <v>29986</v>
      </c>
      <c r="R6349" s="39" t="s">
        <v>5052</v>
      </c>
      <c r="S6349" s="33" t="s">
        <v>93</v>
      </c>
      <c r="T6349" s="33" t="s">
        <v>21</v>
      </c>
      <c r="U6349" s="33" t="s">
        <v>26682</v>
      </c>
      <c r="AA6349" s="33" t="s">
        <v>42843</v>
      </c>
      <c r="AB6349" s="33">
        <v>2097</v>
      </c>
      <c r="AC6349" s="103">
        <v>15483</v>
      </c>
    </row>
    <row r="6350" spans="1:29" ht="13" customHeight="1" x14ac:dyDescent="0.2">
      <c r="A6350" s="33" t="s">
        <v>5059</v>
      </c>
      <c r="B6350" s="33">
        <v>27</v>
      </c>
      <c r="C6350" s="33" t="s">
        <v>13</v>
      </c>
      <c r="D6350" s="33" t="s">
        <v>30</v>
      </c>
      <c r="E6350" s="33" t="s">
        <v>5060</v>
      </c>
      <c r="F6350" s="94">
        <v>41984</v>
      </c>
      <c r="G6350" s="33" t="s">
        <v>5061</v>
      </c>
      <c r="H6350" s="33" t="s">
        <v>5062</v>
      </c>
      <c r="I6350" s="33" t="s">
        <v>55</v>
      </c>
      <c r="J6350" s="62" t="s">
        <v>5063</v>
      </c>
      <c r="K6350" s="33" t="s">
        <v>4864</v>
      </c>
      <c r="L6350" s="33" t="s">
        <v>5064</v>
      </c>
      <c r="M6350" s="1" t="s">
        <v>48135</v>
      </c>
      <c r="N6350" s="33" t="s">
        <v>20</v>
      </c>
      <c r="O6350" s="33" t="s">
        <v>5065</v>
      </c>
      <c r="P6350" s="33" t="s">
        <v>947</v>
      </c>
      <c r="Q6350" s="33" t="s">
        <v>29986</v>
      </c>
      <c r="R6350" s="39" t="s">
        <v>5066</v>
      </c>
      <c r="S6350" s="33" t="s">
        <v>93</v>
      </c>
      <c r="T6350" s="33" t="s">
        <v>21</v>
      </c>
      <c r="U6350" s="33" t="s">
        <v>26689</v>
      </c>
      <c r="AA6350" s="33" t="s">
        <v>42844</v>
      </c>
      <c r="AB6350" s="33">
        <v>2096</v>
      </c>
      <c r="AC6350" s="103">
        <v>15473</v>
      </c>
    </row>
    <row r="6351" spans="1:29" ht="13" customHeight="1" x14ac:dyDescent="0.2">
      <c r="A6351" s="33" t="s">
        <v>5053</v>
      </c>
      <c r="B6351" s="33">
        <v>28</v>
      </c>
      <c r="C6351" s="33" t="s">
        <v>13</v>
      </c>
      <c r="D6351" s="33" t="s">
        <v>30</v>
      </c>
      <c r="E6351" s="33" t="s">
        <v>5054</v>
      </c>
      <c r="F6351" s="94">
        <v>41984</v>
      </c>
      <c r="G6351" s="33" t="s">
        <v>5055</v>
      </c>
      <c r="H6351" s="33" t="s">
        <v>5056</v>
      </c>
      <c r="I6351" s="33" t="s">
        <v>191</v>
      </c>
      <c r="J6351" s="62" t="s">
        <v>2655</v>
      </c>
      <c r="K6351" s="33" t="s">
        <v>1063</v>
      </c>
      <c r="L6351" s="33" t="s">
        <v>5057</v>
      </c>
      <c r="M6351" s="1" t="s">
        <v>48411</v>
      </c>
      <c r="N6351" s="33" t="s">
        <v>20</v>
      </c>
      <c r="O6351" s="33" t="s">
        <v>5058</v>
      </c>
      <c r="P6351" s="33" t="s">
        <v>947</v>
      </c>
      <c r="Q6351" s="33" t="s">
        <v>29986</v>
      </c>
      <c r="R6351"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51" s="33" t="s">
        <v>509</v>
      </c>
      <c r="T6351" s="33" t="s">
        <v>21</v>
      </c>
      <c r="U6351" s="33" t="s">
        <v>26524</v>
      </c>
      <c r="AA6351" s="33" t="s">
        <v>42843</v>
      </c>
      <c r="AB6351" s="33">
        <v>2095</v>
      </c>
      <c r="AC6351" s="103">
        <v>15474</v>
      </c>
    </row>
    <row r="6352" spans="1:29" ht="13" customHeight="1" x14ac:dyDescent="0.2">
      <c r="A6352" s="1" t="s">
        <v>5073</v>
      </c>
      <c r="B6352" s="33">
        <v>38</v>
      </c>
      <c r="C6352" s="33" t="s">
        <v>13</v>
      </c>
      <c r="D6352" s="1" t="s">
        <v>23</v>
      </c>
      <c r="F6352" s="94">
        <v>41983</v>
      </c>
      <c r="G6352" s="33" t="s">
        <v>5074</v>
      </c>
      <c r="H6352" s="33" t="s">
        <v>5075</v>
      </c>
      <c r="I6352" s="33" t="s">
        <v>38</v>
      </c>
      <c r="J6352" s="62" t="s">
        <v>5076</v>
      </c>
      <c r="K6352" s="33" t="s">
        <v>725</v>
      </c>
      <c r="L6352" s="33" t="s">
        <v>726</v>
      </c>
      <c r="M6352" s="1" t="s">
        <v>45926</v>
      </c>
      <c r="N6352" s="33" t="s">
        <v>20</v>
      </c>
      <c r="O6352" s="33" t="s">
        <v>36670</v>
      </c>
      <c r="P6352" s="33" t="s">
        <v>45771</v>
      </c>
      <c r="Q6352" s="33" t="s">
        <v>29986</v>
      </c>
      <c r="R6352" s="39" t="s">
        <v>5077</v>
      </c>
      <c r="S6352" s="33" t="s">
        <v>93</v>
      </c>
      <c r="T6352" s="33" t="s">
        <v>21</v>
      </c>
      <c r="U6352" s="33" t="s">
        <v>26488</v>
      </c>
      <c r="AA6352" s="33" t="s">
        <v>42844</v>
      </c>
      <c r="AB6352" s="33">
        <v>2094</v>
      </c>
      <c r="AC6352" s="103">
        <v>15471</v>
      </c>
    </row>
    <row r="6353" spans="1:29" ht="13" customHeight="1" x14ac:dyDescent="0.2">
      <c r="A6353" s="33" t="s">
        <v>5067</v>
      </c>
      <c r="B6353" s="33">
        <v>24</v>
      </c>
      <c r="C6353" s="33" t="s">
        <v>13</v>
      </c>
      <c r="D6353" s="33" t="s">
        <v>78</v>
      </c>
      <c r="E6353" s="33" t="s">
        <v>5068</v>
      </c>
      <c r="F6353" s="94">
        <v>41983</v>
      </c>
      <c r="G6353" s="33" t="s">
        <v>5069</v>
      </c>
      <c r="H6353" s="33" t="s">
        <v>5070</v>
      </c>
      <c r="I6353" s="33" t="s">
        <v>337</v>
      </c>
      <c r="J6353" s="62" t="s">
        <v>5071</v>
      </c>
      <c r="K6353" s="33" t="s">
        <v>5072</v>
      </c>
      <c r="L6353" s="33" t="s">
        <v>8323</v>
      </c>
      <c r="M6353" s="1" t="s">
        <v>46490</v>
      </c>
      <c r="N6353" s="33" t="s">
        <v>20</v>
      </c>
      <c r="O6353" s="33" t="s">
        <v>36671</v>
      </c>
      <c r="P6353" s="33" t="s">
        <v>947</v>
      </c>
      <c r="Q6353" s="33" t="s">
        <v>29986</v>
      </c>
      <c r="R6353" s="39" t="str">
        <f>HYPERLINK("http://wvtm.membercenter.worldnow.com/story/27598792/1-dead-in-sanford-officer-involved-shooting","http://wvtm.membercenter.worldnow.com/story/27598792/1-dead-in-sanford-officer-involved-shooting")</f>
        <v>http://wvtm.membercenter.worldnow.com/story/27598792/1-dead-in-sanford-officer-involved-shooting</v>
      </c>
      <c r="S6353" s="33" t="s">
        <v>93</v>
      </c>
      <c r="T6353" s="33" t="s">
        <v>28</v>
      </c>
      <c r="U6353" s="33" t="s">
        <v>26487</v>
      </c>
      <c r="AA6353" s="33" t="s">
        <v>42844</v>
      </c>
      <c r="AB6353" s="33">
        <v>2093</v>
      </c>
      <c r="AC6353" s="103">
        <v>15472</v>
      </c>
    </row>
    <row r="6354" spans="1:29" ht="13" customHeight="1" x14ac:dyDescent="0.2">
      <c r="A6354" s="33" t="s">
        <v>5078</v>
      </c>
      <c r="B6354" s="33">
        <v>49</v>
      </c>
      <c r="C6354" s="33" t="s">
        <v>13</v>
      </c>
      <c r="D6354" s="33" t="s">
        <v>78</v>
      </c>
      <c r="F6354" s="94">
        <v>41982</v>
      </c>
      <c r="G6354" s="33" t="s">
        <v>5079</v>
      </c>
      <c r="H6354" s="33" t="s">
        <v>697</v>
      </c>
      <c r="I6354" s="33" t="s">
        <v>392</v>
      </c>
      <c r="J6354" s="62" t="s">
        <v>5080</v>
      </c>
      <c r="K6354" s="33" t="s">
        <v>1597</v>
      </c>
      <c r="L6354" s="33" t="s">
        <v>536</v>
      </c>
      <c r="M6354" s="1" t="s">
        <v>45963</v>
      </c>
      <c r="N6354" s="33" t="s">
        <v>20</v>
      </c>
      <c r="O6354" s="33" t="s">
        <v>5081</v>
      </c>
      <c r="P6354" s="33" t="s">
        <v>45771</v>
      </c>
      <c r="Q6354" s="33" t="s">
        <v>29986</v>
      </c>
      <c r="R6354" s="39" t="s">
        <v>5082</v>
      </c>
      <c r="S6354" s="33" t="s">
        <v>509</v>
      </c>
      <c r="T6354" s="33" t="s">
        <v>21</v>
      </c>
      <c r="U6354" s="33" t="s">
        <v>26682</v>
      </c>
      <c r="AA6354" s="33" t="s">
        <v>42842</v>
      </c>
      <c r="AB6354" s="33">
        <v>2092</v>
      </c>
      <c r="AC6354" s="103">
        <v>15469</v>
      </c>
    </row>
    <row r="6355" spans="1:29" ht="13" customHeight="1" x14ac:dyDescent="0.2">
      <c r="A6355" s="33" t="s">
        <v>5083</v>
      </c>
      <c r="B6355" s="33">
        <v>84</v>
      </c>
      <c r="C6355" s="33" t="s">
        <v>13</v>
      </c>
      <c r="D6355" s="33" t="s">
        <v>30</v>
      </c>
      <c r="E6355" s="33" t="s">
        <v>5087</v>
      </c>
      <c r="F6355" s="94">
        <v>41982</v>
      </c>
      <c r="G6355" s="33" t="s">
        <v>5088</v>
      </c>
      <c r="H6355" s="33" t="s">
        <v>5084</v>
      </c>
      <c r="I6355" s="33" t="s">
        <v>197</v>
      </c>
      <c r="J6355" s="62" t="s">
        <v>5085</v>
      </c>
      <c r="K6355" s="33" t="s">
        <v>1176</v>
      </c>
      <c r="L6355" s="33" t="s">
        <v>5086</v>
      </c>
      <c r="M6355" s="1" t="s">
        <v>48412</v>
      </c>
      <c r="N6355" s="33" t="s">
        <v>20</v>
      </c>
      <c r="O6355" s="33" t="s">
        <v>5089</v>
      </c>
      <c r="P6355" s="33" t="s">
        <v>504</v>
      </c>
      <c r="Q6355" s="33" t="s">
        <v>29986</v>
      </c>
      <c r="R6355" s="39" t="s">
        <v>5090</v>
      </c>
      <c r="S6355" s="33" t="s">
        <v>93</v>
      </c>
      <c r="T6355" s="33" t="s">
        <v>21</v>
      </c>
      <c r="U6355" s="33" t="s">
        <v>26689</v>
      </c>
      <c r="AA6355" s="33" t="s">
        <v>42844</v>
      </c>
      <c r="AB6355" s="33">
        <v>2091</v>
      </c>
      <c r="AC6355" s="103">
        <v>15468</v>
      </c>
    </row>
    <row r="6356" spans="1:29" ht="13" customHeight="1" x14ac:dyDescent="0.2">
      <c r="A6356" s="33" t="s">
        <v>5096</v>
      </c>
      <c r="B6356" s="33">
        <v>27</v>
      </c>
      <c r="C6356" s="33" t="s">
        <v>13</v>
      </c>
      <c r="D6356" s="33" t="s">
        <v>41</v>
      </c>
      <c r="E6356" s="33" t="s">
        <v>5097</v>
      </c>
      <c r="F6356" s="94">
        <v>41981</v>
      </c>
      <c r="G6356" s="33" t="s">
        <v>5098</v>
      </c>
      <c r="H6356" s="33" t="s">
        <v>5099</v>
      </c>
      <c r="I6356" s="33" t="s">
        <v>50</v>
      </c>
      <c r="J6356" s="62">
        <v>48917</v>
      </c>
      <c r="K6356" s="33" t="s">
        <v>5100</v>
      </c>
      <c r="L6356" s="33" t="s">
        <v>5101</v>
      </c>
      <c r="M6356" s="1" t="s">
        <v>48413</v>
      </c>
      <c r="N6356" s="33" t="s">
        <v>20</v>
      </c>
      <c r="O6356" s="33" t="s">
        <v>5102</v>
      </c>
      <c r="P6356" s="33" t="s">
        <v>504</v>
      </c>
      <c r="Q6356" s="33" t="s">
        <v>29986</v>
      </c>
      <c r="R6356" s="39" t="str">
        <f>HYPERLINK("http://www.lansingstatejournal.com/story/news/local/2014/12/08/shooting-lansing-township/20101031/","http://www.lansingstatejournal.com/story/news/local/2014/12/08/shooting-lansing-township/20101031/")</f>
        <v>http://www.lansingstatejournal.com/story/news/local/2014/12/08/shooting-lansing-township/20101031/</v>
      </c>
      <c r="S6356" s="33" t="s">
        <v>22</v>
      </c>
      <c r="T6356" s="33" t="s">
        <v>21</v>
      </c>
      <c r="U6356" s="33" t="s">
        <v>26689</v>
      </c>
      <c r="AA6356" s="33" t="s">
        <v>42844</v>
      </c>
      <c r="AB6356" s="33">
        <v>2090</v>
      </c>
      <c r="AC6356" s="103">
        <v>15466</v>
      </c>
    </row>
    <row r="6357" spans="1:29" ht="13" customHeight="1" x14ac:dyDescent="0.2">
      <c r="A6357" s="33" t="s">
        <v>5091</v>
      </c>
      <c r="B6357" s="33">
        <v>31</v>
      </c>
      <c r="C6357" s="33" t="s">
        <v>13</v>
      </c>
      <c r="D6357" s="33" t="s">
        <v>78</v>
      </c>
      <c r="F6357" s="94">
        <v>41981</v>
      </c>
      <c r="G6357" s="33" t="s">
        <v>5092</v>
      </c>
      <c r="H6357" s="33" t="s">
        <v>529</v>
      </c>
      <c r="I6357" s="33" t="s">
        <v>66</v>
      </c>
      <c r="J6357" s="62" t="s">
        <v>5093</v>
      </c>
      <c r="K6357" s="33" t="s">
        <v>530</v>
      </c>
      <c r="L6357" s="33" t="s">
        <v>539</v>
      </c>
      <c r="M6357" s="1" t="s">
        <v>46190</v>
      </c>
      <c r="N6357" s="33" t="s">
        <v>20</v>
      </c>
      <c r="O6357" s="33" t="s">
        <v>5094</v>
      </c>
      <c r="P6357" s="33" t="s">
        <v>947</v>
      </c>
      <c r="Q6357" s="33" t="s">
        <v>29986</v>
      </c>
      <c r="R6357" s="39" t="s">
        <v>5095</v>
      </c>
      <c r="S6357" s="33" t="s">
        <v>93</v>
      </c>
      <c r="T6357" s="33" t="s">
        <v>21</v>
      </c>
      <c r="U6357" s="33" t="s">
        <v>26689</v>
      </c>
      <c r="AA6357" s="33" t="s">
        <v>42842</v>
      </c>
      <c r="AB6357" s="33">
        <v>2089</v>
      </c>
      <c r="AC6357" s="103">
        <v>15467</v>
      </c>
    </row>
    <row r="6358" spans="1:29" ht="13" customHeight="1" x14ac:dyDescent="0.2">
      <c r="A6358" s="33" t="s">
        <v>5131</v>
      </c>
      <c r="B6358" s="33">
        <v>29</v>
      </c>
      <c r="C6358" s="33" t="s">
        <v>13</v>
      </c>
      <c r="D6358" s="33" t="s">
        <v>30</v>
      </c>
      <c r="E6358" s="33" t="s">
        <v>5132</v>
      </c>
      <c r="F6358" s="94">
        <v>41980</v>
      </c>
      <c r="G6358" s="33" t="s">
        <v>5133</v>
      </c>
      <c r="H6358" s="33" t="s">
        <v>5134</v>
      </c>
      <c r="I6358" s="33" t="s">
        <v>337</v>
      </c>
      <c r="J6358" s="62" t="s">
        <v>5135</v>
      </c>
      <c r="K6358" s="33" t="s">
        <v>5136</v>
      </c>
      <c r="L6358" s="33" t="s">
        <v>5137</v>
      </c>
      <c r="M6358" s="1" t="s">
        <v>48414</v>
      </c>
      <c r="N6358" s="33" t="s">
        <v>20</v>
      </c>
      <c r="O6358" s="33" t="s">
        <v>5138</v>
      </c>
      <c r="P6358" s="33" t="s">
        <v>45771</v>
      </c>
      <c r="Q6358" s="33" t="s">
        <v>29986</v>
      </c>
      <c r="R6358" s="39" t="s">
        <v>5139</v>
      </c>
      <c r="S6358" s="33" t="s">
        <v>22</v>
      </c>
      <c r="T6358" s="33" t="s">
        <v>21</v>
      </c>
      <c r="U6358" s="33" t="s">
        <v>26689</v>
      </c>
      <c r="AA6358" s="33" t="s">
        <v>42844</v>
      </c>
      <c r="AB6358" s="33">
        <v>2087</v>
      </c>
      <c r="AC6358" s="103">
        <v>15463</v>
      </c>
    </row>
    <row r="6359" spans="1:29" ht="13" customHeight="1" x14ac:dyDescent="0.2">
      <c r="A6359" s="33" t="s">
        <v>5127</v>
      </c>
      <c r="B6359" s="33">
        <v>31</v>
      </c>
      <c r="C6359" s="33" t="s">
        <v>13</v>
      </c>
      <c r="D6359" s="33" t="s">
        <v>30</v>
      </c>
      <c r="E6359" s="33" t="s">
        <v>5128</v>
      </c>
      <c r="F6359" s="94">
        <v>41980</v>
      </c>
      <c r="G6359" s="33" t="s">
        <v>5129</v>
      </c>
      <c r="H6359" s="33" t="s">
        <v>604</v>
      </c>
      <c r="I6359" s="33" t="s">
        <v>249</v>
      </c>
      <c r="J6359" s="62">
        <v>89103</v>
      </c>
      <c r="K6359" s="33" t="s">
        <v>524</v>
      </c>
      <c r="L6359" s="33" t="s">
        <v>525</v>
      </c>
      <c r="M6359" s="1" t="s">
        <v>48881</v>
      </c>
      <c r="N6359" s="33" t="s">
        <v>20</v>
      </c>
      <c r="O6359" s="33" t="s">
        <v>5130</v>
      </c>
      <c r="P6359" s="33" t="s">
        <v>947</v>
      </c>
      <c r="Q6359" s="33" t="s">
        <v>29986</v>
      </c>
      <c r="R6359"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359" s="33" t="s">
        <v>22</v>
      </c>
      <c r="T6359" s="33" t="s">
        <v>21</v>
      </c>
      <c r="U6359" s="33" t="s">
        <v>26689</v>
      </c>
      <c r="AA6359" s="33" t="s">
        <v>42842</v>
      </c>
      <c r="AB6359" s="33">
        <v>2086</v>
      </c>
      <c r="AC6359" s="103">
        <v>15460</v>
      </c>
    </row>
    <row r="6360" spans="1:29" ht="13" customHeight="1" x14ac:dyDescent="0.2">
      <c r="A6360" s="33" t="s">
        <v>5109</v>
      </c>
      <c r="B6360" s="33">
        <v>32</v>
      </c>
      <c r="C6360" s="33" t="s">
        <v>13</v>
      </c>
      <c r="D6360" s="33" t="s">
        <v>41</v>
      </c>
      <c r="E6360" s="33" t="s">
        <v>5110</v>
      </c>
      <c r="F6360" s="94">
        <v>41980</v>
      </c>
      <c r="G6360" s="33" t="s">
        <v>36672</v>
      </c>
      <c r="H6360" s="33" t="s">
        <v>5111</v>
      </c>
      <c r="I6360" s="33" t="s">
        <v>55</v>
      </c>
      <c r="J6360" s="62" t="s">
        <v>5112</v>
      </c>
      <c r="K6360" s="33" t="s">
        <v>5113</v>
      </c>
      <c r="L6360" s="33" t="s">
        <v>5114</v>
      </c>
      <c r="M6360" s="1" t="s">
        <v>47224</v>
      </c>
      <c r="N6360" s="33" t="s">
        <v>20</v>
      </c>
      <c r="O6360" s="33" t="s">
        <v>5115</v>
      </c>
      <c r="P6360" s="33" t="s">
        <v>947</v>
      </c>
      <c r="Q6360" s="33" t="s">
        <v>29986</v>
      </c>
      <c r="R6360" s="39" t="s">
        <v>5116</v>
      </c>
      <c r="S6360" s="33" t="s">
        <v>93</v>
      </c>
      <c r="T6360" s="33" t="s">
        <v>21</v>
      </c>
      <c r="U6360" s="33" t="s">
        <v>26689</v>
      </c>
      <c r="AA6360" s="33" t="s">
        <v>42843</v>
      </c>
      <c r="AB6360" s="33">
        <v>2084</v>
      </c>
      <c r="AC6360" s="103">
        <v>15461</v>
      </c>
    </row>
    <row r="6361" spans="1:29" ht="13" customHeight="1" x14ac:dyDescent="0.2">
      <c r="A6361" s="33" t="s">
        <v>5103</v>
      </c>
      <c r="B6361" s="33">
        <v>39</v>
      </c>
      <c r="C6361" s="33" t="s">
        <v>13</v>
      </c>
      <c r="D6361" s="33" t="s">
        <v>78</v>
      </c>
      <c r="E6361" s="33" t="s">
        <v>5104</v>
      </c>
      <c r="F6361" s="94">
        <v>41980</v>
      </c>
      <c r="G6361" s="33" t="s">
        <v>5105</v>
      </c>
      <c r="H6361" s="33" t="s">
        <v>1024</v>
      </c>
      <c r="I6361" s="33" t="s">
        <v>366</v>
      </c>
      <c r="J6361" s="62" t="s">
        <v>5106</v>
      </c>
      <c r="K6361" s="33" t="s">
        <v>1025</v>
      </c>
      <c r="L6361" s="33" t="s">
        <v>1026</v>
      </c>
      <c r="M6361" s="1" t="s">
        <v>46313</v>
      </c>
      <c r="N6361" s="33" t="s">
        <v>20</v>
      </c>
      <c r="O6361" s="33" t="s">
        <v>5107</v>
      </c>
      <c r="P6361" s="33" t="s">
        <v>45771</v>
      </c>
      <c r="Q6361" s="33" t="s">
        <v>29986</v>
      </c>
      <c r="R6361" s="39" t="s">
        <v>5108</v>
      </c>
      <c r="S6361" s="33" t="s">
        <v>93</v>
      </c>
      <c r="T6361" s="33" t="s">
        <v>21</v>
      </c>
      <c r="U6361" s="33" t="s">
        <v>26689</v>
      </c>
      <c r="AA6361" s="33" t="s">
        <v>42842</v>
      </c>
      <c r="AB6361" s="33">
        <v>2083</v>
      </c>
      <c r="AC6361" s="103">
        <v>15464</v>
      </c>
    </row>
    <row r="6362" spans="1:29" ht="13" customHeight="1" x14ac:dyDescent="0.2">
      <c r="A6362" s="1" t="s">
        <v>5123</v>
      </c>
      <c r="B6362" s="33">
        <v>45</v>
      </c>
      <c r="C6362" s="33" t="s">
        <v>13</v>
      </c>
      <c r="D6362" s="1" t="s">
        <v>23</v>
      </c>
      <c r="F6362" s="94">
        <v>41980</v>
      </c>
      <c r="G6362" s="33" t="s">
        <v>5124</v>
      </c>
      <c r="H6362" s="33" t="s">
        <v>80</v>
      </c>
      <c r="I6362" s="33" t="s">
        <v>37</v>
      </c>
      <c r="J6362" s="62">
        <v>60655</v>
      </c>
      <c r="K6362" s="33" t="s">
        <v>81</v>
      </c>
      <c r="L6362" s="33" t="s">
        <v>82</v>
      </c>
      <c r="M6362" s="1" t="s">
        <v>46250</v>
      </c>
      <c r="N6362" s="33" t="s">
        <v>20</v>
      </c>
      <c r="O6362" s="33" t="s">
        <v>5125</v>
      </c>
      <c r="P6362" s="33" t="s">
        <v>947</v>
      </c>
      <c r="Q6362" s="33" t="s">
        <v>29986</v>
      </c>
      <c r="R6362" s="39" t="s">
        <v>5126</v>
      </c>
      <c r="S6362" s="33" t="s">
        <v>22</v>
      </c>
      <c r="T6362" s="33" t="s">
        <v>21</v>
      </c>
      <c r="U6362" s="33" t="s">
        <v>26689</v>
      </c>
      <c r="Z6362" s="33" t="s">
        <v>42353</v>
      </c>
      <c r="AA6362" s="33" t="s">
        <v>42842</v>
      </c>
      <c r="AB6362" s="33">
        <v>2085</v>
      </c>
      <c r="AC6362" s="103">
        <v>15459</v>
      </c>
    </row>
    <row r="6363" spans="1:29" ht="13" customHeight="1" x14ac:dyDescent="0.2">
      <c r="A6363" s="33" t="s">
        <v>5117</v>
      </c>
      <c r="B6363" s="33">
        <v>27</v>
      </c>
      <c r="C6363" s="33" t="s">
        <v>102</v>
      </c>
      <c r="D6363" s="33" t="s">
        <v>41</v>
      </c>
      <c r="F6363" s="94">
        <v>41980</v>
      </c>
      <c r="G6363" s="33" t="s">
        <v>5118</v>
      </c>
      <c r="H6363" s="33" t="s">
        <v>554</v>
      </c>
      <c r="I6363" s="33" t="s">
        <v>38</v>
      </c>
      <c r="J6363" s="62" t="s">
        <v>5119</v>
      </c>
      <c r="K6363" s="33" t="s">
        <v>555</v>
      </c>
      <c r="L6363" s="33" t="s">
        <v>5120</v>
      </c>
      <c r="M6363" s="1" t="s">
        <v>46082</v>
      </c>
      <c r="N6363" s="33" t="s">
        <v>20</v>
      </c>
      <c r="O6363" s="33" t="s">
        <v>5121</v>
      </c>
      <c r="P6363" s="33" t="s">
        <v>947</v>
      </c>
      <c r="Q6363" s="33" t="s">
        <v>29986</v>
      </c>
      <c r="R6363" s="39" t="s">
        <v>5122</v>
      </c>
      <c r="S6363" s="33" t="s">
        <v>93</v>
      </c>
      <c r="T6363" s="33" t="s">
        <v>350</v>
      </c>
      <c r="U6363" s="33" t="s">
        <v>26775</v>
      </c>
      <c r="AA6363" s="33" t="s">
        <v>42842</v>
      </c>
      <c r="AB6363" s="33">
        <v>2088</v>
      </c>
      <c r="AC6363" s="103">
        <v>15462</v>
      </c>
    </row>
    <row r="6364" spans="1:29" ht="13" customHeight="1" x14ac:dyDescent="0.2">
      <c r="A6364" s="33" t="s">
        <v>5140</v>
      </c>
      <c r="B6364" s="33">
        <v>42</v>
      </c>
      <c r="C6364" s="33" t="s">
        <v>13</v>
      </c>
      <c r="D6364" s="33" t="s">
        <v>30</v>
      </c>
      <c r="F6364" s="94">
        <v>41978</v>
      </c>
      <c r="G6364" s="33" t="s">
        <v>5141</v>
      </c>
      <c r="H6364" s="33" t="s">
        <v>91</v>
      </c>
      <c r="I6364" s="33" t="s">
        <v>38</v>
      </c>
      <c r="J6364" s="62">
        <v>90028</v>
      </c>
      <c r="K6364" s="33" t="s">
        <v>91</v>
      </c>
      <c r="L6364" s="33" t="s">
        <v>92</v>
      </c>
      <c r="M6364" s="1" t="s">
        <v>45984</v>
      </c>
      <c r="N6364" s="33" t="s">
        <v>20</v>
      </c>
      <c r="O6364" s="33" t="s">
        <v>5142</v>
      </c>
      <c r="P6364" s="33" t="s">
        <v>947</v>
      </c>
      <c r="Q6364" s="33" t="s">
        <v>29986</v>
      </c>
      <c r="R6364" s="39" t="str">
        <f>HYPERLINK("http://ktla.com/2014/12/05/armed-man-shot-by-officers-near-hollywood-and-highland-lapd/","http://ktla.com/2014/12/05/armed-man-shot-by-officers-near-hollywood-and-highland-lapd/")</f>
        <v>http://ktla.com/2014/12/05/armed-man-shot-by-officers-near-hollywood-and-highland-lapd/</v>
      </c>
      <c r="S6364" s="33" t="s">
        <v>22</v>
      </c>
      <c r="T6364" s="33" t="s">
        <v>21</v>
      </c>
      <c r="U6364" s="33" t="s">
        <v>26682</v>
      </c>
      <c r="AA6364" s="33" t="s">
        <v>42842</v>
      </c>
      <c r="AB6364" s="33">
        <v>2081</v>
      </c>
      <c r="AC6364" s="103">
        <v>15457</v>
      </c>
    </row>
    <row r="6365" spans="1:29" ht="13" customHeight="1" x14ac:dyDescent="0.2">
      <c r="A6365" s="33" t="s">
        <v>5144</v>
      </c>
      <c r="B6365" s="33">
        <v>61</v>
      </c>
      <c r="C6365" s="33" t="s">
        <v>13</v>
      </c>
      <c r="D6365" s="33" t="s">
        <v>30</v>
      </c>
      <c r="E6365" s="33" t="str">
        <f>HYPERLINK("http://wistv.images.worldnow.com/images/6145354_G.jpg","http://wistv.images.worldnow.com/images/6145354_G.jpg")</f>
        <v>http://wistv.images.worldnow.com/images/6145354_G.jpg</v>
      </c>
      <c r="F6365" s="94">
        <v>41978</v>
      </c>
      <c r="G6365" s="33" t="s">
        <v>5145</v>
      </c>
      <c r="H6365" s="33" t="s">
        <v>1402</v>
      </c>
      <c r="I6365" s="33" t="s">
        <v>25</v>
      </c>
      <c r="J6365" s="62">
        <v>29020</v>
      </c>
      <c r="K6365" s="33" t="s">
        <v>5146</v>
      </c>
      <c r="L6365" s="33" t="s">
        <v>5147</v>
      </c>
      <c r="M6365" s="1" t="s">
        <v>48899</v>
      </c>
      <c r="N6365" s="33" t="s">
        <v>20</v>
      </c>
      <c r="O6365" s="33" t="s">
        <v>5148</v>
      </c>
      <c r="P6365" s="33" t="s">
        <v>947</v>
      </c>
      <c r="Q6365" s="33" t="s">
        <v>29986</v>
      </c>
      <c r="R6365"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365" s="33" t="s">
        <v>93</v>
      </c>
      <c r="T6365" s="33" t="s">
        <v>28</v>
      </c>
      <c r="U6365" s="33" t="s">
        <v>26487</v>
      </c>
      <c r="AA6365" s="33" t="s">
        <v>42843</v>
      </c>
      <c r="AB6365" s="33">
        <v>2082</v>
      </c>
      <c r="AC6365" s="103">
        <v>15456</v>
      </c>
    </row>
    <row r="6366" spans="1:29" ht="13" customHeight="1" x14ac:dyDescent="0.2">
      <c r="A6366" s="33" t="s">
        <v>5149</v>
      </c>
      <c r="B6366" s="33">
        <v>32</v>
      </c>
      <c r="C6366" s="33" t="s">
        <v>13</v>
      </c>
      <c r="D6366" s="33" t="s">
        <v>41</v>
      </c>
      <c r="E6366" s="33" t="s">
        <v>5150</v>
      </c>
      <c r="F6366" s="94">
        <v>41977</v>
      </c>
      <c r="G6366" s="33" t="s">
        <v>5151</v>
      </c>
      <c r="H6366" s="33" t="s">
        <v>994</v>
      </c>
      <c r="I6366" s="33" t="s">
        <v>55</v>
      </c>
      <c r="J6366" s="62" t="s">
        <v>5152</v>
      </c>
      <c r="K6366" s="33" t="s">
        <v>995</v>
      </c>
      <c r="L6366" s="33" t="s">
        <v>996</v>
      </c>
      <c r="M6366" s="1" t="s">
        <v>46233</v>
      </c>
      <c r="N6366" s="33" t="s">
        <v>20</v>
      </c>
      <c r="O6366" s="33" t="s">
        <v>5153</v>
      </c>
      <c r="P6366" s="33" t="s">
        <v>947</v>
      </c>
      <c r="Q6366" s="33" t="s">
        <v>29986</v>
      </c>
      <c r="R6366" s="39" t="s">
        <v>5154</v>
      </c>
      <c r="S6366" s="33" t="s">
        <v>93</v>
      </c>
      <c r="T6366" s="33" t="s">
        <v>21</v>
      </c>
      <c r="U6366" s="33" t="s">
        <v>26689</v>
      </c>
      <c r="AA6366" s="33" t="s">
        <v>42844</v>
      </c>
      <c r="AB6366" s="33">
        <v>2079</v>
      </c>
      <c r="AC6366" s="103">
        <v>15451</v>
      </c>
    </row>
    <row r="6367" spans="1:29" ht="13" customHeight="1" x14ac:dyDescent="0.2">
      <c r="A6367" s="33" t="s">
        <v>5172</v>
      </c>
      <c r="B6367" s="33">
        <v>33</v>
      </c>
      <c r="C6367" s="33" t="s">
        <v>13</v>
      </c>
      <c r="D6367" s="33" t="s">
        <v>30</v>
      </c>
      <c r="E6367" s="33" t="s">
        <v>5173</v>
      </c>
      <c r="F6367" s="94">
        <v>41977</v>
      </c>
      <c r="G6367" s="33" t="s">
        <v>5174</v>
      </c>
      <c r="H6367" s="33" t="s">
        <v>368</v>
      </c>
      <c r="I6367" s="33" t="s">
        <v>366</v>
      </c>
      <c r="J6367" s="62">
        <v>74738</v>
      </c>
      <c r="K6367" s="33" t="s">
        <v>1067</v>
      </c>
      <c r="L6367" s="33" t="s">
        <v>5175</v>
      </c>
      <c r="M6367" s="1" t="s">
        <v>48415</v>
      </c>
      <c r="N6367" s="33" t="s">
        <v>20</v>
      </c>
      <c r="O6367" s="33" t="s">
        <v>5176</v>
      </c>
      <c r="P6367" s="33" t="s">
        <v>45791</v>
      </c>
      <c r="Q6367" s="33" t="s">
        <v>29986</v>
      </c>
      <c r="R6367" s="39" t="s">
        <v>5177</v>
      </c>
      <c r="S6367" s="33" t="s">
        <v>22</v>
      </c>
      <c r="T6367" s="33" t="s">
        <v>21</v>
      </c>
      <c r="U6367" s="33" t="s">
        <v>26689</v>
      </c>
      <c r="AA6367" s="33" t="s">
        <v>42843</v>
      </c>
      <c r="AB6367" s="33">
        <v>2080</v>
      </c>
      <c r="AC6367" s="103">
        <v>15312</v>
      </c>
    </row>
    <row r="6368" spans="1:29" ht="13" customHeight="1" x14ac:dyDescent="0.2">
      <c r="A6368" s="33" t="s">
        <v>5164</v>
      </c>
      <c r="B6368" s="33">
        <v>55</v>
      </c>
      <c r="C6368" s="33" t="s">
        <v>102</v>
      </c>
      <c r="D6368" s="33" t="s">
        <v>30</v>
      </c>
      <c r="E6368" s="33" t="s">
        <v>5165</v>
      </c>
      <c r="F6368" s="94">
        <v>41977</v>
      </c>
      <c r="G6368" s="33" t="s">
        <v>5166</v>
      </c>
      <c r="H6368" s="33" t="s">
        <v>5167</v>
      </c>
      <c r="I6368" s="33" t="s">
        <v>4021</v>
      </c>
      <c r="J6368" s="62" t="s">
        <v>5168</v>
      </c>
      <c r="K6368" s="33" t="s">
        <v>1495</v>
      </c>
      <c r="L6368" s="33" t="s">
        <v>5169</v>
      </c>
      <c r="M6368" s="1" t="s">
        <v>48416</v>
      </c>
      <c r="N6368" s="33" t="s">
        <v>20</v>
      </c>
      <c r="O6368" s="33" t="s">
        <v>5170</v>
      </c>
      <c r="P6368" s="33" t="s">
        <v>45771</v>
      </c>
      <c r="Q6368" s="33" t="s">
        <v>29986</v>
      </c>
      <c r="R6368" s="39" t="s">
        <v>5171</v>
      </c>
      <c r="S6368" s="33" t="s">
        <v>93</v>
      </c>
      <c r="T6368" s="33" t="s">
        <v>21</v>
      </c>
      <c r="U6368" s="33" t="s">
        <v>26689</v>
      </c>
      <c r="AA6368" s="33" t="s">
        <v>42843</v>
      </c>
      <c r="AB6368" s="33">
        <v>2078</v>
      </c>
      <c r="AC6368" s="103">
        <v>15452</v>
      </c>
    </row>
    <row r="6369" spans="1:29" ht="13" customHeight="1" x14ac:dyDescent="0.2">
      <c r="A6369" s="33" t="s">
        <v>5155</v>
      </c>
      <c r="B6369" s="33">
        <v>51</v>
      </c>
      <c r="C6369" s="33" t="s">
        <v>13</v>
      </c>
      <c r="D6369" s="33" t="s">
        <v>30</v>
      </c>
      <c r="E6369" s="33" t="s">
        <v>5156</v>
      </c>
      <c r="F6369" s="94">
        <v>41977</v>
      </c>
      <c r="G6369" s="33" t="s">
        <v>5157</v>
      </c>
      <c r="H6369" s="33" t="s">
        <v>5158</v>
      </c>
      <c r="I6369" s="33" t="s">
        <v>18</v>
      </c>
      <c r="J6369" s="62" t="s">
        <v>5159</v>
      </c>
      <c r="K6369" s="33" t="s">
        <v>5160</v>
      </c>
      <c r="L6369" s="33" t="s">
        <v>5161</v>
      </c>
      <c r="M6369" s="1" t="s">
        <v>47374</v>
      </c>
      <c r="N6369" s="33" t="s">
        <v>20</v>
      </c>
      <c r="O6369" s="33" t="s">
        <v>5162</v>
      </c>
      <c r="P6369" s="33" t="s">
        <v>5163</v>
      </c>
      <c r="Q6369" s="33" t="s">
        <v>1081</v>
      </c>
      <c r="R6369"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369" s="33" t="s">
        <v>22</v>
      </c>
      <c r="T6369" s="33" t="s">
        <v>45897</v>
      </c>
      <c r="U6369" s="51" t="s">
        <v>42902</v>
      </c>
      <c r="X6369" s="33" t="s">
        <v>26649</v>
      </c>
      <c r="AA6369" s="33" t="s">
        <v>42844</v>
      </c>
      <c r="AB6369" s="33">
        <v>2077</v>
      </c>
      <c r="AC6369" s="103">
        <v>15450</v>
      </c>
    </row>
    <row r="6370" spans="1:29" ht="13" customHeight="1" x14ac:dyDescent="0.2">
      <c r="A6370" s="1" t="s">
        <v>5182</v>
      </c>
      <c r="B6370" s="33">
        <v>55</v>
      </c>
      <c r="C6370" s="33" t="s">
        <v>13</v>
      </c>
      <c r="D6370" s="1" t="s">
        <v>23</v>
      </c>
      <c r="F6370" s="94">
        <v>41976</v>
      </c>
      <c r="G6370" s="33" t="s">
        <v>5183</v>
      </c>
      <c r="H6370" s="33" t="s">
        <v>867</v>
      </c>
      <c r="I6370" s="33" t="s">
        <v>66</v>
      </c>
      <c r="J6370" s="62">
        <v>76116</v>
      </c>
      <c r="K6370" s="33" t="s">
        <v>67</v>
      </c>
      <c r="L6370" s="33" t="s">
        <v>868</v>
      </c>
      <c r="M6370" s="1" t="s">
        <v>46465</v>
      </c>
      <c r="N6370" s="33" t="s">
        <v>20</v>
      </c>
      <c r="O6370" s="33" t="s">
        <v>5184</v>
      </c>
      <c r="P6370" s="33" t="s">
        <v>42395</v>
      </c>
      <c r="Q6370" s="33" t="s">
        <v>29986</v>
      </c>
      <c r="R6370" s="39" t="str">
        <f>HYPERLINK("http://www.star-telegram.com/2014/12/03/6335890/fort-worth-police-fatally-shoot.html?rh=1","http://www.star-telegram.com/2014/12/03/6335890/fort-worth-police-fatally-shoot.html?rh=1")</f>
        <v>http://www.star-telegram.com/2014/12/03/6335890/fort-worth-police-fatally-shoot.html?rh=1</v>
      </c>
      <c r="S6370" s="33" t="s">
        <v>22</v>
      </c>
      <c r="T6370" s="33" t="s">
        <v>21</v>
      </c>
      <c r="U6370" s="33" t="s">
        <v>42894</v>
      </c>
      <c r="AA6370" s="33" t="s">
        <v>42844</v>
      </c>
      <c r="AB6370" s="33">
        <v>2075</v>
      </c>
      <c r="AC6370" s="103">
        <v>15442</v>
      </c>
    </row>
    <row r="6371" spans="1:29" ht="13" customHeight="1" x14ac:dyDescent="0.2">
      <c r="A6371" s="33" t="s">
        <v>5178</v>
      </c>
      <c r="B6371" s="33">
        <v>68</v>
      </c>
      <c r="C6371" s="33" t="s">
        <v>13</v>
      </c>
      <c r="D6371" s="33" t="s">
        <v>78</v>
      </c>
      <c r="F6371" s="94">
        <v>41976</v>
      </c>
      <c r="G6371" s="33" t="s">
        <v>5179</v>
      </c>
      <c r="H6371" s="33" t="s">
        <v>91</v>
      </c>
      <c r="I6371" s="33" t="s">
        <v>38</v>
      </c>
      <c r="J6371" s="62">
        <v>90014</v>
      </c>
      <c r="K6371" s="33" t="s">
        <v>91</v>
      </c>
      <c r="L6371" s="33" t="s">
        <v>92</v>
      </c>
      <c r="M6371" s="1" t="s">
        <v>45984</v>
      </c>
      <c r="N6371" s="33" t="s">
        <v>20</v>
      </c>
      <c r="O6371" s="33" t="s">
        <v>5180</v>
      </c>
      <c r="P6371" s="33" t="s">
        <v>947</v>
      </c>
      <c r="Q6371" s="33" t="s">
        <v>29986</v>
      </c>
      <c r="R6371" s="39" t="s">
        <v>5181</v>
      </c>
      <c r="S6371" s="33" t="s">
        <v>22</v>
      </c>
      <c r="T6371" s="33" t="s">
        <v>21</v>
      </c>
      <c r="U6371" s="33" t="s">
        <v>26488</v>
      </c>
      <c r="AA6371" s="33" t="s">
        <v>42842</v>
      </c>
      <c r="AB6371" s="33">
        <v>2076</v>
      </c>
      <c r="AC6371" s="103">
        <v>15440</v>
      </c>
    </row>
    <row r="6372" spans="1:29" ht="13" customHeight="1" x14ac:dyDescent="0.2">
      <c r="A6372" s="33" t="s">
        <v>5185</v>
      </c>
      <c r="B6372" s="33">
        <v>24</v>
      </c>
      <c r="C6372" s="33" t="s">
        <v>13</v>
      </c>
      <c r="D6372" s="33" t="s">
        <v>78</v>
      </c>
      <c r="E6372"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372" s="94">
        <v>41975</v>
      </c>
      <c r="G6372" s="33" t="s">
        <v>5186</v>
      </c>
      <c r="H6372" s="33" t="s">
        <v>1024</v>
      </c>
      <c r="I6372" s="33" t="s">
        <v>366</v>
      </c>
      <c r="J6372" s="62">
        <v>73127</v>
      </c>
      <c r="K6372" s="33" t="s">
        <v>1025</v>
      </c>
      <c r="L6372" s="33" t="s">
        <v>1026</v>
      </c>
      <c r="M6372" s="1" t="s">
        <v>46313</v>
      </c>
      <c r="N6372" s="33" t="s">
        <v>20</v>
      </c>
      <c r="O6372" s="33" t="s">
        <v>5187</v>
      </c>
      <c r="P6372" s="33" t="s">
        <v>947</v>
      </c>
      <c r="Q6372" s="33" t="s">
        <v>29986</v>
      </c>
      <c r="R6372" s="39" t="str">
        <f>HYPERLINK("http://newsok.com/officer-involved-shooting-reported-in-northwest-oklahoma-city/article/5372084","http://newsok.com/officer-involved-shooting-reported-in-northwest-oklahoma-city/article/5372084")</f>
        <v>http://newsok.com/officer-involved-shooting-reported-in-northwest-oklahoma-city/article/5372084</v>
      </c>
      <c r="S6372" s="33" t="s">
        <v>93</v>
      </c>
      <c r="T6372" s="33" t="s">
        <v>21</v>
      </c>
      <c r="U6372" s="33" t="s">
        <v>26689</v>
      </c>
      <c r="AA6372" s="33" t="s">
        <v>42844</v>
      </c>
      <c r="AB6372" s="33">
        <v>2072</v>
      </c>
      <c r="AC6372" s="103">
        <v>15443</v>
      </c>
    </row>
    <row r="6373" spans="1:29" ht="13" customHeight="1" x14ac:dyDescent="0.2">
      <c r="A6373" s="33" t="s">
        <v>5188</v>
      </c>
      <c r="B6373" s="33">
        <v>34</v>
      </c>
      <c r="C6373" s="33" t="s">
        <v>13</v>
      </c>
      <c r="D6373" s="33" t="s">
        <v>78</v>
      </c>
      <c r="E6373" s="33" t="s">
        <v>5189</v>
      </c>
      <c r="F6373" s="94">
        <v>41975</v>
      </c>
      <c r="G6373" s="33" t="s">
        <v>5190</v>
      </c>
      <c r="H6373" s="33" t="s">
        <v>581</v>
      </c>
      <c r="I6373" s="33" t="s">
        <v>111</v>
      </c>
      <c r="J6373" s="62" t="s">
        <v>5191</v>
      </c>
      <c r="K6373" s="33" t="s">
        <v>582</v>
      </c>
      <c r="L6373" s="33" t="s">
        <v>583</v>
      </c>
      <c r="M6373" s="1" t="s">
        <v>45935</v>
      </c>
      <c r="N6373" s="33" t="s">
        <v>20</v>
      </c>
      <c r="O6373" s="33" t="s">
        <v>5192</v>
      </c>
      <c r="P6373" s="33" t="s">
        <v>45771</v>
      </c>
      <c r="Q6373" s="33" t="s">
        <v>29986</v>
      </c>
      <c r="R6373" s="39" t="s">
        <v>5193</v>
      </c>
      <c r="S6373" s="33" t="s">
        <v>93</v>
      </c>
      <c r="T6373" s="33" t="s">
        <v>45897</v>
      </c>
      <c r="U6373" s="51" t="s">
        <v>49804</v>
      </c>
      <c r="AA6373" s="33" t="s">
        <v>42844</v>
      </c>
      <c r="AB6373" s="33">
        <v>2073</v>
      </c>
      <c r="AC6373" s="103">
        <v>15444</v>
      </c>
    </row>
    <row r="6374" spans="1:29" ht="13" customHeight="1" x14ac:dyDescent="0.2">
      <c r="A6374" s="33" t="s">
        <v>5194</v>
      </c>
      <c r="B6374" s="33">
        <v>50</v>
      </c>
      <c r="C6374" s="33" t="s">
        <v>13</v>
      </c>
      <c r="D6374" s="33" t="s">
        <v>30</v>
      </c>
      <c r="E6374" s="33" t="s">
        <v>5195</v>
      </c>
      <c r="F6374" s="94">
        <v>41975</v>
      </c>
      <c r="G6374" s="33" t="s">
        <v>5196</v>
      </c>
      <c r="H6374" s="33" t="s">
        <v>5197</v>
      </c>
      <c r="I6374" s="33" t="s">
        <v>337</v>
      </c>
      <c r="J6374" s="62">
        <v>28377</v>
      </c>
      <c r="K6374" s="33" t="s">
        <v>5198</v>
      </c>
      <c r="L6374" s="33" t="s">
        <v>5199</v>
      </c>
      <c r="M6374" s="1" t="s">
        <v>47439</v>
      </c>
      <c r="N6374" s="33" t="s">
        <v>362</v>
      </c>
      <c r="O6374" s="33" t="s">
        <v>5200</v>
      </c>
      <c r="P6374" s="33" t="s">
        <v>947</v>
      </c>
      <c r="Q6374" s="33" t="s">
        <v>29986</v>
      </c>
      <c r="R6374" s="39" t="s">
        <v>5201</v>
      </c>
      <c r="S6374" s="33" t="s">
        <v>22</v>
      </c>
      <c r="T6374" s="33" t="s">
        <v>45897</v>
      </c>
      <c r="U6374" s="51" t="s">
        <v>49804</v>
      </c>
      <c r="AA6374" s="33" t="s">
        <v>42843</v>
      </c>
      <c r="AB6374" s="33">
        <v>2074</v>
      </c>
      <c r="AC6374" s="103">
        <v>15441</v>
      </c>
    </row>
    <row r="6375" spans="1:29" ht="13" customHeight="1" x14ac:dyDescent="0.2">
      <c r="A6375" s="33" t="s">
        <v>5202</v>
      </c>
      <c r="B6375" s="33">
        <v>16</v>
      </c>
      <c r="C6375" s="33" t="s">
        <v>13</v>
      </c>
      <c r="D6375" s="33" t="s">
        <v>14</v>
      </c>
      <c r="F6375" s="94">
        <v>41974</v>
      </c>
      <c r="G6375" s="33" t="s">
        <v>5203</v>
      </c>
      <c r="H6375" s="33" t="s">
        <v>671</v>
      </c>
      <c r="I6375" s="33" t="s">
        <v>66</v>
      </c>
      <c r="J6375" s="62">
        <v>77068</v>
      </c>
      <c r="K6375" s="33" t="s">
        <v>512</v>
      </c>
      <c r="L6375" s="33" t="s">
        <v>513</v>
      </c>
      <c r="M6375" s="1" t="s">
        <v>46076</v>
      </c>
      <c r="N6375" s="33" t="s">
        <v>20</v>
      </c>
      <c r="O6375" s="33" t="s">
        <v>5204</v>
      </c>
      <c r="P6375" s="33" t="s">
        <v>42395</v>
      </c>
      <c r="Q6375" s="33" t="s">
        <v>29986</v>
      </c>
      <c r="R6375"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375" s="33" t="s">
        <v>22</v>
      </c>
      <c r="T6375" s="33" t="s">
        <v>21</v>
      </c>
      <c r="U6375" s="33" t="s">
        <v>26689</v>
      </c>
      <c r="AA6375" s="33" t="s">
        <v>42844</v>
      </c>
      <c r="AB6375" s="33">
        <v>2068</v>
      </c>
      <c r="AC6375" s="103">
        <v>15434</v>
      </c>
    </row>
    <row r="6376" spans="1:29" ht="13" customHeight="1" x14ac:dyDescent="0.2">
      <c r="A6376" s="33" t="s">
        <v>5209</v>
      </c>
      <c r="B6376" s="33">
        <v>45</v>
      </c>
      <c r="C6376" s="33" t="s">
        <v>13</v>
      </c>
      <c r="D6376" s="33" t="s">
        <v>30</v>
      </c>
      <c r="E6376" s="33" t="s">
        <v>5210</v>
      </c>
      <c r="F6376" s="94">
        <v>41974</v>
      </c>
      <c r="G6376" s="33" t="s">
        <v>5211</v>
      </c>
      <c r="H6376" s="33" t="s">
        <v>232</v>
      </c>
      <c r="I6376" s="33" t="s">
        <v>25</v>
      </c>
      <c r="J6376" s="62" t="s">
        <v>5212</v>
      </c>
      <c r="K6376" s="33" t="s">
        <v>232</v>
      </c>
      <c r="L6376" s="33" t="s">
        <v>5213</v>
      </c>
      <c r="M6376" s="1" t="s">
        <v>46086</v>
      </c>
      <c r="N6376" s="33" t="s">
        <v>20</v>
      </c>
      <c r="O6376" s="33" t="s">
        <v>5214</v>
      </c>
      <c r="P6376" s="33" t="s">
        <v>504</v>
      </c>
      <c r="Q6376" s="33" t="s">
        <v>29986</v>
      </c>
      <c r="R6376" s="39" t="s">
        <v>5215</v>
      </c>
      <c r="S6376" s="33" t="s">
        <v>509</v>
      </c>
      <c r="T6376" s="33" t="s">
        <v>21</v>
      </c>
      <c r="U6376" s="33" t="s">
        <v>26689</v>
      </c>
      <c r="AA6376" s="33" t="s">
        <v>42844</v>
      </c>
      <c r="AB6376" s="33">
        <v>2069</v>
      </c>
      <c r="AC6376" s="103">
        <v>15437</v>
      </c>
    </row>
    <row r="6377" spans="1:29" ht="13" customHeight="1" x14ac:dyDescent="0.2">
      <c r="A6377" s="33" t="s">
        <v>5205</v>
      </c>
      <c r="B6377" s="33">
        <v>49</v>
      </c>
      <c r="C6377" s="33" t="s">
        <v>13</v>
      </c>
      <c r="D6377" s="33" t="s">
        <v>41</v>
      </c>
      <c r="F6377" s="94">
        <v>41974</v>
      </c>
      <c r="G6377" s="33" t="s">
        <v>5206</v>
      </c>
      <c r="H6377" s="33" t="s">
        <v>1801</v>
      </c>
      <c r="I6377" s="33" t="s">
        <v>66</v>
      </c>
      <c r="J6377" s="62">
        <v>79701</v>
      </c>
      <c r="K6377" s="33" t="s">
        <v>1801</v>
      </c>
      <c r="L6377" s="33" t="s">
        <v>1803</v>
      </c>
      <c r="M6377" s="1" t="s">
        <v>47036</v>
      </c>
      <c r="N6377" s="33" t="s">
        <v>20</v>
      </c>
      <c r="O6377" s="33" t="s">
        <v>5207</v>
      </c>
      <c r="P6377" s="33" t="s">
        <v>42395</v>
      </c>
      <c r="Q6377" s="33" t="s">
        <v>29986</v>
      </c>
      <c r="R6377" s="39" t="s">
        <v>5208</v>
      </c>
      <c r="S6377" s="33" t="s">
        <v>22</v>
      </c>
      <c r="T6377" s="33" t="s">
        <v>21</v>
      </c>
      <c r="U6377" s="33" t="s">
        <v>26505</v>
      </c>
      <c r="AA6377" s="33" t="s">
        <v>42842</v>
      </c>
      <c r="AB6377" s="33">
        <v>2070</v>
      </c>
      <c r="AC6377" s="103">
        <v>15436</v>
      </c>
    </row>
    <row r="6378" spans="1:29" ht="13" customHeight="1" x14ac:dyDescent="0.2">
      <c r="A6378" s="33" t="s">
        <v>5216</v>
      </c>
      <c r="B6378" s="33" t="s">
        <v>22</v>
      </c>
      <c r="C6378" s="33" t="s">
        <v>102</v>
      </c>
      <c r="D6378" s="33" t="s">
        <v>30</v>
      </c>
      <c r="E6378" s="33" t="s">
        <v>5217</v>
      </c>
      <c r="F6378" s="94">
        <v>41974</v>
      </c>
      <c r="G6378" s="33" t="s">
        <v>5218</v>
      </c>
      <c r="H6378" s="33" t="s">
        <v>5219</v>
      </c>
      <c r="I6378" s="33" t="s">
        <v>293</v>
      </c>
      <c r="J6378" s="62">
        <v>41030</v>
      </c>
      <c r="K6378" s="33" t="s">
        <v>368</v>
      </c>
      <c r="L6378" s="33" t="s">
        <v>3088</v>
      </c>
      <c r="M6378" s="1" t="s">
        <v>46058</v>
      </c>
      <c r="N6378" s="33" t="s">
        <v>362</v>
      </c>
      <c r="O6378" s="33" t="s">
        <v>5220</v>
      </c>
      <c r="P6378" s="33" t="s">
        <v>45791</v>
      </c>
      <c r="Q6378" s="33" t="s">
        <v>29986</v>
      </c>
      <c r="R6378" s="39" t="s">
        <v>5221</v>
      </c>
      <c r="S6378" s="33" t="s">
        <v>22</v>
      </c>
      <c r="T6378" s="33" t="s">
        <v>45897</v>
      </c>
      <c r="U6378" s="33" t="s">
        <v>49804</v>
      </c>
      <c r="AA6378" s="33" t="s">
        <v>42843</v>
      </c>
      <c r="AB6378" s="33">
        <v>2071</v>
      </c>
      <c r="AC6378" s="103">
        <v>15398</v>
      </c>
    </row>
    <row r="6379" spans="1:29" ht="13" customHeight="1" x14ac:dyDescent="0.2">
      <c r="A6379" s="33" t="s">
        <v>5222</v>
      </c>
      <c r="B6379" s="33">
        <v>19</v>
      </c>
      <c r="C6379" s="33" t="s">
        <v>13</v>
      </c>
      <c r="D6379" s="33" t="s">
        <v>41</v>
      </c>
      <c r="E6379" s="33" t="s">
        <v>5223</v>
      </c>
      <c r="F6379" s="94">
        <v>41973</v>
      </c>
      <c r="G6379" s="33" t="s">
        <v>5224</v>
      </c>
      <c r="H6379" s="33" t="s">
        <v>5225</v>
      </c>
      <c r="I6379" s="33" t="s">
        <v>38</v>
      </c>
      <c r="J6379" s="62" t="s">
        <v>5226</v>
      </c>
      <c r="K6379" s="33" t="s">
        <v>91</v>
      </c>
      <c r="L6379" s="33" t="s">
        <v>383</v>
      </c>
      <c r="M6379" s="1" t="s">
        <v>45973</v>
      </c>
      <c r="N6379" s="33" t="s">
        <v>20</v>
      </c>
      <c r="O6379" s="33" t="s">
        <v>5227</v>
      </c>
      <c r="P6379" s="33" t="s">
        <v>947</v>
      </c>
      <c r="Q6379" s="33" t="s">
        <v>29986</v>
      </c>
      <c r="R6379" s="39" t="s">
        <v>5228</v>
      </c>
      <c r="S6379" s="33" t="s">
        <v>509</v>
      </c>
      <c r="T6379" s="33" t="s">
        <v>21</v>
      </c>
      <c r="U6379" s="33" t="s">
        <v>26682</v>
      </c>
      <c r="AA6379" s="33" t="s">
        <v>42844</v>
      </c>
      <c r="AB6379" s="33">
        <v>2067</v>
      </c>
      <c r="AC6379" s="103">
        <v>15430</v>
      </c>
    </row>
    <row r="6380" spans="1:29" ht="13" customHeight="1" x14ac:dyDescent="0.2">
      <c r="A6380" s="33" t="s">
        <v>5229</v>
      </c>
      <c r="B6380" s="33">
        <v>24</v>
      </c>
      <c r="C6380" s="33" t="s">
        <v>13</v>
      </c>
      <c r="D6380" s="33" t="s">
        <v>30</v>
      </c>
      <c r="E6380" s="33" t="s">
        <v>5230</v>
      </c>
      <c r="F6380" s="94">
        <v>41973</v>
      </c>
      <c r="G6380" s="33" t="s">
        <v>5231</v>
      </c>
      <c r="H6380" s="33" t="s">
        <v>5232</v>
      </c>
      <c r="I6380" s="33" t="s">
        <v>249</v>
      </c>
      <c r="J6380" s="62" t="s">
        <v>5233</v>
      </c>
      <c r="K6380" s="33" t="s">
        <v>5232</v>
      </c>
      <c r="L6380" s="33" t="s">
        <v>5234</v>
      </c>
      <c r="M6380" s="1" t="s">
        <v>48417</v>
      </c>
      <c r="N6380" s="33" t="s">
        <v>20</v>
      </c>
      <c r="O6380" s="33" t="s">
        <v>5235</v>
      </c>
      <c r="P6380" s="33" t="s">
        <v>504</v>
      </c>
      <c r="Q6380" s="33" t="s">
        <v>29986</v>
      </c>
      <c r="R6380" s="39" t="s">
        <v>5236</v>
      </c>
      <c r="S6380" s="33" t="s">
        <v>22</v>
      </c>
      <c r="T6380" s="33" t="s">
        <v>21</v>
      </c>
      <c r="U6380" s="33" t="s">
        <v>26689</v>
      </c>
      <c r="AA6380" s="33" t="s">
        <v>42844</v>
      </c>
      <c r="AB6380" s="33">
        <v>2066</v>
      </c>
      <c r="AC6380" s="103">
        <v>15431</v>
      </c>
    </row>
    <row r="6381" spans="1:29" ht="13" customHeight="1" x14ac:dyDescent="0.2">
      <c r="A6381" s="33" t="s">
        <v>5244</v>
      </c>
      <c r="B6381" s="33">
        <v>27</v>
      </c>
      <c r="C6381" s="33" t="s">
        <v>13</v>
      </c>
      <c r="D6381" s="33" t="s">
        <v>127</v>
      </c>
      <c r="E6381" s="33" t="s">
        <v>5245</v>
      </c>
      <c r="F6381" s="94">
        <v>41971</v>
      </c>
      <c r="G6381" s="33" t="s">
        <v>5246</v>
      </c>
      <c r="H6381" s="33" t="s">
        <v>5247</v>
      </c>
      <c r="I6381" s="33" t="s">
        <v>177</v>
      </c>
      <c r="J6381" s="62" t="s">
        <v>5248</v>
      </c>
      <c r="K6381" s="33" t="s">
        <v>5249</v>
      </c>
      <c r="L6381" s="33" t="s">
        <v>2834</v>
      </c>
      <c r="M6381" s="1" t="s">
        <v>45954</v>
      </c>
      <c r="N6381" s="33" t="s">
        <v>20</v>
      </c>
      <c r="O6381" s="33" t="s">
        <v>5250</v>
      </c>
      <c r="P6381" s="33" t="s">
        <v>947</v>
      </c>
      <c r="Q6381" s="33" t="s">
        <v>29986</v>
      </c>
      <c r="R6381" s="39" t="s">
        <v>5251</v>
      </c>
      <c r="S6381" s="33" t="s">
        <v>93</v>
      </c>
      <c r="T6381" s="33" t="s">
        <v>21</v>
      </c>
      <c r="U6381" s="33" t="s">
        <v>26689</v>
      </c>
      <c r="AA6381" s="33" t="s">
        <v>42843</v>
      </c>
      <c r="AB6381" s="33">
        <v>2062</v>
      </c>
      <c r="AC6381" s="103">
        <v>15425</v>
      </c>
    </row>
    <row r="6382" spans="1:29" ht="13" customHeight="1" x14ac:dyDescent="0.2">
      <c r="A6382" s="33" t="s">
        <v>5258</v>
      </c>
      <c r="B6382" s="33">
        <v>42</v>
      </c>
      <c r="C6382" s="33" t="s">
        <v>13</v>
      </c>
      <c r="D6382" s="33" t="s">
        <v>30</v>
      </c>
      <c r="E6382" s="33" t="s">
        <v>5259</v>
      </c>
      <c r="F6382" s="94">
        <v>41971</v>
      </c>
      <c r="G6382" s="33" t="s">
        <v>5260</v>
      </c>
      <c r="H6382" s="33" t="s">
        <v>401</v>
      </c>
      <c r="I6382" s="33" t="s">
        <v>618</v>
      </c>
      <c r="J6382" s="62" t="s">
        <v>5261</v>
      </c>
      <c r="K6382" s="33" t="s">
        <v>5262</v>
      </c>
      <c r="L6382" s="33" t="s">
        <v>5263</v>
      </c>
      <c r="M6382" s="1" t="s">
        <v>46628</v>
      </c>
      <c r="N6382" s="33" t="s">
        <v>20</v>
      </c>
      <c r="O6382" s="33" t="s">
        <v>5264</v>
      </c>
      <c r="P6382" s="33" t="s">
        <v>947</v>
      </c>
      <c r="Q6382" s="33" t="s">
        <v>29986</v>
      </c>
      <c r="R6382" s="39" t="s">
        <v>5265</v>
      </c>
      <c r="S6382" s="33" t="s">
        <v>93</v>
      </c>
      <c r="T6382" s="33" t="s">
        <v>21</v>
      </c>
      <c r="U6382" s="33" t="s">
        <v>26689</v>
      </c>
      <c r="AA6382" s="33" t="s">
        <v>42844</v>
      </c>
      <c r="AB6382" s="33">
        <v>2064</v>
      </c>
      <c r="AC6382" s="103">
        <v>15426</v>
      </c>
    </row>
    <row r="6383" spans="1:29" ht="13" customHeight="1" x14ac:dyDescent="0.2">
      <c r="A6383" s="33" t="s">
        <v>5252</v>
      </c>
      <c r="B6383" s="33">
        <v>49</v>
      </c>
      <c r="C6383" s="33" t="s">
        <v>13</v>
      </c>
      <c r="D6383" s="33" t="s">
        <v>30</v>
      </c>
      <c r="E6383" s="33" t="s">
        <v>5253</v>
      </c>
      <c r="F6383" s="94">
        <v>41971</v>
      </c>
      <c r="G6383" s="33" t="s">
        <v>5254</v>
      </c>
      <c r="H6383" s="33" t="s">
        <v>1224</v>
      </c>
      <c r="I6383" s="33" t="s">
        <v>66</v>
      </c>
      <c r="J6383" s="62" t="s">
        <v>5255</v>
      </c>
      <c r="K6383" s="33" t="s">
        <v>1225</v>
      </c>
      <c r="L6383" s="33" t="s">
        <v>1226</v>
      </c>
      <c r="M6383" s="1" t="s">
        <v>46070</v>
      </c>
      <c r="N6383" s="33" t="s">
        <v>20</v>
      </c>
      <c r="O6383" s="33" t="s">
        <v>5256</v>
      </c>
      <c r="P6383" s="33" t="s">
        <v>947</v>
      </c>
      <c r="Q6383" s="33" t="s">
        <v>29986</v>
      </c>
      <c r="R6383" s="39" t="s">
        <v>5257</v>
      </c>
      <c r="S6383" s="33" t="s">
        <v>22</v>
      </c>
      <c r="T6383" s="33" t="s">
        <v>21</v>
      </c>
      <c r="U6383" s="33" t="s">
        <v>26689</v>
      </c>
      <c r="AA6383" s="33" t="s">
        <v>42844</v>
      </c>
      <c r="AB6383" s="33">
        <v>2063</v>
      </c>
      <c r="AC6383" s="103">
        <v>15427</v>
      </c>
    </row>
    <row r="6384" spans="1:29" ht="13" customHeight="1" x14ac:dyDescent="0.2">
      <c r="A6384" s="33" t="s">
        <v>5237</v>
      </c>
      <c r="B6384" s="33">
        <v>52</v>
      </c>
      <c r="C6384" s="33" t="s">
        <v>13</v>
      </c>
      <c r="D6384" s="33" t="s">
        <v>41</v>
      </c>
      <c r="F6384" s="94">
        <v>41971</v>
      </c>
      <c r="G6384" s="33" t="s">
        <v>5238</v>
      </c>
      <c r="H6384" s="33" t="s">
        <v>5239</v>
      </c>
      <c r="I6384" s="33" t="s">
        <v>50</v>
      </c>
      <c r="J6384" s="62" t="s">
        <v>5240</v>
      </c>
      <c r="K6384" s="33" t="s">
        <v>1054</v>
      </c>
      <c r="L6384" s="33" t="s">
        <v>2021</v>
      </c>
      <c r="M6384" s="1" t="s">
        <v>46361</v>
      </c>
      <c r="N6384" s="33" t="s">
        <v>20</v>
      </c>
      <c r="O6384" s="33" t="s">
        <v>5242</v>
      </c>
      <c r="P6384" s="33" t="s">
        <v>947</v>
      </c>
      <c r="Q6384" s="33" t="s">
        <v>29986</v>
      </c>
      <c r="R6384" s="39" t="s">
        <v>5243</v>
      </c>
      <c r="S6384" s="33" t="s">
        <v>93</v>
      </c>
      <c r="T6384" s="33" t="s">
        <v>21</v>
      </c>
      <c r="U6384" s="33" t="s">
        <v>26689</v>
      </c>
      <c r="AA6384" s="33" t="s">
        <v>42842</v>
      </c>
      <c r="AB6384" s="33">
        <v>2065</v>
      </c>
      <c r="AC6384" s="103">
        <v>15424</v>
      </c>
    </row>
    <row r="6385" spans="1:29" ht="13" customHeight="1" x14ac:dyDescent="0.2">
      <c r="A6385" s="1" t="s">
        <v>5266</v>
      </c>
      <c r="B6385" s="33">
        <v>45</v>
      </c>
      <c r="C6385" s="33" t="s">
        <v>13</v>
      </c>
      <c r="D6385" s="1" t="s">
        <v>23</v>
      </c>
      <c r="F6385" s="94">
        <v>41970</v>
      </c>
      <c r="G6385" s="33" t="s">
        <v>5267</v>
      </c>
      <c r="H6385" s="33" t="s">
        <v>5268</v>
      </c>
      <c r="I6385" s="33" t="s">
        <v>55</v>
      </c>
      <c r="J6385" s="62" t="s">
        <v>5269</v>
      </c>
      <c r="K6385" s="33" t="s">
        <v>587</v>
      </c>
      <c r="L6385" s="33" t="s">
        <v>588</v>
      </c>
      <c r="M6385" s="1" t="s">
        <v>46362</v>
      </c>
      <c r="N6385" s="33" t="s">
        <v>20</v>
      </c>
      <c r="O6385" s="33" t="s">
        <v>5270</v>
      </c>
      <c r="P6385" s="33" t="s">
        <v>947</v>
      </c>
      <c r="Q6385" s="33" t="s">
        <v>29986</v>
      </c>
      <c r="R6385" s="39" t="s">
        <v>5271</v>
      </c>
      <c r="S6385" s="33" t="s">
        <v>93</v>
      </c>
      <c r="T6385" s="33" t="s">
        <v>21</v>
      </c>
      <c r="U6385" s="33" t="s">
        <v>26689</v>
      </c>
      <c r="AA6385" s="33" t="s">
        <v>42844</v>
      </c>
      <c r="AB6385" s="33">
        <v>2061</v>
      </c>
      <c r="AC6385" s="103">
        <v>15421</v>
      </c>
    </row>
    <row r="6386" spans="1:29" ht="13" customHeight="1" x14ac:dyDescent="0.2">
      <c r="A6386" s="33" t="s">
        <v>5280</v>
      </c>
      <c r="B6386" s="33">
        <v>22</v>
      </c>
      <c r="C6386" s="33" t="s">
        <v>13</v>
      </c>
      <c r="D6386" s="33" t="s">
        <v>30</v>
      </c>
      <c r="E6386" s="33" t="s">
        <v>5281</v>
      </c>
      <c r="F6386" s="94">
        <v>41969</v>
      </c>
      <c r="G6386" s="33" t="s">
        <v>5282</v>
      </c>
      <c r="H6386" s="33" t="s">
        <v>5283</v>
      </c>
      <c r="I6386" s="33" t="s">
        <v>66</v>
      </c>
      <c r="J6386" s="62" t="s">
        <v>5284</v>
      </c>
      <c r="K6386" s="33" t="s">
        <v>152</v>
      </c>
      <c r="L6386" s="33" t="s">
        <v>5285</v>
      </c>
      <c r="M6386" s="1" t="s">
        <v>48418</v>
      </c>
      <c r="N6386" s="33" t="s">
        <v>20</v>
      </c>
      <c r="O6386" s="33" t="s">
        <v>5286</v>
      </c>
      <c r="P6386" s="33" t="s">
        <v>42395</v>
      </c>
      <c r="Q6386" s="33" t="s">
        <v>29986</v>
      </c>
      <c r="R6386" s="39" t="s">
        <v>5287</v>
      </c>
      <c r="S6386" s="33" t="s">
        <v>93</v>
      </c>
      <c r="T6386" s="33" t="s">
        <v>21</v>
      </c>
      <c r="U6386" s="33" t="s">
        <v>26689</v>
      </c>
      <c r="AA6386" s="33" t="s">
        <v>42844</v>
      </c>
      <c r="AB6386" s="33">
        <v>2058</v>
      </c>
      <c r="AC6386" s="103">
        <v>15418</v>
      </c>
    </row>
    <row r="6387" spans="1:29" ht="13" customHeight="1" x14ac:dyDescent="0.2">
      <c r="A6387" s="33" t="s">
        <v>5288</v>
      </c>
      <c r="B6387" s="33">
        <v>41</v>
      </c>
      <c r="C6387" s="33" t="s">
        <v>13</v>
      </c>
      <c r="D6387" s="33" t="s">
        <v>30</v>
      </c>
      <c r="E6387" s="33" t="s">
        <v>5289</v>
      </c>
      <c r="F6387" s="94">
        <v>41969</v>
      </c>
      <c r="G6387" s="33" t="s">
        <v>5290</v>
      </c>
      <c r="H6387" s="33" t="s">
        <v>5291</v>
      </c>
      <c r="I6387" s="33" t="s">
        <v>399</v>
      </c>
      <c r="J6387" s="62" t="s">
        <v>5292</v>
      </c>
      <c r="K6387" s="33" t="s">
        <v>4958</v>
      </c>
      <c r="L6387" s="33" t="s">
        <v>5293</v>
      </c>
      <c r="M6387" s="1" t="s">
        <v>48419</v>
      </c>
      <c r="N6387" s="33" t="s">
        <v>20</v>
      </c>
      <c r="O6387" s="33" t="s">
        <v>5294</v>
      </c>
      <c r="P6387" s="33" t="s">
        <v>947</v>
      </c>
      <c r="Q6387" s="33" t="s">
        <v>29986</v>
      </c>
      <c r="R6387" s="39" t="s">
        <v>5295</v>
      </c>
      <c r="S6387" s="33" t="s">
        <v>22</v>
      </c>
      <c r="T6387" s="33" t="s">
        <v>21</v>
      </c>
      <c r="U6387" s="33" t="s">
        <v>26689</v>
      </c>
      <c r="AA6387" s="33" t="s">
        <v>42843</v>
      </c>
      <c r="AB6387" s="33">
        <v>2059</v>
      </c>
      <c r="AC6387" s="103">
        <v>15419</v>
      </c>
    </row>
    <row r="6388" spans="1:29" ht="13" customHeight="1" x14ac:dyDescent="0.2">
      <c r="A6388" s="33" t="s">
        <v>5272</v>
      </c>
      <c r="B6388" s="33">
        <v>39</v>
      </c>
      <c r="C6388" s="33" t="s">
        <v>13</v>
      </c>
      <c r="D6388" s="33" t="s">
        <v>30</v>
      </c>
      <c r="E6388" s="33" t="s">
        <v>5273</v>
      </c>
      <c r="F6388" s="94">
        <v>41969</v>
      </c>
      <c r="G6388" s="33" t="s">
        <v>5274</v>
      </c>
      <c r="H6388" s="33" t="s">
        <v>5275</v>
      </c>
      <c r="I6388" s="33" t="s">
        <v>38</v>
      </c>
      <c r="J6388" s="62" t="s">
        <v>5276</v>
      </c>
      <c r="K6388" s="33" t="s">
        <v>5277</v>
      </c>
      <c r="L6388" s="33" t="s">
        <v>5278</v>
      </c>
      <c r="M6388" s="1" t="s">
        <v>48420</v>
      </c>
      <c r="N6388" s="33" t="s">
        <v>362</v>
      </c>
      <c r="O6388" s="33" t="s">
        <v>5279</v>
      </c>
      <c r="P6388" s="33" t="s">
        <v>45771</v>
      </c>
      <c r="Q6388" s="33" t="s">
        <v>29986</v>
      </c>
      <c r="R6388" s="39" t="s">
        <v>18961</v>
      </c>
      <c r="S6388" s="33" t="s">
        <v>22</v>
      </c>
      <c r="T6388" s="33" t="s">
        <v>45897</v>
      </c>
      <c r="U6388" s="51" t="s">
        <v>49804</v>
      </c>
      <c r="AA6388" s="33" t="s">
        <v>42843</v>
      </c>
      <c r="AB6388" s="33">
        <v>2060</v>
      </c>
      <c r="AC6388" s="103">
        <v>15420</v>
      </c>
    </row>
    <row r="6389" spans="1:29" ht="13" customHeight="1" x14ac:dyDescent="0.2">
      <c r="A6389" s="33" t="s">
        <v>5303</v>
      </c>
      <c r="B6389" s="33">
        <v>52</v>
      </c>
      <c r="C6389" s="33" t="s">
        <v>13</v>
      </c>
      <c r="D6389" s="33" t="s">
        <v>30</v>
      </c>
      <c r="E6389" s="33" t="s">
        <v>5304</v>
      </c>
      <c r="F6389" s="94">
        <v>41968</v>
      </c>
      <c r="G6389" s="33" t="s">
        <v>5305</v>
      </c>
      <c r="H6389" s="33" t="s">
        <v>921</v>
      </c>
      <c r="I6389" s="33" t="s">
        <v>297</v>
      </c>
      <c r="J6389" s="62" t="s">
        <v>5306</v>
      </c>
      <c r="K6389" s="33" t="s">
        <v>922</v>
      </c>
      <c r="L6389" s="33" t="s">
        <v>17505</v>
      </c>
      <c r="M6389" s="1" t="s">
        <v>48421</v>
      </c>
      <c r="N6389" s="33" t="s">
        <v>20</v>
      </c>
      <c r="O6389" s="33" t="s">
        <v>5307</v>
      </c>
      <c r="P6389" s="33" t="s">
        <v>947</v>
      </c>
      <c r="Q6389" s="33" t="s">
        <v>29986</v>
      </c>
      <c r="R6389" s="39" t="s">
        <v>5308</v>
      </c>
      <c r="S6389" s="33" t="s">
        <v>93</v>
      </c>
      <c r="T6389" s="33" t="s">
        <v>21</v>
      </c>
      <c r="U6389" s="33" t="s">
        <v>26682</v>
      </c>
      <c r="AA6389" s="33" t="s">
        <v>42844</v>
      </c>
      <c r="AB6389" s="33">
        <v>2054</v>
      </c>
      <c r="AC6389" s="103">
        <v>15414</v>
      </c>
    </row>
    <row r="6390" spans="1:29" ht="13" customHeight="1" x14ac:dyDescent="0.2">
      <c r="A6390" s="33" t="s">
        <v>5296</v>
      </c>
      <c r="B6390" s="33">
        <v>30</v>
      </c>
      <c r="C6390" s="33" t="s">
        <v>13</v>
      </c>
      <c r="D6390" s="33" t="s">
        <v>78</v>
      </c>
      <c r="E6390" s="33" t="s">
        <v>5297</v>
      </c>
      <c r="F6390" s="94">
        <v>41968</v>
      </c>
      <c r="G6390" s="33" t="s">
        <v>5298</v>
      </c>
      <c r="H6390" s="33" t="s">
        <v>5299</v>
      </c>
      <c r="I6390" s="33" t="s">
        <v>66</v>
      </c>
      <c r="J6390" s="62" t="s">
        <v>5300</v>
      </c>
      <c r="K6390" s="33" t="s">
        <v>265</v>
      </c>
      <c r="L6390" s="33" t="s">
        <v>5301</v>
      </c>
      <c r="M6390" s="1" t="s">
        <v>47597</v>
      </c>
      <c r="N6390" s="33" t="s">
        <v>362</v>
      </c>
      <c r="O6390" s="33" t="s">
        <v>5302</v>
      </c>
      <c r="P6390" s="33" t="s">
        <v>947</v>
      </c>
      <c r="Q6390" s="33" t="s">
        <v>29986</v>
      </c>
      <c r="R639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390" s="33" t="s">
        <v>901</v>
      </c>
      <c r="T6390" s="33" t="s">
        <v>45897</v>
      </c>
      <c r="U6390" s="51" t="s">
        <v>49804</v>
      </c>
      <c r="AA6390" s="33" t="s">
        <v>42844</v>
      </c>
      <c r="AB6390" s="33">
        <v>2056</v>
      </c>
      <c r="AC6390" s="103">
        <v>15416</v>
      </c>
    </row>
    <row r="6391" spans="1:29" ht="13" customHeight="1" x14ac:dyDescent="0.2">
      <c r="A6391" s="33" t="s">
        <v>5314</v>
      </c>
      <c r="B6391" s="33">
        <v>31</v>
      </c>
      <c r="C6391" s="33" t="s">
        <v>13</v>
      </c>
      <c r="D6391" s="33" t="s">
        <v>30</v>
      </c>
      <c r="F6391" s="94">
        <v>41968</v>
      </c>
      <c r="G6391" s="33" t="s">
        <v>5315</v>
      </c>
      <c r="H6391" s="33" t="s">
        <v>3073</v>
      </c>
      <c r="I6391" s="33" t="s">
        <v>281</v>
      </c>
      <c r="J6391" s="62" t="s">
        <v>5316</v>
      </c>
      <c r="K6391" s="33" t="s">
        <v>524</v>
      </c>
      <c r="L6391" s="33" t="s">
        <v>5317</v>
      </c>
      <c r="M6391" s="1" t="s">
        <v>46061</v>
      </c>
      <c r="N6391" s="33" t="s">
        <v>20</v>
      </c>
      <c r="O6391" s="33" t="s">
        <v>5318</v>
      </c>
      <c r="P6391" s="33" t="s">
        <v>947</v>
      </c>
      <c r="Q6391" s="33" t="s">
        <v>29986</v>
      </c>
      <c r="R6391" s="39" t="s">
        <v>5319</v>
      </c>
      <c r="S6391" s="33" t="s">
        <v>22</v>
      </c>
      <c r="T6391" s="33" t="s">
        <v>45897</v>
      </c>
      <c r="U6391" s="33" t="s">
        <v>39851</v>
      </c>
      <c r="AA6391" s="33" t="s">
        <v>42844</v>
      </c>
      <c r="AB6391" s="33">
        <v>2055</v>
      </c>
      <c r="AC6391" s="103">
        <v>15417</v>
      </c>
    </row>
    <row r="6392" spans="1:29" ht="13" customHeight="1" x14ac:dyDescent="0.2">
      <c r="A6392" s="33" t="s">
        <v>5309</v>
      </c>
      <c r="B6392" s="33">
        <v>26</v>
      </c>
      <c r="C6392" s="33" t="s">
        <v>13</v>
      </c>
      <c r="D6392" s="33" t="s">
        <v>30</v>
      </c>
      <c r="E6392" s="33" t="s">
        <v>5310</v>
      </c>
      <c r="F6392" s="94">
        <v>41968</v>
      </c>
      <c r="G6392" s="33" t="s">
        <v>5311</v>
      </c>
      <c r="H6392" s="33" t="s">
        <v>4294</v>
      </c>
      <c r="I6392" s="33" t="s">
        <v>191</v>
      </c>
      <c r="J6392" s="62" t="s">
        <v>4295</v>
      </c>
      <c r="K6392" s="33" t="s">
        <v>4294</v>
      </c>
      <c r="L6392" s="33" t="s">
        <v>4296</v>
      </c>
      <c r="M6392" s="1" t="s">
        <v>45922</v>
      </c>
      <c r="N6392" s="33" t="s">
        <v>20</v>
      </c>
      <c r="O6392" s="33" t="s">
        <v>5312</v>
      </c>
      <c r="P6392" s="33" t="s">
        <v>947</v>
      </c>
      <c r="Q6392" s="33" t="s">
        <v>29986</v>
      </c>
      <c r="R6392" s="39" t="s">
        <v>5313</v>
      </c>
      <c r="S6392" s="33" t="s">
        <v>93</v>
      </c>
      <c r="T6392" s="33" t="s">
        <v>350</v>
      </c>
      <c r="U6392" s="33" t="s">
        <v>26775</v>
      </c>
      <c r="AA6392" s="33" t="s">
        <v>42844</v>
      </c>
      <c r="AB6392" s="33">
        <v>2057</v>
      </c>
      <c r="AC6392" s="103">
        <v>15415</v>
      </c>
    </row>
    <row r="6393" spans="1:29" ht="13" customHeight="1" x14ac:dyDescent="0.2">
      <c r="A6393" s="33" t="s">
        <v>5320</v>
      </c>
      <c r="B6393" s="33">
        <v>33</v>
      </c>
      <c r="C6393" s="33" t="s">
        <v>13</v>
      </c>
      <c r="D6393" s="33" t="s">
        <v>78</v>
      </c>
      <c r="E6393" s="33" t="s">
        <v>5321</v>
      </c>
      <c r="F6393" s="94">
        <v>41967</v>
      </c>
      <c r="G6393" s="33" t="s">
        <v>5322</v>
      </c>
      <c r="H6393" s="33" t="s">
        <v>600</v>
      </c>
      <c r="I6393" s="33" t="s">
        <v>55</v>
      </c>
      <c r="J6393" s="62" t="s">
        <v>5323</v>
      </c>
      <c r="K6393" s="33" t="s">
        <v>601</v>
      </c>
      <c r="L6393" s="33" t="s">
        <v>602</v>
      </c>
      <c r="M6393" s="1" t="s">
        <v>49877</v>
      </c>
      <c r="N6393" s="33" t="s">
        <v>20</v>
      </c>
      <c r="O6393" s="33" t="s">
        <v>5324</v>
      </c>
      <c r="P6393" s="33" t="s">
        <v>947</v>
      </c>
      <c r="Q6393" s="33" t="s">
        <v>29986</v>
      </c>
      <c r="R639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393" s="33" t="s">
        <v>93</v>
      </c>
      <c r="T6393" s="33" t="s">
        <v>21</v>
      </c>
      <c r="U6393" s="33" t="s">
        <v>27706</v>
      </c>
      <c r="AA6393" s="33" t="s">
        <v>42844</v>
      </c>
      <c r="AB6393" s="33">
        <v>2053</v>
      </c>
      <c r="AC6393" s="103">
        <v>15410</v>
      </c>
    </row>
    <row r="6394" spans="1:29" ht="13" customHeight="1" x14ac:dyDescent="0.2">
      <c r="A6394" s="33" t="s">
        <v>5325</v>
      </c>
      <c r="B6394" s="33">
        <v>35</v>
      </c>
      <c r="C6394" s="33" t="s">
        <v>13</v>
      </c>
      <c r="D6394" s="33" t="s">
        <v>78</v>
      </c>
      <c r="E6394" s="33" t="s">
        <v>5326</v>
      </c>
      <c r="F6394" s="94">
        <v>41967</v>
      </c>
      <c r="G6394" s="33" t="s">
        <v>5327</v>
      </c>
      <c r="H6394" s="33" t="s">
        <v>2851</v>
      </c>
      <c r="I6394" s="33" t="s">
        <v>38</v>
      </c>
      <c r="J6394" s="62" t="s">
        <v>5328</v>
      </c>
      <c r="K6394" s="33" t="s">
        <v>725</v>
      </c>
      <c r="L6394" s="33" t="s">
        <v>726</v>
      </c>
      <c r="M6394" s="1" t="s">
        <v>45926</v>
      </c>
      <c r="N6394" s="33" t="s">
        <v>20</v>
      </c>
      <c r="O6394" s="33" t="s">
        <v>5329</v>
      </c>
      <c r="P6394" s="33" t="s">
        <v>947</v>
      </c>
      <c r="Q6394" s="33" t="s">
        <v>29986</v>
      </c>
      <c r="R6394" s="39" t="s">
        <v>5330</v>
      </c>
      <c r="S6394" s="33" t="s">
        <v>93</v>
      </c>
      <c r="T6394" s="33" t="s">
        <v>21</v>
      </c>
      <c r="U6394" s="33" t="s">
        <v>26689</v>
      </c>
      <c r="AA6394" s="33" t="s">
        <v>42844</v>
      </c>
      <c r="AB6394" s="33">
        <v>2052</v>
      </c>
      <c r="AC6394" s="104">
        <v>13744</v>
      </c>
    </row>
    <row r="6395" spans="1:29" ht="13" customHeight="1" x14ac:dyDescent="0.2">
      <c r="A6395" s="33" t="s">
        <v>5331</v>
      </c>
      <c r="B6395" s="33">
        <v>27</v>
      </c>
      <c r="C6395" s="33" t="s">
        <v>13</v>
      </c>
      <c r="D6395" s="33" t="s">
        <v>41</v>
      </c>
      <c r="F6395" s="94">
        <v>41966</v>
      </c>
      <c r="G6395" s="33" t="s">
        <v>5332</v>
      </c>
      <c r="H6395" s="33" t="s">
        <v>5333</v>
      </c>
      <c r="I6395" s="33" t="s">
        <v>38</v>
      </c>
      <c r="J6395" s="62" t="s">
        <v>5334</v>
      </c>
      <c r="K6395" s="33" t="s">
        <v>91</v>
      </c>
      <c r="L6395" s="33" t="s">
        <v>1398</v>
      </c>
      <c r="M6395" s="1" t="s">
        <v>48001</v>
      </c>
      <c r="N6395" s="33" t="s">
        <v>20</v>
      </c>
      <c r="O6395" s="33" t="s">
        <v>5335</v>
      </c>
      <c r="P6395" s="33" t="s">
        <v>947</v>
      </c>
      <c r="Q6395" s="33" t="s">
        <v>29986</v>
      </c>
      <c r="R6395" s="39" t="s">
        <v>5336</v>
      </c>
      <c r="S6395" s="33" t="s">
        <v>93</v>
      </c>
      <c r="T6395" s="33" t="s">
        <v>21</v>
      </c>
      <c r="U6395" s="33" t="s">
        <v>26689</v>
      </c>
      <c r="AA6395" s="33" t="s">
        <v>42844</v>
      </c>
      <c r="AB6395" s="33">
        <v>2049</v>
      </c>
      <c r="AC6395" s="103">
        <v>15406</v>
      </c>
    </row>
    <row r="6396" spans="1:29" ht="13" customHeight="1" x14ac:dyDescent="0.2">
      <c r="A6396" s="33" t="s">
        <v>5344</v>
      </c>
      <c r="B6396" s="33">
        <v>33</v>
      </c>
      <c r="C6396" s="33" t="s">
        <v>13</v>
      </c>
      <c r="D6396" s="33" t="s">
        <v>30</v>
      </c>
      <c r="E6396" s="33" t="s">
        <v>5345</v>
      </c>
      <c r="F6396" s="94">
        <v>41966</v>
      </c>
      <c r="G6396" s="33" t="s">
        <v>5346</v>
      </c>
      <c r="H6396" s="33" t="s">
        <v>5347</v>
      </c>
      <c r="I6396" s="33" t="s">
        <v>111</v>
      </c>
      <c r="J6396" s="62" t="s">
        <v>5348</v>
      </c>
      <c r="K6396" s="33" t="s">
        <v>5349</v>
      </c>
      <c r="L6396" s="33" t="s">
        <v>5350</v>
      </c>
      <c r="M6396" s="1" t="s">
        <v>47065</v>
      </c>
      <c r="N6396" s="33" t="s">
        <v>20</v>
      </c>
      <c r="O6396" s="33" t="s">
        <v>5351</v>
      </c>
      <c r="P6396" s="33" t="s">
        <v>504</v>
      </c>
      <c r="Q6396" s="33" t="s">
        <v>29986</v>
      </c>
      <c r="R6396" s="39" t="s">
        <v>5352</v>
      </c>
      <c r="S6396" s="33" t="s">
        <v>901</v>
      </c>
      <c r="T6396" s="33" t="s">
        <v>21</v>
      </c>
      <c r="U6396" s="33" t="s">
        <v>26689</v>
      </c>
      <c r="AA6396" s="33" t="s">
        <v>42844</v>
      </c>
      <c r="AB6396" s="33">
        <v>2051</v>
      </c>
      <c r="AC6396" s="103">
        <v>15407</v>
      </c>
    </row>
    <row r="6397" spans="1:29" ht="13" customHeight="1" x14ac:dyDescent="0.2">
      <c r="A6397" s="33" t="s">
        <v>5337</v>
      </c>
      <c r="B6397" s="33">
        <v>50</v>
      </c>
      <c r="C6397" s="33" t="s">
        <v>13</v>
      </c>
      <c r="D6397" s="33" t="s">
        <v>30</v>
      </c>
      <c r="E6397" s="33" t="s">
        <v>5338</v>
      </c>
      <c r="F6397" s="94">
        <v>41966</v>
      </c>
      <c r="G6397" s="33" t="s">
        <v>5339</v>
      </c>
      <c r="H6397" s="33" t="s">
        <v>3264</v>
      </c>
      <c r="I6397" s="33" t="s">
        <v>55</v>
      </c>
      <c r="J6397" s="62" t="s">
        <v>5340</v>
      </c>
      <c r="K6397" s="33" t="s">
        <v>3266</v>
      </c>
      <c r="L6397" s="33" t="s">
        <v>5341</v>
      </c>
      <c r="M6397" s="1" t="s">
        <v>48422</v>
      </c>
      <c r="N6397" s="33" t="s">
        <v>20</v>
      </c>
      <c r="O6397" s="33" t="s">
        <v>5342</v>
      </c>
      <c r="P6397" s="33" t="s">
        <v>947</v>
      </c>
      <c r="Q6397" s="33" t="s">
        <v>29986</v>
      </c>
      <c r="R6397" s="39" t="s">
        <v>5343</v>
      </c>
      <c r="S6397" s="33" t="s">
        <v>93</v>
      </c>
      <c r="T6397" s="33" t="s">
        <v>21</v>
      </c>
      <c r="U6397" s="33" t="s">
        <v>26689</v>
      </c>
      <c r="AA6397" s="33" t="s">
        <v>42844</v>
      </c>
      <c r="AB6397" s="33">
        <v>2050</v>
      </c>
      <c r="AC6397" s="103">
        <v>15408</v>
      </c>
    </row>
    <row r="6398" spans="1:29" ht="13" customHeight="1" x14ac:dyDescent="0.2">
      <c r="A6398" s="33" t="s">
        <v>5359</v>
      </c>
      <c r="B6398" s="33">
        <v>27</v>
      </c>
      <c r="C6398" s="33" t="s">
        <v>13</v>
      </c>
      <c r="D6398" s="33" t="s">
        <v>41</v>
      </c>
      <c r="E6398" s="33" t="s">
        <v>5360</v>
      </c>
      <c r="F6398" s="94">
        <v>41965</v>
      </c>
      <c r="G6398" s="33" t="s">
        <v>5361</v>
      </c>
      <c r="H6398" s="33" t="s">
        <v>5362</v>
      </c>
      <c r="I6398" s="33" t="s">
        <v>38</v>
      </c>
      <c r="J6398" s="62" t="s">
        <v>5363</v>
      </c>
      <c r="K6398" s="33" t="s">
        <v>58</v>
      </c>
      <c r="L6398" s="33" t="s">
        <v>5364</v>
      </c>
      <c r="M6398" s="1" t="s">
        <v>48140</v>
      </c>
      <c r="N6398" s="33" t="s">
        <v>20</v>
      </c>
      <c r="O6398" s="33" t="s">
        <v>5365</v>
      </c>
      <c r="P6398" s="33" t="s">
        <v>947</v>
      </c>
      <c r="Q6398" s="33" t="s">
        <v>29986</v>
      </c>
      <c r="R6398" s="39" t="s">
        <v>5366</v>
      </c>
      <c r="S6398" s="33" t="s">
        <v>93</v>
      </c>
      <c r="T6398" s="33" t="s">
        <v>21</v>
      </c>
      <c r="U6398" s="33" t="s">
        <v>26490</v>
      </c>
      <c r="AA6398" s="33" t="s">
        <v>42844</v>
      </c>
      <c r="AB6398" s="33">
        <v>2046</v>
      </c>
      <c r="AC6398" s="103">
        <v>15400</v>
      </c>
    </row>
    <row r="6399" spans="1:29" ht="13" customHeight="1" x14ac:dyDescent="0.2">
      <c r="A6399" s="33" t="s">
        <v>5387</v>
      </c>
      <c r="B6399" s="33">
        <v>29</v>
      </c>
      <c r="C6399" s="33" t="s">
        <v>13</v>
      </c>
      <c r="D6399" s="33" t="s">
        <v>30</v>
      </c>
      <c r="E6399" s="33" t="s">
        <v>5388</v>
      </c>
      <c r="F6399" s="94">
        <v>41965</v>
      </c>
      <c r="G6399" s="33" t="s">
        <v>5389</v>
      </c>
      <c r="H6399" s="33" t="s">
        <v>5390</v>
      </c>
      <c r="I6399" s="33" t="s">
        <v>38</v>
      </c>
      <c r="J6399" s="62" t="s">
        <v>5391</v>
      </c>
      <c r="K6399" s="33" t="s">
        <v>5392</v>
      </c>
      <c r="L6399" s="33" t="s">
        <v>5393</v>
      </c>
      <c r="M6399" s="1" t="s">
        <v>48423</v>
      </c>
      <c r="N6399" s="33" t="s">
        <v>20</v>
      </c>
      <c r="O6399" s="33" t="s">
        <v>5394</v>
      </c>
      <c r="P6399" s="33" t="s">
        <v>947</v>
      </c>
      <c r="Q6399" s="33" t="s">
        <v>29986</v>
      </c>
      <c r="R6399"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399" s="33" t="s">
        <v>93</v>
      </c>
      <c r="T6399" s="33" t="s">
        <v>21</v>
      </c>
      <c r="U6399" s="33" t="s">
        <v>26689</v>
      </c>
      <c r="AA6399" s="33" t="s">
        <v>42844</v>
      </c>
      <c r="AB6399" s="33">
        <v>2044</v>
      </c>
      <c r="AC6399" s="103">
        <v>15399</v>
      </c>
    </row>
    <row r="6400" spans="1:29" ht="13" customHeight="1" x14ac:dyDescent="0.2">
      <c r="A6400" s="33" t="s">
        <v>5374</v>
      </c>
      <c r="B6400" s="33">
        <v>40</v>
      </c>
      <c r="C6400" s="33" t="s">
        <v>102</v>
      </c>
      <c r="D6400" s="33" t="s">
        <v>30</v>
      </c>
      <c r="E6400" s="33" t="s">
        <v>5375</v>
      </c>
      <c r="F6400" s="94">
        <v>41965</v>
      </c>
      <c r="G6400" s="33" t="s">
        <v>5376</v>
      </c>
      <c r="H6400" s="33" t="s">
        <v>5377</v>
      </c>
      <c r="I6400" s="33" t="s">
        <v>55</v>
      </c>
      <c r="J6400" s="62" t="s">
        <v>5378</v>
      </c>
      <c r="K6400" s="33" t="s">
        <v>1176</v>
      </c>
      <c r="L6400" s="33" t="s">
        <v>36673</v>
      </c>
      <c r="M6400" s="1" t="s">
        <v>48425</v>
      </c>
      <c r="N6400" s="33" t="s">
        <v>20</v>
      </c>
      <c r="O6400" s="33" t="s">
        <v>5379</v>
      </c>
      <c r="P6400" s="33" t="s">
        <v>947</v>
      </c>
      <c r="Q6400" s="33" t="s">
        <v>29986</v>
      </c>
      <c r="R6400" s="39" t="s">
        <v>5380</v>
      </c>
      <c r="S6400" s="33" t="s">
        <v>93</v>
      </c>
      <c r="T6400" s="33" t="s">
        <v>21</v>
      </c>
      <c r="U6400" s="33" t="s">
        <v>26689</v>
      </c>
      <c r="Z6400" s="33" t="s">
        <v>42353</v>
      </c>
      <c r="AA6400" s="33" t="s">
        <v>42844</v>
      </c>
      <c r="AB6400" s="33">
        <v>2043</v>
      </c>
      <c r="AC6400" s="103">
        <v>15402</v>
      </c>
    </row>
    <row r="6401" spans="1:29" ht="13" customHeight="1" x14ac:dyDescent="0.2">
      <c r="A6401" s="33" t="s">
        <v>5381</v>
      </c>
      <c r="B6401" s="33">
        <v>53</v>
      </c>
      <c r="C6401" s="33" t="s">
        <v>13</v>
      </c>
      <c r="D6401" s="33" t="s">
        <v>30</v>
      </c>
      <c r="E6401" s="33" t="s">
        <v>5382</v>
      </c>
      <c r="F6401" s="94">
        <v>41965</v>
      </c>
      <c r="G6401" s="33" t="s">
        <v>5383</v>
      </c>
      <c r="H6401" s="33" t="s">
        <v>3199</v>
      </c>
      <c r="I6401" s="33" t="s">
        <v>55</v>
      </c>
      <c r="J6401" s="62" t="s">
        <v>3200</v>
      </c>
      <c r="K6401" s="33" t="s">
        <v>3201</v>
      </c>
      <c r="L6401" s="33" t="s">
        <v>5384</v>
      </c>
      <c r="M6401" s="1" t="s">
        <v>48424</v>
      </c>
      <c r="N6401" s="33" t="s">
        <v>20</v>
      </c>
      <c r="O6401" s="33" t="s">
        <v>5385</v>
      </c>
      <c r="P6401" s="33" t="s">
        <v>45771</v>
      </c>
      <c r="Q6401" s="33" t="s">
        <v>29986</v>
      </c>
      <c r="R6401" s="39" t="s">
        <v>5386</v>
      </c>
      <c r="S6401" s="33" t="s">
        <v>93</v>
      </c>
      <c r="T6401" s="33" t="s">
        <v>21</v>
      </c>
      <c r="U6401" s="33" t="s">
        <v>26689</v>
      </c>
      <c r="AA6401" s="33" t="s">
        <v>42842</v>
      </c>
      <c r="AB6401" s="33">
        <v>2045</v>
      </c>
      <c r="AC6401" s="103">
        <v>15401</v>
      </c>
    </row>
    <row r="6402" spans="1:29" ht="13" customHeight="1" x14ac:dyDescent="0.2">
      <c r="A6402" s="33" t="s">
        <v>5353</v>
      </c>
      <c r="B6402" s="33">
        <v>12</v>
      </c>
      <c r="C6402" s="33" t="s">
        <v>13</v>
      </c>
      <c r="D6402" s="33" t="s">
        <v>78</v>
      </c>
      <c r="E6402" s="33" t="s">
        <v>5354</v>
      </c>
      <c r="F6402" s="94">
        <v>41965</v>
      </c>
      <c r="G6402" s="33" t="s">
        <v>5355</v>
      </c>
      <c r="H6402" s="33" t="s">
        <v>921</v>
      </c>
      <c r="I6402" s="33" t="s">
        <v>62</v>
      </c>
      <c r="J6402" s="62" t="s">
        <v>5356</v>
      </c>
      <c r="K6402" s="33" t="s">
        <v>94</v>
      </c>
      <c r="L6402" s="33" t="s">
        <v>29539</v>
      </c>
      <c r="M6402" s="1" t="s">
        <v>46109</v>
      </c>
      <c r="N6402" s="33" t="s">
        <v>20</v>
      </c>
      <c r="O6402" s="33" t="s">
        <v>5357</v>
      </c>
      <c r="P6402" s="33" t="s">
        <v>42395</v>
      </c>
      <c r="Q6402" s="33" t="s">
        <v>29986</v>
      </c>
      <c r="R6402" s="39" t="s">
        <v>5358</v>
      </c>
      <c r="S6402" s="33" t="s">
        <v>93</v>
      </c>
      <c r="T6402" s="33" t="s">
        <v>45897</v>
      </c>
      <c r="U6402" s="33" t="s">
        <v>39851</v>
      </c>
      <c r="AA6402" s="33" t="s">
        <v>42842</v>
      </c>
      <c r="AB6402" s="33">
        <v>2047</v>
      </c>
      <c r="AC6402" s="103">
        <v>15403</v>
      </c>
    </row>
    <row r="6403" spans="1:29" ht="13" customHeight="1" x14ac:dyDescent="0.2">
      <c r="A6403" s="33" t="s">
        <v>5367</v>
      </c>
      <c r="B6403" s="33">
        <v>26</v>
      </c>
      <c r="C6403" s="33" t="s">
        <v>13</v>
      </c>
      <c r="D6403" s="33" t="s">
        <v>30</v>
      </c>
      <c r="E6403" s="33" t="s">
        <v>5368</v>
      </c>
      <c r="F6403" s="94">
        <v>41965</v>
      </c>
      <c r="G6403" s="33" t="s">
        <v>5369</v>
      </c>
      <c r="H6403" s="33" t="s">
        <v>5370</v>
      </c>
      <c r="I6403" s="33" t="s">
        <v>220</v>
      </c>
      <c r="J6403" s="62" t="s">
        <v>5371</v>
      </c>
      <c r="K6403" s="33" t="s">
        <v>561</v>
      </c>
      <c r="L6403" s="33" t="s">
        <v>5372</v>
      </c>
      <c r="M6403" s="1" t="s">
        <v>48426</v>
      </c>
      <c r="N6403" s="33" t="s">
        <v>20</v>
      </c>
      <c r="O6403" s="33" t="s">
        <v>5373</v>
      </c>
      <c r="P6403" s="33" t="s">
        <v>45771</v>
      </c>
      <c r="Q6403" s="33" t="s">
        <v>29986</v>
      </c>
      <c r="R6403"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03" s="33" t="s">
        <v>22</v>
      </c>
      <c r="T6403" s="33" t="s">
        <v>28</v>
      </c>
      <c r="U6403" s="33" t="s">
        <v>26487</v>
      </c>
      <c r="AA6403" s="33" t="s">
        <v>42844</v>
      </c>
      <c r="AB6403" s="33">
        <v>2048</v>
      </c>
      <c r="AC6403" s="103">
        <v>15404</v>
      </c>
    </row>
    <row r="6404" spans="1:29" ht="13" customHeight="1" x14ac:dyDescent="0.2">
      <c r="A6404" s="33" t="s">
        <v>5395</v>
      </c>
      <c r="B6404" s="33">
        <v>18</v>
      </c>
      <c r="C6404" s="33" t="s">
        <v>13</v>
      </c>
      <c r="D6404" s="33" t="s">
        <v>41</v>
      </c>
      <c r="E6404" s="33" t="s">
        <v>5396</v>
      </c>
      <c r="F6404" s="94">
        <v>41964</v>
      </c>
      <c r="G6404" s="33" t="s">
        <v>5397</v>
      </c>
      <c r="H6404" s="33" t="s">
        <v>448</v>
      </c>
      <c r="I6404" s="33" t="s">
        <v>38</v>
      </c>
      <c r="J6404" s="62" t="s">
        <v>5398</v>
      </c>
      <c r="K6404" s="33" t="s">
        <v>91</v>
      </c>
      <c r="L6404" s="33" t="s">
        <v>449</v>
      </c>
      <c r="M6404" s="1" t="s">
        <v>46172</v>
      </c>
      <c r="N6404" s="33" t="s">
        <v>20</v>
      </c>
      <c r="O6404" s="33" t="s">
        <v>5399</v>
      </c>
      <c r="P6404" s="33" t="s">
        <v>947</v>
      </c>
      <c r="Q6404" s="33" t="s">
        <v>29986</v>
      </c>
      <c r="R6404" s="39" t="s">
        <v>5400</v>
      </c>
      <c r="S6404" s="33" t="s">
        <v>93</v>
      </c>
      <c r="T6404" s="33" t="s">
        <v>21</v>
      </c>
      <c r="U6404" s="33" t="s">
        <v>26682</v>
      </c>
      <c r="AA6404" s="33" t="s">
        <v>42842</v>
      </c>
      <c r="AB6404" s="33">
        <v>2042</v>
      </c>
      <c r="AC6404" s="103">
        <v>15395</v>
      </c>
    </row>
    <row r="6405" spans="1:29" ht="13" customHeight="1" x14ac:dyDescent="0.2">
      <c r="A6405" s="33" t="s">
        <v>5422</v>
      </c>
      <c r="B6405" s="33">
        <v>29</v>
      </c>
      <c r="C6405" s="33" t="s">
        <v>102</v>
      </c>
      <c r="D6405" s="33" t="s">
        <v>30</v>
      </c>
      <c r="E6405" s="33" t="s">
        <v>5423</v>
      </c>
      <c r="F6405" s="94">
        <v>41963</v>
      </c>
      <c r="G6405" s="33" t="s">
        <v>5424</v>
      </c>
      <c r="H6405" s="33" t="s">
        <v>303</v>
      </c>
      <c r="I6405" s="33" t="s">
        <v>105</v>
      </c>
      <c r="J6405" s="62" t="s">
        <v>5425</v>
      </c>
      <c r="K6405" s="33" t="s">
        <v>106</v>
      </c>
      <c r="L6405" s="33" t="s">
        <v>1287</v>
      </c>
      <c r="M6405" s="1" t="s">
        <v>47661</v>
      </c>
      <c r="N6405" s="33" t="s">
        <v>20</v>
      </c>
      <c r="O6405" s="33" t="s">
        <v>5426</v>
      </c>
      <c r="P6405" s="33" t="s">
        <v>45771</v>
      </c>
      <c r="Q6405" s="33" t="s">
        <v>29986</v>
      </c>
      <c r="R6405" s="39" t="s">
        <v>5427</v>
      </c>
      <c r="S6405" s="33" t="s">
        <v>509</v>
      </c>
      <c r="T6405" s="33" t="s">
        <v>21</v>
      </c>
      <c r="U6405" s="33" t="s">
        <v>26689</v>
      </c>
      <c r="AA6405" s="33" t="s">
        <v>42842</v>
      </c>
      <c r="AB6405" s="33">
        <v>2038</v>
      </c>
      <c r="AC6405" s="103">
        <v>15392</v>
      </c>
    </row>
    <row r="6406" spans="1:29" ht="13" customHeight="1" x14ac:dyDescent="0.2">
      <c r="A6406" s="33" t="s">
        <v>5401</v>
      </c>
      <c r="B6406" s="33">
        <v>31</v>
      </c>
      <c r="C6406" s="33" t="s">
        <v>13</v>
      </c>
      <c r="D6406" s="33" t="s">
        <v>78</v>
      </c>
      <c r="F6406" s="94">
        <v>41963</v>
      </c>
      <c r="G6406" s="33" t="s">
        <v>5402</v>
      </c>
      <c r="H6406" s="33" t="s">
        <v>3199</v>
      </c>
      <c r="I6406" s="33" t="s">
        <v>55</v>
      </c>
      <c r="J6406" s="62" t="s">
        <v>5403</v>
      </c>
      <c r="K6406" s="33" t="s">
        <v>3201</v>
      </c>
      <c r="L6406" s="33" t="s">
        <v>5404</v>
      </c>
      <c r="M6406" s="1" t="s">
        <v>48427</v>
      </c>
      <c r="N6406" s="33" t="s">
        <v>20</v>
      </c>
      <c r="O6406" s="33" t="s">
        <v>5405</v>
      </c>
      <c r="P6406" s="33" t="s">
        <v>45771</v>
      </c>
      <c r="Q6406" s="33" t="s">
        <v>29986</v>
      </c>
      <c r="R6406" s="39" t="s">
        <v>5406</v>
      </c>
      <c r="S6406" s="33" t="s">
        <v>93</v>
      </c>
      <c r="T6406" s="33" t="s">
        <v>21</v>
      </c>
      <c r="U6406" s="33" t="s">
        <v>26689</v>
      </c>
      <c r="AA6406" s="33" t="s">
        <v>49699</v>
      </c>
      <c r="AB6406" s="33">
        <v>2039</v>
      </c>
      <c r="AC6406" s="103">
        <v>15390</v>
      </c>
    </row>
    <row r="6407" spans="1:29" ht="13" customHeight="1" x14ac:dyDescent="0.2">
      <c r="A6407" s="33" t="s">
        <v>5413</v>
      </c>
      <c r="B6407" s="33">
        <v>35</v>
      </c>
      <c r="C6407" s="33" t="s">
        <v>13</v>
      </c>
      <c r="D6407" s="33" t="s">
        <v>30</v>
      </c>
      <c r="E6407" s="33" t="s">
        <v>5414</v>
      </c>
      <c r="F6407" s="94">
        <v>41963</v>
      </c>
      <c r="G6407" s="33" t="s">
        <v>5415</v>
      </c>
      <c r="H6407" s="33" t="s">
        <v>5416</v>
      </c>
      <c r="I6407" s="33" t="s">
        <v>18</v>
      </c>
      <c r="J6407" s="62" t="s">
        <v>5417</v>
      </c>
      <c r="K6407" s="33" t="s">
        <v>5418</v>
      </c>
      <c r="L6407" s="33" t="s">
        <v>5419</v>
      </c>
      <c r="M6407" s="1" t="s">
        <v>48929</v>
      </c>
      <c r="N6407" s="33" t="s">
        <v>20</v>
      </c>
      <c r="O6407" s="33" t="s">
        <v>5420</v>
      </c>
      <c r="P6407" s="33" t="s">
        <v>504</v>
      </c>
      <c r="Q6407" s="33" t="s">
        <v>29986</v>
      </c>
      <c r="R6407" s="39" t="s">
        <v>5421</v>
      </c>
      <c r="S6407" s="33" t="s">
        <v>22</v>
      </c>
      <c r="T6407" s="33" t="s">
        <v>21</v>
      </c>
      <c r="U6407" s="33" t="s">
        <v>26689</v>
      </c>
      <c r="AA6407" s="33" t="s">
        <v>42842</v>
      </c>
      <c r="AB6407" s="33">
        <v>2040</v>
      </c>
      <c r="AC6407" s="103">
        <v>15389</v>
      </c>
    </row>
    <row r="6408" spans="1:29" ht="13" customHeight="1" x14ac:dyDescent="0.2">
      <c r="A6408" s="33" t="s">
        <v>5407</v>
      </c>
      <c r="B6408" s="33">
        <v>28</v>
      </c>
      <c r="C6408" s="33" t="s">
        <v>13</v>
      </c>
      <c r="D6408" s="33" t="s">
        <v>78</v>
      </c>
      <c r="E6408" s="33" t="s">
        <v>5408</v>
      </c>
      <c r="F6408" s="94">
        <v>41963</v>
      </c>
      <c r="G6408" s="33" t="s">
        <v>5409</v>
      </c>
      <c r="H6408" s="33" t="s">
        <v>1595</v>
      </c>
      <c r="I6408" s="33" t="s">
        <v>392</v>
      </c>
      <c r="J6408" s="62" t="s">
        <v>5410</v>
      </c>
      <c r="K6408" s="33" t="s">
        <v>1597</v>
      </c>
      <c r="L6408" s="33" t="s">
        <v>536</v>
      </c>
      <c r="M6408" s="1" t="s">
        <v>45963</v>
      </c>
      <c r="N6408" s="33" t="s">
        <v>20</v>
      </c>
      <c r="O6408" s="33" t="s">
        <v>5411</v>
      </c>
      <c r="P6408" s="33" t="s">
        <v>27680</v>
      </c>
      <c r="Q6408" s="33" t="s">
        <v>18953</v>
      </c>
      <c r="R6408" s="39" t="s">
        <v>5412</v>
      </c>
      <c r="S6408" s="33" t="s">
        <v>93</v>
      </c>
      <c r="T6408" s="33" t="s">
        <v>45897</v>
      </c>
      <c r="U6408" s="51" t="s">
        <v>49804</v>
      </c>
      <c r="AA6408" s="33" t="s">
        <v>42842</v>
      </c>
      <c r="AB6408" s="33">
        <v>2041</v>
      </c>
      <c r="AC6408" s="103">
        <v>15391</v>
      </c>
    </row>
    <row r="6409" spans="1:29" ht="13" customHeight="1" x14ac:dyDescent="0.2">
      <c r="A6409" s="33" t="s">
        <v>5434</v>
      </c>
      <c r="B6409" s="33">
        <v>41</v>
      </c>
      <c r="C6409" s="33" t="s">
        <v>13</v>
      </c>
      <c r="D6409" s="33" t="s">
        <v>30</v>
      </c>
      <c r="E6409" s="33" t="s">
        <v>5435</v>
      </c>
      <c r="F6409" s="94">
        <v>41962</v>
      </c>
      <c r="G6409" s="33" t="s">
        <v>5436</v>
      </c>
      <c r="H6409" s="33" t="s">
        <v>5437</v>
      </c>
      <c r="I6409" s="33" t="s">
        <v>399</v>
      </c>
      <c r="J6409" s="62" t="s">
        <v>5438</v>
      </c>
      <c r="K6409" s="33" t="s">
        <v>5439</v>
      </c>
      <c r="L6409" s="33" t="s">
        <v>5440</v>
      </c>
      <c r="M6409" s="1" t="s">
        <v>48428</v>
      </c>
      <c r="N6409" s="33" t="s">
        <v>20</v>
      </c>
      <c r="O6409" s="33" t="s">
        <v>5441</v>
      </c>
      <c r="P6409" s="33" t="s">
        <v>947</v>
      </c>
      <c r="Q6409" s="33" t="s">
        <v>29986</v>
      </c>
      <c r="R6409" s="39" t="s">
        <v>5442</v>
      </c>
      <c r="S6409" s="33" t="s">
        <v>93</v>
      </c>
      <c r="T6409" s="33" t="s">
        <v>21</v>
      </c>
      <c r="U6409" s="33" t="s">
        <v>26689</v>
      </c>
      <c r="AA6409" s="33" t="s">
        <v>42843</v>
      </c>
      <c r="AB6409" s="33">
        <v>2036</v>
      </c>
      <c r="AC6409" s="103">
        <v>15386</v>
      </c>
    </row>
    <row r="6410" spans="1:29" ht="13" customHeight="1" x14ac:dyDescent="0.2">
      <c r="A6410" s="33" t="s">
        <v>5428</v>
      </c>
      <c r="B6410" s="33">
        <v>29</v>
      </c>
      <c r="C6410" s="33" t="s">
        <v>102</v>
      </c>
      <c r="D6410" s="33" t="s">
        <v>78</v>
      </c>
      <c r="E6410" s="33" t="s">
        <v>5429</v>
      </c>
      <c r="F6410" s="94">
        <v>41962</v>
      </c>
      <c r="G6410" s="33" t="s">
        <v>5430</v>
      </c>
      <c r="H6410" s="33" t="s">
        <v>1113</v>
      </c>
      <c r="I6410" s="33" t="s">
        <v>297</v>
      </c>
      <c r="J6410" s="62" t="s">
        <v>5431</v>
      </c>
      <c r="K6410" s="33" t="s">
        <v>1114</v>
      </c>
      <c r="L6410" s="33" t="s">
        <v>1115</v>
      </c>
      <c r="M6410" s="1" t="s">
        <v>46341</v>
      </c>
      <c r="N6410" s="33" t="s">
        <v>20</v>
      </c>
      <c r="O6410" s="33" t="s">
        <v>5432</v>
      </c>
      <c r="P6410" s="33" t="s">
        <v>26651</v>
      </c>
      <c r="Q6410" s="33" t="s">
        <v>26652</v>
      </c>
      <c r="R6410" s="39" t="s">
        <v>5433</v>
      </c>
      <c r="S6410" s="33" t="s">
        <v>22</v>
      </c>
      <c r="T6410" s="33" t="s">
        <v>45897</v>
      </c>
      <c r="U6410" s="51" t="s">
        <v>49804</v>
      </c>
      <c r="Z6410" s="33" t="s">
        <v>42353</v>
      </c>
      <c r="AA6410" s="33" t="s">
        <v>42844</v>
      </c>
      <c r="AB6410" s="33">
        <v>2037</v>
      </c>
      <c r="AC6410" s="103">
        <v>15387</v>
      </c>
    </row>
    <row r="6411" spans="1:29" ht="13" customHeight="1" x14ac:dyDescent="0.2">
      <c r="A6411" s="33" t="s">
        <v>5449</v>
      </c>
      <c r="B6411" s="33">
        <v>34</v>
      </c>
      <c r="C6411" s="33" t="s">
        <v>13</v>
      </c>
      <c r="D6411" s="33" t="s">
        <v>30</v>
      </c>
      <c r="F6411" s="94">
        <v>41961</v>
      </c>
      <c r="G6411" s="33" t="s">
        <v>5450</v>
      </c>
      <c r="H6411" s="33" t="s">
        <v>5451</v>
      </c>
      <c r="I6411" s="33" t="s">
        <v>55</v>
      </c>
      <c r="J6411" s="62" t="s">
        <v>5452</v>
      </c>
      <c r="K6411" s="33" t="s">
        <v>2143</v>
      </c>
      <c r="L6411" s="33" t="s">
        <v>8916</v>
      </c>
      <c r="M6411" s="1" t="s">
        <v>46278</v>
      </c>
      <c r="N6411" s="33" t="s">
        <v>20</v>
      </c>
      <c r="O6411" s="33" t="s">
        <v>5453</v>
      </c>
      <c r="P6411" s="33" t="s">
        <v>947</v>
      </c>
      <c r="Q6411" s="33" t="s">
        <v>29986</v>
      </c>
      <c r="R6411" s="39" t="s">
        <v>5454</v>
      </c>
      <c r="S6411" s="33" t="s">
        <v>93</v>
      </c>
      <c r="T6411" s="33" t="s">
        <v>21</v>
      </c>
      <c r="U6411" s="33" t="s">
        <v>26682</v>
      </c>
      <c r="AA6411" s="33" t="s">
        <v>42844</v>
      </c>
      <c r="AB6411" s="33">
        <v>2035</v>
      </c>
      <c r="AC6411" s="103">
        <v>15383</v>
      </c>
    </row>
    <row r="6412" spans="1:29" ht="13" customHeight="1" x14ac:dyDescent="0.2">
      <c r="A6412" s="33" t="s">
        <v>5443</v>
      </c>
      <c r="B6412" s="33">
        <v>34</v>
      </c>
      <c r="C6412" s="33" t="s">
        <v>13</v>
      </c>
      <c r="D6412" s="33" t="s">
        <v>41</v>
      </c>
      <c r="E6412" s="33" t="s">
        <v>5444</v>
      </c>
      <c r="F6412" s="94">
        <v>41961</v>
      </c>
      <c r="G6412" s="33" t="s">
        <v>5445</v>
      </c>
      <c r="H6412" s="33" t="s">
        <v>725</v>
      </c>
      <c r="I6412" s="33" t="s">
        <v>38</v>
      </c>
      <c r="J6412" s="62" t="s">
        <v>5446</v>
      </c>
      <c r="K6412" s="33" t="s">
        <v>725</v>
      </c>
      <c r="L6412" s="33" t="s">
        <v>5447</v>
      </c>
      <c r="M6412" s="1" t="s">
        <v>47072</v>
      </c>
      <c r="N6412" s="33" t="s">
        <v>20</v>
      </c>
      <c r="O6412" s="33" t="s">
        <v>36674</v>
      </c>
      <c r="P6412" s="33" t="s">
        <v>947</v>
      </c>
      <c r="Q6412" s="33" t="s">
        <v>29986</v>
      </c>
      <c r="R6412" s="39" t="s">
        <v>5448</v>
      </c>
      <c r="S6412" s="33" t="s">
        <v>93</v>
      </c>
      <c r="T6412" s="33" t="s">
        <v>21</v>
      </c>
      <c r="U6412" s="33" t="s">
        <v>26689</v>
      </c>
      <c r="AA6412" s="33" t="s">
        <v>42844</v>
      </c>
      <c r="AB6412" s="33">
        <v>2033</v>
      </c>
      <c r="AC6412" s="103">
        <v>15384</v>
      </c>
    </row>
    <row r="6413" spans="1:29" ht="13" customHeight="1" x14ac:dyDescent="0.2">
      <c r="A6413" s="33" t="s">
        <v>5455</v>
      </c>
      <c r="B6413" s="33">
        <v>45</v>
      </c>
      <c r="C6413" s="33" t="s">
        <v>13</v>
      </c>
      <c r="D6413" s="33" t="s">
        <v>30</v>
      </c>
      <c r="E6413" s="33" t="s">
        <v>5456</v>
      </c>
      <c r="F6413" s="94">
        <v>41961</v>
      </c>
      <c r="G6413" s="33" t="s">
        <v>5457</v>
      </c>
      <c r="H6413" s="33" t="s">
        <v>5458</v>
      </c>
      <c r="I6413" s="33" t="s">
        <v>337</v>
      </c>
      <c r="J6413" s="62" t="s">
        <v>5459</v>
      </c>
      <c r="K6413" s="33" t="s">
        <v>2894</v>
      </c>
      <c r="L6413" s="33" t="s">
        <v>5460</v>
      </c>
      <c r="M6413" s="1" t="s">
        <v>46204</v>
      </c>
      <c r="N6413" s="33" t="s">
        <v>20</v>
      </c>
      <c r="O6413" s="33" t="s">
        <v>5461</v>
      </c>
      <c r="P6413" s="33" t="s">
        <v>947</v>
      </c>
      <c r="Q6413" s="33" t="s">
        <v>29986</v>
      </c>
      <c r="R6413" s="39" t="str">
        <f>HYPERLINK("http://www.wral.com/family-man-who-shot-fayetteville-officer-suffered-from-mental-illness/14200793/","http://www.wral.com/family-man-who-shot-fayetteville-officer-suffered-from-mental-illness/14200793/")</f>
        <v>http://www.wral.com/family-man-who-shot-fayetteville-officer-suffered-from-mental-illness/14200793/</v>
      </c>
      <c r="S6413" s="33" t="s">
        <v>509</v>
      </c>
      <c r="T6413" s="33" t="s">
        <v>21</v>
      </c>
      <c r="U6413" s="33" t="s">
        <v>26689</v>
      </c>
      <c r="AA6413" s="33" t="s">
        <v>42844</v>
      </c>
      <c r="AB6413" s="33">
        <v>2034</v>
      </c>
      <c r="AC6413" s="103">
        <v>15385</v>
      </c>
    </row>
    <row r="6414" spans="1:29" ht="13" customHeight="1" x14ac:dyDescent="0.2">
      <c r="A6414" s="33" t="s">
        <v>5463</v>
      </c>
      <c r="B6414" s="33">
        <v>36</v>
      </c>
      <c r="C6414" s="33" t="s">
        <v>13</v>
      </c>
      <c r="D6414" s="33" t="s">
        <v>30</v>
      </c>
      <c r="F6414" s="94">
        <v>41960</v>
      </c>
      <c r="G6414" s="33" t="s">
        <v>5464</v>
      </c>
      <c r="H6414" s="33" t="s">
        <v>5465</v>
      </c>
      <c r="I6414" s="33" t="s">
        <v>74</v>
      </c>
      <c r="J6414" s="62" t="s">
        <v>5466</v>
      </c>
      <c r="K6414" s="33" t="s">
        <v>5467</v>
      </c>
      <c r="L6414" s="33" t="s">
        <v>5468</v>
      </c>
      <c r="M6414" s="1" t="s">
        <v>48429</v>
      </c>
      <c r="N6414" s="33" t="s">
        <v>20</v>
      </c>
      <c r="O6414" s="33" t="s">
        <v>5469</v>
      </c>
      <c r="P6414" s="33" t="s">
        <v>45771</v>
      </c>
      <c r="Q6414" s="33" t="s">
        <v>29986</v>
      </c>
      <c r="R6414"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14" s="33" t="s">
        <v>509</v>
      </c>
      <c r="T6414" s="33" t="s">
        <v>21</v>
      </c>
      <c r="U6414" s="33" t="s">
        <v>26682</v>
      </c>
      <c r="AA6414" s="33" t="s">
        <v>42844</v>
      </c>
      <c r="AB6414" s="33">
        <v>2032</v>
      </c>
      <c r="AC6414" s="103">
        <v>15380</v>
      </c>
    </row>
    <row r="6415" spans="1:29" ht="13" customHeight="1" x14ac:dyDescent="0.2">
      <c r="A6415" s="33" t="s">
        <v>5470</v>
      </c>
      <c r="B6415" s="33">
        <v>37</v>
      </c>
      <c r="C6415" s="33" t="s">
        <v>13</v>
      </c>
      <c r="D6415" s="33" t="s">
        <v>78</v>
      </c>
      <c r="F6415" s="94">
        <v>41959</v>
      </c>
      <c r="G6415" s="33" t="s">
        <v>5471</v>
      </c>
      <c r="H6415" s="33" t="s">
        <v>5472</v>
      </c>
      <c r="I6415" s="33" t="s">
        <v>281</v>
      </c>
      <c r="J6415" s="62" t="s">
        <v>5473</v>
      </c>
      <c r="K6415" s="33" t="s">
        <v>3174</v>
      </c>
      <c r="L6415" s="33" t="s">
        <v>5474</v>
      </c>
      <c r="M6415" s="1" t="s">
        <v>48430</v>
      </c>
      <c r="N6415" s="33" t="s">
        <v>20</v>
      </c>
      <c r="O6415" s="33" t="s">
        <v>5475</v>
      </c>
      <c r="P6415" s="33" t="s">
        <v>947</v>
      </c>
      <c r="Q6415" s="33" t="s">
        <v>29986</v>
      </c>
      <c r="R6415" s="39" t="s">
        <v>5476</v>
      </c>
      <c r="S6415" s="33" t="s">
        <v>93</v>
      </c>
      <c r="T6415" s="33" t="s">
        <v>21</v>
      </c>
      <c r="U6415" s="33" t="s">
        <v>26689</v>
      </c>
      <c r="AA6415" s="33" t="s">
        <v>42843</v>
      </c>
      <c r="AB6415" s="33">
        <v>2026</v>
      </c>
      <c r="AC6415" s="103">
        <v>15372</v>
      </c>
    </row>
    <row r="6416" spans="1:29" ht="13" customHeight="1" x14ac:dyDescent="0.2">
      <c r="A6416" s="33" t="s">
        <v>5501</v>
      </c>
      <c r="B6416" s="33">
        <v>37</v>
      </c>
      <c r="C6416" s="33" t="s">
        <v>13</v>
      </c>
      <c r="D6416" s="33" t="s">
        <v>30</v>
      </c>
      <c r="E6416" s="33" t="s">
        <v>5502</v>
      </c>
      <c r="F6416" s="94">
        <v>41959</v>
      </c>
      <c r="G6416" s="33" t="s">
        <v>5503</v>
      </c>
      <c r="H6416" s="33" t="s">
        <v>5504</v>
      </c>
      <c r="I6416" s="33" t="s">
        <v>105</v>
      </c>
      <c r="J6416" s="62" t="s">
        <v>5505</v>
      </c>
      <c r="K6416" s="33" t="s">
        <v>5506</v>
      </c>
      <c r="L6416" s="33" t="s">
        <v>36812</v>
      </c>
      <c r="M6416" s="1" t="s">
        <v>48431</v>
      </c>
      <c r="N6416" s="33" t="s">
        <v>20</v>
      </c>
      <c r="O6416" s="33" t="s">
        <v>5507</v>
      </c>
      <c r="P6416" s="33" t="s">
        <v>45771</v>
      </c>
      <c r="Q6416" s="33" t="s">
        <v>29986</v>
      </c>
      <c r="R6416" s="39" t="s">
        <v>5508</v>
      </c>
      <c r="S6416" s="33" t="s">
        <v>93</v>
      </c>
      <c r="T6416" s="33" t="s">
        <v>21</v>
      </c>
      <c r="U6416" s="33" t="s">
        <v>26689</v>
      </c>
      <c r="AA6416" s="33" t="s">
        <v>42844</v>
      </c>
      <c r="AB6416" s="33">
        <v>2025</v>
      </c>
      <c r="AC6416" s="103">
        <v>15373</v>
      </c>
    </row>
    <row r="6417" spans="1:29" ht="13" customHeight="1" x14ac:dyDescent="0.2">
      <c r="A6417" s="33" t="s">
        <v>5509</v>
      </c>
      <c r="B6417" s="33">
        <v>40</v>
      </c>
      <c r="C6417" s="33" t="s">
        <v>13</v>
      </c>
      <c r="D6417" s="33" t="s">
        <v>30</v>
      </c>
      <c r="E6417" s="33" t="s">
        <v>5510</v>
      </c>
      <c r="F6417" s="94">
        <v>41959</v>
      </c>
      <c r="G6417" s="33" t="s">
        <v>5511</v>
      </c>
      <c r="H6417" s="33" t="s">
        <v>991</v>
      </c>
      <c r="I6417" s="33" t="s">
        <v>62</v>
      </c>
      <c r="J6417" s="62" t="s">
        <v>5512</v>
      </c>
      <c r="K6417" s="33" t="s">
        <v>992</v>
      </c>
      <c r="L6417" s="33" t="s">
        <v>5513</v>
      </c>
      <c r="M6417" s="1" t="s">
        <v>46546</v>
      </c>
      <c r="N6417" s="33" t="s">
        <v>20</v>
      </c>
      <c r="O6417" s="33" t="s">
        <v>5514</v>
      </c>
      <c r="P6417" s="33" t="s">
        <v>504</v>
      </c>
      <c r="Q6417" s="33" t="s">
        <v>29986</v>
      </c>
      <c r="R6417" s="39" t="s">
        <v>5515</v>
      </c>
      <c r="S6417" s="33" t="s">
        <v>93</v>
      </c>
      <c r="T6417" s="33" t="s">
        <v>21</v>
      </c>
      <c r="U6417" s="33" t="s">
        <v>26689</v>
      </c>
      <c r="AA6417" s="33" t="s">
        <v>42842</v>
      </c>
      <c r="AB6417" s="33">
        <v>2028</v>
      </c>
      <c r="AC6417" s="103">
        <v>15369</v>
      </c>
    </row>
    <row r="6418" spans="1:29" ht="13" customHeight="1" x14ac:dyDescent="0.2">
      <c r="A6418" s="33" t="s">
        <v>5495</v>
      </c>
      <c r="B6418" s="33">
        <v>42</v>
      </c>
      <c r="C6418" s="33" t="s">
        <v>13</v>
      </c>
      <c r="D6418" s="33" t="s">
        <v>30</v>
      </c>
      <c r="E6418" s="33" t="s">
        <v>5496</v>
      </c>
      <c r="F6418" s="94">
        <v>41959</v>
      </c>
      <c r="G6418" s="33" t="s">
        <v>5497</v>
      </c>
      <c r="H6418" s="33" t="s">
        <v>269</v>
      </c>
      <c r="I6418" s="33" t="s">
        <v>293</v>
      </c>
      <c r="J6418" s="62" t="s">
        <v>5498</v>
      </c>
      <c r="K6418" s="33" t="s">
        <v>1114</v>
      </c>
      <c r="L6418" s="33" t="s">
        <v>3088</v>
      </c>
      <c r="M6418" s="1" t="s">
        <v>46058</v>
      </c>
      <c r="N6418" s="33" t="s">
        <v>20</v>
      </c>
      <c r="O6418" s="33" t="s">
        <v>5499</v>
      </c>
      <c r="P6418" s="33" t="s">
        <v>947</v>
      </c>
      <c r="Q6418" s="33" t="s">
        <v>29986</v>
      </c>
      <c r="R6418" s="39" t="s">
        <v>5500</v>
      </c>
      <c r="S6418" s="33" t="s">
        <v>93</v>
      </c>
      <c r="T6418" s="33" t="s">
        <v>21</v>
      </c>
      <c r="U6418" s="33" t="s">
        <v>26689</v>
      </c>
      <c r="AA6418" s="33" t="s">
        <v>42843</v>
      </c>
      <c r="AB6418" s="33">
        <v>2027</v>
      </c>
      <c r="AC6418" s="103">
        <v>15371</v>
      </c>
    </row>
    <row r="6419" spans="1:29" ht="13" customHeight="1" x14ac:dyDescent="0.2">
      <c r="A6419" s="33" t="s">
        <v>5486</v>
      </c>
      <c r="B6419" s="33">
        <v>46</v>
      </c>
      <c r="C6419" s="33" t="s">
        <v>102</v>
      </c>
      <c r="D6419" s="33" t="s">
        <v>30</v>
      </c>
      <c r="E6419" s="33" t="s">
        <v>5487</v>
      </c>
      <c r="F6419" s="94">
        <v>41959</v>
      </c>
      <c r="G6419" s="33" t="s">
        <v>5488</v>
      </c>
      <c r="H6419" s="33" t="s">
        <v>5489</v>
      </c>
      <c r="I6419" s="33" t="s">
        <v>55</v>
      </c>
      <c r="J6419" s="62" t="s">
        <v>5490</v>
      </c>
      <c r="K6419" s="33" t="s">
        <v>5491</v>
      </c>
      <c r="L6419" s="33" t="s">
        <v>5492</v>
      </c>
      <c r="M6419" s="1" t="s">
        <v>46158</v>
      </c>
      <c r="N6419" s="33" t="s">
        <v>20</v>
      </c>
      <c r="O6419" s="33" t="s">
        <v>5493</v>
      </c>
      <c r="P6419" s="33" t="s">
        <v>947</v>
      </c>
      <c r="Q6419" s="33" t="s">
        <v>29986</v>
      </c>
      <c r="R6419" s="39" t="s">
        <v>5494</v>
      </c>
      <c r="S6419" s="33" t="s">
        <v>93</v>
      </c>
      <c r="T6419" s="33" t="s">
        <v>21</v>
      </c>
      <c r="U6419" s="33" t="s">
        <v>27706</v>
      </c>
      <c r="AA6419" s="33" t="s">
        <v>42844</v>
      </c>
      <c r="AB6419" s="33">
        <v>2029</v>
      </c>
      <c r="AC6419" s="103">
        <v>15370</v>
      </c>
    </row>
    <row r="6420" spans="1:29" ht="13" customHeight="1" x14ac:dyDescent="0.2">
      <c r="A6420" s="33" t="s">
        <v>5477</v>
      </c>
      <c r="B6420" s="33">
        <v>26</v>
      </c>
      <c r="C6420" s="33" t="s">
        <v>13</v>
      </c>
      <c r="D6420" s="33" t="s">
        <v>41</v>
      </c>
      <c r="E6420" s="33" t="s">
        <v>5478</v>
      </c>
      <c r="F6420" s="94">
        <v>41959</v>
      </c>
      <c r="G6420" s="33" t="s">
        <v>5479</v>
      </c>
      <c r="H6420" s="33" t="s">
        <v>5480</v>
      </c>
      <c r="I6420" s="33" t="s">
        <v>38</v>
      </c>
      <c r="J6420" s="62" t="s">
        <v>5481</v>
      </c>
      <c r="K6420" s="33" t="s">
        <v>91</v>
      </c>
      <c r="L6420" s="33" t="s">
        <v>383</v>
      </c>
      <c r="M6420" s="1" t="s">
        <v>45973</v>
      </c>
      <c r="N6420" s="33" t="s">
        <v>20</v>
      </c>
      <c r="O6420" s="33" t="s">
        <v>5482</v>
      </c>
      <c r="P6420" s="33" t="s">
        <v>947</v>
      </c>
      <c r="Q6420" s="33" t="s">
        <v>29986</v>
      </c>
      <c r="R6420" s="39" t="s">
        <v>5483</v>
      </c>
      <c r="S6420" s="33" t="s">
        <v>93</v>
      </c>
      <c r="T6420" s="33" t="s">
        <v>45897</v>
      </c>
      <c r="U6420" s="33" t="s">
        <v>39851</v>
      </c>
      <c r="AA6420" s="33" t="s">
        <v>42842</v>
      </c>
      <c r="AB6420" s="33">
        <v>2030</v>
      </c>
      <c r="AC6420" s="103">
        <v>15368</v>
      </c>
    </row>
    <row r="6421" spans="1:29" ht="13" customHeight="1" x14ac:dyDescent="0.2">
      <c r="A6421" s="33" t="s">
        <v>5484</v>
      </c>
      <c r="B6421" s="33">
        <v>57</v>
      </c>
      <c r="C6421" s="33" t="s">
        <v>13</v>
      </c>
      <c r="D6421" s="33" t="s">
        <v>41</v>
      </c>
      <c r="E6421" s="33" t="s">
        <v>5485</v>
      </c>
      <c r="F6421" s="94">
        <v>41959</v>
      </c>
      <c r="G6421" s="33" t="s">
        <v>5479</v>
      </c>
      <c r="H6421" s="33" t="s">
        <v>5480</v>
      </c>
      <c r="I6421" s="33" t="s">
        <v>38</v>
      </c>
      <c r="J6421" s="62" t="s">
        <v>5481</v>
      </c>
      <c r="K6421" s="33" t="s">
        <v>91</v>
      </c>
      <c r="L6421" s="33" t="s">
        <v>383</v>
      </c>
      <c r="M6421" s="1" t="s">
        <v>45973</v>
      </c>
      <c r="N6421" s="33" t="s">
        <v>20</v>
      </c>
      <c r="O6421" s="33" t="s">
        <v>5482</v>
      </c>
      <c r="P6421" s="33" t="s">
        <v>947</v>
      </c>
      <c r="Q6421" s="33" t="s">
        <v>29986</v>
      </c>
      <c r="R6421" s="39" t="s">
        <v>5483</v>
      </c>
      <c r="S6421" s="33" t="s">
        <v>93</v>
      </c>
      <c r="T6421" s="33" t="s">
        <v>45897</v>
      </c>
      <c r="U6421" s="33" t="s">
        <v>39851</v>
      </c>
      <c r="AA6421" s="33" t="s">
        <v>42842</v>
      </c>
      <c r="AB6421" s="33">
        <v>2031</v>
      </c>
      <c r="AC6421" s="103">
        <v>15367</v>
      </c>
    </row>
    <row r="6422" spans="1:29" ht="13" customHeight="1" x14ac:dyDescent="0.2">
      <c r="A6422" s="33" t="s">
        <v>5516</v>
      </c>
      <c r="B6422" s="33">
        <v>33</v>
      </c>
      <c r="C6422" s="33" t="s">
        <v>13</v>
      </c>
      <c r="D6422" s="33" t="s">
        <v>41</v>
      </c>
      <c r="F6422" s="94">
        <v>41958</v>
      </c>
      <c r="G6422" s="33" t="s">
        <v>5517</v>
      </c>
      <c r="H6422" s="33" t="s">
        <v>1424</v>
      </c>
      <c r="I6422" s="33" t="s">
        <v>105</v>
      </c>
      <c r="J6422" s="62" t="s">
        <v>5518</v>
      </c>
      <c r="K6422" s="33" t="s">
        <v>1425</v>
      </c>
      <c r="L6422" s="33" t="s">
        <v>5519</v>
      </c>
      <c r="M6422" s="1" t="s">
        <v>48432</v>
      </c>
      <c r="N6422" s="33" t="s">
        <v>20</v>
      </c>
      <c r="O6422" s="33" t="s">
        <v>5520</v>
      </c>
      <c r="P6422" s="33" t="s">
        <v>45771</v>
      </c>
      <c r="Q6422" s="33" t="s">
        <v>29986</v>
      </c>
      <c r="R6422" s="39" t="s">
        <v>5521</v>
      </c>
      <c r="S6422" s="33" t="s">
        <v>93</v>
      </c>
      <c r="T6422" s="33" t="s">
        <v>28</v>
      </c>
      <c r="U6422" s="33" t="s">
        <v>26487</v>
      </c>
      <c r="AA6422" s="33" t="s">
        <v>42844</v>
      </c>
      <c r="AB6422" s="33">
        <v>2024</v>
      </c>
      <c r="AC6422" s="103">
        <v>15363</v>
      </c>
    </row>
    <row r="6423" spans="1:29" ht="13" customHeight="1" x14ac:dyDescent="0.2">
      <c r="A6423" s="33" t="s">
        <v>5522</v>
      </c>
      <c r="B6423" s="33">
        <v>20</v>
      </c>
      <c r="C6423" s="33" t="s">
        <v>13</v>
      </c>
      <c r="D6423" s="33" t="s">
        <v>14</v>
      </c>
      <c r="E6423" s="33" t="s">
        <v>5523</v>
      </c>
      <c r="F6423" s="94">
        <v>41957</v>
      </c>
      <c r="G6423" s="33" t="s">
        <v>5524</v>
      </c>
      <c r="H6423" s="33" t="s">
        <v>5525</v>
      </c>
      <c r="I6423" s="33" t="s">
        <v>406</v>
      </c>
      <c r="J6423" s="62" t="s">
        <v>5526</v>
      </c>
      <c r="K6423" s="33" t="s">
        <v>5527</v>
      </c>
      <c r="L6423" s="33" t="s">
        <v>36675</v>
      </c>
      <c r="M6423" s="1" t="s">
        <v>48433</v>
      </c>
      <c r="N6423" s="33" t="s">
        <v>20</v>
      </c>
      <c r="O6423" s="33" t="s">
        <v>5528</v>
      </c>
      <c r="P6423" s="33" t="s">
        <v>45771</v>
      </c>
      <c r="Q6423" s="33" t="s">
        <v>29986</v>
      </c>
      <c r="R6423" s="39" t="s">
        <v>5529</v>
      </c>
      <c r="S6423" s="33" t="s">
        <v>93</v>
      </c>
      <c r="T6423" s="33" t="s">
        <v>21</v>
      </c>
      <c r="U6423" s="33" t="s">
        <v>26689</v>
      </c>
      <c r="AA6423" s="33" t="s">
        <v>42843</v>
      </c>
      <c r="AB6423" s="33">
        <v>2021</v>
      </c>
      <c r="AC6423" s="103">
        <v>15357</v>
      </c>
    </row>
    <row r="6424" spans="1:29" ht="13" customHeight="1" x14ac:dyDescent="0.2">
      <c r="A6424" s="33" t="s">
        <v>5543</v>
      </c>
      <c r="B6424" s="33">
        <v>33</v>
      </c>
      <c r="C6424" s="33" t="s">
        <v>102</v>
      </c>
      <c r="D6424" s="33" t="s">
        <v>30</v>
      </c>
      <c r="E6424" s="33" t="s">
        <v>5544</v>
      </c>
      <c r="F6424" s="94">
        <v>41957</v>
      </c>
      <c r="G6424" s="33" t="s">
        <v>5545</v>
      </c>
      <c r="H6424" s="33" t="s">
        <v>5546</v>
      </c>
      <c r="I6424" s="33" t="s">
        <v>406</v>
      </c>
      <c r="J6424" s="62" t="s">
        <v>5547</v>
      </c>
      <c r="K6424" s="33" t="s">
        <v>5548</v>
      </c>
      <c r="L6424" s="33" t="s">
        <v>5549</v>
      </c>
      <c r="M6424" s="1" t="s">
        <v>48434</v>
      </c>
      <c r="N6424" s="33" t="s">
        <v>20</v>
      </c>
      <c r="O6424" s="33" t="s">
        <v>5550</v>
      </c>
      <c r="P6424" s="33" t="s">
        <v>947</v>
      </c>
      <c r="Q6424" s="33" t="s">
        <v>29986</v>
      </c>
      <c r="R6424"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24" s="33" t="s">
        <v>93</v>
      </c>
      <c r="T6424" s="33" t="s">
        <v>21</v>
      </c>
      <c r="U6424" s="33" t="s">
        <v>26689</v>
      </c>
      <c r="AA6424" s="33" t="s">
        <v>42843</v>
      </c>
      <c r="AB6424" s="33">
        <v>2020</v>
      </c>
      <c r="AC6424" s="103">
        <v>15355</v>
      </c>
    </row>
    <row r="6425" spans="1:29" ht="13" customHeight="1" x14ac:dyDescent="0.2">
      <c r="A6425" s="33" t="s">
        <v>5530</v>
      </c>
      <c r="B6425" s="33">
        <v>35</v>
      </c>
      <c r="C6425" s="33" t="s">
        <v>13</v>
      </c>
      <c r="D6425" s="33" t="s">
        <v>41</v>
      </c>
      <c r="F6425" s="94">
        <v>41957</v>
      </c>
      <c r="G6425" s="33" t="s">
        <v>5531</v>
      </c>
      <c r="H6425" s="33" t="s">
        <v>5532</v>
      </c>
      <c r="I6425" s="33" t="s">
        <v>38</v>
      </c>
      <c r="J6425" s="62" t="s">
        <v>5533</v>
      </c>
      <c r="K6425" s="33" t="s">
        <v>142</v>
      </c>
      <c r="L6425" s="33" t="s">
        <v>5534</v>
      </c>
      <c r="M6425" s="1" t="s">
        <v>47449</v>
      </c>
      <c r="N6425" s="33" t="s">
        <v>20</v>
      </c>
      <c r="O6425" s="33" t="s">
        <v>5535</v>
      </c>
      <c r="P6425" s="33" t="s">
        <v>504</v>
      </c>
      <c r="Q6425" s="33" t="s">
        <v>29986</v>
      </c>
      <c r="R6425" s="39" t="s">
        <v>5536</v>
      </c>
      <c r="S6425" s="33" t="s">
        <v>509</v>
      </c>
      <c r="T6425" s="33" t="s">
        <v>21</v>
      </c>
      <c r="U6425" s="33" t="s">
        <v>26682</v>
      </c>
      <c r="AA6425" s="33" t="s">
        <v>42844</v>
      </c>
      <c r="AB6425" s="33">
        <v>2022</v>
      </c>
      <c r="AC6425" s="103">
        <v>15356</v>
      </c>
    </row>
    <row r="6426" spans="1:29" ht="13" customHeight="1" x14ac:dyDescent="0.2">
      <c r="A6426" s="33" t="s">
        <v>5537</v>
      </c>
      <c r="B6426" s="33">
        <v>41</v>
      </c>
      <c r="C6426" s="33" t="s">
        <v>13</v>
      </c>
      <c r="D6426" s="33" t="s">
        <v>30</v>
      </c>
      <c r="E6426" s="33" t="s">
        <v>5538</v>
      </c>
      <c r="F6426" s="94">
        <v>41957</v>
      </c>
      <c r="G6426" s="33" t="s">
        <v>5539</v>
      </c>
      <c r="H6426" s="33" t="s">
        <v>3481</v>
      </c>
      <c r="I6426" s="33" t="s">
        <v>205</v>
      </c>
      <c r="J6426" s="62" t="s">
        <v>3482</v>
      </c>
      <c r="K6426" s="33" t="s">
        <v>3483</v>
      </c>
      <c r="L6426" s="33" t="s">
        <v>5540</v>
      </c>
      <c r="M6426" s="1" t="s">
        <v>46390</v>
      </c>
      <c r="N6426" s="33" t="s">
        <v>20</v>
      </c>
      <c r="O6426" s="33" t="s">
        <v>5541</v>
      </c>
      <c r="P6426" s="33" t="s">
        <v>45771</v>
      </c>
      <c r="Q6426" s="33" t="s">
        <v>29986</v>
      </c>
      <c r="R6426" s="39" t="s">
        <v>5542</v>
      </c>
      <c r="S6426" s="33" t="s">
        <v>93</v>
      </c>
      <c r="T6426" s="33" t="s">
        <v>350</v>
      </c>
      <c r="U6426" s="33" t="s">
        <v>26775</v>
      </c>
      <c r="AA6426" s="33" t="s">
        <v>42844</v>
      </c>
      <c r="AB6426" s="33">
        <v>2023</v>
      </c>
      <c r="AC6426" s="103">
        <v>15358</v>
      </c>
    </row>
    <row r="6427" spans="1:29" ht="13" customHeight="1" x14ac:dyDescent="0.2">
      <c r="A6427" s="33" t="s">
        <v>5582</v>
      </c>
      <c r="B6427" s="33">
        <v>29</v>
      </c>
      <c r="C6427" s="33" t="s">
        <v>13</v>
      </c>
      <c r="D6427" s="33" t="s">
        <v>30</v>
      </c>
      <c r="E6427" s="33" t="s">
        <v>5583</v>
      </c>
      <c r="F6427" s="94">
        <v>41956</v>
      </c>
      <c r="G6427" s="33" t="s">
        <v>5584</v>
      </c>
      <c r="H6427" s="33" t="s">
        <v>358</v>
      </c>
      <c r="I6427" s="33" t="s">
        <v>297</v>
      </c>
      <c r="J6427" s="62" t="s">
        <v>5585</v>
      </c>
      <c r="K6427" s="33" t="s">
        <v>2464</v>
      </c>
      <c r="L6427" s="33" t="s">
        <v>2465</v>
      </c>
      <c r="M6427" s="1" t="s">
        <v>46114</v>
      </c>
      <c r="N6427" s="33" t="s">
        <v>20</v>
      </c>
      <c r="O6427" s="33" t="s">
        <v>5586</v>
      </c>
      <c r="P6427" s="33" t="s">
        <v>947</v>
      </c>
      <c r="Q6427" s="33" t="s">
        <v>29986</v>
      </c>
      <c r="R6427"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27" s="33" t="s">
        <v>93</v>
      </c>
      <c r="T6427" s="33" t="s">
        <v>21</v>
      </c>
      <c r="U6427" s="33" t="s">
        <v>26689</v>
      </c>
      <c r="AA6427" s="33" t="s">
        <v>42844</v>
      </c>
      <c r="AB6427" s="33">
        <v>2016</v>
      </c>
      <c r="AC6427" s="103">
        <v>15349</v>
      </c>
    </row>
    <row r="6428" spans="1:29" ht="13" customHeight="1" x14ac:dyDescent="0.2">
      <c r="A6428" s="33" t="s">
        <v>5558</v>
      </c>
      <c r="B6428" s="33">
        <v>31</v>
      </c>
      <c r="C6428" s="33" t="s">
        <v>13</v>
      </c>
      <c r="D6428" s="33" t="s">
        <v>78</v>
      </c>
      <c r="E6428" s="33" t="s">
        <v>5559</v>
      </c>
      <c r="F6428" s="94">
        <v>41956</v>
      </c>
      <c r="G6428" s="33" t="s">
        <v>5560</v>
      </c>
      <c r="H6428" s="33" t="s">
        <v>1948</v>
      </c>
      <c r="I6428" s="33" t="s">
        <v>74</v>
      </c>
      <c r="J6428" s="62" t="s">
        <v>5561</v>
      </c>
      <c r="K6428" s="33" t="s">
        <v>2663</v>
      </c>
      <c r="L6428" s="33" t="s">
        <v>1950</v>
      </c>
      <c r="M6428" s="1" t="s">
        <v>46128</v>
      </c>
      <c r="N6428" s="33" t="s">
        <v>20</v>
      </c>
      <c r="O6428" s="33" t="s">
        <v>5562</v>
      </c>
      <c r="P6428" s="33" t="s">
        <v>42395</v>
      </c>
      <c r="Q6428" s="33" t="s">
        <v>29986</v>
      </c>
      <c r="R6428" s="39" t="s">
        <v>5563</v>
      </c>
      <c r="S6428" s="33" t="s">
        <v>93</v>
      </c>
      <c r="T6428" s="33" t="s">
        <v>21</v>
      </c>
      <c r="U6428" s="33" t="s">
        <v>26689</v>
      </c>
      <c r="AA6428" s="33" t="s">
        <v>42842</v>
      </c>
      <c r="AB6428" s="33">
        <v>2014</v>
      </c>
      <c r="AC6428" s="103">
        <v>15350</v>
      </c>
    </row>
    <row r="6429" spans="1:29" ht="13" customHeight="1" x14ac:dyDescent="0.2">
      <c r="A6429" s="33" t="s">
        <v>5575</v>
      </c>
      <c r="B6429" s="33">
        <v>33</v>
      </c>
      <c r="C6429" s="33" t="s">
        <v>13</v>
      </c>
      <c r="D6429" s="33" t="s">
        <v>30</v>
      </c>
      <c r="E6429" s="33" t="s">
        <v>5576</v>
      </c>
      <c r="F6429" s="94">
        <v>41956</v>
      </c>
      <c r="G6429" s="33" t="s">
        <v>5577</v>
      </c>
      <c r="H6429" s="33" t="s">
        <v>991</v>
      </c>
      <c r="I6429" s="33" t="s">
        <v>62</v>
      </c>
      <c r="J6429" s="62" t="s">
        <v>5578</v>
      </c>
      <c r="K6429" s="33" t="s">
        <v>992</v>
      </c>
      <c r="L6429" s="33" t="s">
        <v>5579</v>
      </c>
      <c r="M6429" s="1" t="s">
        <v>48435</v>
      </c>
      <c r="N6429" s="33" t="s">
        <v>20</v>
      </c>
      <c r="O6429" s="33" t="s">
        <v>5580</v>
      </c>
      <c r="P6429" s="33" t="s">
        <v>504</v>
      </c>
      <c r="Q6429" s="33" t="s">
        <v>29986</v>
      </c>
      <c r="R6429" s="39" t="s">
        <v>5581</v>
      </c>
      <c r="S6429" s="33" t="s">
        <v>93</v>
      </c>
      <c r="T6429" s="33" t="s">
        <v>21</v>
      </c>
      <c r="U6429" s="33" t="s">
        <v>26682</v>
      </c>
      <c r="AA6429" s="33" t="s">
        <v>42844</v>
      </c>
      <c r="AB6429" s="33">
        <v>2017</v>
      </c>
      <c r="AC6429" s="103">
        <v>15346</v>
      </c>
    </row>
    <row r="6430" spans="1:29" ht="13" customHeight="1" x14ac:dyDescent="0.2">
      <c r="A6430" s="33" t="s">
        <v>5570</v>
      </c>
      <c r="B6430" s="33">
        <v>35</v>
      </c>
      <c r="C6430" s="33" t="s">
        <v>13</v>
      </c>
      <c r="D6430" s="33" t="s">
        <v>41</v>
      </c>
      <c r="F6430" s="94">
        <v>41956</v>
      </c>
      <c r="G6430" s="33" t="s">
        <v>5571</v>
      </c>
      <c r="H6430" s="33" t="s">
        <v>287</v>
      </c>
      <c r="I6430" s="33" t="s">
        <v>38</v>
      </c>
      <c r="J6430" s="62" t="s">
        <v>5572</v>
      </c>
      <c r="K6430" s="33" t="s">
        <v>287</v>
      </c>
      <c r="L6430" s="33" t="s">
        <v>3970</v>
      </c>
      <c r="M6430" s="1" t="s">
        <v>45937</v>
      </c>
      <c r="N6430" s="33" t="s">
        <v>20</v>
      </c>
      <c r="O6430" s="33" t="s">
        <v>5573</v>
      </c>
      <c r="P6430" s="33" t="s">
        <v>947</v>
      </c>
      <c r="Q6430" s="33" t="s">
        <v>29986</v>
      </c>
      <c r="R6430" s="39" t="s">
        <v>5574</v>
      </c>
      <c r="S6430" s="33" t="s">
        <v>93</v>
      </c>
      <c r="T6430" s="33" t="s">
        <v>21</v>
      </c>
      <c r="U6430" s="33" t="s">
        <v>26689</v>
      </c>
      <c r="AA6430" s="33" t="s">
        <v>42844</v>
      </c>
      <c r="AB6430" s="33">
        <v>2015</v>
      </c>
      <c r="AC6430" s="103">
        <v>15347</v>
      </c>
    </row>
    <row r="6431" spans="1:29" ht="13" customHeight="1" x14ac:dyDescent="0.2">
      <c r="A6431" s="33" t="s">
        <v>5564</v>
      </c>
      <c r="B6431" s="33">
        <v>22</v>
      </c>
      <c r="C6431" s="33" t="s">
        <v>13</v>
      </c>
      <c r="D6431" s="33" t="s">
        <v>41</v>
      </c>
      <c r="E6431" s="33" t="s">
        <v>5565</v>
      </c>
      <c r="F6431" s="94">
        <v>41956</v>
      </c>
      <c r="G6431" s="33" t="s">
        <v>5566</v>
      </c>
      <c r="H6431" s="33" t="s">
        <v>628</v>
      </c>
      <c r="I6431" s="33" t="s">
        <v>38</v>
      </c>
      <c r="J6431" s="62" t="s">
        <v>5567</v>
      </c>
      <c r="K6431" s="33" t="s">
        <v>629</v>
      </c>
      <c r="L6431" s="33" t="s">
        <v>630</v>
      </c>
      <c r="M6431" s="1" t="s">
        <v>46534</v>
      </c>
      <c r="N6431" s="33" t="s">
        <v>20</v>
      </c>
      <c r="O6431" s="33" t="s">
        <v>5568</v>
      </c>
      <c r="P6431" s="33" t="s">
        <v>947</v>
      </c>
      <c r="Q6431" s="33" t="s">
        <v>29986</v>
      </c>
      <c r="R6431" s="39" t="s">
        <v>5569</v>
      </c>
      <c r="S6431" s="33" t="s">
        <v>93</v>
      </c>
      <c r="T6431" s="33" t="s">
        <v>45897</v>
      </c>
      <c r="U6431" s="51" t="s">
        <v>49804</v>
      </c>
      <c r="AA6431" s="33" t="s">
        <v>42844</v>
      </c>
      <c r="AB6431" s="33">
        <v>2018</v>
      </c>
      <c r="AC6431" s="103">
        <v>15345</v>
      </c>
    </row>
    <row r="6432" spans="1:29" ht="13" customHeight="1" x14ac:dyDescent="0.2">
      <c r="A6432" s="33" t="s">
        <v>5551</v>
      </c>
      <c r="B6432" s="33">
        <v>37</v>
      </c>
      <c r="C6432" s="33" t="s">
        <v>102</v>
      </c>
      <c r="D6432" s="33" t="s">
        <v>78</v>
      </c>
      <c r="E6432" s="33" t="s">
        <v>5552</v>
      </c>
      <c r="F6432" s="94">
        <v>41956</v>
      </c>
      <c r="G6432" s="33" t="s">
        <v>5553</v>
      </c>
      <c r="H6432" s="33" t="s">
        <v>921</v>
      </c>
      <c r="I6432" s="33" t="s">
        <v>62</v>
      </c>
      <c r="J6432" s="62" t="s">
        <v>5554</v>
      </c>
      <c r="K6432" s="33" t="s">
        <v>94</v>
      </c>
      <c r="L6432" s="33" t="s">
        <v>29539</v>
      </c>
      <c r="M6432" s="1" t="s">
        <v>46109</v>
      </c>
      <c r="N6432" s="33" t="s">
        <v>5555</v>
      </c>
      <c r="O6432" s="33" t="s">
        <v>5556</v>
      </c>
      <c r="P6432" s="33" t="s">
        <v>947</v>
      </c>
      <c r="Q6432" s="33" t="s">
        <v>29986</v>
      </c>
      <c r="R6432" s="39" t="s">
        <v>5557</v>
      </c>
      <c r="S6432" s="33" t="s">
        <v>509</v>
      </c>
      <c r="T6432" s="33" t="s">
        <v>45897</v>
      </c>
      <c r="U6432" s="51" t="s">
        <v>49804</v>
      </c>
      <c r="AA6432" s="33" t="s">
        <v>42842</v>
      </c>
      <c r="AB6432" s="33">
        <v>2019</v>
      </c>
      <c r="AC6432" s="103">
        <v>15348</v>
      </c>
    </row>
    <row r="6433" spans="1:29" ht="13" customHeight="1" x14ac:dyDescent="0.2">
      <c r="A6433" s="33" t="s">
        <v>5587</v>
      </c>
      <c r="B6433" s="33">
        <v>26</v>
      </c>
      <c r="C6433" s="33" t="s">
        <v>13</v>
      </c>
      <c r="D6433" s="33" t="s">
        <v>41</v>
      </c>
      <c r="F6433" s="94">
        <v>41955</v>
      </c>
      <c r="G6433" s="33" t="s">
        <v>5588</v>
      </c>
      <c r="H6433" s="33" t="s">
        <v>5589</v>
      </c>
      <c r="I6433" s="33" t="s">
        <v>38</v>
      </c>
      <c r="J6433" s="62" t="s">
        <v>5590</v>
      </c>
      <c r="K6433" s="33" t="s">
        <v>4133</v>
      </c>
      <c r="L6433" s="33" t="s">
        <v>5591</v>
      </c>
      <c r="M6433" s="1" t="s">
        <v>46387</v>
      </c>
      <c r="N6433" s="33" t="s">
        <v>20</v>
      </c>
      <c r="O6433" s="33" t="s">
        <v>5592</v>
      </c>
      <c r="P6433" s="33" t="s">
        <v>947</v>
      </c>
      <c r="Q6433" s="33" t="s">
        <v>29986</v>
      </c>
      <c r="R6433" s="39" t="s">
        <v>5593</v>
      </c>
      <c r="S6433" s="33" t="s">
        <v>93</v>
      </c>
      <c r="T6433" s="33" t="s">
        <v>350</v>
      </c>
      <c r="U6433" s="33" t="s">
        <v>26775</v>
      </c>
      <c r="AA6433" s="33" t="s">
        <v>42844</v>
      </c>
      <c r="AB6433" s="33">
        <v>2013</v>
      </c>
      <c r="AC6433" s="103">
        <v>15342</v>
      </c>
    </row>
    <row r="6434" spans="1:29" ht="13" customHeight="1" x14ac:dyDescent="0.2">
      <c r="A6434" s="33" t="s">
        <v>5601</v>
      </c>
      <c r="B6434" s="33">
        <v>26</v>
      </c>
      <c r="C6434" s="33" t="s">
        <v>13</v>
      </c>
      <c r="D6434" s="33" t="s">
        <v>30</v>
      </c>
      <c r="E6434" s="33" t="s">
        <v>5602</v>
      </c>
      <c r="F6434" s="94">
        <v>41954</v>
      </c>
      <c r="G6434" s="33" t="s">
        <v>5603</v>
      </c>
      <c r="H6434" s="33" t="s">
        <v>600</v>
      </c>
      <c r="I6434" s="33" t="s">
        <v>87</v>
      </c>
      <c r="J6434" s="62" t="s">
        <v>5604</v>
      </c>
      <c r="K6434" s="33" t="s">
        <v>5605</v>
      </c>
      <c r="L6434" s="33" t="s">
        <v>2177</v>
      </c>
      <c r="M6434" s="1" t="s">
        <v>47461</v>
      </c>
      <c r="N6434" s="33" t="s">
        <v>20</v>
      </c>
      <c r="O6434" s="33" t="s">
        <v>5606</v>
      </c>
      <c r="P6434" s="33" t="s">
        <v>947</v>
      </c>
      <c r="Q6434" s="33" t="s">
        <v>29986</v>
      </c>
      <c r="R6434" s="39" t="s">
        <v>5607</v>
      </c>
      <c r="S6434" s="33" t="s">
        <v>93</v>
      </c>
      <c r="T6434" s="33" t="s">
        <v>21</v>
      </c>
      <c r="U6434" s="33" t="s">
        <v>26682</v>
      </c>
      <c r="AA6434" s="33" t="s">
        <v>42843</v>
      </c>
      <c r="AB6434" s="33">
        <v>2011</v>
      </c>
      <c r="AC6434" s="103">
        <v>15339</v>
      </c>
    </row>
    <row r="6435" spans="1:29" ht="13" customHeight="1" x14ac:dyDescent="0.2">
      <c r="A6435" s="33" t="s">
        <v>5594</v>
      </c>
      <c r="B6435" s="33">
        <v>31</v>
      </c>
      <c r="C6435" s="33" t="s">
        <v>13</v>
      </c>
      <c r="D6435" s="33" t="s">
        <v>14</v>
      </c>
      <c r="F6435" s="94">
        <v>41954</v>
      </c>
      <c r="G6435" s="33" t="s">
        <v>5595</v>
      </c>
      <c r="H6435" s="33" t="s">
        <v>5596</v>
      </c>
      <c r="I6435" s="33" t="s">
        <v>55</v>
      </c>
      <c r="J6435" s="62" t="s">
        <v>5597</v>
      </c>
      <c r="K6435" s="33" t="s">
        <v>587</v>
      </c>
      <c r="L6435" s="33" t="s">
        <v>5598</v>
      </c>
      <c r="M6435" s="1" t="s">
        <v>46388</v>
      </c>
      <c r="N6435" s="33" t="s">
        <v>20</v>
      </c>
      <c r="O6435" s="33" t="s">
        <v>5599</v>
      </c>
      <c r="P6435" s="33" t="s">
        <v>947</v>
      </c>
      <c r="Q6435" s="33" t="s">
        <v>29986</v>
      </c>
      <c r="R6435" s="39" t="s">
        <v>5600</v>
      </c>
      <c r="S6435" s="33" t="s">
        <v>93</v>
      </c>
      <c r="T6435" s="33" t="s">
        <v>21</v>
      </c>
      <c r="U6435" s="33" t="s">
        <v>26682</v>
      </c>
      <c r="AA6435" s="33" t="s">
        <v>42844</v>
      </c>
      <c r="AB6435" s="33">
        <v>2010</v>
      </c>
      <c r="AC6435" s="103">
        <v>15341</v>
      </c>
    </row>
    <row r="6436" spans="1:29" ht="13" customHeight="1" x14ac:dyDescent="0.2">
      <c r="A6436" s="33" t="s">
        <v>5608</v>
      </c>
      <c r="B6436" s="33">
        <v>52</v>
      </c>
      <c r="C6436" s="33" t="s">
        <v>13</v>
      </c>
      <c r="D6436" s="33" t="s">
        <v>30</v>
      </c>
      <c r="F6436" s="94">
        <v>41954</v>
      </c>
      <c r="G6436" s="33" t="s">
        <v>5609</v>
      </c>
      <c r="H6436" s="33" t="s">
        <v>5610</v>
      </c>
      <c r="I6436" s="33" t="s">
        <v>38</v>
      </c>
      <c r="J6436" s="62" t="s">
        <v>5611</v>
      </c>
      <c r="K6436" s="33" t="s">
        <v>4256</v>
      </c>
      <c r="L6436" s="33" t="s">
        <v>5612</v>
      </c>
      <c r="M6436" s="1" t="s">
        <v>48436</v>
      </c>
      <c r="N6436" s="33" t="s">
        <v>20</v>
      </c>
      <c r="O6436" s="33" t="s">
        <v>5613</v>
      </c>
      <c r="P6436" s="33" t="s">
        <v>45771</v>
      </c>
      <c r="Q6436" s="33" t="s">
        <v>29986</v>
      </c>
      <c r="R6436" s="39" t="s">
        <v>5614</v>
      </c>
      <c r="S6436" s="33" t="s">
        <v>93</v>
      </c>
      <c r="T6436" s="33" t="s">
        <v>21</v>
      </c>
      <c r="U6436" s="33" t="s">
        <v>26689</v>
      </c>
      <c r="AA6436" s="33" t="s">
        <v>42844</v>
      </c>
      <c r="AB6436" s="33">
        <v>2009</v>
      </c>
      <c r="AC6436" s="103">
        <v>15338</v>
      </c>
    </row>
    <row r="6437" spans="1:29" ht="13" customHeight="1" x14ac:dyDescent="0.2">
      <c r="A6437" s="33" t="s">
        <v>5615</v>
      </c>
      <c r="B6437" s="33">
        <v>38</v>
      </c>
      <c r="C6437" s="33" t="s">
        <v>13</v>
      </c>
      <c r="D6437" s="33" t="s">
        <v>30</v>
      </c>
      <c r="E6437" s="33" t="s">
        <v>5616</v>
      </c>
      <c r="F6437" s="94">
        <v>41954</v>
      </c>
      <c r="G6437" s="33" t="s">
        <v>5617</v>
      </c>
      <c r="H6437" s="33" t="s">
        <v>5026</v>
      </c>
      <c r="I6437" s="33" t="s">
        <v>38</v>
      </c>
      <c r="J6437" s="62" t="s">
        <v>5618</v>
      </c>
      <c r="K6437" s="33" t="s">
        <v>725</v>
      </c>
      <c r="L6437" s="33" t="s">
        <v>726</v>
      </c>
      <c r="M6437" s="1" t="s">
        <v>45926</v>
      </c>
      <c r="N6437" s="33" t="s">
        <v>20</v>
      </c>
      <c r="O6437" s="33" t="s">
        <v>5619</v>
      </c>
      <c r="P6437" s="33" t="s">
        <v>947</v>
      </c>
      <c r="Q6437" s="33" t="s">
        <v>29986</v>
      </c>
      <c r="R6437" s="39" t="s">
        <v>5620</v>
      </c>
      <c r="S6437" s="33" t="s">
        <v>93</v>
      </c>
      <c r="T6437" s="33" t="s">
        <v>45897</v>
      </c>
      <c r="U6437" s="51" t="s">
        <v>49804</v>
      </c>
      <c r="AA6437" s="33" t="s">
        <v>42844</v>
      </c>
      <c r="AB6437" s="33">
        <v>2012</v>
      </c>
      <c r="AC6437" s="103">
        <v>15340</v>
      </c>
    </row>
    <row r="6438" spans="1:29" ht="13" customHeight="1" x14ac:dyDescent="0.2">
      <c r="A6438" s="33" t="s">
        <v>5639</v>
      </c>
      <c r="B6438" s="33">
        <v>22</v>
      </c>
      <c r="C6438" s="33" t="s">
        <v>13</v>
      </c>
      <c r="D6438" s="33" t="s">
        <v>41</v>
      </c>
      <c r="E6438" s="33" t="s">
        <v>5640</v>
      </c>
      <c r="F6438" s="94">
        <v>41952</v>
      </c>
      <c r="G6438" s="33" t="s">
        <v>5641</v>
      </c>
      <c r="H6438" s="33" t="s">
        <v>5642</v>
      </c>
      <c r="I6438" s="33" t="s">
        <v>38</v>
      </c>
      <c r="J6438" s="62" t="s">
        <v>5643</v>
      </c>
      <c r="K6438" s="33" t="s">
        <v>91</v>
      </c>
      <c r="L6438" s="33" t="s">
        <v>92</v>
      </c>
      <c r="M6438" s="1" t="s">
        <v>45984</v>
      </c>
      <c r="N6438" s="33" t="s">
        <v>20</v>
      </c>
      <c r="O6438" s="33" t="s">
        <v>36676</v>
      </c>
      <c r="P6438" s="33" t="s">
        <v>947</v>
      </c>
      <c r="Q6438" s="33" t="s">
        <v>29986</v>
      </c>
      <c r="R6438" s="39" t="s">
        <v>5644</v>
      </c>
      <c r="S6438" s="33" t="s">
        <v>509</v>
      </c>
      <c r="T6438" s="33" t="s">
        <v>21</v>
      </c>
      <c r="U6438" s="33" t="s">
        <v>26682</v>
      </c>
      <c r="AA6438" s="33" t="s">
        <v>42842</v>
      </c>
      <c r="AB6438" s="33">
        <v>2006</v>
      </c>
      <c r="AC6438" s="103">
        <v>15332</v>
      </c>
    </row>
    <row r="6439" spans="1:29" ht="13" customHeight="1" x14ac:dyDescent="0.2">
      <c r="A6439" s="33" t="s">
        <v>5645</v>
      </c>
      <c r="B6439" s="33">
        <v>31</v>
      </c>
      <c r="C6439" s="33" t="s">
        <v>13</v>
      </c>
      <c r="D6439" s="33" t="s">
        <v>41</v>
      </c>
      <c r="E6439" s="33" t="s">
        <v>5646</v>
      </c>
      <c r="F6439" s="94">
        <v>41952</v>
      </c>
      <c r="G6439" s="33" t="s">
        <v>5647</v>
      </c>
      <c r="H6439" s="33" t="s">
        <v>1209</v>
      </c>
      <c r="I6439" s="33" t="s">
        <v>191</v>
      </c>
      <c r="J6439" s="62" t="s">
        <v>5648</v>
      </c>
      <c r="K6439" s="33" t="s">
        <v>1209</v>
      </c>
      <c r="L6439" s="33" t="s">
        <v>1210</v>
      </c>
      <c r="M6439" s="1" t="s">
        <v>46036</v>
      </c>
      <c r="N6439" s="33" t="s">
        <v>20</v>
      </c>
      <c r="O6439" s="33" t="s">
        <v>5649</v>
      </c>
      <c r="P6439" s="33" t="s">
        <v>947</v>
      </c>
      <c r="Q6439" s="33" t="s">
        <v>29986</v>
      </c>
      <c r="R6439" s="39" t="s">
        <v>5650</v>
      </c>
      <c r="S6439" s="33" t="s">
        <v>22</v>
      </c>
      <c r="T6439" s="33" t="s">
        <v>21</v>
      </c>
      <c r="U6439" s="33" t="s">
        <v>26689</v>
      </c>
      <c r="AA6439" s="33" t="s">
        <v>42842</v>
      </c>
      <c r="AB6439" s="33">
        <v>2003</v>
      </c>
      <c r="AC6439" s="103">
        <v>15329</v>
      </c>
    </row>
    <row r="6440" spans="1:29" ht="13" customHeight="1" x14ac:dyDescent="0.2">
      <c r="A6440" s="33" t="s">
        <v>5651</v>
      </c>
      <c r="B6440" s="33">
        <v>34</v>
      </c>
      <c r="C6440" s="33" t="s">
        <v>13</v>
      </c>
      <c r="D6440" s="33" t="s">
        <v>41</v>
      </c>
      <c r="F6440" s="94">
        <v>41952</v>
      </c>
      <c r="G6440" s="33" t="s">
        <v>5652</v>
      </c>
      <c r="H6440" s="33" t="s">
        <v>91</v>
      </c>
      <c r="I6440" s="33" t="s">
        <v>38</v>
      </c>
      <c r="J6440" s="62" t="s">
        <v>5653</v>
      </c>
      <c r="K6440" s="33" t="s">
        <v>91</v>
      </c>
      <c r="L6440" s="33" t="s">
        <v>92</v>
      </c>
      <c r="M6440" s="1" t="s">
        <v>45984</v>
      </c>
      <c r="N6440" s="33" t="s">
        <v>20</v>
      </c>
      <c r="O6440" s="33" t="s">
        <v>5654</v>
      </c>
      <c r="P6440" s="33" t="s">
        <v>947</v>
      </c>
      <c r="Q6440" s="33" t="s">
        <v>29986</v>
      </c>
      <c r="R6440" s="39" t="s">
        <v>5655</v>
      </c>
      <c r="S6440" s="33" t="s">
        <v>93</v>
      </c>
      <c r="T6440" s="33" t="s">
        <v>21</v>
      </c>
      <c r="U6440" s="33" t="s">
        <v>26689</v>
      </c>
      <c r="AA6440" s="33" t="s">
        <v>42842</v>
      </c>
      <c r="AB6440" s="33">
        <v>2004</v>
      </c>
      <c r="AC6440" s="103">
        <v>15330</v>
      </c>
    </row>
    <row r="6441" spans="1:29" ht="13" customHeight="1" x14ac:dyDescent="0.2">
      <c r="A6441" s="33" t="s">
        <v>5630</v>
      </c>
      <c r="B6441" s="33">
        <v>40</v>
      </c>
      <c r="C6441" s="33" t="s">
        <v>102</v>
      </c>
      <c r="D6441" s="33" t="s">
        <v>78</v>
      </c>
      <c r="E6441" s="33" t="s">
        <v>5631</v>
      </c>
      <c r="F6441" s="94">
        <v>41952</v>
      </c>
      <c r="G6441" s="33" t="s">
        <v>5632</v>
      </c>
      <c r="H6441" s="33" t="s">
        <v>5633</v>
      </c>
      <c r="I6441" s="33" t="s">
        <v>50</v>
      </c>
      <c r="J6441" s="62" t="s">
        <v>5634</v>
      </c>
      <c r="K6441" s="33" t="s">
        <v>5635</v>
      </c>
      <c r="L6441" s="33" t="s">
        <v>5636</v>
      </c>
      <c r="M6441" s="1" t="s">
        <v>48437</v>
      </c>
      <c r="N6441" s="33" t="s">
        <v>20</v>
      </c>
      <c r="O6441" s="33" t="s">
        <v>5637</v>
      </c>
      <c r="P6441" s="33" t="s">
        <v>45771</v>
      </c>
      <c r="Q6441" s="33" t="s">
        <v>29986</v>
      </c>
      <c r="R6441" s="39" t="s">
        <v>5638</v>
      </c>
      <c r="S6441" s="33" t="s">
        <v>22</v>
      </c>
      <c r="T6441" s="33" t="s">
        <v>21</v>
      </c>
      <c r="U6441" s="33" t="s">
        <v>26682</v>
      </c>
      <c r="AA6441" s="33" t="s">
        <v>42844</v>
      </c>
      <c r="AB6441" s="33">
        <v>2005</v>
      </c>
      <c r="AC6441" s="103">
        <v>15335</v>
      </c>
    </row>
    <row r="6442" spans="1:29" ht="13" customHeight="1" x14ac:dyDescent="0.2">
      <c r="A6442" s="33" t="s">
        <v>5657</v>
      </c>
      <c r="B6442" s="33">
        <v>56</v>
      </c>
      <c r="C6442" s="33" t="s">
        <v>13</v>
      </c>
      <c r="D6442" s="33" t="s">
        <v>30</v>
      </c>
      <c r="F6442" s="94">
        <v>41952</v>
      </c>
      <c r="G6442" s="33" t="s">
        <v>5658</v>
      </c>
      <c r="H6442" s="33" t="s">
        <v>5659</v>
      </c>
      <c r="I6442" s="33" t="s">
        <v>38</v>
      </c>
      <c r="J6442" s="62" t="s">
        <v>5660</v>
      </c>
      <c r="K6442" s="33" t="s">
        <v>1176</v>
      </c>
      <c r="L6442" s="33" t="s">
        <v>1177</v>
      </c>
      <c r="M6442" s="1" t="s">
        <v>46335</v>
      </c>
      <c r="N6442" s="33" t="s">
        <v>20</v>
      </c>
      <c r="O6442" s="33" t="s">
        <v>5661</v>
      </c>
      <c r="P6442" s="33" t="s">
        <v>45771</v>
      </c>
      <c r="Q6442" s="33" t="s">
        <v>29986</v>
      </c>
      <c r="R6442" s="39" t="s">
        <v>5662</v>
      </c>
      <c r="S6442" s="33" t="s">
        <v>93</v>
      </c>
      <c r="T6442" s="33" t="s">
        <v>21</v>
      </c>
      <c r="U6442" s="33" t="s">
        <v>26682</v>
      </c>
      <c r="AA6442" s="33" t="s">
        <v>42843</v>
      </c>
      <c r="AB6442" s="33">
        <v>2007</v>
      </c>
      <c r="AC6442" s="103">
        <v>15334</v>
      </c>
    </row>
    <row r="6443" spans="1:29" ht="13" customHeight="1" x14ac:dyDescent="0.2">
      <c r="A6443" s="33" t="s">
        <v>5622</v>
      </c>
      <c r="B6443" s="33">
        <v>38</v>
      </c>
      <c r="C6443" s="33" t="s">
        <v>13</v>
      </c>
      <c r="D6443" s="33" t="s">
        <v>14</v>
      </c>
      <c r="E6443" s="33" t="s">
        <v>5623</v>
      </c>
      <c r="F6443" s="94">
        <v>41952</v>
      </c>
      <c r="G6443" s="33" t="s">
        <v>5624</v>
      </c>
      <c r="H6443" s="33" t="s">
        <v>5625</v>
      </c>
      <c r="I6443" s="33" t="s">
        <v>66</v>
      </c>
      <c r="J6443" s="62" t="s">
        <v>5626</v>
      </c>
      <c r="K6443" s="33" t="s">
        <v>265</v>
      </c>
      <c r="L6443" s="33" t="s">
        <v>5627</v>
      </c>
      <c r="M6443" s="1" t="s">
        <v>46130</v>
      </c>
      <c r="N6443" s="33" t="s">
        <v>20</v>
      </c>
      <c r="O6443" s="33" t="s">
        <v>5628</v>
      </c>
      <c r="P6443" s="33" t="s">
        <v>947</v>
      </c>
      <c r="Q6443" s="33" t="s">
        <v>29986</v>
      </c>
      <c r="R6443" s="39" t="s">
        <v>5629</v>
      </c>
      <c r="S6443" s="33" t="s">
        <v>93</v>
      </c>
      <c r="T6443" s="33" t="s">
        <v>350</v>
      </c>
      <c r="U6443" s="33" t="s">
        <v>26775</v>
      </c>
      <c r="AA6443" s="33" t="s">
        <v>42844</v>
      </c>
      <c r="AB6443" s="33">
        <v>2008</v>
      </c>
      <c r="AC6443" s="103">
        <v>15333</v>
      </c>
    </row>
    <row r="6444" spans="1:29" ht="13" customHeight="1" x14ac:dyDescent="0.2">
      <c r="A6444" s="33" t="s">
        <v>5676</v>
      </c>
      <c r="B6444" s="33">
        <v>27</v>
      </c>
      <c r="C6444" s="33" t="s">
        <v>13</v>
      </c>
      <c r="D6444" s="33" t="s">
        <v>30</v>
      </c>
      <c r="E6444" s="33" t="s">
        <v>5677</v>
      </c>
      <c r="F6444" s="94">
        <v>41951</v>
      </c>
      <c r="G6444" s="33" t="s">
        <v>5678</v>
      </c>
      <c r="H6444" s="33" t="s">
        <v>5679</v>
      </c>
      <c r="I6444" s="33" t="s">
        <v>50</v>
      </c>
      <c r="J6444" s="62" t="s">
        <v>5680</v>
      </c>
      <c r="K6444" s="33" t="s">
        <v>1054</v>
      </c>
      <c r="L6444" s="33" t="s">
        <v>5681</v>
      </c>
      <c r="M6444" s="1" t="s">
        <v>48438</v>
      </c>
      <c r="N6444" s="33" t="s">
        <v>20</v>
      </c>
      <c r="O6444" s="33" t="s">
        <v>5682</v>
      </c>
      <c r="P6444" s="33" t="s">
        <v>947</v>
      </c>
      <c r="Q6444" s="33" t="s">
        <v>29986</v>
      </c>
      <c r="R6444" s="39" t="s">
        <v>5683</v>
      </c>
      <c r="S6444" s="33" t="s">
        <v>509</v>
      </c>
      <c r="T6444" s="33" t="s">
        <v>21</v>
      </c>
      <c r="U6444" s="33" t="s">
        <v>26682</v>
      </c>
      <c r="AA6444" s="33" t="s">
        <v>42844</v>
      </c>
      <c r="AB6444" s="33">
        <v>2000</v>
      </c>
      <c r="AC6444" s="103">
        <v>15325</v>
      </c>
    </row>
    <row r="6445" spans="1:29" ht="13" customHeight="1" x14ac:dyDescent="0.2">
      <c r="A6445" s="33" t="s">
        <v>5684</v>
      </c>
      <c r="B6445" s="33">
        <v>34</v>
      </c>
      <c r="C6445" s="33" t="s">
        <v>13</v>
      </c>
      <c r="D6445" s="33" t="s">
        <v>30</v>
      </c>
      <c r="E6445" s="33" t="s">
        <v>5685</v>
      </c>
      <c r="F6445" s="94">
        <v>41951</v>
      </c>
      <c r="G6445" s="33" t="s">
        <v>5686</v>
      </c>
      <c r="H6445" s="33" t="s">
        <v>1024</v>
      </c>
      <c r="I6445" s="33" t="s">
        <v>366</v>
      </c>
      <c r="J6445" s="62" t="s">
        <v>5687</v>
      </c>
      <c r="K6445" s="33" t="s">
        <v>1025</v>
      </c>
      <c r="L6445" s="33" t="s">
        <v>1026</v>
      </c>
      <c r="M6445" s="1" t="s">
        <v>46313</v>
      </c>
      <c r="N6445" s="33" t="s">
        <v>20</v>
      </c>
      <c r="O6445" s="33" t="s">
        <v>36677</v>
      </c>
      <c r="P6445" s="33" t="s">
        <v>947</v>
      </c>
      <c r="Q6445" s="33" t="s">
        <v>29986</v>
      </c>
      <c r="R6445" s="39" t="s">
        <v>5688</v>
      </c>
      <c r="S6445" s="33" t="s">
        <v>93</v>
      </c>
      <c r="T6445" s="33" t="s">
        <v>21</v>
      </c>
      <c r="U6445" s="33" t="s">
        <v>26689</v>
      </c>
      <c r="AA6445" s="33" t="s">
        <v>42842</v>
      </c>
      <c r="AB6445" s="33">
        <v>1999</v>
      </c>
      <c r="AC6445" s="103">
        <v>15328</v>
      </c>
    </row>
    <row r="6446" spans="1:29" ht="13" customHeight="1" x14ac:dyDescent="0.2">
      <c r="A6446" s="33" t="s">
        <v>5664</v>
      </c>
      <c r="B6446" s="33">
        <v>50</v>
      </c>
      <c r="C6446" s="33" t="s">
        <v>13</v>
      </c>
      <c r="D6446" s="33" t="s">
        <v>78</v>
      </c>
      <c r="F6446" s="94">
        <v>41951</v>
      </c>
      <c r="G6446" s="33" t="s">
        <v>5665</v>
      </c>
      <c r="H6446" s="33" t="s">
        <v>398</v>
      </c>
      <c r="I6446" s="33" t="s">
        <v>336</v>
      </c>
      <c r="J6446" s="62" t="s">
        <v>5666</v>
      </c>
      <c r="K6446" s="33" t="s">
        <v>551</v>
      </c>
      <c r="L6446" s="33" t="s">
        <v>42343</v>
      </c>
      <c r="M6446" s="1" t="s">
        <v>46557</v>
      </c>
      <c r="N6446" s="33" t="s">
        <v>20</v>
      </c>
      <c r="O6446" s="33" t="s">
        <v>5667</v>
      </c>
      <c r="P6446" s="33" t="s">
        <v>45771</v>
      </c>
      <c r="Q6446" s="33" t="s">
        <v>29986</v>
      </c>
      <c r="R6446" s="39" t="s">
        <v>5668</v>
      </c>
      <c r="S6446" s="33" t="s">
        <v>22</v>
      </c>
      <c r="T6446" s="33" t="s">
        <v>21</v>
      </c>
      <c r="U6446" s="33" t="s">
        <v>26505</v>
      </c>
      <c r="AA6446" s="33" t="s">
        <v>42842</v>
      </c>
      <c r="AB6446" s="33">
        <v>2001</v>
      </c>
      <c r="AC6446" s="103">
        <v>15327</v>
      </c>
    </row>
    <row r="6447" spans="1:29" ht="13" customHeight="1" x14ac:dyDescent="0.2">
      <c r="A6447" s="33" t="s">
        <v>5669</v>
      </c>
      <c r="B6447" s="33">
        <v>52</v>
      </c>
      <c r="C6447" s="33" t="s">
        <v>102</v>
      </c>
      <c r="D6447" s="33" t="s">
        <v>127</v>
      </c>
      <c r="F6447" s="94">
        <v>41951</v>
      </c>
      <c r="G6447" s="33" t="s">
        <v>5670</v>
      </c>
      <c r="H6447" s="33" t="s">
        <v>473</v>
      </c>
      <c r="I6447" s="33" t="s">
        <v>131</v>
      </c>
      <c r="J6447" s="62" t="s">
        <v>5671</v>
      </c>
      <c r="K6447" s="33" t="s">
        <v>5672</v>
      </c>
      <c r="L6447" s="33" t="s">
        <v>5673</v>
      </c>
      <c r="M6447" s="1" t="s">
        <v>48175</v>
      </c>
      <c r="N6447" s="33" t="s">
        <v>20</v>
      </c>
      <c r="O6447" s="33" t="s">
        <v>5674</v>
      </c>
      <c r="P6447" s="33" t="s">
        <v>43587</v>
      </c>
      <c r="Q6447" s="33" t="s">
        <v>29986</v>
      </c>
      <c r="R6447" s="39" t="s">
        <v>5675</v>
      </c>
      <c r="S6447" s="33" t="s">
        <v>901</v>
      </c>
      <c r="T6447" s="33" t="s">
        <v>21</v>
      </c>
      <c r="U6447" s="33" t="s">
        <v>26689</v>
      </c>
      <c r="AA6447" s="33" t="s">
        <v>42843</v>
      </c>
      <c r="AB6447" s="33">
        <v>1998</v>
      </c>
      <c r="AC6447" s="103">
        <v>15326</v>
      </c>
    </row>
    <row r="6448" spans="1:29" ht="13" customHeight="1" x14ac:dyDescent="0.2">
      <c r="A6448" s="33" t="s">
        <v>5689</v>
      </c>
      <c r="B6448" s="33">
        <v>27</v>
      </c>
      <c r="C6448" s="33" t="s">
        <v>13</v>
      </c>
      <c r="D6448" s="33" t="s">
        <v>30</v>
      </c>
      <c r="F6448" s="94">
        <v>41951</v>
      </c>
      <c r="G6448" s="33" t="s">
        <v>5690</v>
      </c>
      <c r="H6448" s="33" t="s">
        <v>724</v>
      </c>
      <c r="I6448" s="33" t="s">
        <v>38</v>
      </c>
      <c r="J6448" s="62" t="s">
        <v>2602</v>
      </c>
      <c r="K6448" s="33" t="s">
        <v>725</v>
      </c>
      <c r="L6448" s="33" t="s">
        <v>4345</v>
      </c>
      <c r="M6448" s="1" t="s">
        <v>46425</v>
      </c>
      <c r="N6448" s="33" t="s">
        <v>20</v>
      </c>
      <c r="O6448" s="33" t="s">
        <v>5691</v>
      </c>
      <c r="P6448" s="33" t="s">
        <v>26653</v>
      </c>
      <c r="Q6448" s="33" t="s">
        <v>26647</v>
      </c>
      <c r="R6448" s="39" t="s">
        <v>5692</v>
      </c>
      <c r="S6448" s="33" t="s">
        <v>93</v>
      </c>
      <c r="T6448" s="33" t="s">
        <v>45897</v>
      </c>
      <c r="U6448" s="33" t="s">
        <v>49804</v>
      </c>
      <c r="AA6448" s="33" t="s">
        <v>42844</v>
      </c>
      <c r="AB6448" s="33">
        <v>2002</v>
      </c>
      <c r="AC6448" s="103">
        <v>15324</v>
      </c>
    </row>
    <row r="6449" spans="1:29" ht="13" customHeight="1" x14ac:dyDescent="0.2">
      <c r="A6449" s="33" t="s">
        <v>5693</v>
      </c>
      <c r="B6449" s="33">
        <v>57</v>
      </c>
      <c r="C6449" s="33" t="s">
        <v>13</v>
      </c>
      <c r="D6449" s="33" t="s">
        <v>30</v>
      </c>
      <c r="F6449" s="94">
        <v>41950</v>
      </c>
      <c r="G6449" s="33" t="s">
        <v>5694</v>
      </c>
      <c r="H6449" s="33" t="s">
        <v>867</v>
      </c>
      <c r="I6449" s="33" t="s">
        <v>66</v>
      </c>
      <c r="J6449" s="62" t="s">
        <v>5695</v>
      </c>
      <c r="K6449" s="33" t="s">
        <v>67</v>
      </c>
      <c r="L6449" s="33" t="s">
        <v>5696</v>
      </c>
      <c r="M6449" s="1" t="s">
        <v>48439</v>
      </c>
      <c r="N6449" s="33" t="s">
        <v>20</v>
      </c>
      <c r="O6449" s="33" t="s">
        <v>5697</v>
      </c>
      <c r="P6449" s="33" t="s">
        <v>947</v>
      </c>
      <c r="Q6449" s="33" t="s">
        <v>29986</v>
      </c>
      <c r="R6449" s="39" t="s">
        <v>5698</v>
      </c>
      <c r="S6449" s="33" t="s">
        <v>93</v>
      </c>
      <c r="T6449" s="33" t="s">
        <v>21</v>
      </c>
      <c r="U6449" s="33" t="s">
        <v>26682</v>
      </c>
      <c r="AA6449" s="33" t="s">
        <v>42844</v>
      </c>
      <c r="AB6449" s="33">
        <v>1997</v>
      </c>
      <c r="AC6449" s="103">
        <v>15322</v>
      </c>
    </row>
    <row r="6450" spans="1:29" ht="13" customHeight="1" x14ac:dyDescent="0.2">
      <c r="A6450" s="33" t="s">
        <v>5699</v>
      </c>
      <c r="B6450" s="33">
        <v>20</v>
      </c>
      <c r="C6450" s="33" t="s">
        <v>13</v>
      </c>
      <c r="D6450" s="33" t="s">
        <v>78</v>
      </c>
      <c r="E6450" s="33" t="s">
        <v>5700</v>
      </c>
      <c r="F6450" s="94">
        <v>41949</v>
      </c>
      <c r="G6450" s="33" t="s">
        <v>5701</v>
      </c>
      <c r="H6450" s="33" t="s">
        <v>401</v>
      </c>
      <c r="I6450" s="33" t="s">
        <v>297</v>
      </c>
      <c r="J6450" s="62" t="s">
        <v>5702</v>
      </c>
      <c r="K6450" s="33" t="s">
        <v>2005</v>
      </c>
      <c r="L6450" s="33" t="s">
        <v>5703</v>
      </c>
      <c r="M6450" s="1" t="s">
        <v>47769</v>
      </c>
      <c r="N6450" s="33" t="s">
        <v>20</v>
      </c>
      <c r="O6450" s="33" t="s">
        <v>5704</v>
      </c>
      <c r="P6450" s="33" t="s">
        <v>45771</v>
      </c>
      <c r="Q6450" s="33" t="s">
        <v>29986</v>
      </c>
      <c r="R6450"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50" s="33" t="s">
        <v>22</v>
      </c>
      <c r="T6450" s="33" t="s">
        <v>21</v>
      </c>
      <c r="U6450" s="33" t="s">
        <v>26488</v>
      </c>
      <c r="AA6450" s="33" t="s">
        <v>42842</v>
      </c>
      <c r="AB6450" s="33">
        <v>1996</v>
      </c>
      <c r="AC6450" s="103">
        <v>15318</v>
      </c>
    </row>
    <row r="6451" spans="1:29" ht="13" customHeight="1" x14ac:dyDescent="0.2">
      <c r="A6451" s="33" t="s">
        <v>5711</v>
      </c>
      <c r="B6451" s="33">
        <v>26</v>
      </c>
      <c r="C6451" s="33" t="s">
        <v>13</v>
      </c>
      <c r="D6451" s="33" t="s">
        <v>30</v>
      </c>
      <c r="F6451" s="94">
        <v>41949</v>
      </c>
      <c r="G6451" s="33" t="s">
        <v>5712</v>
      </c>
      <c r="H6451" s="33" t="s">
        <v>5713</v>
      </c>
      <c r="I6451" s="33" t="s">
        <v>732</v>
      </c>
      <c r="J6451" s="62">
        <v>83338</v>
      </c>
      <c r="K6451" s="33" t="s">
        <v>5713</v>
      </c>
      <c r="L6451" s="33" t="s">
        <v>36678</v>
      </c>
      <c r="M6451" s="1" t="s">
        <v>48440</v>
      </c>
      <c r="N6451" s="33" t="s">
        <v>20</v>
      </c>
      <c r="O6451" s="33" t="s">
        <v>5714</v>
      </c>
      <c r="P6451" s="33" t="s">
        <v>947</v>
      </c>
      <c r="Q6451" s="33" t="s">
        <v>29986</v>
      </c>
      <c r="R645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51" s="33" t="s">
        <v>22</v>
      </c>
      <c r="T6451" s="33" t="s">
        <v>21</v>
      </c>
      <c r="U6451" s="33" t="s">
        <v>26689</v>
      </c>
      <c r="AA6451" s="33" t="s">
        <v>42843</v>
      </c>
      <c r="AB6451" s="33">
        <v>1994</v>
      </c>
      <c r="AC6451" s="103">
        <v>15317</v>
      </c>
    </row>
    <row r="6452" spans="1:29" ht="13" customHeight="1" x14ac:dyDescent="0.2">
      <c r="A6452" s="33" t="s">
        <v>5705</v>
      </c>
      <c r="B6452" s="33">
        <v>36</v>
      </c>
      <c r="C6452" s="33" t="s">
        <v>13</v>
      </c>
      <c r="D6452" s="33" t="s">
        <v>30</v>
      </c>
      <c r="E6452" s="33" t="s">
        <v>5706</v>
      </c>
      <c r="F6452" s="94">
        <v>41949</v>
      </c>
      <c r="G6452" s="33" t="s">
        <v>5707</v>
      </c>
      <c r="H6452" s="33" t="s">
        <v>5708</v>
      </c>
      <c r="I6452" s="33" t="s">
        <v>38</v>
      </c>
      <c r="J6452" s="62" t="s">
        <v>5709</v>
      </c>
      <c r="K6452" s="33" t="s">
        <v>91</v>
      </c>
      <c r="L6452" s="33" t="s">
        <v>383</v>
      </c>
      <c r="M6452" s="1" t="s">
        <v>45973</v>
      </c>
      <c r="N6452" s="33" t="s">
        <v>20</v>
      </c>
      <c r="O6452" s="33" t="s">
        <v>36679</v>
      </c>
      <c r="P6452" s="33" t="s">
        <v>947</v>
      </c>
      <c r="Q6452" s="33" t="s">
        <v>29986</v>
      </c>
      <c r="R6452" s="39" t="s">
        <v>5710</v>
      </c>
      <c r="S6452" s="33" t="s">
        <v>509</v>
      </c>
      <c r="T6452" s="33" t="s">
        <v>21</v>
      </c>
      <c r="U6452" s="33" t="s">
        <v>26689</v>
      </c>
      <c r="AA6452" s="33" t="s">
        <v>42844</v>
      </c>
      <c r="AB6452" s="33">
        <v>1995</v>
      </c>
      <c r="AC6452" s="103">
        <v>15319</v>
      </c>
    </row>
    <row r="6453" spans="1:29" ht="13" customHeight="1" x14ac:dyDescent="0.2">
      <c r="A6453" s="1" t="s">
        <v>5715</v>
      </c>
      <c r="B6453" s="33">
        <v>33</v>
      </c>
      <c r="C6453" s="33" t="s">
        <v>13</v>
      </c>
      <c r="D6453" s="1" t="s">
        <v>23</v>
      </c>
      <c r="F6453" s="94">
        <v>41948</v>
      </c>
      <c r="G6453" s="33" t="s">
        <v>5716</v>
      </c>
      <c r="H6453" s="33" t="s">
        <v>1502</v>
      </c>
      <c r="I6453" s="33" t="s">
        <v>249</v>
      </c>
      <c r="J6453" s="62" t="s">
        <v>5717</v>
      </c>
      <c r="K6453" s="33" t="s">
        <v>5718</v>
      </c>
      <c r="L6453" s="33" t="s">
        <v>5719</v>
      </c>
      <c r="M6453" s="1" t="s">
        <v>48441</v>
      </c>
      <c r="N6453" s="33" t="s">
        <v>20</v>
      </c>
      <c r="O6453" s="33" t="s">
        <v>5720</v>
      </c>
      <c r="P6453" s="33" t="s">
        <v>31864</v>
      </c>
      <c r="Q6453" s="33" t="s">
        <v>29986</v>
      </c>
      <c r="R6453" s="39" t="str">
        <f>HYPERLINK("http://www.rgj.com/story/news/crime/2014/11/05/police-officer-involved-shooting-near-unr/18563353/","http://www.rgj.com/story/news/crime/2014/11/05/police-officer-involved-shooting-near-unr/18563353/")</f>
        <v>http://www.rgj.com/story/news/crime/2014/11/05/police-officer-involved-shooting-near-unr/18563353/</v>
      </c>
      <c r="S6453" s="33" t="s">
        <v>93</v>
      </c>
      <c r="T6453" s="33" t="s">
        <v>28</v>
      </c>
      <c r="U6453" s="33" t="s">
        <v>26487</v>
      </c>
      <c r="AA6453" s="33" t="s">
        <v>42844</v>
      </c>
      <c r="AB6453" s="33">
        <v>1992</v>
      </c>
      <c r="AC6453" s="103">
        <v>15316</v>
      </c>
    </row>
    <row r="6454" spans="1:29" ht="13" customHeight="1" x14ac:dyDescent="0.2">
      <c r="A6454" s="33" t="s">
        <v>5721</v>
      </c>
      <c r="B6454" s="33">
        <v>27</v>
      </c>
      <c r="C6454" s="33" t="s">
        <v>13</v>
      </c>
      <c r="D6454" s="33" t="s">
        <v>30</v>
      </c>
      <c r="E6454" s="33" t="str">
        <f>HYPERLINK("https://www.facebook.com/groups/387178151407408/","https://www.facebook.com/groups/387178151407408/")</f>
        <v>https://www.facebook.com/groups/387178151407408/</v>
      </c>
      <c r="F6454" s="94">
        <v>41948</v>
      </c>
      <c r="G6454" s="33" t="s">
        <v>5722</v>
      </c>
      <c r="H6454" s="33" t="s">
        <v>5723</v>
      </c>
      <c r="I6454" s="33" t="s">
        <v>281</v>
      </c>
      <c r="J6454" s="62">
        <v>98908</v>
      </c>
      <c r="K6454" s="33" t="s">
        <v>5723</v>
      </c>
      <c r="L6454" s="33" t="s">
        <v>5724</v>
      </c>
      <c r="M6454" s="1" t="s">
        <v>48442</v>
      </c>
      <c r="N6454" s="33" t="s">
        <v>20</v>
      </c>
      <c r="O6454" s="33" t="s">
        <v>5725</v>
      </c>
      <c r="P6454" s="33" t="s">
        <v>504</v>
      </c>
      <c r="Q6454" s="33" t="s">
        <v>29986</v>
      </c>
      <c r="R6454"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454" s="33" t="s">
        <v>93</v>
      </c>
      <c r="T6454" s="33" t="s">
        <v>350</v>
      </c>
      <c r="U6454" s="33" t="s">
        <v>42859</v>
      </c>
      <c r="AA6454" s="33" t="s">
        <v>42844</v>
      </c>
      <c r="AB6454" s="33">
        <v>1993</v>
      </c>
      <c r="AC6454" s="103">
        <v>15314</v>
      </c>
    </row>
    <row r="6455" spans="1:29" ht="13" customHeight="1" x14ac:dyDescent="0.2">
      <c r="A6455" s="1" t="s">
        <v>5726</v>
      </c>
      <c r="B6455" s="33">
        <v>64</v>
      </c>
      <c r="C6455" s="33" t="s">
        <v>13</v>
      </c>
      <c r="D6455" s="1" t="s">
        <v>23</v>
      </c>
      <c r="F6455" s="94">
        <v>41947</v>
      </c>
      <c r="G6455" s="33" t="s">
        <v>5727</v>
      </c>
      <c r="H6455" s="33" t="s">
        <v>5728</v>
      </c>
      <c r="I6455" s="33" t="s">
        <v>62</v>
      </c>
      <c r="J6455" s="62">
        <v>45645</v>
      </c>
      <c r="K6455" s="33" t="s">
        <v>1917</v>
      </c>
      <c r="L6455" s="33" t="s">
        <v>319</v>
      </c>
      <c r="M6455" s="1" t="s">
        <v>48443</v>
      </c>
      <c r="N6455" s="33" t="s">
        <v>20</v>
      </c>
      <c r="O6455" s="33" t="s">
        <v>5729</v>
      </c>
      <c r="P6455" s="33" t="s">
        <v>504</v>
      </c>
      <c r="Q6455" s="33" t="s">
        <v>29986</v>
      </c>
      <c r="R6455"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455" s="33" t="s">
        <v>22</v>
      </c>
      <c r="T6455" s="33" t="s">
        <v>21</v>
      </c>
      <c r="U6455" s="33" t="s">
        <v>26488</v>
      </c>
      <c r="AA6455" s="33" t="s">
        <v>42843</v>
      </c>
      <c r="AB6455" s="33">
        <v>1991</v>
      </c>
      <c r="AC6455" s="103">
        <v>15313</v>
      </c>
    </row>
    <row r="6456" spans="1:29" ht="13" customHeight="1" x14ac:dyDescent="0.2">
      <c r="A6456" s="33" t="s">
        <v>708</v>
      </c>
      <c r="B6456" s="33">
        <v>27</v>
      </c>
      <c r="C6456" s="33" t="s">
        <v>13</v>
      </c>
      <c r="D6456" s="33" t="s">
        <v>78</v>
      </c>
      <c r="E6456" s="33" t="s">
        <v>5737</v>
      </c>
      <c r="F6456" s="94">
        <v>41946</v>
      </c>
      <c r="G6456" s="33" t="s">
        <v>5738</v>
      </c>
      <c r="H6456" s="33" t="s">
        <v>5739</v>
      </c>
      <c r="I6456" s="33" t="s">
        <v>37</v>
      </c>
      <c r="J6456" s="62" t="s">
        <v>5740</v>
      </c>
      <c r="K6456" s="33" t="s">
        <v>1176</v>
      </c>
      <c r="L6456" s="33" t="s">
        <v>5741</v>
      </c>
      <c r="M6456" s="1" t="s">
        <v>48444</v>
      </c>
      <c r="N6456" s="33" t="s">
        <v>20</v>
      </c>
      <c r="O6456" s="33" t="s">
        <v>5742</v>
      </c>
      <c r="P6456" s="33" t="s">
        <v>504</v>
      </c>
      <c r="Q6456" s="33" t="s">
        <v>29986</v>
      </c>
      <c r="R6456" s="39" t="s">
        <v>5743</v>
      </c>
      <c r="S6456" s="33" t="s">
        <v>93</v>
      </c>
      <c r="T6456" s="33" t="s">
        <v>21</v>
      </c>
      <c r="U6456" s="33" t="s">
        <v>26689</v>
      </c>
      <c r="AA6456" s="33" t="s">
        <v>42844</v>
      </c>
      <c r="AB6456" s="33">
        <v>1987</v>
      </c>
      <c r="AC6456" s="103">
        <v>15311</v>
      </c>
    </row>
    <row r="6457" spans="1:29" ht="13" customHeight="1" x14ac:dyDescent="0.2">
      <c r="A6457" s="33" t="s">
        <v>5730</v>
      </c>
      <c r="B6457" s="33">
        <v>29</v>
      </c>
      <c r="C6457" s="33" t="s">
        <v>13</v>
      </c>
      <c r="D6457" s="33" t="s">
        <v>78</v>
      </c>
      <c r="E6457" s="33" t="s">
        <v>5731</v>
      </c>
      <c r="F6457" s="94">
        <v>41946</v>
      </c>
      <c r="G6457" s="33" t="s">
        <v>5732</v>
      </c>
      <c r="H6457" s="33" t="s">
        <v>186</v>
      </c>
      <c r="I6457" s="33" t="s">
        <v>62</v>
      </c>
      <c r="J6457" s="62" t="s">
        <v>5733</v>
      </c>
      <c r="K6457" s="33" t="s">
        <v>3167</v>
      </c>
      <c r="L6457" s="33" t="s">
        <v>5734</v>
      </c>
      <c r="M6457" s="1" t="s">
        <v>46359</v>
      </c>
      <c r="N6457" s="33" t="s">
        <v>20</v>
      </c>
      <c r="O6457" s="33" t="s">
        <v>5735</v>
      </c>
      <c r="P6457" s="33" t="s">
        <v>45771</v>
      </c>
      <c r="Q6457" s="33" t="s">
        <v>29986</v>
      </c>
      <c r="R6457" s="39" t="s">
        <v>5736</v>
      </c>
      <c r="S6457" s="33" t="s">
        <v>93</v>
      </c>
      <c r="T6457" s="33" t="s">
        <v>45897</v>
      </c>
      <c r="U6457" s="33" t="s">
        <v>49804</v>
      </c>
      <c r="AA6457" s="33" t="s">
        <v>42842</v>
      </c>
      <c r="AB6457" s="33">
        <v>1988</v>
      </c>
      <c r="AC6457" s="103">
        <v>15309</v>
      </c>
    </row>
    <row r="6458" spans="1:29" ht="13" customHeight="1" x14ac:dyDescent="0.2">
      <c r="A6458" s="33" t="s">
        <v>5749</v>
      </c>
      <c r="B6458" s="33">
        <v>28</v>
      </c>
      <c r="C6458" s="33" t="s">
        <v>13</v>
      </c>
      <c r="D6458" s="33" t="s">
        <v>30</v>
      </c>
      <c r="E6458" s="33" t="s">
        <v>5750</v>
      </c>
      <c r="F6458" s="94">
        <v>41946</v>
      </c>
      <c r="G6458" s="33" t="s">
        <v>5751</v>
      </c>
      <c r="H6458" s="33" t="s">
        <v>5752</v>
      </c>
      <c r="I6458" s="33" t="s">
        <v>87</v>
      </c>
      <c r="J6458" s="62" t="s">
        <v>5753</v>
      </c>
      <c r="K6458" s="33" t="s">
        <v>5754</v>
      </c>
      <c r="L6458" s="33" t="s">
        <v>5755</v>
      </c>
      <c r="M6458" s="1" t="s">
        <v>48445</v>
      </c>
      <c r="N6458" s="33" t="s">
        <v>20</v>
      </c>
      <c r="O6458" s="33" t="s">
        <v>5756</v>
      </c>
      <c r="P6458" s="33" t="s">
        <v>504</v>
      </c>
      <c r="Q6458" s="33" t="s">
        <v>29986</v>
      </c>
      <c r="R6458" s="39" t="s">
        <v>5757</v>
      </c>
      <c r="S6458" s="33" t="s">
        <v>901</v>
      </c>
      <c r="T6458" s="33" t="s">
        <v>28</v>
      </c>
      <c r="U6458" s="33" t="s">
        <v>26487</v>
      </c>
      <c r="AA6458" s="33" t="s">
        <v>42843</v>
      </c>
      <c r="AB6458" s="33">
        <v>1989</v>
      </c>
      <c r="AC6458" s="103">
        <v>15310</v>
      </c>
    </row>
    <row r="6459" spans="1:29" ht="13" customHeight="1" x14ac:dyDescent="0.2">
      <c r="A6459" s="1" t="s">
        <v>2989</v>
      </c>
      <c r="B6459" s="33" t="s">
        <v>22</v>
      </c>
      <c r="C6459" s="33" t="s">
        <v>22</v>
      </c>
      <c r="D6459" s="1" t="s">
        <v>23</v>
      </c>
      <c r="F6459" s="94">
        <v>41946</v>
      </c>
      <c r="G6459" s="33" t="s">
        <v>5744</v>
      </c>
      <c r="H6459" s="33" t="s">
        <v>5745</v>
      </c>
      <c r="I6459" s="33" t="s">
        <v>55</v>
      </c>
      <c r="J6459" s="62">
        <v>33169</v>
      </c>
      <c r="K6459" s="33" t="s">
        <v>147</v>
      </c>
      <c r="L6459" s="33" t="s">
        <v>148</v>
      </c>
      <c r="M6459" s="1" t="s">
        <v>46168</v>
      </c>
      <c r="N6459" s="33" t="s">
        <v>20</v>
      </c>
      <c r="O6459" s="33" t="s">
        <v>5746</v>
      </c>
      <c r="P6459" s="33" t="s">
        <v>947</v>
      </c>
      <c r="Q6459" s="33" t="s">
        <v>29986</v>
      </c>
      <c r="R6459" s="39" t="s">
        <v>5747</v>
      </c>
      <c r="S6459" s="33" t="s">
        <v>22</v>
      </c>
      <c r="T6459" s="33" t="s">
        <v>28</v>
      </c>
      <c r="U6459" s="33" t="s">
        <v>26487</v>
      </c>
      <c r="AA6459" s="33" t="s">
        <v>42844</v>
      </c>
      <c r="AB6459" s="33">
        <v>1990</v>
      </c>
      <c r="AC6459" s="103">
        <v>15307</v>
      </c>
    </row>
    <row r="6460" spans="1:29" ht="13" customHeight="1" x14ac:dyDescent="0.2">
      <c r="A6460" s="33" t="s">
        <v>5766</v>
      </c>
      <c r="B6460" s="33">
        <v>20</v>
      </c>
      <c r="C6460" s="33" t="s">
        <v>13</v>
      </c>
      <c r="D6460" s="33" t="s">
        <v>41</v>
      </c>
      <c r="F6460" s="94">
        <v>41945</v>
      </c>
      <c r="G6460" s="33" t="s">
        <v>5767</v>
      </c>
      <c r="H6460" s="33" t="s">
        <v>5768</v>
      </c>
      <c r="I6460" s="33" t="s">
        <v>38</v>
      </c>
      <c r="J6460" s="62" t="s">
        <v>5769</v>
      </c>
      <c r="K6460" s="33" t="s">
        <v>725</v>
      </c>
      <c r="L6460" s="33" t="s">
        <v>5770</v>
      </c>
      <c r="M6460" s="1" t="s">
        <v>46739</v>
      </c>
      <c r="N6460" s="33" t="s">
        <v>20</v>
      </c>
      <c r="O6460" s="33" t="s">
        <v>5771</v>
      </c>
      <c r="P6460" s="33" t="s">
        <v>45771</v>
      </c>
      <c r="Q6460" s="33" t="s">
        <v>29986</v>
      </c>
      <c r="R6460" s="39" t="s">
        <v>5772</v>
      </c>
      <c r="S6460" s="33" t="s">
        <v>22</v>
      </c>
      <c r="T6460" s="33" t="s">
        <v>21</v>
      </c>
      <c r="U6460" s="33" t="s">
        <v>26689</v>
      </c>
      <c r="AA6460" s="33" t="s">
        <v>42844</v>
      </c>
      <c r="AB6460" s="33">
        <v>1984</v>
      </c>
      <c r="AC6460" s="103">
        <v>15303</v>
      </c>
    </row>
    <row r="6461" spans="1:29" ht="13" customHeight="1" x14ac:dyDescent="0.2">
      <c r="A6461" s="33" t="s">
        <v>5773</v>
      </c>
      <c r="B6461" s="33">
        <v>28</v>
      </c>
      <c r="C6461" s="33" t="s">
        <v>13</v>
      </c>
      <c r="D6461" s="33" t="s">
        <v>30</v>
      </c>
      <c r="F6461" s="94">
        <v>41945</v>
      </c>
      <c r="G6461" s="33" t="s">
        <v>5774</v>
      </c>
      <c r="H6461" s="33" t="s">
        <v>5775</v>
      </c>
      <c r="I6461" s="33" t="s">
        <v>399</v>
      </c>
      <c r="J6461" s="62">
        <v>64744</v>
      </c>
      <c r="K6461" s="33" t="s">
        <v>5776</v>
      </c>
      <c r="L6461" s="33" t="s">
        <v>5777</v>
      </c>
      <c r="M6461" s="1" t="s">
        <v>48447</v>
      </c>
      <c r="N6461" s="33" t="s">
        <v>20</v>
      </c>
      <c r="O6461" s="33" t="s">
        <v>5778</v>
      </c>
      <c r="P6461" s="33" t="s">
        <v>947</v>
      </c>
      <c r="Q6461" s="33" t="s">
        <v>29986</v>
      </c>
      <c r="R6461" s="39" t="str">
        <f>HYPERLINK("http://www.kshb.com/news/crime/deputy-fatally-shot-in-cedar-county","http://www.kshb.com/news/crime/deputy-fatally-shot-in-cedar-county")</f>
        <v>http://www.kshb.com/news/crime/deputy-fatally-shot-in-cedar-county</v>
      </c>
      <c r="S6461" s="33" t="s">
        <v>22</v>
      </c>
      <c r="T6461" s="33" t="s">
        <v>21</v>
      </c>
      <c r="U6461" s="33" t="s">
        <v>26689</v>
      </c>
      <c r="AA6461" s="33" t="s">
        <v>42843</v>
      </c>
      <c r="AB6461" s="33">
        <v>1985</v>
      </c>
      <c r="AC6461" s="103">
        <v>15302</v>
      </c>
    </row>
    <row r="6462" spans="1:29" ht="13" customHeight="1" x14ac:dyDescent="0.2">
      <c r="A6462" s="33" t="s">
        <v>5758</v>
      </c>
      <c r="B6462" s="33">
        <v>68</v>
      </c>
      <c r="C6462" s="33" t="s">
        <v>13</v>
      </c>
      <c r="D6462" s="33" t="s">
        <v>78</v>
      </c>
      <c r="E6462" s="33" t="s">
        <v>5759</v>
      </c>
      <c r="F6462" s="94">
        <v>41945</v>
      </c>
      <c r="G6462" s="33" t="s">
        <v>5760</v>
      </c>
      <c r="H6462" s="33" t="s">
        <v>5761</v>
      </c>
      <c r="I6462" s="33" t="s">
        <v>121</v>
      </c>
      <c r="J6462" s="62" t="s">
        <v>5762</v>
      </c>
      <c r="K6462" s="33" t="s">
        <v>3278</v>
      </c>
      <c r="L6462" s="33" t="s">
        <v>5763</v>
      </c>
      <c r="M6462" s="1" t="s">
        <v>48446</v>
      </c>
      <c r="N6462" s="33" t="s">
        <v>362</v>
      </c>
      <c r="O6462" s="33" t="s">
        <v>5764</v>
      </c>
      <c r="P6462" s="33" t="s">
        <v>45771</v>
      </c>
      <c r="Q6462" s="33" t="s">
        <v>29986</v>
      </c>
      <c r="R6462" s="39" t="s">
        <v>5765</v>
      </c>
      <c r="S6462" s="33" t="s">
        <v>509</v>
      </c>
      <c r="T6462" s="33" t="s">
        <v>21</v>
      </c>
      <c r="U6462" s="33" t="s">
        <v>42893</v>
      </c>
      <c r="AA6462" s="33" t="s">
        <v>42844</v>
      </c>
      <c r="AB6462" s="33">
        <v>1986</v>
      </c>
      <c r="AC6462" s="103">
        <v>15304</v>
      </c>
    </row>
    <row r="6463" spans="1:29" ht="13" customHeight="1" x14ac:dyDescent="0.2">
      <c r="A6463" s="33" t="s">
        <v>5790</v>
      </c>
      <c r="B6463" s="33">
        <v>43</v>
      </c>
      <c r="C6463" s="33" t="s">
        <v>13</v>
      </c>
      <c r="D6463" s="33" t="s">
        <v>30</v>
      </c>
      <c r="E6463" s="33" t="s">
        <v>5791</v>
      </c>
      <c r="F6463" s="94">
        <v>41944</v>
      </c>
      <c r="G6463" s="33" t="s">
        <v>5792</v>
      </c>
      <c r="H6463" s="33" t="s">
        <v>2400</v>
      </c>
      <c r="I6463" s="33" t="s">
        <v>38</v>
      </c>
      <c r="J6463" s="62" t="s">
        <v>5793</v>
      </c>
      <c r="K6463" s="33" t="s">
        <v>995</v>
      </c>
      <c r="L6463" s="33" t="s">
        <v>5794</v>
      </c>
      <c r="M6463" s="1" t="s">
        <v>46218</v>
      </c>
      <c r="N6463" s="33" t="s">
        <v>20</v>
      </c>
      <c r="O6463" s="33" t="s">
        <v>5795</v>
      </c>
      <c r="P6463" s="33" t="s">
        <v>45771</v>
      </c>
      <c r="Q6463" s="33" t="s">
        <v>29986</v>
      </c>
      <c r="R6463" s="39" t="s">
        <v>5796</v>
      </c>
      <c r="S6463" s="33" t="s">
        <v>93</v>
      </c>
      <c r="T6463" s="33" t="s">
        <v>21</v>
      </c>
      <c r="U6463" s="33" t="s">
        <v>26682</v>
      </c>
      <c r="AA6463" s="33" t="s">
        <v>42844</v>
      </c>
      <c r="AB6463" s="33">
        <v>1980</v>
      </c>
      <c r="AC6463" s="103">
        <v>15300</v>
      </c>
    </row>
    <row r="6464" spans="1:29" ht="13" customHeight="1" x14ac:dyDescent="0.2">
      <c r="A6464" s="33" t="s">
        <v>5797</v>
      </c>
      <c r="B6464" s="33">
        <v>62</v>
      </c>
      <c r="C6464" s="33" t="s">
        <v>13</v>
      </c>
      <c r="D6464" s="33" t="s">
        <v>30</v>
      </c>
      <c r="F6464" s="94">
        <v>41944</v>
      </c>
      <c r="G6464" s="33" t="s">
        <v>5798</v>
      </c>
      <c r="H6464" s="33" t="s">
        <v>448</v>
      </c>
      <c r="I6464" s="33" t="s">
        <v>38</v>
      </c>
      <c r="J6464" s="62" t="s">
        <v>5799</v>
      </c>
      <c r="K6464" s="33" t="s">
        <v>91</v>
      </c>
      <c r="L6464" s="33" t="s">
        <v>449</v>
      </c>
      <c r="M6464" s="1" t="s">
        <v>46172</v>
      </c>
      <c r="N6464" s="33" t="s">
        <v>20</v>
      </c>
      <c r="O6464" s="33" t="s">
        <v>5800</v>
      </c>
      <c r="P6464" s="33" t="s">
        <v>45771</v>
      </c>
      <c r="Q6464" s="33" t="s">
        <v>29986</v>
      </c>
      <c r="R6464" s="39" t="s">
        <v>5801</v>
      </c>
      <c r="S6464" s="33" t="s">
        <v>509</v>
      </c>
      <c r="T6464" s="33" t="s">
        <v>21</v>
      </c>
      <c r="U6464" s="33" t="s">
        <v>42892</v>
      </c>
      <c r="AA6464" s="33" t="s">
        <v>42842</v>
      </c>
      <c r="AB6464" s="33">
        <v>1981</v>
      </c>
      <c r="AC6464" s="103">
        <v>15299</v>
      </c>
    </row>
    <row r="6465" spans="1:29" ht="13" customHeight="1" x14ac:dyDescent="0.2">
      <c r="A6465" s="33" t="s">
        <v>5779</v>
      </c>
      <c r="B6465" s="33">
        <v>22</v>
      </c>
      <c r="C6465" s="33" t="s">
        <v>13</v>
      </c>
      <c r="D6465" s="33" t="s">
        <v>78</v>
      </c>
      <c r="F6465" s="94">
        <v>41944</v>
      </c>
      <c r="G6465" s="33" t="s">
        <v>5780</v>
      </c>
      <c r="H6465" s="33" t="s">
        <v>604</v>
      </c>
      <c r="I6465" s="33" t="s">
        <v>249</v>
      </c>
      <c r="J6465" s="62" t="s">
        <v>5781</v>
      </c>
      <c r="K6465" s="33" t="s">
        <v>524</v>
      </c>
      <c r="L6465" s="33" t="s">
        <v>5782</v>
      </c>
      <c r="M6465" s="1" t="s">
        <v>45912</v>
      </c>
      <c r="N6465" s="33" t="s">
        <v>20</v>
      </c>
      <c r="O6465" s="33" t="s">
        <v>5783</v>
      </c>
      <c r="P6465" s="33" t="s">
        <v>45771</v>
      </c>
      <c r="Q6465" s="33" t="s">
        <v>29986</v>
      </c>
      <c r="R6465" s="39" t="s">
        <v>5784</v>
      </c>
      <c r="S6465" s="33" t="s">
        <v>22</v>
      </c>
      <c r="T6465" s="33" t="s">
        <v>45897</v>
      </c>
      <c r="U6465" s="33" t="s">
        <v>39851</v>
      </c>
      <c r="AA6465" s="33" t="s">
        <v>42842</v>
      </c>
      <c r="AB6465" s="33">
        <v>1982</v>
      </c>
      <c r="AC6465" s="103">
        <v>15298</v>
      </c>
    </row>
    <row r="6466" spans="1:29" ht="13" customHeight="1" x14ac:dyDescent="0.2">
      <c r="A6466" s="33" t="s">
        <v>5785</v>
      </c>
      <c r="B6466" s="33">
        <v>49</v>
      </c>
      <c r="C6466" s="33" t="s">
        <v>13</v>
      </c>
      <c r="D6466" s="33" t="s">
        <v>41</v>
      </c>
      <c r="E6466" s="33" t="s">
        <v>5786</v>
      </c>
      <c r="F6466" s="94">
        <v>41944</v>
      </c>
      <c r="G6466" s="33" t="s">
        <v>5787</v>
      </c>
      <c r="H6466" s="33" t="s">
        <v>515</v>
      </c>
      <c r="I6466" s="33" t="s">
        <v>111</v>
      </c>
      <c r="J6466" s="62" t="s">
        <v>5788</v>
      </c>
      <c r="K6466" s="33" t="s">
        <v>516</v>
      </c>
      <c r="L6466" s="33" t="s">
        <v>517</v>
      </c>
      <c r="M6466" s="1" t="s">
        <v>46078</v>
      </c>
      <c r="N6466" s="33" t="s">
        <v>20</v>
      </c>
      <c r="O6466" s="33" t="s">
        <v>5789</v>
      </c>
      <c r="P6466" s="33" t="s">
        <v>45771</v>
      </c>
      <c r="Q6466" s="33" t="s">
        <v>29986</v>
      </c>
      <c r="R6466"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466" s="33" t="s">
        <v>93</v>
      </c>
      <c r="T6466" s="33" t="s">
        <v>45897</v>
      </c>
      <c r="U6466" s="33" t="s">
        <v>49804</v>
      </c>
      <c r="AA6466" s="33" t="s">
        <v>42844</v>
      </c>
      <c r="AB6466" s="33">
        <v>1983</v>
      </c>
      <c r="AC6466" s="103">
        <v>15297</v>
      </c>
    </row>
    <row r="6467" spans="1:29" ht="13" customHeight="1" x14ac:dyDescent="0.2">
      <c r="A6467" s="33" t="s">
        <v>5802</v>
      </c>
      <c r="B6467" s="33">
        <v>35</v>
      </c>
      <c r="C6467" s="33" t="s">
        <v>13</v>
      </c>
      <c r="D6467" s="33" t="s">
        <v>41</v>
      </c>
      <c r="F6467" s="94">
        <v>41943</v>
      </c>
      <c r="G6467" s="33" t="s">
        <v>5803</v>
      </c>
      <c r="H6467" s="33" t="s">
        <v>5804</v>
      </c>
      <c r="I6467" s="33" t="s">
        <v>38</v>
      </c>
      <c r="J6467" s="62" t="s">
        <v>5805</v>
      </c>
      <c r="K6467" s="33" t="s">
        <v>58</v>
      </c>
      <c r="L6467" s="33" t="s">
        <v>5806</v>
      </c>
      <c r="M6467" s="1" t="s">
        <v>46791</v>
      </c>
      <c r="N6467" s="33" t="s">
        <v>362</v>
      </c>
      <c r="O6467" s="33" t="s">
        <v>5807</v>
      </c>
      <c r="P6467" s="33" t="s">
        <v>45771</v>
      </c>
      <c r="Q6467" s="33" t="s">
        <v>29986</v>
      </c>
      <c r="R6467" s="39" t="s">
        <v>5808</v>
      </c>
      <c r="S6467" s="33" t="s">
        <v>93</v>
      </c>
      <c r="T6467" s="33" t="s">
        <v>21</v>
      </c>
      <c r="U6467" s="33" t="s">
        <v>42871</v>
      </c>
      <c r="AA6467" s="33" t="s">
        <v>42844</v>
      </c>
      <c r="AB6467" s="33">
        <v>1979</v>
      </c>
      <c r="AC6467" s="103">
        <v>15292</v>
      </c>
    </row>
    <row r="6468" spans="1:29" ht="13" customHeight="1" x14ac:dyDescent="0.2">
      <c r="A6468" s="33" t="s">
        <v>5809</v>
      </c>
      <c r="B6468" s="33">
        <v>54</v>
      </c>
      <c r="C6468" s="33" t="s">
        <v>13</v>
      </c>
      <c r="D6468" s="33" t="s">
        <v>30</v>
      </c>
      <c r="E6468" s="33" t="s">
        <v>5810</v>
      </c>
      <c r="F6468" s="94">
        <v>41942</v>
      </c>
      <c r="G6468" s="33" t="s">
        <v>5811</v>
      </c>
      <c r="H6468" s="33" t="s">
        <v>1024</v>
      </c>
      <c r="I6468" s="33" t="s">
        <v>366</v>
      </c>
      <c r="J6468" s="62" t="s">
        <v>3595</v>
      </c>
      <c r="K6468" s="33" t="s">
        <v>1025</v>
      </c>
      <c r="L6468" s="33" t="s">
        <v>1026</v>
      </c>
      <c r="M6468" s="1" t="s">
        <v>46313</v>
      </c>
      <c r="N6468" s="33" t="s">
        <v>20</v>
      </c>
      <c r="O6468" s="33" t="s">
        <v>5812</v>
      </c>
      <c r="P6468" s="33" t="s">
        <v>45771</v>
      </c>
      <c r="Q6468" s="33" t="s">
        <v>29986</v>
      </c>
      <c r="R6468" s="39" t="s">
        <v>5813</v>
      </c>
      <c r="S6468" s="33" t="s">
        <v>93</v>
      </c>
      <c r="T6468" s="33" t="s">
        <v>21</v>
      </c>
      <c r="U6468" s="33" t="s">
        <v>26689</v>
      </c>
      <c r="AA6468" s="33" t="s">
        <v>42842</v>
      </c>
      <c r="AB6468" s="33">
        <v>1978</v>
      </c>
      <c r="AC6468" s="103">
        <v>15289</v>
      </c>
    </row>
    <row r="6469" spans="1:29" ht="13" customHeight="1" x14ac:dyDescent="0.2">
      <c r="A6469" s="33" t="s">
        <v>5814</v>
      </c>
      <c r="B6469" s="33">
        <v>26</v>
      </c>
      <c r="C6469" s="33" t="s">
        <v>13</v>
      </c>
      <c r="D6469" s="33" t="s">
        <v>30</v>
      </c>
      <c r="E6469" s="33" t="s">
        <v>5815</v>
      </c>
      <c r="F6469" s="94">
        <v>41941</v>
      </c>
      <c r="G6469" s="33" t="s">
        <v>5816</v>
      </c>
      <c r="H6469" s="33" t="s">
        <v>5817</v>
      </c>
      <c r="I6469" s="33" t="s">
        <v>18</v>
      </c>
      <c r="J6469" s="62" t="s">
        <v>5818</v>
      </c>
      <c r="K6469" s="33" t="s">
        <v>5817</v>
      </c>
      <c r="L6469" s="33" t="s">
        <v>5819</v>
      </c>
      <c r="M6469" s="1" t="s">
        <v>48448</v>
      </c>
      <c r="N6469" s="33" t="s">
        <v>20</v>
      </c>
      <c r="O6469" s="33" t="s">
        <v>5820</v>
      </c>
      <c r="P6469" s="33" t="s">
        <v>947</v>
      </c>
      <c r="Q6469" s="33" t="s">
        <v>29986</v>
      </c>
      <c r="R6469" s="39" t="s">
        <v>5821</v>
      </c>
      <c r="S6469" s="33" t="s">
        <v>509</v>
      </c>
      <c r="T6469" s="33" t="s">
        <v>28</v>
      </c>
      <c r="U6469" s="33" t="s">
        <v>26487</v>
      </c>
      <c r="AA6469" s="33" t="s">
        <v>42844</v>
      </c>
      <c r="AB6469" s="33">
        <v>1977</v>
      </c>
      <c r="AC6469" s="103">
        <v>15287</v>
      </c>
    </row>
    <row r="6470" spans="1:29" ht="13" customHeight="1" x14ac:dyDescent="0.2">
      <c r="A6470" s="33" t="s">
        <v>5857</v>
      </c>
      <c r="B6470" s="33">
        <v>29</v>
      </c>
      <c r="C6470" s="33" t="s">
        <v>13</v>
      </c>
      <c r="D6470" s="33" t="s">
        <v>30</v>
      </c>
      <c r="E6470" s="33" t="s">
        <v>5858</v>
      </c>
      <c r="F6470" s="94">
        <v>41940</v>
      </c>
      <c r="G6470" s="33" t="s">
        <v>5859</v>
      </c>
      <c r="H6470" s="33" t="s">
        <v>908</v>
      </c>
      <c r="I6470" s="33" t="s">
        <v>177</v>
      </c>
      <c r="J6470" s="62" t="s">
        <v>5860</v>
      </c>
      <c r="K6470" s="33" t="s">
        <v>5861</v>
      </c>
      <c r="L6470" s="33" t="s">
        <v>5862</v>
      </c>
      <c r="M6470" s="1" t="s">
        <v>48451</v>
      </c>
      <c r="N6470" s="33" t="s">
        <v>20</v>
      </c>
      <c r="O6470" s="33" t="s">
        <v>36680</v>
      </c>
      <c r="P6470" s="33" t="s">
        <v>26650</v>
      </c>
      <c r="Q6470" s="33" t="s">
        <v>26656</v>
      </c>
      <c r="R6470" s="39" t="s">
        <v>5863</v>
      </c>
      <c r="S6470" s="33" t="s">
        <v>93</v>
      </c>
      <c r="T6470" s="33" t="s">
        <v>21</v>
      </c>
      <c r="U6470" s="33" t="s">
        <v>26689</v>
      </c>
      <c r="Z6470" s="33" t="s">
        <v>42353</v>
      </c>
      <c r="AA6470" s="33" t="s">
        <v>42844</v>
      </c>
      <c r="AB6470" s="33">
        <v>1972</v>
      </c>
      <c r="AC6470" s="103">
        <v>15281</v>
      </c>
    </row>
    <row r="6471" spans="1:29" ht="13" customHeight="1" x14ac:dyDescent="0.2">
      <c r="A6471" s="33" t="s">
        <v>5845</v>
      </c>
      <c r="B6471" s="33">
        <v>37</v>
      </c>
      <c r="C6471" s="33" t="s">
        <v>13</v>
      </c>
      <c r="D6471" s="33" t="s">
        <v>30</v>
      </c>
      <c r="E6471" s="33" t="s">
        <v>5846</v>
      </c>
      <c r="F6471" s="94">
        <v>41940</v>
      </c>
      <c r="G6471" s="33" t="s">
        <v>5847</v>
      </c>
      <c r="H6471" s="33" t="s">
        <v>4835</v>
      </c>
      <c r="I6471" s="33" t="s">
        <v>224</v>
      </c>
      <c r="J6471" s="62" t="s">
        <v>5848</v>
      </c>
      <c r="K6471" s="33" t="s">
        <v>4835</v>
      </c>
      <c r="L6471" s="33" t="s">
        <v>5849</v>
      </c>
      <c r="M6471" s="1" t="s">
        <v>48450</v>
      </c>
      <c r="N6471" s="33" t="s">
        <v>20</v>
      </c>
      <c r="O6471" s="33" t="s">
        <v>5850</v>
      </c>
      <c r="P6471" s="33" t="s">
        <v>504</v>
      </c>
      <c r="Q6471" s="33" t="s">
        <v>29986</v>
      </c>
      <c r="R6471"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471" s="33" t="s">
        <v>93</v>
      </c>
      <c r="T6471" s="33" t="s">
        <v>21</v>
      </c>
      <c r="U6471" s="33" t="s">
        <v>42867</v>
      </c>
      <c r="AA6471" s="33" t="s">
        <v>42843</v>
      </c>
      <c r="AB6471" s="33">
        <v>1971</v>
      </c>
      <c r="AC6471" s="103">
        <v>15282</v>
      </c>
    </row>
    <row r="6472" spans="1:29" ht="13" customHeight="1" x14ac:dyDescent="0.2">
      <c r="A6472" s="33" t="s">
        <v>5851</v>
      </c>
      <c r="B6472" s="33">
        <v>38</v>
      </c>
      <c r="C6472" s="33" t="s">
        <v>13</v>
      </c>
      <c r="D6472" s="33" t="s">
        <v>30</v>
      </c>
      <c r="E6472" s="33" t="s">
        <v>5852</v>
      </c>
      <c r="F6472" s="94">
        <v>41940</v>
      </c>
      <c r="G6472" s="33" t="s">
        <v>5853</v>
      </c>
      <c r="H6472" s="33" t="s">
        <v>831</v>
      </c>
      <c r="I6472" s="33" t="s">
        <v>293</v>
      </c>
      <c r="J6472" s="62" t="s">
        <v>5854</v>
      </c>
      <c r="K6472" s="33" t="s">
        <v>1655</v>
      </c>
      <c r="L6472" s="33" t="s">
        <v>832</v>
      </c>
      <c r="M6472" s="1" t="s">
        <v>46139</v>
      </c>
      <c r="N6472" s="33" t="s">
        <v>20</v>
      </c>
      <c r="O6472" s="33" t="s">
        <v>5855</v>
      </c>
      <c r="P6472" s="33" t="s">
        <v>947</v>
      </c>
      <c r="Q6472" s="33" t="s">
        <v>29986</v>
      </c>
      <c r="R6472" s="39" t="s">
        <v>5856</v>
      </c>
      <c r="S6472" s="33" t="s">
        <v>93</v>
      </c>
      <c r="T6472" s="33" t="s">
        <v>21</v>
      </c>
      <c r="U6472" s="33" t="s">
        <v>26689</v>
      </c>
      <c r="AA6472" s="33" t="s">
        <v>42844</v>
      </c>
      <c r="AB6472" s="33">
        <v>1974</v>
      </c>
      <c r="AC6472" s="103">
        <v>15283</v>
      </c>
    </row>
    <row r="6473" spans="1:29" ht="13" customHeight="1" x14ac:dyDescent="0.2">
      <c r="A6473" s="1" t="s">
        <v>5838</v>
      </c>
      <c r="B6473" s="33">
        <v>49</v>
      </c>
      <c r="C6473" s="33" t="s">
        <v>13</v>
      </c>
      <c r="D6473" s="1" t="s">
        <v>23</v>
      </c>
      <c r="F6473" s="94">
        <v>41940</v>
      </c>
      <c r="G6473" s="33" t="s">
        <v>5839</v>
      </c>
      <c r="H6473" s="33" t="s">
        <v>5840</v>
      </c>
      <c r="I6473" s="33" t="s">
        <v>38</v>
      </c>
      <c r="J6473" s="62" t="s">
        <v>5841</v>
      </c>
      <c r="K6473" s="33" t="s">
        <v>3132</v>
      </c>
      <c r="L6473" s="33" t="s">
        <v>5842</v>
      </c>
      <c r="M6473" s="1" t="s">
        <v>48449</v>
      </c>
      <c r="N6473" s="33" t="s">
        <v>20</v>
      </c>
      <c r="O6473" s="33" t="s">
        <v>5843</v>
      </c>
      <c r="P6473" s="33" t="s">
        <v>45771</v>
      </c>
      <c r="Q6473" s="33" t="s">
        <v>29986</v>
      </c>
      <c r="R6473" s="39" t="s">
        <v>5844</v>
      </c>
      <c r="S6473" s="33" t="s">
        <v>901</v>
      </c>
      <c r="T6473" s="33" t="s">
        <v>21</v>
      </c>
      <c r="U6473" s="33" t="s">
        <v>26689</v>
      </c>
      <c r="AA6473" s="33" t="s">
        <v>42844</v>
      </c>
      <c r="AB6473" s="33">
        <v>1973</v>
      </c>
      <c r="AC6473" s="103">
        <v>15280</v>
      </c>
    </row>
    <row r="6474" spans="1:29" ht="13" customHeight="1" x14ac:dyDescent="0.2">
      <c r="A6474" s="33" t="s">
        <v>5823</v>
      </c>
      <c r="B6474" s="33">
        <v>24</v>
      </c>
      <c r="C6474" s="33" t="s">
        <v>13</v>
      </c>
      <c r="D6474" s="33" t="s">
        <v>78</v>
      </c>
      <c r="E6474" s="33" t="s">
        <v>5824</v>
      </c>
      <c r="F6474" s="94">
        <v>41940</v>
      </c>
      <c r="G6474" s="33" t="s">
        <v>5825</v>
      </c>
      <c r="H6474" s="33" t="s">
        <v>5826</v>
      </c>
      <c r="I6474" s="33" t="s">
        <v>55</v>
      </c>
      <c r="J6474" s="62" t="s">
        <v>5827</v>
      </c>
      <c r="K6474" s="33" t="s">
        <v>5828</v>
      </c>
      <c r="L6474" s="33" t="s">
        <v>5829</v>
      </c>
      <c r="M6474" s="1" t="s">
        <v>48452</v>
      </c>
      <c r="N6474" s="33" t="s">
        <v>20</v>
      </c>
      <c r="O6474" s="33" t="s">
        <v>5830</v>
      </c>
      <c r="P6474" s="33" t="s">
        <v>45791</v>
      </c>
      <c r="Q6474" s="33" t="s">
        <v>29986</v>
      </c>
      <c r="R6474" s="39" t="s">
        <v>5831</v>
      </c>
      <c r="S6474" s="33" t="s">
        <v>509</v>
      </c>
      <c r="T6474" s="33" t="s">
        <v>45897</v>
      </c>
      <c r="U6474" s="51" t="s">
        <v>49804</v>
      </c>
      <c r="AA6474" s="33" t="s">
        <v>42844</v>
      </c>
      <c r="AB6474" s="33">
        <v>1975</v>
      </c>
      <c r="AC6474" s="103">
        <v>15285</v>
      </c>
    </row>
    <row r="6475" spans="1:29" ht="13" customHeight="1" x14ac:dyDescent="0.2">
      <c r="A6475" s="33" t="s">
        <v>5832</v>
      </c>
      <c r="B6475" s="33">
        <v>22</v>
      </c>
      <c r="C6475" s="33" t="s">
        <v>13</v>
      </c>
      <c r="D6475" s="33" t="s">
        <v>41</v>
      </c>
      <c r="E6475" s="33" t="s">
        <v>5833</v>
      </c>
      <c r="F6475" s="94">
        <v>41940</v>
      </c>
      <c r="G6475" s="33" t="s">
        <v>5834</v>
      </c>
      <c r="H6475" s="33" t="s">
        <v>581</v>
      </c>
      <c r="I6475" s="33" t="s">
        <v>111</v>
      </c>
      <c r="J6475" s="62" t="s">
        <v>5835</v>
      </c>
      <c r="K6475" s="33" t="s">
        <v>582</v>
      </c>
      <c r="L6475" s="33" t="s">
        <v>1759</v>
      </c>
      <c r="M6475" s="1" t="s">
        <v>46707</v>
      </c>
      <c r="N6475" s="33" t="s">
        <v>20</v>
      </c>
      <c r="O6475" s="33" t="s">
        <v>5836</v>
      </c>
      <c r="P6475" s="33" t="s">
        <v>504</v>
      </c>
      <c r="Q6475" s="33" t="s">
        <v>29986</v>
      </c>
      <c r="R6475" s="39" t="s">
        <v>5837</v>
      </c>
      <c r="S6475" s="33" t="s">
        <v>93</v>
      </c>
      <c r="T6475" s="33" t="s">
        <v>28</v>
      </c>
      <c r="U6475" s="33" t="s">
        <v>26487</v>
      </c>
      <c r="AA6475" s="33" t="s">
        <v>42844</v>
      </c>
      <c r="AB6475" s="33">
        <v>1976</v>
      </c>
      <c r="AC6475" s="103">
        <v>15284</v>
      </c>
    </row>
    <row r="6476" spans="1:29" ht="13" customHeight="1" x14ac:dyDescent="0.2">
      <c r="A6476" s="33" t="s">
        <v>5886</v>
      </c>
      <c r="B6476" s="33">
        <v>44</v>
      </c>
      <c r="C6476" s="33" t="s">
        <v>13</v>
      </c>
      <c r="D6476" s="33" t="s">
        <v>30</v>
      </c>
      <c r="F6476" s="94">
        <v>41939</v>
      </c>
      <c r="G6476" s="33" t="s">
        <v>5887</v>
      </c>
      <c r="H6476" s="33" t="s">
        <v>5888</v>
      </c>
      <c r="I6476" s="33" t="s">
        <v>55</v>
      </c>
      <c r="J6476" s="62">
        <v>33012</v>
      </c>
      <c r="K6476" s="33" t="s">
        <v>147</v>
      </c>
      <c r="L6476" s="33" t="s">
        <v>5889</v>
      </c>
      <c r="M6476" s="1" t="s">
        <v>46055</v>
      </c>
      <c r="N6476" s="33" t="s">
        <v>20</v>
      </c>
      <c r="O6476" s="33" t="s">
        <v>5890</v>
      </c>
      <c r="P6476" s="33" t="s">
        <v>947</v>
      </c>
      <c r="Q6476" s="33" t="s">
        <v>29986</v>
      </c>
      <c r="R6476" s="39" t="str">
        <f>HYPERLINK("http://www.wsvn.com/story/27025232/1-dead-in-hialeah-police-involved-shooting","http://www.wsvn.com/story/27025232/1-dead-in-hialeah-police-involved-shooting")</f>
        <v>http://www.wsvn.com/story/27025232/1-dead-in-hialeah-police-involved-shooting</v>
      </c>
      <c r="S6476" s="33" t="s">
        <v>22</v>
      </c>
      <c r="T6476" s="33" t="s">
        <v>21</v>
      </c>
      <c r="U6476" s="33" t="s">
        <v>26488</v>
      </c>
      <c r="AA6476" s="33" t="s">
        <v>42842</v>
      </c>
      <c r="AB6476" s="33">
        <v>1970</v>
      </c>
      <c r="AC6476" s="103">
        <v>15275</v>
      </c>
    </row>
    <row r="6477" spans="1:29" ht="13" customHeight="1" x14ac:dyDescent="0.2">
      <c r="A6477" s="33" t="s">
        <v>5866</v>
      </c>
      <c r="B6477" s="33">
        <v>28</v>
      </c>
      <c r="C6477" s="33" t="s">
        <v>13</v>
      </c>
      <c r="D6477" s="33" t="s">
        <v>41</v>
      </c>
      <c r="F6477" s="94">
        <v>41939</v>
      </c>
      <c r="G6477" s="33" t="s">
        <v>5867</v>
      </c>
      <c r="H6477" s="33" t="s">
        <v>5868</v>
      </c>
      <c r="I6477" s="33" t="s">
        <v>38</v>
      </c>
      <c r="J6477" s="62">
        <v>90723</v>
      </c>
      <c r="K6477" s="33" t="s">
        <v>91</v>
      </c>
      <c r="L6477" s="33" t="s">
        <v>383</v>
      </c>
      <c r="M6477" s="1" t="s">
        <v>45973</v>
      </c>
      <c r="N6477" s="33" t="s">
        <v>20</v>
      </c>
      <c r="O6477" s="33" t="s">
        <v>5869</v>
      </c>
      <c r="P6477" s="33" t="s">
        <v>45791</v>
      </c>
      <c r="Q6477" s="33" t="s">
        <v>29986</v>
      </c>
      <c r="R6477" s="39" t="s">
        <v>5870</v>
      </c>
      <c r="S6477" s="33" t="s">
        <v>22</v>
      </c>
      <c r="T6477" s="33" t="s">
        <v>45897</v>
      </c>
      <c r="U6477" s="51" t="s">
        <v>49804</v>
      </c>
      <c r="AA6477" s="33" t="s">
        <v>42842</v>
      </c>
      <c r="AB6477" s="33">
        <v>1967</v>
      </c>
      <c r="AC6477" s="103">
        <v>15274</v>
      </c>
    </row>
    <row r="6478" spans="1:29" ht="13" customHeight="1" x14ac:dyDescent="0.2">
      <c r="A6478" s="33" t="s">
        <v>5878</v>
      </c>
      <c r="B6478" s="33">
        <v>41</v>
      </c>
      <c r="C6478" s="33" t="s">
        <v>13</v>
      </c>
      <c r="D6478" s="33" t="s">
        <v>30</v>
      </c>
      <c r="F6478" s="94">
        <v>41939</v>
      </c>
      <c r="G6478" s="33" t="s">
        <v>5879</v>
      </c>
      <c r="H6478" s="33" t="s">
        <v>5880</v>
      </c>
      <c r="I6478" s="33" t="s">
        <v>337</v>
      </c>
      <c r="J6478" s="62" t="s">
        <v>5881</v>
      </c>
      <c r="K6478" s="33" t="s">
        <v>5882</v>
      </c>
      <c r="L6478" s="33" t="s">
        <v>5883</v>
      </c>
      <c r="M6478" s="1" t="s">
        <v>46147</v>
      </c>
      <c r="N6478" s="33" t="s">
        <v>20</v>
      </c>
      <c r="O6478" s="33" t="s">
        <v>5884</v>
      </c>
      <c r="P6478" s="33" t="s">
        <v>45771</v>
      </c>
      <c r="Q6478" s="33" t="s">
        <v>29986</v>
      </c>
      <c r="R6478" s="39" t="s">
        <v>5885</v>
      </c>
      <c r="S6478" s="33" t="s">
        <v>509</v>
      </c>
      <c r="T6478" s="33" t="s">
        <v>45897</v>
      </c>
      <c r="U6478" s="51" t="s">
        <v>49804</v>
      </c>
      <c r="AA6478" s="33" t="s">
        <v>42843</v>
      </c>
      <c r="AB6478" s="33">
        <v>1968</v>
      </c>
      <c r="AC6478" s="103">
        <v>15277</v>
      </c>
    </row>
    <row r="6479" spans="1:29" ht="13" customHeight="1" x14ac:dyDescent="0.2">
      <c r="A6479" s="33" t="s">
        <v>5871</v>
      </c>
      <c r="B6479" s="33">
        <v>30</v>
      </c>
      <c r="C6479" s="33" t="s">
        <v>13</v>
      </c>
      <c r="D6479" s="33" t="s">
        <v>30</v>
      </c>
      <c r="F6479" s="94">
        <v>41939</v>
      </c>
      <c r="G6479" s="33" t="s">
        <v>5872</v>
      </c>
      <c r="H6479" s="33" t="s">
        <v>5873</v>
      </c>
      <c r="I6479" s="33" t="s">
        <v>55</v>
      </c>
      <c r="J6479" s="62" t="s">
        <v>5874</v>
      </c>
      <c r="K6479" s="33" t="s">
        <v>1049</v>
      </c>
      <c r="L6479" s="33" t="s">
        <v>5875</v>
      </c>
      <c r="M6479" s="1" t="s">
        <v>46601</v>
      </c>
      <c r="N6479" s="33" t="s">
        <v>362</v>
      </c>
      <c r="O6479" s="33" t="s">
        <v>5876</v>
      </c>
      <c r="P6479" s="33" t="s">
        <v>49738</v>
      </c>
      <c r="Q6479" s="33" t="s">
        <v>29986</v>
      </c>
      <c r="R6479" s="39" t="s">
        <v>5877</v>
      </c>
      <c r="S6479" s="33" t="s">
        <v>509</v>
      </c>
      <c r="T6479" s="33" t="s">
        <v>28</v>
      </c>
      <c r="U6479" s="33" t="s">
        <v>26487</v>
      </c>
      <c r="AA6479" s="33" t="s">
        <v>42842</v>
      </c>
      <c r="AB6479" s="33">
        <v>1969</v>
      </c>
      <c r="AC6479" s="103">
        <v>15279</v>
      </c>
    </row>
    <row r="6480" spans="1:29" ht="13" customHeight="1" x14ac:dyDescent="0.2">
      <c r="A6480" s="33" t="s">
        <v>5896</v>
      </c>
      <c r="B6480" s="33">
        <v>18</v>
      </c>
      <c r="C6480" s="33" t="s">
        <v>13</v>
      </c>
      <c r="D6480" s="33" t="s">
        <v>30</v>
      </c>
      <c r="E6480" s="33" t="s">
        <v>5897</v>
      </c>
      <c r="F6480" s="94">
        <v>41938</v>
      </c>
      <c r="G6480" s="33" t="s">
        <v>5898</v>
      </c>
      <c r="H6480" s="33" t="s">
        <v>632</v>
      </c>
      <c r="I6480" s="33" t="s">
        <v>336</v>
      </c>
      <c r="J6480" s="62" t="s">
        <v>5899</v>
      </c>
      <c r="K6480" s="33" t="s">
        <v>633</v>
      </c>
      <c r="L6480" s="33" t="s">
        <v>634</v>
      </c>
      <c r="M6480" s="1" t="s">
        <v>46680</v>
      </c>
      <c r="N6480" s="33" t="s">
        <v>20</v>
      </c>
      <c r="O6480" s="33" t="s">
        <v>5900</v>
      </c>
      <c r="P6480" s="33" t="s">
        <v>45771</v>
      </c>
      <c r="Q6480" s="33" t="s">
        <v>29986</v>
      </c>
      <c r="R6480" s="39" t="s">
        <v>5901</v>
      </c>
      <c r="S6480" s="33" t="s">
        <v>509</v>
      </c>
      <c r="T6480" s="33" t="s">
        <v>21</v>
      </c>
      <c r="U6480" s="33" t="s">
        <v>26689</v>
      </c>
      <c r="AA6480" s="33" t="s">
        <v>42842</v>
      </c>
      <c r="AB6480" s="33">
        <v>1965</v>
      </c>
      <c r="AC6480" s="103">
        <v>15271</v>
      </c>
    </row>
    <row r="6481" spans="1:29" ht="13" customHeight="1" x14ac:dyDescent="0.2">
      <c r="A6481" s="33" t="s">
        <v>5891</v>
      </c>
      <c r="B6481" s="33">
        <v>29</v>
      </c>
      <c r="C6481" s="33" t="s">
        <v>13</v>
      </c>
      <c r="D6481" s="33" t="s">
        <v>78</v>
      </c>
      <c r="F6481" s="94">
        <v>41938</v>
      </c>
      <c r="G6481" s="33" t="s">
        <v>5892</v>
      </c>
      <c r="H6481" s="33" t="s">
        <v>697</v>
      </c>
      <c r="I6481" s="33" t="s">
        <v>392</v>
      </c>
      <c r="J6481" s="62" t="s">
        <v>5893</v>
      </c>
      <c r="K6481" s="33" t="s">
        <v>697</v>
      </c>
      <c r="L6481" s="33" t="s">
        <v>536</v>
      </c>
      <c r="M6481" s="1" t="s">
        <v>45963</v>
      </c>
      <c r="N6481" s="33" t="s">
        <v>20</v>
      </c>
      <c r="O6481" s="33" t="s">
        <v>5894</v>
      </c>
      <c r="P6481" s="33" t="s">
        <v>947</v>
      </c>
      <c r="Q6481" s="33" t="s">
        <v>29986</v>
      </c>
      <c r="R6481" s="39" t="s">
        <v>5895</v>
      </c>
      <c r="S6481" s="33" t="s">
        <v>22</v>
      </c>
      <c r="T6481" s="33" t="s">
        <v>21</v>
      </c>
      <c r="U6481" s="33" t="s">
        <v>26682</v>
      </c>
      <c r="AA6481" s="33" t="s">
        <v>42842</v>
      </c>
      <c r="AB6481" s="33">
        <v>1966</v>
      </c>
      <c r="AC6481" s="103">
        <v>15272</v>
      </c>
    </row>
    <row r="6482" spans="1:29" ht="13" customHeight="1" x14ac:dyDescent="0.2">
      <c r="A6482" s="33" t="s">
        <v>5926</v>
      </c>
      <c r="B6482" s="33">
        <v>27</v>
      </c>
      <c r="C6482" s="33" t="s">
        <v>13</v>
      </c>
      <c r="D6482" s="33" t="s">
        <v>30</v>
      </c>
      <c r="F6482" s="94">
        <v>41937</v>
      </c>
      <c r="G6482" s="33" t="s">
        <v>5927</v>
      </c>
      <c r="H6482" s="33" t="s">
        <v>5928</v>
      </c>
      <c r="I6482" s="33" t="s">
        <v>38</v>
      </c>
      <c r="J6482" s="62" t="s">
        <v>5929</v>
      </c>
      <c r="K6482" s="33" t="s">
        <v>995</v>
      </c>
      <c r="L6482" s="33" t="s">
        <v>5930</v>
      </c>
      <c r="M6482" s="1" t="s">
        <v>46974</v>
      </c>
      <c r="N6482" s="33" t="s">
        <v>20</v>
      </c>
      <c r="O6482" s="33" t="s">
        <v>5931</v>
      </c>
      <c r="P6482" s="33" t="s">
        <v>45771</v>
      </c>
      <c r="Q6482" s="33" t="s">
        <v>29986</v>
      </c>
      <c r="R6482" s="39" t="s">
        <v>5932</v>
      </c>
      <c r="S6482" s="33" t="s">
        <v>93</v>
      </c>
      <c r="T6482" s="33" t="s">
        <v>21</v>
      </c>
      <c r="U6482" s="33" t="s">
        <v>26689</v>
      </c>
      <c r="AA6482" s="33" t="s">
        <v>42842</v>
      </c>
      <c r="AB6482" s="33">
        <v>1963</v>
      </c>
      <c r="AC6482" s="103">
        <v>15264</v>
      </c>
    </row>
    <row r="6483" spans="1:29" ht="13" customHeight="1" x14ac:dyDescent="0.2">
      <c r="A6483" s="33" t="s">
        <v>5917</v>
      </c>
      <c r="B6483" s="33">
        <v>27</v>
      </c>
      <c r="C6483" s="33" t="s">
        <v>13</v>
      </c>
      <c r="D6483" s="33" t="s">
        <v>30</v>
      </c>
      <c r="E6483" s="33" t="s">
        <v>5918</v>
      </c>
      <c r="F6483" s="94">
        <v>41937</v>
      </c>
      <c r="G6483" s="33" t="s">
        <v>5919</v>
      </c>
      <c r="H6483" s="33" t="s">
        <v>5920</v>
      </c>
      <c r="I6483" s="33" t="s">
        <v>915</v>
      </c>
      <c r="J6483" s="62" t="s">
        <v>5921</v>
      </c>
      <c r="K6483" s="33" t="s">
        <v>5922</v>
      </c>
      <c r="L6483" s="33" t="s">
        <v>5923</v>
      </c>
      <c r="M6483" s="1" t="s">
        <v>45907</v>
      </c>
      <c r="N6483" s="33" t="s">
        <v>20</v>
      </c>
      <c r="O6483" s="33" t="s">
        <v>5924</v>
      </c>
      <c r="P6483" s="33" t="s">
        <v>45771</v>
      </c>
      <c r="Q6483" s="33" t="s">
        <v>29986</v>
      </c>
      <c r="R6483" s="39" t="s">
        <v>5925</v>
      </c>
      <c r="S6483" s="33" t="s">
        <v>93</v>
      </c>
      <c r="T6483" s="33" t="s">
        <v>21</v>
      </c>
      <c r="U6483" s="33" t="s">
        <v>26689</v>
      </c>
      <c r="AA6483" s="33" t="s">
        <v>42842</v>
      </c>
      <c r="AB6483" s="33">
        <v>1962</v>
      </c>
      <c r="AC6483" s="103">
        <v>15266</v>
      </c>
    </row>
    <row r="6484" spans="1:29" ht="13" customHeight="1" x14ac:dyDescent="0.2">
      <c r="A6484" s="33" t="s">
        <v>5902</v>
      </c>
      <c r="B6484" s="33">
        <v>29</v>
      </c>
      <c r="C6484" s="33" t="s">
        <v>13</v>
      </c>
      <c r="D6484" s="33" t="s">
        <v>78</v>
      </c>
      <c r="F6484" s="94">
        <v>41937</v>
      </c>
      <c r="G6484" s="33" t="s">
        <v>5903</v>
      </c>
      <c r="H6484" s="33" t="s">
        <v>5904</v>
      </c>
      <c r="I6484" s="33" t="s">
        <v>37</v>
      </c>
      <c r="J6484" s="62" t="s">
        <v>5905</v>
      </c>
      <c r="K6484" s="33" t="s">
        <v>81</v>
      </c>
      <c r="L6484" s="33" t="s">
        <v>5906</v>
      </c>
      <c r="M6484" s="1" t="s">
        <v>48453</v>
      </c>
      <c r="N6484" s="33" t="s">
        <v>20</v>
      </c>
      <c r="O6484" s="33" t="s">
        <v>5907</v>
      </c>
      <c r="P6484" s="33" t="s">
        <v>504</v>
      </c>
      <c r="Q6484" s="33" t="s">
        <v>29986</v>
      </c>
      <c r="R6484" s="39" t="s">
        <v>5908</v>
      </c>
      <c r="S6484" s="33" t="s">
        <v>93</v>
      </c>
      <c r="T6484" s="33" t="s">
        <v>21</v>
      </c>
      <c r="U6484" s="33" t="s">
        <v>26689</v>
      </c>
      <c r="AA6484" s="33" t="s">
        <v>42844</v>
      </c>
      <c r="AB6484" s="33">
        <v>1961</v>
      </c>
      <c r="AC6484" s="103">
        <v>15263</v>
      </c>
    </row>
    <row r="6485" spans="1:29" ht="13" customHeight="1" x14ac:dyDescent="0.2">
      <c r="A6485" s="33" t="s">
        <v>5910</v>
      </c>
      <c r="B6485" s="33">
        <v>39</v>
      </c>
      <c r="C6485" s="33" t="s">
        <v>13</v>
      </c>
      <c r="D6485" s="33" t="s">
        <v>41</v>
      </c>
      <c r="E6485" s="33" t="s">
        <v>5911</v>
      </c>
      <c r="F6485" s="94">
        <v>41937</v>
      </c>
      <c r="G6485" s="33" t="s">
        <v>5912</v>
      </c>
      <c r="H6485" s="33" t="s">
        <v>5913</v>
      </c>
      <c r="I6485" s="33" t="s">
        <v>220</v>
      </c>
      <c r="J6485" s="62" t="s">
        <v>5914</v>
      </c>
      <c r="K6485" s="33" t="s">
        <v>561</v>
      </c>
      <c r="L6485" s="33" t="s">
        <v>5915</v>
      </c>
      <c r="M6485" s="1" t="s">
        <v>46157</v>
      </c>
      <c r="N6485" s="33" t="s">
        <v>20</v>
      </c>
      <c r="O6485" s="33" t="s">
        <v>5916</v>
      </c>
      <c r="P6485" s="33" t="s">
        <v>504</v>
      </c>
      <c r="Q6485" s="33" t="s">
        <v>29986</v>
      </c>
      <c r="R6485" s="39" t="s">
        <v>4816</v>
      </c>
      <c r="S6485" s="33" t="s">
        <v>509</v>
      </c>
      <c r="T6485" s="33" t="s">
        <v>21</v>
      </c>
      <c r="U6485" s="33" t="s">
        <v>26682</v>
      </c>
      <c r="AA6485" s="33" t="s">
        <v>42844</v>
      </c>
      <c r="AB6485" s="33">
        <v>1964</v>
      </c>
      <c r="AC6485" s="103">
        <v>15267</v>
      </c>
    </row>
    <row r="6486" spans="1:29" ht="13" customHeight="1" x14ac:dyDescent="0.2">
      <c r="A6486" s="33" t="s">
        <v>5937</v>
      </c>
      <c r="B6486" s="33">
        <v>23</v>
      </c>
      <c r="C6486" s="33" t="s">
        <v>13</v>
      </c>
      <c r="D6486" s="33" t="s">
        <v>41</v>
      </c>
      <c r="F6486" s="94">
        <v>41936</v>
      </c>
      <c r="G6486" s="33" t="s">
        <v>5938</v>
      </c>
      <c r="H6486" s="33" t="s">
        <v>515</v>
      </c>
      <c r="I6486" s="33" t="s">
        <v>111</v>
      </c>
      <c r="J6486" s="62" t="s">
        <v>5939</v>
      </c>
      <c r="K6486" s="33" t="s">
        <v>516</v>
      </c>
      <c r="L6486" s="33" t="s">
        <v>4345</v>
      </c>
      <c r="M6486" s="1" t="s">
        <v>46425</v>
      </c>
      <c r="N6486" s="33" t="s">
        <v>20</v>
      </c>
      <c r="O6486" s="33" t="s">
        <v>5940</v>
      </c>
      <c r="P6486" s="33" t="s">
        <v>947</v>
      </c>
      <c r="Q6486" s="33" t="s">
        <v>29986</v>
      </c>
      <c r="R6486"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486" s="33" t="s">
        <v>93</v>
      </c>
      <c r="T6486" s="33" t="s">
        <v>21</v>
      </c>
      <c r="U6486" s="33" t="s">
        <v>26689</v>
      </c>
      <c r="AA6486" s="33" t="s">
        <v>42844</v>
      </c>
      <c r="AB6486" s="33">
        <v>1956</v>
      </c>
      <c r="AC6486" s="103">
        <v>15258</v>
      </c>
    </row>
    <row r="6487" spans="1:29" ht="13" customHeight="1" x14ac:dyDescent="0.2">
      <c r="A6487" s="33" t="s">
        <v>5958</v>
      </c>
      <c r="B6487" s="33">
        <v>34</v>
      </c>
      <c r="C6487" s="33" t="s">
        <v>13</v>
      </c>
      <c r="D6487" s="33" t="s">
        <v>30</v>
      </c>
      <c r="E6487" s="33" t="s">
        <v>5959</v>
      </c>
      <c r="F6487" s="94">
        <v>41936</v>
      </c>
      <c r="G6487" s="33" t="s">
        <v>5960</v>
      </c>
      <c r="H6487" s="33" t="s">
        <v>5961</v>
      </c>
      <c r="I6487" s="33" t="s">
        <v>55</v>
      </c>
      <c r="J6487" s="62" t="s">
        <v>5962</v>
      </c>
      <c r="K6487" s="33" t="s">
        <v>3558</v>
      </c>
      <c r="L6487" s="33" t="s">
        <v>5963</v>
      </c>
      <c r="M6487" s="1" t="s">
        <v>47323</v>
      </c>
      <c r="N6487" s="33" t="s">
        <v>20</v>
      </c>
      <c r="O6487" s="33" t="s">
        <v>5964</v>
      </c>
      <c r="P6487" s="33" t="s">
        <v>504</v>
      </c>
      <c r="Q6487" s="33" t="s">
        <v>29986</v>
      </c>
      <c r="R6487" s="39" t="s">
        <v>5965</v>
      </c>
      <c r="S6487" s="33" t="s">
        <v>93</v>
      </c>
      <c r="T6487" s="33" t="s">
        <v>21</v>
      </c>
      <c r="U6487" s="33" t="s">
        <v>26682</v>
      </c>
      <c r="AA6487" s="33" t="s">
        <v>42844</v>
      </c>
      <c r="AB6487" s="33">
        <v>1959</v>
      </c>
      <c r="AC6487" s="103">
        <v>15257</v>
      </c>
    </row>
    <row r="6488" spans="1:29" ht="13" customHeight="1" x14ac:dyDescent="0.2">
      <c r="A6488" s="33" t="s">
        <v>5966</v>
      </c>
      <c r="B6488" s="33">
        <v>36</v>
      </c>
      <c r="C6488" s="33" t="s">
        <v>13</v>
      </c>
      <c r="D6488" s="33" t="s">
        <v>30</v>
      </c>
      <c r="E6488" s="33" t="s">
        <v>5967</v>
      </c>
      <c r="F6488" s="94">
        <v>41936</v>
      </c>
      <c r="G6488" s="33" t="s">
        <v>5968</v>
      </c>
      <c r="H6488" s="33" t="s">
        <v>5969</v>
      </c>
      <c r="I6488" s="33" t="s">
        <v>18</v>
      </c>
      <c r="J6488" s="62" t="s">
        <v>5970</v>
      </c>
      <c r="K6488" s="33" t="s">
        <v>5971</v>
      </c>
      <c r="L6488" s="33" t="s">
        <v>5972</v>
      </c>
      <c r="M6488" s="1" t="s">
        <v>47865</v>
      </c>
      <c r="N6488" s="33" t="s">
        <v>20</v>
      </c>
      <c r="O6488" s="33" t="s">
        <v>5973</v>
      </c>
      <c r="P6488" s="33" t="s">
        <v>45771</v>
      </c>
      <c r="Q6488" s="33" t="s">
        <v>29986</v>
      </c>
      <c r="R6488" s="39" t="s">
        <v>5974</v>
      </c>
      <c r="S6488" s="33" t="s">
        <v>93</v>
      </c>
      <c r="T6488" s="33" t="s">
        <v>21</v>
      </c>
      <c r="U6488" s="33" t="s">
        <v>26689</v>
      </c>
      <c r="AA6488" s="33" t="s">
        <v>42843</v>
      </c>
      <c r="AB6488" s="33">
        <v>1957</v>
      </c>
      <c r="AC6488" s="103">
        <v>15256</v>
      </c>
    </row>
    <row r="6489" spans="1:29" ht="13" customHeight="1" x14ac:dyDescent="0.2">
      <c r="A6489" s="33" t="s">
        <v>5933</v>
      </c>
      <c r="B6489" s="33">
        <v>38</v>
      </c>
      <c r="C6489" s="33" t="s">
        <v>13</v>
      </c>
      <c r="D6489" s="33" t="s">
        <v>78</v>
      </c>
      <c r="F6489" s="94">
        <v>41936</v>
      </c>
      <c r="G6489" s="33" t="s">
        <v>5934</v>
      </c>
      <c r="H6489" s="33" t="s">
        <v>5458</v>
      </c>
      <c r="I6489" s="33" t="s">
        <v>337</v>
      </c>
      <c r="J6489" s="62">
        <v>28314</v>
      </c>
      <c r="K6489" s="33" t="s">
        <v>2894</v>
      </c>
      <c r="L6489" s="33" t="s">
        <v>5935</v>
      </c>
      <c r="M6489" s="1" t="s">
        <v>48454</v>
      </c>
      <c r="N6489" s="33" t="s">
        <v>20</v>
      </c>
      <c r="O6489" s="33" t="s">
        <v>5936</v>
      </c>
      <c r="P6489" s="33" t="s">
        <v>947</v>
      </c>
      <c r="Q6489" s="33" t="s">
        <v>29986</v>
      </c>
      <c r="R6489"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489" s="33" t="s">
        <v>22</v>
      </c>
      <c r="T6489" s="33" t="s">
        <v>21</v>
      </c>
      <c r="U6489" s="33" t="s">
        <v>26682</v>
      </c>
      <c r="AA6489" s="33" t="s">
        <v>42844</v>
      </c>
      <c r="AB6489" s="33">
        <v>1958</v>
      </c>
      <c r="AC6489" s="103">
        <v>15255</v>
      </c>
    </row>
    <row r="6490" spans="1:29" ht="13" customHeight="1" x14ac:dyDescent="0.2">
      <c r="A6490" s="33" t="s">
        <v>5948</v>
      </c>
      <c r="B6490" s="33">
        <v>39</v>
      </c>
      <c r="C6490" s="33" t="s">
        <v>13</v>
      </c>
      <c r="D6490" s="33" t="s">
        <v>30</v>
      </c>
      <c r="E6490" s="33" t="s">
        <v>5949</v>
      </c>
      <c r="F6490" s="94">
        <v>41936</v>
      </c>
      <c r="G6490" s="33" t="s">
        <v>5950</v>
      </c>
      <c r="H6490" s="33" t="s">
        <v>5951</v>
      </c>
      <c r="I6490" s="33" t="s">
        <v>373</v>
      </c>
      <c r="J6490" s="62" t="s">
        <v>5952</v>
      </c>
      <c r="K6490" s="33" t="s">
        <v>5953</v>
      </c>
      <c r="L6490" s="33" t="s">
        <v>5954</v>
      </c>
      <c r="M6490" s="1" t="s">
        <v>48929</v>
      </c>
      <c r="N6490" s="33" t="s">
        <v>5955</v>
      </c>
      <c r="O6490" s="33" t="s">
        <v>5956</v>
      </c>
      <c r="P6490" s="33" t="s">
        <v>43587</v>
      </c>
      <c r="Q6490" s="33" t="s">
        <v>29986</v>
      </c>
      <c r="R6490" s="39" t="s">
        <v>5957</v>
      </c>
      <c r="S6490" s="33" t="s">
        <v>901</v>
      </c>
      <c r="T6490" s="33" t="s">
        <v>21</v>
      </c>
      <c r="U6490" s="33" t="s">
        <v>26682</v>
      </c>
      <c r="AA6490" s="33" t="s">
        <v>42844</v>
      </c>
      <c r="AB6490" s="33">
        <v>1960</v>
      </c>
      <c r="AC6490" s="103">
        <v>15259</v>
      </c>
    </row>
    <row r="6491" spans="1:29" ht="13" customHeight="1" x14ac:dyDescent="0.2">
      <c r="A6491" s="33" t="s">
        <v>6001</v>
      </c>
      <c r="B6491" s="33">
        <v>25</v>
      </c>
      <c r="C6491" s="33" t="s">
        <v>13</v>
      </c>
      <c r="D6491" s="33" t="s">
        <v>41</v>
      </c>
      <c r="E6491" s="33" t="s">
        <v>6002</v>
      </c>
      <c r="F6491" s="94">
        <v>41935</v>
      </c>
      <c r="G6491" s="33" t="s">
        <v>6003</v>
      </c>
      <c r="H6491" s="33" t="s">
        <v>6004</v>
      </c>
      <c r="I6491" s="33" t="s">
        <v>39</v>
      </c>
      <c r="J6491" s="62" t="s">
        <v>6005</v>
      </c>
      <c r="K6491" s="33" t="s">
        <v>6006</v>
      </c>
      <c r="L6491" s="33" t="s">
        <v>6007</v>
      </c>
      <c r="M6491" s="1" t="s">
        <v>48455</v>
      </c>
      <c r="N6491" s="33" t="s">
        <v>20</v>
      </c>
      <c r="O6491" s="33" t="s">
        <v>36681</v>
      </c>
      <c r="P6491" s="33" t="s">
        <v>947</v>
      </c>
      <c r="Q6491" s="33" t="s">
        <v>29986</v>
      </c>
      <c r="R6491" s="39" t="s">
        <v>6008</v>
      </c>
      <c r="S6491" s="33" t="s">
        <v>93</v>
      </c>
      <c r="T6491" s="33" t="s">
        <v>21</v>
      </c>
      <c r="U6491" s="33" t="s">
        <v>26689</v>
      </c>
      <c r="AA6491" s="33" t="s">
        <v>42844</v>
      </c>
      <c r="AB6491" s="33">
        <v>1951</v>
      </c>
      <c r="AC6491" s="103">
        <v>15248</v>
      </c>
    </row>
    <row r="6492" spans="1:29" ht="13" customHeight="1" x14ac:dyDescent="0.2">
      <c r="A6492" s="33" t="s">
        <v>5989</v>
      </c>
      <c r="B6492" s="33">
        <v>32</v>
      </c>
      <c r="C6492" s="33" t="s">
        <v>13</v>
      </c>
      <c r="D6492" s="33" t="s">
        <v>78</v>
      </c>
      <c r="E6492" s="33" t="s">
        <v>5990</v>
      </c>
      <c r="F6492" s="94">
        <v>41935</v>
      </c>
      <c r="G6492" s="33" t="s">
        <v>5991</v>
      </c>
      <c r="H6492" s="33" t="s">
        <v>697</v>
      </c>
      <c r="I6492" s="33" t="s">
        <v>392</v>
      </c>
      <c r="J6492" s="62" t="s">
        <v>2461</v>
      </c>
      <c r="K6492" s="33" t="s">
        <v>2462</v>
      </c>
      <c r="L6492" s="33" t="s">
        <v>536</v>
      </c>
      <c r="M6492" s="1" t="s">
        <v>45963</v>
      </c>
      <c r="N6492" s="33" t="s">
        <v>20</v>
      </c>
      <c r="O6492" s="33" t="s">
        <v>5992</v>
      </c>
      <c r="P6492" s="33" t="s">
        <v>947</v>
      </c>
      <c r="Q6492" s="33" t="s">
        <v>29986</v>
      </c>
      <c r="R6492" s="39" t="str">
        <f>HYPERLINK("http://www.nydailynews.com/new-york/nyc-crime/police-shoots-kills-man-ax-queens-article-1.1984914","http://www.nydailynews.com/new-york/nyc-crime/police-shoots-kills-man-ax-queens-article-1.1984914")</f>
        <v>http://www.nydailynews.com/new-york/nyc-crime/police-shoots-kills-man-ax-queens-article-1.1984914</v>
      </c>
      <c r="S6492" s="33" t="s">
        <v>93</v>
      </c>
      <c r="T6492" s="33" t="s">
        <v>21</v>
      </c>
      <c r="U6492" s="33" t="s">
        <v>26497</v>
      </c>
      <c r="AA6492" s="33" t="s">
        <v>42842</v>
      </c>
      <c r="AB6492" s="33">
        <v>1952</v>
      </c>
      <c r="AC6492" s="103">
        <v>15250</v>
      </c>
    </row>
    <row r="6493" spans="1:29" ht="13" customHeight="1" x14ac:dyDescent="0.2">
      <c r="A6493" s="33" t="s">
        <v>5993</v>
      </c>
      <c r="B6493" s="33">
        <v>43</v>
      </c>
      <c r="C6493" s="33" t="s">
        <v>13</v>
      </c>
      <c r="D6493" s="33" t="s">
        <v>41</v>
      </c>
      <c r="E6493" s="33" t="s">
        <v>5994</v>
      </c>
      <c r="F6493" s="94">
        <v>41935</v>
      </c>
      <c r="G6493" s="33" t="s">
        <v>5995</v>
      </c>
      <c r="H6493" s="33" t="s">
        <v>5996</v>
      </c>
      <c r="I6493" s="33" t="s">
        <v>111</v>
      </c>
      <c r="J6493" s="62" t="s">
        <v>5997</v>
      </c>
      <c r="K6493" s="33" t="s">
        <v>582</v>
      </c>
      <c r="L6493" s="33" t="s">
        <v>5998</v>
      </c>
      <c r="M6493" s="1" t="s">
        <v>47502</v>
      </c>
      <c r="N6493" s="33" t="s">
        <v>20</v>
      </c>
      <c r="O6493" s="33" t="s">
        <v>5999</v>
      </c>
      <c r="P6493" s="33" t="s">
        <v>947</v>
      </c>
      <c r="Q6493" s="33" t="s">
        <v>29986</v>
      </c>
      <c r="R6493" s="39" t="s">
        <v>6000</v>
      </c>
      <c r="S6493" s="33" t="s">
        <v>901</v>
      </c>
      <c r="T6493" s="33" t="s">
        <v>21</v>
      </c>
      <c r="U6493" s="33" t="s">
        <v>26505</v>
      </c>
      <c r="AA6493" s="33" t="s">
        <v>42844</v>
      </c>
      <c r="AB6493" s="33">
        <v>1953</v>
      </c>
      <c r="AC6493" s="103">
        <v>15249</v>
      </c>
    </row>
    <row r="6494" spans="1:29" ht="13" customHeight="1" x14ac:dyDescent="0.2">
      <c r="A6494" s="33" t="s">
        <v>5981</v>
      </c>
      <c r="B6494" s="33">
        <v>38</v>
      </c>
      <c r="C6494" s="33" t="s">
        <v>13</v>
      </c>
      <c r="D6494" s="33" t="s">
        <v>78</v>
      </c>
      <c r="F6494" s="94">
        <v>41935</v>
      </c>
      <c r="G6494" s="33" t="s">
        <v>5982</v>
      </c>
      <c r="H6494" s="33" t="s">
        <v>5983</v>
      </c>
      <c r="I6494" s="33" t="s">
        <v>45</v>
      </c>
      <c r="J6494" s="62" t="s">
        <v>5984</v>
      </c>
      <c r="K6494" s="33" t="s">
        <v>5985</v>
      </c>
      <c r="L6494" s="33" t="s">
        <v>5986</v>
      </c>
      <c r="M6494" s="1" t="s">
        <v>46276</v>
      </c>
      <c r="N6494" s="33" t="s">
        <v>20</v>
      </c>
      <c r="O6494" s="33" t="s">
        <v>5987</v>
      </c>
      <c r="P6494" s="33" t="s">
        <v>947</v>
      </c>
      <c r="Q6494" s="33" t="s">
        <v>29986</v>
      </c>
      <c r="R6494" s="39" t="s">
        <v>5988</v>
      </c>
      <c r="S6494" s="33" t="s">
        <v>901</v>
      </c>
      <c r="T6494" s="33" t="s">
        <v>45897</v>
      </c>
      <c r="U6494" s="51" t="s">
        <v>49804</v>
      </c>
      <c r="AA6494" s="33" t="s">
        <v>42844</v>
      </c>
      <c r="AB6494" s="33">
        <v>1954</v>
      </c>
      <c r="AC6494" s="103">
        <v>15247</v>
      </c>
    </row>
    <row r="6495" spans="1:29" ht="13" customHeight="1" x14ac:dyDescent="0.2">
      <c r="A6495" s="33" t="s">
        <v>5975</v>
      </c>
      <c r="B6495" s="33">
        <v>25</v>
      </c>
      <c r="C6495" s="33" t="s">
        <v>13</v>
      </c>
      <c r="D6495" s="33" t="s">
        <v>14</v>
      </c>
      <c r="F6495" s="94">
        <v>41935</v>
      </c>
      <c r="G6495" s="33" t="s">
        <v>5976</v>
      </c>
      <c r="H6495" s="33" t="s">
        <v>5977</v>
      </c>
      <c r="I6495" s="33" t="s">
        <v>249</v>
      </c>
      <c r="J6495" s="62" t="s">
        <v>5978</v>
      </c>
      <c r="K6495" s="33" t="s">
        <v>524</v>
      </c>
      <c r="L6495" s="33" t="s">
        <v>894</v>
      </c>
      <c r="M6495" s="1" t="s">
        <v>45955</v>
      </c>
      <c r="N6495" s="33" t="s">
        <v>20</v>
      </c>
      <c r="O6495" s="33" t="s">
        <v>5979</v>
      </c>
      <c r="P6495" s="33" t="s">
        <v>45771</v>
      </c>
      <c r="Q6495" s="33" t="s">
        <v>29986</v>
      </c>
      <c r="R6495" s="39" t="s">
        <v>5980</v>
      </c>
      <c r="S6495" s="33" t="s">
        <v>509</v>
      </c>
      <c r="T6495" s="33" t="s">
        <v>350</v>
      </c>
      <c r="U6495" s="33" t="s">
        <v>26775</v>
      </c>
      <c r="AA6495" s="33" t="s">
        <v>49699</v>
      </c>
      <c r="AB6495" s="33">
        <v>1955</v>
      </c>
      <c r="AC6495" s="103">
        <v>15246</v>
      </c>
    </row>
    <row r="6496" spans="1:29" ht="13" customHeight="1" x14ac:dyDescent="0.2">
      <c r="A6496" s="33" t="s">
        <v>6009</v>
      </c>
      <c r="B6496" s="33">
        <v>27</v>
      </c>
      <c r="C6496" s="33" t="s">
        <v>13</v>
      </c>
      <c r="D6496" s="33" t="s">
        <v>41</v>
      </c>
      <c r="E6496" s="33" t="s">
        <v>6010</v>
      </c>
      <c r="F6496" s="94">
        <v>41934</v>
      </c>
      <c r="G6496" s="33" t="s">
        <v>6011</v>
      </c>
      <c r="H6496" s="33" t="s">
        <v>1119</v>
      </c>
      <c r="I6496" s="33" t="s">
        <v>66</v>
      </c>
      <c r="J6496" s="62" t="s">
        <v>6012</v>
      </c>
      <c r="K6496" s="33" t="s">
        <v>1120</v>
      </c>
      <c r="L6496" s="33" t="s">
        <v>1121</v>
      </c>
      <c r="M6496" s="1" t="s">
        <v>46360</v>
      </c>
      <c r="N6496" s="33" t="s">
        <v>20</v>
      </c>
      <c r="O6496" s="33" t="s">
        <v>6013</v>
      </c>
      <c r="P6496" s="33" t="s">
        <v>947</v>
      </c>
      <c r="Q6496" s="33" t="s">
        <v>29986</v>
      </c>
      <c r="R6496" s="39" t="s">
        <v>6014</v>
      </c>
      <c r="S6496" s="33" t="s">
        <v>93</v>
      </c>
      <c r="T6496" s="33" t="s">
        <v>21</v>
      </c>
      <c r="U6496" s="33" t="s">
        <v>42867</v>
      </c>
      <c r="AA6496" s="33" t="s">
        <v>42844</v>
      </c>
      <c r="AB6496" s="33">
        <v>1950</v>
      </c>
      <c r="AC6496" s="103">
        <v>15245</v>
      </c>
    </row>
    <row r="6497" spans="1:29" ht="13" customHeight="1" x14ac:dyDescent="0.2">
      <c r="A6497" s="33" t="s">
        <v>6016</v>
      </c>
      <c r="B6497" s="33">
        <v>35</v>
      </c>
      <c r="C6497" s="33" t="s">
        <v>13</v>
      </c>
      <c r="D6497" s="33" t="s">
        <v>41</v>
      </c>
      <c r="F6497" s="94">
        <v>41933</v>
      </c>
      <c r="G6497" s="33" t="s">
        <v>6017</v>
      </c>
      <c r="H6497" s="33" t="s">
        <v>6018</v>
      </c>
      <c r="I6497" s="33" t="s">
        <v>220</v>
      </c>
      <c r="J6497" s="62" t="s">
        <v>6019</v>
      </c>
      <c r="K6497" s="33" t="s">
        <v>1352</v>
      </c>
      <c r="L6497" s="33" t="s">
        <v>6020</v>
      </c>
      <c r="M6497" s="1" t="s">
        <v>47660</v>
      </c>
      <c r="N6497" s="33" t="s">
        <v>20</v>
      </c>
      <c r="O6497" s="33" t="s">
        <v>6021</v>
      </c>
      <c r="P6497" s="33" t="s">
        <v>947</v>
      </c>
      <c r="Q6497" s="33" t="s">
        <v>29986</v>
      </c>
      <c r="R6497" s="39" t="s">
        <v>6022</v>
      </c>
      <c r="S6497" s="33" t="s">
        <v>509</v>
      </c>
      <c r="T6497" s="33" t="s">
        <v>28</v>
      </c>
      <c r="U6497" s="33" t="s">
        <v>26487</v>
      </c>
      <c r="AA6497" s="33" t="s">
        <v>42844</v>
      </c>
      <c r="AB6497" s="33">
        <v>1949</v>
      </c>
      <c r="AC6497" s="103">
        <v>15243</v>
      </c>
    </row>
    <row r="6498" spans="1:29" ht="13" customHeight="1" x14ac:dyDescent="0.2">
      <c r="A6498" s="33" t="s">
        <v>6023</v>
      </c>
      <c r="B6498" s="33">
        <v>17</v>
      </c>
      <c r="C6498" s="33" t="s">
        <v>13</v>
      </c>
      <c r="D6498" s="33" t="s">
        <v>78</v>
      </c>
      <c r="F6498" s="94">
        <v>41932</v>
      </c>
      <c r="G6498" s="33" t="s">
        <v>6024</v>
      </c>
      <c r="H6498" s="33" t="s">
        <v>80</v>
      </c>
      <c r="I6498" s="33" t="s">
        <v>37</v>
      </c>
      <c r="J6498" s="62" t="s">
        <v>6025</v>
      </c>
      <c r="K6498" s="33" t="s">
        <v>81</v>
      </c>
      <c r="L6498" s="33" t="s">
        <v>82</v>
      </c>
      <c r="M6498" s="1" t="s">
        <v>46250</v>
      </c>
      <c r="N6498" s="33" t="s">
        <v>20</v>
      </c>
      <c r="O6498" s="33" t="s">
        <v>6026</v>
      </c>
      <c r="P6498" s="33" t="s">
        <v>25665</v>
      </c>
      <c r="Q6498" s="33" t="s">
        <v>1081</v>
      </c>
      <c r="R6498" s="39" t="s">
        <v>6027</v>
      </c>
      <c r="S6498" s="33" t="s">
        <v>93</v>
      </c>
      <c r="T6498" s="33" t="s">
        <v>21</v>
      </c>
      <c r="U6498" s="33" t="s">
        <v>26682</v>
      </c>
      <c r="AA6498" s="33" t="s">
        <v>42842</v>
      </c>
      <c r="AB6498" s="33">
        <v>1946</v>
      </c>
      <c r="AC6498" s="103">
        <v>15238</v>
      </c>
    </row>
    <row r="6499" spans="1:29" ht="13" customHeight="1" x14ac:dyDescent="0.2">
      <c r="A6499" s="33" t="s">
        <v>6035</v>
      </c>
      <c r="B6499" s="33">
        <v>22</v>
      </c>
      <c r="C6499" s="33" t="s">
        <v>13</v>
      </c>
      <c r="D6499" s="33" t="s">
        <v>41</v>
      </c>
      <c r="F6499" s="94">
        <v>41932</v>
      </c>
      <c r="G6499" s="33" t="s">
        <v>6036</v>
      </c>
      <c r="H6499" s="33" t="s">
        <v>798</v>
      </c>
      <c r="I6499" s="33" t="s">
        <v>66</v>
      </c>
      <c r="J6499" s="62" t="s">
        <v>6037</v>
      </c>
      <c r="K6499" s="33" t="s">
        <v>798</v>
      </c>
      <c r="L6499" s="33" t="s">
        <v>799</v>
      </c>
      <c r="M6499" s="1" t="s">
        <v>46451</v>
      </c>
      <c r="N6499" s="33" t="s">
        <v>20</v>
      </c>
      <c r="O6499" s="33" t="s">
        <v>6038</v>
      </c>
      <c r="P6499" s="33" t="s">
        <v>947</v>
      </c>
      <c r="Q6499" s="33" t="s">
        <v>29986</v>
      </c>
      <c r="R6499" s="39" t="s">
        <v>6039</v>
      </c>
      <c r="S6499" s="33" t="s">
        <v>93</v>
      </c>
      <c r="T6499" s="33" t="s">
        <v>21</v>
      </c>
      <c r="U6499" s="33" t="s">
        <v>26689</v>
      </c>
      <c r="AA6499" s="33" t="s">
        <v>42844</v>
      </c>
      <c r="AB6499" s="33">
        <v>1944</v>
      </c>
      <c r="AC6499" s="103">
        <v>15241</v>
      </c>
    </row>
    <row r="6500" spans="1:29" ht="13" customHeight="1" x14ac:dyDescent="0.2">
      <c r="A6500" s="33" t="s">
        <v>6028</v>
      </c>
      <c r="B6500" s="33">
        <v>29</v>
      </c>
      <c r="C6500" s="33" t="s">
        <v>13</v>
      </c>
      <c r="D6500" s="33" t="s">
        <v>41</v>
      </c>
      <c r="E6500" s="33" t="s">
        <v>6029</v>
      </c>
      <c r="F6500" s="94">
        <v>41932</v>
      </c>
      <c r="G6500" s="33" t="s">
        <v>6030</v>
      </c>
      <c r="H6500" s="33" t="s">
        <v>740</v>
      </c>
      <c r="I6500" s="33" t="s">
        <v>66</v>
      </c>
      <c r="J6500" s="62" t="s">
        <v>6031</v>
      </c>
      <c r="K6500" s="33" t="s">
        <v>741</v>
      </c>
      <c r="L6500" s="33" t="s">
        <v>6032</v>
      </c>
      <c r="M6500" s="1" t="s">
        <v>48456</v>
      </c>
      <c r="N6500" s="33" t="s">
        <v>20</v>
      </c>
      <c r="O6500" s="33" t="s">
        <v>6033</v>
      </c>
      <c r="P6500" s="33" t="s">
        <v>504</v>
      </c>
      <c r="Q6500" s="33" t="s">
        <v>29986</v>
      </c>
      <c r="R6500" s="39" t="s">
        <v>6034</v>
      </c>
      <c r="S6500" s="33" t="s">
        <v>93</v>
      </c>
      <c r="T6500" s="33" t="s">
        <v>21</v>
      </c>
      <c r="U6500" s="33" t="s">
        <v>26682</v>
      </c>
      <c r="AA6500" s="33" t="s">
        <v>42843</v>
      </c>
      <c r="AB6500" s="33">
        <v>1947</v>
      </c>
      <c r="AC6500" s="103">
        <v>15240</v>
      </c>
    </row>
    <row r="6501" spans="1:29" ht="13" customHeight="1" x14ac:dyDescent="0.2">
      <c r="A6501" s="33" t="s">
        <v>6040</v>
      </c>
      <c r="B6501" s="33">
        <v>54</v>
      </c>
      <c r="C6501" s="33" t="s">
        <v>13</v>
      </c>
      <c r="D6501" s="33" t="s">
        <v>41</v>
      </c>
      <c r="F6501" s="94">
        <v>41932</v>
      </c>
      <c r="G6501" s="33" t="s">
        <v>6041</v>
      </c>
      <c r="H6501" s="33" t="s">
        <v>2801</v>
      </c>
      <c r="I6501" s="33" t="s">
        <v>55</v>
      </c>
      <c r="J6501" s="62" t="s">
        <v>6042</v>
      </c>
      <c r="K6501" s="33" t="s">
        <v>389</v>
      </c>
      <c r="L6501" s="33" t="s">
        <v>2803</v>
      </c>
      <c r="M6501" s="1" t="s">
        <v>47710</v>
      </c>
      <c r="N6501" s="33" t="s">
        <v>20</v>
      </c>
      <c r="O6501" s="33" t="s">
        <v>6043</v>
      </c>
      <c r="P6501" s="33" t="s">
        <v>504</v>
      </c>
      <c r="Q6501" s="33" t="s">
        <v>29986</v>
      </c>
      <c r="R6501" s="39" t="s">
        <v>6044</v>
      </c>
      <c r="S6501" s="33" t="s">
        <v>93</v>
      </c>
      <c r="T6501" s="33" t="s">
        <v>21</v>
      </c>
      <c r="U6501" s="33" t="s">
        <v>26689</v>
      </c>
      <c r="AA6501" s="33" t="s">
        <v>42842</v>
      </c>
      <c r="AB6501" s="33">
        <v>1945</v>
      </c>
      <c r="AC6501" s="103">
        <v>15237</v>
      </c>
    </row>
    <row r="6502" spans="1:29" ht="13" customHeight="1" x14ac:dyDescent="0.2">
      <c r="A6502" s="1" t="s">
        <v>6045</v>
      </c>
      <c r="B6502" s="33">
        <v>54</v>
      </c>
      <c r="C6502" s="33" t="s">
        <v>13</v>
      </c>
      <c r="D6502" s="1" t="s">
        <v>23</v>
      </c>
      <c r="F6502" s="94">
        <v>41932</v>
      </c>
      <c r="G6502" s="33" t="s">
        <v>6046</v>
      </c>
      <c r="H6502" s="33" t="s">
        <v>6047</v>
      </c>
      <c r="I6502" s="33" t="s">
        <v>224</v>
      </c>
      <c r="J6502" s="62" t="s">
        <v>6048</v>
      </c>
      <c r="K6502" s="33" t="s">
        <v>6047</v>
      </c>
      <c r="L6502" s="33" t="s">
        <v>6049</v>
      </c>
      <c r="M6502" s="1" t="s">
        <v>46887</v>
      </c>
      <c r="N6502" s="33" t="s">
        <v>20</v>
      </c>
      <c r="O6502" s="33" t="s">
        <v>6050</v>
      </c>
      <c r="P6502" s="33" t="s">
        <v>947</v>
      </c>
      <c r="Q6502" s="33" t="s">
        <v>29986</v>
      </c>
      <c r="R6502" s="39" t="s">
        <v>6051</v>
      </c>
      <c r="S6502" s="33" t="s">
        <v>22</v>
      </c>
      <c r="T6502" s="33" t="s">
        <v>28</v>
      </c>
      <c r="U6502" s="33" t="s">
        <v>26487</v>
      </c>
      <c r="AA6502" s="33" t="s">
        <v>42844</v>
      </c>
      <c r="AB6502" s="33">
        <v>1948</v>
      </c>
      <c r="AC6502" s="103">
        <v>15239</v>
      </c>
    </row>
    <row r="6503" spans="1:29" ht="13" customHeight="1" x14ac:dyDescent="0.2">
      <c r="A6503" s="33" t="s">
        <v>6059</v>
      </c>
      <c r="B6503" s="33">
        <v>22</v>
      </c>
      <c r="C6503" s="33" t="s">
        <v>13</v>
      </c>
      <c r="D6503" s="33" t="s">
        <v>78</v>
      </c>
      <c r="F6503" s="94">
        <v>41930</v>
      </c>
      <c r="G6503" s="33" t="s">
        <v>6060</v>
      </c>
      <c r="H6503" s="33" t="s">
        <v>196</v>
      </c>
      <c r="I6503" s="33" t="s">
        <v>197</v>
      </c>
      <c r="J6503" s="62" t="s">
        <v>6061</v>
      </c>
      <c r="K6503" s="33" t="s">
        <v>389</v>
      </c>
      <c r="L6503" s="33" t="s">
        <v>198</v>
      </c>
      <c r="M6503" s="1" t="s">
        <v>46034</v>
      </c>
      <c r="N6503" s="33" t="s">
        <v>20</v>
      </c>
      <c r="O6503" s="33" t="s">
        <v>6062</v>
      </c>
      <c r="P6503" s="33" t="s">
        <v>947</v>
      </c>
      <c r="Q6503" s="33" t="s">
        <v>29986</v>
      </c>
      <c r="R6503" s="39" t="s">
        <v>6063</v>
      </c>
      <c r="S6503" s="33" t="s">
        <v>93</v>
      </c>
      <c r="T6503" s="33" t="s">
        <v>21</v>
      </c>
      <c r="U6503" s="33" t="s">
        <v>26689</v>
      </c>
      <c r="AA6503" s="33" t="s">
        <v>42844</v>
      </c>
      <c r="AB6503" s="33">
        <v>1941</v>
      </c>
      <c r="AC6503" s="103">
        <v>15230</v>
      </c>
    </row>
    <row r="6504" spans="1:29" ht="13" customHeight="1" x14ac:dyDescent="0.2">
      <c r="A6504" s="33" t="s">
        <v>6065</v>
      </c>
      <c r="B6504" s="33">
        <v>38</v>
      </c>
      <c r="C6504" s="33" t="s">
        <v>13</v>
      </c>
      <c r="D6504" s="33" t="s">
        <v>30</v>
      </c>
      <c r="E6504" s="33" t="s">
        <v>6066</v>
      </c>
      <c r="F6504" s="94">
        <v>41930</v>
      </c>
      <c r="G6504" s="33" t="s">
        <v>22086</v>
      </c>
      <c r="H6504" s="33" t="s">
        <v>6067</v>
      </c>
      <c r="I6504" s="33" t="s">
        <v>618</v>
      </c>
      <c r="J6504" s="62" t="s">
        <v>6068</v>
      </c>
      <c r="K6504" s="33" t="s">
        <v>1104</v>
      </c>
      <c r="L6504" s="33" t="s">
        <v>1105</v>
      </c>
      <c r="M6504" s="1" t="s">
        <v>47505</v>
      </c>
      <c r="N6504" s="33" t="s">
        <v>20</v>
      </c>
      <c r="O6504" s="33" t="s">
        <v>6069</v>
      </c>
      <c r="P6504" s="33" t="s">
        <v>947</v>
      </c>
      <c r="Q6504" s="33" t="s">
        <v>29986</v>
      </c>
      <c r="R6504" s="39" t="s">
        <v>6070</v>
      </c>
      <c r="S6504" s="33" t="s">
        <v>93</v>
      </c>
      <c r="T6504" s="33" t="s">
        <v>21</v>
      </c>
      <c r="U6504" s="33" t="s">
        <v>26689</v>
      </c>
      <c r="AA6504" s="33" t="s">
        <v>42844</v>
      </c>
      <c r="AB6504" s="33">
        <v>1942</v>
      </c>
      <c r="AC6504" s="103">
        <v>15229</v>
      </c>
    </row>
    <row r="6505" spans="1:29" ht="13" customHeight="1" x14ac:dyDescent="0.2">
      <c r="A6505" s="33" t="s">
        <v>6052</v>
      </c>
      <c r="B6505" s="33">
        <v>44</v>
      </c>
      <c r="C6505" s="33" t="s">
        <v>13</v>
      </c>
      <c r="D6505" s="33" t="s">
        <v>78</v>
      </c>
      <c r="F6505" s="94">
        <v>41930</v>
      </c>
      <c r="G6505" s="33" t="s">
        <v>6053</v>
      </c>
      <c r="H6505" s="33" t="s">
        <v>6054</v>
      </c>
      <c r="I6505" s="33" t="s">
        <v>62</v>
      </c>
      <c r="J6505" s="62" t="s">
        <v>6055</v>
      </c>
      <c r="K6505" s="33" t="s">
        <v>94</v>
      </c>
      <c r="L6505" s="33" t="s">
        <v>6056</v>
      </c>
      <c r="M6505" s="1" t="s">
        <v>48457</v>
      </c>
      <c r="N6505" s="33" t="s">
        <v>20</v>
      </c>
      <c r="O6505" s="33" t="s">
        <v>6057</v>
      </c>
      <c r="P6505" s="33" t="s">
        <v>947</v>
      </c>
      <c r="Q6505" s="33" t="s">
        <v>29986</v>
      </c>
      <c r="R6505" s="39" t="s">
        <v>6058</v>
      </c>
      <c r="S6505" s="33" t="s">
        <v>93</v>
      </c>
      <c r="T6505" s="33" t="s">
        <v>21</v>
      </c>
      <c r="U6505" s="33" t="s">
        <v>26682</v>
      </c>
      <c r="AA6505" s="33" t="s">
        <v>42844</v>
      </c>
      <c r="AB6505" s="33">
        <v>1943</v>
      </c>
      <c r="AC6505" s="103">
        <v>15231</v>
      </c>
    </row>
    <row r="6506" spans="1:29" ht="13" customHeight="1" x14ac:dyDescent="0.2">
      <c r="A6506" s="33" t="s">
        <v>6079</v>
      </c>
      <c r="B6506" s="33">
        <v>75</v>
      </c>
      <c r="C6506" s="33" t="s">
        <v>13</v>
      </c>
      <c r="D6506" s="33" t="s">
        <v>30</v>
      </c>
      <c r="E6506" s="33" t="s">
        <v>6080</v>
      </c>
      <c r="F6506" s="94">
        <v>41929</v>
      </c>
      <c r="G6506" s="33" t="s">
        <v>6081</v>
      </c>
      <c r="H6506" s="33" t="s">
        <v>6082</v>
      </c>
      <c r="I6506" s="33" t="s">
        <v>915</v>
      </c>
      <c r="J6506" s="62" t="s">
        <v>6083</v>
      </c>
      <c r="K6506" s="33" t="s">
        <v>6084</v>
      </c>
      <c r="L6506" s="33" t="s">
        <v>36813</v>
      </c>
      <c r="M6506" s="1" t="s">
        <v>48458</v>
      </c>
      <c r="N6506" s="33" t="s">
        <v>20</v>
      </c>
      <c r="O6506" s="33" t="s">
        <v>6085</v>
      </c>
      <c r="P6506" s="33" t="s">
        <v>45771</v>
      </c>
      <c r="Q6506" s="33" t="s">
        <v>29986</v>
      </c>
      <c r="R6506" s="39" t="s">
        <v>6086</v>
      </c>
      <c r="S6506" s="33" t="s">
        <v>22</v>
      </c>
      <c r="T6506" s="33" t="s">
        <v>21</v>
      </c>
      <c r="U6506" s="33" t="s">
        <v>26689</v>
      </c>
      <c r="AA6506" s="33" t="s">
        <v>42843</v>
      </c>
      <c r="AB6506" s="33">
        <v>1938</v>
      </c>
      <c r="AC6506" s="103">
        <v>15224</v>
      </c>
    </row>
    <row r="6507" spans="1:29" ht="13" customHeight="1" x14ac:dyDescent="0.2">
      <c r="A6507" s="33" t="s">
        <v>6071</v>
      </c>
      <c r="B6507" s="33">
        <v>28</v>
      </c>
      <c r="C6507" s="33" t="s">
        <v>13</v>
      </c>
      <c r="D6507" s="33" t="s">
        <v>78</v>
      </c>
      <c r="E6507" s="33" t="s">
        <v>6072</v>
      </c>
      <c r="F6507" s="94">
        <v>41929</v>
      </c>
      <c r="G6507" s="33" t="s">
        <v>6073</v>
      </c>
      <c r="H6507" s="33" t="s">
        <v>6074</v>
      </c>
      <c r="I6507" s="33" t="s">
        <v>87</v>
      </c>
      <c r="J6507" s="62" t="s">
        <v>6075</v>
      </c>
      <c r="K6507" s="33" t="s">
        <v>1655</v>
      </c>
      <c r="L6507" s="33" t="s">
        <v>6076</v>
      </c>
      <c r="M6507" s="1" t="s">
        <v>48459</v>
      </c>
      <c r="N6507" s="33" t="s">
        <v>20</v>
      </c>
      <c r="O6507" s="33" t="s">
        <v>6077</v>
      </c>
      <c r="P6507" s="33" t="s">
        <v>947</v>
      </c>
      <c r="Q6507" s="33" t="s">
        <v>29986</v>
      </c>
      <c r="R6507" s="39" t="s">
        <v>6078</v>
      </c>
      <c r="S6507" s="33" t="s">
        <v>93</v>
      </c>
      <c r="T6507" s="33" t="s">
        <v>45897</v>
      </c>
      <c r="U6507" s="51" t="s">
        <v>49804</v>
      </c>
      <c r="AA6507" s="33" t="s">
        <v>42843</v>
      </c>
      <c r="AB6507" s="33">
        <v>1939</v>
      </c>
      <c r="AC6507" s="103">
        <v>15225</v>
      </c>
    </row>
    <row r="6508" spans="1:29" ht="13" customHeight="1" x14ac:dyDescent="0.2">
      <c r="A6508" s="33" t="s">
        <v>6087</v>
      </c>
      <c r="B6508" s="33">
        <v>31</v>
      </c>
      <c r="C6508" s="33" t="s">
        <v>13</v>
      </c>
      <c r="D6508" s="33" t="s">
        <v>30</v>
      </c>
      <c r="E6508" s="33" t="s">
        <v>6088</v>
      </c>
      <c r="F6508" s="94">
        <v>41929</v>
      </c>
      <c r="G6508" s="33" t="s">
        <v>6089</v>
      </c>
      <c r="H6508" s="33" t="s">
        <v>4804</v>
      </c>
      <c r="I6508" s="33" t="s">
        <v>111</v>
      </c>
      <c r="J6508" s="62" t="s">
        <v>4805</v>
      </c>
      <c r="K6508" s="33" t="s">
        <v>582</v>
      </c>
      <c r="L6508" s="33" t="s">
        <v>166</v>
      </c>
      <c r="M6508" s="1" t="s">
        <v>48154</v>
      </c>
      <c r="N6508" s="33" t="s">
        <v>20</v>
      </c>
      <c r="O6508" s="33" t="s">
        <v>6090</v>
      </c>
      <c r="P6508" s="33" t="s">
        <v>45771</v>
      </c>
      <c r="Q6508" s="33" t="s">
        <v>29986</v>
      </c>
      <c r="R6508" s="39" t="s">
        <v>6091</v>
      </c>
      <c r="S6508" s="33" t="s">
        <v>22</v>
      </c>
      <c r="T6508" s="33" t="s">
        <v>28</v>
      </c>
      <c r="U6508" s="33" t="s">
        <v>26487</v>
      </c>
      <c r="AA6508" s="33" t="s">
        <v>42843</v>
      </c>
      <c r="AB6508" s="33">
        <v>1940</v>
      </c>
      <c r="AC6508" s="103">
        <v>15226</v>
      </c>
    </row>
    <row r="6509" spans="1:29" ht="13" customHeight="1" x14ac:dyDescent="0.2">
      <c r="A6509" s="33" t="s">
        <v>6110</v>
      </c>
      <c r="B6509" s="33">
        <v>35</v>
      </c>
      <c r="C6509" s="33" t="s">
        <v>13</v>
      </c>
      <c r="D6509" s="33" t="s">
        <v>30</v>
      </c>
      <c r="E6509" s="33" t="s">
        <v>6111</v>
      </c>
      <c r="F6509" s="94">
        <v>41925</v>
      </c>
      <c r="G6509" s="33" t="s">
        <v>6112</v>
      </c>
      <c r="H6509" s="33" t="s">
        <v>389</v>
      </c>
      <c r="I6509" s="33" t="s">
        <v>66</v>
      </c>
      <c r="J6509" s="62" t="s">
        <v>6113</v>
      </c>
      <c r="K6509" s="33" t="s">
        <v>6114</v>
      </c>
      <c r="L6509" s="33" t="s">
        <v>5147</v>
      </c>
      <c r="M6509" s="1" t="s">
        <v>48899</v>
      </c>
      <c r="N6509" s="33" t="s">
        <v>20</v>
      </c>
      <c r="O6509" s="33" t="s">
        <v>6115</v>
      </c>
      <c r="P6509" s="33" t="s">
        <v>947</v>
      </c>
      <c r="Q6509" s="33" t="s">
        <v>29986</v>
      </c>
      <c r="R6509" s="39" t="s">
        <v>6116</v>
      </c>
      <c r="S6509" s="33" t="s">
        <v>93</v>
      </c>
      <c r="T6509" s="33" t="s">
        <v>21</v>
      </c>
      <c r="U6509" s="33" t="s">
        <v>26689</v>
      </c>
      <c r="AA6509" s="33" t="s">
        <v>42843</v>
      </c>
      <c r="AB6509" s="33">
        <v>1936</v>
      </c>
      <c r="AC6509" s="103">
        <v>15219</v>
      </c>
    </row>
    <row r="6510" spans="1:29" ht="13" customHeight="1" x14ac:dyDescent="0.2">
      <c r="A6510" s="33" t="s">
        <v>6102</v>
      </c>
      <c r="B6510" s="33">
        <v>36</v>
      </c>
      <c r="C6510" s="33" t="s">
        <v>13</v>
      </c>
      <c r="D6510" s="33" t="s">
        <v>30</v>
      </c>
      <c r="F6510" s="94">
        <v>41925</v>
      </c>
      <c r="G6510" s="33" t="s">
        <v>6103</v>
      </c>
      <c r="H6510" s="33" t="s">
        <v>6104</v>
      </c>
      <c r="I6510" s="33" t="s">
        <v>366</v>
      </c>
      <c r="J6510" s="62" t="s">
        <v>6105</v>
      </c>
      <c r="K6510" s="33" t="s">
        <v>6106</v>
      </c>
      <c r="L6510" s="33" t="s">
        <v>6107</v>
      </c>
      <c r="M6510" s="1" t="s">
        <v>48460</v>
      </c>
      <c r="N6510" s="33" t="s">
        <v>20</v>
      </c>
      <c r="O6510" s="33" t="s">
        <v>6108</v>
      </c>
      <c r="P6510" s="33" t="s">
        <v>947</v>
      </c>
      <c r="Q6510" s="33" t="s">
        <v>29986</v>
      </c>
      <c r="R6510" s="39" t="s">
        <v>6109</v>
      </c>
      <c r="S6510" s="33" t="s">
        <v>93</v>
      </c>
      <c r="T6510" s="33" t="s">
        <v>21</v>
      </c>
      <c r="U6510" s="33" t="s">
        <v>26689</v>
      </c>
      <c r="AA6510" s="33" t="s">
        <v>42843</v>
      </c>
      <c r="AB6510" s="33">
        <v>1935</v>
      </c>
      <c r="AC6510" s="103">
        <v>15216</v>
      </c>
    </row>
    <row r="6511" spans="1:29" ht="13" customHeight="1" x14ac:dyDescent="0.2">
      <c r="A6511" s="33" t="s">
        <v>6094</v>
      </c>
      <c r="B6511" s="33">
        <v>36</v>
      </c>
      <c r="C6511" s="33" t="s">
        <v>13</v>
      </c>
      <c r="D6511" s="33" t="s">
        <v>41</v>
      </c>
      <c r="F6511" s="94">
        <v>41925</v>
      </c>
      <c r="G6511" s="33" t="s">
        <v>6095</v>
      </c>
      <c r="H6511" s="33" t="s">
        <v>6096</v>
      </c>
      <c r="I6511" s="33" t="s">
        <v>66</v>
      </c>
      <c r="J6511" s="62" t="s">
        <v>6097</v>
      </c>
      <c r="K6511" s="33" t="s">
        <v>6098</v>
      </c>
      <c r="L6511" s="33" t="s">
        <v>6099</v>
      </c>
      <c r="M6511" s="1" t="s">
        <v>46733</v>
      </c>
      <c r="N6511" s="33" t="s">
        <v>20</v>
      </c>
      <c r="O6511" s="33" t="s">
        <v>6100</v>
      </c>
      <c r="P6511" s="33" t="s">
        <v>947</v>
      </c>
      <c r="Q6511" s="33" t="s">
        <v>29986</v>
      </c>
      <c r="R6511" s="39" t="s">
        <v>6101</v>
      </c>
      <c r="S6511" s="33" t="s">
        <v>93</v>
      </c>
      <c r="T6511" s="33" t="s">
        <v>21</v>
      </c>
      <c r="U6511" s="33" t="s">
        <v>26682</v>
      </c>
      <c r="AA6511" s="33" t="s">
        <v>42843</v>
      </c>
      <c r="AB6511" s="33">
        <v>1937</v>
      </c>
      <c r="AC6511" s="103">
        <v>15218</v>
      </c>
    </row>
    <row r="6512" spans="1:29" ht="13" customHeight="1" x14ac:dyDescent="0.2">
      <c r="A6512" s="33" t="s">
        <v>6122</v>
      </c>
      <c r="B6512" s="33">
        <v>20</v>
      </c>
      <c r="C6512" s="33" t="s">
        <v>13</v>
      </c>
      <c r="D6512" s="33" t="s">
        <v>78</v>
      </c>
      <c r="E6512" s="33" t="s">
        <v>6123</v>
      </c>
      <c r="F6512" s="94">
        <v>41924</v>
      </c>
      <c r="G6512" s="33" t="s">
        <v>6124</v>
      </c>
      <c r="H6512" s="33" t="s">
        <v>1459</v>
      </c>
      <c r="I6512" s="33" t="s">
        <v>55</v>
      </c>
      <c r="J6512" s="62" t="s">
        <v>6125</v>
      </c>
      <c r="K6512" s="33" t="s">
        <v>587</v>
      </c>
      <c r="L6512" s="33" t="s">
        <v>1461</v>
      </c>
      <c r="M6512" s="1" t="s">
        <v>46060</v>
      </c>
      <c r="N6512" s="33" t="s">
        <v>20</v>
      </c>
      <c r="O6512" s="33" t="s">
        <v>6126</v>
      </c>
      <c r="P6512" s="33" t="s">
        <v>947</v>
      </c>
      <c r="Q6512" s="33" t="s">
        <v>29986</v>
      </c>
      <c r="R6512" s="39" t="s">
        <v>6127</v>
      </c>
      <c r="S6512" s="33" t="s">
        <v>93</v>
      </c>
      <c r="T6512" s="33" t="s">
        <v>21</v>
      </c>
      <c r="U6512" s="33" t="s">
        <v>26689</v>
      </c>
      <c r="AA6512" s="33" t="s">
        <v>42842</v>
      </c>
      <c r="AB6512" s="33">
        <v>1931</v>
      </c>
      <c r="AC6512" s="103">
        <v>15210</v>
      </c>
    </row>
    <row r="6513" spans="1:29" ht="13" customHeight="1" x14ac:dyDescent="0.2">
      <c r="A6513" s="33" t="s">
        <v>6128</v>
      </c>
      <c r="B6513" s="33">
        <v>27</v>
      </c>
      <c r="C6513" s="33" t="s">
        <v>13</v>
      </c>
      <c r="D6513" s="33" t="s">
        <v>41</v>
      </c>
      <c r="E6513" s="33" t="s">
        <v>6129</v>
      </c>
      <c r="F6513" s="94">
        <v>41924</v>
      </c>
      <c r="G6513" s="33" t="s">
        <v>6130</v>
      </c>
      <c r="H6513" s="33" t="s">
        <v>6131</v>
      </c>
      <c r="I6513" s="33" t="s">
        <v>191</v>
      </c>
      <c r="J6513" s="62" t="s">
        <v>6132</v>
      </c>
      <c r="K6513" s="33" t="s">
        <v>6133</v>
      </c>
      <c r="L6513" s="33" t="s">
        <v>6134</v>
      </c>
      <c r="M6513" s="1" t="s">
        <v>48461</v>
      </c>
      <c r="N6513" s="33" t="s">
        <v>20</v>
      </c>
      <c r="O6513" s="33" t="s">
        <v>6135</v>
      </c>
      <c r="P6513" s="33" t="s">
        <v>26647</v>
      </c>
      <c r="Q6513" s="33" t="s">
        <v>26648</v>
      </c>
      <c r="R6513" s="39" t="s">
        <v>6136</v>
      </c>
      <c r="S6513" s="33" t="s">
        <v>93</v>
      </c>
      <c r="T6513" s="33" t="s">
        <v>45897</v>
      </c>
      <c r="U6513" s="51" t="s">
        <v>49804</v>
      </c>
      <c r="AA6513" s="33" t="s">
        <v>42843</v>
      </c>
      <c r="AB6513" s="33">
        <v>1932</v>
      </c>
      <c r="AC6513" s="103">
        <v>15215</v>
      </c>
    </row>
    <row r="6514" spans="1:29" ht="13" customHeight="1" x14ac:dyDescent="0.2">
      <c r="A6514" s="33" t="s">
        <v>6117</v>
      </c>
      <c r="B6514" s="33">
        <v>25</v>
      </c>
      <c r="C6514" s="33" t="s">
        <v>13</v>
      </c>
      <c r="D6514" s="33" t="s">
        <v>78</v>
      </c>
      <c r="F6514" s="94">
        <v>41924</v>
      </c>
      <c r="G6514" s="33" t="s">
        <v>6118</v>
      </c>
      <c r="H6514" s="33" t="s">
        <v>80</v>
      </c>
      <c r="I6514" s="33" t="s">
        <v>37</v>
      </c>
      <c r="J6514" s="62" t="s">
        <v>6119</v>
      </c>
      <c r="K6514" s="33" t="s">
        <v>81</v>
      </c>
      <c r="L6514" s="33" t="s">
        <v>82</v>
      </c>
      <c r="M6514" s="1" t="s">
        <v>46250</v>
      </c>
      <c r="N6514" s="33" t="s">
        <v>20</v>
      </c>
      <c r="O6514" s="33" t="s">
        <v>6120</v>
      </c>
      <c r="P6514" s="33" t="s">
        <v>947</v>
      </c>
      <c r="Q6514" s="33" t="s">
        <v>29986</v>
      </c>
      <c r="R6514" s="39" t="s">
        <v>6121</v>
      </c>
      <c r="S6514" s="33" t="s">
        <v>93</v>
      </c>
      <c r="T6514" s="33" t="s">
        <v>28</v>
      </c>
      <c r="U6514" s="33" t="s">
        <v>26487</v>
      </c>
      <c r="AA6514" s="33" t="s">
        <v>42842</v>
      </c>
      <c r="AB6514" s="33">
        <v>1934</v>
      </c>
      <c r="AC6514" s="103">
        <v>15214</v>
      </c>
    </row>
    <row r="6515" spans="1:29" ht="13" customHeight="1" x14ac:dyDescent="0.2">
      <c r="A6515" s="33" t="s">
        <v>6137</v>
      </c>
      <c r="B6515" s="33">
        <v>52</v>
      </c>
      <c r="C6515" s="33" t="s">
        <v>13</v>
      </c>
      <c r="D6515" s="33" t="s">
        <v>30</v>
      </c>
      <c r="F6515" s="94">
        <v>41924</v>
      </c>
      <c r="G6515" s="33" t="s">
        <v>6138</v>
      </c>
      <c r="H6515" s="33" t="s">
        <v>6139</v>
      </c>
      <c r="I6515" s="33" t="s">
        <v>4021</v>
      </c>
      <c r="J6515" s="62" t="s">
        <v>6140</v>
      </c>
      <c r="K6515" s="33" t="s">
        <v>4023</v>
      </c>
      <c r="L6515" s="33" t="s">
        <v>4024</v>
      </c>
      <c r="M6515" s="1" t="s">
        <v>48352</v>
      </c>
      <c r="N6515" s="33" t="s">
        <v>20</v>
      </c>
      <c r="O6515" s="33" t="s">
        <v>36682</v>
      </c>
      <c r="P6515" s="33" t="s">
        <v>947</v>
      </c>
      <c r="Q6515" s="33" t="s">
        <v>29986</v>
      </c>
      <c r="R6515" s="39" t="s">
        <v>6141</v>
      </c>
      <c r="S6515" s="33" t="s">
        <v>93</v>
      </c>
      <c r="T6515" s="33" t="s">
        <v>28</v>
      </c>
      <c r="U6515" s="33" t="s">
        <v>26487</v>
      </c>
      <c r="AA6515" s="33" t="s">
        <v>42843</v>
      </c>
      <c r="AB6515" s="33">
        <v>1933</v>
      </c>
      <c r="AC6515" s="103">
        <v>15213</v>
      </c>
    </row>
    <row r="6516" spans="1:29" ht="13" customHeight="1" x14ac:dyDescent="0.2">
      <c r="A6516" s="33" t="s">
        <v>6150</v>
      </c>
      <c r="B6516" s="33">
        <v>33</v>
      </c>
      <c r="C6516" s="33" t="s">
        <v>13</v>
      </c>
      <c r="D6516" s="33" t="s">
        <v>30</v>
      </c>
      <c r="F6516" s="94">
        <v>41923</v>
      </c>
      <c r="G6516" s="33" t="s">
        <v>6151</v>
      </c>
      <c r="H6516" s="33" t="s">
        <v>867</v>
      </c>
      <c r="I6516" s="33" t="s">
        <v>66</v>
      </c>
      <c r="J6516" s="62" t="s">
        <v>6152</v>
      </c>
      <c r="K6516" s="33" t="s">
        <v>67</v>
      </c>
      <c r="L6516" s="33" t="s">
        <v>868</v>
      </c>
      <c r="M6516" s="1" t="s">
        <v>46465</v>
      </c>
      <c r="N6516" s="33" t="s">
        <v>20</v>
      </c>
      <c r="O6516" s="33" t="s">
        <v>36683</v>
      </c>
      <c r="P6516" s="33" t="s">
        <v>947</v>
      </c>
      <c r="Q6516" s="33" t="s">
        <v>29986</v>
      </c>
      <c r="R6516" s="39" t="s">
        <v>6153</v>
      </c>
      <c r="S6516" s="33" t="s">
        <v>93</v>
      </c>
      <c r="T6516" s="33" t="s">
        <v>21</v>
      </c>
      <c r="U6516" s="33" t="s">
        <v>26488</v>
      </c>
      <c r="AA6516" s="33" t="s">
        <v>42844</v>
      </c>
      <c r="AB6516" s="33">
        <v>1930</v>
      </c>
      <c r="AC6516" s="103">
        <v>15207</v>
      </c>
    </row>
    <row r="6517" spans="1:29" ht="13" customHeight="1" x14ac:dyDescent="0.2">
      <c r="A6517" s="1" t="s">
        <v>6145</v>
      </c>
      <c r="B6517" s="33">
        <v>40</v>
      </c>
      <c r="C6517" s="33" t="s">
        <v>13</v>
      </c>
      <c r="D6517" s="1" t="s">
        <v>23</v>
      </c>
      <c r="F6517" s="94">
        <v>41923</v>
      </c>
      <c r="G6517" s="33" t="s">
        <v>6146</v>
      </c>
      <c r="H6517" s="33" t="s">
        <v>398</v>
      </c>
      <c r="I6517" s="33" t="s">
        <v>399</v>
      </c>
      <c r="J6517" s="62" t="s">
        <v>6147</v>
      </c>
      <c r="K6517" s="33" t="s">
        <v>3104</v>
      </c>
      <c r="L6517" s="33" t="s">
        <v>402</v>
      </c>
      <c r="M6517" s="1" t="s">
        <v>45936</v>
      </c>
      <c r="N6517" s="33" t="s">
        <v>20</v>
      </c>
      <c r="O6517" s="33" t="s">
        <v>6148</v>
      </c>
      <c r="P6517" s="33" t="s">
        <v>45771</v>
      </c>
      <c r="Q6517" s="33" t="s">
        <v>29986</v>
      </c>
      <c r="R6517" s="39" t="s">
        <v>6149</v>
      </c>
      <c r="S6517" s="33" t="s">
        <v>509</v>
      </c>
      <c r="T6517" s="33" t="s">
        <v>21</v>
      </c>
      <c r="U6517" s="33" t="s">
        <v>26689</v>
      </c>
      <c r="AA6517" s="33" t="s">
        <v>42842</v>
      </c>
      <c r="AB6517" s="33">
        <v>1929</v>
      </c>
      <c r="AC6517" s="103">
        <v>15208</v>
      </c>
    </row>
    <row r="6518" spans="1:29" ht="13" customHeight="1" x14ac:dyDescent="0.2">
      <c r="A6518" s="33" t="s">
        <v>6162</v>
      </c>
      <c r="B6518" s="33">
        <v>40</v>
      </c>
      <c r="C6518" s="33" t="s">
        <v>13</v>
      </c>
      <c r="D6518" s="33" t="s">
        <v>30</v>
      </c>
      <c r="E6518" s="33" t="s">
        <v>6163</v>
      </c>
      <c r="F6518" s="94">
        <v>41922</v>
      </c>
      <c r="G6518" s="33" t="s">
        <v>6164</v>
      </c>
      <c r="H6518" s="33" t="s">
        <v>515</v>
      </c>
      <c r="I6518" s="33" t="s">
        <v>111</v>
      </c>
      <c r="J6518" s="62" t="s">
        <v>6165</v>
      </c>
      <c r="K6518" s="33" t="s">
        <v>516</v>
      </c>
      <c r="L6518" s="33" t="s">
        <v>6166</v>
      </c>
      <c r="M6518" s="1" t="s">
        <v>47768</v>
      </c>
      <c r="N6518" s="33" t="s">
        <v>20</v>
      </c>
      <c r="O6518" s="33" t="s">
        <v>6167</v>
      </c>
      <c r="P6518" s="33" t="s">
        <v>947</v>
      </c>
      <c r="Q6518" s="33" t="s">
        <v>29986</v>
      </c>
      <c r="R6518" s="39" t="s">
        <v>6168</v>
      </c>
      <c r="S6518" s="33" t="s">
        <v>93</v>
      </c>
      <c r="T6518" s="33" t="s">
        <v>21</v>
      </c>
      <c r="U6518" s="33" t="s">
        <v>26689</v>
      </c>
      <c r="AA6518" s="33" t="s">
        <v>42844</v>
      </c>
      <c r="AB6518" s="33">
        <v>1926</v>
      </c>
      <c r="AC6518" s="103">
        <v>15206</v>
      </c>
    </row>
    <row r="6519" spans="1:29" ht="13" customHeight="1" x14ac:dyDescent="0.2">
      <c r="A6519" s="33" t="s">
        <v>6154</v>
      </c>
      <c r="B6519" s="33">
        <v>18</v>
      </c>
      <c r="C6519" s="33" t="s">
        <v>13</v>
      </c>
      <c r="D6519" s="33" t="s">
        <v>78</v>
      </c>
      <c r="E6519" s="33" t="s">
        <v>6155</v>
      </c>
      <c r="F6519" s="94">
        <v>41922</v>
      </c>
      <c r="G6519" s="33" t="s">
        <v>6156</v>
      </c>
      <c r="H6519" s="33" t="s">
        <v>1199</v>
      </c>
      <c r="I6519" s="33" t="s">
        <v>62</v>
      </c>
      <c r="J6519" s="62" t="s">
        <v>4235</v>
      </c>
      <c r="K6519" s="33" t="s">
        <v>1200</v>
      </c>
      <c r="L6519" s="33" t="s">
        <v>11422</v>
      </c>
      <c r="M6519" s="1" t="s">
        <v>45979</v>
      </c>
      <c r="N6519" s="33" t="s">
        <v>20</v>
      </c>
      <c r="O6519" s="33" t="s">
        <v>6157</v>
      </c>
      <c r="P6519" s="33" t="s">
        <v>947</v>
      </c>
      <c r="Q6519" s="33" t="s">
        <v>29986</v>
      </c>
      <c r="R6519" s="39" t="s">
        <v>6158</v>
      </c>
      <c r="S6519" s="33" t="s">
        <v>93</v>
      </c>
      <c r="T6519" s="33" t="s">
        <v>28</v>
      </c>
      <c r="U6519" s="33" t="s">
        <v>26487</v>
      </c>
      <c r="AA6519" s="33" t="s">
        <v>42842</v>
      </c>
      <c r="AB6519" s="33">
        <v>1928</v>
      </c>
      <c r="AC6519" s="103">
        <v>15204</v>
      </c>
    </row>
    <row r="6520" spans="1:29" ht="13" customHeight="1" x14ac:dyDescent="0.2">
      <c r="A6520" s="33" t="s">
        <v>6159</v>
      </c>
      <c r="B6520" s="33">
        <v>20</v>
      </c>
      <c r="C6520" s="33" t="s">
        <v>13</v>
      </c>
      <c r="D6520" s="33" t="s">
        <v>78</v>
      </c>
      <c r="E6520" s="33" t="s">
        <v>6160</v>
      </c>
      <c r="F6520" s="94">
        <v>41922</v>
      </c>
      <c r="G6520" s="33" t="s">
        <v>6156</v>
      </c>
      <c r="H6520" s="33" t="s">
        <v>1199</v>
      </c>
      <c r="I6520" s="33" t="s">
        <v>62</v>
      </c>
      <c r="J6520" s="62" t="s">
        <v>4235</v>
      </c>
      <c r="K6520" s="33" t="s">
        <v>1200</v>
      </c>
      <c r="L6520" s="33" t="s">
        <v>11422</v>
      </c>
      <c r="M6520" s="1" t="s">
        <v>45979</v>
      </c>
      <c r="N6520" s="33" t="s">
        <v>20</v>
      </c>
      <c r="O6520" s="33" t="s">
        <v>6161</v>
      </c>
      <c r="P6520" s="33" t="s">
        <v>947</v>
      </c>
      <c r="Q6520" s="33" t="s">
        <v>29986</v>
      </c>
      <c r="R6520" s="39" t="s">
        <v>6158</v>
      </c>
      <c r="S6520" s="33" t="s">
        <v>93</v>
      </c>
      <c r="T6520" s="33" t="s">
        <v>28</v>
      </c>
      <c r="U6520" s="33" t="s">
        <v>26487</v>
      </c>
      <c r="AA6520" s="33" t="s">
        <v>42842</v>
      </c>
      <c r="AB6520" s="33">
        <v>1927</v>
      </c>
      <c r="AC6520" s="103">
        <v>15205</v>
      </c>
    </row>
    <row r="6521" spans="1:29" ht="13" customHeight="1" x14ac:dyDescent="0.2">
      <c r="A6521" s="33" t="s">
        <v>6169</v>
      </c>
      <c r="B6521" s="33">
        <v>39</v>
      </c>
      <c r="C6521" s="33" t="s">
        <v>13</v>
      </c>
      <c r="D6521" s="33" t="s">
        <v>78</v>
      </c>
      <c r="E6521" s="33" t="s">
        <v>6170</v>
      </c>
      <c r="F6521" s="94">
        <v>41921</v>
      </c>
      <c r="G6521" s="33" t="s">
        <v>6171</v>
      </c>
      <c r="H6521" s="33" t="s">
        <v>971</v>
      </c>
      <c r="I6521" s="33" t="s">
        <v>159</v>
      </c>
      <c r="J6521" s="62" t="s">
        <v>6172</v>
      </c>
      <c r="K6521" s="33" t="s">
        <v>1215</v>
      </c>
      <c r="L6521" s="33" t="s">
        <v>803</v>
      </c>
      <c r="M6521" s="1" t="s">
        <v>46231</v>
      </c>
      <c r="N6521" s="33" t="s">
        <v>20</v>
      </c>
      <c r="O6521" s="33" t="s">
        <v>36684</v>
      </c>
      <c r="P6521" s="33" t="s">
        <v>947</v>
      </c>
      <c r="Q6521" s="33" t="s">
        <v>29986</v>
      </c>
      <c r="R6521" s="39" t="s">
        <v>6173</v>
      </c>
      <c r="S6521" s="33" t="s">
        <v>93</v>
      </c>
      <c r="T6521" s="33" t="s">
        <v>21</v>
      </c>
      <c r="U6521" s="33" t="s">
        <v>26689</v>
      </c>
      <c r="Z6521" s="33" t="s">
        <v>42353</v>
      </c>
      <c r="AA6521" s="33" t="s">
        <v>42844</v>
      </c>
      <c r="AB6521" s="33">
        <v>1924</v>
      </c>
      <c r="AC6521" s="103">
        <v>15202</v>
      </c>
    </row>
    <row r="6522" spans="1:29" ht="13" customHeight="1" x14ac:dyDescent="0.2">
      <c r="A6522" s="33" t="s">
        <v>6174</v>
      </c>
      <c r="B6522" s="33">
        <v>51</v>
      </c>
      <c r="C6522" s="33" t="s">
        <v>13</v>
      </c>
      <c r="D6522" s="33" t="s">
        <v>30</v>
      </c>
      <c r="E6522" s="33" t="s">
        <v>6175</v>
      </c>
      <c r="F6522" s="94">
        <v>41921</v>
      </c>
      <c r="G6522" s="33" t="s">
        <v>6176</v>
      </c>
      <c r="H6522" s="33" t="s">
        <v>6177</v>
      </c>
      <c r="I6522" s="33" t="s">
        <v>121</v>
      </c>
      <c r="J6522" s="62" t="s">
        <v>6178</v>
      </c>
      <c r="K6522" s="33" t="s">
        <v>1006</v>
      </c>
      <c r="L6522" s="33" t="s">
        <v>6179</v>
      </c>
      <c r="M6522" s="1" t="s">
        <v>48951</v>
      </c>
      <c r="N6522" s="33" t="s">
        <v>20</v>
      </c>
      <c r="O6522" s="33" t="s">
        <v>6180</v>
      </c>
      <c r="P6522" s="33" t="s">
        <v>45771</v>
      </c>
      <c r="Q6522" s="33" t="s">
        <v>29986</v>
      </c>
      <c r="R6522" s="39" t="s">
        <v>6181</v>
      </c>
      <c r="S6522" s="33" t="s">
        <v>93</v>
      </c>
      <c r="T6522" s="33" t="s">
        <v>21</v>
      </c>
      <c r="U6522" s="33" t="s">
        <v>26689</v>
      </c>
      <c r="AA6522" s="33" t="s">
        <v>42842</v>
      </c>
      <c r="AB6522" s="33">
        <v>1925</v>
      </c>
      <c r="AC6522" s="103">
        <v>15201</v>
      </c>
    </row>
    <row r="6523" spans="1:29" ht="13" customHeight="1" x14ac:dyDescent="0.2">
      <c r="A6523" s="33" t="s">
        <v>6200</v>
      </c>
      <c r="B6523" s="33">
        <v>35</v>
      </c>
      <c r="C6523" s="33" t="s">
        <v>13</v>
      </c>
      <c r="D6523" s="33" t="s">
        <v>30</v>
      </c>
      <c r="E6523" s="33" t="s">
        <v>6201</v>
      </c>
      <c r="F6523" s="94">
        <v>41920</v>
      </c>
      <c r="G6523" s="33" t="s">
        <v>6202</v>
      </c>
      <c r="H6523" s="33" t="s">
        <v>2297</v>
      </c>
      <c r="I6523" s="33" t="s">
        <v>366</v>
      </c>
      <c r="J6523" s="62" t="s">
        <v>6203</v>
      </c>
      <c r="K6523" s="33" t="s">
        <v>2297</v>
      </c>
      <c r="L6523" s="33" t="s">
        <v>3095</v>
      </c>
      <c r="M6523" s="1" t="s">
        <v>46198</v>
      </c>
      <c r="N6523" s="33" t="s">
        <v>20</v>
      </c>
      <c r="O6523" s="33" t="s">
        <v>6204</v>
      </c>
      <c r="P6523" s="33" t="s">
        <v>947</v>
      </c>
      <c r="Q6523" s="33" t="s">
        <v>29986</v>
      </c>
      <c r="R6523" s="39" t="s">
        <v>6205</v>
      </c>
      <c r="S6523" s="33" t="s">
        <v>93</v>
      </c>
      <c r="T6523" s="33" t="s">
        <v>21</v>
      </c>
      <c r="U6523" s="33" t="s">
        <v>26689</v>
      </c>
      <c r="AA6523" s="33" t="s">
        <v>42842</v>
      </c>
      <c r="AB6523" s="33">
        <v>1920</v>
      </c>
      <c r="AC6523" s="103">
        <v>15196</v>
      </c>
    </row>
    <row r="6524" spans="1:29" ht="13" customHeight="1" x14ac:dyDescent="0.2">
      <c r="A6524" s="33" t="s">
        <v>6194</v>
      </c>
      <c r="B6524" s="33">
        <v>41</v>
      </c>
      <c r="C6524" s="33" t="s">
        <v>13</v>
      </c>
      <c r="D6524" s="33" t="s">
        <v>882</v>
      </c>
      <c r="F6524" s="94">
        <v>41920</v>
      </c>
      <c r="G6524" s="33" t="s">
        <v>6195</v>
      </c>
      <c r="H6524" s="33" t="s">
        <v>398</v>
      </c>
      <c r="I6524" s="33" t="s">
        <v>399</v>
      </c>
      <c r="J6524" s="62" t="s">
        <v>6196</v>
      </c>
      <c r="K6524" s="33" t="s">
        <v>6197</v>
      </c>
      <c r="L6524" s="33" t="s">
        <v>402</v>
      </c>
      <c r="M6524" s="1" t="s">
        <v>45936</v>
      </c>
      <c r="N6524" s="33" t="s">
        <v>20</v>
      </c>
      <c r="O6524" s="33" t="s">
        <v>6198</v>
      </c>
      <c r="P6524" s="33" t="s">
        <v>45771</v>
      </c>
      <c r="Q6524" s="33" t="s">
        <v>29986</v>
      </c>
      <c r="R6524" s="39" t="s">
        <v>6199</v>
      </c>
      <c r="S6524" s="33" t="s">
        <v>22</v>
      </c>
      <c r="T6524" s="33" t="s">
        <v>21</v>
      </c>
      <c r="U6524" s="33" t="s">
        <v>28142</v>
      </c>
      <c r="AA6524" s="33" t="s">
        <v>42844</v>
      </c>
      <c r="AB6524" s="33">
        <v>1921</v>
      </c>
      <c r="AC6524" s="103">
        <v>15198</v>
      </c>
    </row>
    <row r="6525" spans="1:29" ht="13" customHeight="1" x14ac:dyDescent="0.2">
      <c r="A6525" s="33" t="s">
        <v>6182</v>
      </c>
      <c r="B6525" s="33">
        <v>18</v>
      </c>
      <c r="C6525" s="33" t="s">
        <v>13</v>
      </c>
      <c r="D6525" s="33" t="s">
        <v>78</v>
      </c>
      <c r="E6525" s="33" t="s">
        <v>6183</v>
      </c>
      <c r="F6525" s="94">
        <v>41920</v>
      </c>
      <c r="G6525" s="33" t="s">
        <v>6184</v>
      </c>
      <c r="H6525" s="33" t="s">
        <v>658</v>
      </c>
      <c r="I6525" s="33" t="s">
        <v>399</v>
      </c>
      <c r="J6525" s="62" t="s">
        <v>6185</v>
      </c>
      <c r="K6525" s="33" t="s">
        <v>658</v>
      </c>
      <c r="L6525" s="33" t="s">
        <v>4149</v>
      </c>
      <c r="M6525" s="1" t="s">
        <v>46104</v>
      </c>
      <c r="N6525" s="33" t="s">
        <v>20</v>
      </c>
      <c r="O6525" s="33" t="s">
        <v>6186</v>
      </c>
      <c r="P6525" s="33" t="s">
        <v>504</v>
      </c>
      <c r="Q6525" s="33" t="s">
        <v>29986</v>
      </c>
      <c r="R6525" s="39" t="s">
        <v>6187</v>
      </c>
      <c r="S6525" s="33" t="s">
        <v>93</v>
      </c>
      <c r="T6525" s="33" t="s">
        <v>28</v>
      </c>
      <c r="U6525" s="33" t="s">
        <v>26487</v>
      </c>
      <c r="Z6525" s="33" t="s">
        <v>42353</v>
      </c>
      <c r="AA6525" s="33" t="s">
        <v>42842</v>
      </c>
      <c r="AB6525" s="33">
        <v>1922</v>
      </c>
      <c r="AC6525" s="103">
        <v>15195</v>
      </c>
    </row>
    <row r="6526" spans="1:29" ht="13" customHeight="1" x14ac:dyDescent="0.2">
      <c r="A6526" s="33" t="s">
        <v>6188</v>
      </c>
      <c r="B6526" s="33">
        <v>20</v>
      </c>
      <c r="C6526" s="33" t="s">
        <v>13</v>
      </c>
      <c r="D6526" s="33" t="s">
        <v>41</v>
      </c>
      <c r="F6526" s="94">
        <v>41920</v>
      </c>
      <c r="G6526" s="33" t="s">
        <v>6189</v>
      </c>
      <c r="H6526" s="33" t="s">
        <v>1700</v>
      </c>
      <c r="I6526" s="33" t="s">
        <v>74</v>
      </c>
      <c r="J6526" s="62" t="s">
        <v>6190</v>
      </c>
      <c r="K6526" s="33" t="s">
        <v>1700</v>
      </c>
      <c r="L6526" s="33" t="s">
        <v>6191</v>
      </c>
      <c r="M6526" s="1" t="s">
        <v>48462</v>
      </c>
      <c r="N6526" s="33" t="s">
        <v>20</v>
      </c>
      <c r="O6526" s="33" t="s">
        <v>6192</v>
      </c>
      <c r="P6526" s="33" t="s">
        <v>504</v>
      </c>
      <c r="Q6526" s="33" t="s">
        <v>29986</v>
      </c>
      <c r="R6526" s="39" t="s">
        <v>6193</v>
      </c>
      <c r="S6526" s="33" t="s">
        <v>93</v>
      </c>
      <c r="T6526" s="33" t="s">
        <v>350</v>
      </c>
      <c r="U6526" s="33" t="s">
        <v>42859</v>
      </c>
      <c r="AA6526" s="33" t="s">
        <v>42844</v>
      </c>
      <c r="AB6526" s="33">
        <v>1923</v>
      </c>
      <c r="AC6526" s="103">
        <v>15197</v>
      </c>
    </row>
    <row r="6527" spans="1:29" ht="13" customHeight="1" x14ac:dyDescent="0.2">
      <c r="A6527" s="33" t="s">
        <v>36686</v>
      </c>
      <c r="B6527" s="33">
        <v>26</v>
      </c>
      <c r="C6527" s="33" t="s">
        <v>13</v>
      </c>
      <c r="D6527" s="33" t="s">
        <v>78</v>
      </c>
      <c r="E6527" s="33" t="s">
        <v>6219</v>
      </c>
      <c r="F6527" s="94">
        <v>41919</v>
      </c>
      <c r="G6527" s="33" t="s">
        <v>6220</v>
      </c>
      <c r="H6527" s="33" t="s">
        <v>883</v>
      </c>
      <c r="I6527" s="33" t="s">
        <v>38</v>
      </c>
      <c r="J6527" s="62" t="s">
        <v>6221</v>
      </c>
      <c r="K6527" s="33" t="s">
        <v>883</v>
      </c>
      <c r="L6527" s="33" t="s">
        <v>884</v>
      </c>
      <c r="M6527" s="1" t="s">
        <v>47221</v>
      </c>
      <c r="N6527" s="33" t="s">
        <v>20</v>
      </c>
      <c r="O6527" s="33" t="s">
        <v>6222</v>
      </c>
      <c r="P6527" s="33" t="s">
        <v>947</v>
      </c>
      <c r="Q6527" s="33" t="s">
        <v>29986</v>
      </c>
      <c r="R6527" s="39" t="s">
        <v>6223</v>
      </c>
      <c r="S6527" s="33" t="s">
        <v>93</v>
      </c>
      <c r="T6527" s="33" t="s">
        <v>21</v>
      </c>
      <c r="U6527" s="33" t="s">
        <v>26689</v>
      </c>
      <c r="AA6527" s="33" t="s">
        <v>42842</v>
      </c>
      <c r="AB6527" s="33">
        <v>1916</v>
      </c>
      <c r="AC6527" s="103">
        <v>15191</v>
      </c>
    </row>
    <row r="6528" spans="1:29" ht="13" customHeight="1" x14ac:dyDescent="0.2">
      <c r="A6528" s="33" t="s">
        <v>6214</v>
      </c>
      <c r="B6528" s="33">
        <v>29</v>
      </c>
      <c r="C6528" s="33" t="s">
        <v>13</v>
      </c>
      <c r="D6528" s="33" t="s">
        <v>78</v>
      </c>
      <c r="E6528" s="33" t="s">
        <v>6215</v>
      </c>
      <c r="F6528" s="94">
        <v>41919</v>
      </c>
      <c r="G6528" s="33" t="s">
        <v>6216</v>
      </c>
      <c r="H6528" s="33" t="s">
        <v>248</v>
      </c>
      <c r="I6528" s="33" t="s">
        <v>249</v>
      </c>
      <c r="J6528" s="62" t="s">
        <v>6217</v>
      </c>
      <c r="K6528" s="33" t="s">
        <v>524</v>
      </c>
      <c r="L6528" s="33" t="s">
        <v>250</v>
      </c>
      <c r="M6528" s="1" t="s">
        <v>46072</v>
      </c>
      <c r="N6528" s="33" t="s">
        <v>20</v>
      </c>
      <c r="O6528" s="33" t="s">
        <v>6218</v>
      </c>
      <c r="P6528" s="33" t="s">
        <v>947</v>
      </c>
      <c r="Q6528" s="33" t="s">
        <v>29986</v>
      </c>
      <c r="R6528" s="39" t="str">
        <f>HYPERLINK("http://www.jrn.com/ktnv/news/Family-speaks-out-after-man-killed-by-police-in-shootout-278597311.html","http://www.jrn.com/ktnv/news/Family-speaks-out-after-man-killed-by-police-in-shootout-278597311.html")</f>
        <v>http://www.jrn.com/ktnv/news/Family-speaks-out-after-man-killed-by-police-in-shootout-278597311.html</v>
      </c>
      <c r="S6528" s="33" t="s">
        <v>93</v>
      </c>
      <c r="T6528" s="33" t="s">
        <v>21</v>
      </c>
      <c r="U6528" s="33" t="s">
        <v>26689</v>
      </c>
      <c r="AA6528" s="33" t="s">
        <v>42844</v>
      </c>
      <c r="AB6528" s="33">
        <v>1915</v>
      </c>
      <c r="AC6528" s="103">
        <v>15190</v>
      </c>
    </row>
    <row r="6529" spans="1:29" ht="13" customHeight="1" x14ac:dyDescent="0.2">
      <c r="A6529" s="33" t="s">
        <v>6206</v>
      </c>
      <c r="B6529" s="33">
        <v>34</v>
      </c>
      <c r="C6529" s="33" t="s">
        <v>13</v>
      </c>
      <c r="D6529" s="33" t="s">
        <v>78</v>
      </c>
      <c r="E6529" s="33" t="s">
        <v>6207</v>
      </c>
      <c r="F6529" s="94">
        <v>41919</v>
      </c>
      <c r="G6529" s="33" t="s">
        <v>6208</v>
      </c>
      <c r="H6529" s="33" t="s">
        <v>2003</v>
      </c>
      <c r="I6529" s="33" t="s">
        <v>87</v>
      </c>
      <c r="J6529" s="62" t="s">
        <v>6209</v>
      </c>
      <c r="K6529" s="33" t="s">
        <v>2005</v>
      </c>
      <c r="L6529" s="33" t="s">
        <v>2006</v>
      </c>
      <c r="M6529" s="1" t="s">
        <v>46673</v>
      </c>
      <c r="N6529" s="33" t="s">
        <v>20</v>
      </c>
      <c r="O6529" s="33" t="s">
        <v>6210</v>
      </c>
      <c r="P6529" s="33" t="s">
        <v>45771</v>
      </c>
      <c r="Q6529" s="33" t="s">
        <v>29986</v>
      </c>
      <c r="R652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29" s="33" t="s">
        <v>22</v>
      </c>
      <c r="T6529" s="33" t="s">
        <v>21</v>
      </c>
      <c r="U6529" s="33" t="s">
        <v>26682</v>
      </c>
      <c r="AA6529" s="33" t="s">
        <v>42842</v>
      </c>
      <c r="AB6529" s="33">
        <v>1918</v>
      </c>
      <c r="AC6529" s="103">
        <v>15193</v>
      </c>
    </row>
    <row r="6530" spans="1:29" ht="13" customHeight="1" x14ac:dyDescent="0.2">
      <c r="A6530" s="33" t="s">
        <v>6224</v>
      </c>
      <c r="B6530" s="33">
        <v>36</v>
      </c>
      <c r="C6530" s="33" t="s">
        <v>13</v>
      </c>
      <c r="D6530" s="33" t="s">
        <v>41</v>
      </c>
      <c r="F6530" s="94">
        <v>41919</v>
      </c>
      <c r="G6530" s="33" t="s">
        <v>6225</v>
      </c>
      <c r="H6530" s="33" t="s">
        <v>671</v>
      </c>
      <c r="I6530" s="33" t="s">
        <v>66</v>
      </c>
      <c r="J6530" s="62" t="s">
        <v>6226</v>
      </c>
      <c r="K6530" s="33" t="s">
        <v>512</v>
      </c>
      <c r="L6530" s="33" t="s">
        <v>672</v>
      </c>
      <c r="M6530" s="1" t="s">
        <v>45992</v>
      </c>
      <c r="N6530" s="33" t="s">
        <v>20</v>
      </c>
      <c r="O6530" s="33" t="s">
        <v>6227</v>
      </c>
      <c r="P6530" s="33" t="s">
        <v>947</v>
      </c>
      <c r="Q6530" s="33" t="s">
        <v>29986</v>
      </c>
      <c r="R6530" s="39" t="s">
        <v>6228</v>
      </c>
      <c r="S6530" s="33" t="s">
        <v>93</v>
      </c>
      <c r="T6530" s="33" t="s">
        <v>21</v>
      </c>
      <c r="U6530" s="33" t="s">
        <v>26689</v>
      </c>
      <c r="AA6530" s="33" t="s">
        <v>42842</v>
      </c>
      <c r="AB6530" s="33">
        <v>1917</v>
      </c>
      <c r="AC6530" s="103">
        <v>15192</v>
      </c>
    </row>
    <row r="6531" spans="1:29" ht="13" customHeight="1" x14ac:dyDescent="0.2">
      <c r="A6531" s="33" t="s">
        <v>6211</v>
      </c>
      <c r="B6531" s="33">
        <v>37</v>
      </c>
      <c r="C6531" s="33" t="s">
        <v>102</v>
      </c>
      <c r="D6531" s="33" t="s">
        <v>78</v>
      </c>
      <c r="E6531"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31" s="94">
        <v>41919</v>
      </c>
      <c r="G6531" s="33" t="s">
        <v>6212</v>
      </c>
      <c r="H6531" s="33" t="s">
        <v>740</v>
      </c>
      <c r="I6531" s="33" t="s">
        <v>66</v>
      </c>
      <c r="J6531" s="62">
        <v>76705</v>
      </c>
      <c r="K6531" s="33" t="s">
        <v>741</v>
      </c>
      <c r="L6531" s="33" t="s">
        <v>36685</v>
      </c>
      <c r="M6531" s="1" t="s">
        <v>48463</v>
      </c>
      <c r="N6531" s="33" t="s">
        <v>362</v>
      </c>
      <c r="O6531" s="33" t="s">
        <v>6213</v>
      </c>
      <c r="P6531" s="33" t="s">
        <v>504</v>
      </c>
      <c r="Q6531" s="33" t="s">
        <v>29986</v>
      </c>
      <c r="R6531"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31" s="33" t="s">
        <v>901</v>
      </c>
      <c r="T6531" s="33" t="s">
        <v>45897</v>
      </c>
      <c r="U6531" s="51" t="s">
        <v>49804</v>
      </c>
      <c r="AA6531" s="33" t="s">
        <v>42843</v>
      </c>
      <c r="AB6531" s="33">
        <v>1919</v>
      </c>
      <c r="AC6531" s="103">
        <v>15189</v>
      </c>
    </row>
    <row r="6532" spans="1:29" ht="13" customHeight="1" x14ac:dyDescent="0.2">
      <c r="A6532" s="33" t="s">
        <v>6229</v>
      </c>
      <c r="B6532" s="33">
        <v>65</v>
      </c>
      <c r="C6532" s="33" t="s">
        <v>13</v>
      </c>
      <c r="D6532" s="33" t="s">
        <v>78</v>
      </c>
      <c r="E6532" s="33" t="s">
        <v>6230</v>
      </c>
      <c r="F6532" s="94">
        <v>41918</v>
      </c>
      <c r="G6532" s="33" t="s">
        <v>6231</v>
      </c>
      <c r="H6532" s="33" t="s">
        <v>581</v>
      </c>
      <c r="I6532" s="33" t="s">
        <v>111</v>
      </c>
      <c r="J6532" s="62" t="s">
        <v>5656</v>
      </c>
      <c r="K6532" s="33" t="s">
        <v>582</v>
      </c>
      <c r="L6532" s="33" t="s">
        <v>583</v>
      </c>
      <c r="M6532" s="1" t="s">
        <v>45935</v>
      </c>
      <c r="N6532" s="33" t="s">
        <v>362</v>
      </c>
      <c r="O6532" s="33" t="s">
        <v>6232</v>
      </c>
      <c r="P6532" s="33" t="s">
        <v>947</v>
      </c>
      <c r="Q6532" s="33" t="s">
        <v>29986</v>
      </c>
      <c r="R6532" s="39" t="s">
        <v>6233</v>
      </c>
      <c r="S6532" s="33" t="s">
        <v>93</v>
      </c>
      <c r="T6532" s="33" t="s">
        <v>45897</v>
      </c>
      <c r="U6532" s="51" t="s">
        <v>49804</v>
      </c>
      <c r="AA6532" s="33" t="s">
        <v>42842</v>
      </c>
      <c r="AB6532" s="33">
        <v>1914</v>
      </c>
      <c r="AC6532" s="103">
        <v>15188</v>
      </c>
    </row>
    <row r="6533" spans="1:29" ht="13" customHeight="1" x14ac:dyDescent="0.2">
      <c r="A6533" s="33" t="s">
        <v>6234</v>
      </c>
      <c r="B6533" s="33">
        <v>27</v>
      </c>
      <c r="C6533" s="33" t="s">
        <v>13</v>
      </c>
      <c r="D6533" s="33" t="s">
        <v>41</v>
      </c>
      <c r="E6533" s="33" t="s">
        <v>6235</v>
      </c>
      <c r="F6533" s="94">
        <v>41917</v>
      </c>
      <c r="G6533" s="33" t="s">
        <v>6236</v>
      </c>
      <c r="H6533" s="33" t="s">
        <v>1093</v>
      </c>
      <c r="I6533" s="33" t="s">
        <v>191</v>
      </c>
      <c r="J6533" s="62" t="s">
        <v>6237</v>
      </c>
      <c r="K6533" s="33" t="s">
        <v>507</v>
      </c>
      <c r="L6533" s="33" t="s">
        <v>22837</v>
      </c>
      <c r="M6533" s="1" t="s">
        <v>47438</v>
      </c>
      <c r="N6533" s="33" t="s">
        <v>20</v>
      </c>
      <c r="O6533" s="33" t="s">
        <v>6238</v>
      </c>
      <c r="P6533" s="33" t="s">
        <v>504</v>
      </c>
      <c r="Q6533" s="33" t="s">
        <v>29986</v>
      </c>
      <c r="R6533" s="39" t="s">
        <v>6239</v>
      </c>
      <c r="S6533" s="33" t="s">
        <v>93</v>
      </c>
      <c r="T6533" s="33" t="s">
        <v>21</v>
      </c>
      <c r="U6533" s="33" t="s">
        <v>26689</v>
      </c>
      <c r="AA6533" s="33" t="s">
        <v>42844</v>
      </c>
      <c r="AB6533" s="33">
        <v>1913</v>
      </c>
      <c r="AC6533" s="103">
        <v>15184</v>
      </c>
    </row>
    <row r="6534" spans="1:29" ht="13" customHeight="1" x14ac:dyDescent="0.2">
      <c r="A6534" s="33" t="s">
        <v>6251</v>
      </c>
      <c r="B6534" s="33">
        <v>29</v>
      </c>
      <c r="C6534" s="33" t="s">
        <v>13</v>
      </c>
      <c r="D6534" s="33" t="s">
        <v>41</v>
      </c>
      <c r="E6534" s="33" t="s">
        <v>6252</v>
      </c>
      <c r="F6534" s="94">
        <v>41916</v>
      </c>
      <c r="G6534" s="33" t="s">
        <v>22087</v>
      </c>
      <c r="H6534" s="33" t="s">
        <v>91</v>
      </c>
      <c r="I6534" s="33" t="s">
        <v>38</v>
      </c>
      <c r="J6534" s="62" t="s">
        <v>3032</v>
      </c>
      <c r="K6534" s="33" t="s">
        <v>91</v>
      </c>
      <c r="L6534" s="33" t="s">
        <v>92</v>
      </c>
      <c r="M6534" s="1" t="s">
        <v>45984</v>
      </c>
      <c r="N6534" s="33" t="s">
        <v>6253</v>
      </c>
      <c r="O6534" s="33" t="s">
        <v>6254</v>
      </c>
      <c r="P6534" s="33" t="s">
        <v>22</v>
      </c>
      <c r="Q6534" s="33" t="s">
        <v>29986</v>
      </c>
      <c r="R6534" s="39" t="s">
        <v>6255</v>
      </c>
      <c r="S6534" s="33" t="s">
        <v>22</v>
      </c>
      <c r="T6534" s="33" t="s">
        <v>21</v>
      </c>
      <c r="U6534" s="33" t="s">
        <v>26682</v>
      </c>
      <c r="AA6534" s="33" t="s">
        <v>42842</v>
      </c>
      <c r="AB6534" s="33">
        <v>1911</v>
      </c>
      <c r="AC6534" s="103">
        <v>15180</v>
      </c>
    </row>
    <row r="6535" spans="1:29" ht="13" customHeight="1" x14ac:dyDescent="0.2">
      <c r="A6535" s="33" t="s">
        <v>6248</v>
      </c>
      <c r="B6535" s="33">
        <v>36</v>
      </c>
      <c r="C6535" s="33" t="s">
        <v>13</v>
      </c>
      <c r="D6535" s="33" t="s">
        <v>78</v>
      </c>
      <c r="F6535" s="94">
        <v>41916</v>
      </c>
      <c r="G6535" s="33" t="s">
        <v>6249</v>
      </c>
      <c r="H6535" s="33" t="s">
        <v>106</v>
      </c>
      <c r="I6535" s="33" t="s">
        <v>3344</v>
      </c>
      <c r="J6535" s="62" t="s">
        <v>6250</v>
      </c>
      <c r="K6535" s="33" t="s">
        <v>3346</v>
      </c>
      <c r="L6535" s="33" t="s">
        <v>17507</v>
      </c>
      <c r="M6535" s="1" t="s">
        <v>46501</v>
      </c>
      <c r="N6535" s="33" t="s">
        <v>20</v>
      </c>
      <c r="O6535" s="33" t="s">
        <v>36687</v>
      </c>
      <c r="P6535" s="33" t="s">
        <v>947</v>
      </c>
      <c r="Q6535" s="33" t="s">
        <v>29986</v>
      </c>
      <c r="R6535"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35" s="33" t="s">
        <v>93</v>
      </c>
      <c r="T6535" s="33" t="s">
        <v>21</v>
      </c>
      <c r="U6535" s="33" t="s">
        <v>26689</v>
      </c>
      <c r="AA6535" s="33" t="s">
        <v>42842</v>
      </c>
      <c r="AB6535" s="33">
        <v>1910</v>
      </c>
      <c r="AC6535" s="103">
        <v>15181</v>
      </c>
    </row>
    <row r="6536" spans="1:29" ht="13" customHeight="1" x14ac:dyDescent="0.2">
      <c r="A6536" s="33" t="s">
        <v>6240</v>
      </c>
      <c r="B6536" s="33">
        <v>31</v>
      </c>
      <c r="C6536" s="33" t="s">
        <v>13</v>
      </c>
      <c r="D6536" s="33" t="s">
        <v>78</v>
      </c>
      <c r="E6536" s="33" t="s">
        <v>6241</v>
      </c>
      <c r="F6536" s="94">
        <v>41916</v>
      </c>
      <c r="G6536" s="33" t="s">
        <v>6242</v>
      </c>
      <c r="H6536" s="33" t="s">
        <v>6243</v>
      </c>
      <c r="I6536" s="33" t="s">
        <v>34</v>
      </c>
      <c r="J6536" s="62" t="s">
        <v>6244</v>
      </c>
      <c r="K6536" s="33" t="s">
        <v>6243</v>
      </c>
      <c r="L6536" s="33" t="s">
        <v>6245</v>
      </c>
      <c r="M6536" s="1" t="s">
        <v>48464</v>
      </c>
      <c r="N6536" s="33" t="s">
        <v>362</v>
      </c>
      <c r="O6536" s="33" t="s">
        <v>6246</v>
      </c>
      <c r="P6536" s="33" t="s">
        <v>37679</v>
      </c>
      <c r="Q6536" s="33" t="s">
        <v>29986</v>
      </c>
      <c r="R6536" s="39" t="s">
        <v>6247</v>
      </c>
      <c r="S6536" s="33" t="s">
        <v>22</v>
      </c>
      <c r="T6536" s="33" t="s">
        <v>45897</v>
      </c>
      <c r="U6536" s="51" t="s">
        <v>49804</v>
      </c>
      <c r="AA6536" s="33" t="s">
        <v>42842</v>
      </c>
      <c r="AB6536" s="33">
        <v>1912</v>
      </c>
      <c r="AC6536" s="103">
        <v>15182</v>
      </c>
    </row>
    <row r="6537" spans="1:29" ht="13" customHeight="1" x14ac:dyDescent="0.2">
      <c r="A6537" s="33" t="s">
        <v>6261</v>
      </c>
      <c r="B6537" s="33">
        <v>28</v>
      </c>
      <c r="C6537" s="33" t="s">
        <v>13</v>
      </c>
      <c r="D6537" s="33" t="s">
        <v>30</v>
      </c>
      <c r="F6537" s="94">
        <v>41915</v>
      </c>
      <c r="G6537" s="33" t="s">
        <v>6262</v>
      </c>
      <c r="H6537" s="33" t="s">
        <v>697</v>
      </c>
      <c r="I6537" s="33" t="s">
        <v>392</v>
      </c>
      <c r="J6537" s="62" t="s">
        <v>1596</v>
      </c>
      <c r="K6537" s="33" t="s">
        <v>1597</v>
      </c>
      <c r="L6537" s="33" t="s">
        <v>536</v>
      </c>
      <c r="M6537" s="1" t="s">
        <v>45963</v>
      </c>
      <c r="N6537" s="33" t="s">
        <v>20</v>
      </c>
      <c r="O6537" s="33" t="s">
        <v>6263</v>
      </c>
      <c r="P6537" s="33" t="s">
        <v>947</v>
      </c>
      <c r="Q6537" s="33" t="s">
        <v>29986</v>
      </c>
      <c r="R6537" s="39" t="s">
        <v>6264</v>
      </c>
      <c r="S6537" s="33" t="s">
        <v>509</v>
      </c>
      <c r="T6537" s="33" t="s">
        <v>21</v>
      </c>
      <c r="U6537" s="33" t="s">
        <v>26682</v>
      </c>
      <c r="AA6537" s="33" t="s">
        <v>42842</v>
      </c>
      <c r="AB6537" s="33">
        <v>1908</v>
      </c>
      <c r="AC6537" s="103">
        <v>15178</v>
      </c>
    </row>
    <row r="6538" spans="1:29" ht="13" customHeight="1" x14ac:dyDescent="0.2">
      <c r="A6538" s="1" t="s">
        <v>6256</v>
      </c>
      <c r="B6538" s="33">
        <v>48</v>
      </c>
      <c r="C6538" s="33" t="s">
        <v>13</v>
      </c>
      <c r="D6538" s="1" t="s">
        <v>23</v>
      </c>
      <c r="F6538" s="94">
        <v>41915</v>
      </c>
      <c r="G6538" s="33" t="s">
        <v>6257</v>
      </c>
      <c r="H6538" s="33" t="s">
        <v>287</v>
      </c>
      <c r="I6538" s="33" t="s">
        <v>38</v>
      </c>
      <c r="J6538" s="62" t="s">
        <v>6258</v>
      </c>
      <c r="K6538" s="33" t="s">
        <v>287</v>
      </c>
      <c r="L6538" s="33" t="s">
        <v>3970</v>
      </c>
      <c r="M6538" s="1" t="s">
        <v>45937</v>
      </c>
      <c r="N6538" s="33" t="s">
        <v>20</v>
      </c>
      <c r="O6538" s="33" t="s">
        <v>6259</v>
      </c>
      <c r="P6538" s="33" t="s">
        <v>947</v>
      </c>
      <c r="Q6538" s="33" t="s">
        <v>29986</v>
      </c>
      <c r="R6538" s="39" t="s">
        <v>6260</v>
      </c>
      <c r="S6538" s="33" t="s">
        <v>93</v>
      </c>
      <c r="T6538" s="33" t="s">
        <v>21</v>
      </c>
      <c r="U6538" s="33" t="s">
        <v>27706</v>
      </c>
      <c r="AA6538" s="33" t="s">
        <v>42844</v>
      </c>
      <c r="AB6538" s="33">
        <v>1909</v>
      </c>
      <c r="AC6538" s="103">
        <v>15177</v>
      </c>
    </row>
    <row r="6539" spans="1:29" ht="13" customHeight="1" x14ac:dyDescent="0.2">
      <c r="A6539" s="33" t="s">
        <v>6266</v>
      </c>
      <c r="B6539" s="33">
        <v>19</v>
      </c>
      <c r="C6539" s="33" t="s">
        <v>13</v>
      </c>
      <c r="D6539" s="33" t="s">
        <v>78</v>
      </c>
      <c r="E6539"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39" s="94">
        <v>41914</v>
      </c>
      <c r="G6539" s="33" t="s">
        <v>6267</v>
      </c>
      <c r="H6539" s="33" t="s">
        <v>971</v>
      </c>
      <c r="I6539" s="33" t="s">
        <v>159</v>
      </c>
      <c r="J6539" s="62">
        <v>30032</v>
      </c>
      <c r="K6539" s="33" t="s">
        <v>802</v>
      </c>
      <c r="L6539" s="33" t="s">
        <v>803</v>
      </c>
      <c r="M6539" s="1" t="s">
        <v>46231</v>
      </c>
      <c r="N6539" s="33" t="s">
        <v>20</v>
      </c>
      <c r="O6539" s="33" t="s">
        <v>6268</v>
      </c>
      <c r="P6539" s="33" t="s">
        <v>947</v>
      </c>
      <c r="Q6539" s="33" t="s">
        <v>29986</v>
      </c>
      <c r="R6539" s="39" t="s">
        <v>6269</v>
      </c>
      <c r="S6539" s="33" t="s">
        <v>93</v>
      </c>
      <c r="T6539" s="33" t="s">
        <v>21</v>
      </c>
      <c r="U6539" s="33" t="s">
        <v>26689</v>
      </c>
      <c r="AA6539" s="33" t="s">
        <v>42844</v>
      </c>
      <c r="AB6539" s="33">
        <v>1906</v>
      </c>
      <c r="AC6539" s="103">
        <v>15171</v>
      </c>
    </row>
    <row r="6540" spans="1:29" ht="13" customHeight="1" x14ac:dyDescent="0.2">
      <c r="A6540" s="1" t="s">
        <v>6270</v>
      </c>
      <c r="B6540" s="33">
        <v>69</v>
      </c>
      <c r="C6540" s="33" t="s">
        <v>13</v>
      </c>
      <c r="D6540" s="1" t="s">
        <v>23</v>
      </c>
      <c r="F6540" s="94">
        <v>41914</v>
      </c>
      <c r="G6540" s="33" t="s">
        <v>6271</v>
      </c>
      <c r="H6540" s="33" t="s">
        <v>6272</v>
      </c>
      <c r="I6540" s="33" t="s">
        <v>224</v>
      </c>
      <c r="J6540" s="62" t="s">
        <v>6273</v>
      </c>
      <c r="K6540" s="33" t="s">
        <v>992</v>
      </c>
      <c r="L6540" s="33" t="s">
        <v>3048</v>
      </c>
      <c r="M6540" s="1" t="s">
        <v>46704</v>
      </c>
      <c r="N6540" s="33" t="s">
        <v>20</v>
      </c>
      <c r="O6540" s="33" t="s">
        <v>6274</v>
      </c>
      <c r="P6540" s="33" t="s">
        <v>45771</v>
      </c>
      <c r="Q6540" s="33" t="s">
        <v>29986</v>
      </c>
      <c r="R6540" s="39" t="s">
        <v>6275</v>
      </c>
      <c r="S6540" s="33" t="s">
        <v>93</v>
      </c>
      <c r="T6540" s="33" t="s">
        <v>21</v>
      </c>
      <c r="U6540" s="33" t="s">
        <v>26689</v>
      </c>
      <c r="AA6540" s="33" t="s">
        <v>42842</v>
      </c>
      <c r="AB6540" s="33">
        <v>1907</v>
      </c>
      <c r="AC6540" s="103">
        <v>15175</v>
      </c>
    </row>
    <row r="6541" spans="1:29" ht="13" customHeight="1" x14ac:dyDescent="0.2">
      <c r="A6541" s="33" t="s">
        <v>6281</v>
      </c>
      <c r="B6541" s="33">
        <v>33</v>
      </c>
      <c r="C6541" s="33" t="s">
        <v>13</v>
      </c>
      <c r="D6541" s="33" t="s">
        <v>41</v>
      </c>
      <c r="F6541" s="94">
        <v>41913</v>
      </c>
      <c r="G6541" s="33" t="s">
        <v>6282</v>
      </c>
      <c r="H6541" s="33" t="s">
        <v>2651</v>
      </c>
      <c r="I6541" s="33" t="s">
        <v>38</v>
      </c>
      <c r="J6541" s="62" t="s">
        <v>6283</v>
      </c>
      <c r="K6541" s="33" t="s">
        <v>287</v>
      </c>
      <c r="L6541" s="33" t="s">
        <v>288</v>
      </c>
      <c r="M6541" s="1" t="s">
        <v>45919</v>
      </c>
      <c r="N6541" s="33" t="s">
        <v>20</v>
      </c>
      <c r="O6541" s="33" t="s">
        <v>6284</v>
      </c>
      <c r="P6541" s="33" t="s">
        <v>45771</v>
      </c>
      <c r="Q6541" s="33" t="s">
        <v>29986</v>
      </c>
      <c r="R6541" s="39" t="s">
        <v>6285</v>
      </c>
      <c r="S6541" s="33" t="s">
        <v>93</v>
      </c>
      <c r="T6541" s="33" t="s">
        <v>21</v>
      </c>
      <c r="U6541" s="33" t="s">
        <v>26689</v>
      </c>
      <c r="AA6541" s="33" t="s">
        <v>42842</v>
      </c>
      <c r="AB6541" s="33">
        <v>1904</v>
      </c>
      <c r="AC6541" s="103">
        <v>15170</v>
      </c>
    </row>
    <row r="6542" spans="1:29" ht="13" customHeight="1" x14ac:dyDescent="0.2">
      <c r="A6542" s="33" t="s">
        <v>6286</v>
      </c>
      <c r="B6542" s="33">
        <v>34</v>
      </c>
      <c r="C6542" s="33" t="s">
        <v>13</v>
      </c>
      <c r="D6542" s="33" t="s">
        <v>30</v>
      </c>
      <c r="F6542" s="94">
        <v>41913</v>
      </c>
      <c r="G6542" s="33" t="s">
        <v>6287</v>
      </c>
      <c r="H6542" s="33" t="s">
        <v>671</v>
      </c>
      <c r="I6542" s="33" t="s">
        <v>66</v>
      </c>
      <c r="J6542" s="62" t="s">
        <v>6288</v>
      </c>
      <c r="K6542" s="33" t="s">
        <v>512</v>
      </c>
      <c r="L6542" s="33" t="s">
        <v>672</v>
      </c>
      <c r="M6542" s="1" t="s">
        <v>45992</v>
      </c>
      <c r="N6542" s="33" t="s">
        <v>20</v>
      </c>
      <c r="O6542" s="33" t="s">
        <v>6289</v>
      </c>
      <c r="P6542" s="33" t="s">
        <v>42395</v>
      </c>
      <c r="Q6542" s="33" t="s">
        <v>29986</v>
      </c>
      <c r="R6542" s="39" t="s">
        <v>6290</v>
      </c>
      <c r="S6542" s="33" t="s">
        <v>93</v>
      </c>
      <c r="T6542" s="33" t="s">
        <v>21</v>
      </c>
      <c r="U6542" s="33" t="s">
        <v>26689</v>
      </c>
      <c r="AA6542" s="33" t="s">
        <v>42844</v>
      </c>
      <c r="AB6542" s="33">
        <v>1905</v>
      </c>
      <c r="AC6542" s="103">
        <v>15166</v>
      </c>
    </row>
    <row r="6543" spans="1:29" ht="13" customHeight="1" x14ac:dyDescent="0.2">
      <c r="A6543" s="33" t="s">
        <v>6276</v>
      </c>
      <c r="B6543" s="33">
        <v>39</v>
      </c>
      <c r="C6543" s="33" t="s">
        <v>102</v>
      </c>
      <c r="D6543" s="33" t="s">
        <v>78</v>
      </c>
      <c r="E6543" s="33" t="s">
        <v>6277</v>
      </c>
      <c r="F6543" s="94">
        <v>41913</v>
      </c>
      <c r="G6543" s="33" t="s">
        <v>6278</v>
      </c>
      <c r="H6543" s="33" t="s">
        <v>831</v>
      </c>
      <c r="I6543" s="33" t="s">
        <v>293</v>
      </c>
      <c r="J6543" s="62" t="s">
        <v>6279</v>
      </c>
      <c r="K6543" s="33" t="s">
        <v>1655</v>
      </c>
      <c r="L6543" s="33" t="s">
        <v>832</v>
      </c>
      <c r="M6543" s="1" t="s">
        <v>46139</v>
      </c>
      <c r="N6543" s="33" t="s">
        <v>20</v>
      </c>
      <c r="O6543" s="33" t="s">
        <v>6280</v>
      </c>
      <c r="P6543" s="33" t="s">
        <v>45771</v>
      </c>
      <c r="Q6543" s="33" t="s">
        <v>29986</v>
      </c>
      <c r="R6543" s="39" t="str">
        <f>HYPERLINK("http://www.wlky.com/news/woman-shot-by-lmpd-officers-in-swat-situation-dies/28371462","http://www.wlky.com/news/woman-shot-by-lmpd-officers-in-swat-situation-dies/28371462")</f>
        <v>http://www.wlky.com/news/woman-shot-by-lmpd-officers-in-swat-situation-dies/28371462</v>
      </c>
      <c r="S6543" s="33" t="s">
        <v>93</v>
      </c>
      <c r="T6543" s="33" t="s">
        <v>21</v>
      </c>
      <c r="U6543" s="33" t="s">
        <v>26689</v>
      </c>
      <c r="AA6543" s="33" t="s">
        <v>42844</v>
      </c>
      <c r="AB6543" s="33">
        <v>1903</v>
      </c>
      <c r="AC6543" s="103">
        <v>15169</v>
      </c>
    </row>
    <row r="6544" spans="1:29" ht="13" customHeight="1" x14ac:dyDescent="0.2">
      <c r="A6544" s="33" t="s">
        <v>6307</v>
      </c>
      <c r="B6544" s="33">
        <v>32</v>
      </c>
      <c r="C6544" s="33" t="s">
        <v>13</v>
      </c>
      <c r="D6544" s="33" t="s">
        <v>30</v>
      </c>
      <c r="E6544" s="33" t="s">
        <v>6308</v>
      </c>
      <c r="F6544" s="94">
        <v>41912</v>
      </c>
      <c r="G6544" s="33" t="s">
        <v>6309</v>
      </c>
      <c r="H6544" s="33" t="s">
        <v>6310</v>
      </c>
      <c r="I6544" s="33" t="s">
        <v>66</v>
      </c>
      <c r="J6544" s="62" t="s">
        <v>6311</v>
      </c>
      <c r="K6544" s="33" t="s">
        <v>4829</v>
      </c>
      <c r="L6544" s="33" t="s">
        <v>672</v>
      </c>
      <c r="M6544" s="1" t="s">
        <v>45992</v>
      </c>
      <c r="N6544" s="33" t="s">
        <v>20</v>
      </c>
      <c r="O6544" s="33" t="s">
        <v>6312</v>
      </c>
      <c r="P6544" s="33" t="s">
        <v>42395</v>
      </c>
      <c r="Q6544" s="33" t="s">
        <v>29986</v>
      </c>
      <c r="R6544" s="39" t="str">
        <f>HYPERLINK("http://www.houstontx.gov/police/nr/2014/oct/nr141001-3.htm","http://www.houstontx.gov/police/nr/2014/oct/nr141001-3.htm")</f>
        <v>http://www.houstontx.gov/police/nr/2014/oct/nr141001-3.htm</v>
      </c>
      <c r="S6544" s="33" t="s">
        <v>93</v>
      </c>
      <c r="T6544" s="33" t="s">
        <v>21</v>
      </c>
      <c r="U6544" s="33" t="s">
        <v>26689</v>
      </c>
      <c r="AA6544" s="33" t="s">
        <v>42844</v>
      </c>
      <c r="AB6544" s="33">
        <v>1899</v>
      </c>
      <c r="AC6544" s="103">
        <v>15160</v>
      </c>
    </row>
    <row r="6545" spans="1:29" ht="13" customHeight="1" x14ac:dyDescent="0.2">
      <c r="A6545" s="33" t="s">
        <v>6291</v>
      </c>
      <c r="B6545" s="33">
        <v>38</v>
      </c>
      <c r="C6545" s="33" t="s">
        <v>13</v>
      </c>
      <c r="D6545" s="33" t="s">
        <v>78</v>
      </c>
      <c r="E6545" s="33" t="s">
        <v>6292</v>
      </c>
      <c r="F6545" s="94">
        <v>41912</v>
      </c>
      <c r="G6545" s="33" t="s">
        <v>6293</v>
      </c>
      <c r="H6545" s="33" t="s">
        <v>6294</v>
      </c>
      <c r="I6545" s="33" t="s">
        <v>55</v>
      </c>
      <c r="J6545" s="62" t="s">
        <v>6295</v>
      </c>
      <c r="K6545" s="33" t="s">
        <v>1049</v>
      </c>
      <c r="L6545" s="33" t="s">
        <v>6296</v>
      </c>
      <c r="M6545" s="1" t="s">
        <v>47054</v>
      </c>
      <c r="N6545" s="33" t="s">
        <v>20</v>
      </c>
      <c r="O6545" s="33" t="s">
        <v>6297</v>
      </c>
      <c r="P6545" s="33" t="s">
        <v>45771</v>
      </c>
      <c r="Q6545" s="33" t="s">
        <v>29986</v>
      </c>
      <c r="R6545" s="39" t="s">
        <v>6298</v>
      </c>
      <c r="S6545" s="33" t="s">
        <v>509</v>
      </c>
      <c r="T6545" s="33" t="s">
        <v>21</v>
      </c>
      <c r="U6545" s="33" t="s">
        <v>26682</v>
      </c>
      <c r="AA6545" s="33" t="s">
        <v>42842</v>
      </c>
      <c r="AB6545" s="33">
        <v>1900</v>
      </c>
      <c r="AC6545" s="103">
        <v>15161</v>
      </c>
    </row>
    <row r="6546" spans="1:29" ht="13" customHeight="1" x14ac:dyDescent="0.2">
      <c r="A6546" s="33" t="s">
        <v>6313</v>
      </c>
      <c r="B6546" s="33">
        <v>40</v>
      </c>
      <c r="C6546" s="33" t="s">
        <v>13</v>
      </c>
      <c r="D6546" s="33" t="s">
        <v>30</v>
      </c>
      <c r="E6546" s="33" t="s">
        <v>6314</v>
      </c>
      <c r="F6546" s="94">
        <v>41912</v>
      </c>
      <c r="G6546" s="33" t="s">
        <v>6315</v>
      </c>
      <c r="H6546" s="33" t="s">
        <v>1230</v>
      </c>
      <c r="I6546" s="33" t="s">
        <v>1017</v>
      </c>
      <c r="J6546" s="62" t="s">
        <v>6316</v>
      </c>
      <c r="K6546" s="33" t="s">
        <v>1231</v>
      </c>
      <c r="L6546" s="33" t="s">
        <v>1232</v>
      </c>
      <c r="M6546" s="1" t="s">
        <v>47084</v>
      </c>
      <c r="N6546" s="33" t="s">
        <v>20</v>
      </c>
      <c r="O6546" s="33" t="s">
        <v>6317</v>
      </c>
      <c r="P6546" s="33" t="s">
        <v>45771</v>
      </c>
      <c r="Q6546" s="33" t="s">
        <v>29986</v>
      </c>
      <c r="R6546" s="39" t="s">
        <v>6318</v>
      </c>
      <c r="S6546" s="33" t="s">
        <v>93</v>
      </c>
      <c r="T6546" s="33" t="s">
        <v>21</v>
      </c>
      <c r="U6546" s="33" t="s">
        <v>26689</v>
      </c>
      <c r="AA6546" s="33" t="s">
        <v>42842</v>
      </c>
      <c r="AB6546" s="33">
        <v>1898</v>
      </c>
      <c r="AC6546" s="103">
        <v>15163</v>
      </c>
    </row>
    <row r="6547" spans="1:29" ht="13" customHeight="1" x14ac:dyDescent="0.2">
      <c r="A6547" s="33" t="s">
        <v>6299</v>
      </c>
      <c r="B6547" s="33">
        <v>20</v>
      </c>
      <c r="C6547" s="33" t="s">
        <v>13</v>
      </c>
      <c r="D6547" s="33" t="s">
        <v>78</v>
      </c>
      <c r="E6547" s="33" t="s">
        <v>6300</v>
      </c>
      <c r="F6547" s="94">
        <v>41912</v>
      </c>
      <c r="G6547" s="33" t="s">
        <v>6301</v>
      </c>
      <c r="H6547" s="33" t="s">
        <v>6302</v>
      </c>
      <c r="I6547" s="33" t="s">
        <v>159</v>
      </c>
      <c r="J6547" s="62" t="s">
        <v>6303</v>
      </c>
      <c r="K6547" s="33" t="s">
        <v>1277</v>
      </c>
      <c r="L6547" s="33" t="s">
        <v>6304</v>
      </c>
      <c r="M6547" s="1" t="s">
        <v>47123</v>
      </c>
      <c r="N6547" s="33" t="s">
        <v>20</v>
      </c>
      <c r="O6547" s="33" t="s">
        <v>6305</v>
      </c>
      <c r="P6547" s="33" t="s">
        <v>45771</v>
      </c>
      <c r="Q6547" s="33" t="s">
        <v>29986</v>
      </c>
      <c r="R6547" s="39" t="s">
        <v>6306</v>
      </c>
      <c r="S6547" s="33" t="s">
        <v>93</v>
      </c>
      <c r="T6547" s="33" t="s">
        <v>28</v>
      </c>
      <c r="U6547" s="33" t="s">
        <v>26487</v>
      </c>
      <c r="AA6547" s="33" t="s">
        <v>42844</v>
      </c>
      <c r="AB6547" s="33">
        <v>1901</v>
      </c>
      <c r="AC6547" s="103">
        <v>15162</v>
      </c>
    </row>
    <row r="6548" spans="1:29" ht="13" customHeight="1" x14ac:dyDescent="0.2">
      <c r="A6548" s="33" t="s">
        <v>6319</v>
      </c>
      <c r="B6548" s="33">
        <v>26</v>
      </c>
      <c r="C6548" s="33" t="s">
        <v>13</v>
      </c>
      <c r="D6548" s="33" t="s">
        <v>30</v>
      </c>
      <c r="E6548" s="33" t="s">
        <v>6320</v>
      </c>
      <c r="F6548" s="94">
        <v>41912</v>
      </c>
      <c r="G6548" s="33" t="s">
        <v>6321</v>
      </c>
      <c r="H6548" s="33" t="s">
        <v>6322</v>
      </c>
      <c r="I6548" s="33" t="s">
        <v>373</v>
      </c>
      <c r="J6548" s="62" t="s">
        <v>6323</v>
      </c>
      <c r="K6548" s="33" t="s">
        <v>992</v>
      </c>
      <c r="L6548" s="33" t="s">
        <v>8469</v>
      </c>
      <c r="M6548" s="1" t="s">
        <v>48273</v>
      </c>
      <c r="N6548" s="33" t="s">
        <v>20</v>
      </c>
      <c r="O6548" s="33" t="s">
        <v>6324</v>
      </c>
      <c r="P6548" s="33" t="s">
        <v>3096</v>
      </c>
      <c r="Q6548" s="33" t="s">
        <v>29986</v>
      </c>
      <c r="R6548" s="39" t="s">
        <v>6325</v>
      </c>
      <c r="S6548" s="33" t="s">
        <v>93</v>
      </c>
      <c r="T6548" s="33" t="s">
        <v>28</v>
      </c>
      <c r="U6548" s="33" t="s">
        <v>26487</v>
      </c>
      <c r="AA6548" s="33" t="s">
        <v>42844</v>
      </c>
      <c r="AB6548" s="33">
        <v>1902</v>
      </c>
      <c r="AC6548" s="103">
        <v>15164</v>
      </c>
    </row>
    <row r="6549" spans="1:29" ht="13" customHeight="1" x14ac:dyDescent="0.2">
      <c r="A6549" s="33" t="s">
        <v>6332</v>
      </c>
      <c r="B6549" s="33">
        <v>47</v>
      </c>
      <c r="C6549" s="33" t="s">
        <v>13</v>
      </c>
      <c r="D6549" s="33" t="s">
        <v>41</v>
      </c>
      <c r="F6549" s="94">
        <v>41911</v>
      </c>
      <c r="G6549" s="33" t="s">
        <v>6328</v>
      </c>
      <c r="H6549" s="33" t="s">
        <v>697</v>
      </c>
      <c r="I6549" s="33" t="s">
        <v>392</v>
      </c>
      <c r="J6549" s="62" t="s">
        <v>6329</v>
      </c>
      <c r="K6549" s="33" t="s">
        <v>697</v>
      </c>
      <c r="L6549" s="33" t="s">
        <v>536</v>
      </c>
      <c r="M6549" s="1" t="s">
        <v>45963</v>
      </c>
      <c r="N6549" s="33" t="s">
        <v>20</v>
      </c>
      <c r="O6549" s="33" t="s">
        <v>6333</v>
      </c>
      <c r="P6549" s="33" t="s">
        <v>45771</v>
      </c>
      <c r="Q6549" s="33" t="s">
        <v>29986</v>
      </c>
      <c r="R6549" s="39" t="s">
        <v>6331</v>
      </c>
      <c r="S6549" s="33" t="s">
        <v>93</v>
      </c>
      <c r="T6549" s="33" t="s">
        <v>21</v>
      </c>
      <c r="U6549" s="33" t="s">
        <v>26682</v>
      </c>
      <c r="AA6549" s="33" t="s">
        <v>42842</v>
      </c>
      <c r="AB6549" s="33">
        <v>1896</v>
      </c>
      <c r="AC6549" s="103">
        <v>15158</v>
      </c>
    </row>
    <row r="6550" spans="1:29" ht="13" customHeight="1" x14ac:dyDescent="0.2">
      <c r="A6550" s="33" t="s">
        <v>6326</v>
      </c>
      <c r="B6550" s="33">
        <v>51</v>
      </c>
      <c r="C6550" s="33" t="s">
        <v>13</v>
      </c>
      <c r="D6550" s="33" t="s">
        <v>41</v>
      </c>
      <c r="E6550" s="33" t="s">
        <v>6327</v>
      </c>
      <c r="F6550" s="94">
        <v>41911</v>
      </c>
      <c r="G6550" s="33" t="s">
        <v>6328</v>
      </c>
      <c r="H6550" s="33" t="s">
        <v>697</v>
      </c>
      <c r="I6550" s="33" t="s">
        <v>392</v>
      </c>
      <c r="J6550" s="62" t="s">
        <v>6329</v>
      </c>
      <c r="K6550" s="33" t="s">
        <v>697</v>
      </c>
      <c r="L6550" s="33" t="s">
        <v>536</v>
      </c>
      <c r="M6550" s="1" t="s">
        <v>45963</v>
      </c>
      <c r="N6550" s="33" t="s">
        <v>20</v>
      </c>
      <c r="O6550" s="33" t="s">
        <v>6330</v>
      </c>
      <c r="P6550" s="33" t="s">
        <v>45771</v>
      </c>
      <c r="Q6550" s="33" t="s">
        <v>29986</v>
      </c>
      <c r="R6550" s="39" t="s">
        <v>6331</v>
      </c>
      <c r="S6550" s="33" t="s">
        <v>93</v>
      </c>
      <c r="T6550" s="33" t="s">
        <v>45897</v>
      </c>
      <c r="U6550" s="51" t="s">
        <v>49804</v>
      </c>
      <c r="AA6550" s="33" t="s">
        <v>42842</v>
      </c>
      <c r="AB6550" s="33">
        <v>1897</v>
      </c>
      <c r="AC6550" s="103">
        <v>15159</v>
      </c>
    </row>
    <row r="6551" spans="1:29" ht="13" customHeight="1" x14ac:dyDescent="0.2">
      <c r="A6551" s="33" t="s">
        <v>6334</v>
      </c>
      <c r="B6551" s="33">
        <v>26</v>
      </c>
      <c r="C6551" s="33" t="s">
        <v>13</v>
      </c>
      <c r="D6551" s="33" t="s">
        <v>78</v>
      </c>
      <c r="E6551" s="33" t="s">
        <v>6335</v>
      </c>
      <c r="F6551" s="94">
        <v>41910</v>
      </c>
      <c r="G6551" s="33" t="s">
        <v>6336</v>
      </c>
      <c r="H6551" s="33" t="s">
        <v>2902</v>
      </c>
      <c r="I6551" s="33" t="s">
        <v>66</v>
      </c>
      <c r="J6551" s="62" t="s">
        <v>6337</v>
      </c>
      <c r="K6551" s="33" t="s">
        <v>1073</v>
      </c>
      <c r="L6551" s="33" t="s">
        <v>1074</v>
      </c>
      <c r="M6551" s="1" t="s">
        <v>48227</v>
      </c>
      <c r="N6551" s="33" t="s">
        <v>362</v>
      </c>
      <c r="O6551" s="33" t="s">
        <v>6338</v>
      </c>
      <c r="P6551" s="33" t="s">
        <v>49762</v>
      </c>
      <c r="Q6551" s="33" t="s">
        <v>29986</v>
      </c>
      <c r="R6551" s="39" t="s">
        <v>18962</v>
      </c>
      <c r="S6551" s="33" t="s">
        <v>93</v>
      </c>
      <c r="T6551" s="33" t="s">
        <v>45897</v>
      </c>
      <c r="U6551" s="51" t="s">
        <v>49804</v>
      </c>
      <c r="AA6551" s="33" t="s">
        <v>42843</v>
      </c>
      <c r="AB6551" s="33">
        <v>1894</v>
      </c>
      <c r="AC6551" s="103">
        <v>15152</v>
      </c>
    </row>
    <row r="6552" spans="1:29" ht="13" customHeight="1" x14ac:dyDescent="0.2">
      <c r="A6552" s="1" t="s">
        <v>6339</v>
      </c>
      <c r="B6552" s="33">
        <v>26</v>
      </c>
      <c r="C6552" s="33" t="s">
        <v>13</v>
      </c>
      <c r="D6552" s="1" t="s">
        <v>23</v>
      </c>
      <c r="F6552" s="94">
        <v>41910</v>
      </c>
      <c r="G6552" s="33" t="s">
        <v>6340</v>
      </c>
      <c r="H6552" s="33" t="s">
        <v>6341</v>
      </c>
      <c r="I6552" s="33" t="s">
        <v>341</v>
      </c>
      <c r="J6552" s="62" t="s">
        <v>6342</v>
      </c>
      <c r="K6552" s="33" t="s">
        <v>4683</v>
      </c>
      <c r="L6552" s="33" t="s">
        <v>6343</v>
      </c>
      <c r="M6552" s="1" t="s">
        <v>48465</v>
      </c>
      <c r="N6552" s="33" t="s">
        <v>350</v>
      </c>
      <c r="O6552" s="33" t="s">
        <v>6344</v>
      </c>
      <c r="P6552" s="33" t="s">
        <v>45771</v>
      </c>
      <c r="Q6552" s="33" t="s">
        <v>29986</v>
      </c>
      <c r="R6552" s="39" t="s">
        <v>6345</v>
      </c>
      <c r="S6552" s="33" t="s">
        <v>93</v>
      </c>
      <c r="T6552" s="33" t="s">
        <v>350</v>
      </c>
      <c r="U6552" s="33" t="s">
        <v>26775</v>
      </c>
      <c r="AA6552" s="33" t="s">
        <v>42843</v>
      </c>
      <c r="AB6552" s="33">
        <v>1895</v>
      </c>
      <c r="AC6552" s="103">
        <v>15151</v>
      </c>
    </row>
    <row r="6553" spans="1:29" ht="13" customHeight="1" x14ac:dyDescent="0.2">
      <c r="A6553" s="33" t="s">
        <v>6357</v>
      </c>
      <c r="B6553" s="33">
        <v>34</v>
      </c>
      <c r="C6553" s="33" t="s">
        <v>13</v>
      </c>
      <c r="D6553" s="33" t="s">
        <v>30</v>
      </c>
      <c r="F6553" s="94">
        <v>41909</v>
      </c>
      <c r="G6553" s="33" t="s">
        <v>6358</v>
      </c>
      <c r="H6553" s="33" t="s">
        <v>372</v>
      </c>
      <c r="I6553" s="33" t="s">
        <v>4021</v>
      </c>
      <c r="J6553" s="62" t="s">
        <v>6359</v>
      </c>
      <c r="K6553" s="33" t="s">
        <v>6360</v>
      </c>
      <c r="L6553" s="33" t="s">
        <v>4024</v>
      </c>
      <c r="M6553" s="1" t="s">
        <v>48352</v>
      </c>
      <c r="N6553" s="33" t="s">
        <v>20</v>
      </c>
      <c r="O6553" s="33" t="s">
        <v>6361</v>
      </c>
      <c r="P6553" s="33" t="s">
        <v>947</v>
      </c>
      <c r="Q6553" s="33" t="s">
        <v>29986</v>
      </c>
      <c r="R6553" s="39" t="s">
        <v>6362</v>
      </c>
      <c r="S6553" s="33" t="s">
        <v>93</v>
      </c>
      <c r="T6553" s="33" t="s">
        <v>21</v>
      </c>
      <c r="U6553" s="33" t="s">
        <v>26682</v>
      </c>
      <c r="AA6553" s="33" t="s">
        <v>42843</v>
      </c>
      <c r="AB6553" s="33">
        <v>1891</v>
      </c>
      <c r="AC6553" s="103">
        <v>15148</v>
      </c>
    </row>
    <row r="6554" spans="1:29" ht="13" customHeight="1" x14ac:dyDescent="0.2">
      <c r="A6554" s="1" t="s">
        <v>2989</v>
      </c>
      <c r="B6554" s="33" t="s">
        <v>22</v>
      </c>
      <c r="C6554" s="33" t="s">
        <v>13</v>
      </c>
      <c r="D6554" s="1" t="s">
        <v>23</v>
      </c>
      <c r="F6554" s="94">
        <v>41909</v>
      </c>
      <c r="G6554" s="33" t="s">
        <v>6352</v>
      </c>
      <c r="H6554" s="33" t="s">
        <v>1145</v>
      </c>
      <c r="I6554" s="33" t="s">
        <v>55</v>
      </c>
      <c r="J6554" s="62" t="s">
        <v>6353</v>
      </c>
      <c r="K6554" s="33" t="s">
        <v>147</v>
      </c>
      <c r="L6554" s="33" t="s">
        <v>6354</v>
      </c>
      <c r="M6554" s="1" t="s">
        <v>48231</v>
      </c>
      <c r="N6554" s="33" t="s">
        <v>20</v>
      </c>
      <c r="O6554" s="33" t="s">
        <v>6355</v>
      </c>
      <c r="P6554" s="33" t="s">
        <v>45771</v>
      </c>
      <c r="Q6554" s="33" t="s">
        <v>29986</v>
      </c>
      <c r="R6554" s="39" t="s">
        <v>6356</v>
      </c>
      <c r="S6554" s="33" t="s">
        <v>93</v>
      </c>
      <c r="T6554" s="33" t="s">
        <v>21</v>
      </c>
      <c r="U6554" s="33" t="s">
        <v>26689</v>
      </c>
      <c r="AA6554" s="33" t="s">
        <v>42844</v>
      </c>
      <c r="AB6554" s="33">
        <v>1890</v>
      </c>
      <c r="AC6554" s="103">
        <v>15147</v>
      </c>
    </row>
    <row r="6555" spans="1:29" ht="13" customHeight="1" x14ac:dyDescent="0.2">
      <c r="A6555" s="33" t="s">
        <v>6346</v>
      </c>
      <c r="B6555" s="33">
        <v>38</v>
      </c>
      <c r="C6555" s="33" t="s">
        <v>13</v>
      </c>
      <c r="D6555" s="33" t="s">
        <v>78</v>
      </c>
      <c r="E6555" s="33" t="s">
        <v>6347</v>
      </c>
      <c r="F6555" s="94">
        <v>41909</v>
      </c>
      <c r="G6555" s="33" t="s">
        <v>6348</v>
      </c>
      <c r="H6555" s="33" t="s">
        <v>398</v>
      </c>
      <c r="I6555" s="33" t="s">
        <v>399</v>
      </c>
      <c r="J6555" s="62" t="s">
        <v>6349</v>
      </c>
      <c r="K6555" s="33" t="s">
        <v>401</v>
      </c>
      <c r="L6555" s="33" t="s">
        <v>402</v>
      </c>
      <c r="M6555" s="1" t="s">
        <v>45936</v>
      </c>
      <c r="N6555" s="33" t="s">
        <v>362</v>
      </c>
      <c r="O6555" s="33" t="s">
        <v>6350</v>
      </c>
      <c r="P6555" s="33" t="s">
        <v>947</v>
      </c>
      <c r="Q6555" s="33" t="s">
        <v>29986</v>
      </c>
      <c r="R6555" s="39" t="s">
        <v>6351</v>
      </c>
      <c r="S6555" s="33" t="s">
        <v>901</v>
      </c>
      <c r="T6555" s="33" t="s">
        <v>45897</v>
      </c>
      <c r="U6555" s="51" t="s">
        <v>49804</v>
      </c>
      <c r="AA6555" s="33" t="s">
        <v>42844</v>
      </c>
      <c r="AB6555" s="33">
        <v>1892</v>
      </c>
      <c r="AC6555" s="103">
        <v>15146</v>
      </c>
    </row>
    <row r="6556" spans="1:29" ht="13" customHeight="1" x14ac:dyDescent="0.2">
      <c r="A6556" s="33" t="s">
        <v>6363</v>
      </c>
      <c r="B6556" s="33">
        <v>18</v>
      </c>
      <c r="C6556" s="33" t="s">
        <v>13</v>
      </c>
      <c r="D6556" s="33" t="s">
        <v>30</v>
      </c>
      <c r="E6556" s="33" t="s">
        <v>6364</v>
      </c>
      <c r="F6556" s="94">
        <v>41909</v>
      </c>
      <c r="G6556" s="33" t="s">
        <v>6365</v>
      </c>
      <c r="H6556" s="33" t="s">
        <v>6366</v>
      </c>
      <c r="I6556" s="33" t="s">
        <v>297</v>
      </c>
      <c r="J6556" s="62" t="s">
        <v>6367</v>
      </c>
      <c r="K6556" s="33" t="s">
        <v>2005</v>
      </c>
      <c r="L6556" s="33" t="s">
        <v>6368</v>
      </c>
      <c r="M6556" s="1" t="s">
        <v>48466</v>
      </c>
      <c r="N6556" s="33" t="s">
        <v>20</v>
      </c>
      <c r="O6556" s="33" t="s">
        <v>6369</v>
      </c>
      <c r="P6556" s="33" t="s">
        <v>45771</v>
      </c>
      <c r="Q6556" s="33" t="s">
        <v>29986</v>
      </c>
      <c r="R6556" s="39" t="s">
        <v>6370</v>
      </c>
      <c r="S6556" s="33" t="s">
        <v>93</v>
      </c>
      <c r="T6556" s="33" t="s">
        <v>350</v>
      </c>
      <c r="U6556" s="33" t="s">
        <v>42859</v>
      </c>
      <c r="AA6556" s="33" t="s">
        <v>42843</v>
      </c>
      <c r="AB6556" s="33">
        <v>1893</v>
      </c>
      <c r="AC6556" s="103">
        <v>15149</v>
      </c>
    </row>
    <row r="6557" spans="1:29" ht="13" customHeight="1" x14ac:dyDescent="0.2">
      <c r="A6557" s="33" t="s">
        <v>6371</v>
      </c>
      <c r="B6557" s="33">
        <v>25</v>
      </c>
      <c r="C6557" s="33" t="s">
        <v>13</v>
      </c>
      <c r="D6557" s="33" t="s">
        <v>30</v>
      </c>
      <c r="E6557" s="33" t="s">
        <v>6372</v>
      </c>
      <c r="F6557" s="94">
        <v>41908</v>
      </c>
      <c r="G6557" s="33" t="s">
        <v>6373</v>
      </c>
      <c r="H6557" s="33" t="s">
        <v>6374</v>
      </c>
      <c r="I6557" s="33" t="s">
        <v>62</v>
      </c>
      <c r="J6557" s="62" t="s">
        <v>6375</v>
      </c>
      <c r="K6557" s="33" t="s">
        <v>1182</v>
      </c>
      <c r="L6557" s="33" t="s">
        <v>36814</v>
      </c>
      <c r="M6557" s="1" t="s">
        <v>48467</v>
      </c>
      <c r="N6557" s="33" t="s">
        <v>20</v>
      </c>
      <c r="O6557" s="33" t="s">
        <v>6376</v>
      </c>
      <c r="P6557" s="33" t="s">
        <v>45771</v>
      </c>
      <c r="Q6557" s="33" t="s">
        <v>29986</v>
      </c>
      <c r="R6557" s="39" t="s">
        <v>6377</v>
      </c>
      <c r="S6557" s="33" t="s">
        <v>93</v>
      </c>
      <c r="T6557" s="33" t="s">
        <v>21</v>
      </c>
      <c r="U6557" s="33" t="s">
        <v>26689</v>
      </c>
      <c r="AA6557" s="33" t="s">
        <v>42844</v>
      </c>
      <c r="AB6557" s="33">
        <v>1888</v>
      </c>
      <c r="AC6557" s="103">
        <v>15145</v>
      </c>
    </row>
    <row r="6558" spans="1:29" ht="13" customHeight="1" x14ac:dyDescent="0.2">
      <c r="A6558" s="33" t="s">
        <v>6378</v>
      </c>
      <c r="B6558" s="33">
        <v>34</v>
      </c>
      <c r="C6558" s="33" t="s">
        <v>13</v>
      </c>
      <c r="D6558" s="33" t="s">
        <v>30</v>
      </c>
      <c r="F6558" s="94">
        <v>41908</v>
      </c>
      <c r="G6558" s="33" t="s">
        <v>6379</v>
      </c>
      <c r="H6558" s="33" t="s">
        <v>6380</v>
      </c>
      <c r="I6558" s="33" t="s">
        <v>66</v>
      </c>
      <c r="J6558" s="62" t="s">
        <v>6381</v>
      </c>
      <c r="K6558" s="33" t="s">
        <v>6382</v>
      </c>
      <c r="L6558" s="33" t="s">
        <v>6383</v>
      </c>
      <c r="M6558" s="1" t="s">
        <v>48468</v>
      </c>
      <c r="N6558" s="33" t="s">
        <v>20</v>
      </c>
      <c r="O6558" s="33" t="s">
        <v>6384</v>
      </c>
      <c r="P6558" s="33" t="s">
        <v>947</v>
      </c>
      <c r="Q6558" s="33" t="s">
        <v>29986</v>
      </c>
      <c r="R6558" s="39" t="s">
        <v>6385</v>
      </c>
      <c r="S6558" s="33" t="s">
        <v>93</v>
      </c>
      <c r="T6558" s="33" t="s">
        <v>21</v>
      </c>
      <c r="U6558" s="33" t="s">
        <v>26689</v>
      </c>
      <c r="AA6558" s="33" t="s">
        <v>42843</v>
      </c>
      <c r="AB6558" s="33">
        <v>1889</v>
      </c>
      <c r="AC6558" s="103">
        <v>15144</v>
      </c>
    </row>
    <row r="6559" spans="1:29" ht="13" customHeight="1" x14ac:dyDescent="0.2">
      <c r="A6559" s="33" t="s">
        <v>6386</v>
      </c>
      <c r="B6559" s="33">
        <v>34</v>
      </c>
      <c r="C6559" s="33" t="s">
        <v>13</v>
      </c>
      <c r="D6559" s="33" t="s">
        <v>41</v>
      </c>
      <c r="F6559" s="94">
        <v>41907</v>
      </c>
      <c r="G6559" s="33" t="s">
        <v>6387</v>
      </c>
      <c r="H6559" s="33" t="s">
        <v>883</v>
      </c>
      <c r="I6559" s="33" t="s">
        <v>38</v>
      </c>
      <c r="J6559" s="62" t="s">
        <v>6388</v>
      </c>
      <c r="K6559" s="33" t="s">
        <v>883</v>
      </c>
      <c r="L6559" s="33" t="s">
        <v>884</v>
      </c>
      <c r="M6559" s="1" t="s">
        <v>47221</v>
      </c>
      <c r="N6559" s="33" t="s">
        <v>20</v>
      </c>
      <c r="O6559" s="33" t="s">
        <v>6389</v>
      </c>
      <c r="P6559" s="33" t="s">
        <v>31864</v>
      </c>
      <c r="Q6559" s="33" t="s">
        <v>29986</v>
      </c>
      <c r="R6559" s="39" t="s">
        <v>6390</v>
      </c>
      <c r="S6559" s="33" t="s">
        <v>93</v>
      </c>
      <c r="T6559" s="33" t="s">
        <v>21</v>
      </c>
      <c r="U6559" s="33" t="s">
        <v>26689</v>
      </c>
      <c r="AA6559" s="33" t="s">
        <v>42842</v>
      </c>
      <c r="AB6559" s="33">
        <v>1886</v>
      </c>
      <c r="AC6559" s="103">
        <v>15140</v>
      </c>
    </row>
    <row r="6560" spans="1:29" ht="13" customHeight="1" x14ac:dyDescent="0.2">
      <c r="A6560" s="33" t="s">
        <v>6391</v>
      </c>
      <c r="B6560" s="33">
        <v>59</v>
      </c>
      <c r="C6560" s="33" t="s">
        <v>13</v>
      </c>
      <c r="D6560" s="33" t="s">
        <v>30</v>
      </c>
      <c r="E6560" s="33" t="s">
        <v>6392</v>
      </c>
      <c r="F6560" s="94">
        <v>41907</v>
      </c>
      <c r="G6560" s="33" t="s">
        <v>6393</v>
      </c>
      <c r="H6560" s="33" t="s">
        <v>3240</v>
      </c>
      <c r="I6560" s="33" t="s">
        <v>159</v>
      </c>
      <c r="J6560" s="62" t="s">
        <v>6394</v>
      </c>
      <c r="K6560" s="33" t="s">
        <v>6395</v>
      </c>
      <c r="L6560" s="33" t="s">
        <v>6396</v>
      </c>
      <c r="M6560" s="1" t="s">
        <v>46771</v>
      </c>
      <c r="N6560" s="33" t="s">
        <v>20</v>
      </c>
      <c r="O6560" s="33" t="s">
        <v>36688</v>
      </c>
      <c r="P6560" s="33" t="s">
        <v>45771</v>
      </c>
      <c r="Q6560" s="33" t="s">
        <v>29986</v>
      </c>
      <c r="R6560" s="39" t="s">
        <v>6397</v>
      </c>
      <c r="S6560" s="33" t="s">
        <v>93</v>
      </c>
      <c r="T6560" s="33" t="s">
        <v>21</v>
      </c>
      <c r="U6560" s="33" t="s">
        <v>26689</v>
      </c>
      <c r="AA6560" s="33" t="s">
        <v>42843</v>
      </c>
      <c r="AB6560" s="33">
        <v>1887</v>
      </c>
      <c r="AC6560" s="103">
        <v>15141</v>
      </c>
    </row>
    <row r="6561" spans="1:29" ht="13" customHeight="1" x14ac:dyDescent="0.2">
      <c r="A6561" s="33" t="s">
        <v>6407</v>
      </c>
      <c r="B6561" s="33">
        <v>25</v>
      </c>
      <c r="C6561" s="33" t="s">
        <v>13</v>
      </c>
      <c r="D6561" s="33" t="s">
        <v>30</v>
      </c>
      <c r="E6561" s="33" t="s">
        <v>6408</v>
      </c>
      <c r="F6561" s="94">
        <v>41906</v>
      </c>
      <c r="G6561" s="33" t="s">
        <v>6409</v>
      </c>
      <c r="H6561" s="33" t="s">
        <v>4003</v>
      </c>
      <c r="I6561" s="33" t="s">
        <v>281</v>
      </c>
      <c r="J6561" s="62" t="s">
        <v>4004</v>
      </c>
      <c r="K6561" s="33" t="s">
        <v>779</v>
      </c>
      <c r="L6561" s="33" t="s">
        <v>4005</v>
      </c>
      <c r="M6561" s="1" t="s">
        <v>46014</v>
      </c>
      <c r="N6561" s="33" t="s">
        <v>20</v>
      </c>
      <c r="O6561" s="33" t="s">
        <v>6410</v>
      </c>
      <c r="P6561" s="33" t="s">
        <v>947</v>
      </c>
      <c r="Q6561" s="33" t="s">
        <v>29986</v>
      </c>
      <c r="R6561" s="39" t="s">
        <v>6411</v>
      </c>
      <c r="S6561" s="33" t="s">
        <v>93</v>
      </c>
      <c r="T6561" s="33" t="s">
        <v>21</v>
      </c>
      <c r="U6561" s="33" t="s">
        <v>26689</v>
      </c>
      <c r="AA6561" s="33" t="s">
        <v>42844</v>
      </c>
      <c r="AB6561" s="33">
        <v>1885</v>
      </c>
      <c r="AC6561" s="103">
        <v>15138</v>
      </c>
    </row>
    <row r="6562" spans="1:29" ht="13" customHeight="1" x14ac:dyDescent="0.2">
      <c r="A6562" s="33" t="s">
        <v>6398</v>
      </c>
      <c r="B6562" s="33">
        <v>50</v>
      </c>
      <c r="C6562" s="33" t="s">
        <v>13</v>
      </c>
      <c r="D6562" s="33" t="s">
        <v>78</v>
      </c>
      <c r="E6562" s="33" t="s">
        <v>6399</v>
      </c>
      <c r="F6562" s="94">
        <v>41906</v>
      </c>
      <c r="G6562" s="33" t="s">
        <v>6400</v>
      </c>
      <c r="H6562" s="33" t="s">
        <v>6401</v>
      </c>
      <c r="I6562" s="33" t="s">
        <v>18</v>
      </c>
      <c r="J6562" s="62" t="s">
        <v>6402</v>
      </c>
      <c r="K6562" s="33" t="s">
        <v>6403</v>
      </c>
      <c r="L6562" s="33" t="s">
        <v>6404</v>
      </c>
      <c r="M6562" s="1" t="s">
        <v>48469</v>
      </c>
      <c r="N6562" s="33" t="s">
        <v>20</v>
      </c>
      <c r="O6562" s="33" t="s">
        <v>6405</v>
      </c>
      <c r="P6562" s="33" t="s">
        <v>45771</v>
      </c>
      <c r="Q6562" s="33" t="s">
        <v>29986</v>
      </c>
      <c r="R6562" s="39" t="s">
        <v>6406</v>
      </c>
      <c r="S6562" s="33" t="s">
        <v>93</v>
      </c>
      <c r="T6562" s="33" t="s">
        <v>21</v>
      </c>
      <c r="U6562" s="33" t="s">
        <v>26689</v>
      </c>
      <c r="AA6562" s="33" t="s">
        <v>42844</v>
      </c>
      <c r="AB6562" s="33">
        <v>1884</v>
      </c>
      <c r="AC6562" s="103">
        <v>15139</v>
      </c>
    </row>
    <row r="6563" spans="1:29" ht="13" customHeight="1" x14ac:dyDescent="0.2">
      <c r="A6563" s="33" t="s">
        <v>6412</v>
      </c>
      <c r="B6563" s="33">
        <v>28</v>
      </c>
      <c r="C6563" s="33" t="s">
        <v>13</v>
      </c>
      <c r="D6563" s="33" t="s">
        <v>78</v>
      </c>
      <c r="F6563" s="94">
        <v>41905</v>
      </c>
      <c r="G6563" s="33" t="s">
        <v>6413</v>
      </c>
      <c r="H6563" s="33" t="s">
        <v>831</v>
      </c>
      <c r="I6563" s="33" t="s">
        <v>293</v>
      </c>
      <c r="J6563" s="62" t="s">
        <v>1654</v>
      </c>
      <c r="K6563" s="33" t="s">
        <v>1655</v>
      </c>
      <c r="L6563" s="33" t="s">
        <v>832</v>
      </c>
      <c r="M6563" s="1" t="s">
        <v>46139</v>
      </c>
      <c r="N6563" s="33" t="s">
        <v>20</v>
      </c>
      <c r="O6563" s="33" t="s">
        <v>6414</v>
      </c>
      <c r="P6563" s="33" t="s">
        <v>45771</v>
      </c>
      <c r="Q6563" s="33" t="s">
        <v>29986</v>
      </c>
      <c r="R6563" s="39" t="s">
        <v>6415</v>
      </c>
      <c r="S6563" s="33" t="s">
        <v>93</v>
      </c>
      <c r="T6563" s="33" t="s">
        <v>21</v>
      </c>
      <c r="U6563" s="33" t="s">
        <v>26689</v>
      </c>
      <c r="AA6563" s="33" t="s">
        <v>42842</v>
      </c>
      <c r="AB6563" s="33">
        <v>1878</v>
      </c>
      <c r="AC6563" s="103">
        <v>15135</v>
      </c>
    </row>
    <row r="6564" spans="1:29" ht="13" customHeight="1" x14ac:dyDescent="0.2">
      <c r="A6564" s="33" t="s">
        <v>6444</v>
      </c>
      <c r="B6564" s="33">
        <v>32</v>
      </c>
      <c r="C6564" s="33" t="s">
        <v>13</v>
      </c>
      <c r="D6564" s="33" t="s">
        <v>30</v>
      </c>
      <c r="E6564" s="33" t="s">
        <v>6445</v>
      </c>
      <c r="F6564" s="94">
        <v>41905</v>
      </c>
      <c r="G6564" s="33" t="s">
        <v>6446</v>
      </c>
      <c r="H6564" s="33" t="s">
        <v>6447</v>
      </c>
      <c r="I6564" s="33" t="s">
        <v>197</v>
      </c>
      <c r="J6564" s="62" t="s">
        <v>6448</v>
      </c>
      <c r="K6564" s="33" t="s">
        <v>6447</v>
      </c>
      <c r="L6564" s="33" t="s">
        <v>6449</v>
      </c>
      <c r="M6564" s="1" t="s">
        <v>47326</v>
      </c>
      <c r="N6564" s="33" t="s">
        <v>20</v>
      </c>
      <c r="O6564" s="33" t="s">
        <v>36689</v>
      </c>
      <c r="P6564" s="33" t="s">
        <v>45771</v>
      </c>
      <c r="Q6564" s="33" t="s">
        <v>29986</v>
      </c>
      <c r="R6564"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564" s="33" t="s">
        <v>93</v>
      </c>
      <c r="T6564" s="33" t="s">
        <v>21</v>
      </c>
      <c r="U6564" s="33" t="s">
        <v>26689</v>
      </c>
      <c r="AA6564" s="33" t="s">
        <v>42842</v>
      </c>
      <c r="AB6564" s="33">
        <v>1880</v>
      </c>
      <c r="AC6564" s="103">
        <v>15133</v>
      </c>
    </row>
    <row r="6565" spans="1:29" ht="13" customHeight="1" x14ac:dyDescent="0.2">
      <c r="A6565" s="33" t="s">
        <v>6421</v>
      </c>
      <c r="B6565" s="33">
        <v>54</v>
      </c>
      <c r="C6565" s="33" t="s">
        <v>13</v>
      </c>
      <c r="D6565" s="33" t="s">
        <v>30</v>
      </c>
      <c r="E6565" s="33" t="s">
        <v>6422</v>
      </c>
      <c r="F6565" s="94">
        <v>41905</v>
      </c>
      <c r="G6565" s="33" t="s">
        <v>6423</v>
      </c>
      <c r="H6565" s="33" t="s">
        <v>6424</v>
      </c>
      <c r="I6565" s="33" t="s">
        <v>341</v>
      </c>
      <c r="J6565" s="62" t="s">
        <v>6425</v>
      </c>
      <c r="K6565" s="33" t="s">
        <v>6426</v>
      </c>
      <c r="L6565" s="33" t="s">
        <v>6427</v>
      </c>
      <c r="M6565" s="1" t="s">
        <v>47371</v>
      </c>
      <c r="N6565" s="33" t="s">
        <v>20</v>
      </c>
      <c r="O6565" s="33" t="s">
        <v>6428</v>
      </c>
      <c r="P6565" s="33" t="s">
        <v>45771</v>
      </c>
      <c r="Q6565" s="33" t="s">
        <v>29986</v>
      </c>
      <c r="R6565" s="39" t="s">
        <v>6429</v>
      </c>
      <c r="S6565" s="33" t="s">
        <v>901</v>
      </c>
      <c r="T6565" s="33" t="s">
        <v>21</v>
      </c>
      <c r="U6565" s="33" t="s">
        <v>26488</v>
      </c>
      <c r="AA6565" s="33" t="s">
        <v>42842</v>
      </c>
      <c r="AB6565" s="33">
        <v>1883</v>
      </c>
      <c r="AC6565" s="103">
        <v>15130</v>
      </c>
    </row>
    <row r="6566" spans="1:29" ht="13" customHeight="1" x14ac:dyDescent="0.2">
      <c r="A6566" s="33" t="s">
        <v>6437</v>
      </c>
      <c r="B6566" s="33">
        <v>57</v>
      </c>
      <c r="C6566" s="33" t="s">
        <v>13</v>
      </c>
      <c r="D6566" s="33" t="s">
        <v>30</v>
      </c>
      <c r="E6566" s="33" t="s">
        <v>6438</v>
      </c>
      <c r="F6566" s="94">
        <v>41905</v>
      </c>
      <c r="G6566" s="33" t="s">
        <v>6439</v>
      </c>
      <c r="H6566" s="33" t="s">
        <v>6440</v>
      </c>
      <c r="I6566" s="33" t="s">
        <v>25</v>
      </c>
      <c r="J6566" s="62" t="s">
        <v>6441</v>
      </c>
      <c r="K6566" s="33" t="s">
        <v>4875</v>
      </c>
      <c r="L6566" s="33" t="s">
        <v>42911</v>
      </c>
      <c r="M6566" s="1" t="s">
        <v>48470</v>
      </c>
      <c r="N6566" s="33" t="s">
        <v>20</v>
      </c>
      <c r="O6566" s="33" t="s">
        <v>6442</v>
      </c>
      <c r="P6566" s="33" t="s">
        <v>504</v>
      </c>
      <c r="Q6566" s="33" t="s">
        <v>29986</v>
      </c>
      <c r="R6566" s="39" t="s">
        <v>6443</v>
      </c>
      <c r="S6566" s="33" t="s">
        <v>509</v>
      </c>
      <c r="T6566" s="33" t="s">
        <v>21</v>
      </c>
      <c r="U6566" s="33" t="s">
        <v>26689</v>
      </c>
      <c r="AA6566" s="33" t="s">
        <v>42844</v>
      </c>
      <c r="AB6566" s="33">
        <v>1879</v>
      </c>
      <c r="AC6566" s="103">
        <v>15134</v>
      </c>
    </row>
    <row r="6567" spans="1:29" ht="13" customHeight="1" x14ac:dyDescent="0.2">
      <c r="A6567" s="33" t="s">
        <v>6416</v>
      </c>
      <c r="B6567" s="33">
        <v>14</v>
      </c>
      <c r="C6567" s="33" t="s">
        <v>13</v>
      </c>
      <c r="D6567" s="33" t="s">
        <v>78</v>
      </c>
      <c r="E6567" s="33" t="s">
        <v>6417</v>
      </c>
      <c r="F6567" s="94">
        <v>41905</v>
      </c>
      <c r="G6567" s="33" t="s">
        <v>6418</v>
      </c>
      <c r="H6567" s="33" t="s">
        <v>938</v>
      </c>
      <c r="I6567" s="33" t="s">
        <v>18</v>
      </c>
      <c r="J6567" s="62" t="s">
        <v>6419</v>
      </c>
      <c r="K6567" s="33" t="s">
        <v>939</v>
      </c>
      <c r="L6567" s="33" t="s">
        <v>6420</v>
      </c>
      <c r="M6567" s="1" t="s">
        <v>47379</v>
      </c>
      <c r="N6567" s="33" t="s">
        <v>20</v>
      </c>
      <c r="O6567" s="33" t="s">
        <v>18963</v>
      </c>
      <c r="P6567" s="33" t="s">
        <v>45791</v>
      </c>
      <c r="Q6567" s="33" t="s">
        <v>29986</v>
      </c>
      <c r="R6567" s="39" t="s">
        <v>18964</v>
      </c>
      <c r="S6567" s="33" t="s">
        <v>93</v>
      </c>
      <c r="T6567" s="33" t="s">
        <v>45897</v>
      </c>
      <c r="U6567" s="33" t="s">
        <v>39851</v>
      </c>
      <c r="AA6567" s="33" t="s">
        <v>42844</v>
      </c>
      <c r="AB6567" s="33">
        <v>1881</v>
      </c>
      <c r="AC6567" s="103">
        <v>15131</v>
      </c>
    </row>
    <row r="6568" spans="1:29" ht="13" customHeight="1" x14ac:dyDescent="0.2">
      <c r="A6568" s="33" t="s">
        <v>6431</v>
      </c>
      <c r="B6568" s="33">
        <v>23</v>
      </c>
      <c r="C6568" s="33" t="s">
        <v>13</v>
      </c>
      <c r="D6568" s="33" t="s">
        <v>30</v>
      </c>
      <c r="E6568" s="33" t="s">
        <v>6432</v>
      </c>
      <c r="F6568" s="94">
        <v>41905</v>
      </c>
      <c r="G6568" s="33" t="s">
        <v>6433</v>
      </c>
      <c r="H6568" s="33" t="s">
        <v>265</v>
      </c>
      <c r="I6568" s="33" t="s">
        <v>66</v>
      </c>
      <c r="J6568" s="62" t="s">
        <v>6434</v>
      </c>
      <c r="K6568" s="33" t="s">
        <v>265</v>
      </c>
      <c r="L6568" s="33" t="s">
        <v>6435</v>
      </c>
      <c r="M6568" s="1" t="s">
        <v>48471</v>
      </c>
      <c r="N6568" s="33" t="s">
        <v>5143</v>
      </c>
      <c r="O6568" s="33" t="s">
        <v>6436</v>
      </c>
      <c r="P6568" s="33" t="s">
        <v>947</v>
      </c>
      <c r="Q6568" s="33" t="s">
        <v>29986</v>
      </c>
      <c r="R6568"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568" s="33" t="s">
        <v>93</v>
      </c>
      <c r="T6568" s="33" t="s">
        <v>45897</v>
      </c>
      <c r="U6568" s="51" t="s">
        <v>49804</v>
      </c>
      <c r="AA6568" s="33" t="s">
        <v>42844</v>
      </c>
      <c r="AB6568" s="33">
        <v>1882</v>
      </c>
      <c r="AC6568" s="103">
        <v>15132</v>
      </c>
    </row>
    <row r="6569" spans="1:29" ht="13" customHeight="1" x14ac:dyDescent="0.2">
      <c r="A6569" s="33" t="s">
        <v>6450</v>
      </c>
      <c r="B6569" s="33">
        <v>36</v>
      </c>
      <c r="C6569" s="33" t="s">
        <v>13</v>
      </c>
      <c r="D6569" s="33" t="s">
        <v>41</v>
      </c>
      <c r="E6569" s="33" t="s">
        <v>6451</v>
      </c>
      <c r="F6569" s="94">
        <v>41904</v>
      </c>
      <c r="G6569" s="33" t="s">
        <v>6452</v>
      </c>
      <c r="H6569" s="33" t="s">
        <v>182</v>
      </c>
      <c r="I6569" s="33" t="s">
        <v>38</v>
      </c>
      <c r="J6569" s="62" t="s">
        <v>6453</v>
      </c>
      <c r="K6569" s="33" t="s">
        <v>182</v>
      </c>
      <c r="L6569" s="33" t="s">
        <v>183</v>
      </c>
      <c r="M6569" s="1" t="s">
        <v>46155</v>
      </c>
      <c r="N6569" s="33" t="s">
        <v>20</v>
      </c>
      <c r="O6569" s="33" t="s">
        <v>6454</v>
      </c>
      <c r="P6569" s="33" t="s">
        <v>504</v>
      </c>
      <c r="Q6569" s="33" t="s">
        <v>29986</v>
      </c>
      <c r="R6569" s="39" t="s">
        <v>6455</v>
      </c>
      <c r="S6569" s="33" t="s">
        <v>509</v>
      </c>
      <c r="T6569" s="33" t="s">
        <v>21</v>
      </c>
      <c r="U6569" s="33" t="s">
        <v>42891</v>
      </c>
      <c r="AA6569" s="33" t="s">
        <v>42844</v>
      </c>
      <c r="AB6569" s="33">
        <v>1876</v>
      </c>
      <c r="AC6569" s="103">
        <v>15128</v>
      </c>
    </row>
    <row r="6570" spans="1:29" ht="13" customHeight="1" x14ac:dyDescent="0.2">
      <c r="A6570" s="33" t="s">
        <v>6456</v>
      </c>
      <c r="B6570" s="33">
        <v>39</v>
      </c>
      <c r="C6570" s="33" t="s">
        <v>13</v>
      </c>
      <c r="D6570" s="33" t="s">
        <v>30</v>
      </c>
      <c r="E6570" s="33" t="s">
        <v>6457</v>
      </c>
      <c r="F6570" s="94">
        <v>41904</v>
      </c>
      <c r="G6570" s="33" t="s">
        <v>6458</v>
      </c>
      <c r="H6570" s="33" t="s">
        <v>2390</v>
      </c>
      <c r="I6570" s="33" t="s">
        <v>62</v>
      </c>
      <c r="J6570" s="62" t="s">
        <v>6459</v>
      </c>
      <c r="K6570" s="33" t="s">
        <v>2391</v>
      </c>
      <c r="L6570" s="33" t="s">
        <v>2392</v>
      </c>
      <c r="M6570" s="1" t="s">
        <v>46392</v>
      </c>
      <c r="N6570" s="33" t="s">
        <v>20</v>
      </c>
      <c r="O6570" s="33" t="s">
        <v>6460</v>
      </c>
      <c r="P6570" s="33" t="s">
        <v>504</v>
      </c>
      <c r="Q6570" s="33" t="s">
        <v>29986</v>
      </c>
      <c r="R6570" s="39" t="s">
        <v>6461</v>
      </c>
      <c r="S6570" s="33" t="s">
        <v>93</v>
      </c>
      <c r="T6570" s="33" t="s">
        <v>28</v>
      </c>
      <c r="U6570" s="33" t="s">
        <v>26487</v>
      </c>
      <c r="AA6570" s="33" t="s">
        <v>42843</v>
      </c>
      <c r="AB6570" s="33">
        <v>1877</v>
      </c>
      <c r="AC6570" s="103">
        <v>15127</v>
      </c>
    </row>
    <row r="6571" spans="1:29" ht="13" customHeight="1" x14ac:dyDescent="0.2">
      <c r="A6571" s="33" t="s">
        <v>6462</v>
      </c>
      <c r="B6571" s="33">
        <v>29</v>
      </c>
      <c r="C6571" s="33" t="s">
        <v>13</v>
      </c>
      <c r="D6571" s="33" t="s">
        <v>41</v>
      </c>
      <c r="F6571" s="94">
        <v>41903</v>
      </c>
      <c r="G6571" s="33" t="s">
        <v>6463</v>
      </c>
      <c r="H6571" s="33" t="s">
        <v>1902</v>
      </c>
      <c r="I6571" s="33" t="s">
        <v>105</v>
      </c>
      <c r="J6571" s="62" t="s">
        <v>6464</v>
      </c>
      <c r="K6571" s="33" t="s">
        <v>1431</v>
      </c>
      <c r="L6571" s="33" t="s">
        <v>6465</v>
      </c>
      <c r="M6571" s="1" t="s">
        <v>47807</v>
      </c>
      <c r="N6571" s="33" t="s">
        <v>20</v>
      </c>
      <c r="O6571" s="33" t="s">
        <v>6466</v>
      </c>
      <c r="P6571" s="33" t="s">
        <v>947</v>
      </c>
      <c r="Q6571" s="33" t="s">
        <v>29986</v>
      </c>
      <c r="R6571" s="39" t="s">
        <v>6467</v>
      </c>
      <c r="S6571" s="33" t="s">
        <v>93</v>
      </c>
      <c r="T6571" s="33" t="s">
        <v>21</v>
      </c>
      <c r="U6571" s="33" t="s">
        <v>26689</v>
      </c>
      <c r="AA6571" s="33" t="s">
        <v>42844</v>
      </c>
      <c r="AB6571" s="33">
        <v>1874</v>
      </c>
      <c r="AC6571" s="103">
        <v>15125</v>
      </c>
    </row>
    <row r="6572" spans="1:29" ht="13" customHeight="1" x14ac:dyDescent="0.2">
      <c r="A6572" s="33" t="s">
        <v>6468</v>
      </c>
      <c r="B6572" s="33">
        <v>43</v>
      </c>
      <c r="C6572" s="33" t="s">
        <v>13</v>
      </c>
      <c r="D6572" s="33" t="s">
        <v>30</v>
      </c>
      <c r="F6572" s="94">
        <v>41903</v>
      </c>
      <c r="G6572" s="33" t="s">
        <v>6469</v>
      </c>
      <c r="H6572" s="33" t="s">
        <v>1745</v>
      </c>
      <c r="I6572" s="33" t="s">
        <v>38</v>
      </c>
      <c r="J6572" s="62" t="s">
        <v>6470</v>
      </c>
      <c r="K6572" s="33" t="s">
        <v>995</v>
      </c>
      <c r="L6572" s="33" t="s">
        <v>1747</v>
      </c>
      <c r="M6572" s="1" t="s">
        <v>46366</v>
      </c>
      <c r="N6572" s="33" t="s">
        <v>20</v>
      </c>
      <c r="O6572" s="33" t="s">
        <v>6471</v>
      </c>
      <c r="P6572" s="33" t="s">
        <v>947</v>
      </c>
      <c r="Q6572" s="33" t="s">
        <v>29986</v>
      </c>
      <c r="R6572" s="39" t="s">
        <v>6472</v>
      </c>
      <c r="S6572" s="33" t="s">
        <v>93</v>
      </c>
      <c r="T6572" s="33" t="s">
        <v>21</v>
      </c>
      <c r="U6572" s="33" t="s">
        <v>26689</v>
      </c>
      <c r="AA6572" s="33" t="s">
        <v>42844</v>
      </c>
      <c r="AB6572" s="33">
        <v>1875</v>
      </c>
      <c r="AC6572" s="103">
        <v>15124</v>
      </c>
    </row>
    <row r="6573" spans="1:29" ht="13" customHeight="1" x14ac:dyDescent="0.2">
      <c r="A6573" s="33" t="s">
        <v>6481</v>
      </c>
      <c r="B6573" s="33">
        <v>49</v>
      </c>
      <c r="C6573" s="33" t="s">
        <v>102</v>
      </c>
      <c r="D6573" s="33" t="s">
        <v>30</v>
      </c>
      <c r="E6573" s="33" t="s">
        <v>6482</v>
      </c>
      <c r="F6573" s="94">
        <v>41902</v>
      </c>
      <c r="G6573" s="33" t="s">
        <v>6483</v>
      </c>
      <c r="H6573" s="33" t="s">
        <v>6484</v>
      </c>
      <c r="I6573" s="33" t="s">
        <v>55</v>
      </c>
      <c r="J6573" s="62" t="s">
        <v>6485</v>
      </c>
      <c r="K6573" s="33" t="s">
        <v>5491</v>
      </c>
      <c r="L6573" s="33" t="s">
        <v>5492</v>
      </c>
      <c r="M6573" s="1" t="s">
        <v>46158</v>
      </c>
      <c r="N6573" s="33" t="s">
        <v>20</v>
      </c>
      <c r="O6573" s="33" t="s">
        <v>6486</v>
      </c>
      <c r="P6573" s="33" t="s">
        <v>45771</v>
      </c>
      <c r="Q6573" s="33" t="s">
        <v>29986</v>
      </c>
      <c r="R6573" s="39" t="s">
        <v>6487</v>
      </c>
      <c r="S6573" s="33" t="s">
        <v>509</v>
      </c>
      <c r="T6573" s="33" t="s">
        <v>21</v>
      </c>
      <c r="U6573" s="33" t="s">
        <v>26488</v>
      </c>
      <c r="AA6573" s="33" t="s">
        <v>42844</v>
      </c>
      <c r="AB6573" s="33">
        <v>1873</v>
      </c>
      <c r="AC6573" s="103">
        <v>15120</v>
      </c>
    </row>
    <row r="6574" spans="1:29" ht="13" customHeight="1" x14ac:dyDescent="0.2">
      <c r="A6574" s="33" t="s">
        <v>6488</v>
      </c>
      <c r="B6574" s="33">
        <v>52</v>
      </c>
      <c r="C6574" s="33" t="s">
        <v>13</v>
      </c>
      <c r="D6574" s="33" t="s">
        <v>30</v>
      </c>
      <c r="E6574" s="33" t="s">
        <v>6489</v>
      </c>
      <c r="F6574" s="94">
        <v>41902</v>
      </c>
      <c r="G6574" s="33" t="s">
        <v>6490</v>
      </c>
      <c r="H6574" s="33" t="s">
        <v>6491</v>
      </c>
      <c r="I6574" s="33" t="s">
        <v>55</v>
      </c>
      <c r="J6574" s="62" t="s">
        <v>6492</v>
      </c>
      <c r="K6574" s="33" t="s">
        <v>3558</v>
      </c>
      <c r="L6574" s="33" t="s">
        <v>241</v>
      </c>
      <c r="M6574" s="1" t="s">
        <v>46026</v>
      </c>
      <c r="N6574" s="33" t="s">
        <v>20</v>
      </c>
      <c r="O6574" s="33" t="s">
        <v>6493</v>
      </c>
      <c r="P6574" s="33" t="s">
        <v>947</v>
      </c>
      <c r="Q6574" s="33" t="s">
        <v>29986</v>
      </c>
      <c r="R6574" s="39" t="s">
        <v>6494</v>
      </c>
      <c r="S6574" s="33" t="s">
        <v>93</v>
      </c>
      <c r="T6574" s="33" t="s">
        <v>21</v>
      </c>
      <c r="U6574" s="33" t="s">
        <v>26689</v>
      </c>
      <c r="AA6574" s="33" t="s">
        <v>42844</v>
      </c>
      <c r="AB6574" s="33">
        <v>1871</v>
      </c>
      <c r="AC6574" s="103">
        <v>15121</v>
      </c>
    </row>
    <row r="6575" spans="1:29" ht="13" customHeight="1" x14ac:dyDescent="0.2">
      <c r="A6575" s="33" t="s">
        <v>6473</v>
      </c>
      <c r="B6575" s="33">
        <v>43</v>
      </c>
      <c r="C6575" s="33" t="s">
        <v>13</v>
      </c>
      <c r="D6575" s="33" t="s">
        <v>30</v>
      </c>
      <c r="F6575" s="94">
        <v>41902</v>
      </c>
      <c r="G6575" s="33" t="s">
        <v>6474</v>
      </c>
      <c r="H6575" s="33" t="s">
        <v>6475</v>
      </c>
      <c r="I6575" s="33" t="s">
        <v>392</v>
      </c>
      <c r="J6575" s="62" t="s">
        <v>6476</v>
      </c>
      <c r="K6575" s="33" t="s">
        <v>6477</v>
      </c>
      <c r="L6575" s="33" t="s">
        <v>6478</v>
      </c>
      <c r="M6575" s="1" t="s">
        <v>48472</v>
      </c>
      <c r="N6575" s="33" t="s">
        <v>362</v>
      </c>
      <c r="O6575" s="33" t="s">
        <v>6479</v>
      </c>
      <c r="P6575" s="33" t="s">
        <v>947</v>
      </c>
      <c r="Q6575" s="33" t="s">
        <v>29986</v>
      </c>
      <c r="R6575" s="39" t="s">
        <v>6480</v>
      </c>
      <c r="S6575" s="33" t="s">
        <v>22</v>
      </c>
      <c r="T6575" s="33" t="s">
        <v>45897</v>
      </c>
      <c r="U6575" s="51" t="s">
        <v>49804</v>
      </c>
      <c r="AA6575" s="33" t="s">
        <v>42844</v>
      </c>
      <c r="AB6575" s="33">
        <v>1872</v>
      </c>
      <c r="AC6575" s="103">
        <v>15122</v>
      </c>
    </row>
    <row r="6576" spans="1:29" ht="13" customHeight="1" x14ac:dyDescent="0.2">
      <c r="A6576" s="33" t="s">
        <v>6507</v>
      </c>
      <c r="B6576" s="33">
        <v>18</v>
      </c>
      <c r="C6576" s="33" t="s">
        <v>13</v>
      </c>
      <c r="D6576" s="33" t="s">
        <v>30</v>
      </c>
      <c r="F6576" s="94">
        <v>41901</v>
      </c>
      <c r="G6576" s="33" t="s">
        <v>6508</v>
      </c>
      <c r="H6576" s="33" t="s">
        <v>6509</v>
      </c>
      <c r="I6576" s="33" t="s">
        <v>159</v>
      </c>
      <c r="J6576" s="62" t="s">
        <v>6510</v>
      </c>
      <c r="K6576" s="33" t="s">
        <v>1730</v>
      </c>
      <c r="L6576" s="33" t="s">
        <v>36690</v>
      </c>
      <c r="M6576" s="1" t="s">
        <v>48473</v>
      </c>
      <c r="N6576" s="33" t="s">
        <v>20</v>
      </c>
      <c r="O6576" s="33" t="s">
        <v>6511</v>
      </c>
      <c r="P6576" s="33" t="s">
        <v>947</v>
      </c>
      <c r="Q6576" s="33" t="s">
        <v>29986</v>
      </c>
      <c r="R6576"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576" s="33" t="s">
        <v>22</v>
      </c>
      <c r="T6576" s="33" t="s">
        <v>21</v>
      </c>
      <c r="U6576" s="33" t="s">
        <v>40727</v>
      </c>
      <c r="AA6576" s="33" t="s">
        <v>42843</v>
      </c>
      <c r="AB6576" s="33">
        <v>1867</v>
      </c>
      <c r="AC6576" s="103">
        <v>15115</v>
      </c>
    </row>
    <row r="6577" spans="1:29" ht="13" customHeight="1" x14ac:dyDescent="0.2">
      <c r="A6577" s="33" t="s">
        <v>727</v>
      </c>
      <c r="B6577" s="33">
        <v>33</v>
      </c>
      <c r="C6577" s="33" t="s">
        <v>13</v>
      </c>
      <c r="D6577" s="33" t="s">
        <v>14</v>
      </c>
      <c r="E6577" s="33" t="s">
        <v>6495</v>
      </c>
      <c r="F6577" s="94">
        <v>41901</v>
      </c>
      <c r="G6577" s="33" t="s">
        <v>6496</v>
      </c>
      <c r="H6577" s="33" t="s">
        <v>908</v>
      </c>
      <c r="I6577" s="33" t="s">
        <v>177</v>
      </c>
      <c r="J6577" s="62" t="s">
        <v>6497</v>
      </c>
      <c r="K6577" s="33" t="s">
        <v>5861</v>
      </c>
      <c r="L6577" s="33" t="s">
        <v>6498</v>
      </c>
      <c r="M6577" s="1" t="s">
        <v>45949</v>
      </c>
      <c r="N6577" s="33" t="s">
        <v>20</v>
      </c>
      <c r="O6577" s="33" t="s">
        <v>6499</v>
      </c>
      <c r="P6577" s="33" t="s">
        <v>947</v>
      </c>
      <c r="Q6577" s="33" t="s">
        <v>29986</v>
      </c>
      <c r="R6577"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577" s="33" t="s">
        <v>93</v>
      </c>
      <c r="T6577" s="33" t="s">
        <v>21</v>
      </c>
      <c r="U6577" s="33" t="s">
        <v>26689</v>
      </c>
      <c r="AA6577" s="33" t="s">
        <v>42842</v>
      </c>
      <c r="AB6577" s="33">
        <v>1868</v>
      </c>
      <c r="AC6577" s="103">
        <v>15114</v>
      </c>
    </row>
    <row r="6578" spans="1:29" ht="13" customHeight="1" x14ac:dyDescent="0.2">
      <c r="A6578" s="1" t="s">
        <v>6500</v>
      </c>
      <c r="B6578" s="33">
        <v>66</v>
      </c>
      <c r="C6578" s="33" t="s">
        <v>13</v>
      </c>
      <c r="D6578" s="1" t="s">
        <v>23</v>
      </c>
      <c r="F6578" s="94">
        <v>41901</v>
      </c>
      <c r="G6578" s="33" t="s">
        <v>6501</v>
      </c>
      <c r="H6578" s="33" t="s">
        <v>6502</v>
      </c>
      <c r="I6578" s="33" t="s">
        <v>111</v>
      </c>
      <c r="J6578" s="62" t="s">
        <v>6503</v>
      </c>
      <c r="K6578" s="33" t="s">
        <v>6504</v>
      </c>
      <c r="L6578" s="33" t="s">
        <v>17510</v>
      </c>
      <c r="M6578" s="1" t="s">
        <v>47314</v>
      </c>
      <c r="N6578" s="33" t="s">
        <v>20</v>
      </c>
      <c r="O6578" s="33" t="s">
        <v>6505</v>
      </c>
      <c r="P6578" s="33" t="s">
        <v>947</v>
      </c>
      <c r="Q6578" s="33" t="s">
        <v>29986</v>
      </c>
      <c r="R6578" s="39" t="s">
        <v>6506</v>
      </c>
      <c r="S6578" s="33" t="s">
        <v>93</v>
      </c>
      <c r="T6578" s="33" t="s">
        <v>21</v>
      </c>
      <c r="U6578" s="33" t="s">
        <v>42877</v>
      </c>
      <c r="AA6578" s="33" t="s">
        <v>42843</v>
      </c>
      <c r="AB6578" s="33">
        <v>1869</v>
      </c>
      <c r="AC6578" s="103">
        <v>15116</v>
      </c>
    </row>
    <row r="6579" spans="1:29" ht="13" customHeight="1" x14ac:dyDescent="0.2">
      <c r="A6579" s="33" t="s">
        <v>6512</v>
      </c>
      <c r="B6579" s="33">
        <v>49</v>
      </c>
      <c r="C6579" s="33" t="s">
        <v>13</v>
      </c>
      <c r="D6579" s="33" t="s">
        <v>30</v>
      </c>
      <c r="E6579" s="33" t="s">
        <v>6513</v>
      </c>
      <c r="F6579" s="94">
        <v>41901</v>
      </c>
      <c r="G6579" s="33" t="s">
        <v>6514</v>
      </c>
      <c r="H6579" s="33" t="s">
        <v>6515</v>
      </c>
      <c r="I6579" s="33" t="s">
        <v>121</v>
      </c>
      <c r="J6579" s="62">
        <v>55811</v>
      </c>
      <c r="K6579" s="33" t="s">
        <v>658</v>
      </c>
      <c r="L6579" s="33" t="s">
        <v>6516</v>
      </c>
      <c r="M6579" s="1" t="s">
        <v>48474</v>
      </c>
      <c r="N6579" s="33" t="s">
        <v>362</v>
      </c>
      <c r="O6579" s="33" t="s">
        <v>6517</v>
      </c>
      <c r="P6579" s="33" t="s">
        <v>947</v>
      </c>
      <c r="Q6579" s="33" t="s">
        <v>29986</v>
      </c>
      <c r="R6579" s="39" t="str">
        <f>HYPERLINK("http://www.twincities.com/localnews/ci_26675527/hermantown-man-dies-after-police-use-taser","http://www.twincities.com/localnews/ci_26675527/hermantown-man-dies-after-police-use-taser")</f>
        <v>http://www.twincities.com/localnews/ci_26675527/hermantown-man-dies-after-police-use-taser</v>
      </c>
      <c r="S6579" s="33" t="s">
        <v>509</v>
      </c>
      <c r="T6579" s="33" t="s">
        <v>28</v>
      </c>
      <c r="U6579" s="33" t="s">
        <v>26487</v>
      </c>
      <c r="AA6579" s="33" t="s">
        <v>42844</v>
      </c>
      <c r="AB6579" s="33">
        <v>1870</v>
      </c>
      <c r="AC6579" s="103">
        <v>15113</v>
      </c>
    </row>
    <row r="6580" spans="1:29" ht="13" customHeight="1" x14ac:dyDescent="0.2">
      <c r="A6580" s="33" t="s">
        <v>6529</v>
      </c>
      <c r="B6580" s="33">
        <v>40</v>
      </c>
      <c r="C6580" s="33" t="s">
        <v>13</v>
      </c>
      <c r="D6580" s="33" t="s">
        <v>30</v>
      </c>
      <c r="E6580" s="33" t="s">
        <v>6530</v>
      </c>
      <c r="F6580" s="94">
        <v>41900</v>
      </c>
      <c r="G6580" s="33" t="s">
        <v>6531</v>
      </c>
      <c r="H6580" s="33" t="s">
        <v>6532</v>
      </c>
      <c r="I6580" s="33" t="s">
        <v>297</v>
      </c>
      <c r="J6580" s="62" t="s">
        <v>6533</v>
      </c>
      <c r="K6580" s="33" t="s">
        <v>6534</v>
      </c>
      <c r="L6580" s="33" t="s">
        <v>42926</v>
      </c>
      <c r="M6580" s="1" t="s">
        <v>48475</v>
      </c>
      <c r="N6580" s="33" t="s">
        <v>20</v>
      </c>
      <c r="O6580" s="33" t="s">
        <v>6535</v>
      </c>
      <c r="P6580" s="33" t="s">
        <v>45771</v>
      </c>
      <c r="Q6580" s="33" t="s">
        <v>29986</v>
      </c>
      <c r="R6580" s="39" t="s">
        <v>6536</v>
      </c>
      <c r="S6580" s="33" t="s">
        <v>93</v>
      </c>
      <c r="T6580" s="33" t="s">
        <v>21</v>
      </c>
      <c r="U6580" s="33" t="s">
        <v>26689</v>
      </c>
      <c r="AA6580" s="33" t="s">
        <v>42843</v>
      </c>
      <c r="AB6580" s="33">
        <v>1865</v>
      </c>
      <c r="AC6580" s="103">
        <v>15108</v>
      </c>
    </row>
    <row r="6581" spans="1:29" ht="13" customHeight="1" x14ac:dyDescent="0.2">
      <c r="A6581" s="33" t="s">
        <v>6518</v>
      </c>
      <c r="B6581" s="33">
        <v>42</v>
      </c>
      <c r="C6581" s="33" t="s">
        <v>13</v>
      </c>
      <c r="D6581" s="33" t="s">
        <v>78</v>
      </c>
      <c r="E6581" s="33" t="s">
        <v>6519</v>
      </c>
      <c r="F6581" s="94">
        <v>41900</v>
      </c>
      <c r="G6581" s="33" t="s">
        <v>6520</v>
      </c>
      <c r="H6581" s="33" t="s">
        <v>2571</v>
      </c>
      <c r="I6581" s="33" t="s">
        <v>399</v>
      </c>
      <c r="J6581" s="62" t="s">
        <v>2572</v>
      </c>
      <c r="K6581" s="33" t="s">
        <v>658</v>
      </c>
      <c r="L6581" s="33" t="s">
        <v>6521</v>
      </c>
      <c r="M6581" s="1" t="s">
        <v>46649</v>
      </c>
      <c r="N6581" s="33" t="s">
        <v>20</v>
      </c>
      <c r="O6581" s="33" t="s">
        <v>6522</v>
      </c>
      <c r="P6581" s="33" t="s">
        <v>45771</v>
      </c>
      <c r="Q6581" s="33" t="s">
        <v>29986</v>
      </c>
      <c r="R6581" s="39" t="s">
        <v>6523</v>
      </c>
      <c r="S6581" s="33" t="s">
        <v>93</v>
      </c>
      <c r="T6581" s="33" t="s">
        <v>21</v>
      </c>
      <c r="U6581" s="33" t="s">
        <v>26689</v>
      </c>
      <c r="AA6581" s="33" t="s">
        <v>42844</v>
      </c>
      <c r="AB6581" s="33">
        <v>1864</v>
      </c>
      <c r="AC6581" s="103">
        <v>15109</v>
      </c>
    </row>
    <row r="6582" spans="1:29" ht="13" customHeight="1" x14ac:dyDescent="0.2">
      <c r="A6582" s="33" t="s">
        <v>6524</v>
      </c>
      <c r="B6582" s="33">
        <v>29</v>
      </c>
      <c r="C6582" s="33" t="s">
        <v>13</v>
      </c>
      <c r="D6582" s="33" t="s">
        <v>78</v>
      </c>
      <c r="E6582" s="33" t="s">
        <v>6525</v>
      </c>
      <c r="F6582" s="94">
        <v>41900</v>
      </c>
      <c r="G6582" s="33" t="s">
        <v>6526</v>
      </c>
      <c r="H6582" s="33" t="s">
        <v>4733</v>
      </c>
      <c r="I6582" s="33" t="s">
        <v>159</v>
      </c>
      <c r="J6582" s="62" t="s">
        <v>6527</v>
      </c>
      <c r="K6582" s="33" t="s">
        <v>3415</v>
      </c>
      <c r="L6582" s="33" t="s">
        <v>6528</v>
      </c>
      <c r="M6582" s="1" t="s">
        <v>46279</v>
      </c>
      <c r="N6582" s="33" t="s">
        <v>20</v>
      </c>
      <c r="O6582" s="33" t="s">
        <v>36691</v>
      </c>
      <c r="P6582" s="33" t="s">
        <v>504</v>
      </c>
      <c r="Q6582" s="33" t="s">
        <v>29986</v>
      </c>
      <c r="R6582" s="39" t="str">
        <f>HYPERLINK("http://www.ajc.com/news/news/man-fatally-shot-by-police-on-savannah-street/nhP97/","http://www.ajc.com/news/news/man-fatally-shot-by-police-on-savannah-street/nhP97/")</f>
        <v>http://www.ajc.com/news/news/man-fatally-shot-by-police-on-savannah-street/nhP97/</v>
      </c>
      <c r="S6582" s="33" t="s">
        <v>22</v>
      </c>
      <c r="T6582" s="33" t="s">
        <v>28</v>
      </c>
      <c r="U6582" s="33" t="s">
        <v>26487</v>
      </c>
      <c r="AA6582" s="33" t="s">
        <v>42842</v>
      </c>
      <c r="AB6582" s="33">
        <v>1866</v>
      </c>
      <c r="AC6582" s="103">
        <v>15110</v>
      </c>
    </row>
    <row r="6583" spans="1:29" ht="13" customHeight="1" x14ac:dyDescent="0.2">
      <c r="A6583" s="33" t="s">
        <v>6543</v>
      </c>
      <c r="B6583" s="33">
        <v>22</v>
      </c>
      <c r="C6583" s="33" t="s">
        <v>13</v>
      </c>
      <c r="D6583" s="33" t="s">
        <v>30</v>
      </c>
      <c r="E6583" s="33" t="s">
        <v>6544</v>
      </c>
      <c r="F6583" s="94">
        <v>41899</v>
      </c>
      <c r="G6583" s="33" t="s">
        <v>6545</v>
      </c>
      <c r="H6583" s="33" t="s">
        <v>6546</v>
      </c>
      <c r="I6583" s="33" t="s">
        <v>38</v>
      </c>
      <c r="J6583" s="62" t="s">
        <v>6547</v>
      </c>
      <c r="K6583" s="33" t="s">
        <v>4951</v>
      </c>
      <c r="L6583" s="33" t="s">
        <v>6548</v>
      </c>
      <c r="M6583" s="1" t="s">
        <v>48476</v>
      </c>
      <c r="N6583" s="33" t="s">
        <v>20</v>
      </c>
      <c r="O6583" s="33" t="s">
        <v>6549</v>
      </c>
      <c r="P6583" s="33" t="s">
        <v>45771</v>
      </c>
      <c r="Q6583" s="33" t="s">
        <v>29986</v>
      </c>
      <c r="R6583" s="39" t="s">
        <v>6550</v>
      </c>
      <c r="S6583" s="33" t="s">
        <v>93</v>
      </c>
      <c r="T6583" s="33" t="s">
        <v>21</v>
      </c>
      <c r="U6583" s="33" t="s">
        <v>26689</v>
      </c>
      <c r="AA6583" s="33" t="s">
        <v>42844</v>
      </c>
      <c r="AB6583" s="33">
        <v>1862</v>
      </c>
      <c r="AC6583" s="103">
        <v>15102</v>
      </c>
    </row>
    <row r="6584" spans="1:29" ht="13" customHeight="1" x14ac:dyDescent="0.2">
      <c r="A6584" s="33" t="s">
        <v>6537</v>
      </c>
      <c r="B6584" s="33">
        <v>41</v>
      </c>
      <c r="C6584" s="33" t="s">
        <v>13</v>
      </c>
      <c r="D6584" s="33" t="s">
        <v>30</v>
      </c>
      <c r="E6584" s="33" t="s">
        <v>6538</v>
      </c>
      <c r="F6584" s="94">
        <v>41899</v>
      </c>
      <c r="G6584" s="33" t="s">
        <v>6539</v>
      </c>
      <c r="H6584" s="33" t="s">
        <v>1728</v>
      </c>
      <c r="I6584" s="33" t="s">
        <v>341</v>
      </c>
      <c r="J6584" s="62" t="s">
        <v>6540</v>
      </c>
      <c r="K6584" s="33" t="s">
        <v>1730</v>
      </c>
      <c r="L6584" s="33" t="s">
        <v>1731</v>
      </c>
      <c r="M6584" s="1" t="s">
        <v>46786</v>
      </c>
      <c r="N6584" s="33" t="s">
        <v>20</v>
      </c>
      <c r="O6584" s="33" t="s">
        <v>6541</v>
      </c>
      <c r="P6584" s="33" t="s">
        <v>45771</v>
      </c>
      <c r="Q6584" s="33" t="s">
        <v>29986</v>
      </c>
      <c r="R6584" s="39" t="s">
        <v>6542</v>
      </c>
      <c r="S6584" s="33" t="s">
        <v>93</v>
      </c>
      <c r="T6584" s="33" t="s">
        <v>21</v>
      </c>
      <c r="U6584" s="33" t="s">
        <v>42860</v>
      </c>
      <c r="AA6584" s="33" t="s">
        <v>42844</v>
      </c>
      <c r="AB6584" s="33">
        <v>1863</v>
      </c>
      <c r="AC6584" s="103">
        <v>15101</v>
      </c>
    </row>
    <row r="6585" spans="1:29" ht="13" customHeight="1" x14ac:dyDescent="0.2">
      <c r="A6585" s="33" t="s">
        <v>6563</v>
      </c>
      <c r="B6585" s="33">
        <v>40</v>
      </c>
      <c r="C6585" s="33" t="s">
        <v>13</v>
      </c>
      <c r="D6585" s="33" t="s">
        <v>30</v>
      </c>
      <c r="E6585" s="33" t="s">
        <v>6564</v>
      </c>
      <c r="F6585" s="94">
        <v>41898</v>
      </c>
      <c r="G6585" s="33" t="s">
        <v>6565</v>
      </c>
      <c r="H6585" s="33" t="s">
        <v>6566</v>
      </c>
      <c r="I6585" s="33" t="s">
        <v>618</v>
      </c>
      <c r="J6585" s="62" t="s">
        <v>6567</v>
      </c>
      <c r="K6585" s="33" t="s">
        <v>5262</v>
      </c>
      <c r="L6585" s="33" t="s">
        <v>6568</v>
      </c>
      <c r="M6585" s="1" t="s">
        <v>46531</v>
      </c>
      <c r="N6585" s="33" t="s">
        <v>20</v>
      </c>
      <c r="O6585" s="33" t="s">
        <v>6569</v>
      </c>
      <c r="P6585" s="33" t="s">
        <v>45771</v>
      </c>
      <c r="Q6585" s="33" t="s">
        <v>29986</v>
      </c>
      <c r="R6585" s="39" t="s">
        <v>6570</v>
      </c>
      <c r="S6585" s="33" t="s">
        <v>93</v>
      </c>
      <c r="T6585" s="33" t="s">
        <v>21</v>
      </c>
      <c r="U6585" s="33" t="s">
        <v>26488</v>
      </c>
      <c r="AA6585" s="33" t="s">
        <v>42843</v>
      </c>
      <c r="AB6585" s="33">
        <v>1860</v>
      </c>
      <c r="AC6585" s="103">
        <v>15097</v>
      </c>
    </row>
    <row r="6586" spans="1:29" ht="13" customHeight="1" x14ac:dyDescent="0.2">
      <c r="A6586" s="33" t="s">
        <v>6558</v>
      </c>
      <c r="B6586" s="33">
        <v>21</v>
      </c>
      <c r="C6586" s="33" t="s">
        <v>13</v>
      </c>
      <c r="D6586" s="33" t="s">
        <v>41</v>
      </c>
      <c r="E6586" s="33" t="s">
        <v>6559</v>
      </c>
      <c r="F6586" s="94">
        <v>41898</v>
      </c>
      <c r="G6586" s="33" t="s">
        <v>6560</v>
      </c>
      <c r="H6586" s="33" t="s">
        <v>182</v>
      </c>
      <c r="I6586" s="33" t="s">
        <v>38</v>
      </c>
      <c r="J6586" s="62" t="s">
        <v>6561</v>
      </c>
      <c r="K6586" s="33" t="s">
        <v>182</v>
      </c>
      <c r="L6586" s="33" t="s">
        <v>183</v>
      </c>
      <c r="M6586" s="1" t="s">
        <v>46155</v>
      </c>
      <c r="N6586" s="33" t="s">
        <v>20</v>
      </c>
      <c r="O6586" s="33" t="s">
        <v>6562</v>
      </c>
      <c r="P6586" s="33" t="s">
        <v>947</v>
      </c>
      <c r="Q6586" s="33" t="s">
        <v>29986</v>
      </c>
      <c r="R6586" s="39" t="s">
        <v>18965</v>
      </c>
      <c r="S6586" s="33" t="s">
        <v>93</v>
      </c>
      <c r="T6586" s="33" t="s">
        <v>45897</v>
      </c>
      <c r="U6586" s="51" t="s">
        <v>49804</v>
      </c>
      <c r="AA6586" s="33" t="s">
        <v>42842</v>
      </c>
      <c r="AB6586" s="33">
        <v>1859</v>
      </c>
      <c r="AC6586" s="103">
        <v>15099</v>
      </c>
    </row>
    <row r="6587" spans="1:29" ht="13" customHeight="1" x14ac:dyDescent="0.2">
      <c r="A6587" s="33" t="s">
        <v>6551</v>
      </c>
      <c r="B6587" s="33">
        <v>23</v>
      </c>
      <c r="C6587" s="33" t="s">
        <v>13</v>
      </c>
      <c r="D6587" s="33" t="s">
        <v>78</v>
      </c>
      <c r="E6587" s="33" t="s">
        <v>6552</v>
      </c>
      <c r="F6587" s="94">
        <v>41898</v>
      </c>
      <c r="G6587" s="33" t="s">
        <v>6553</v>
      </c>
      <c r="H6587" s="33" t="s">
        <v>6554</v>
      </c>
      <c r="I6587" s="33" t="s">
        <v>74</v>
      </c>
      <c r="J6587" s="62" t="s">
        <v>6555</v>
      </c>
      <c r="K6587" s="33" t="s">
        <v>1700</v>
      </c>
      <c r="L6587" s="33" t="s">
        <v>36815</v>
      </c>
      <c r="M6587" s="1" t="s">
        <v>48477</v>
      </c>
      <c r="N6587" s="33" t="s">
        <v>20</v>
      </c>
      <c r="O6587" s="33" t="s">
        <v>6556</v>
      </c>
      <c r="P6587" s="33" t="s">
        <v>45771</v>
      </c>
      <c r="Q6587" s="33" t="s">
        <v>29986</v>
      </c>
      <c r="R6587" s="39" t="s">
        <v>6557</v>
      </c>
      <c r="S6587" s="33" t="s">
        <v>93</v>
      </c>
      <c r="T6587" s="33" t="s">
        <v>350</v>
      </c>
      <c r="U6587" s="33" t="s">
        <v>26775</v>
      </c>
      <c r="AA6587" s="33" t="s">
        <v>42844</v>
      </c>
      <c r="AB6587" s="33">
        <v>1861</v>
      </c>
      <c r="AC6587" s="103">
        <v>15098</v>
      </c>
    </row>
    <row r="6588" spans="1:29" ht="13" customHeight="1" x14ac:dyDescent="0.2">
      <c r="A6588" s="33" t="s">
        <v>6571</v>
      </c>
      <c r="B6588" s="33">
        <v>23</v>
      </c>
      <c r="C6588" s="33" t="s">
        <v>13</v>
      </c>
      <c r="D6588" s="33" t="s">
        <v>78</v>
      </c>
      <c r="E6588" s="33" t="s">
        <v>6572</v>
      </c>
      <c r="F6588" s="94">
        <v>41897</v>
      </c>
      <c r="G6588" s="33" t="s">
        <v>6573</v>
      </c>
      <c r="H6588" s="33" t="s">
        <v>6574</v>
      </c>
      <c r="I6588" s="33" t="s">
        <v>308</v>
      </c>
      <c r="J6588" s="62" t="s">
        <v>6575</v>
      </c>
      <c r="K6588" s="33" t="s">
        <v>6576</v>
      </c>
      <c r="L6588" s="33" t="s">
        <v>6577</v>
      </c>
      <c r="M6588" s="1" t="s">
        <v>46280</v>
      </c>
      <c r="N6588" s="33" t="s">
        <v>20</v>
      </c>
      <c r="O6588" s="33" t="s">
        <v>6578</v>
      </c>
      <c r="P6588" s="33" t="s">
        <v>45771</v>
      </c>
      <c r="Q6588" s="33" t="s">
        <v>29986</v>
      </c>
      <c r="R6588" s="39" t="s">
        <v>6579</v>
      </c>
      <c r="S6588" s="33" t="s">
        <v>22</v>
      </c>
      <c r="T6588" s="33" t="s">
        <v>21</v>
      </c>
      <c r="U6588" s="33" t="s">
        <v>26682</v>
      </c>
      <c r="AA6588" s="33" t="s">
        <v>49699</v>
      </c>
      <c r="AB6588" s="33">
        <v>1858</v>
      </c>
      <c r="AC6588" s="103">
        <v>15094</v>
      </c>
    </row>
    <row r="6589" spans="1:29" ht="13" customHeight="1" x14ac:dyDescent="0.2">
      <c r="A6589" s="33" t="s">
        <v>6580</v>
      </c>
      <c r="B6589" s="33">
        <v>26</v>
      </c>
      <c r="C6589" s="33" t="s">
        <v>13</v>
      </c>
      <c r="D6589" s="33" t="s">
        <v>78</v>
      </c>
      <c r="E6589" s="33" t="s">
        <v>6581</v>
      </c>
      <c r="F6589" s="94">
        <v>41897</v>
      </c>
      <c r="G6589" s="33" t="s">
        <v>6582</v>
      </c>
      <c r="H6589" s="33" t="s">
        <v>6583</v>
      </c>
      <c r="I6589" s="33" t="s">
        <v>281</v>
      </c>
      <c r="J6589" s="62" t="s">
        <v>6584</v>
      </c>
      <c r="K6589" s="33" t="s">
        <v>6585</v>
      </c>
      <c r="L6589" s="33" t="s">
        <v>6586</v>
      </c>
      <c r="M6589" s="1" t="s">
        <v>48478</v>
      </c>
      <c r="N6589" s="33" t="s">
        <v>20</v>
      </c>
      <c r="O6589" s="33" t="s">
        <v>6587</v>
      </c>
      <c r="P6589" s="33" t="s">
        <v>45771</v>
      </c>
      <c r="Q6589" s="33" t="s">
        <v>29986</v>
      </c>
      <c r="R6589" s="39" t="s">
        <v>6588</v>
      </c>
      <c r="S6589" s="33" t="s">
        <v>509</v>
      </c>
      <c r="T6589" s="33" t="s">
        <v>21</v>
      </c>
      <c r="U6589" s="33" t="s">
        <v>26689</v>
      </c>
      <c r="AA6589" s="33" t="s">
        <v>42844</v>
      </c>
      <c r="AB6589" s="33">
        <v>1857</v>
      </c>
      <c r="AC6589" s="103">
        <v>15095</v>
      </c>
    </row>
    <row r="6590" spans="1:29" ht="13" customHeight="1" x14ac:dyDescent="0.2">
      <c r="A6590" s="33" t="s">
        <v>6589</v>
      </c>
      <c r="B6590" s="33">
        <v>36</v>
      </c>
      <c r="C6590" s="33" t="s">
        <v>13</v>
      </c>
      <c r="D6590" s="33" t="s">
        <v>78</v>
      </c>
      <c r="F6590" s="94">
        <v>41896</v>
      </c>
      <c r="G6590" s="33" t="s">
        <v>6590</v>
      </c>
      <c r="H6590" s="33" t="s">
        <v>5826</v>
      </c>
      <c r="I6590" s="33" t="s">
        <v>18</v>
      </c>
      <c r="J6590" s="62" t="s">
        <v>6591</v>
      </c>
      <c r="K6590" s="33" t="s">
        <v>1655</v>
      </c>
      <c r="L6590" s="33" t="s">
        <v>977</v>
      </c>
      <c r="M6590" s="1" t="s">
        <v>46691</v>
      </c>
      <c r="N6590" s="33" t="s">
        <v>20</v>
      </c>
      <c r="O6590" s="33" t="s">
        <v>6592</v>
      </c>
      <c r="P6590" s="33" t="s">
        <v>504</v>
      </c>
      <c r="Q6590" s="33" t="s">
        <v>29986</v>
      </c>
      <c r="R6590" s="39" t="str">
        <f>HYPERLINK("http://www.wwltv.com/story/news/local/orleans/2014/09/15/officer-shot-on-duty-in-good-spirits/15700815/","http://www.wwltv.com/story/news/local/orleans/2014/09/15/officer-shot-on-duty-in-good-spirits/15700815/")</f>
        <v>http://www.wwltv.com/story/news/local/orleans/2014/09/15/officer-shot-on-duty-in-good-spirits/15700815/</v>
      </c>
      <c r="S6590" s="33" t="s">
        <v>93</v>
      </c>
      <c r="T6590" s="33" t="s">
        <v>21</v>
      </c>
      <c r="U6590" s="33" t="s">
        <v>26689</v>
      </c>
      <c r="AA6590" s="33" t="s">
        <v>42844</v>
      </c>
      <c r="AB6590" s="33">
        <v>1855</v>
      </c>
      <c r="AC6590" s="103">
        <v>15090</v>
      </c>
    </row>
    <row r="6591" spans="1:29" ht="13" customHeight="1" x14ac:dyDescent="0.2">
      <c r="A6591" s="33" t="s">
        <v>3411</v>
      </c>
      <c r="B6591" s="33">
        <v>37</v>
      </c>
      <c r="C6591" s="33" t="s">
        <v>13</v>
      </c>
      <c r="D6591" s="33" t="s">
        <v>30</v>
      </c>
      <c r="F6591" s="94">
        <v>41896</v>
      </c>
      <c r="G6591" s="33" t="s">
        <v>6601</v>
      </c>
      <c r="H6591" s="33" t="s">
        <v>501</v>
      </c>
      <c r="I6591" s="33" t="s">
        <v>62</v>
      </c>
      <c r="J6591" s="62" t="s">
        <v>6602</v>
      </c>
      <c r="K6591" s="33" t="s">
        <v>502</v>
      </c>
      <c r="L6591" s="33" t="s">
        <v>503</v>
      </c>
      <c r="M6591" s="1" t="s">
        <v>47012</v>
      </c>
      <c r="N6591" s="33" t="s">
        <v>20</v>
      </c>
      <c r="O6591" s="33" t="s">
        <v>6603</v>
      </c>
      <c r="P6591" s="33" t="s">
        <v>504</v>
      </c>
      <c r="Q6591" s="33" t="s">
        <v>29986</v>
      </c>
      <c r="R6591" s="39" t="s">
        <v>6604</v>
      </c>
      <c r="S6591" s="33" t="s">
        <v>509</v>
      </c>
      <c r="T6591" s="33" t="s">
        <v>21</v>
      </c>
      <c r="U6591" s="33" t="s">
        <v>26689</v>
      </c>
      <c r="AA6591" s="33" t="s">
        <v>42842</v>
      </c>
      <c r="AB6591" s="33">
        <v>1854</v>
      </c>
      <c r="AC6591" s="103">
        <v>15089</v>
      </c>
    </row>
    <row r="6592" spans="1:29" ht="13" customHeight="1" x14ac:dyDescent="0.2">
      <c r="A6592" s="33" t="s">
        <v>6593</v>
      </c>
      <c r="B6592" s="33">
        <v>24</v>
      </c>
      <c r="C6592" s="33" t="s">
        <v>13</v>
      </c>
      <c r="D6592" s="33" t="s">
        <v>41</v>
      </c>
      <c r="E6592" s="33" t="s">
        <v>6594</v>
      </c>
      <c r="F6592" s="94">
        <v>41896</v>
      </c>
      <c r="G6592" s="33" t="s">
        <v>6595</v>
      </c>
      <c r="H6592" s="33" t="s">
        <v>815</v>
      </c>
      <c r="I6592" s="33" t="s">
        <v>38</v>
      </c>
      <c r="J6592" s="62" t="s">
        <v>6596</v>
      </c>
      <c r="K6592" s="33" t="s">
        <v>4133</v>
      </c>
      <c r="L6592" s="33" t="s">
        <v>17508</v>
      </c>
      <c r="M6592" s="1" t="s">
        <v>46412</v>
      </c>
      <c r="N6592" s="33" t="s">
        <v>20</v>
      </c>
      <c r="O6592" s="33" t="s">
        <v>6597</v>
      </c>
      <c r="P6592" s="33" t="s">
        <v>947</v>
      </c>
      <c r="Q6592" s="33" t="s">
        <v>29986</v>
      </c>
      <c r="R6592" s="39" t="s">
        <v>6598</v>
      </c>
      <c r="S6592" s="33" t="s">
        <v>901</v>
      </c>
      <c r="T6592" s="33" t="s">
        <v>28</v>
      </c>
      <c r="U6592" s="33" t="s">
        <v>26487</v>
      </c>
      <c r="AA6592" s="33" t="s">
        <v>42842</v>
      </c>
      <c r="AB6592" s="33">
        <v>1856</v>
      </c>
      <c r="AC6592" s="103">
        <v>15092</v>
      </c>
    </row>
    <row r="6593" spans="1:29" ht="13" customHeight="1" x14ac:dyDescent="0.2">
      <c r="A6593" s="33" t="s">
        <v>6608</v>
      </c>
      <c r="B6593" s="33">
        <v>29</v>
      </c>
      <c r="C6593" s="33" t="s">
        <v>13</v>
      </c>
      <c r="D6593" s="33" t="s">
        <v>30</v>
      </c>
      <c r="E6593" s="33" t="s">
        <v>6609</v>
      </c>
      <c r="F6593" s="94">
        <v>41895</v>
      </c>
      <c r="G6593" s="33" t="s">
        <v>6610</v>
      </c>
      <c r="H6593" s="33" t="s">
        <v>944</v>
      </c>
      <c r="I6593" s="33" t="s">
        <v>293</v>
      </c>
      <c r="J6593" s="62" t="s">
        <v>6611</v>
      </c>
      <c r="K6593" s="33" t="s">
        <v>1411</v>
      </c>
      <c r="L6593" s="33" t="s">
        <v>14225</v>
      </c>
      <c r="M6593" s="1" t="s">
        <v>47866</v>
      </c>
      <c r="N6593" s="33" t="s">
        <v>20</v>
      </c>
      <c r="O6593" s="33" t="s">
        <v>6612</v>
      </c>
      <c r="P6593" s="33" t="s">
        <v>947</v>
      </c>
      <c r="Q6593" s="33" t="s">
        <v>29986</v>
      </c>
      <c r="R6593"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593" s="33" t="s">
        <v>93</v>
      </c>
      <c r="T6593" s="33" t="s">
        <v>21</v>
      </c>
      <c r="U6593" s="33" t="s">
        <v>26689</v>
      </c>
      <c r="AA6593" s="33" t="s">
        <v>42842</v>
      </c>
      <c r="AB6593" s="33">
        <v>1851</v>
      </c>
      <c r="AC6593" s="103">
        <v>15088</v>
      </c>
    </row>
    <row r="6594" spans="1:29" ht="13" customHeight="1" x14ac:dyDescent="0.2">
      <c r="A6594" s="33" t="s">
        <v>6613</v>
      </c>
      <c r="B6594" s="33">
        <v>43</v>
      </c>
      <c r="C6594" s="33" t="s">
        <v>13</v>
      </c>
      <c r="D6594" s="33" t="s">
        <v>30</v>
      </c>
      <c r="E6594" s="33" t="s">
        <v>6614</v>
      </c>
      <c r="F6594" s="94">
        <v>41895</v>
      </c>
      <c r="G6594" s="33" t="s">
        <v>6615</v>
      </c>
      <c r="H6594" s="33" t="s">
        <v>6616</v>
      </c>
      <c r="I6594" s="33" t="s">
        <v>297</v>
      </c>
      <c r="J6594" s="62" t="s">
        <v>6617</v>
      </c>
      <c r="K6594" s="33" t="s">
        <v>5036</v>
      </c>
      <c r="L6594" s="33" t="s">
        <v>6618</v>
      </c>
      <c r="M6594" s="1" t="s">
        <v>46731</v>
      </c>
      <c r="N6594" s="33" t="s">
        <v>20</v>
      </c>
      <c r="O6594" s="33" t="s">
        <v>6619</v>
      </c>
      <c r="P6594" s="33" t="s">
        <v>504</v>
      </c>
      <c r="Q6594" s="33" t="s">
        <v>29986</v>
      </c>
      <c r="R6594" s="39" t="s">
        <v>6620</v>
      </c>
      <c r="S6594" s="33" t="s">
        <v>93</v>
      </c>
      <c r="T6594" s="33" t="s">
        <v>45897</v>
      </c>
      <c r="U6594" s="51" t="s">
        <v>49804</v>
      </c>
      <c r="AA6594" s="33" t="s">
        <v>42844</v>
      </c>
      <c r="AB6594" s="33">
        <v>1852</v>
      </c>
      <c r="AC6594" s="103">
        <v>15087</v>
      </c>
    </row>
    <row r="6595" spans="1:29" ht="13" customHeight="1" x14ac:dyDescent="0.2">
      <c r="A6595" s="33" t="s">
        <v>6605</v>
      </c>
      <c r="B6595" s="33">
        <v>47</v>
      </c>
      <c r="C6595" s="33" t="s">
        <v>13</v>
      </c>
      <c r="D6595" s="33" t="s">
        <v>78</v>
      </c>
      <c r="E6595"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595" s="94">
        <v>41895</v>
      </c>
      <c r="G6595" s="33" t="s">
        <v>6606</v>
      </c>
      <c r="H6595" s="33" t="s">
        <v>3796</v>
      </c>
      <c r="I6595" s="33" t="s">
        <v>87</v>
      </c>
      <c r="J6595" s="62">
        <v>35203</v>
      </c>
      <c r="K6595" s="33" t="s">
        <v>1655</v>
      </c>
      <c r="L6595" s="33" t="s">
        <v>1575</v>
      </c>
      <c r="M6595" s="1" t="s">
        <v>47311</v>
      </c>
      <c r="N6595" s="33" t="s">
        <v>362</v>
      </c>
      <c r="O6595" s="33" t="s">
        <v>6607</v>
      </c>
      <c r="P6595" s="33" t="s">
        <v>947</v>
      </c>
      <c r="Q6595" s="33" t="s">
        <v>29986</v>
      </c>
      <c r="R6595" s="39" t="str">
        <f>HYPERLINK("http://www.al.com/news/birmingham/index.ssf/2014/09/jefferson_county_inmate_dies_a.html","http://www.al.com/news/birmingham/index.ssf/2014/09/jefferson_county_inmate_dies_a.html")</f>
        <v>http://www.al.com/news/birmingham/index.ssf/2014/09/jefferson_county_inmate_dies_a.html</v>
      </c>
      <c r="S6595" s="33" t="s">
        <v>22</v>
      </c>
      <c r="T6595" s="33" t="s">
        <v>45897</v>
      </c>
      <c r="U6595" s="51" t="s">
        <v>49804</v>
      </c>
      <c r="AA6595" s="33" t="s">
        <v>42842</v>
      </c>
      <c r="AB6595" s="33">
        <v>1853</v>
      </c>
      <c r="AC6595" s="103"/>
    </row>
    <row r="6596" spans="1:29" ht="13" customHeight="1" x14ac:dyDescent="0.2">
      <c r="A6596" s="33" t="s">
        <v>6635</v>
      </c>
      <c r="B6596" s="33">
        <v>33</v>
      </c>
      <c r="C6596" s="33" t="s">
        <v>13</v>
      </c>
      <c r="D6596" s="33" t="s">
        <v>30</v>
      </c>
      <c r="E6596" s="33" t="s">
        <v>6636</v>
      </c>
      <c r="F6596" s="94">
        <v>41894</v>
      </c>
      <c r="G6596" s="33" t="s">
        <v>6637</v>
      </c>
      <c r="H6596" s="33" t="s">
        <v>6638</v>
      </c>
      <c r="I6596" s="33" t="s">
        <v>66</v>
      </c>
      <c r="J6596" s="62" t="s">
        <v>6639</v>
      </c>
      <c r="K6596" s="33" t="s">
        <v>6640</v>
      </c>
      <c r="L6596" s="33" t="s">
        <v>6641</v>
      </c>
      <c r="M6596" s="1" t="s">
        <v>46165</v>
      </c>
      <c r="N6596" s="33" t="s">
        <v>20</v>
      </c>
      <c r="O6596" s="33" t="s">
        <v>6642</v>
      </c>
      <c r="P6596" s="33" t="s">
        <v>947</v>
      </c>
      <c r="Q6596" s="33" t="s">
        <v>29986</v>
      </c>
      <c r="R6596" s="39" t="s">
        <v>6643</v>
      </c>
      <c r="S6596" s="33" t="s">
        <v>509</v>
      </c>
      <c r="T6596" s="33" t="s">
        <v>21</v>
      </c>
      <c r="U6596" s="33" t="s">
        <v>26689</v>
      </c>
      <c r="AA6596" s="33" t="s">
        <v>42844</v>
      </c>
      <c r="AB6596" s="33">
        <v>1848</v>
      </c>
      <c r="AC6596" s="103">
        <v>15084</v>
      </c>
    </row>
    <row r="6597" spans="1:29" ht="13" customHeight="1" x14ac:dyDescent="0.2">
      <c r="A6597" s="33" t="s">
        <v>6621</v>
      </c>
      <c r="B6597" s="33">
        <v>22</v>
      </c>
      <c r="C6597" s="33" t="s">
        <v>13</v>
      </c>
      <c r="D6597" s="33" t="s">
        <v>78</v>
      </c>
      <c r="E6597" s="33" t="s">
        <v>6622</v>
      </c>
      <c r="F6597" s="94">
        <v>41894</v>
      </c>
      <c r="G6597" s="33" t="s">
        <v>6623</v>
      </c>
      <c r="H6597" s="33" t="s">
        <v>6624</v>
      </c>
      <c r="I6597" s="33" t="s">
        <v>220</v>
      </c>
      <c r="J6597" s="62" t="s">
        <v>6625</v>
      </c>
      <c r="K6597" s="33" t="s">
        <v>544</v>
      </c>
      <c r="L6597" s="33" t="s">
        <v>6626</v>
      </c>
      <c r="M6597" s="1" t="s">
        <v>48479</v>
      </c>
      <c r="N6597" s="33" t="s">
        <v>20</v>
      </c>
      <c r="O6597" s="33" t="s">
        <v>6627</v>
      </c>
      <c r="P6597" s="33" t="s">
        <v>45771</v>
      </c>
      <c r="Q6597" s="33" t="s">
        <v>29986</v>
      </c>
      <c r="R6597" s="39" t="s">
        <v>6628</v>
      </c>
      <c r="S6597" s="33" t="s">
        <v>93</v>
      </c>
      <c r="T6597" s="33" t="s">
        <v>45897</v>
      </c>
      <c r="U6597" s="33" t="s">
        <v>42901</v>
      </c>
      <c r="AA6597" s="33" t="s">
        <v>42844</v>
      </c>
      <c r="AB6597" s="33">
        <v>1849</v>
      </c>
      <c r="AC6597" s="103">
        <v>15082</v>
      </c>
    </row>
    <row r="6598" spans="1:29" ht="13" customHeight="1" x14ac:dyDescent="0.2">
      <c r="A6598" s="33" t="s">
        <v>6629</v>
      </c>
      <c r="B6598" s="33">
        <v>33</v>
      </c>
      <c r="C6598" s="33" t="s">
        <v>13</v>
      </c>
      <c r="D6598" s="33" t="s">
        <v>78</v>
      </c>
      <c r="E6598" s="33" t="s">
        <v>6630</v>
      </c>
      <c r="F6598" s="94">
        <v>41894</v>
      </c>
      <c r="G6598" s="33" t="s">
        <v>6631</v>
      </c>
      <c r="H6598" s="33" t="s">
        <v>358</v>
      </c>
      <c r="I6598" s="33" t="s">
        <v>297</v>
      </c>
      <c r="J6598" s="62" t="s">
        <v>6632</v>
      </c>
      <c r="K6598" s="33" t="s">
        <v>2464</v>
      </c>
      <c r="L6598" s="33" t="s">
        <v>2465</v>
      </c>
      <c r="M6598" s="1" t="s">
        <v>46114</v>
      </c>
      <c r="N6598" s="33" t="s">
        <v>20</v>
      </c>
      <c r="O6598" s="33" t="s">
        <v>6633</v>
      </c>
      <c r="P6598" s="33" t="s">
        <v>947</v>
      </c>
      <c r="Q6598" s="33" t="s">
        <v>29986</v>
      </c>
      <c r="R6598" s="39" t="s">
        <v>6634</v>
      </c>
      <c r="S6598" s="33" t="s">
        <v>93</v>
      </c>
      <c r="T6598" s="33" t="s">
        <v>350</v>
      </c>
      <c r="U6598" s="33" t="s">
        <v>42859</v>
      </c>
      <c r="AA6598" s="33" t="s">
        <v>42844</v>
      </c>
      <c r="AB6598" s="33">
        <v>1850</v>
      </c>
      <c r="AC6598" s="103">
        <v>15083</v>
      </c>
    </row>
    <row r="6599" spans="1:29" ht="13" customHeight="1" x14ac:dyDescent="0.2">
      <c r="A6599" s="33" t="s">
        <v>6652</v>
      </c>
      <c r="B6599" s="33">
        <v>37</v>
      </c>
      <c r="C6599" s="33" t="s">
        <v>13</v>
      </c>
      <c r="D6599" s="33" t="s">
        <v>30</v>
      </c>
      <c r="E6599" s="33" t="s">
        <v>6653</v>
      </c>
      <c r="F6599" s="94">
        <v>41893</v>
      </c>
      <c r="G6599" s="33" t="s">
        <v>6654</v>
      </c>
      <c r="H6599" s="33" t="s">
        <v>6655</v>
      </c>
      <c r="I6599" s="33" t="s">
        <v>220</v>
      </c>
      <c r="J6599" s="62" t="s">
        <v>6656</v>
      </c>
      <c r="K6599" s="33" t="s">
        <v>106</v>
      </c>
      <c r="L6599" s="33" t="s">
        <v>6657</v>
      </c>
      <c r="M6599" s="1" t="s">
        <v>48480</v>
      </c>
      <c r="N6599" s="33" t="s">
        <v>20</v>
      </c>
      <c r="O6599" s="33" t="s">
        <v>6658</v>
      </c>
      <c r="P6599" s="33" t="s">
        <v>504</v>
      </c>
      <c r="Q6599" s="33" t="s">
        <v>29986</v>
      </c>
      <c r="R6599" s="39" t="s">
        <v>4816</v>
      </c>
      <c r="S6599" s="33" t="s">
        <v>93</v>
      </c>
      <c r="T6599" s="33" t="s">
        <v>21</v>
      </c>
      <c r="U6599" s="33" t="s">
        <v>26689</v>
      </c>
      <c r="AA6599" s="33" t="s">
        <v>42844</v>
      </c>
      <c r="AB6599" s="33">
        <v>1845</v>
      </c>
      <c r="AC6599" s="103">
        <v>15075</v>
      </c>
    </row>
    <row r="6600" spans="1:29" ht="13" customHeight="1" x14ac:dyDescent="0.2">
      <c r="A6600" s="33" t="s">
        <v>6659</v>
      </c>
      <c r="B6600" s="33">
        <v>40</v>
      </c>
      <c r="C6600" s="33" t="s">
        <v>13</v>
      </c>
      <c r="D6600" s="33" t="s">
        <v>30</v>
      </c>
      <c r="E6600" s="33" t="s">
        <v>6660</v>
      </c>
      <c r="F6600" s="94">
        <v>41893</v>
      </c>
      <c r="G6600" s="33" t="s">
        <v>6661</v>
      </c>
      <c r="H6600" s="33" t="s">
        <v>6662</v>
      </c>
      <c r="I6600" s="33" t="s">
        <v>66</v>
      </c>
      <c r="J6600" s="62" t="s">
        <v>2637</v>
      </c>
      <c r="K6600" s="33" t="s">
        <v>512</v>
      </c>
      <c r="L6600" s="33" t="s">
        <v>5147</v>
      </c>
      <c r="M6600" s="1" t="s">
        <v>48899</v>
      </c>
      <c r="N6600" s="33" t="s">
        <v>20</v>
      </c>
      <c r="O6600" s="33" t="s">
        <v>6663</v>
      </c>
      <c r="P6600" s="33" t="s">
        <v>947</v>
      </c>
      <c r="Q6600" s="33" t="s">
        <v>29986</v>
      </c>
      <c r="R6600" s="39" t="s">
        <v>6664</v>
      </c>
      <c r="S6600" s="33" t="s">
        <v>93</v>
      </c>
      <c r="T6600" s="33" t="s">
        <v>21</v>
      </c>
      <c r="U6600" s="33" t="s">
        <v>26689</v>
      </c>
      <c r="AA6600" s="33" t="s">
        <v>42844</v>
      </c>
      <c r="AB6600" s="33">
        <v>1847</v>
      </c>
      <c r="AC6600" s="103">
        <v>15076</v>
      </c>
    </row>
    <row r="6601" spans="1:29" ht="13" customHeight="1" x14ac:dyDescent="0.2">
      <c r="A6601" s="33" t="s">
        <v>6644</v>
      </c>
      <c r="B6601" s="33">
        <v>54</v>
      </c>
      <c r="C6601" s="33" t="s">
        <v>13</v>
      </c>
      <c r="D6601" s="33" t="s">
        <v>30</v>
      </c>
      <c r="F6601" s="94">
        <v>41893</v>
      </c>
      <c r="G6601" s="33" t="s">
        <v>6645</v>
      </c>
      <c r="H6601" s="33" t="s">
        <v>6646</v>
      </c>
      <c r="I6601" s="33" t="s">
        <v>66</v>
      </c>
      <c r="J6601" s="62" t="s">
        <v>6647</v>
      </c>
      <c r="K6601" s="33" t="s">
        <v>6648</v>
      </c>
      <c r="L6601" s="33" t="s">
        <v>6649</v>
      </c>
      <c r="M6601" s="1" t="s">
        <v>47783</v>
      </c>
      <c r="N6601" s="33" t="s">
        <v>20</v>
      </c>
      <c r="O6601" s="33" t="s">
        <v>6650</v>
      </c>
      <c r="P6601" s="33" t="s">
        <v>42395</v>
      </c>
      <c r="Q6601" s="33" t="s">
        <v>29986</v>
      </c>
      <c r="R6601" s="39" t="s">
        <v>6651</v>
      </c>
      <c r="S6601" s="33" t="s">
        <v>93</v>
      </c>
      <c r="T6601" s="33" t="s">
        <v>21</v>
      </c>
      <c r="U6601" s="33" t="s">
        <v>26689</v>
      </c>
      <c r="AA6601" s="33" t="s">
        <v>42844</v>
      </c>
      <c r="AB6601" s="33">
        <v>1846</v>
      </c>
      <c r="AC6601" s="103">
        <v>15077</v>
      </c>
    </row>
    <row r="6602" spans="1:29" ht="13" customHeight="1" x14ac:dyDescent="0.2">
      <c r="A6602" s="33" t="s">
        <v>6665</v>
      </c>
      <c r="B6602" s="33">
        <v>20</v>
      </c>
      <c r="C6602" s="33" t="s">
        <v>13</v>
      </c>
      <c r="D6602" s="33" t="s">
        <v>78</v>
      </c>
      <c r="F6602" s="94">
        <v>41891</v>
      </c>
      <c r="G6602" s="33" t="s">
        <v>6666</v>
      </c>
      <c r="H6602" s="33" t="s">
        <v>1305</v>
      </c>
      <c r="I6602" s="33" t="s">
        <v>74</v>
      </c>
      <c r="J6602" s="62" t="s">
        <v>6667</v>
      </c>
      <c r="K6602" s="33" t="s">
        <v>1306</v>
      </c>
      <c r="L6602" s="33" t="s">
        <v>1307</v>
      </c>
      <c r="M6602" s="1" t="s">
        <v>47103</v>
      </c>
      <c r="N6602" s="33" t="s">
        <v>20</v>
      </c>
      <c r="O6602" s="33" t="s">
        <v>6668</v>
      </c>
      <c r="P6602" s="33" t="s">
        <v>947</v>
      </c>
      <c r="Q6602" s="33" t="s">
        <v>29986</v>
      </c>
      <c r="R6602" s="39" t="s">
        <v>6669</v>
      </c>
      <c r="S6602" s="33" t="s">
        <v>93</v>
      </c>
      <c r="T6602" s="33" t="s">
        <v>21</v>
      </c>
      <c r="U6602" s="33" t="s">
        <v>26689</v>
      </c>
      <c r="AA6602" s="33" t="s">
        <v>42842</v>
      </c>
      <c r="AB6602" s="33">
        <v>1843</v>
      </c>
      <c r="AC6602" s="103">
        <v>15072</v>
      </c>
    </row>
    <row r="6603" spans="1:29" ht="13" customHeight="1" x14ac:dyDescent="0.2">
      <c r="A6603" s="33" t="s">
        <v>6670</v>
      </c>
      <c r="B6603" s="33">
        <v>38</v>
      </c>
      <c r="C6603" s="33" t="s">
        <v>13</v>
      </c>
      <c r="D6603" s="33" t="s">
        <v>30</v>
      </c>
      <c r="E6603" s="33" t="s">
        <v>6671</v>
      </c>
      <c r="F6603" s="94">
        <v>41891</v>
      </c>
      <c r="G6603" s="33" t="s">
        <v>6672</v>
      </c>
      <c r="H6603" s="33" t="s">
        <v>1351</v>
      </c>
      <c r="I6603" s="33" t="s">
        <v>220</v>
      </c>
      <c r="J6603" s="62" t="s">
        <v>6673</v>
      </c>
      <c r="K6603" s="33" t="s">
        <v>1352</v>
      </c>
      <c r="L6603" s="33" t="s">
        <v>6674</v>
      </c>
      <c r="M6603" s="1" t="s">
        <v>45977</v>
      </c>
      <c r="N6603" s="33" t="s">
        <v>20</v>
      </c>
      <c r="O6603" s="33" t="s">
        <v>6675</v>
      </c>
      <c r="P6603" s="33" t="s">
        <v>45771</v>
      </c>
      <c r="Q6603" s="33" t="s">
        <v>29986</v>
      </c>
      <c r="R6603" s="39" t="s">
        <v>6676</v>
      </c>
      <c r="S6603" s="33" t="s">
        <v>93</v>
      </c>
      <c r="T6603" s="33" t="s">
        <v>21</v>
      </c>
      <c r="U6603" s="33" t="s">
        <v>26689</v>
      </c>
      <c r="AA6603" s="33" t="s">
        <v>42844</v>
      </c>
      <c r="AB6603" s="33">
        <v>1844</v>
      </c>
      <c r="AC6603" s="103">
        <v>15073</v>
      </c>
    </row>
    <row r="6604" spans="1:29" ht="13" customHeight="1" x14ac:dyDescent="0.2">
      <c r="A6604" s="33" t="s">
        <v>6707</v>
      </c>
      <c r="B6604" s="33">
        <v>24</v>
      </c>
      <c r="C6604" s="33" t="s">
        <v>13</v>
      </c>
      <c r="D6604" s="33" t="s">
        <v>30</v>
      </c>
      <c r="E6604" s="33" t="s">
        <v>6708</v>
      </c>
      <c r="F6604" s="94">
        <v>41890</v>
      </c>
      <c r="G6604" s="33" t="s">
        <v>6709</v>
      </c>
      <c r="H6604" s="33" t="s">
        <v>1224</v>
      </c>
      <c r="I6604" s="33" t="s">
        <v>66</v>
      </c>
      <c r="J6604" s="62" t="s">
        <v>6710</v>
      </c>
      <c r="K6604" s="33" t="s">
        <v>1225</v>
      </c>
      <c r="L6604" s="33" t="s">
        <v>1226</v>
      </c>
      <c r="M6604" s="1" t="s">
        <v>46070</v>
      </c>
      <c r="N6604" s="33" t="s">
        <v>20</v>
      </c>
      <c r="O6604" s="33" t="s">
        <v>6711</v>
      </c>
      <c r="P6604" s="33" t="s">
        <v>45771</v>
      </c>
      <c r="Q6604" s="33" t="s">
        <v>29986</v>
      </c>
      <c r="R6604" s="39" t="s">
        <v>6712</v>
      </c>
      <c r="S6604" s="33" t="s">
        <v>93</v>
      </c>
      <c r="T6604" s="33" t="s">
        <v>21</v>
      </c>
      <c r="U6604" s="33" t="s">
        <v>26689</v>
      </c>
      <c r="AA6604" s="33" t="s">
        <v>42844</v>
      </c>
      <c r="AB6604" s="33">
        <v>1839</v>
      </c>
      <c r="AC6604" s="103">
        <v>15067</v>
      </c>
    </row>
    <row r="6605" spans="1:29" ht="13" customHeight="1" x14ac:dyDescent="0.2">
      <c r="A6605" s="33" t="s">
        <v>6695</v>
      </c>
      <c r="B6605" s="33">
        <v>38</v>
      </c>
      <c r="C6605" s="33" t="s">
        <v>13</v>
      </c>
      <c r="D6605" s="33" t="s">
        <v>30</v>
      </c>
      <c r="E6605" s="33" t="s">
        <v>6696</v>
      </c>
      <c r="F6605" s="94">
        <v>41890</v>
      </c>
      <c r="G6605" s="33" t="s">
        <v>6697</v>
      </c>
      <c r="H6605" s="33" t="s">
        <v>2055</v>
      </c>
      <c r="I6605" s="33" t="s">
        <v>25</v>
      </c>
      <c r="J6605" s="62" t="s">
        <v>6698</v>
      </c>
      <c r="K6605" s="33" t="s">
        <v>2055</v>
      </c>
      <c r="L6605" s="33" t="s">
        <v>6699</v>
      </c>
      <c r="M6605" s="1" t="s">
        <v>46990</v>
      </c>
      <c r="N6605" s="33" t="s">
        <v>20</v>
      </c>
      <c r="O6605" s="33" t="s">
        <v>6700</v>
      </c>
      <c r="P6605" s="33" t="s">
        <v>947</v>
      </c>
      <c r="Q6605" s="33" t="s">
        <v>29986</v>
      </c>
      <c r="R6605" s="39" t="s">
        <v>6701</v>
      </c>
      <c r="S6605" s="33" t="s">
        <v>901</v>
      </c>
      <c r="T6605" s="33" t="s">
        <v>21</v>
      </c>
      <c r="U6605" s="33" t="s">
        <v>26689</v>
      </c>
      <c r="AA6605" s="33" t="s">
        <v>42844</v>
      </c>
      <c r="AB6605" s="33">
        <v>1838</v>
      </c>
      <c r="AC6605" s="103">
        <v>15065</v>
      </c>
    </row>
    <row r="6606" spans="1:29" ht="13" customHeight="1" x14ac:dyDescent="0.2">
      <c r="A6606" s="33" t="s">
        <v>6689</v>
      </c>
      <c r="B6606" s="33">
        <v>40</v>
      </c>
      <c r="C6606" s="33" t="s">
        <v>13</v>
      </c>
      <c r="D6606" s="33" t="s">
        <v>30</v>
      </c>
      <c r="E6606" s="33" t="s">
        <v>6690</v>
      </c>
      <c r="F6606" s="94">
        <v>41890</v>
      </c>
      <c r="G6606" s="33" t="s">
        <v>6691</v>
      </c>
      <c r="H6606" s="33" t="s">
        <v>2873</v>
      </c>
      <c r="I6606" s="33" t="s">
        <v>18</v>
      </c>
      <c r="J6606" s="62" t="s">
        <v>2874</v>
      </c>
      <c r="K6606" s="33" t="s">
        <v>2875</v>
      </c>
      <c r="L6606" s="33" t="s">
        <v>6692</v>
      </c>
      <c r="M6606" s="1" t="s">
        <v>48482</v>
      </c>
      <c r="N6606" s="33" t="s">
        <v>20</v>
      </c>
      <c r="O6606" s="33" t="s">
        <v>6693</v>
      </c>
      <c r="P6606" s="33" t="s">
        <v>504</v>
      </c>
      <c r="Q6606" s="33" t="s">
        <v>29986</v>
      </c>
      <c r="R6606" s="39" t="s">
        <v>6694</v>
      </c>
      <c r="S6606" s="33" t="s">
        <v>901</v>
      </c>
      <c r="T6606" s="33" t="s">
        <v>21</v>
      </c>
      <c r="U6606" s="33" t="s">
        <v>26505</v>
      </c>
      <c r="AA6606" s="33" t="s">
        <v>42843</v>
      </c>
      <c r="AB6606" s="33">
        <v>1840</v>
      </c>
      <c r="AC6606" s="103">
        <v>15066</v>
      </c>
    </row>
    <row r="6607" spans="1:29" ht="13" customHeight="1" x14ac:dyDescent="0.2">
      <c r="A6607" s="33" t="s">
        <v>6681</v>
      </c>
      <c r="B6607" s="33">
        <v>45</v>
      </c>
      <c r="C6607" s="33" t="s">
        <v>13</v>
      </c>
      <c r="D6607" s="33" t="s">
        <v>41</v>
      </c>
      <c r="F6607" s="94">
        <v>41890</v>
      </c>
      <c r="G6607" s="33" t="s">
        <v>6682</v>
      </c>
      <c r="H6607" s="33" t="s">
        <v>6683</v>
      </c>
      <c r="I6607" s="33" t="s">
        <v>66</v>
      </c>
      <c r="J6607" s="62" t="s">
        <v>6684</v>
      </c>
      <c r="K6607" s="33" t="s">
        <v>6685</v>
      </c>
      <c r="L6607" s="33" t="s">
        <v>6686</v>
      </c>
      <c r="M6607" s="1" t="s">
        <v>48481</v>
      </c>
      <c r="N6607" s="33" t="s">
        <v>20</v>
      </c>
      <c r="O6607" s="33" t="s">
        <v>6687</v>
      </c>
      <c r="P6607" s="33" t="s">
        <v>947</v>
      </c>
      <c r="Q6607" s="33" t="s">
        <v>29986</v>
      </c>
      <c r="R6607" s="39" t="s">
        <v>6688</v>
      </c>
      <c r="S6607" s="33" t="s">
        <v>93</v>
      </c>
      <c r="T6607" s="33" t="s">
        <v>21</v>
      </c>
      <c r="U6607" s="33" t="s">
        <v>35142</v>
      </c>
      <c r="AA6607" s="33" t="s">
        <v>42843</v>
      </c>
      <c r="AB6607" s="33">
        <v>1842</v>
      </c>
      <c r="AC6607" s="103">
        <v>15069</v>
      </c>
    </row>
    <row r="6608" spans="1:29" ht="13" customHeight="1" x14ac:dyDescent="0.2">
      <c r="A6608" s="33" t="s">
        <v>6677</v>
      </c>
      <c r="B6608" s="33">
        <v>50</v>
      </c>
      <c r="C6608" s="33" t="s">
        <v>13</v>
      </c>
      <c r="D6608" s="33" t="s">
        <v>78</v>
      </c>
      <c r="F6608" s="94">
        <v>41890</v>
      </c>
      <c r="G6608" s="33" t="s">
        <v>6678</v>
      </c>
      <c r="H6608" s="33" t="s">
        <v>91</v>
      </c>
      <c r="I6608" s="33" t="s">
        <v>38</v>
      </c>
      <c r="J6608" s="62" t="s">
        <v>3032</v>
      </c>
      <c r="K6608" s="33" t="s">
        <v>91</v>
      </c>
      <c r="L6608" s="33" t="s">
        <v>92</v>
      </c>
      <c r="M6608" s="1" t="s">
        <v>45984</v>
      </c>
      <c r="N6608" s="33" t="s">
        <v>20</v>
      </c>
      <c r="O6608" s="33" t="s">
        <v>6679</v>
      </c>
      <c r="P6608" s="33" t="s">
        <v>947</v>
      </c>
      <c r="Q6608" s="33" t="s">
        <v>29986</v>
      </c>
      <c r="R6608" s="39" t="s">
        <v>6680</v>
      </c>
      <c r="S6608" s="33" t="s">
        <v>93</v>
      </c>
      <c r="T6608" s="33" t="s">
        <v>21</v>
      </c>
      <c r="U6608" s="33" t="s">
        <v>26689</v>
      </c>
      <c r="AA6608" s="33" t="s">
        <v>42842</v>
      </c>
      <c r="AB6608" s="33">
        <v>1837</v>
      </c>
      <c r="AC6608" s="103">
        <v>15070</v>
      </c>
    </row>
    <row r="6609" spans="1:29" ht="13" customHeight="1" x14ac:dyDescent="0.2">
      <c r="A6609" s="33" t="s">
        <v>6702</v>
      </c>
      <c r="B6609" s="33">
        <v>35</v>
      </c>
      <c r="C6609" s="33" t="s">
        <v>13</v>
      </c>
      <c r="D6609" s="33" t="s">
        <v>30</v>
      </c>
      <c r="F6609" s="94">
        <v>41890</v>
      </c>
      <c r="G6609" s="33" t="s">
        <v>6703</v>
      </c>
      <c r="H6609" s="33" t="s">
        <v>265</v>
      </c>
      <c r="I6609" s="33" t="s">
        <v>66</v>
      </c>
      <c r="J6609" s="62" t="s">
        <v>6704</v>
      </c>
      <c r="K6609" s="33" t="s">
        <v>265</v>
      </c>
      <c r="L6609" s="33" t="s">
        <v>266</v>
      </c>
      <c r="M6609" s="1" t="s">
        <v>46483</v>
      </c>
      <c r="N6609" s="33" t="s">
        <v>20</v>
      </c>
      <c r="O6609" s="33" t="s">
        <v>6705</v>
      </c>
      <c r="P6609" s="33" t="s">
        <v>45771</v>
      </c>
      <c r="Q6609" s="33" t="s">
        <v>29986</v>
      </c>
      <c r="R6609" s="39" t="s">
        <v>6706</v>
      </c>
      <c r="S6609" s="33" t="s">
        <v>93</v>
      </c>
      <c r="T6609" s="33" t="s">
        <v>350</v>
      </c>
      <c r="U6609" s="33" t="s">
        <v>26775</v>
      </c>
      <c r="AA6609" s="33" t="s">
        <v>42844</v>
      </c>
      <c r="AB6609" s="33">
        <v>1841</v>
      </c>
      <c r="AC6609" s="103">
        <v>15068</v>
      </c>
    </row>
    <row r="6610" spans="1:29" ht="13" customHeight="1" x14ac:dyDescent="0.2">
      <c r="A6610" s="33" t="s">
        <v>6713</v>
      </c>
      <c r="B6610" s="33">
        <v>50</v>
      </c>
      <c r="C6610" s="33" t="s">
        <v>13</v>
      </c>
      <c r="D6610" s="33" t="s">
        <v>30</v>
      </c>
      <c r="E6610" s="33" t="s">
        <v>6714</v>
      </c>
      <c r="F6610" s="94">
        <v>41889</v>
      </c>
      <c r="G6610" s="33" t="s">
        <v>6715</v>
      </c>
      <c r="H6610" s="33" t="s">
        <v>6716</v>
      </c>
      <c r="I6610" s="33" t="s">
        <v>55</v>
      </c>
      <c r="J6610" s="62" t="s">
        <v>2038</v>
      </c>
      <c r="K6610" s="33" t="s">
        <v>1049</v>
      </c>
      <c r="L6610" s="33" t="s">
        <v>6717</v>
      </c>
      <c r="M6610" s="1" t="s">
        <v>48483</v>
      </c>
      <c r="N6610" s="33" t="s">
        <v>20</v>
      </c>
      <c r="O6610" s="33" t="s">
        <v>6718</v>
      </c>
      <c r="P6610" s="33" t="s">
        <v>947</v>
      </c>
      <c r="Q6610" s="33" t="s">
        <v>29986</v>
      </c>
      <c r="R6610" s="39" t="s">
        <v>6719</v>
      </c>
      <c r="S6610" s="33" t="s">
        <v>901</v>
      </c>
      <c r="T6610" s="33" t="s">
        <v>21</v>
      </c>
      <c r="U6610" s="33" t="s">
        <v>26689</v>
      </c>
      <c r="AA6610" s="33" t="s">
        <v>42844</v>
      </c>
      <c r="AB6610" s="33">
        <v>1836</v>
      </c>
      <c r="AC6610" s="103">
        <v>15061</v>
      </c>
    </row>
    <row r="6611" spans="1:29" ht="13" customHeight="1" x14ac:dyDescent="0.2">
      <c r="A6611" s="33" t="s">
        <v>6720</v>
      </c>
      <c r="B6611" s="33">
        <v>43</v>
      </c>
      <c r="C6611" s="33" t="s">
        <v>13</v>
      </c>
      <c r="D6611" s="33" t="s">
        <v>30</v>
      </c>
      <c r="E6611" s="33" t="s">
        <v>6721</v>
      </c>
      <c r="F6611" s="94">
        <v>41888</v>
      </c>
      <c r="G6611" s="33" t="s">
        <v>6722</v>
      </c>
      <c r="H6611" s="33" t="s">
        <v>2221</v>
      </c>
      <c r="I6611" s="33" t="s">
        <v>55</v>
      </c>
      <c r="J6611" s="62" t="s">
        <v>6723</v>
      </c>
      <c r="K6611" s="33" t="s">
        <v>2221</v>
      </c>
      <c r="L6611" s="33" t="s">
        <v>5021</v>
      </c>
      <c r="M6611" s="1" t="s">
        <v>46186</v>
      </c>
      <c r="N6611" s="33" t="s">
        <v>20</v>
      </c>
      <c r="O6611" s="33" t="s">
        <v>6724</v>
      </c>
      <c r="P6611" s="33" t="s">
        <v>947</v>
      </c>
      <c r="Q6611" s="33" t="s">
        <v>29986</v>
      </c>
      <c r="R6611" s="39" t="s">
        <v>6725</v>
      </c>
      <c r="S6611" s="33" t="s">
        <v>22</v>
      </c>
      <c r="T6611" s="33" t="s">
        <v>21</v>
      </c>
      <c r="U6611" s="33" t="s">
        <v>26488</v>
      </c>
      <c r="AA6611" s="33" t="s">
        <v>42844</v>
      </c>
      <c r="AB6611" s="33">
        <v>1835</v>
      </c>
      <c r="AC6611" s="103">
        <v>15057</v>
      </c>
    </row>
    <row r="6612" spans="1:29" ht="13" customHeight="1" x14ac:dyDescent="0.2">
      <c r="A6612" s="33" t="s">
        <v>6726</v>
      </c>
      <c r="B6612" s="33">
        <v>23</v>
      </c>
      <c r="C6612" s="33" t="s">
        <v>13</v>
      </c>
      <c r="D6612" s="33" t="s">
        <v>30</v>
      </c>
      <c r="E6612" s="33" t="s">
        <v>6727</v>
      </c>
      <c r="F6612" s="94">
        <v>41887</v>
      </c>
      <c r="G6612" s="33" t="s">
        <v>6728</v>
      </c>
      <c r="H6612" s="33" t="s">
        <v>991</v>
      </c>
      <c r="I6612" s="33" t="s">
        <v>297</v>
      </c>
      <c r="J6612" s="62" t="s">
        <v>6729</v>
      </c>
      <c r="K6612" s="33" t="s">
        <v>6730</v>
      </c>
      <c r="L6612" s="33" t="s">
        <v>6731</v>
      </c>
      <c r="M6612" s="1" t="s">
        <v>48484</v>
      </c>
      <c r="N6612" s="33" t="s">
        <v>20</v>
      </c>
      <c r="O6612" s="33" t="s">
        <v>6732</v>
      </c>
      <c r="P6612" s="33" t="s">
        <v>947</v>
      </c>
      <c r="Q6612" s="33" t="s">
        <v>29986</v>
      </c>
      <c r="R6612" s="39" t="s">
        <v>6733</v>
      </c>
      <c r="S6612" s="33" t="s">
        <v>22</v>
      </c>
      <c r="T6612" s="33" t="s">
        <v>21</v>
      </c>
      <c r="U6612" s="33" t="s">
        <v>26689</v>
      </c>
      <c r="AA6612" s="33" t="s">
        <v>42843</v>
      </c>
      <c r="AB6612" s="33">
        <v>1834</v>
      </c>
      <c r="AC6612" s="103">
        <v>15052</v>
      </c>
    </row>
    <row r="6613" spans="1:29" ht="13" customHeight="1" x14ac:dyDescent="0.2">
      <c r="A6613" s="1" t="s">
        <v>6740</v>
      </c>
      <c r="B6613" s="33">
        <v>58</v>
      </c>
      <c r="C6613" s="33" t="s">
        <v>13</v>
      </c>
      <c r="D6613" s="1" t="s">
        <v>23</v>
      </c>
      <c r="F6613" s="94">
        <v>41885</v>
      </c>
      <c r="G6613" s="33" t="s">
        <v>6741</v>
      </c>
      <c r="H6613" s="33" t="s">
        <v>515</v>
      </c>
      <c r="I6613" s="33" t="s">
        <v>111</v>
      </c>
      <c r="J6613" s="62" t="s">
        <v>6742</v>
      </c>
      <c r="K6613" s="33" t="s">
        <v>516</v>
      </c>
      <c r="L6613" s="33" t="s">
        <v>517</v>
      </c>
      <c r="M6613" s="1" t="s">
        <v>46078</v>
      </c>
      <c r="N6613" s="33" t="s">
        <v>20</v>
      </c>
      <c r="O6613" s="33" t="s">
        <v>6743</v>
      </c>
      <c r="P6613" s="33" t="s">
        <v>947</v>
      </c>
      <c r="Q6613" s="33" t="s">
        <v>29986</v>
      </c>
      <c r="R6613" s="39" t="s">
        <v>6744</v>
      </c>
      <c r="S6613" s="33" t="s">
        <v>509</v>
      </c>
      <c r="T6613" s="33" t="s">
        <v>21</v>
      </c>
      <c r="U6613" s="33" t="s">
        <v>26689</v>
      </c>
      <c r="AA6613" s="33" t="s">
        <v>42842</v>
      </c>
      <c r="AB6613" s="33">
        <v>1830</v>
      </c>
      <c r="AC6613" s="103">
        <v>15047</v>
      </c>
    </row>
    <row r="6614" spans="1:29" ht="13" customHeight="1" x14ac:dyDescent="0.2">
      <c r="A6614" s="33" t="s">
        <v>6745</v>
      </c>
      <c r="B6614" s="33">
        <v>43</v>
      </c>
      <c r="C6614" s="33" t="s">
        <v>13</v>
      </c>
      <c r="D6614" s="33" t="s">
        <v>30</v>
      </c>
      <c r="F6614" s="94">
        <v>41885</v>
      </c>
      <c r="G6614" s="33" t="s">
        <v>6746</v>
      </c>
      <c r="H6614" s="33" t="s">
        <v>1502</v>
      </c>
      <c r="I6614" s="33" t="s">
        <v>249</v>
      </c>
      <c r="J6614" s="62" t="s">
        <v>6747</v>
      </c>
      <c r="K6614" s="33" t="s">
        <v>5718</v>
      </c>
      <c r="L6614" s="33" t="s">
        <v>6748</v>
      </c>
      <c r="M6614" s="1" t="s">
        <v>48485</v>
      </c>
      <c r="N6614" s="33" t="s">
        <v>20</v>
      </c>
      <c r="O6614" s="33" t="s">
        <v>6749</v>
      </c>
      <c r="P6614" s="33" t="s">
        <v>504</v>
      </c>
      <c r="Q6614" s="33" t="s">
        <v>29986</v>
      </c>
      <c r="R6614"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14" s="33" t="s">
        <v>22</v>
      </c>
      <c r="T6614" s="33" t="s">
        <v>28</v>
      </c>
      <c r="U6614" s="33" t="s">
        <v>26487</v>
      </c>
      <c r="AA6614" s="33" t="s">
        <v>42844</v>
      </c>
      <c r="AB6614" s="33">
        <v>1831</v>
      </c>
      <c r="AC6614" s="103">
        <v>15049</v>
      </c>
    </row>
    <row r="6615" spans="1:29" ht="13" customHeight="1" x14ac:dyDescent="0.2">
      <c r="A6615" s="33" t="s">
        <v>6735</v>
      </c>
      <c r="B6615" s="33">
        <v>19</v>
      </c>
      <c r="C6615" s="33" t="s">
        <v>102</v>
      </c>
      <c r="D6615" s="33" t="s">
        <v>41</v>
      </c>
      <c r="F6615" s="94">
        <v>41885</v>
      </c>
      <c r="G6615" s="33" t="s">
        <v>6736</v>
      </c>
      <c r="H6615" s="33" t="s">
        <v>1024</v>
      </c>
      <c r="I6615" s="33" t="s">
        <v>366</v>
      </c>
      <c r="J6615" s="62" t="s">
        <v>6737</v>
      </c>
      <c r="K6615" s="33" t="s">
        <v>1025</v>
      </c>
      <c r="L6615" s="33" t="s">
        <v>1026</v>
      </c>
      <c r="M6615" s="1" t="s">
        <v>46313</v>
      </c>
      <c r="N6615" s="33" t="s">
        <v>20</v>
      </c>
      <c r="O6615" s="33" t="s">
        <v>6738</v>
      </c>
      <c r="P6615" s="33" t="s">
        <v>45771</v>
      </c>
      <c r="Q6615" s="33" t="s">
        <v>29986</v>
      </c>
      <c r="R6615" s="39" t="s">
        <v>6739</v>
      </c>
      <c r="S6615" s="33" t="s">
        <v>93</v>
      </c>
      <c r="T6615" s="33" t="s">
        <v>350</v>
      </c>
      <c r="U6615" s="33" t="s">
        <v>26775</v>
      </c>
      <c r="AA6615" s="33" t="s">
        <v>42844</v>
      </c>
      <c r="AB6615" s="33">
        <v>1832</v>
      </c>
      <c r="AC6615" s="103">
        <v>15048</v>
      </c>
    </row>
    <row r="6616" spans="1:29" ht="13" customHeight="1" x14ac:dyDescent="0.2">
      <c r="A6616" s="33" t="s">
        <v>6750</v>
      </c>
      <c r="B6616" s="33">
        <v>48</v>
      </c>
      <c r="C6616" s="33" t="s">
        <v>13</v>
      </c>
      <c r="D6616" s="33" t="s">
        <v>30</v>
      </c>
      <c r="E6616" s="33" t="s">
        <v>6751</v>
      </c>
      <c r="F6616" s="94">
        <v>41885</v>
      </c>
      <c r="G6616" s="33" t="s">
        <v>6752</v>
      </c>
      <c r="H6616" s="33" t="s">
        <v>717</v>
      </c>
      <c r="I6616" s="33" t="s">
        <v>62</v>
      </c>
      <c r="J6616" s="62" t="s">
        <v>6753</v>
      </c>
      <c r="K6616" s="33" t="s">
        <v>718</v>
      </c>
      <c r="L6616" s="33" t="s">
        <v>719</v>
      </c>
      <c r="M6616" s="1" t="s">
        <v>46886</v>
      </c>
      <c r="N6616" s="33" t="s">
        <v>20</v>
      </c>
      <c r="O6616" s="33" t="s">
        <v>6754</v>
      </c>
      <c r="P6616" s="33" t="s">
        <v>504</v>
      </c>
      <c r="Q6616" s="33" t="s">
        <v>29986</v>
      </c>
      <c r="R6616" s="39" t="s">
        <v>6755</v>
      </c>
      <c r="S6616" s="33" t="s">
        <v>901</v>
      </c>
      <c r="T6616" s="33" t="s">
        <v>350</v>
      </c>
      <c r="U6616" s="33" t="s">
        <v>26775</v>
      </c>
      <c r="AA6616" s="33" t="s">
        <v>42844</v>
      </c>
      <c r="AB6616" s="33">
        <v>1833</v>
      </c>
      <c r="AC6616" s="103"/>
    </row>
    <row r="6617" spans="1:29" ht="13" customHeight="1" x14ac:dyDescent="0.2">
      <c r="A6617" s="33" t="s">
        <v>6756</v>
      </c>
      <c r="B6617" s="33">
        <v>35</v>
      </c>
      <c r="C6617" s="33" t="s">
        <v>13</v>
      </c>
      <c r="D6617" s="33" t="s">
        <v>78</v>
      </c>
      <c r="E6617" s="33" t="s">
        <v>6757</v>
      </c>
      <c r="F6617" s="94">
        <v>41884</v>
      </c>
      <c r="G6617" s="33" t="s">
        <v>6758</v>
      </c>
      <c r="H6617" s="33" t="s">
        <v>921</v>
      </c>
      <c r="I6617" s="33" t="s">
        <v>62</v>
      </c>
      <c r="J6617" s="62" t="s">
        <v>6759</v>
      </c>
      <c r="K6617" s="33" t="s">
        <v>94</v>
      </c>
      <c r="L6617" s="33" t="s">
        <v>29539</v>
      </c>
      <c r="M6617" s="1" t="s">
        <v>46109</v>
      </c>
      <c r="N6617" s="33" t="s">
        <v>20</v>
      </c>
      <c r="O6617" s="33" t="s">
        <v>6760</v>
      </c>
      <c r="P6617" s="33" t="s">
        <v>45771</v>
      </c>
      <c r="Q6617" s="33" t="s">
        <v>29986</v>
      </c>
      <c r="R6617" s="39" t="str">
        <f>HYPERLINK("http://www.cleveland.com/metro/index.ssf/2014/09/man_shot_killed_by_cleveland_p.html","http://www.cleveland.com/metro/index.ssf/2014/09/man_shot_killed_by_cleveland_p.html")</f>
        <v>http://www.cleveland.com/metro/index.ssf/2014/09/man_shot_killed_by_cleveland_p.html</v>
      </c>
      <c r="S6617" s="33" t="s">
        <v>22</v>
      </c>
      <c r="T6617" s="33" t="s">
        <v>21</v>
      </c>
      <c r="U6617" s="33" t="s">
        <v>26689</v>
      </c>
      <c r="AA6617" s="33" t="s">
        <v>42842</v>
      </c>
      <c r="AB6617" s="33">
        <v>1828</v>
      </c>
      <c r="AC6617" s="103">
        <v>15042</v>
      </c>
    </row>
    <row r="6618" spans="1:29" ht="13" customHeight="1" x14ac:dyDescent="0.2">
      <c r="A6618" s="33" t="s">
        <v>6761</v>
      </c>
      <c r="B6618" s="33">
        <v>45</v>
      </c>
      <c r="C6618" s="33" t="s">
        <v>13</v>
      </c>
      <c r="D6618" s="33" t="s">
        <v>30</v>
      </c>
      <c r="E6618" s="33" t="s">
        <v>6762</v>
      </c>
      <c r="F6618" s="94">
        <v>41884</v>
      </c>
      <c r="G6618" s="33" t="s">
        <v>6763</v>
      </c>
      <c r="H6618" s="33" t="s">
        <v>2297</v>
      </c>
      <c r="I6618" s="33" t="s">
        <v>366</v>
      </c>
      <c r="J6618" s="62" t="s">
        <v>3804</v>
      </c>
      <c r="K6618" s="33" t="s">
        <v>2297</v>
      </c>
      <c r="L6618" s="33" t="s">
        <v>3095</v>
      </c>
      <c r="M6618" s="1" t="s">
        <v>46198</v>
      </c>
      <c r="N6618" s="33" t="s">
        <v>20</v>
      </c>
      <c r="O6618" s="33" t="s">
        <v>6764</v>
      </c>
      <c r="P6618" s="33" t="s">
        <v>504</v>
      </c>
      <c r="Q6618" s="33" t="s">
        <v>29986</v>
      </c>
      <c r="R6618" s="39" t="s">
        <v>6765</v>
      </c>
      <c r="S6618" s="33" t="s">
        <v>509</v>
      </c>
      <c r="T6618" s="33" t="s">
        <v>21</v>
      </c>
      <c r="U6618" s="33" t="s">
        <v>26682</v>
      </c>
      <c r="AA6618" s="33" t="s">
        <v>42842</v>
      </c>
      <c r="AB6618" s="33">
        <v>1829</v>
      </c>
      <c r="AC6618" s="103">
        <v>15043</v>
      </c>
    </row>
    <row r="6619" spans="1:29" ht="13" customHeight="1" x14ac:dyDescent="0.2">
      <c r="A6619" s="33" t="s">
        <v>6774</v>
      </c>
      <c r="B6619" s="33">
        <v>55</v>
      </c>
      <c r="C6619" s="33" t="s">
        <v>13</v>
      </c>
      <c r="D6619" s="33" t="s">
        <v>30</v>
      </c>
      <c r="E6619" s="33" t="s">
        <v>6775</v>
      </c>
      <c r="F6619" s="94">
        <v>41883</v>
      </c>
      <c r="G6619" s="33" t="s">
        <v>6776</v>
      </c>
      <c r="H6619" s="33" t="s">
        <v>581</v>
      </c>
      <c r="I6619" s="33" t="s">
        <v>111</v>
      </c>
      <c r="J6619" s="62" t="s">
        <v>6777</v>
      </c>
      <c r="K6619" s="33" t="s">
        <v>582</v>
      </c>
      <c r="L6619" s="33" t="s">
        <v>583</v>
      </c>
      <c r="M6619" s="1" t="s">
        <v>45935</v>
      </c>
      <c r="N6619" s="33" t="s">
        <v>20</v>
      </c>
      <c r="O6619" s="33" t="s">
        <v>6778</v>
      </c>
      <c r="P6619" s="33" t="s">
        <v>947</v>
      </c>
      <c r="Q6619" s="33" t="s">
        <v>29986</v>
      </c>
      <c r="R6619" s="39" t="s">
        <v>6779</v>
      </c>
      <c r="S6619" s="33" t="s">
        <v>22</v>
      </c>
      <c r="T6619" s="33" t="s">
        <v>21</v>
      </c>
      <c r="U6619" s="33" t="s">
        <v>26689</v>
      </c>
      <c r="AA6619" s="33" t="s">
        <v>42842</v>
      </c>
      <c r="AB6619" s="33">
        <v>1826</v>
      </c>
      <c r="AC6619" s="103">
        <v>15039</v>
      </c>
    </row>
    <row r="6620" spans="1:29" ht="13" customHeight="1" x14ac:dyDescent="0.2">
      <c r="A6620" s="33" t="s">
        <v>6766</v>
      </c>
      <c r="B6620" s="33">
        <v>45</v>
      </c>
      <c r="C6620" s="33" t="s">
        <v>13</v>
      </c>
      <c r="D6620" s="33" t="s">
        <v>41</v>
      </c>
      <c r="F6620" s="94">
        <v>41883</v>
      </c>
      <c r="G6620" s="33" t="s">
        <v>6767</v>
      </c>
      <c r="H6620" s="33" t="s">
        <v>6768</v>
      </c>
      <c r="I6620" s="33" t="s">
        <v>366</v>
      </c>
      <c r="J6620" s="62" t="s">
        <v>6769</v>
      </c>
      <c r="K6620" s="33" t="s">
        <v>6770</v>
      </c>
      <c r="L6620" s="33" t="s">
        <v>6771</v>
      </c>
      <c r="M6620" s="1" t="s">
        <v>48486</v>
      </c>
      <c r="N6620" s="33" t="s">
        <v>20</v>
      </c>
      <c r="O6620" s="33" t="s">
        <v>6772</v>
      </c>
      <c r="P6620" s="33" t="s">
        <v>947</v>
      </c>
      <c r="Q6620" s="33" t="s">
        <v>29986</v>
      </c>
      <c r="R6620" s="39" t="s">
        <v>6773</v>
      </c>
      <c r="S6620" s="33" t="s">
        <v>93</v>
      </c>
      <c r="T6620" s="33" t="s">
        <v>28</v>
      </c>
      <c r="U6620" s="33" t="s">
        <v>26487</v>
      </c>
      <c r="AA6620" s="33" t="s">
        <v>42843</v>
      </c>
      <c r="AB6620" s="33">
        <v>1827</v>
      </c>
      <c r="AC6620" s="103">
        <v>15040</v>
      </c>
    </row>
    <row r="6621" spans="1:29" ht="13" customHeight="1" x14ac:dyDescent="0.2">
      <c r="A6621" s="33" t="s">
        <v>6780</v>
      </c>
      <c r="B6621" s="33">
        <v>28</v>
      </c>
      <c r="C6621" s="33" t="s">
        <v>13</v>
      </c>
      <c r="D6621" s="33" t="s">
        <v>78</v>
      </c>
      <c r="E6621" s="33" t="s">
        <v>6781</v>
      </c>
      <c r="F6621" s="94">
        <v>41882</v>
      </c>
      <c r="G6621" s="33" t="s">
        <v>6782</v>
      </c>
      <c r="H6621" s="33" t="s">
        <v>398</v>
      </c>
      <c r="I6621" s="33" t="s">
        <v>399</v>
      </c>
      <c r="J6621" s="62" t="s">
        <v>6783</v>
      </c>
      <c r="K6621" s="33" t="s">
        <v>401</v>
      </c>
      <c r="L6621" s="33" t="s">
        <v>402</v>
      </c>
      <c r="M6621" s="1" t="s">
        <v>45936</v>
      </c>
      <c r="N6621" s="33" t="s">
        <v>20</v>
      </c>
      <c r="O6621" s="33" t="s">
        <v>6784</v>
      </c>
      <c r="P6621" s="33" t="s">
        <v>45771</v>
      </c>
      <c r="Q6621" s="33" t="s">
        <v>29986</v>
      </c>
      <c r="R6621" s="39" t="s">
        <v>6785</v>
      </c>
      <c r="S6621" s="33" t="s">
        <v>93</v>
      </c>
      <c r="T6621" s="33" t="s">
        <v>21</v>
      </c>
      <c r="U6621" s="33" t="s">
        <v>26689</v>
      </c>
      <c r="AA6621" s="33" t="s">
        <v>42842</v>
      </c>
      <c r="AB6621" s="33">
        <v>1822</v>
      </c>
      <c r="AC6621" s="103">
        <v>15035</v>
      </c>
    </row>
    <row r="6622" spans="1:29" ht="13" customHeight="1" x14ac:dyDescent="0.2">
      <c r="A6622" s="33" t="s">
        <v>6800</v>
      </c>
      <c r="B6622" s="33">
        <v>42</v>
      </c>
      <c r="C6622" s="33" t="s">
        <v>13</v>
      </c>
      <c r="D6622" s="33" t="s">
        <v>30</v>
      </c>
      <c r="F6622" s="94">
        <v>41882</v>
      </c>
      <c r="G6622" s="33" t="s">
        <v>6801</v>
      </c>
      <c r="H6622" s="33" t="s">
        <v>1502</v>
      </c>
      <c r="I6622" s="33" t="s">
        <v>249</v>
      </c>
      <c r="J6622" s="62" t="s">
        <v>6802</v>
      </c>
      <c r="K6622" s="33" t="s">
        <v>5718</v>
      </c>
      <c r="L6622" s="33" t="s">
        <v>6803</v>
      </c>
      <c r="M6622" s="1" t="s">
        <v>46259</v>
      </c>
      <c r="N6622" s="33" t="s">
        <v>20</v>
      </c>
      <c r="O6622" s="33" t="s">
        <v>6804</v>
      </c>
      <c r="P6622" s="33" t="s">
        <v>45771</v>
      </c>
      <c r="Q6622" s="33" t="s">
        <v>29986</v>
      </c>
      <c r="R6622" s="39" t="s">
        <v>6805</v>
      </c>
      <c r="S6622" s="33" t="s">
        <v>93</v>
      </c>
      <c r="T6622" s="33" t="s">
        <v>21</v>
      </c>
      <c r="U6622" s="33" t="s">
        <v>26689</v>
      </c>
      <c r="AA6622" s="33" t="s">
        <v>42844</v>
      </c>
      <c r="AB6622" s="33">
        <v>1823</v>
      </c>
      <c r="AC6622" s="103">
        <v>15036</v>
      </c>
    </row>
    <row r="6623" spans="1:29" ht="13" customHeight="1" x14ac:dyDescent="0.2">
      <c r="A6623" s="33" t="s">
        <v>6791</v>
      </c>
      <c r="B6623" s="33">
        <v>52</v>
      </c>
      <c r="C6623" s="33" t="s">
        <v>13</v>
      </c>
      <c r="D6623" s="33" t="s">
        <v>30</v>
      </c>
      <c r="E6623" s="33" t="s">
        <v>6792</v>
      </c>
      <c r="F6623" s="94">
        <v>41882</v>
      </c>
      <c r="G6623" s="33" t="s">
        <v>6793</v>
      </c>
      <c r="H6623" s="33" t="s">
        <v>6794</v>
      </c>
      <c r="I6623" s="33" t="s">
        <v>66</v>
      </c>
      <c r="J6623" s="62" t="s">
        <v>6795</v>
      </c>
      <c r="K6623" s="33" t="s">
        <v>6796</v>
      </c>
      <c r="L6623" s="33" t="s">
        <v>6797</v>
      </c>
      <c r="M6623" s="1" t="s">
        <v>48487</v>
      </c>
      <c r="N6623" s="33" t="s">
        <v>20</v>
      </c>
      <c r="O6623" s="33" t="s">
        <v>6798</v>
      </c>
      <c r="P6623" s="33" t="s">
        <v>504</v>
      </c>
      <c r="Q6623" s="33" t="s">
        <v>29986</v>
      </c>
      <c r="R6623" s="39" t="s">
        <v>6799</v>
      </c>
      <c r="S6623" s="33" t="s">
        <v>901</v>
      </c>
      <c r="T6623" s="33" t="s">
        <v>45897</v>
      </c>
      <c r="U6623" s="33" t="s">
        <v>49804</v>
      </c>
      <c r="AA6623" s="33" t="s">
        <v>42843</v>
      </c>
      <c r="AB6623" s="33">
        <v>1824</v>
      </c>
      <c r="AC6623" s="103">
        <v>15034</v>
      </c>
    </row>
    <row r="6624" spans="1:29" ht="13" customHeight="1" x14ac:dyDescent="0.2">
      <c r="A6624" s="33" t="s">
        <v>6786</v>
      </c>
      <c r="B6624" s="33">
        <v>22</v>
      </c>
      <c r="C6624" s="33" t="s">
        <v>13</v>
      </c>
      <c r="D6624" s="33" t="s">
        <v>78</v>
      </c>
      <c r="E6624" s="33" t="s">
        <v>6787</v>
      </c>
      <c r="F6624" s="94">
        <v>41882</v>
      </c>
      <c r="G6624" s="33" t="s">
        <v>6788</v>
      </c>
      <c r="H6624" s="33" t="s">
        <v>697</v>
      </c>
      <c r="I6624" s="33" t="s">
        <v>392</v>
      </c>
      <c r="J6624" s="62" t="s">
        <v>6789</v>
      </c>
      <c r="K6624" s="33" t="s">
        <v>697</v>
      </c>
      <c r="L6624" s="33" t="s">
        <v>536</v>
      </c>
      <c r="M6624" s="1" t="s">
        <v>45963</v>
      </c>
      <c r="N6624" s="33" t="s">
        <v>20</v>
      </c>
      <c r="O6624" s="33" t="s">
        <v>6790</v>
      </c>
      <c r="P6624" s="33" t="s">
        <v>947</v>
      </c>
      <c r="Q6624" s="33" t="s">
        <v>29986</v>
      </c>
      <c r="R6624" s="39" t="str">
        <f>HYPERLINK("http://nypost.com/2014/09/06/man-who-shot-nypd-cop-dies-after-surgery/","http://nypost.com/2014/09/06/man-who-shot-nypd-cop-dies-after-surgery/")</f>
        <v>http://nypost.com/2014/09/06/man-who-shot-nypd-cop-dies-after-surgery/</v>
      </c>
      <c r="S6624" s="33" t="s">
        <v>93</v>
      </c>
      <c r="T6624" s="33" t="s">
        <v>28</v>
      </c>
      <c r="U6624" s="33" t="s">
        <v>26487</v>
      </c>
      <c r="AA6624" s="33" t="s">
        <v>42842</v>
      </c>
      <c r="AB6624" s="33">
        <v>1825</v>
      </c>
      <c r="AC6624" s="103">
        <v>15033</v>
      </c>
    </row>
    <row r="6625" spans="1:29" ht="13" customHeight="1" x14ac:dyDescent="0.2">
      <c r="A6625" s="33" t="s">
        <v>6818</v>
      </c>
      <c r="B6625" s="33">
        <v>21</v>
      </c>
      <c r="C6625" s="33" t="s">
        <v>13</v>
      </c>
      <c r="D6625" s="33" t="s">
        <v>30</v>
      </c>
      <c r="F6625" s="94">
        <v>41881</v>
      </c>
      <c r="G6625" s="33" t="s">
        <v>6819</v>
      </c>
      <c r="H6625" s="33" t="s">
        <v>6820</v>
      </c>
      <c r="I6625" s="33" t="s">
        <v>618</v>
      </c>
      <c r="J6625" s="62" t="s">
        <v>6821</v>
      </c>
      <c r="K6625" s="33" t="s">
        <v>389</v>
      </c>
      <c r="L6625" s="33" t="s">
        <v>6822</v>
      </c>
      <c r="M6625" s="1" t="s">
        <v>48488</v>
      </c>
      <c r="N6625" s="33" t="s">
        <v>20</v>
      </c>
      <c r="O6625" s="33" t="s">
        <v>6823</v>
      </c>
      <c r="P6625" s="33" t="s">
        <v>947</v>
      </c>
      <c r="Q6625" s="33" t="s">
        <v>29986</v>
      </c>
      <c r="R6625" s="39" t="s">
        <v>6824</v>
      </c>
      <c r="S6625" s="33" t="s">
        <v>93</v>
      </c>
      <c r="T6625" s="33" t="s">
        <v>21</v>
      </c>
      <c r="U6625" s="33" t="s">
        <v>26689</v>
      </c>
      <c r="AA6625" s="33" t="s">
        <v>42844</v>
      </c>
      <c r="AB6625" s="33">
        <v>1819</v>
      </c>
      <c r="AC6625" s="103">
        <v>15030</v>
      </c>
    </row>
    <row r="6626" spans="1:29" ht="13" customHeight="1" x14ac:dyDescent="0.2">
      <c r="A6626" s="33" t="s">
        <v>6825</v>
      </c>
      <c r="B6626" s="33">
        <v>51</v>
      </c>
      <c r="C6626" s="33" t="s">
        <v>13</v>
      </c>
      <c r="D6626" s="33" t="s">
        <v>30</v>
      </c>
      <c r="F6626" s="94">
        <v>41881</v>
      </c>
      <c r="G6626" s="33" t="s">
        <v>6826</v>
      </c>
      <c r="H6626" s="33" t="s">
        <v>1129</v>
      </c>
      <c r="I6626" s="33" t="s">
        <v>281</v>
      </c>
      <c r="J6626" s="62" t="s">
        <v>6827</v>
      </c>
      <c r="K6626" s="33" t="s">
        <v>1130</v>
      </c>
      <c r="L6626" s="33" t="s">
        <v>1131</v>
      </c>
      <c r="M6626" s="1" t="s">
        <v>46009</v>
      </c>
      <c r="N6626" s="33" t="s">
        <v>20</v>
      </c>
      <c r="O6626" s="33" t="s">
        <v>6828</v>
      </c>
      <c r="P6626" s="33" t="s">
        <v>947</v>
      </c>
      <c r="Q6626" s="33" t="s">
        <v>29986</v>
      </c>
      <c r="R6626"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26" s="33" t="s">
        <v>93</v>
      </c>
      <c r="T6626" s="33" t="s">
        <v>21</v>
      </c>
      <c r="U6626" s="33" t="s">
        <v>26689</v>
      </c>
      <c r="AA6626" s="33" t="s">
        <v>42842</v>
      </c>
      <c r="AB6626" s="33">
        <v>1820</v>
      </c>
      <c r="AC6626" s="103">
        <v>15029</v>
      </c>
    </row>
    <row r="6627" spans="1:29" ht="13" customHeight="1" x14ac:dyDescent="0.2">
      <c r="A6627" s="33" t="s">
        <v>6810</v>
      </c>
      <c r="B6627" s="33">
        <v>71</v>
      </c>
      <c r="C6627" s="33" t="s">
        <v>13</v>
      </c>
      <c r="D6627" s="33" t="s">
        <v>30</v>
      </c>
      <c r="F6627" s="94">
        <v>41881</v>
      </c>
      <c r="G6627" s="33" t="s">
        <v>6811</v>
      </c>
      <c r="H6627" s="33" t="s">
        <v>6812</v>
      </c>
      <c r="I6627" s="33" t="s">
        <v>336</v>
      </c>
      <c r="J6627" s="62" t="s">
        <v>6813</v>
      </c>
      <c r="K6627" s="33" t="s">
        <v>6814</v>
      </c>
      <c r="L6627" s="33" t="s">
        <v>6815</v>
      </c>
      <c r="M6627" s="1" t="s">
        <v>46263</v>
      </c>
      <c r="N6627" s="33" t="s">
        <v>20</v>
      </c>
      <c r="O6627" s="33" t="s">
        <v>6816</v>
      </c>
      <c r="P6627" s="33" t="s">
        <v>45771</v>
      </c>
      <c r="Q6627" s="33" t="s">
        <v>29986</v>
      </c>
      <c r="R6627" s="39" t="s">
        <v>6817</v>
      </c>
      <c r="S6627" s="33" t="s">
        <v>93</v>
      </c>
      <c r="T6627" s="33" t="s">
        <v>21</v>
      </c>
      <c r="U6627" s="33" t="s">
        <v>26689</v>
      </c>
      <c r="AA6627" s="33" t="s">
        <v>42843</v>
      </c>
      <c r="AB6627" s="33">
        <v>1818</v>
      </c>
      <c r="AC6627" s="103">
        <v>15032</v>
      </c>
    </row>
    <row r="6628" spans="1:29" ht="13" customHeight="1" x14ac:dyDescent="0.2">
      <c r="A6628" s="33" t="s">
        <v>6806</v>
      </c>
      <c r="B6628" s="33">
        <v>30</v>
      </c>
      <c r="C6628" s="33" t="s">
        <v>13</v>
      </c>
      <c r="D6628" s="33" t="s">
        <v>41</v>
      </c>
      <c r="F6628" s="94">
        <v>41881</v>
      </c>
      <c r="G6628" s="33" t="s">
        <v>6807</v>
      </c>
      <c r="H6628" s="33" t="s">
        <v>3929</v>
      </c>
      <c r="I6628" s="33" t="s">
        <v>66</v>
      </c>
      <c r="J6628" s="62" t="s">
        <v>3930</v>
      </c>
      <c r="K6628" s="33" t="s">
        <v>3931</v>
      </c>
      <c r="L6628" s="33" t="s">
        <v>3932</v>
      </c>
      <c r="M6628" s="1" t="s">
        <v>46097</v>
      </c>
      <c r="N6628" s="33" t="s">
        <v>20</v>
      </c>
      <c r="O6628" s="33" t="s">
        <v>6808</v>
      </c>
      <c r="P6628" s="33" t="s">
        <v>504</v>
      </c>
      <c r="Q6628" s="33" t="s">
        <v>29986</v>
      </c>
      <c r="R6628" s="39" t="s">
        <v>6809</v>
      </c>
      <c r="S6628" s="33" t="s">
        <v>93</v>
      </c>
      <c r="T6628" s="33" t="s">
        <v>45897</v>
      </c>
      <c r="U6628" s="33" t="s">
        <v>39851</v>
      </c>
      <c r="AA6628" s="33" t="s">
        <v>42842</v>
      </c>
      <c r="AB6628" s="33">
        <v>1821</v>
      </c>
      <c r="AC6628" s="103">
        <v>15031</v>
      </c>
    </row>
    <row r="6629" spans="1:29" ht="13" customHeight="1" x14ac:dyDescent="0.2">
      <c r="A6629" s="33" t="s">
        <v>6829</v>
      </c>
      <c r="B6629" s="33">
        <v>33</v>
      </c>
      <c r="C6629" s="33" t="s">
        <v>13</v>
      </c>
      <c r="D6629" s="33" t="s">
        <v>78</v>
      </c>
      <c r="E6629" s="33" t="s">
        <v>6830</v>
      </c>
      <c r="F6629" s="94">
        <v>41880</v>
      </c>
      <c r="G6629" s="33" t="s">
        <v>6831</v>
      </c>
      <c r="H6629" s="33" t="s">
        <v>994</v>
      </c>
      <c r="I6629" s="33" t="s">
        <v>55</v>
      </c>
      <c r="J6629" s="62" t="s">
        <v>6832</v>
      </c>
      <c r="K6629" s="33" t="s">
        <v>995</v>
      </c>
      <c r="L6629" s="33" t="s">
        <v>4064</v>
      </c>
      <c r="M6629" s="1" t="s">
        <v>45989</v>
      </c>
      <c r="N6629" s="33" t="s">
        <v>20</v>
      </c>
      <c r="O6629" s="33" t="s">
        <v>6833</v>
      </c>
      <c r="P6629" s="33" t="s">
        <v>947</v>
      </c>
      <c r="Q6629" s="33" t="s">
        <v>29986</v>
      </c>
      <c r="R6629" s="39" t="s">
        <v>6834</v>
      </c>
      <c r="S6629" s="33" t="s">
        <v>93</v>
      </c>
      <c r="T6629" s="33" t="s">
        <v>21</v>
      </c>
      <c r="U6629" s="33" t="s">
        <v>26689</v>
      </c>
      <c r="AA6629" s="33" t="s">
        <v>42842</v>
      </c>
      <c r="AB6629" s="33">
        <v>1814</v>
      </c>
      <c r="AC6629" s="103">
        <v>15024</v>
      </c>
    </row>
    <row r="6630" spans="1:29" ht="13" customHeight="1" x14ac:dyDescent="0.2">
      <c r="A6630" s="33" t="s">
        <v>6835</v>
      </c>
      <c r="B6630" s="33">
        <v>45</v>
      </c>
      <c r="C6630" s="33" t="s">
        <v>13</v>
      </c>
      <c r="D6630" s="33" t="s">
        <v>41</v>
      </c>
      <c r="E6630" s="33" t="s">
        <v>6836</v>
      </c>
      <c r="F6630" s="94">
        <v>41880</v>
      </c>
      <c r="G6630" s="33" t="s">
        <v>6837</v>
      </c>
      <c r="H6630" s="33" t="s">
        <v>6838</v>
      </c>
      <c r="I6630" s="33" t="s">
        <v>66</v>
      </c>
      <c r="J6630" s="62" t="s">
        <v>6839</v>
      </c>
      <c r="K6630" s="33" t="s">
        <v>6114</v>
      </c>
      <c r="L6630" s="33" t="s">
        <v>6840</v>
      </c>
      <c r="M6630" s="1" t="s">
        <v>48489</v>
      </c>
      <c r="N6630" s="33" t="s">
        <v>20</v>
      </c>
      <c r="O6630" s="33" t="s">
        <v>6841</v>
      </c>
      <c r="P6630" s="33" t="s">
        <v>947</v>
      </c>
      <c r="Q6630" s="33" t="s">
        <v>29986</v>
      </c>
      <c r="R6630" s="39" t="s">
        <v>6842</v>
      </c>
      <c r="S6630" s="33" t="s">
        <v>93</v>
      </c>
      <c r="T6630" s="33" t="s">
        <v>21</v>
      </c>
      <c r="U6630" s="33" t="s">
        <v>26497</v>
      </c>
      <c r="AA6630" s="33" t="s">
        <v>42842</v>
      </c>
      <c r="AB6630" s="33">
        <v>1815</v>
      </c>
      <c r="AC6630" s="103">
        <v>15025</v>
      </c>
    </row>
    <row r="6631" spans="1:29" ht="13" customHeight="1" x14ac:dyDescent="0.2">
      <c r="A6631" s="33" t="s">
        <v>6851</v>
      </c>
      <c r="B6631" s="33">
        <v>44</v>
      </c>
      <c r="C6631" s="33" t="s">
        <v>13</v>
      </c>
      <c r="D6631" s="33" t="s">
        <v>30</v>
      </c>
      <c r="E6631" s="33" t="s">
        <v>6852</v>
      </c>
      <c r="F6631" s="94">
        <v>41880</v>
      </c>
      <c r="G6631" s="33" t="s">
        <v>6853</v>
      </c>
      <c r="H6631" s="33" t="s">
        <v>6854</v>
      </c>
      <c r="I6631" s="33" t="s">
        <v>111</v>
      </c>
      <c r="J6631" s="62" t="s">
        <v>6855</v>
      </c>
      <c r="K6631" s="33" t="s">
        <v>5349</v>
      </c>
      <c r="L6631" s="33" t="s">
        <v>36692</v>
      </c>
      <c r="M6631" s="1" t="s">
        <v>47521</v>
      </c>
      <c r="N6631" s="33" t="s">
        <v>362</v>
      </c>
      <c r="O6631" s="33" t="s">
        <v>6856</v>
      </c>
      <c r="P6631" s="33" t="s">
        <v>947</v>
      </c>
      <c r="Q6631" s="33" t="s">
        <v>29986</v>
      </c>
      <c r="R6631" s="39" t="s">
        <v>6857</v>
      </c>
      <c r="S6631" s="33" t="s">
        <v>93</v>
      </c>
      <c r="T6631" s="33" t="s">
        <v>45897</v>
      </c>
      <c r="U6631" s="51" t="s">
        <v>49804</v>
      </c>
      <c r="AA6631" s="33" t="s">
        <v>42843</v>
      </c>
      <c r="AB6631" s="33">
        <v>1816</v>
      </c>
      <c r="AC6631" s="103">
        <v>15023</v>
      </c>
    </row>
    <row r="6632" spans="1:29" ht="13" customHeight="1" x14ac:dyDescent="0.2">
      <c r="A6632" s="33" t="s">
        <v>6843</v>
      </c>
      <c r="B6632" s="33">
        <v>26</v>
      </c>
      <c r="C6632" s="33" t="s">
        <v>13</v>
      </c>
      <c r="D6632" s="33" t="s">
        <v>30</v>
      </c>
      <c r="E6632" s="33" t="s">
        <v>6844</v>
      </c>
      <c r="F6632" s="94">
        <v>41880</v>
      </c>
      <c r="G6632" s="33" t="s">
        <v>6845</v>
      </c>
      <c r="H6632" s="33" t="s">
        <v>6846</v>
      </c>
      <c r="I6632" s="33" t="s">
        <v>105</v>
      </c>
      <c r="J6632" s="62">
        <v>97801</v>
      </c>
      <c r="K6632" s="33" t="s">
        <v>6847</v>
      </c>
      <c r="L6632" s="33" t="s">
        <v>6848</v>
      </c>
      <c r="M6632" s="1" t="s">
        <v>48490</v>
      </c>
      <c r="N6632" s="33" t="s">
        <v>20</v>
      </c>
      <c r="O6632" s="33" t="s">
        <v>6849</v>
      </c>
      <c r="Q6632" s="33" t="s">
        <v>29986</v>
      </c>
      <c r="R6632" s="39" t="s">
        <v>6850</v>
      </c>
      <c r="S6632" s="33" t="s">
        <v>22</v>
      </c>
      <c r="T6632" s="33" t="s">
        <v>28</v>
      </c>
      <c r="U6632" s="33" t="s">
        <v>26487</v>
      </c>
      <c r="AA6632" s="33" t="s">
        <v>42843</v>
      </c>
      <c r="AB6632" s="33">
        <v>1817</v>
      </c>
      <c r="AC6632" s="103"/>
    </row>
    <row r="6633" spans="1:29" ht="13" customHeight="1" x14ac:dyDescent="0.2">
      <c r="A6633" s="33" t="s">
        <v>6863</v>
      </c>
      <c r="B6633" s="33">
        <v>21</v>
      </c>
      <c r="C6633" s="33" t="s">
        <v>13</v>
      </c>
      <c r="D6633" s="33" t="s">
        <v>30</v>
      </c>
      <c r="E6633" s="33" t="s">
        <v>6864</v>
      </c>
      <c r="F6633" s="94">
        <v>41879</v>
      </c>
      <c r="G6633" s="33" t="s">
        <v>6865</v>
      </c>
      <c r="H6633" s="33" t="s">
        <v>3278</v>
      </c>
      <c r="I6633" s="33" t="s">
        <v>121</v>
      </c>
      <c r="J6633" s="62" t="s">
        <v>6866</v>
      </c>
      <c r="K6633" s="33" t="s">
        <v>2241</v>
      </c>
      <c r="L6633" s="33" t="s">
        <v>6867</v>
      </c>
      <c r="M6633" s="1" t="s">
        <v>48491</v>
      </c>
      <c r="N6633" s="33" t="s">
        <v>20</v>
      </c>
      <c r="O6633" s="33" t="s">
        <v>6868</v>
      </c>
      <c r="P6633" s="33" t="s">
        <v>504</v>
      </c>
      <c r="Q6633" s="33" t="s">
        <v>29986</v>
      </c>
      <c r="R6633" s="39" t="str">
        <f>HYPERLINK("http://www.mprnews.org/story/2014/11/17/police-justified-in-ramsey-shooting","http://www.mprnews.org/story/2014/11/17/police-justified-in-ramsey-shooting")</f>
        <v>http://www.mprnews.org/story/2014/11/17/police-justified-in-ramsey-shooting</v>
      </c>
      <c r="S6633" s="33" t="s">
        <v>93</v>
      </c>
      <c r="T6633" s="33" t="s">
        <v>21</v>
      </c>
      <c r="U6633" s="33" t="s">
        <v>26689</v>
      </c>
      <c r="AA6633" s="33" t="s">
        <v>42844</v>
      </c>
      <c r="AB6633" s="33">
        <v>1810</v>
      </c>
      <c r="AC6633" s="103">
        <v>15018</v>
      </c>
    </row>
    <row r="6634" spans="1:29" ht="13" customHeight="1" x14ac:dyDescent="0.2">
      <c r="A6634" s="33" t="s">
        <v>6876</v>
      </c>
      <c r="B6634" s="33">
        <v>31</v>
      </c>
      <c r="C6634" s="33" t="s">
        <v>13</v>
      </c>
      <c r="D6634" s="33" t="s">
        <v>30</v>
      </c>
      <c r="E6634" s="33" t="s">
        <v>6877</v>
      </c>
      <c r="F6634" s="94">
        <v>41879</v>
      </c>
      <c r="G6634" s="33" t="s">
        <v>6878</v>
      </c>
      <c r="H6634" s="33" t="s">
        <v>3264</v>
      </c>
      <c r="I6634" s="33" t="s">
        <v>55</v>
      </c>
      <c r="J6634" s="62" t="s">
        <v>6879</v>
      </c>
      <c r="K6634" s="33" t="s">
        <v>3266</v>
      </c>
      <c r="L6634" s="33" t="s">
        <v>6880</v>
      </c>
      <c r="M6634" s="1" t="s">
        <v>46215</v>
      </c>
      <c r="N6634" s="33" t="s">
        <v>20</v>
      </c>
      <c r="O6634" s="33" t="s">
        <v>6881</v>
      </c>
      <c r="P6634" s="33" t="s">
        <v>947</v>
      </c>
      <c r="Q6634" s="33" t="s">
        <v>29986</v>
      </c>
      <c r="R6634" s="39" t="s">
        <v>6882</v>
      </c>
      <c r="S6634" s="33" t="s">
        <v>93</v>
      </c>
      <c r="T6634" s="33" t="s">
        <v>21</v>
      </c>
      <c r="U6634" s="33" t="s">
        <v>28142</v>
      </c>
      <c r="AA6634" s="33" t="s">
        <v>42844</v>
      </c>
      <c r="AB6634" s="33">
        <v>1813</v>
      </c>
      <c r="AC6634" s="103">
        <v>15019</v>
      </c>
    </row>
    <row r="6635" spans="1:29" ht="13" customHeight="1" x14ac:dyDescent="0.2">
      <c r="A6635" s="33" t="s">
        <v>6869</v>
      </c>
      <c r="B6635" s="33">
        <v>32</v>
      </c>
      <c r="C6635" s="33" t="s">
        <v>13</v>
      </c>
      <c r="D6635" s="33" t="s">
        <v>30</v>
      </c>
      <c r="F6635" s="94">
        <v>41879</v>
      </c>
      <c r="G6635" s="33" t="s">
        <v>6870</v>
      </c>
      <c r="H6635" s="33" t="s">
        <v>6871</v>
      </c>
      <c r="I6635" s="33" t="s">
        <v>38</v>
      </c>
      <c r="J6635" s="62" t="s">
        <v>6872</v>
      </c>
      <c r="K6635" s="33" t="s">
        <v>6873</v>
      </c>
      <c r="L6635" s="33" t="s">
        <v>6874</v>
      </c>
      <c r="M6635" s="1" t="s">
        <v>45948</v>
      </c>
      <c r="N6635" s="33" t="s">
        <v>20</v>
      </c>
      <c r="O6635" s="33" t="s">
        <v>6875</v>
      </c>
      <c r="P6635" s="33" t="s">
        <v>45771</v>
      </c>
      <c r="Q6635" s="33" t="s">
        <v>29986</v>
      </c>
      <c r="R6635" s="39" t="str">
        <f>HYPERLINK("http://www.redding.com/news/local-news/deputies-person-shot-on-fig-tree-lane","http://www.redding.com/news/local-news/deputies-person-shot-on-fig-tree-lane")</f>
        <v>http://www.redding.com/news/local-news/deputies-person-shot-on-fig-tree-lane</v>
      </c>
      <c r="S6635" s="33" t="s">
        <v>509</v>
      </c>
      <c r="T6635" s="33" t="s">
        <v>21</v>
      </c>
      <c r="U6635" s="33" t="s">
        <v>26689</v>
      </c>
      <c r="AA6635" s="33" t="s">
        <v>42842</v>
      </c>
      <c r="AB6635" s="33">
        <v>1811</v>
      </c>
      <c r="AC6635" s="103">
        <v>15021</v>
      </c>
    </row>
    <row r="6636" spans="1:29" ht="13" customHeight="1" x14ac:dyDescent="0.2">
      <c r="A6636" s="33" t="s">
        <v>6858</v>
      </c>
      <c r="B6636" s="33">
        <v>36</v>
      </c>
      <c r="C6636" s="33" t="s">
        <v>13</v>
      </c>
      <c r="D6636" s="33" t="s">
        <v>41</v>
      </c>
      <c r="F6636" s="94">
        <v>41879</v>
      </c>
      <c r="G6636" s="33" t="s">
        <v>6859</v>
      </c>
      <c r="H6636" s="33" t="s">
        <v>3276</v>
      </c>
      <c r="I6636" s="33" t="s">
        <v>121</v>
      </c>
      <c r="J6636" s="62" t="s">
        <v>6860</v>
      </c>
      <c r="K6636" s="33" t="s">
        <v>3278</v>
      </c>
      <c r="L6636" s="33" t="s">
        <v>4508</v>
      </c>
      <c r="M6636" s="1" t="s">
        <v>46504</v>
      </c>
      <c r="N6636" s="33" t="s">
        <v>20</v>
      </c>
      <c r="O6636" s="33" t="s">
        <v>6861</v>
      </c>
      <c r="P6636" s="33" t="s">
        <v>45771</v>
      </c>
      <c r="Q6636" s="33" t="s">
        <v>29986</v>
      </c>
      <c r="R6636" s="39" t="s">
        <v>6862</v>
      </c>
      <c r="S6636" s="33" t="s">
        <v>93</v>
      </c>
      <c r="T6636" s="33" t="s">
        <v>28</v>
      </c>
      <c r="U6636" s="33" t="s">
        <v>42890</v>
      </c>
      <c r="AA6636" s="33" t="s">
        <v>42842</v>
      </c>
      <c r="AB6636" s="33">
        <v>1812</v>
      </c>
      <c r="AC6636" s="103">
        <v>15020</v>
      </c>
    </row>
    <row r="6637" spans="1:29" ht="13" customHeight="1" x14ac:dyDescent="0.2">
      <c r="A6637" s="33" t="s">
        <v>6889</v>
      </c>
      <c r="B6637" s="33">
        <v>18</v>
      </c>
      <c r="C6637" s="33" t="s">
        <v>13</v>
      </c>
      <c r="D6637" s="33" t="s">
        <v>41</v>
      </c>
      <c r="E6637" s="33" t="s">
        <v>6890</v>
      </c>
      <c r="F6637" s="94">
        <v>41878</v>
      </c>
      <c r="G6637" s="33" t="s">
        <v>6891</v>
      </c>
      <c r="H6637" s="33" t="s">
        <v>265</v>
      </c>
      <c r="I6637" s="33" t="s">
        <v>66</v>
      </c>
      <c r="J6637" s="62" t="s">
        <v>6892</v>
      </c>
      <c r="K6637" s="33" t="s">
        <v>265</v>
      </c>
      <c r="L6637" s="33" t="s">
        <v>266</v>
      </c>
      <c r="M6637" s="1" t="s">
        <v>46483</v>
      </c>
      <c r="N6637" s="33" t="s">
        <v>20</v>
      </c>
      <c r="O6637" s="33" t="s">
        <v>6893</v>
      </c>
      <c r="P6637" s="33" t="s">
        <v>947</v>
      </c>
      <c r="Q6637" s="33" t="s">
        <v>29986</v>
      </c>
      <c r="R6637" s="39" t="s">
        <v>6894</v>
      </c>
      <c r="S6637" s="33" t="s">
        <v>93</v>
      </c>
      <c r="T6637" s="33" t="s">
        <v>21</v>
      </c>
      <c r="U6637" s="33" t="s">
        <v>26689</v>
      </c>
      <c r="Z6637" s="33" t="s">
        <v>42353</v>
      </c>
      <c r="AA6637" s="33" t="s">
        <v>42842</v>
      </c>
      <c r="AB6637" s="33">
        <v>1806</v>
      </c>
      <c r="AC6637" s="103">
        <v>15015</v>
      </c>
    </row>
    <row r="6638" spans="1:29" ht="13" customHeight="1" x14ac:dyDescent="0.2">
      <c r="A6638" s="33" t="s">
        <v>6883</v>
      </c>
      <c r="B6638" s="33">
        <v>45</v>
      </c>
      <c r="C6638" s="33" t="s">
        <v>13</v>
      </c>
      <c r="D6638" s="33" t="s">
        <v>78</v>
      </c>
      <c r="F6638" s="94">
        <v>41878</v>
      </c>
      <c r="G6638" s="33" t="s">
        <v>6884</v>
      </c>
      <c r="H6638" s="33" t="s">
        <v>6885</v>
      </c>
      <c r="I6638" s="33" t="s">
        <v>38</v>
      </c>
      <c r="J6638" s="62" t="s">
        <v>6886</v>
      </c>
      <c r="K6638" s="33" t="s">
        <v>91</v>
      </c>
      <c r="L6638" s="33" t="s">
        <v>92</v>
      </c>
      <c r="M6638" s="1" t="s">
        <v>45984</v>
      </c>
      <c r="N6638" s="33" t="s">
        <v>20</v>
      </c>
      <c r="O6638" s="33" t="s">
        <v>6887</v>
      </c>
      <c r="P6638" s="33" t="s">
        <v>504</v>
      </c>
      <c r="Q6638" s="33" t="s">
        <v>29986</v>
      </c>
      <c r="R6638" s="39" t="s">
        <v>6888</v>
      </c>
      <c r="S6638" s="33" t="s">
        <v>93</v>
      </c>
      <c r="T6638" s="33" t="s">
        <v>21</v>
      </c>
      <c r="U6638" s="33" t="s">
        <v>26689</v>
      </c>
      <c r="AA6638" s="33" t="s">
        <v>42842</v>
      </c>
      <c r="AB6638" s="33">
        <v>1805</v>
      </c>
      <c r="AC6638" s="103">
        <v>15017</v>
      </c>
    </row>
    <row r="6639" spans="1:29" ht="13" customHeight="1" x14ac:dyDescent="0.2">
      <c r="A6639" s="33" t="s">
        <v>6910</v>
      </c>
      <c r="B6639" s="33">
        <v>48</v>
      </c>
      <c r="C6639" s="33" t="s">
        <v>13</v>
      </c>
      <c r="D6639" s="33" t="s">
        <v>30</v>
      </c>
      <c r="E6639" s="33" t="s">
        <v>6911</v>
      </c>
      <c r="F6639" s="94">
        <v>41878</v>
      </c>
      <c r="G6639" s="33" t="s">
        <v>6912</v>
      </c>
      <c r="H6639" s="33" t="s">
        <v>6913</v>
      </c>
      <c r="I6639" s="33" t="s">
        <v>18</v>
      </c>
      <c r="J6639" s="62" t="s">
        <v>6914</v>
      </c>
      <c r="K6639" s="33" t="s">
        <v>3731</v>
      </c>
      <c r="L6639" s="33" t="s">
        <v>6915</v>
      </c>
      <c r="M6639" s="1" t="s">
        <v>47043</v>
      </c>
      <c r="N6639" s="33" t="s">
        <v>20</v>
      </c>
      <c r="O6639" s="33" t="s">
        <v>6916</v>
      </c>
      <c r="P6639" s="33" t="s">
        <v>947</v>
      </c>
      <c r="Q6639" s="33" t="s">
        <v>29986</v>
      </c>
      <c r="R6639" s="39" t="s">
        <v>6917</v>
      </c>
      <c r="S6639" s="33" t="s">
        <v>93</v>
      </c>
      <c r="T6639" s="33" t="s">
        <v>21</v>
      </c>
      <c r="U6639" s="33" t="s">
        <v>26689</v>
      </c>
      <c r="AA6639" s="33" t="s">
        <v>42844</v>
      </c>
      <c r="AB6639" s="33">
        <v>1808</v>
      </c>
      <c r="AC6639" s="103">
        <v>15014</v>
      </c>
    </row>
    <row r="6640" spans="1:29" ht="13" customHeight="1" x14ac:dyDescent="0.2">
      <c r="A6640" s="1" t="s">
        <v>6903</v>
      </c>
      <c r="B6640" s="33">
        <v>54</v>
      </c>
      <c r="C6640" s="33" t="s">
        <v>13</v>
      </c>
      <c r="D6640" s="1" t="s">
        <v>23</v>
      </c>
      <c r="F6640" s="94">
        <v>41878</v>
      </c>
      <c r="G6640" s="33" t="s">
        <v>6904</v>
      </c>
      <c r="H6640" s="33" t="s">
        <v>6905</v>
      </c>
      <c r="I6640" s="33" t="s">
        <v>38</v>
      </c>
      <c r="J6640" s="62" t="s">
        <v>6906</v>
      </c>
      <c r="K6640" s="33" t="s">
        <v>6907</v>
      </c>
      <c r="L6640" s="33" t="s">
        <v>36263</v>
      </c>
      <c r="M6640" s="1" t="s">
        <v>48492</v>
      </c>
      <c r="N6640" s="33" t="s">
        <v>20</v>
      </c>
      <c r="O6640" s="33" t="s">
        <v>6908</v>
      </c>
      <c r="P6640" s="33" t="s">
        <v>45771</v>
      </c>
      <c r="Q6640" s="33" t="s">
        <v>29986</v>
      </c>
      <c r="R6640" s="39" t="s">
        <v>6909</v>
      </c>
      <c r="S6640" s="33" t="s">
        <v>509</v>
      </c>
      <c r="T6640" s="33" t="s">
        <v>21</v>
      </c>
      <c r="U6640" s="33" t="s">
        <v>26689</v>
      </c>
      <c r="AA6640" s="33" t="s">
        <v>42843</v>
      </c>
      <c r="AB6640" s="33">
        <v>1807</v>
      </c>
      <c r="AC6640" s="103">
        <v>15016</v>
      </c>
    </row>
    <row r="6641" spans="1:29" ht="13" customHeight="1" x14ac:dyDescent="0.2">
      <c r="A6641" s="33" t="s">
        <v>6895</v>
      </c>
      <c r="B6641" s="33">
        <v>61</v>
      </c>
      <c r="C6641" s="33" t="s">
        <v>13</v>
      </c>
      <c r="D6641" s="33" t="s">
        <v>127</v>
      </c>
      <c r="E6641" s="33" t="s">
        <v>6896</v>
      </c>
      <c r="F6641" s="94">
        <v>41878</v>
      </c>
      <c r="G6641" s="33" t="s">
        <v>6897</v>
      </c>
      <c r="H6641" s="33" t="s">
        <v>6898</v>
      </c>
      <c r="I6641" s="33" t="s">
        <v>177</v>
      </c>
      <c r="J6641" s="62" t="s">
        <v>6899</v>
      </c>
      <c r="K6641" s="33" t="s">
        <v>5249</v>
      </c>
      <c r="L6641" s="33" t="s">
        <v>6900</v>
      </c>
      <c r="M6641" s="1" t="s">
        <v>48493</v>
      </c>
      <c r="N6641" s="33" t="s">
        <v>20</v>
      </c>
      <c r="O6641" s="33" t="s">
        <v>6901</v>
      </c>
      <c r="P6641" s="33" t="s">
        <v>947</v>
      </c>
      <c r="Q6641" s="33" t="s">
        <v>29986</v>
      </c>
      <c r="R6641" s="39" t="s">
        <v>6902</v>
      </c>
      <c r="S6641" s="33" t="s">
        <v>93</v>
      </c>
      <c r="T6641" s="33" t="s">
        <v>28</v>
      </c>
      <c r="U6641" s="33" t="s">
        <v>26487</v>
      </c>
      <c r="AA6641" s="33" t="s">
        <v>42843</v>
      </c>
      <c r="AB6641" s="33">
        <v>1809</v>
      </c>
      <c r="AC6641" s="103">
        <v>15013</v>
      </c>
    </row>
    <row r="6642" spans="1:29" ht="13" customHeight="1" x14ac:dyDescent="0.2">
      <c r="A6642" s="33" t="s">
        <v>6924</v>
      </c>
      <c r="B6642" s="33">
        <v>18</v>
      </c>
      <c r="C6642" s="33" t="s">
        <v>13</v>
      </c>
      <c r="D6642" s="33" t="s">
        <v>78</v>
      </c>
      <c r="E6642" s="33" t="s">
        <v>6925</v>
      </c>
      <c r="F6642" s="94">
        <v>41877</v>
      </c>
      <c r="G6642" s="33" t="s">
        <v>6926</v>
      </c>
      <c r="H6642" s="33" t="s">
        <v>80</v>
      </c>
      <c r="I6642" s="33" t="s">
        <v>37</v>
      </c>
      <c r="J6642" s="62" t="s">
        <v>6927</v>
      </c>
      <c r="K6642" s="33" t="s">
        <v>81</v>
      </c>
      <c r="L6642" s="33" t="s">
        <v>82</v>
      </c>
      <c r="M6642" s="1" t="s">
        <v>46250</v>
      </c>
      <c r="N6642" s="33" t="s">
        <v>20</v>
      </c>
      <c r="O6642" s="33" t="s">
        <v>6928</v>
      </c>
      <c r="P6642" s="33" t="s">
        <v>45771</v>
      </c>
      <c r="Q6642" s="33" t="s">
        <v>29986</v>
      </c>
      <c r="R6642" s="39" t="s">
        <v>6929</v>
      </c>
      <c r="S6642" s="33" t="s">
        <v>93</v>
      </c>
      <c r="T6642" s="33" t="s">
        <v>21</v>
      </c>
      <c r="U6642" s="33" t="s">
        <v>26689</v>
      </c>
      <c r="AA6642" s="33" t="s">
        <v>42842</v>
      </c>
      <c r="AB6642" s="33">
        <v>1801</v>
      </c>
      <c r="AC6642" s="103">
        <v>15011</v>
      </c>
    </row>
    <row r="6643" spans="1:29" ht="13" customHeight="1" x14ac:dyDescent="0.2">
      <c r="A6643" s="33" t="s">
        <v>6935</v>
      </c>
      <c r="B6643" s="33">
        <v>20</v>
      </c>
      <c r="C6643" s="33" t="s">
        <v>13</v>
      </c>
      <c r="D6643" s="33" t="s">
        <v>30</v>
      </c>
      <c r="E6643" s="33" t="s">
        <v>6936</v>
      </c>
      <c r="F6643" s="94">
        <v>41877</v>
      </c>
      <c r="G6643" s="33" t="s">
        <v>6937</v>
      </c>
      <c r="H6643" s="33" t="s">
        <v>6938</v>
      </c>
      <c r="I6643" s="33" t="s">
        <v>138</v>
      </c>
      <c r="J6643" s="62" t="s">
        <v>6939</v>
      </c>
      <c r="K6643" s="33" t="s">
        <v>3104</v>
      </c>
      <c r="L6643" s="33" t="s">
        <v>6940</v>
      </c>
      <c r="M6643" s="1" t="s">
        <v>46802</v>
      </c>
      <c r="N6643" s="33" t="s">
        <v>20</v>
      </c>
      <c r="O6643" s="33" t="s">
        <v>6941</v>
      </c>
      <c r="P6643" s="33" t="s">
        <v>504</v>
      </c>
      <c r="Q6643" s="33" t="s">
        <v>29986</v>
      </c>
      <c r="R6643" s="39" t="s">
        <v>6942</v>
      </c>
      <c r="S6643" s="33" t="s">
        <v>22</v>
      </c>
      <c r="T6643" s="33" t="s">
        <v>21</v>
      </c>
      <c r="U6643" s="33" t="s">
        <v>26689</v>
      </c>
      <c r="AA6643" s="33" t="s">
        <v>42843</v>
      </c>
      <c r="AB6643" s="33">
        <v>1803</v>
      </c>
      <c r="AC6643" s="103"/>
    </row>
    <row r="6644" spans="1:29" ht="13" customHeight="1" x14ac:dyDescent="0.2">
      <c r="A6644" s="33" t="s">
        <v>6930</v>
      </c>
      <c r="B6644" s="33">
        <v>38</v>
      </c>
      <c r="C6644" s="33" t="s">
        <v>13</v>
      </c>
      <c r="D6644" s="33" t="s">
        <v>30</v>
      </c>
      <c r="E6644" s="33" t="s">
        <v>6931</v>
      </c>
      <c r="F6644" s="94">
        <v>41877</v>
      </c>
      <c r="G6644" s="33" t="s">
        <v>6932</v>
      </c>
      <c r="H6644" s="33" t="s">
        <v>1518</v>
      </c>
      <c r="I6644" s="33" t="s">
        <v>429</v>
      </c>
      <c r="J6644" s="62" t="s">
        <v>6921</v>
      </c>
      <c r="K6644" s="33" t="s">
        <v>879</v>
      </c>
      <c r="L6644" s="33" t="s">
        <v>2092</v>
      </c>
      <c r="M6644" s="1" t="s">
        <v>46320</v>
      </c>
      <c r="N6644" s="33" t="s">
        <v>20</v>
      </c>
      <c r="O6644" s="33" t="s">
        <v>6933</v>
      </c>
      <c r="P6644" s="33" t="s">
        <v>45771</v>
      </c>
      <c r="Q6644" s="33" t="s">
        <v>29986</v>
      </c>
      <c r="R6644" s="39" t="s">
        <v>6934</v>
      </c>
      <c r="S6644" s="33" t="s">
        <v>93</v>
      </c>
      <c r="T6644" s="33" t="s">
        <v>21</v>
      </c>
      <c r="U6644" s="33" t="s">
        <v>26689</v>
      </c>
      <c r="AA6644" s="33" t="s">
        <v>42842</v>
      </c>
      <c r="AB6644" s="33">
        <v>1802</v>
      </c>
      <c r="AC6644" s="103">
        <v>15009</v>
      </c>
    </row>
    <row r="6645" spans="1:29" ht="13" customHeight="1" x14ac:dyDescent="0.2">
      <c r="A6645" s="33" t="s">
        <v>6918</v>
      </c>
      <c r="B6645" s="33">
        <v>32</v>
      </c>
      <c r="C6645" s="33" t="s">
        <v>13</v>
      </c>
      <c r="D6645" s="33" t="s">
        <v>78</v>
      </c>
      <c r="E6645" s="33" t="s">
        <v>6919</v>
      </c>
      <c r="F6645" s="94">
        <v>41877</v>
      </c>
      <c r="G6645" s="33" t="s">
        <v>6920</v>
      </c>
      <c r="H6645" s="33" t="s">
        <v>1518</v>
      </c>
      <c r="I6645" s="33" t="s">
        <v>429</v>
      </c>
      <c r="J6645" s="62" t="s">
        <v>6921</v>
      </c>
      <c r="K6645" s="33" t="s">
        <v>879</v>
      </c>
      <c r="L6645" s="33" t="s">
        <v>2092</v>
      </c>
      <c r="M6645" s="1" t="s">
        <v>46320</v>
      </c>
      <c r="N6645" s="33" t="s">
        <v>20</v>
      </c>
      <c r="O6645" s="33" t="s">
        <v>6922</v>
      </c>
      <c r="P6645" s="33" t="s">
        <v>947</v>
      </c>
      <c r="Q6645" s="33" t="s">
        <v>29986</v>
      </c>
      <c r="R6645" s="39" t="s">
        <v>6923</v>
      </c>
      <c r="S6645" s="33" t="s">
        <v>22</v>
      </c>
      <c r="T6645" s="33" t="s">
        <v>45897</v>
      </c>
      <c r="U6645" s="33" t="s">
        <v>39851</v>
      </c>
      <c r="AA6645" s="33" t="s">
        <v>42842</v>
      </c>
      <c r="AB6645" s="33">
        <v>1804</v>
      </c>
      <c r="AC6645" s="103">
        <v>15010</v>
      </c>
    </row>
    <row r="6646" spans="1:29" ht="13" customHeight="1" x14ac:dyDescent="0.2">
      <c r="A6646" s="33" t="s">
        <v>6943</v>
      </c>
      <c r="B6646" s="33">
        <v>20</v>
      </c>
      <c r="C6646" s="33" t="s">
        <v>13</v>
      </c>
      <c r="D6646" s="33" t="s">
        <v>78</v>
      </c>
      <c r="E6646" s="33" t="s">
        <v>6944</v>
      </c>
      <c r="F6646" s="94">
        <v>41876</v>
      </c>
      <c r="G6646" s="33" t="s">
        <v>6926</v>
      </c>
      <c r="H6646" s="33" t="s">
        <v>80</v>
      </c>
      <c r="I6646" s="33" t="s">
        <v>37</v>
      </c>
      <c r="J6646" s="62" t="s">
        <v>6927</v>
      </c>
      <c r="K6646" s="33" t="s">
        <v>81</v>
      </c>
      <c r="L6646" s="33" t="s">
        <v>82</v>
      </c>
      <c r="M6646" s="1" t="s">
        <v>46250</v>
      </c>
      <c r="N6646" s="33" t="s">
        <v>20</v>
      </c>
      <c r="O6646" s="33" t="s">
        <v>6945</v>
      </c>
      <c r="P6646" s="33" t="s">
        <v>947</v>
      </c>
      <c r="Q6646" s="33" t="s">
        <v>29986</v>
      </c>
      <c r="R6646" s="39" t="s">
        <v>6946</v>
      </c>
      <c r="S6646" s="33" t="s">
        <v>93</v>
      </c>
      <c r="T6646" s="33" t="s">
        <v>21</v>
      </c>
      <c r="U6646" s="33" t="s">
        <v>26689</v>
      </c>
      <c r="AA6646" s="33" t="s">
        <v>42842</v>
      </c>
      <c r="AB6646" s="33">
        <v>1797</v>
      </c>
      <c r="AC6646" s="103">
        <v>15001</v>
      </c>
    </row>
    <row r="6647" spans="1:29" ht="13" customHeight="1" x14ac:dyDescent="0.2">
      <c r="A6647" s="33" t="s">
        <v>6960</v>
      </c>
      <c r="B6647" s="33">
        <v>29</v>
      </c>
      <c r="C6647" s="33" t="s">
        <v>13</v>
      </c>
      <c r="D6647" s="33" t="s">
        <v>30</v>
      </c>
      <c r="F6647" s="94">
        <v>41876</v>
      </c>
      <c r="G6647" s="33" t="s">
        <v>6961</v>
      </c>
      <c r="H6647" s="33" t="s">
        <v>2120</v>
      </c>
      <c r="I6647" s="33" t="s">
        <v>191</v>
      </c>
      <c r="J6647" s="62" t="s">
        <v>2121</v>
      </c>
      <c r="K6647" s="33" t="s">
        <v>1333</v>
      </c>
      <c r="L6647" s="33" t="s">
        <v>2122</v>
      </c>
      <c r="M6647" s="1" t="s">
        <v>47782</v>
      </c>
      <c r="N6647" s="33" t="s">
        <v>20</v>
      </c>
      <c r="O6647" s="33" t="s">
        <v>6962</v>
      </c>
      <c r="P6647" s="33" t="s">
        <v>504</v>
      </c>
      <c r="Q6647" s="33" t="s">
        <v>29986</v>
      </c>
      <c r="R6647" s="39" t="s">
        <v>6963</v>
      </c>
      <c r="S6647" s="33" t="s">
        <v>93</v>
      </c>
      <c r="T6647" s="33" t="s">
        <v>21</v>
      </c>
      <c r="U6647" s="33" t="s">
        <v>26689</v>
      </c>
      <c r="AA6647" s="33" t="s">
        <v>42842</v>
      </c>
      <c r="AB6647" s="33">
        <v>1800</v>
      </c>
      <c r="AC6647" s="103">
        <v>14999</v>
      </c>
    </row>
    <row r="6648" spans="1:29" ht="13" customHeight="1" x14ac:dyDescent="0.2">
      <c r="A6648" s="33" t="s">
        <v>6947</v>
      </c>
      <c r="B6648" s="33">
        <v>29</v>
      </c>
      <c r="C6648" s="33" t="s">
        <v>13</v>
      </c>
      <c r="D6648" s="33" t="s">
        <v>78</v>
      </c>
      <c r="E6648" s="33" t="s">
        <v>6948</v>
      </c>
      <c r="F6648" s="94">
        <v>41876</v>
      </c>
      <c r="G6648" s="33" t="s">
        <v>6949</v>
      </c>
      <c r="H6648" s="33" t="s">
        <v>265</v>
      </c>
      <c r="I6648" s="33" t="s">
        <v>66</v>
      </c>
      <c r="J6648" s="62" t="s">
        <v>6950</v>
      </c>
      <c r="K6648" s="33" t="s">
        <v>265</v>
      </c>
      <c r="L6648" s="33" t="s">
        <v>266</v>
      </c>
      <c r="M6648" s="1" t="s">
        <v>46483</v>
      </c>
      <c r="N6648" s="33" t="s">
        <v>20</v>
      </c>
      <c r="O6648" s="33" t="s">
        <v>6951</v>
      </c>
      <c r="P6648" s="33" t="s">
        <v>42395</v>
      </c>
      <c r="Q6648" s="33" t="s">
        <v>29986</v>
      </c>
      <c r="R6648" s="39" t="s">
        <v>6952</v>
      </c>
      <c r="S6648" s="33" t="s">
        <v>93</v>
      </c>
      <c r="T6648" s="33" t="s">
        <v>21</v>
      </c>
      <c r="U6648" s="33" t="s">
        <v>26689</v>
      </c>
      <c r="AA6648" s="33" t="s">
        <v>42844</v>
      </c>
      <c r="AB6648" s="33">
        <v>1798</v>
      </c>
      <c r="AC6648" s="103">
        <v>15000</v>
      </c>
    </row>
    <row r="6649" spans="1:29" ht="13" customHeight="1" x14ac:dyDescent="0.2">
      <c r="A6649" s="33" t="s">
        <v>6953</v>
      </c>
      <c r="B6649" s="33">
        <v>51</v>
      </c>
      <c r="C6649" s="33" t="s">
        <v>13</v>
      </c>
      <c r="D6649" s="33" t="s">
        <v>41</v>
      </c>
      <c r="E6649" s="33" t="s">
        <v>6954</v>
      </c>
      <c r="F6649" s="94">
        <v>41876</v>
      </c>
      <c r="G6649" s="33" t="s">
        <v>6955</v>
      </c>
      <c r="H6649" s="33" t="s">
        <v>6064</v>
      </c>
      <c r="I6649" s="33" t="s">
        <v>66</v>
      </c>
      <c r="J6649" s="62" t="s">
        <v>6956</v>
      </c>
      <c r="K6649" s="33" t="s">
        <v>6064</v>
      </c>
      <c r="L6649" s="33" t="s">
        <v>6957</v>
      </c>
      <c r="M6649" s="1" t="s">
        <v>46311</v>
      </c>
      <c r="N6649" s="33" t="s">
        <v>20</v>
      </c>
      <c r="O6649" s="33" t="s">
        <v>6958</v>
      </c>
      <c r="P6649" s="33" t="s">
        <v>947</v>
      </c>
      <c r="Q6649" s="33" t="s">
        <v>29986</v>
      </c>
      <c r="R6649" s="39" t="s">
        <v>6959</v>
      </c>
      <c r="S6649" s="33" t="s">
        <v>93</v>
      </c>
      <c r="T6649" s="33" t="s">
        <v>21</v>
      </c>
      <c r="U6649" s="33" t="s">
        <v>26689</v>
      </c>
      <c r="AA6649" s="33" t="s">
        <v>42844</v>
      </c>
      <c r="AB6649" s="33">
        <v>1799</v>
      </c>
      <c r="AC6649" s="103">
        <v>14998</v>
      </c>
    </row>
    <row r="6650" spans="1:29" ht="13" customHeight="1" x14ac:dyDescent="0.2">
      <c r="A6650" s="33" t="s">
        <v>6965</v>
      </c>
      <c r="B6650" s="33">
        <v>22</v>
      </c>
      <c r="C6650" s="33" t="s">
        <v>13</v>
      </c>
      <c r="D6650" s="33" t="s">
        <v>41</v>
      </c>
      <c r="E6650" s="33" t="s">
        <v>6966</v>
      </c>
      <c r="F6650" s="94">
        <v>41875</v>
      </c>
      <c r="G6650" s="33" t="s">
        <v>6967</v>
      </c>
      <c r="H6650" s="33" t="s">
        <v>1024</v>
      </c>
      <c r="I6650" s="33" t="s">
        <v>366</v>
      </c>
      <c r="J6650" s="62" t="s">
        <v>6968</v>
      </c>
      <c r="K6650" s="33" t="s">
        <v>1025</v>
      </c>
      <c r="L6650" s="33" t="s">
        <v>1026</v>
      </c>
      <c r="M6650" s="1" t="s">
        <v>46313</v>
      </c>
      <c r="N6650" s="33" t="s">
        <v>20</v>
      </c>
      <c r="O6650" s="33" t="s">
        <v>6969</v>
      </c>
      <c r="P6650" s="33" t="s">
        <v>45771</v>
      </c>
      <c r="Q6650" s="33" t="s">
        <v>29986</v>
      </c>
      <c r="R6650" s="39" t="s">
        <v>6970</v>
      </c>
      <c r="S6650" s="33" t="s">
        <v>93</v>
      </c>
      <c r="T6650" s="33" t="s">
        <v>21</v>
      </c>
      <c r="U6650" s="33" t="s">
        <v>26488</v>
      </c>
      <c r="AA6650" s="33" t="s">
        <v>42844</v>
      </c>
      <c r="AB6650" s="33">
        <v>1796</v>
      </c>
      <c r="AC6650" s="103">
        <v>14993</v>
      </c>
    </row>
    <row r="6651" spans="1:29" ht="13" customHeight="1" x14ac:dyDescent="0.2">
      <c r="A6651" s="33" t="s">
        <v>6984</v>
      </c>
      <c r="B6651" s="33">
        <v>31</v>
      </c>
      <c r="C6651" s="33" t="s">
        <v>13</v>
      </c>
      <c r="D6651" s="33" t="s">
        <v>30</v>
      </c>
      <c r="F6651" s="94">
        <v>41875</v>
      </c>
      <c r="G6651" s="33" t="s">
        <v>6985</v>
      </c>
      <c r="H6651" s="33" t="s">
        <v>6986</v>
      </c>
      <c r="I6651" s="33" t="s">
        <v>138</v>
      </c>
      <c r="J6651" s="62" t="s">
        <v>6987</v>
      </c>
      <c r="K6651" s="33" t="s">
        <v>6988</v>
      </c>
      <c r="L6651" s="33" t="s">
        <v>15535</v>
      </c>
      <c r="M6651" s="1" t="s">
        <v>48246</v>
      </c>
      <c r="N6651" s="33" t="s">
        <v>20</v>
      </c>
      <c r="O6651" s="33" t="s">
        <v>6989</v>
      </c>
      <c r="P6651" s="33" t="s">
        <v>22</v>
      </c>
      <c r="Q6651" s="33" t="s">
        <v>29986</v>
      </c>
      <c r="R6651" s="39" t="s">
        <v>6990</v>
      </c>
      <c r="S6651" s="33" t="s">
        <v>93</v>
      </c>
      <c r="T6651" s="33" t="s">
        <v>21</v>
      </c>
      <c r="U6651" s="33" t="s">
        <v>26689</v>
      </c>
      <c r="AA6651" s="33" t="s">
        <v>42843</v>
      </c>
      <c r="AB6651" s="33">
        <v>1793</v>
      </c>
      <c r="AC6651" s="103">
        <v>14997</v>
      </c>
    </row>
    <row r="6652" spans="1:29" ht="13" customHeight="1" x14ac:dyDescent="0.2">
      <c r="A6652" s="33" t="s">
        <v>6971</v>
      </c>
      <c r="B6652" s="33">
        <v>52</v>
      </c>
      <c r="C6652" s="33" t="s">
        <v>13</v>
      </c>
      <c r="D6652" s="33" t="s">
        <v>30</v>
      </c>
      <c r="E6652" s="33" t="s">
        <v>6972</v>
      </c>
      <c r="F6652" s="94">
        <v>41875</v>
      </c>
      <c r="G6652" s="33" t="s">
        <v>6973</v>
      </c>
      <c r="H6652" s="33" t="s">
        <v>1874</v>
      </c>
      <c r="I6652" s="33" t="s">
        <v>105</v>
      </c>
      <c r="J6652" s="62" t="s">
        <v>3247</v>
      </c>
      <c r="K6652" s="33" t="s">
        <v>401</v>
      </c>
      <c r="L6652" s="33" t="s">
        <v>1876</v>
      </c>
      <c r="M6652" s="1" t="s">
        <v>48057</v>
      </c>
      <c r="N6652" s="33" t="s">
        <v>20</v>
      </c>
      <c r="O6652" s="33" t="s">
        <v>6974</v>
      </c>
      <c r="P6652" s="33" t="s">
        <v>947</v>
      </c>
      <c r="Q6652" s="33" t="s">
        <v>29986</v>
      </c>
      <c r="R6652" s="39" t="s">
        <v>6975</v>
      </c>
      <c r="S6652" s="33" t="s">
        <v>509</v>
      </c>
      <c r="T6652" s="33" t="s">
        <v>21</v>
      </c>
      <c r="U6652" s="33" t="s">
        <v>26689</v>
      </c>
      <c r="AA6652" s="33" t="s">
        <v>42844</v>
      </c>
      <c r="AB6652" s="33">
        <v>1794</v>
      </c>
      <c r="AC6652" s="103">
        <v>14994</v>
      </c>
    </row>
    <row r="6653" spans="1:29" ht="13" customHeight="1" x14ac:dyDescent="0.2">
      <c r="A6653" s="33" t="s">
        <v>6976</v>
      </c>
      <c r="B6653" s="33">
        <v>41</v>
      </c>
      <c r="C6653" s="33" t="s">
        <v>13</v>
      </c>
      <c r="D6653" s="33" t="s">
        <v>30</v>
      </c>
      <c r="E6653" s="33" t="s">
        <v>6977</v>
      </c>
      <c r="F6653" s="94">
        <v>41875</v>
      </c>
      <c r="G6653" s="33" t="s">
        <v>6978</v>
      </c>
      <c r="H6653" s="33" t="s">
        <v>6979</v>
      </c>
      <c r="I6653" s="33" t="s">
        <v>55</v>
      </c>
      <c r="J6653" s="62" t="s">
        <v>6980</v>
      </c>
      <c r="K6653" s="33" t="s">
        <v>44</v>
      </c>
      <c r="L6653" s="33" t="s">
        <v>6981</v>
      </c>
      <c r="M6653" s="1" t="s">
        <v>48494</v>
      </c>
      <c r="N6653" s="33" t="s">
        <v>362</v>
      </c>
      <c r="O6653" s="33" t="s">
        <v>6982</v>
      </c>
      <c r="P6653" s="33" t="s">
        <v>947</v>
      </c>
      <c r="Q6653" s="33" t="s">
        <v>29986</v>
      </c>
      <c r="R6653" s="39" t="s">
        <v>6983</v>
      </c>
      <c r="S6653" s="33" t="s">
        <v>93</v>
      </c>
      <c r="T6653" s="33" t="s">
        <v>45897</v>
      </c>
      <c r="U6653" s="33" t="s">
        <v>49804</v>
      </c>
      <c r="AA6653" s="33" t="s">
        <v>42843</v>
      </c>
      <c r="AB6653" s="33">
        <v>1795</v>
      </c>
      <c r="AC6653" s="103">
        <v>14996</v>
      </c>
    </row>
    <row r="6654" spans="1:29" ht="13" customHeight="1" x14ac:dyDescent="0.2">
      <c r="A6654" s="33" t="s">
        <v>7009</v>
      </c>
      <c r="B6654" s="33">
        <v>18</v>
      </c>
      <c r="C6654" s="33" t="s">
        <v>13</v>
      </c>
      <c r="D6654" s="33" t="s">
        <v>30</v>
      </c>
      <c r="E6654" s="33" t="s">
        <v>7010</v>
      </c>
      <c r="F6654" s="94">
        <v>41874</v>
      </c>
      <c r="G6654" s="33" t="s">
        <v>7011</v>
      </c>
      <c r="H6654" s="33" t="s">
        <v>7012</v>
      </c>
      <c r="I6654" s="33" t="s">
        <v>336</v>
      </c>
      <c r="J6654" s="62" t="s">
        <v>7013</v>
      </c>
      <c r="K6654" s="33" t="s">
        <v>1200</v>
      </c>
      <c r="L6654" s="33" t="s">
        <v>36832</v>
      </c>
      <c r="M6654" s="1" t="s">
        <v>48495</v>
      </c>
      <c r="N6654" s="33" t="s">
        <v>20</v>
      </c>
      <c r="O6654" s="33" t="s">
        <v>7014</v>
      </c>
      <c r="P6654" s="33" t="s">
        <v>45771</v>
      </c>
      <c r="Q6654" s="33" t="s">
        <v>29986</v>
      </c>
      <c r="R6654" s="39" t="s">
        <v>7015</v>
      </c>
      <c r="S6654" s="33" t="s">
        <v>509</v>
      </c>
      <c r="T6654" s="33" t="s">
        <v>21</v>
      </c>
      <c r="U6654" s="33" t="s">
        <v>26689</v>
      </c>
      <c r="AA6654" s="33" t="s">
        <v>42843</v>
      </c>
      <c r="AB6654" s="33">
        <v>1790</v>
      </c>
      <c r="AC6654" s="103">
        <v>14991</v>
      </c>
    </row>
    <row r="6655" spans="1:29" ht="13" customHeight="1" x14ac:dyDescent="0.2">
      <c r="A6655" s="33" t="s">
        <v>7005</v>
      </c>
      <c r="B6655" s="33">
        <v>39</v>
      </c>
      <c r="C6655" s="33" t="s">
        <v>13</v>
      </c>
      <c r="D6655" s="33" t="s">
        <v>41</v>
      </c>
      <c r="F6655" s="94">
        <v>41874</v>
      </c>
      <c r="G6655" s="33" t="s">
        <v>7006</v>
      </c>
      <c r="H6655" s="33" t="s">
        <v>581</v>
      </c>
      <c r="I6655" s="33" t="s">
        <v>111</v>
      </c>
      <c r="J6655" s="62" t="s">
        <v>4241</v>
      </c>
      <c r="K6655" s="33" t="s">
        <v>582</v>
      </c>
      <c r="L6655" s="33" t="s">
        <v>583</v>
      </c>
      <c r="M6655" s="1" t="s">
        <v>45935</v>
      </c>
      <c r="N6655" s="33" t="s">
        <v>20</v>
      </c>
      <c r="O6655" s="33" t="s">
        <v>7007</v>
      </c>
      <c r="P6655" s="33" t="s">
        <v>947</v>
      </c>
      <c r="Q6655" s="33" t="s">
        <v>29986</v>
      </c>
      <c r="R6655" s="39" t="s">
        <v>7008</v>
      </c>
      <c r="S6655" s="33" t="s">
        <v>93</v>
      </c>
      <c r="T6655" s="33" t="s">
        <v>21</v>
      </c>
      <c r="U6655" s="33" t="s">
        <v>26689</v>
      </c>
      <c r="AA6655" s="33" t="s">
        <v>42844</v>
      </c>
      <c r="AB6655" s="33">
        <v>1789</v>
      </c>
      <c r="AC6655" s="103">
        <v>14989</v>
      </c>
    </row>
    <row r="6656" spans="1:29" ht="13" customHeight="1" x14ac:dyDescent="0.2">
      <c r="A6656" s="33" t="s">
        <v>6991</v>
      </c>
      <c r="B6656" s="33">
        <v>39</v>
      </c>
      <c r="C6656" s="33" t="s">
        <v>13</v>
      </c>
      <c r="D6656" s="33" t="s">
        <v>78</v>
      </c>
      <c r="E6656" s="33" t="s">
        <v>6992</v>
      </c>
      <c r="F6656" s="94">
        <v>41874</v>
      </c>
      <c r="G6656" s="33" t="s">
        <v>6993</v>
      </c>
      <c r="H6656" s="33" t="s">
        <v>54</v>
      </c>
      <c r="I6656" s="33" t="s">
        <v>55</v>
      </c>
      <c r="J6656" s="62" t="s">
        <v>6994</v>
      </c>
      <c r="K6656" s="33" t="s">
        <v>4864</v>
      </c>
      <c r="L6656" s="33" t="s">
        <v>6995</v>
      </c>
      <c r="M6656" s="1" t="s">
        <v>46595</v>
      </c>
      <c r="N6656" s="33" t="s">
        <v>20</v>
      </c>
      <c r="O6656" s="33" t="s">
        <v>6996</v>
      </c>
      <c r="P6656" s="33" t="s">
        <v>947</v>
      </c>
      <c r="Q6656" s="33" t="s">
        <v>29986</v>
      </c>
      <c r="R6656" s="39" t="s">
        <v>6997</v>
      </c>
      <c r="S6656" s="33" t="s">
        <v>93</v>
      </c>
      <c r="T6656" s="33" t="s">
        <v>21</v>
      </c>
      <c r="U6656" s="33" t="s">
        <v>26689</v>
      </c>
      <c r="AA6656" s="33" t="s">
        <v>42844</v>
      </c>
      <c r="AB6656" s="33">
        <v>1788</v>
      </c>
      <c r="AC6656" s="103">
        <v>14990</v>
      </c>
    </row>
    <row r="6657" spans="1:29" ht="13" customHeight="1" x14ac:dyDescent="0.2">
      <c r="A6657" s="33" t="s">
        <v>7016</v>
      </c>
      <c r="B6657" s="33">
        <v>44</v>
      </c>
      <c r="C6657" s="33" t="s">
        <v>13</v>
      </c>
      <c r="D6657" s="33" t="s">
        <v>30</v>
      </c>
      <c r="F6657" s="94">
        <v>41874</v>
      </c>
      <c r="G6657" s="33" t="s">
        <v>7017</v>
      </c>
      <c r="H6657" s="33" t="s">
        <v>7018</v>
      </c>
      <c r="I6657" s="33" t="s">
        <v>66</v>
      </c>
      <c r="J6657" s="62" t="s">
        <v>7019</v>
      </c>
      <c r="K6657" s="33" t="s">
        <v>6685</v>
      </c>
      <c r="L6657" s="33" t="s">
        <v>7020</v>
      </c>
      <c r="M6657" s="1" t="s">
        <v>48481</v>
      </c>
      <c r="N6657" s="33" t="s">
        <v>20</v>
      </c>
      <c r="O6657" s="33" t="s">
        <v>7021</v>
      </c>
      <c r="P6657" s="33" t="s">
        <v>947</v>
      </c>
      <c r="Q6657" s="33" t="s">
        <v>29986</v>
      </c>
      <c r="R6657" s="39" t="s">
        <v>7022</v>
      </c>
      <c r="S6657" s="33" t="s">
        <v>93</v>
      </c>
      <c r="T6657" s="33" t="s">
        <v>21</v>
      </c>
      <c r="U6657" s="33" t="s">
        <v>26689</v>
      </c>
      <c r="AA6657" s="33" t="s">
        <v>42843</v>
      </c>
      <c r="AB6657" s="33">
        <v>1791</v>
      </c>
      <c r="AC6657" s="103">
        <v>14988</v>
      </c>
    </row>
    <row r="6658" spans="1:29" ht="13" customHeight="1" x14ac:dyDescent="0.2">
      <c r="A6658" s="33" t="s">
        <v>6999</v>
      </c>
      <c r="B6658" s="33">
        <v>61</v>
      </c>
      <c r="C6658" s="33" t="s">
        <v>13</v>
      </c>
      <c r="D6658" s="33" t="s">
        <v>41</v>
      </c>
      <c r="F6658" s="94">
        <v>41874</v>
      </c>
      <c r="G6658" s="33" t="s">
        <v>7000</v>
      </c>
      <c r="H6658" s="33" t="s">
        <v>7001</v>
      </c>
      <c r="I6658" s="33" t="s">
        <v>45</v>
      </c>
      <c r="J6658" s="62" t="s">
        <v>7002</v>
      </c>
      <c r="K6658" s="33" t="s">
        <v>46</v>
      </c>
      <c r="L6658" s="33" t="s">
        <v>47</v>
      </c>
      <c r="M6658" s="1" t="s">
        <v>47525</v>
      </c>
      <c r="N6658" s="33" t="s">
        <v>20</v>
      </c>
      <c r="O6658" s="33" t="s">
        <v>7003</v>
      </c>
      <c r="P6658" s="33" t="s">
        <v>947</v>
      </c>
      <c r="Q6658" s="33" t="s">
        <v>29986</v>
      </c>
      <c r="R6658" s="39" t="s">
        <v>7004</v>
      </c>
      <c r="S6658" s="33" t="s">
        <v>509</v>
      </c>
      <c r="T6658" s="33" t="s">
        <v>21</v>
      </c>
      <c r="U6658" s="33" t="s">
        <v>26682</v>
      </c>
      <c r="AA6658" s="33" t="s">
        <v>42844</v>
      </c>
      <c r="AB6658" s="33">
        <v>1792</v>
      </c>
      <c r="AC6658" s="103">
        <v>14992</v>
      </c>
    </row>
    <row r="6659" spans="1:29" ht="13" customHeight="1" x14ac:dyDescent="0.2">
      <c r="A6659" s="33" t="s">
        <v>7030</v>
      </c>
      <c r="B6659" s="33">
        <v>38</v>
      </c>
      <c r="C6659" s="33" t="s">
        <v>13</v>
      </c>
      <c r="D6659" s="33" t="s">
        <v>41</v>
      </c>
      <c r="E6659" s="33" t="s">
        <v>7031</v>
      </c>
      <c r="F6659" s="94">
        <v>41873</v>
      </c>
      <c r="G6659" s="33" t="s">
        <v>7032</v>
      </c>
      <c r="H6659" s="33" t="s">
        <v>287</v>
      </c>
      <c r="I6659" s="33" t="s">
        <v>38</v>
      </c>
      <c r="J6659" s="62" t="s">
        <v>7033</v>
      </c>
      <c r="K6659" s="33" t="s">
        <v>287</v>
      </c>
      <c r="L6659" s="33" t="s">
        <v>3970</v>
      </c>
      <c r="M6659" s="1" t="s">
        <v>45937</v>
      </c>
      <c r="N6659" s="33" t="s">
        <v>20</v>
      </c>
      <c r="O6659" s="33" t="s">
        <v>7034</v>
      </c>
      <c r="P6659" s="33" t="s">
        <v>31864</v>
      </c>
      <c r="Q6659" s="33" t="s">
        <v>29986</v>
      </c>
      <c r="R6659" s="39" t="s">
        <v>7035</v>
      </c>
      <c r="S6659" s="33" t="s">
        <v>93</v>
      </c>
      <c r="T6659" s="33" t="s">
        <v>21</v>
      </c>
      <c r="U6659" s="33" t="s">
        <v>26689</v>
      </c>
      <c r="AA6659" s="33" t="s">
        <v>42842</v>
      </c>
      <c r="AB6659" s="33">
        <v>1786</v>
      </c>
      <c r="AC6659" s="103">
        <v>14985</v>
      </c>
    </row>
    <row r="6660" spans="1:29" ht="13" customHeight="1" x14ac:dyDescent="0.2">
      <c r="A6660" s="33" t="s">
        <v>7023</v>
      </c>
      <c r="B6660" s="33">
        <v>26</v>
      </c>
      <c r="C6660" s="33" t="s">
        <v>102</v>
      </c>
      <c r="D6660" s="33" t="s">
        <v>78</v>
      </c>
      <c r="E6660" s="33" t="s">
        <v>7024</v>
      </c>
      <c r="F6660" s="94">
        <v>41873</v>
      </c>
      <c r="G6660" s="33" t="s">
        <v>7025</v>
      </c>
      <c r="H6660" s="33" t="s">
        <v>7026</v>
      </c>
      <c r="I6660" s="33" t="s">
        <v>159</v>
      </c>
      <c r="J6660" s="62" t="s">
        <v>7027</v>
      </c>
      <c r="K6660" s="33" t="s">
        <v>1450</v>
      </c>
      <c r="L6660" s="33" t="s">
        <v>2346</v>
      </c>
      <c r="M6660" s="1" t="s">
        <v>45940</v>
      </c>
      <c r="N6660" s="33" t="s">
        <v>20</v>
      </c>
      <c r="O6660" s="33" t="s">
        <v>7028</v>
      </c>
      <c r="P6660" s="33" t="s">
        <v>26657</v>
      </c>
      <c r="Q6660" s="33" t="s">
        <v>26658</v>
      </c>
      <c r="R6660" s="39" t="s">
        <v>7029</v>
      </c>
      <c r="S6660" s="33" t="s">
        <v>93</v>
      </c>
      <c r="T6660" s="33" t="s">
        <v>45897</v>
      </c>
      <c r="U6660" s="51" t="s">
        <v>49804</v>
      </c>
      <c r="Z6660" s="33" t="s">
        <v>42353</v>
      </c>
      <c r="AA6660" s="33" t="s">
        <v>42844</v>
      </c>
      <c r="AB6660" s="33">
        <v>1787</v>
      </c>
      <c r="AC6660" s="103">
        <v>14984</v>
      </c>
    </row>
    <row r="6661" spans="1:29" ht="13" customHeight="1" x14ac:dyDescent="0.2">
      <c r="A6661" s="33" t="s">
        <v>7053</v>
      </c>
      <c r="B6661" s="33">
        <v>45</v>
      </c>
      <c r="C6661" s="33" t="s">
        <v>13</v>
      </c>
      <c r="D6661" s="33" t="s">
        <v>30</v>
      </c>
      <c r="F6661" s="94">
        <v>41871</v>
      </c>
      <c r="G6661" s="33" t="s">
        <v>7054</v>
      </c>
      <c r="H6661" s="33" t="s">
        <v>7001</v>
      </c>
      <c r="I6661" s="33" t="s">
        <v>45</v>
      </c>
      <c r="J6661" s="62" t="s">
        <v>7002</v>
      </c>
      <c r="K6661" s="33" t="s">
        <v>46</v>
      </c>
      <c r="L6661" s="33" t="s">
        <v>47</v>
      </c>
      <c r="M6661" s="1" t="s">
        <v>47525</v>
      </c>
      <c r="N6661" s="33" t="s">
        <v>20</v>
      </c>
      <c r="O6661" s="33" t="s">
        <v>7055</v>
      </c>
      <c r="P6661" s="33" t="s">
        <v>947</v>
      </c>
      <c r="Q6661" s="33" t="s">
        <v>29986</v>
      </c>
      <c r="R6661" s="39" t="s">
        <v>7056</v>
      </c>
      <c r="S6661" s="33" t="s">
        <v>509</v>
      </c>
      <c r="T6661" s="33" t="s">
        <v>21</v>
      </c>
      <c r="U6661" s="33" t="s">
        <v>26682</v>
      </c>
      <c r="AA6661" s="33" t="s">
        <v>42844</v>
      </c>
      <c r="AB6661" s="33">
        <v>1783</v>
      </c>
      <c r="AC6661" s="103">
        <v>14980</v>
      </c>
    </row>
    <row r="6662" spans="1:29" ht="13" customHeight="1" x14ac:dyDescent="0.2">
      <c r="A6662" s="33" t="s">
        <v>7039</v>
      </c>
      <c r="B6662" s="33">
        <v>30</v>
      </c>
      <c r="C6662" s="33" t="s">
        <v>13</v>
      </c>
      <c r="D6662" s="33" t="s">
        <v>78</v>
      </c>
      <c r="E6662" s="33" t="s">
        <v>7040</v>
      </c>
      <c r="F6662" s="94">
        <v>41871</v>
      </c>
      <c r="G6662" s="33" t="s">
        <v>7041</v>
      </c>
      <c r="H6662" s="33" t="s">
        <v>7042</v>
      </c>
      <c r="I6662" s="33" t="s">
        <v>45</v>
      </c>
      <c r="J6662" s="62" t="s">
        <v>7043</v>
      </c>
      <c r="K6662" s="33" t="s">
        <v>1483</v>
      </c>
      <c r="L6662" s="33" t="s">
        <v>211</v>
      </c>
      <c r="M6662" s="1" t="s">
        <v>46017</v>
      </c>
      <c r="N6662" s="33" t="s">
        <v>362</v>
      </c>
      <c r="O6662" s="33" t="s">
        <v>7044</v>
      </c>
      <c r="P6662" s="33" t="s">
        <v>947</v>
      </c>
      <c r="Q6662" s="33" t="s">
        <v>29986</v>
      </c>
      <c r="R6662"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662" s="33" t="s">
        <v>901</v>
      </c>
      <c r="T6662" s="33" t="s">
        <v>45897</v>
      </c>
      <c r="U6662" s="51" t="s">
        <v>49804</v>
      </c>
      <c r="AA6662" s="33" t="s">
        <v>42844</v>
      </c>
      <c r="AB6662" s="33">
        <v>1784</v>
      </c>
      <c r="AC6662" s="103">
        <v>14978</v>
      </c>
    </row>
    <row r="6663" spans="1:29" ht="13" customHeight="1" x14ac:dyDescent="0.2">
      <c r="A6663" s="33" t="s">
        <v>7045</v>
      </c>
      <c r="B6663" s="33">
        <v>25</v>
      </c>
      <c r="C6663" s="33" t="s">
        <v>13</v>
      </c>
      <c r="D6663" s="33" t="s">
        <v>41</v>
      </c>
      <c r="E6663" s="33" t="s">
        <v>7046</v>
      </c>
      <c r="F6663" s="94">
        <v>41871</v>
      </c>
      <c r="G6663" s="33" t="s">
        <v>7047</v>
      </c>
      <c r="H6663" s="33" t="s">
        <v>7048</v>
      </c>
      <c r="I6663" s="33" t="s">
        <v>18</v>
      </c>
      <c r="J6663" s="62" t="s">
        <v>7049</v>
      </c>
      <c r="K6663" s="33" t="s">
        <v>7050</v>
      </c>
      <c r="L6663" s="33" t="s">
        <v>19473</v>
      </c>
      <c r="M6663" s="1" t="s">
        <v>48068</v>
      </c>
      <c r="N6663" s="33" t="s">
        <v>20</v>
      </c>
      <c r="O6663" s="33" t="s">
        <v>7051</v>
      </c>
      <c r="P6663" s="33" t="s">
        <v>947</v>
      </c>
      <c r="Q6663" s="33" t="s">
        <v>29986</v>
      </c>
      <c r="R6663" s="39" t="s">
        <v>7052</v>
      </c>
      <c r="S6663" s="33" t="s">
        <v>93</v>
      </c>
      <c r="T6663" s="33" t="s">
        <v>350</v>
      </c>
      <c r="U6663" s="33" t="s">
        <v>42859</v>
      </c>
      <c r="AA6663" s="33" t="s">
        <v>42843</v>
      </c>
      <c r="AB6663" s="33">
        <v>1785</v>
      </c>
      <c r="AC6663" s="103">
        <v>14977</v>
      </c>
    </row>
    <row r="6664" spans="1:29" ht="13" customHeight="1" x14ac:dyDescent="0.2">
      <c r="A6664" s="33" t="s">
        <v>7057</v>
      </c>
      <c r="B6664" s="33">
        <v>21</v>
      </c>
      <c r="C6664" s="33" t="s">
        <v>13</v>
      </c>
      <c r="D6664" s="33" t="s">
        <v>78</v>
      </c>
      <c r="E6664" s="33" t="s">
        <v>7058</v>
      </c>
      <c r="F6664" s="94">
        <v>41870</v>
      </c>
      <c r="G6664" s="33" t="s">
        <v>7059</v>
      </c>
      <c r="H6664" s="33" t="s">
        <v>80</v>
      </c>
      <c r="I6664" s="33" t="s">
        <v>37</v>
      </c>
      <c r="J6664" s="62" t="s">
        <v>7060</v>
      </c>
      <c r="K6664" s="33" t="s">
        <v>81</v>
      </c>
      <c r="L6664" s="33" t="s">
        <v>82</v>
      </c>
      <c r="M6664" s="1" t="s">
        <v>46250</v>
      </c>
      <c r="N6664" s="33" t="s">
        <v>20</v>
      </c>
      <c r="O6664" s="33" t="s">
        <v>7061</v>
      </c>
      <c r="P6664" s="33" t="s">
        <v>947</v>
      </c>
      <c r="Q6664" s="33" t="s">
        <v>29986</v>
      </c>
      <c r="R6664" s="39" t="s">
        <v>7062</v>
      </c>
      <c r="S6664" s="33" t="s">
        <v>22</v>
      </c>
      <c r="T6664" s="33" t="s">
        <v>21</v>
      </c>
      <c r="U6664" s="33" t="s">
        <v>26689</v>
      </c>
      <c r="AA6664" s="33" t="s">
        <v>42844</v>
      </c>
      <c r="AB6664" s="33">
        <v>1778</v>
      </c>
      <c r="AC6664" s="103">
        <v>14970</v>
      </c>
    </row>
    <row r="6665" spans="1:29" ht="13" customHeight="1" x14ac:dyDescent="0.2">
      <c r="A6665" s="33" t="s">
        <v>7063</v>
      </c>
      <c r="B6665" s="33">
        <v>25</v>
      </c>
      <c r="C6665" s="33" t="s">
        <v>13</v>
      </c>
      <c r="D6665" s="33" t="s">
        <v>78</v>
      </c>
      <c r="E6665" s="33" t="s">
        <v>7064</v>
      </c>
      <c r="F6665" s="94">
        <v>41870</v>
      </c>
      <c r="G6665" s="33" t="s">
        <v>7065</v>
      </c>
      <c r="H6665" s="33" t="s">
        <v>658</v>
      </c>
      <c r="I6665" s="33" t="s">
        <v>399</v>
      </c>
      <c r="J6665" s="62" t="s">
        <v>7066</v>
      </c>
      <c r="K6665" s="33" t="s">
        <v>658</v>
      </c>
      <c r="L6665" s="33" t="s">
        <v>4149</v>
      </c>
      <c r="M6665" s="1" t="s">
        <v>46104</v>
      </c>
      <c r="N6665" s="33" t="s">
        <v>20</v>
      </c>
      <c r="O6665" s="33" t="s">
        <v>7067</v>
      </c>
      <c r="P6665" s="33" t="s">
        <v>22</v>
      </c>
      <c r="Q6665" s="33" t="s">
        <v>29986</v>
      </c>
      <c r="R6665" s="39" t="s">
        <v>7068</v>
      </c>
      <c r="S6665" s="33" t="s">
        <v>509</v>
      </c>
      <c r="T6665" s="33" t="s">
        <v>21</v>
      </c>
      <c r="U6665" s="33" t="s">
        <v>26682</v>
      </c>
      <c r="AA6665" s="33" t="s">
        <v>42842</v>
      </c>
      <c r="AB6665" s="33">
        <v>1780</v>
      </c>
      <c r="AC6665" s="103">
        <v>14968</v>
      </c>
    </row>
    <row r="6666" spans="1:29" ht="13" customHeight="1" x14ac:dyDescent="0.2">
      <c r="A6666" s="33" t="s">
        <v>7086</v>
      </c>
      <c r="B6666" s="33">
        <v>28</v>
      </c>
      <c r="C6666" s="33" t="s">
        <v>102</v>
      </c>
      <c r="D6666" s="33" t="s">
        <v>30</v>
      </c>
      <c r="E6666" s="33" t="s">
        <v>7087</v>
      </c>
      <c r="F6666" s="94">
        <v>41870</v>
      </c>
      <c r="G6666" s="33" t="s">
        <v>7088</v>
      </c>
      <c r="H6666" s="33" t="s">
        <v>7089</v>
      </c>
      <c r="I6666" s="33" t="s">
        <v>297</v>
      </c>
      <c r="J6666" s="62" t="s">
        <v>7090</v>
      </c>
      <c r="K6666" s="33" t="s">
        <v>7091</v>
      </c>
      <c r="L6666" s="33" t="s">
        <v>36264</v>
      </c>
      <c r="M6666" s="1" t="s">
        <v>48496</v>
      </c>
      <c r="N6666" s="33" t="s">
        <v>20</v>
      </c>
      <c r="O6666" s="33" t="s">
        <v>7092</v>
      </c>
      <c r="P6666" s="33" t="s">
        <v>947</v>
      </c>
      <c r="Q6666" s="33" t="s">
        <v>29986</v>
      </c>
      <c r="R6666" s="39" t="s">
        <v>7093</v>
      </c>
      <c r="S6666" s="33" t="s">
        <v>93</v>
      </c>
      <c r="T6666" s="33" t="s">
        <v>21</v>
      </c>
      <c r="U6666" s="33" t="s">
        <v>26689</v>
      </c>
      <c r="AA6666" s="33" t="s">
        <v>42843</v>
      </c>
      <c r="AB6666" s="33">
        <v>1777</v>
      </c>
      <c r="AC6666" s="103">
        <v>14972</v>
      </c>
    </row>
    <row r="6667" spans="1:29" ht="13" customHeight="1" x14ac:dyDescent="0.2">
      <c r="A6667" s="33" t="s">
        <v>7069</v>
      </c>
      <c r="B6667" s="33">
        <v>29</v>
      </c>
      <c r="C6667" s="33" t="s">
        <v>13</v>
      </c>
      <c r="D6667" s="33" t="s">
        <v>78</v>
      </c>
      <c r="F6667" s="94">
        <v>41870</v>
      </c>
      <c r="G6667" s="33" t="s">
        <v>7070</v>
      </c>
      <c r="H6667" s="33" t="s">
        <v>1030</v>
      </c>
      <c r="I6667" s="33" t="s">
        <v>373</v>
      </c>
      <c r="J6667" s="62" t="s">
        <v>7071</v>
      </c>
      <c r="K6667" s="33" t="s">
        <v>1030</v>
      </c>
      <c r="L6667" s="33" t="s">
        <v>1031</v>
      </c>
      <c r="M6667" s="1" t="s">
        <v>45971</v>
      </c>
      <c r="N6667" s="33" t="s">
        <v>20</v>
      </c>
      <c r="O6667" s="33" t="s">
        <v>7072</v>
      </c>
      <c r="P6667" s="33" t="s">
        <v>45771</v>
      </c>
      <c r="Q6667" s="33" t="s">
        <v>29986</v>
      </c>
      <c r="R6667" s="39" t="str">
        <f>HYPERLINK("http://www.philly.com/philly/news/20140820_Cop_grazed_by_bullet__suspect_killed.html","http://www.philly.com/philly/news/20140820_Cop_grazed_by_bullet__suspect_killed.html")</f>
        <v>http://www.philly.com/philly/news/20140820_Cop_grazed_by_bullet__suspect_killed.html</v>
      </c>
      <c r="S6667" s="33" t="s">
        <v>93</v>
      </c>
      <c r="T6667" s="33" t="s">
        <v>21</v>
      </c>
      <c r="U6667" s="33" t="s">
        <v>26689</v>
      </c>
      <c r="AA6667" s="33" t="s">
        <v>42842</v>
      </c>
      <c r="AB6667" s="33">
        <v>1779</v>
      </c>
      <c r="AC6667" s="103">
        <v>14969</v>
      </c>
    </row>
    <row r="6668" spans="1:29" ht="13" customHeight="1" x14ac:dyDescent="0.2">
      <c r="A6668" s="33" t="s">
        <v>7079</v>
      </c>
      <c r="B6668" s="33">
        <v>40</v>
      </c>
      <c r="C6668" s="33" t="s">
        <v>13</v>
      </c>
      <c r="D6668" s="33" t="s">
        <v>30</v>
      </c>
      <c r="E6668" s="33" t="s">
        <v>7080</v>
      </c>
      <c r="F6668" s="94">
        <v>41870</v>
      </c>
      <c r="G6668" s="33" t="s">
        <v>7081</v>
      </c>
      <c r="H6668" s="33" t="s">
        <v>7082</v>
      </c>
      <c r="I6668" s="33" t="s">
        <v>336</v>
      </c>
      <c r="J6668" s="62">
        <v>67060</v>
      </c>
      <c r="K6668" s="33" t="s">
        <v>633</v>
      </c>
      <c r="L6668" s="33" t="s">
        <v>7083</v>
      </c>
      <c r="M6668" s="1" t="s">
        <v>48497</v>
      </c>
      <c r="N6668" s="33" t="s">
        <v>20</v>
      </c>
      <c r="O6668" s="33" t="s">
        <v>7084</v>
      </c>
      <c r="P6668" s="33" t="s">
        <v>22</v>
      </c>
      <c r="Q6668" s="33" t="s">
        <v>29986</v>
      </c>
      <c r="R6668" s="39" t="s">
        <v>7085</v>
      </c>
      <c r="S6668" s="33" t="s">
        <v>22</v>
      </c>
      <c r="T6668" s="33" t="s">
        <v>21</v>
      </c>
      <c r="U6668" s="33" t="s">
        <v>26682</v>
      </c>
      <c r="AA6668" s="33" t="s">
        <v>42844</v>
      </c>
      <c r="AB6668" s="33">
        <v>1781</v>
      </c>
      <c r="AC6668" s="103">
        <v>14973</v>
      </c>
    </row>
    <row r="6669" spans="1:29" ht="13" customHeight="1" x14ac:dyDescent="0.2">
      <c r="A6669" s="33" t="s">
        <v>7073</v>
      </c>
      <c r="B6669" s="33">
        <v>22</v>
      </c>
      <c r="C6669" s="33" t="s">
        <v>102</v>
      </c>
      <c r="D6669" s="33" t="s">
        <v>41</v>
      </c>
      <c r="E6669" s="33" t="s">
        <v>7074</v>
      </c>
      <c r="F6669" s="94">
        <v>41870</v>
      </c>
      <c r="G6669" s="33" t="s">
        <v>7075</v>
      </c>
      <c r="H6669" s="33" t="s">
        <v>994</v>
      </c>
      <c r="I6669" s="33" t="s">
        <v>55</v>
      </c>
      <c r="J6669" s="62" t="s">
        <v>7076</v>
      </c>
      <c r="K6669" s="33" t="s">
        <v>995</v>
      </c>
      <c r="L6669" s="33" t="s">
        <v>996</v>
      </c>
      <c r="M6669" s="1" t="s">
        <v>46233</v>
      </c>
      <c r="N6669" s="33" t="s">
        <v>20</v>
      </c>
      <c r="O6669" s="33" t="s">
        <v>7077</v>
      </c>
      <c r="P6669" s="33" t="s">
        <v>504</v>
      </c>
      <c r="Q6669" s="33" t="s">
        <v>29986</v>
      </c>
      <c r="R6669" s="39" t="s">
        <v>7078</v>
      </c>
      <c r="S6669" s="33" t="s">
        <v>93</v>
      </c>
      <c r="T6669" s="33" t="s">
        <v>45897</v>
      </c>
      <c r="U6669" s="51" t="s">
        <v>49804</v>
      </c>
      <c r="AA6669" s="33" t="s">
        <v>42842</v>
      </c>
      <c r="AB6669" s="33">
        <v>1782</v>
      </c>
      <c r="AC6669" s="103">
        <v>14971</v>
      </c>
    </row>
    <row r="6670" spans="1:29" ht="13" customHeight="1" x14ac:dyDescent="0.2">
      <c r="A6670" s="33" t="s">
        <v>7100</v>
      </c>
      <c r="B6670" s="33">
        <v>37</v>
      </c>
      <c r="C6670" s="33" t="s">
        <v>13</v>
      </c>
      <c r="D6670" s="33" t="s">
        <v>78</v>
      </c>
      <c r="E6670" s="33" t="s">
        <v>7101</v>
      </c>
      <c r="F6670" s="94">
        <v>41869</v>
      </c>
      <c r="G6670" s="33" t="s">
        <v>7102</v>
      </c>
      <c r="H6670" s="33" t="s">
        <v>91</v>
      </c>
      <c r="I6670" s="33" t="s">
        <v>38</v>
      </c>
      <c r="J6670" s="62" t="s">
        <v>3352</v>
      </c>
      <c r="K6670" s="33" t="s">
        <v>91</v>
      </c>
      <c r="L6670" s="33" t="s">
        <v>92</v>
      </c>
      <c r="M6670" s="1" t="s">
        <v>45984</v>
      </c>
      <c r="N6670" s="33" t="s">
        <v>20</v>
      </c>
      <c r="O6670" s="33" t="s">
        <v>7103</v>
      </c>
      <c r="P6670" s="33" t="s">
        <v>947</v>
      </c>
      <c r="Q6670" s="33" t="s">
        <v>29986</v>
      </c>
      <c r="R6670" s="39" t="str">
        <f>HYPERLINK("http://homicide.latimes.com/post/andre-maurice-jones/","http://homicide.latimes.com/post/andre-maurice-jones/")</f>
        <v>http://homicide.latimes.com/post/andre-maurice-jones/</v>
      </c>
      <c r="S6670" s="33" t="s">
        <v>93</v>
      </c>
      <c r="T6670" s="33" t="s">
        <v>21</v>
      </c>
      <c r="U6670" s="33" t="s">
        <v>26689</v>
      </c>
      <c r="AA6670" s="33" t="s">
        <v>42842</v>
      </c>
      <c r="AB6670" s="33">
        <v>1774</v>
      </c>
      <c r="AC6670" s="103">
        <v>14963</v>
      </c>
    </row>
    <row r="6671" spans="1:29" ht="13" customHeight="1" x14ac:dyDescent="0.2">
      <c r="A6671" s="33" t="s">
        <v>7105</v>
      </c>
      <c r="B6671" s="33">
        <v>53</v>
      </c>
      <c r="C6671" s="33" t="s">
        <v>13</v>
      </c>
      <c r="D6671" s="33" t="s">
        <v>30</v>
      </c>
      <c r="F6671" s="94">
        <v>41869</v>
      </c>
      <c r="G6671" s="33" t="s">
        <v>7106</v>
      </c>
      <c r="H6671" s="33" t="s">
        <v>1773</v>
      </c>
      <c r="I6671" s="33" t="s">
        <v>38</v>
      </c>
      <c r="J6671" s="62" t="s">
        <v>7107</v>
      </c>
      <c r="K6671" s="33" t="s">
        <v>7108</v>
      </c>
      <c r="L6671" s="33" t="s">
        <v>1775</v>
      </c>
      <c r="M6671" s="1" t="s">
        <v>47676</v>
      </c>
      <c r="N6671" s="33" t="s">
        <v>20</v>
      </c>
      <c r="O6671" s="33" t="s">
        <v>7109</v>
      </c>
      <c r="P6671" s="33" t="s">
        <v>504</v>
      </c>
      <c r="Q6671" s="33" t="s">
        <v>29986</v>
      </c>
      <c r="R6671" s="39" t="s">
        <v>7110</v>
      </c>
      <c r="S6671" s="33" t="s">
        <v>509</v>
      </c>
      <c r="T6671" s="33" t="s">
        <v>21</v>
      </c>
      <c r="U6671" s="33" t="s">
        <v>26682</v>
      </c>
      <c r="AA6671" s="33" t="s">
        <v>42844</v>
      </c>
      <c r="AB6671" s="33">
        <v>1775</v>
      </c>
      <c r="AC6671" s="103">
        <v>14966</v>
      </c>
    </row>
    <row r="6672" spans="1:29" ht="13" customHeight="1" x14ac:dyDescent="0.2">
      <c r="A6672" s="33" t="s">
        <v>7094</v>
      </c>
      <c r="B6672" s="33">
        <v>38</v>
      </c>
      <c r="C6672" s="33" t="s">
        <v>13</v>
      </c>
      <c r="D6672" s="33" t="s">
        <v>78</v>
      </c>
      <c r="F6672" s="94">
        <v>41869</v>
      </c>
      <c r="G6672" s="33" t="s">
        <v>7095</v>
      </c>
      <c r="H6672" s="33" t="s">
        <v>7096</v>
      </c>
      <c r="I6672" s="33" t="s">
        <v>38</v>
      </c>
      <c r="J6672" s="62" t="s">
        <v>7097</v>
      </c>
      <c r="K6672" s="33" t="s">
        <v>91</v>
      </c>
      <c r="L6672" s="33" t="s">
        <v>383</v>
      </c>
      <c r="M6672" s="1" t="s">
        <v>45973</v>
      </c>
      <c r="N6672" s="33" t="s">
        <v>20</v>
      </c>
      <c r="O6672" s="33" t="s">
        <v>7098</v>
      </c>
      <c r="P6672" s="33" t="s">
        <v>947</v>
      </c>
      <c r="Q6672" s="33" t="s">
        <v>29986</v>
      </c>
      <c r="R6672" s="39" t="s">
        <v>7099</v>
      </c>
      <c r="S6672" s="33" t="s">
        <v>93</v>
      </c>
      <c r="T6672" s="33" t="s">
        <v>28</v>
      </c>
      <c r="U6672" s="33" t="s">
        <v>26487</v>
      </c>
      <c r="AA6672" s="33" t="s">
        <v>42842</v>
      </c>
      <c r="AB6672" s="33">
        <v>1776</v>
      </c>
      <c r="AC6672" s="103">
        <v>14965</v>
      </c>
    </row>
    <row r="6673" spans="1:29" ht="13" customHeight="1" x14ac:dyDescent="0.2">
      <c r="A6673" s="33" t="s">
        <v>7115</v>
      </c>
      <c r="B6673" s="33">
        <v>52</v>
      </c>
      <c r="C6673" s="33" t="s">
        <v>13</v>
      </c>
      <c r="D6673" s="33" t="s">
        <v>30</v>
      </c>
      <c r="E6673" s="33" t="s">
        <v>7116</v>
      </c>
      <c r="F6673" s="94">
        <v>41868</v>
      </c>
      <c r="G6673" s="33" t="s">
        <v>7117</v>
      </c>
      <c r="H6673" s="33" t="s">
        <v>7118</v>
      </c>
      <c r="I6673" s="33" t="s">
        <v>4021</v>
      </c>
      <c r="J6673" s="62" t="s">
        <v>7119</v>
      </c>
      <c r="K6673" s="33" t="s">
        <v>7120</v>
      </c>
      <c r="L6673" s="33" t="s">
        <v>4024</v>
      </c>
      <c r="M6673" s="1" t="s">
        <v>48352</v>
      </c>
      <c r="N6673" s="33" t="s">
        <v>20</v>
      </c>
      <c r="O6673" s="33" t="s">
        <v>7121</v>
      </c>
      <c r="P6673" s="33" t="s">
        <v>947</v>
      </c>
      <c r="Q6673" s="33" t="s">
        <v>29986</v>
      </c>
      <c r="R6673" s="39" t="s">
        <v>7122</v>
      </c>
      <c r="S6673" s="33" t="s">
        <v>93</v>
      </c>
      <c r="T6673" s="33" t="s">
        <v>21</v>
      </c>
      <c r="U6673" s="33" t="s">
        <v>26689</v>
      </c>
      <c r="AA6673" s="33" t="s">
        <v>42843</v>
      </c>
      <c r="AB6673" s="33">
        <v>1772</v>
      </c>
      <c r="AC6673" s="103">
        <v>14961</v>
      </c>
    </row>
    <row r="6674" spans="1:29" ht="13" customHeight="1" x14ac:dyDescent="0.2">
      <c r="A6674" s="33" t="s">
        <v>7111</v>
      </c>
      <c r="B6674" s="33">
        <v>44</v>
      </c>
      <c r="C6674" s="33" t="s">
        <v>13</v>
      </c>
      <c r="D6674" s="33" t="s">
        <v>78</v>
      </c>
      <c r="F6674" s="94">
        <v>41868</v>
      </c>
      <c r="G6674" s="33" t="s">
        <v>7112</v>
      </c>
      <c r="H6674" s="33" t="s">
        <v>529</v>
      </c>
      <c r="I6674" s="33" t="s">
        <v>66</v>
      </c>
      <c r="J6674" s="62" t="s">
        <v>2768</v>
      </c>
      <c r="K6674" s="33" t="s">
        <v>530</v>
      </c>
      <c r="L6674" s="33" t="s">
        <v>531</v>
      </c>
      <c r="M6674" s="1" t="s">
        <v>46041</v>
      </c>
      <c r="N6674" s="33" t="s">
        <v>362</v>
      </c>
      <c r="O6674" s="33" t="s">
        <v>7113</v>
      </c>
      <c r="P6674" s="33" t="s">
        <v>45771</v>
      </c>
      <c r="Q6674" s="33" t="s">
        <v>29986</v>
      </c>
      <c r="R6674" s="39" t="s">
        <v>7114</v>
      </c>
      <c r="S6674" s="33" t="s">
        <v>93</v>
      </c>
      <c r="T6674" s="33" t="s">
        <v>45897</v>
      </c>
      <c r="U6674" s="51" t="s">
        <v>49804</v>
      </c>
      <c r="AA6674" s="33" t="s">
        <v>42844</v>
      </c>
      <c r="AB6674" s="33">
        <v>1773</v>
      </c>
      <c r="AC6674" s="103">
        <v>14962</v>
      </c>
    </row>
    <row r="6675" spans="1:29" ht="13" customHeight="1" x14ac:dyDescent="0.2">
      <c r="A6675" s="33" t="s">
        <v>7123</v>
      </c>
      <c r="B6675" s="33">
        <v>38</v>
      </c>
      <c r="C6675" s="33" t="s">
        <v>13</v>
      </c>
      <c r="D6675" s="33" t="s">
        <v>78</v>
      </c>
      <c r="F6675" s="94">
        <v>41867</v>
      </c>
      <c r="G6675" s="33" t="s">
        <v>7124</v>
      </c>
      <c r="H6675" s="33" t="s">
        <v>7125</v>
      </c>
      <c r="I6675" s="33" t="s">
        <v>45</v>
      </c>
      <c r="J6675" s="62" t="s">
        <v>7126</v>
      </c>
      <c r="K6675" s="33" t="s">
        <v>2201</v>
      </c>
      <c r="L6675" s="33" t="s">
        <v>7127</v>
      </c>
      <c r="M6675" s="1" t="s">
        <v>46276</v>
      </c>
      <c r="N6675" s="33" t="s">
        <v>20</v>
      </c>
      <c r="O6675" s="33" t="s">
        <v>7128</v>
      </c>
      <c r="P6675" s="33" t="s">
        <v>947</v>
      </c>
      <c r="Q6675" s="33" t="s">
        <v>29986</v>
      </c>
      <c r="R6675" s="39" t="s">
        <v>7129</v>
      </c>
      <c r="S6675" s="33" t="s">
        <v>93</v>
      </c>
      <c r="T6675" s="33" t="s">
        <v>21</v>
      </c>
      <c r="U6675" s="33" t="s">
        <v>26689</v>
      </c>
      <c r="AA6675" s="33" t="s">
        <v>42844</v>
      </c>
      <c r="AB6675" s="33">
        <v>1771</v>
      </c>
      <c r="AC6675" s="103">
        <v>14959</v>
      </c>
    </row>
    <row r="6676" spans="1:29" ht="13" customHeight="1" x14ac:dyDescent="0.2">
      <c r="A6676" s="33" t="s">
        <v>7130</v>
      </c>
      <c r="B6676" s="33">
        <v>28</v>
      </c>
      <c r="C6676" s="33" t="s">
        <v>13</v>
      </c>
      <c r="D6676" s="33" t="s">
        <v>30</v>
      </c>
      <c r="E6676" s="33" t="s">
        <v>7131</v>
      </c>
      <c r="F6676" s="94">
        <v>41866</v>
      </c>
      <c r="G6676" s="33" t="s">
        <v>7132</v>
      </c>
      <c r="H6676" s="33" t="s">
        <v>358</v>
      </c>
      <c r="I6676" s="33" t="s">
        <v>297</v>
      </c>
      <c r="J6676" s="62" t="s">
        <v>7133</v>
      </c>
      <c r="K6676" s="33" t="s">
        <v>2464</v>
      </c>
      <c r="L6676" s="33" t="s">
        <v>7134</v>
      </c>
      <c r="M6676" s="1" t="s">
        <v>46541</v>
      </c>
      <c r="N6676" s="33" t="s">
        <v>20</v>
      </c>
      <c r="O6676" s="33" t="s">
        <v>7135</v>
      </c>
      <c r="P6676" s="33" t="s">
        <v>947</v>
      </c>
      <c r="Q6676" s="33" t="s">
        <v>29986</v>
      </c>
      <c r="R6676" s="39" t="s">
        <v>7136</v>
      </c>
      <c r="S6676" s="33" t="s">
        <v>509</v>
      </c>
      <c r="T6676" s="33" t="s">
        <v>45897</v>
      </c>
      <c r="U6676" s="51" t="s">
        <v>49804</v>
      </c>
      <c r="AA6676" s="33" t="s">
        <v>42844</v>
      </c>
      <c r="AB6676" s="33">
        <v>1770</v>
      </c>
      <c r="AC6676" s="103">
        <v>14958</v>
      </c>
    </row>
    <row r="6677" spans="1:29" ht="13" customHeight="1" x14ac:dyDescent="0.2">
      <c r="A6677" s="33" t="s">
        <v>7138</v>
      </c>
      <c r="B6677" s="33">
        <v>50</v>
      </c>
      <c r="C6677" s="33" t="s">
        <v>102</v>
      </c>
      <c r="D6677" s="33" t="s">
        <v>78</v>
      </c>
      <c r="E6677" s="33" t="s">
        <v>7139</v>
      </c>
      <c r="F6677" s="94">
        <v>41865</v>
      </c>
      <c r="G6677" s="33" t="s">
        <v>7140</v>
      </c>
      <c r="H6677" s="33" t="s">
        <v>581</v>
      </c>
      <c r="I6677" s="33" t="s">
        <v>111</v>
      </c>
      <c r="J6677" s="62" t="s">
        <v>7141</v>
      </c>
      <c r="K6677" s="33" t="s">
        <v>582</v>
      </c>
      <c r="L6677" s="33" t="s">
        <v>583</v>
      </c>
      <c r="M6677" s="1" t="s">
        <v>45935</v>
      </c>
      <c r="N6677" s="33" t="s">
        <v>20</v>
      </c>
      <c r="O6677" s="33" t="s">
        <v>7142</v>
      </c>
      <c r="P6677" s="33" t="s">
        <v>45771</v>
      </c>
      <c r="Q6677" s="33" t="s">
        <v>29986</v>
      </c>
      <c r="R6677" s="39" t="s">
        <v>7143</v>
      </c>
      <c r="S6677" s="33" t="s">
        <v>509</v>
      </c>
      <c r="T6677" s="33" t="s">
        <v>21</v>
      </c>
      <c r="U6677" s="33" t="s">
        <v>42889</v>
      </c>
      <c r="AA6677" s="33" t="s">
        <v>42842</v>
      </c>
      <c r="AB6677" s="33">
        <v>1767</v>
      </c>
      <c r="AC6677" s="103">
        <v>14954</v>
      </c>
    </row>
    <row r="6678" spans="1:29" ht="13" customHeight="1" x14ac:dyDescent="0.2">
      <c r="A6678" s="33" t="s">
        <v>7149</v>
      </c>
      <c r="B6678" s="33">
        <v>52</v>
      </c>
      <c r="C6678" s="33" t="s">
        <v>13</v>
      </c>
      <c r="D6678" s="33" t="s">
        <v>30</v>
      </c>
      <c r="E6678" s="33" t="s">
        <v>7150</v>
      </c>
      <c r="F6678" s="94">
        <v>41865</v>
      </c>
      <c r="G6678" s="33" t="s">
        <v>7151</v>
      </c>
      <c r="H6678" s="33" t="s">
        <v>1246</v>
      </c>
      <c r="I6678" s="33" t="s">
        <v>336</v>
      </c>
      <c r="J6678" s="62" t="s">
        <v>7152</v>
      </c>
      <c r="K6678" s="33" t="s">
        <v>2129</v>
      </c>
      <c r="L6678" s="33" t="s">
        <v>7153</v>
      </c>
      <c r="M6678" s="1" t="s">
        <v>47658</v>
      </c>
      <c r="N6678" s="33" t="s">
        <v>20</v>
      </c>
      <c r="O6678" s="33" t="s">
        <v>7154</v>
      </c>
      <c r="P6678" s="33" t="s">
        <v>22</v>
      </c>
      <c r="Q6678" s="33" t="s">
        <v>29986</v>
      </c>
      <c r="R6678" s="39" t="s">
        <v>7155</v>
      </c>
      <c r="S6678" s="33" t="s">
        <v>22</v>
      </c>
      <c r="T6678" s="33" t="s">
        <v>21</v>
      </c>
      <c r="U6678" s="33" t="s">
        <v>26682</v>
      </c>
      <c r="AA6678" s="33" t="s">
        <v>42844</v>
      </c>
      <c r="AB6678" s="33">
        <v>1769</v>
      </c>
      <c r="AC6678" s="103">
        <v>14955</v>
      </c>
    </row>
    <row r="6679" spans="1:29" ht="13" customHeight="1" x14ac:dyDescent="0.2">
      <c r="A6679" s="33" t="s">
        <v>7144</v>
      </c>
      <c r="B6679" s="33">
        <v>19</v>
      </c>
      <c r="C6679" s="33" t="s">
        <v>102</v>
      </c>
      <c r="D6679" s="33" t="s">
        <v>30</v>
      </c>
      <c r="E6679" s="33" t="s">
        <v>7145</v>
      </c>
      <c r="F6679" s="94">
        <v>41865</v>
      </c>
      <c r="G6679" s="33" t="s">
        <v>7146</v>
      </c>
      <c r="H6679" s="33" t="s">
        <v>557</v>
      </c>
      <c r="I6679" s="33" t="s">
        <v>38</v>
      </c>
      <c r="J6679" s="62" t="s">
        <v>7147</v>
      </c>
      <c r="K6679" s="33" t="s">
        <v>558</v>
      </c>
      <c r="L6679" s="33" t="s">
        <v>675</v>
      </c>
      <c r="M6679" s="1" t="s">
        <v>46046</v>
      </c>
      <c r="N6679" s="33" t="s">
        <v>20</v>
      </c>
      <c r="O6679" s="33" t="s">
        <v>19132</v>
      </c>
      <c r="P6679" s="33" t="s">
        <v>947</v>
      </c>
      <c r="Q6679" s="33" t="s">
        <v>29986</v>
      </c>
      <c r="R6679" s="39" t="s">
        <v>7148</v>
      </c>
      <c r="S6679" s="33" t="s">
        <v>509</v>
      </c>
      <c r="T6679" s="33" t="s">
        <v>28</v>
      </c>
      <c r="U6679" s="33" t="s">
        <v>26529</v>
      </c>
      <c r="AA6679" s="33" t="s">
        <v>42842</v>
      </c>
      <c r="AB6679" s="33">
        <v>1768</v>
      </c>
      <c r="AC6679" s="103">
        <v>14956</v>
      </c>
    </row>
    <row r="6680" spans="1:29" ht="13" customHeight="1" x14ac:dyDescent="0.2">
      <c r="A6680" s="33" t="s">
        <v>7172</v>
      </c>
      <c r="B6680" s="33">
        <v>30</v>
      </c>
      <c r="C6680" s="33" t="s">
        <v>13</v>
      </c>
      <c r="D6680" s="33" t="s">
        <v>41</v>
      </c>
      <c r="E6680" s="33" t="s">
        <v>7173</v>
      </c>
      <c r="F6680" s="94">
        <v>41864</v>
      </c>
      <c r="G6680" s="33" t="s">
        <v>7174</v>
      </c>
      <c r="H6680" s="33" t="s">
        <v>671</v>
      </c>
      <c r="I6680" s="33" t="s">
        <v>66</v>
      </c>
      <c r="J6680" s="62" t="s">
        <v>2677</v>
      </c>
      <c r="K6680" s="33" t="s">
        <v>512</v>
      </c>
      <c r="L6680" s="33" t="s">
        <v>672</v>
      </c>
      <c r="M6680" s="1" t="s">
        <v>45992</v>
      </c>
      <c r="N6680" s="33" t="s">
        <v>20</v>
      </c>
      <c r="O6680" s="33" t="s">
        <v>7175</v>
      </c>
      <c r="P6680" s="33" t="s">
        <v>24481</v>
      </c>
      <c r="Q6680" s="33" t="s">
        <v>29986</v>
      </c>
      <c r="R6680" s="39" t="s">
        <v>7176</v>
      </c>
      <c r="S6680" s="33" t="s">
        <v>93</v>
      </c>
      <c r="T6680" s="33" t="s">
        <v>21</v>
      </c>
      <c r="U6680" s="33" t="s">
        <v>26689</v>
      </c>
      <c r="AA6680" s="33" t="s">
        <v>42842</v>
      </c>
      <c r="AB6680" s="33">
        <v>1763</v>
      </c>
      <c r="AC6680" s="103">
        <v>14944</v>
      </c>
    </row>
    <row r="6681" spans="1:29" ht="13" customHeight="1" x14ac:dyDescent="0.2">
      <c r="A6681" s="33" t="s">
        <v>7182</v>
      </c>
      <c r="B6681" s="33">
        <v>35</v>
      </c>
      <c r="C6681" s="33" t="s">
        <v>13</v>
      </c>
      <c r="D6681" s="33" t="s">
        <v>30</v>
      </c>
      <c r="F6681" s="94">
        <v>41864</v>
      </c>
      <c r="G6681" s="33" t="s">
        <v>7183</v>
      </c>
      <c r="H6681" s="33" t="s">
        <v>86</v>
      </c>
      <c r="I6681" s="33" t="s">
        <v>87</v>
      </c>
      <c r="J6681" s="62" t="s">
        <v>7184</v>
      </c>
      <c r="K6681" s="33" t="s">
        <v>88</v>
      </c>
      <c r="L6681" s="33" t="s">
        <v>7185</v>
      </c>
      <c r="M6681" s="1" t="s">
        <v>46119</v>
      </c>
      <c r="N6681" s="33" t="s">
        <v>20</v>
      </c>
      <c r="O6681" s="33" t="s">
        <v>7186</v>
      </c>
      <c r="P6681" s="33" t="s">
        <v>45771</v>
      </c>
      <c r="Q6681" s="33" t="s">
        <v>29986</v>
      </c>
      <c r="R6681" s="39" t="s">
        <v>7187</v>
      </c>
      <c r="S6681" s="33" t="s">
        <v>509</v>
      </c>
      <c r="T6681" s="33" t="s">
        <v>21</v>
      </c>
      <c r="U6681" s="33" t="s">
        <v>26689</v>
      </c>
      <c r="AA6681" s="33" t="s">
        <v>42842</v>
      </c>
      <c r="AB6681" s="33">
        <v>1764</v>
      </c>
      <c r="AC6681" s="103">
        <v>14950</v>
      </c>
    </row>
    <row r="6682" spans="1:29" ht="13" customHeight="1" x14ac:dyDescent="0.2">
      <c r="A6682" s="33" t="s">
        <v>7163</v>
      </c>
      <c r="B6682" s="33">
        <v>40</v>
      </c>
      <c r="C6682" s="33" t="s">
        <v>13</v>
      </c>
      <c r="D6682" s="33" t="s">
        <v>41</v>
      </c>
      <c r="E6682" s="33" t="s">
        <v>7164</v>
      </c>
      <c r="F6682" s="94">
        <v>41864</v>
      </c>
      <c r="G6682" s="33" t="s">
        <v>7165</v>
      </c>
      <c r="H6682" s="33" t="s">
        <v>671</v>
      </c>
      <c r="I6682" s="33" t="s">
        <v>66</v>
      </c>
      <c r="J6682" s="62" t="s">
        <v>7166</v>
      </c>
      <c r="K6682" s="33" t="s">
        <v>512</v>
      </c>
      <c r="L6682" s="33" t="s">
        <v>672</v>
      </c>
      <c r="M6682" s="1" t="s">
        <v>45992</v>
      </c>
      <c r="N6682" s="33" t="s">
        <v>20</v>
      </c>
      <c r="O6682" s="33" t="s">
        <v>7167</v>
      </c>
      <c r="P6682" s="33" t="s">
        <v>45791</v>
      </c>
      <c r="Q6682" s="33" t="s">
        <v>29986</v>
      </c>
      <c r="R6682" s="39" t="s">
        <v>7168</v>
      </c>
      <c r="S6682" s="33" t="s">
        <v>901</v>
      </c>
      <c r="T6682" s="33" t="s">
        <v>21</v>
      </c>
      <c r="U6682" s="33" t="s">
        <v>26689</v>
      </c>
      <c r="AA6682" s="33" t="s">
        <v>42844</v>
      </c>
      <c r="AB6682" s="33">
        <v>1762</v>
      </c>
      <c r="AC6682" s="103">
        <v>14945</v>
      </c>
    </row>
    <row r="6683" spans="1:29" ht="13" customHeight="1" x14ac:dyDescent="0.2">
      <c r="A6683" s="33" t="s">
        <v>7177</v>
      </c>
      <c r="B6683" s="33">
        <v>61</v>
      </c>
      <c r="C6683" s="33" t="s">
        <v>13</v>
      </c>
      <c r="D6683" s="33" t="s">
        <v>30</v>
      </c>
      <c r="E6683" s="33" t="s">
        <v>7178</v>
      </c>
      <c r="F6683" s="94">
        <v>41864</v>
      </c>
      <c r="G6683" s="33" t="s">
        <v>7179</v>
      </c>
      <c r="H6683" s="33" t="s">
        <v>6424</v>
      </c>
      <c r="I6683" s="33" t="s">
        <v>341</v>
      </c>
      <c r="J6683" s="62" t="s">
        <v>6425</v>
      </c>
      <c r="K6683" s="33" t="s">
        <v>6426</v>
      </c>
      <c r="L6683" s="33" t="s">
        <v>6427</v>
      </c>
      <c r="M6683" s="1" t="s">
        <v>47371</v>
      </c>
      <c r="N6683" s="33" t="s">
        <v>20</v>
      </c>
      <c r="O6683" s="33" t="s">
        <v>7180</v>
      </c>
      <c r="P6683" s="33" t="s">
        <v>22</v>
      </c>
      <c r="Q6683" s="33" t="s">
        <v>29986</v>
      </c>
      <c r="R6683" s="39" t="s">
        <v>7181</v>
      </c>
      <c r="S6683" s="33" t="s">
        <v>509</v>
      </c>
      <c r="T6683" s="33" t="s">
        <v>21</v>
      </c>
      <c r="U6683" s="33" t="s">
        <v>26682</v>
      </c>
      <c r="AA6683" s="33" t="s">
        <v>42842</v>
      </c>
      <c r="AB6683" s="33">
        <v>1765</v>
      </c>
      <c r="AC6683" s="103">
        <v>14952</v>
      </c>
    </row>
    <row r="6684" spans="1:29" ht="13" customHeight="1" x14ac:dyDescent="0.2">
      <c r="A6684" s="33" t="s">
        <v>7156</v>
      </c>
      <c r="B6684" s="33">
        <v>24</v>
      </c>
      <c r="C6684" s="33" t="s">
        <v>13</v>
      </c>
      <c r="D6684" s="33" t="s">
        <v>78</v>
      </c>
      <c r="E6684" s="33" t="s">
        <v>7157</v>
      </c>
      <c r="F6684" s="94">
        <v>41864</v>
      </c>
      <c r="G6684" s="33" t="s">
        <v>7158</v>
      </c>
      <c r="H6684" s="33" t="s">
        <v>7159</v>
      </c>
      <c r="I6684" s="33" t="s">
        <v>55</v>
      </c>
      <c r="J6684" s="62" t="s">
        <v>7160</v>
      </c>
      <c r="K6684" s="33" t="s">
        <v>7161</v>
      </c>
      <c r="L6684" s="33" t="s">
        <v>5147</v>
      </c>
      <c r="M6684" s="1" t="s">
        <v>48899</v>
      </c>
      <c r="N6684" s="33" t="s">
        <v>20</v>
      </c>
      <c r="O6684" s="33" t="s">
        <v>7162</v>
      </c>
      <c r="P6684" s="33" t="s">
        <v>947</v>
      </c>
      <c r="Q6684" s="33" t="s">
        <v>29986</v>
      </c>
      <c r="R6684" s="39" t="s">
        <v>18969</v>
      </c>
      <c r="S6684" s="33" t="s">
        <v>93</v>
      </c>
      <c r="T6684" s="33" t="s">
        <v>45897</v>
      </c>
      <c r="U6684" s="51" t="s">
        <v>42904</v>
      </c>
      <c r="AA6684" s="33" t="s">
        <v>42843</v>
      </c>
      <c r="AB6684" s="33">
        <v>1761</v>
      </c>
      <c r="AC6684" s="103">
        <v>14951</v>
      </c>
    </row>
    <row r="6685" spans="1:29" ht="13" customHeight="1" x14ac:dyDescent="0.2">
      <c r="A6685" s="33" t="s">
        <v>7169</v>
      </c>
      <c r="B6685" s="33">
        <v>21</v>
      </c>
      <c r="C6685" s="33" t="s">
        <v>13</v>
      </c>
      <c r="D6685" s="33" t="s">
        <v>41</v>
      </c>
      <c r="F6685" s="94">
        <v>41864</v>
      </c>
      <c r="G6685" s="33" t="s">
        <v>7170</v>
      </c>
      <c r="H6685" s="33" t="s">
        <v>1588</v>
      </c>
      <c r="I6685" s="33" t="s">
        <v>191</v>
      </c>
      <c r="J6685" s="62" t="s">
        <v>1589</v>
      </c>
      <c r="K6685" s="33" t="s">
        <v>1590</v>
      </c>
      <c r="L6685" s="33" t="s">
        <v>1591</v>
      </c>
      <c r="M6685" s="1" t="s">
        <v>46216</v>
      </c>
      <c r="N6685" s="33" t="s">
        <v>20</v>
      </c>
      <c r="O6685" s="33" t="s">
        <v>7171</v>
      </c>
      <c r="P6685" s="33" t="s">
        <v>947</v>
      </c>
      <c r="Q6685" s="33" t="s">
        <v>29986</v>
      </c>
      <c r="R6685"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685" s="33" t="s">
        <v>509</v>
      </c>
      <c r="T6685" s="33" t="s">
        <v>28</v>
      </c>
      <c r="U6685" s="33" t="s">
        <v>26487</v>
      </c>
      <c r="AA6685" s="33" t="s">
        <v>42844</v>
      </c>
      <c r="AB6685" s="33">
        <v>1766</v>
      </c>
      <c r="AC6685" s="103">
        <v>14948</v>
      </c>
    </row>
    <row r="6686" spans="1:29" ht="13" customHeight="1" x14ac:dyDescent="0.2">
      <c r="A6686" s="33" t="s">
        <v>7196</v>
      </c>
      <c r="B6686" s="33">
        <v>22</v>
      </c>
      <c r="C6686" s="33" t="s">
        <v>13</v>
      </c>
      <c r="D6686" s="33" t="s">
        <v>41</v>
      </c>
      <c r="E6686" s="33" t="s">
        <v>7197</v>
      </c>
      <c r="F6686" s="94">
        <v>41863</v>
      </c>
      <c r="G6686" s="33" t="s">
        <v>7198</v>
      </c>
      <c r="H6686" s="33" t="s">
        <v>7199</v>
      </c>
      <c r="I6686" s="33" t="s">
        <v>38</v>
      </c>
      <c r="J6686" s="62" t="s">
        <v>7200</v>
      </c>
      <c r="K6686" s="33" t="s">
        <v>91</v>
      </c>
      <c r="L6686" s="33" t="s">
        <v>92</v>
      </c>
      <c r="M6686" s="1" t="s">
        <v>45984</v>
      </c>
      <c r="N6686" s="33" t="s">
        <v>20</v>
      </c>
      <c r="O6686" s="33" t="s">
        <v>7201</v>
      </c>
      <c r="P6686" s="33" t="s">
        <v>45771</v>
      </c>
      <c r="Q6686" s="33" t="s">
        <v>29986</v>
      </c>
      <c r="R6686" s="39" t="s">
        <v>7202</v>
      </c>
      <c r="S6686" s="33" t="s">
        <v>93</v>
      </c>
      <c r="T6686" s="33" t="s">
        <v>21</v>
      </c>
      <c r="U6686" s="33" t="s">
        <v>26689</v>
      </c>
      <c r="AA6686" s="33" t="s">
        <v>42842</v>
      </c>
      <c r="AB6686" s="33">
        <v>1757</v>
      </c>
      <c r="AC6686" s="103">
        <v>14940</v>
      </c>
    </row>
    <row r="6687" spans="1:29" ht="13" customHeight="1" x14ac:dyDescent="0.2">
      <c r="A6687" s="33" t="s">
        <v>7209</v>
      </c>
      <c r="B6687" s="33">
        <v>54</v>
      </c>
      <c r="C6687" s="33" t="s">
        <v>13</v>
      </c>
      <c r="D6687" s="33" t="s">
        <v>30</v>
      </c>
      <c r="F6687" s="94">
        <v>41863</v>
      </c>
      <c r="G6687" s="33" t="s">
        <v>7210</v>
      </c>
      <c r="H6687" s="33" t="s">
        <v>7211</v>
      </c>
      <c r="I6687" s="33" t="s">
        <v>50</v>
      </c>
      <c r="J6687" s="62" t="s">
        <v>7212</v>
      </c>
      <c r="K6687" s="33" t="s">
        <v>7213</v>
      </c>
      <c r="L6687" s="33" t="s">
        <v>7214</v>
      </c>
      <c r="M6687" s="1" t="s">
        <v>48498</v>
      </c>
      <c r="N6687" s="33" t="s">
        <v>20</v>
      </c>
      <c r="O6687" s="33" t="s">
        <v>7215</v>
      </c>
      <c r="P6687" s="33" t="s">
        <v>504</v>
      </c>
      <c r="Q6687" s="33" t="s">
        <v>29986</v>
      </c>
      <c r="R6687" s="39" t="s">
        <v>7216</v>
      </c>
      <c r="S6687" s="33" t="s">
        <v>509</v>
      </c>
      <c r="T6687" s="33" t="s">
        <v>21</v>
      </c>
      <c r="U6687" s="33" t="s">
        <v>26689</v>
      </c>
      <c r="AA6687" s="33" t="s">
        <v>42843</v>
      </c>
      <c r="AB6687" s="33">
        <v>1758</v>
      </c>
      <c r="AC6687" s="103">
        <v>14942</v>
      </c>
    </row>
    <row r="6688" spans="1:29" ht="13" customHeight="1" x14ac:dyDescent="0.2">
      <c r="A6688" s="33" t="s">
        <v>7188</v>
      </c>
      <c r="B6688" s="33">
        <v>36</v>
      </c>
      <c r="C6688" s="33" t="s">
        <v>13</v>
      </c>
      <c r="D6688" s="33" t="s">
        <v>78</v>
      </c>
      <c r="E6688" s="33" t="s">
        <v>7189</v>
      </c>
      <c r="F6688" s="94">
        <v>41863</v>
      </c>
      <c r="G6688" s="33" t="s">
        <v>7190</v>
      </c>
      <c r="H6688" s="33" t="s">
        <v>7191</v>
      </c>
      <c r="I6688" s="33" t="s">
        <v>38</v>
      </c>
      <c r="J6688" s="62" t="s">
        <v>7192</v>
      </c>
      <c r="K6688" s="33" t="s">
        <v>287</v>
      </c>
      <c r="L6688" s="33" t="s">
        <v>7193</v>
      </c>
      <c r="M6688" s="1" t="s">
        <v>48499</v>
      </c>
      <c r="N6688" s="33" t="s">
        <v>362</v>
      </c>
      <c r="O6688" s="33" t="s">
        <v>7194</v>
      </c>
      <c r="P6688" s="33" t="s">
        <v>947</v>
      </c>
      <c r="Q6688" s="33" t="s">
        <v>29986</v>
      </c>
      <c r="R6688" s="39" t="s">
        <v>7195</v>
      </c>
      <c r="S6688" s="33" t="s">
        <v>93</v>
      </c>
      <c r="T6688" s="33" t="s">
        <v>45897</v>
      </c>
      <c r="U6688" s="51" t="s">
        <v>49804</v>
      </c>
      <c r="AA6688" s="33" t="s">
        <v>42844</v>
      </c>
      <c r="AB6688" s="33">
        <v>1759</v>
      </c>
      <c r="AC6688" s="103">
        <v>14941</v>
      </c>
    </row>
    <row r="6689" spans="1:29" ht="13" customHeight="1" x14ac:dyDescent="0.2">
      <c r="A6689" s="33" t="s">
        <v>7203</v>
      </c>
      <c r="B6689" s="33">
        <v>30</v>
      </c>
      <c r="C6689" s="33" t="s">
        <v>13</v>
      </c>
      <c r="D6689" s="33" t="s">
        <v>127</v>
      </c>
      <c r="F6689" s="94">
        <v>41863</v>
      </c>
      <c r="G6689" s="33" t="s">
        <v>7204</v>
      </c>
      <c r="H6689" s="33" t="s">
        <v>1067</v>
      </c>
      <c r="I6689" s="33" t="s">
        <v>618</v>
      </c>
      <c r="J6689" s="62" t="s">
        <v>7205</v>
      </c>
      <c r="K6689" s="33" t="s">
        <v>7206</v>
      </c>
      <c r="L6689" s="33" t="s">
        <v>7207</v>
      </c>
      <c r="M6689" s="1" t="s">
        <v>46021</v>
      </c>
      <c r="N6689" s="33" t="s">
        <v>20</v>
      </c>
      <c r="O6689" s="33" t="s">
        <v>7208</v>
      </c>
      <c r="P6689" s="33" t="s">
        <v>947</v>
      </c>
      <c r="Q6689" s="33" t="s">
        <v>29986</v>
      </c>
      <c r="R6689" s="39" t="str">
        <f>HYPERLINK("http://neshobademocrat.com/main.asp?SectionID=2&amp;SubSectionID=297&amp;ArticleID=33427","http://neshobademocrat.com/main.asp?SectionID=2&amp;SubSectionID=297&amp;ArticleID=33427")</f>
        <v>http://neshobademocrat.com/main.asp?SectionID=2&amp;SubSectionID=297&amp;ArticleID=33427</v>
      </c>
      <c r="S6689" s="33" t="s">
        <v>22</v>
      </c>
      <c r="T6689" s="33" t="s">
        <v>28</v>
      </c>
      <c r="U6689" s="33" t="s">
        <v>26487</v>
      </c>
      <c r="AA6689" s="33" t="s">
        <v>42843</v>
      </c>
      <c r="AB6689" s="33">
        <v>1760</v>
      </c>
      <c r="AC6689" s="103">
        <v>14939</v>
      </c>
    </row>
    <row r="6690" spans="1:29" ht="13" customHeight="1" x14ac:dyDescent="0.2">
      <c r="A6690" s="33" t="s">
        <v>7244</v>
      </c>
      <c r="B6690" s="33">
        <v>18</v>
      </c>
      <c r="C6690" s="33" t="s">
        <v>13</v>
      </c>
      <c r="D6690" s="33" t="s">
        <v>41</v>
      </c>
      <c r="F6690" s="94">
        <v>41862</v>
      </c>
      <c r="G6690" s="33" t="s">
        <v>7245</v>
      </c>
      <c r="H6690" s="33" t="s">
        <v>265</v>
      </c>
      <c r="I6690" s="33" t="s">
        <v>66</v>
      </c>
      <c r="J6690" s="62" t="s">
        <v>7246</v>
      </c>
      <c r="K6690" s="33" t="s">
        <v>265</v>
      </c>
      <c r="L6690" s="33" t="s">
        <v>266</v>
      </c>
      <c r="M6690" s="1" t="s">
        <v>46483</v>
      </c>
      <c r="N6690" s="33" t="s">
        <v>20</v>
      </c>
      <c r="O6690" s="33" t="s">
        <v>7247</v>
      </c>
      <c r="P6690" s="33" t="s">
        <v>42395</v>
      </c>
      <c r="Q6690" s="33" t="s">
        <v>29986</v>
      </c>
      <c r="R6690" s="39" t="s">
        <v>7248</v>
      </c>
      <c r="S6690" s="33" t="s">
        <v>93</v>
      </c>
      <c r="T6690" s="33" t="s">
        <v>21</v>
      </c>
      <c r="U6690" s="33" t="s">
        <v>26682</v>
      </c>
      <c r="AA6690" s="33" t="s">
        <v>42844</v>
      </c>
      <c r="AB6690" s="33">
        <v>1753</v>
      </c>
      <c r="AC6690" s="103">
        <v>14932</v>
      </c>
    </row>
    <row r="6691" spans="1:29" ht="13" customHeight="1" x14ac:dyDescent="0.2">
      <c r="A6691" s="33" t="s">
        <v>7230</v>
      </c>
      <c r="B6691" s="33">
        <v>52</v>
      </c>
      <c r="C6691" s="33" t="s">
        <v>13</v>
      </c>
      <c r="D6691" s="33" t="s">
        <v>78</v>
      </c>
      <c r="E6691" s="33" t="s">
        <v>7231</v>
      </c>
      <c r="F6691" s="94">
        <v>41862</v>
      </c>
      <c r="G6691" s="33" t="s">
        <v>7232</v>
      </c>
      <c r="H6691" s="33" t="s">
        <v>7233</v>
      </c>
      <c r="I6691" s="33" t="s">
        <v>618</v>
      </c>
      <c r="J6691" s="62" t="s">
        <v>7234</v>
      </c>
      <c r="K6691" s="33" t="s">
        <v>2005</v>
      </c>
      <c r="L6691" s="33" t="s">
        <v>7235</v>
      </c>
      <c r="M6691" s="1" t="s">
        <v>48501</v>
      </c>
      <c r="N6691" s="33" t="s">
        <v>20</v>
      </c>
      <c r="O6691" s="33" t="s">
        <v>7236</v>
      </c>
      <c r="P6691" s="33" t="s">
        <v>947</v>
      </c>
      <c r="Q6691" s="33" t="s">
        <v>29986</v>
      </c>
      <c r="R6691" s="39" t="s">
        <v>7237</v>
      </c>
      <c r="S6691" s="33" t="s">
        <v>93</v>
      </c>
      <c r="T6691" s="33" t="s">
        <v>21</v>
      </c>
      <c r="U6691" s="33" t="s">
        <v>26689</v>
      </c>
      <c r="AA6691" s="33" t="s">
        <v>42843</v>
      </c>
      <c r="AB6691" s="33">
        <v>1751</v>
      </c>
      <c r="AC6691" s="103">
        <v>14930</v>
      </c>
    </row>
    <row r="6692" spans="1:29" ht="13" customHeight="1" x14ac:dyDescent="0.2">
      <c r="A6692" s="1" t="s">
        <v>7249</v>
      </c>
      <c r="B6692" s="33">
        <v>53</v>
      </c>
      <c r="C6692" s="33" t="s">
        <v>13</v>
      </c>
      <c r="D6692" s="1" t="s">
        <v>23</v>
      </c>
      <c r="F6692" s="94">
        <v>41862</v>
      </c>
      <c r="G6692" s="33" t="s">
        <v>7250</v>
      </c>
      <c r="H6692" s="33" t="s">
        <v>7251</v>
      </c>
      <c r="I6692" s="33" t="s">
        <v>18</v>
      </c>
      <c r="J6692" s="62" t="s">
        <v>7252</v>
      </c>
      <c r="K6692" s="33" t="s">
        <v>7253</v>
      </c>
      <c r="L6692" s="33" t="s">
        <v>7254</v>
      </c>
      <c r="M6692" s="1" t="s">
        <v>47632</v>
      </c>
      <c r="N6692" s="33" t="s">
        <v>20</v>
      </c>
      <c r="O6692" s="33" t="s">
        <v>7255</v>
      </c>
      <c r="P6692" s="33" t="s">
        <v>947</v>
      </c>
      <c r="Q6692" s="33" t="s">
        <v>29986</v>
      </c>
      <c r="R6692" s="39" t="str">
        <f>HYPERLINK("http://kpel965.com/la-state-police-handling-shooting-involving-crowley-police-officers/","http://kpel965.com/la-state-police-handling-shooting-involving-crowley-police-officers/")</f>
        <v>http://kpel965.com/la-state-police-handling-shooting-involving-crowley-police-officers/</v>
      </c>
      <c r="S6692" s="33" t="s">
        <v>93</v>
      </c>
      <c r="T6692" s="33" t="s">
        <v>21</v>
      </c>
      <c r="U6692" s="33" t="s">
        <v>26689</v>
      </c>
      <c r="AA6692" s="33" t="s">
        <v>42843</v>
      </c>
      <c r="AB6692" s="33">
        <v>1752</v>
      </c>
      <c r="AC6692" s="103">
        <v>14931</v>
      </c>
    </row>
    <row r="6693" spans="1:29" ht="13" customHeight="1" x14ac:dyDescent="0.2">
      <c r="A6693" s="33" t="s">
        <v>7238</v>
      </c>
      <c r="B6693" s="33">
        <v>67</v>
      </c>
      <c r="C6693" s="33" t="s">
        <v>13</v>
      </c>
      <c r="D6693" s="33" t="s">
        <v>78</v>
      </c>
      <c r="E6693" s="33" t="s">
        <v>7239</v>
      </c>
      <c r="F6693" s="94">
        <v>41862</v>
      </c>
      <c r="G6693" s="33" t="s">
        <v>7240</v>
      </c>
      <c r="H6693" s="33" t="s">
        <v>1215</v>
      </c>
      <c r="I6693" s="33" t="s">
        <v>66</v>
      </c>
      <c r="J6693" s="62" t="s">
        <v>7241</v>
      </c>
      <c r="K6693" s="33" t="s">
        <v>5009</v>
      </c>
      <c r="L6693" s="33" t="s">
        <v>7242</v>
      </c>
      <c r="M6693" s="1" t="s">
        <v>48500</v>
      </c>
      <c r="N6693" s="33" t="s">
        <v>20</v>
      </c>
      <c r="O6693" s="33" t="s">
        <v>7243</v>
      </c>
      <c r="P6693" s="33" t="s">
        <v>22</v>
      </c>
      <c r="Q6693" s="33" t="s">
        <v>29986</v>
      </c>
      <c r="R6693"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693" s="33" t="s">
        <v>22</v>
      </c>
      <c r="T6693" s="33" t="s">
        <v>21</v>
      </c>
      <c r="U6693" s="33" t="s">
        <v>26689</v>
      </c>
      <c r="AA6693" s="33" t="s">
        <v>42843</v>
      </c>
      <c r="AB6693" s="33">
        <v>1750</v>
      </c>
      <c r="AC6693" s="103">
        <v>14933</v>
      </c>
    </row>
    <row r="6694" spans="1:29" ht="13" customHeight="1" x14ac:dyDescent="0.2">
      <c r="A6694" s="33" t="s">
        <v>7222</v>
      </c>
      <c r="B6694" s="33">
        <v>25</v>
      </c>
      <c r="C6694" s="33" t="s">
        <v>13</v>
      </c>
      <c r="D6694" s="33" t="s">
        <v>78</v>
      </c>
      <c r="E6694" s="33" t="s">
        <v>7223</v>
      </c>
      <c r="F6694" s="94">
        <v>41862</v>
      </c>
      <c r="G6694" s="33" t="s">
        <v>7224</v>
      </c>
      <c r="H6694" s="33" t="s">
        <v>91</v>
      </c>
      <c r="I6694" s="33" t="s">
        <v>38</v>
      </c>
      <c r="J6694" s="62" t="s">
        <v>7225</v>
      </c>
      <c r="K6694" s="33" t="s">
        <v>91</v>
      </c>
      <c r="L6694" s="33" t="s">
        <v>92</v>
      </c>
      <c r="M6694" s="1" t="s">
        <v>45984</v>
      </c>
      <c r="N6694" s="33" t="s">
        <v>20</v>
      </c>
      <c r="O6694" s="33" t="s">
        <v>7226</v>
      </c>
      <c r="P6694" s="33" t="s">
        <v>31864</v>
      </c>
      <c r="Q6694" s="33" t="s">
        <v>29986</v>
      </c>
      <c r="R6694" s="39" t="s">
        <v>7227</v>
      </c>
      <c r="S6694" s="33" t="s">
        <v>509</v>
      </c>
      <c r="T6694" s="33" t="s">
        <v>45897</v>
      </c>
      <c r="U6694" s="51" t="s">
        <v>49804</v>
      </c>
      <c r="AA6694" s="33" t="s">
        <v>42842</v>
      </c>
      <c r="AB6694" s="33">
        <v>1754</v>
      </c>
      <c r="AC6694" s="103">
        <v>14934</v>
      </c>
    </row>
    <row r="6695" spans="1:29" ht="13" customHeight="1" x14ac:dyDescent="0.2">
      <c r="A6695" s="33" t="s">
        <v>7256</v>
      </c>
      <c r="B6695" s="33">
        <v>26</v>
      </c>
      <c r="C6695" s="33" t="s">
        <v>13</v>
      </c>
      <c r="D6695" s="33" t="s">
        <v>30</v>
      </c>
      <c r="E6695" s="33" t="s">
        <v>7257</v>
      </c>
      <c r="F6695" s="94">
        <v>41862</v>
      </c>
      <c r="G6695" s="33" t="s">
        <v>7258</v>
      </c>
      <c r="H6695" s="33" t="s">
        <v>265</v>
      </c>
      <c r="I6695" s="33" t="s">
        <v>66</v>
      </c>
      <c r="J6695" s="62" t="s">
        <v>7259</v>
      </c>
      <c r="K6695" s="33" t="s">
        <v>265</v>
      </c>
      <c r="L6695" s="33" t="s">
        <v>266</v>
      </c>
      <c r="M6695" s="1" t="s">
        <v>46483</v>
      </c>
      <c r="N6695" s="33" t="s">
        <v>20</v>
      </c>
      <c r="O6695" s="33" t="s">
        <v>7260</v>
      </c>
      <c r="P6695" s="33" t="s">
        <v>22</v>
      </c>
      <c r="Q6695" s="33" t="s">
        <v>29986</v>
      </c>
      <c r="R6695" s="39" t="s">
        <v>7261</v>
      </c>
      <c r="S6695" s="33" t="s">
        <v>509</v>
      </c>
      <c r="T6695" s="33" t="s">
        <v>45897</v>
      </c>
      <c r="U6695" s="51" t="s">
        <v>49804</v>
      </c>
      <c r="AA6695" s="33" t="s">
        <v>42842</v>
      </c>
      <c r="AB6695" s="33">
        <v>1755</v>
      </c>
      <c r="AC6695" s="103">
        <v>14929</v>
      </c>
    </row>
    <row r="6696" spans="1:29" ht="13" customHeight="1" x14ac:dyDescent="0.2">
      <c r="A6696" s="33" t="s">
        <v>7217</v>
      </c>
      <c r="B6696" s="33">
        <v>27</v>
      </c>
      <c r="C6696" s="33" t="s">
        <v>13</v>
      </c>
      <c r="D6696" s="33" t="s">
        <v>78</v>
      </c>
      <c r="E6696" s="33" t="str">
        <f>HYPERLINK("http://kbmt.images.worldnow.com/images/4452029_G.jpg","http://kbmt.images.worldnow.com/images/4452029_G.jpg")</f>
        <v>http://kbmt.images.worldnow.com/images/4452029_G.jpg</v>
      </c>
      <c r="F6696" s="94">
        <v>41862</v>
      </c>
      <c r="G6696" s="33" t="s">
        <v>7218</v>
      </c>
      <c r="H6696" s="33" t="s">
        <v>7219</v>
      </c>
      <c r="I6696" s="33" t="s">
        <v>66</v>
      </c>
      <c r="J6696" s="62">
        <v>77640</v>
      </c>
      <c r="K6696" s="33" t="s">
        <v>1655</v>
      </c>
      <c r="L6696" s="33" t="s">
        <v>7220</v>
      </c>
      <c r="M6696" s="1" t="s">
        <v>46879</v>
      </c>
      <c r="N6696" s="33" t="s">
        <v>362</v>
      </c>
      <c r="O6696" s="33" t="s">
        <v>7221</v>
      </c>
      <c r="P6696" s="33" t="s">
        <v>45771</v>
      </c>
      <c r="Q6696" s="33" t="s">
        <v>29986</v>
      </c>
      <c r="R6696"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696" s="33" t="s">
        <v>901</v>
      </c>
      <c r="T6696" s="33" t="s">
        <v>45897</v>
      </c>
      <c r="U6696" s="51" t="s">
        <v>49804</v>
      </c>
      <c r="AA6696" s="33" t="s">
        <v>42842</v>
      </c>
      <c r="AB6696" s="33">
        <v>1756</v>
      </c>
      <c r="AC6696" s="103"/>
    </row>
    <row r="6697" spans="1:29" ht="13" customHeight="1" x14ac:dyDescent="0.2">
      <c r="A6697" s="33" t="s">
        <v>7263</v>
      </c>
      <c r="B6697" s="33">
        <v>45</v>
      </c>
      <c r="C6697" s="33" t="s">
        <v>13</v>
      </c>
      <c r="D6697" s="33" t="s">
        <v>30</v>
      </c>
      <c r="F6697" s="94">
        <v>41861</v>
      </c>
      <c r="G6697" s="33" t="s">
        <v>7264</v>
      </c>
      <c r="H6697" s="33" t="s">
        <v>7265</v>
      </c>
      <c r="I6697" s="33" t="s">
        <v>281</v>
      </c>
      <c r="J6697" s="62" t="s">
        <v>7266</v>
      </c>
      <c r="K6697" s="33" t="s">
        <v>1130</v>
      </c>
      <c r="L6697" s="33" t="s">
        <v>7267</v>
      </c>
      <c r="M6697" s="1" t="s">
        <v>46394</v>
      </c>
      <c r="N6697" s="33" t="s">
        <v>20</v>
      </c>
      <c r="O6697" s="33" t="s">
        <v>7268</v>
      </c>
      <c r="P6697" s="33" t="s">
        <v>45771</v>
      </c>
      <c r="Q6697" s="33" t="s">
        <v>29986</v>
      </c>
      <c r="R6697" s="39" t="s">
        <v>7269</v>
      </c>
      <c r="S6697" s="33" t="s">
        <v>901</v>
      </c>
      <c r="T6697" s="33" t="s">
        <v>21</v>
      </c>
      <c r="U6697" s="33" t="s">
        <v>26689</v>
      </c>
      <c r="AA6697" s="33" t="s">
        <v>42844</v>
      </c>
      <c r="AB6697" s="33">
        <v>1747</v>
      </c>
      <c r="AC6697" s="103">
        <v>14926</v>
      </c>
    </row>
    <row r="6698" spans="1:29" ht="13" customHeight="1" x14ac:dyDescent="0.2">
      <c r="A6698" s="33" t="s">
        <v>7270</v>
      </c>
      <c r="B6698" s="33">
        <v>49</v>
      </c>
      <c r="C6698" s="33" t="s">
        <v>102</v>
      </c>
      <c r="D6698" s="33" t="s">
        <v>30</v>
      </c>
      <c r="E6698" s="33" t="s">
        <v>7271</v>
      </c>
      <c r="F6698" s="94">
        <v>41861</v>
      </c>
      <c r="G6698" s="33" t="s">
        <v>7272</v>
      </c>
      <c r="H6698" s="33" t="s">
        <v>7273</v>
      </c>
      <c r="I6698" s="33" t="s">
        <v>392</v>
      </c>
      <c r="J6698" s="62" t="s">
        <v>7274</v>
      </c>
      <c r="K6698" s="33" t="s">
        <v>4535</v>
      </c>
      <c r="L6698" s="33" t="s">
        <v>7275</v>
      </c>
      <c r="M6698" s="1" t="s">
        <v>48929</v>
      </c>
      <c r="N6698" s="33" t="s">
        <v>20</v>
      </c>
      <c r="O6698" s="33" t="s">
        <v>7276</v>
      </c>
      <c r="P6698" s="33" t="s">
        <v>947</v>
      </c>
      <c r="Q6698" s="33" t="s">
        <v>29986</v>
      </c>
      <c r="R6698" s="39" t="s">
        <v>7277</v>
      </c>
      <c r="S6698" s="33" t="s">
        <v>22</v>
      </c>
      <c r="T6698" s="33" t="s">
        <v>45897</v>
      </c>
      <c r="U6698" s="51" t="s">
        <v>49804</v>
      </c>
      <c r="AA6698" s="33" t="s">
        <v>42843</v>
      </c>
      <c r="AB6698" s="33">
        <v>1748</v>
      </c>
      <c r="AC6698" s="103">
        <v>14927</v>
      </c>
    </row>
    <row r="6699" spans="1:29" ht="13" customHeight="1" x14ac:dyDescent="0.2">
      <c r="A6699" s="33" t="s">
        <v>7278</v>
      </c>
      <c r="B6699" s="33">
        <v>51</v>
      </c>
      <c r="C6699" s="33" t="s">
        <v>13</v>
      </c>
      <c r="D6699" s="33" t="s">
        <v>30</v>
      </c>
      <c r="E6699" s="33" t="s">
        <v>7279</v>
      </c>
      <c r="F6699" s="94">
        <v>41861</v>
      </c>
      <c r="G6699" s="33" t="s">
        <v>7272</v>
      </c>
      <c r="H6699" s="33" t="s">
        <v>7273</v>
      </c>
      <c r="I6699" s="33" t="s">
        <v>392</v>
      </c>
      <c r="J6699" s="62" t="s">
        <v>7274</v>
      </c>
      <c r="K6699" s="33" t="s">
        <v>4535</v>
      </c>
      <c r="L6699" s="33" t="s">
        <v>7275</v>
      </c>
      <c r="M6699" s="1" t="s">
        <v>48929</v>
      </c>
      <c r="N6699" s="33" t="s">
        <v>20</v>
      </c>
      <c r="O6699" s="33" t="s">
        <v>7276</v>
      </c>
      <c r="P6699" s="33" t="s">
        <v>947</v>
      </c>
      <c r="Q6699" s="33" t="s">
        <v>29986</v>
      </c>
      <c r="R6699" s="39" t="s">
        <v>7277</v>
      </c>
      <c r="S6699" s="33" t="s">
        <v>22</v>
      </c>
      <c r="T6699" s="33" t="s">
        <v>45897</v>
      </c>
      <c r="U6699" s="51" t="s">
        <v>49804</v>
      </c>
      <c r="AA6699" s="33" t="s">
        <v>42843</v>
      </c>
      <c r="AB6699" s="33">
        <v>1749</v>
      </c>
      <c r="AC6699" s="103">
        <v>14928</v>
      </c>
    </row>
    <row r="6700" spans="1:29" ht="13" customHeight="1" x14ac:dyDescent="0.2">
      <c r="A6700" s="33" t="s">
        <v>7280</v>
      </c>
      <c r="B6700" s="33">
        <v>22</v>
      </c>
      <c r="C6700" s="33" t="s">
        <v>13</v>
      </c>
      <c r="D6700" s="33" t="s">
        <v>78</v>
      </c>
      <c r="F6700" s="94">
        <v>41860</v>
      </c>
      <c r="G6700" s="33" t="s">
        <v>22088</v>
      </c>
      <c r="H6700" s="33" t="s">
        <v>7281</v>
      </c>
      <c r="I6700" s="33" t="s">
        <v>37</v>
      </c>
      <c r="J6700" s="62" t="s">
        <v>7282</v>
      </c>
      <c r="K6700" s="33" t="s">
        <v>81</v>
      </c>
      <c r="L6700" s="33" t="s">
        <v>82</v>
      </c>
      <c r="M6700" s="1" t="s">
        <v>46250</v>
      </c>
      <c r="N6700" s="33" t="s">
        <v>20</v>
      </c>
      <c r="O6700" s="33" t="s">
        <v>7283</v>
      </c>
      <c r="P6700" s="33" t="s">
        <v>504</v>
      </c>
      <c r="Q6700" s="33" t="s">
        <v>29986</v>
      </c>
      <c r="R6700" s="39" t="s">
        <v>7284</v>
      </c>
      <c r="S6700" s="33" t="s">
        <v>22</v>
      </c>
      <c r="T6700" s="33" t="s">
        <v>21</v>
      </c>
      <c r="U6700" s="33" t="s">
        <v>26689</v>
      </c>
      <c r="AA6700" s="33" t="s">
        <v>42844</v>
      </c>
      <c r="AB6700" s="33">
        <v>1741</v>
      </c>
      <c r="AC6700" s="103">
        <v>14917</v>
      </c>
    </row>
    <row r="6701" spans="1:29" ht="13" customHeight="1" x14ac:dyDescent="0.2">
      <c r="A6701" s="33" t="s">
        <v>7311</v>
      </c>
      <c r="B6701" s="33">
        <v>23</v>
      </c>
      <c r="C6701" s="33" t="s">
        <v>13</v>
      </c>
      <c r="D6701" s="33" t="s">
        <v>30</v>
      </c>
      <c r="E6701" s="33" t="s">
        <v>7312</v>
      </c>
      <c r="F6701" s="94">
        <v>41860</v>
      </c>
      <c r="G6701" s="33" t="s">
        <v>7313</v>
      </c>
      <c r="H6701" s="33" t="s">
        <v>7314</v>
      </c>
      <c r="I6701" s="33" t="s">
        <v>915</v>
      </c>
      <c r="J6701" s="62" t="s">
        <v>7315</v>
      </c>
      <c r="K6701" s="33" t="s">
        <v>7316</v>
      </c>
      <c r="L6701" s="33" t="s">
        <v>36693</v>
      </c>
      <c r="M6701" s="1" t="s">
        <v>47160</v>
      </c>
      <c r="N6701" s="33" t="s">
        <v>20</v>
      </c>
      <c r="O6701" s="33" t="s">
        <v>7317</v>
      </c>
      <c r="P6701" s="33" t="s">
        <v>947</v>
      </c>
      <c r="Q6701" s="33" t="s">
        <v>29986</v>
      </c>
      <c r="R6701" s="39" t="s">
        <v>7318</v>
      </c>
      <c r="S6701" s="33" t="s">
        <v>93</v>
      </c>
      <c r="T6701" s="33" t="s">
        <v>21</v>
      </c>
      <c r="U6701" s="33" t="s">
        <v>26689</v>
      </c>
      <c r="Z6701" s="33" t="s">
        <v>42353</v>
      </c>
      <c r="AA6701" s="33" t="s">
        <v>42844</v>
      </c>
      <c r="AB6701" s="33">
        <v>1743</v>
      </c>
      <c r="AC6701" s="103">
        <v>14914</v>
      </c>
    </row>
    <row r="6702" spans="1:29" ht="13" customHeight="1" x14ac:dyDescent="0.2">
      <c r="A6702" s="33" t="s">
        <v>7304</v>
      </c>
      <c r="B6702" s="33">
        <v>40</v>
      </c>
      <c r="C6702" s="33" t="s">
        <v>13</v>
      </c>
      <c r="D6702" s="33" t="s">
        <v>30</v>
      </c>
      <c r="E6702" s="33" t="s">
        <v>7305</v>
      </c>
      <c r="F6702" s="94">
        <v>41860</v>
      </c>
      <c r="G6702" s="33" t="s">
        <v>7306</v>
      </c>
      <c r="H6702" s="33" t="s">
        <v>7307</v>
      </c>
      <c r="I6702" s="33" t="s">
        <v>373</v>
      </c>
      <c r="J6702" s="62" t="s">
        <v>7308</v>
      </c>
      <c r="K6702" s="33" t="s">
        <v>1495</v>
      </c>
      <c r="L6702" s="33" t="s">
        <v>8469</v>
      </c>
      <c r="M6702" s="1" t="s">
        <v>48273</v>
      </c>
      <c r="N6702" s="33" t="s">
        <v>20</v>
      </c>
      <c r="O6702" s="33" t="s">
        <v>7309</v>
      </c>
      <c r="P6702" s="33" t="s">
        <v>947</v>
      </c>
      <c r="Q6702" s="33" t="s">
        <v>29986</v>
      </c>
      <c r="R6702" s="39" t="s">
        <v>7310</v>
      </c>
      <c r="S6702" s="33" t="s">
        <v>93</v>
      </c>
      <c r="T6702" s="33" t="s">
        <v>21</v>
      </c>
      <c r="U6702" s="33" t="s">
        <v>26682</v>
      </c>
      <c r="AA6702" s="33" t="s">
        <v>42843</v>
      </c>
      <c r="AB6702" s="33">
        <v>1744</v>
      </c>
      <c r="AC6702" s="103">
        <v>14913</v>
      </c>
    </row>
    <row r="6703" spans="1:29" ht="13" customHeight="1" x14ac:dyDescent="0.2">
      <c r="A6703" s="33" t="s">
        <v>7292</v>
      </c>
      <c r="B6703" s="33">
        <v>41</v>
      </c>
      <c r="C6703" s="33" t="s">
        <v>13</v>
      </c>
      <c r="D6703" s="33" t="s">
        <v>41</v>
      </c>
      <c r="F6703" s="94">
        <v>41860</v>
      </c>
      <c r="G6703" s="33" t="s">
        <v>7293</v>
      </c>
      <c r="H6703" s="33" t="s">
        <v>7294</v>
      </c>
      <c r="I6703" s="33" t="s">
        <v>38</v>
      </c>
      <c r="J6703" s="62" t="s">
        <v>7295</v>
      </c>
      <c r="K6703" s="33" t="s">
        <v>91</v>
      </c>
      <c r="L6703" s="33" t="s">
        <v>383</v>
      </c>
      <c r="M6703" s="1" t="s">
        <v>45973</v>
      </c>
      <c r="N6703" s="33" t="s">
        <v>20</v>
      </c>
      <c r="O6703" s="33" t="s">
        <v>7296</v>
      </c>
      <c r="P6703" s="33" t="s">
        <v>947</v>
      </c>
      <c r="Q6703" s="33" t="s">
        <v>29986</v>
      </c>
      <c r="R6703" s="39" t="s">
        <v>7297</v>
      </c>
      <c r="S6703" s="33" t="s">
        <v>93</v>
      </c>
      <c r="T6703" s="33" t="s">
        <v>21</v>
      </c>
      <c r="U6703" s="33" t="s">
        <v>26689</v>
      </c>
      <c r="AA6703" s="33" t="s">
        <v>42842</v>
      </c>
      <c r="AB6703" s="33">
        <v>1742</v>
      </c>
      <c r="AC6703" s="103">
        <v>14915</v>
      </c>
    </row>
    <row r="6704" spans="1:29" ht="13" customHeight="1" x14ac:dyDescent="0.2">
      <c r="A6704" s="33" t="s">
        <v>7285</v>
      </c>
      <c r="B6704" s="33">
        <v>18</v>
      </c>
      <c r="C6704" s="33" t="s">
        <v>13</v>
      </c>
      <c r="D6704" s="33" t="s">
        <v>78</v>
      </c>
      <c r="E6704" s="33" t="s">
        <v>7286</v>
      </c>
      <c r="F6704" s="94">
        <v>41860</v>
      </c>
      <c r="G6704" s="33" t="s">
        <v>7287</v>
      </c>
      <c r="H6704" s="33" t="s">
        <v>7288</v>
      </c>
      <c r="I6704" s="33" t="s">
        <v>399</v>
      </c>
      <c r="J6704" s="62" t="s">
        <v>2572</v>
      </c>
      <c r="K6704" s="33" t="s">
        <v>658</v>
      </c>
      <c r="L6704" s="33" t="s">
        <v>7289</v>
      </c>
      <c r="M6704" s="1" t="s">
        <v>48502</v>
      </c>
      <c r="N6704" s="33" t="s">
        <v>20</v>
      </c>
      <c r="O6704" s="33" t="s">
        <v>7290</v>
      </c>
      <c r="P6704" s="33" t="s">
        <v>504</v>
      </c>
      <c r="Q6704" s="33" t="s">
        <v>29986</v>
      </c>
      <c r="R6704" s="39" t="s">
        <v>7291</v>
      </c>
      <c r="S6704" s="33" t="s">
        <v>93</v>
      </c>
      <c r="T6704" s="33" t="s">
        <v>45897</v>
      </c>
      <c r="U6704" s="51" t="s">
        <v>49804</v>
      </c>
      <c r="AA6704" s="33" t="s">
        <v>42844</v>
      </c>
      <c r="AB6704" s="33">
        <v>1745</v>
      </c>
      <c r="AC6704" s="103">
        <v>14918</v>
      </c>
    </row>
    <row r="6705" spans="1:29" ht="13" customHeight="1" x14ac:dyDescent="0.2">
      <c r="A6705" s="33" t="s">
        <v>7298</v>
      </c>
      <c r="B6705" s="33">
        <v>20</v>
      </c>
      <c r="C6705" s="33" t="s">
        <v>13</v>
      </c>
      <c r="D6705" s="33" t="s">
        <v>30</v>
      </c>
      <c r="E6705" s="33" t="s">
        <v>7299</v>
      </c>
      <c r="F6705" s="94">
        <v>41860</v>
      </c>
      <c r="G6705" s="33" t="s">
        <v>7300</v>
      </c>
      <c r="H6705" s="33" t="s">
        <v>219</v>
      </c>
      <c r="I6705" s="33" t="s">
        <v>220</v>
      </c>
      <c r="J6705" s="62" t="s">
        <v>7301</v>
      </c>
      <c r="K6705" s="33" t="s">
        <v>561</v>
      </c>
      <c r="L6705" s="33" t="s">
        <v>221</v>
      </c>
      <c r="M6705" s="1" t="s">
        <v>46001</v>
      </c>
      <c r="N6705" s="33" t="s">
        <v>20</v>
      </c>
      <c r="O6705" s="33" t="s">
        <v>7302</v>
      </c>
      <c r="P6705" s="33" t="s">
        <v>45771</v>
      </c>
      <c r="Q6705" s="33" t="s">
        <v>29986</v>
      </c>
      <c r="R6705" s="39" t="s">
        <v>7303</v>
      </c>
      <c r="S6705" s="33" t="s">
        <v>93</v>
      </c>
      <c r="T6705" s="33" t="s">
        <v>45897</v>
      </c>
      <c r="U6705" s="51" t="s">
        <v>49804</v>
      </c>
      <c r="AA6705" s="33" t="s">
        <v>42844</v>
      </c>
      <c r="AB6705" s="33">
        <v>1746</v>
      </c>
      <c r="AC6705" s="103">
        <v>14916</v>
      </c>
    </row>
    <row r="6706" spans="1:29" ht="13" customHeight="1" x14ac:dyDescent="0.2">
      <c r="A6706" s="33" t="s">
        <v>7338</v>
      </c>
      <c r="B6706" s="33">
        <v>23</v>
      </c>
      <c r="C6706" s="33" t="s">
        <v>13</v>
      </c>
      <c r="D6706" s="33" t="s">
        <v>30</v>
      </c>
      <c r="E6706" s="33" t="s">
        <v>7339</v>
      </c>
      <c r="F6706" s="94">
        <v>41859</v>
      </c>
      <c r="G6706" s="33" t="s">
        <v>7340</v>
      </c>
      <c r="H6706" s="33" t="s">
        <v>547</v>
      </c>
      <c r="I6706" s="33" t="s">
        <v>66</v>
      </c>
      <c r="J6706" s="62" t="s">
        <v>7341</v>
      </c>
      <c r="K6706" s="33" t="s">
        <v>548</v>
      </c>
      <c r="L6706" s="33" t="s">
        <v>549</v>
      </c>
      <c r="M6706" s="1" t="s">
        <v>46567</v>
      </c>
      <c r="N6706" s="33" t="s">
        <v>20</v>
      </c>
      <c r="O6706" s="33" t="s">
        <v>7342</v>
      </c>
      <c r="P6706" s="33" t="s">
        <v>42395</v>
      </c>
      <c r="Q6706" s="33" t="s">
        <v>29986</v>
      </c>
      <c r="R6706" s="39" t="s">
        <v>7343</v>
      </c>
      <c r="S6706" s="33" t="s">
        <v>509</v>
      </c>
      <c r="T6706" s="33" t="s">
        <v>21</v>
      </c>
      <c r="U6706" s="33" t="s">
        <v>26689</v>
      </c>
      <c r="AA6706" s="33" t="s">
        <v>42842</v>
      </c>
      <c r="AB6706" s="33">
        <v>1738</v>
      </c>
      <c r="AC6706" s="103">
        <v>14911</v>
      </c>
    </row>
    <row r="6707" spans="1:29" ht="13" customHeight="1" x14ac:dyDescent="0.2">
      <c r="A6707" s="33" t="s">
        <v>7331</v>
      </c>
      <c r="B6707" s="33">
        <v>26</v>
      </c>
      <c r="C6707" s="33" t="s">
        <v>13</v>
      </c>
      <c r="D6707" s="33" t="s">
        <v>30</v>
      </c>
      <c r="E6707" s="33" t="s">
        <v>7332</v>
      </c>
      <c r="F6707" s="94">
        <v>41859</v>
      </c>
      <c r="G6707" s="33" t="s">
        <v>7333</v>
      </c>
      <c r="H6707" s="33" t="s">
        <v>1209</v>
      </c>
      <c r="I6707" s="33" t="s">
        <v>191</v>
      </c>
      <c r="J6707" s="62" t="s">
        <v>7334</v>
      </c>
      <c r="K6707" s="33" t="s">
        <v>1209</v>
      </c>
      <c r="L6707" s="33" t="s">
        <v>7335</v>
      </c>
      <c r="M6707" s="1" t="s">
        <v>48929</v>
      </c>
      <c r="N6707" s="33" t="s">
        <v>20</v>
      </c>
      <c r="O6707" s="33" t="s">
        <v>7336</v>
      </c>
      <c r="P6707" s="33" t="s">
        <v>504</v>
      </c>
      <c r="Q6707" s="33" t="s">
        <v>29986</v>
      </c>
      <c r="R6707" s="39" t="s">
        <v>7337</v>
      </c>
      <c r="S6707" s="33" t="s">
        <v>93</v>
      </c>
      <c r="T6707" s="33" t="s">
        <v>21</v>
      </c>
      <c r="U6707" s="33" t="s">
        <v>26689</v>
      </c>
      <c r="AA6707" s="33" t="s">
        <v>42842</v>
      </c>
      <c r="AB6707" s="33">
        <v>1737</v>
      </c>
      <c r="AC6707" s="103">
        <v>14909</v>
      </c>
    </row>
    <row r="6708" spans="1:29" ht="13" customHeight="1" x14ac:dyDescent="0.2">
      <c r="A6708" s="33" t="s">
        <v>7319</v>
      </c>
      <c r="B6708" s="33">
        <v>38</v>
      </c>
      <c r="C6708" s="33" t="s">
        <v>13</v>
      </c>
      <c r="D6708" s="33" t="s">
        <v>41</v>
      </c>
      <c r="F6708" s="94">
        <v>41859</v>
      </c>
      <c r="G6708" s="33" t="s">
        <v>7320</v>
      </c>
      <c r="H6708" s="33" t="s">
        <v>7321</v>
      </c>
      <c r="I6708" s="33" t="s">
        <v>373</v>
      </c>
      <c r="J6708" s="62" t="s">
        <v>7322</v>
      </c>
      <c r="K6708" s="33" t="s">
        <v>7323</v>
      </c>
      <c r="L6708" s="33" t="s">
        <v>7324</v>
      </c>
      <c r="M6708" s="1" t="s">
        <v>48503</v>
      </c>
      <c r="N6708" s="33" t="s">
        <v>362</v>
      </c>
      <c r="O6708" s="33" t="s">
        <v>7325</v>
      </c>
      <c r="P6708" s="33" t="s">
        <v>45771</v>
      </c>
      <c r="Q6708" s="33" t="s">
        <v>29986</v>
      </c>
      <c r="R6708" s="39" t="s">
        <v>7326</v>
      </c>
      <c r="S6708" s="33" t="s">
        <v>93</v>
      </c>
      <c r="T6708" s="33" t="s">
        <v>45897</v>
      </c>
      <c r="U6708" s="51" t="s">
        <v>49804</v>
      </c>
      <c r="AA6708" s="33" t="s">
        <v>42843</v>
      </c>
      <c r="AB6708" s="33">
        <v>1739</v>
      </c>
      <c r="AC6708" s="103">
        <v>14908</v>
      </c>
    </row>
    <row r="6709" spans="1:29" ht="13" customHeight="1" x14ac:dyDescent="0.2">
      <c r="A6709" s="1" t="s">
        <v>2989</v>
      </c>
      <c r="B6709" s="33">
        <v>31</v>
      </c>
      <c r="C6709" s="33" t="s">
        <v>13</v>
      </c>
      <c r="D6709" s="1" t="s">
        <v>23</v>
      </c>
      <c r="F6709" s="94">
        <v>41859</v>
      </c>
      <c r="G6709" s="33" t="s">
        <v>7327</v>
      </c>
      <c r="H6709" s="33" t="s">
        <v>412</v>
      </c>
      <c r="I6709" s="33" t="s">
        <v>50</v>
      </c>
      <c r="J6709" s="62" t="s">
        <v>7328</v>
      </c>
      <c r="K6709" s="33" t="s">
        <v>1054</v>
      </c>
      <c r="L6709" s="33" t="s">
        <v>2021</v>
      </c>
      <c r="M6709" s="1" t="s">
        <v>46361</v>
      </c>
      <c r="N6709" s="33" t="s">
        <v>20</v>
      </c>
      <c r="O6709" s="33" t="s">
        <v>7329</v>
      </c>
      <c r="P6709" s="33" t="s">
        <v>947</v>
      </c>
      <c r="Q6709" s="33" t="s">
        <v>29986</v>
      </c>
      <c r="R6709" s="39" t="s">
        <v>7330</v>
      </c>
      <c r="S6709" s="33" t="s">
        <v>93</v>
      </c>
      <c r="T6709" s="33" t="s">
        <v>350</v>
      </c>
      <c r="U6709" s="33" t="s">
        <v>26775</v>
      </c>
      <c r="AA6709" s="33" t="s">
        <v>42842</v>
      </c>
      <c r="AB6709" s="33">
        <v>1740</v>
      </c>
      <c r="AC6709" s="103">
        <v>14910</v>
      </c>
    </row>
    <row r="6710" spans="1:29" ht="13" customHeight="1" x14ac:dyDescent="0.2">
      <c r="A6710" s="33" t="s">
        <v>7344</v>
      </c>
      <c r="B6710" s="33">
        <v>20</v>
      </c>
      <c r="C6710" s="33" t="s">
        <v>13</v>
      </c>
      <c r="D6710" s="33" t="s">
        <v>41</v>
      </c>
      <c r="F6710" s="94">
        <v>41858</v>
      </c>
      <c r="G6710" s="33" t="s">
        <v>7345</v>
      </c>
      <c r="H6710" s="33" t="s">
        <v>7346</v>
      </c>
      <c r="I6710" s="33" t="s">
        <v>38</v>
      </c>
      <c r="J6710" s="62" t="s">
        <v>7347</v>
      </c>
      <c r="K6710" s="33" t="s">
        <v>1533</v>
      </c>
      <c r="L6710" s="33" t="s">
        <v>7348</v>
      </c>
      <c r="M6710" s="1" t="s">
        <v>48504</v>
      </c>
      <c r="N6710" s="33" t="s">
        <v>20</v>
      </c>
      <c r="O6710" s="33" t="s">
        <v>7349</v>
      </c>
      <c r="P6710" s="33" t="s">
        <v>947</v>
      </c>
      <c r="Q6710" s="33" t="s">
        <v>29986</v>
      </c>
      <c r="R6710" s="39" t="s">
        <v>7350</v>
      </c>
      <c r="S6710" s="33" t="s">
        <v>22</v>
      </c>
      <c r="T6710" s="33" t="s">
        <v>21</v>
      </c>
      <c r="U6710" s="33" t="s">
        <v>26682</v>
      </c>
      <c r="AA6710" s="33" t="s">
        <v>42844</v>
      </c>
      <c r="AB6710" s="33">
        <v>1736</v>
      </c>
      <c r="AC6710" s="103">
        <v>14906</v>
      </c>
    </row>
    <row r="6711" spans="1:29" ht="13" customHeight="1" x14ac:dyDescent="0.2">
      <c r="A6711" s="33" t="s">
        <v>7351</v>
      </c>
      <c r="B6711" s="33">
        <v>26</v>
      </c>
      <c r="C6711" s="33" t="s">
        <v>13</v>
      </c>
      <c r="D6711" s="33" t="s">
        <v>78</v>
      </c>
      <c r="E6711" s="33" t="s">
        <v>7352</v>
      </c>
      <c r="F6711" s="94">
        <v>41857</v>
      </c>
      <c r="G6711" s="33" t="s">
        <v>7353</v>
      </c>
      <c r="H6711" s="33" t="s">
        <v>628</v>
      </c>
      <c r="I6711" s="33" t="s">
        <v>38</v>
      </c>
      <c r="J6711" s="62" t="s">
        <v>7354</v>
      </c>
      <c r="K6711" s="33" t="s">
        <v>629</v>
      </c>
      <c r="L6711" s="33" t="s">
        <v>630</v>
      </c>
      <c r="M6711" s="1" t="s">
        <v>46534</v>
      </c>
      <c r="N6711" s="33" t="s">
        <v>20</v>
      </c>
      <c r="O6711" s="33" t="s">
        <v>7355</v>
      </c>
      <c r="P6711" s="33" t="s">
        <v>947</v>
      </c>
      <c r="Q6711" s="33" t="s">
        <v>29986</v>
      </c>
      <c r="R6711" s="39" t="s">
        <v>7356</v>
      </c>
      <c r="S6711" s="33" t="s">
        <v>22</v>
      </c>
      <c r="T6711" s="33" t="s">
        <v>28</v>
      </c>
      <c r="U6711" s="33" t="s">
        <v>26487</v>
      </c>
      <c r="AA6711" s="33" t="s">
        <v>42844</v>
      </c>
      <c r="AB6711" s="33">
        <v>1734</v>
      </c>
      <c r="AC6711" s="103">
        <v>14903</v>
      </c>
    </row>
    <row r="6712" spans="1:29" ht="13" customHeight="1" x14ac:dyDescent="0.2">
      <c r="A6712" s="33" t="s">
        <v>7357</v>
      </c>
      <c r="B6712" s="33">
        <v>51</v>
      </c>
      <c r="C6712" s="33" t="s">
        <v>13</v>
      </c>
      <c r="D6712" s="33" t="s">
        <v>41</v>
      </c>
      <c r="E6712" s="33" t="s">
        <v>7358</v>
      </c>
      <c r="F6712" s="94">
        <v>41857</v>
      </c>
      <c r="G6712" s="33" t="s">
        <v>7359</v>
      </c>
      <c r="H6712" s="33" t="s">
        <v>7360</v>
      </c>
      <c r="I6712" s="33" t="s">
        <v>811</v>
      </c>
      <c r="J6712" s="62" t="s">
        <v>7361</v>
      </c>
      <c r="K6712" s="33" t="s">
        <v>2187</v>
      </c>
      <c r="L6712" s="33" t="s">
        <v>3268</v>
      </c>
      <c r="M6712" s="1" t="s">
        <v>45934</v>
      </c>
      <c r="N6712" s="33" t="s">
        <v>20</v>
      </c>
      <c r="O6712" s="33" t="s">
        <v>7362</v>
      </c>
      <c r="P6712" s="33" t="s">
        <v>947</v>
      </c>
      <c r="Q6712" s="33" t="s">
        <v>29986</v>
      </c>
      <c r="R6712" s="39" t="s">
        <v>7363</v>
      </c>
      <c r="S6712" s="33" t="s">
        <v>93</v>
      </c>
      <c r="T6712" s="33" t="s">
        <v>350</v>
      </c>
      <c r="U6712" s="33" t="s">
        <v>42859</v>
      </c>
      <c r="AA6712" s="33" t="s">
        <v>42844</v>
      </c>
      <c r="AB6712" s="33">
        <v>1735</v>
      </c>
      <c r="AC6712" s="103">
        <v>14904</v>
      </c>
    </row>
    <row r="6713" spans="1:29" ht="13" customHeight="1" x14ac:dyDescent="0.2">
      <c r="A6713" s="33" t="s">
        <v>7383</v>
      </c>
      <c r="B6713" s="33">
        <v>37</v>
      </c>
      <c r="C6713" s="33" t="s">
        <v>13</v>
      </c>
      <c r="D6713" s="33" t="s">
        <v>78</v>
      </c>
      <c r="F6713" s="94">
        <v>41856</v>
      </c>
      <c r="G6713" s="33" t="s">
        <v>7384</v>
      </c>
      <c r="H6713" s="33" t="s">
        <v>501</v>
      </c>
      <c r="I6713" s="33" t="s">
        <v>62</v>
      </c>
      <c r="J6713" s="62" t="s">
        <v>7385</v>
      </c>
      <c r="K6713" s="33" t="s">
        <v>502</v>
      </c>
      <c r="L6713" s="33" t="s">
        <v>503</v>
      </c>
      <c r="M6713" s="1" t="s">
        <v>47012</v>
      </c>
      <c r="N6713" s="33" t="s">
        <v>20</v>
      </c>
      <c r="O6713" s="33" t="s">
        <v>7386</v>
      </c>
      <c r="P6713" s="33" t="s">
        <v>947</v>
      </c>
      <c r="Q6713" s="33" t="s">
        <v>29986</v>
      </c>
      <c r="R6713"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13" s="33" t="s">
        <v>93</v>
      </c>
      <c r="T6713" s="33" t="s">
        <v>21</v>
      </c>
      <c r="U6713" s="33" t="s">
        <v>26689</v>
      </c>
      <c r="AA6713" s="33" t="s">
        <v>42842</v>
      </c>
      <c r="AB6713" s="33">
        <v>1728</v>
      </c>
      <c r="AC6713" s="103">
        <v>14898</v>
      </c>
    </row>
    <row r="6714" spans="1:29" ht="13" customHeight="1" x14ac:dyDescent="0.2">
      <c r="A6714" s="1" t="s">
        <v>7392</v>
      </c>
      <c r="B6714" s="33">
        <v>40</v>
      </c>
      <c r="C6714" s="33" t="s">
        <v>13</v>
      </c>
      <c r="D6714" s="1" t="s">
        <v>23</v>
      </c>
      <c r="F6714" s="94">
        <v>41856</v>
      </c>
      <c r="G6714" s="33" t="s">
        <v>7393</v>
      </c>
      <c r="H6714" s="33" t="s">
        <v>2583</v>
      </c>
      <c r="I6714" s="33" t="s">
        <v>55</v>
      </c>
      <c r="J6714" s="62" t="s">
        <v>2584</v>
      </c>
      <c r="K6714" s="33" t="s">
        <v>2585</v>
      </c>
      <c r="L6714" s="33" t="s">
        <v>7394</v>
      </c>
      <c r="M6714" s="1" t="s">
        <v>48505</v>
      </c>
      <c r="N6714" s="33" t="s">
        <v>20</v>
      </c>
      <c r="O6714" s="33" t="s">
        <v>7395</v>
      </c>
      <c r="P6714" s="33" t="s">
        <v>947</v>
      </c>
      <c r="Q6714" s="33" t="s">
        <v>29986</v>
      </c>
      <c r="R6714" s="39" t="str">
        <f>HYPERLINK("http://www.newsherald.com/news/crime-public-safety/man-shot-during-standoff-dies-1.357594","http://www.newsherald.com/news/crime-public-safety/man-shot-during-standoff-dies-1.357594")</f>
        <v>http://www.newsherald.com/news/crime-public-safety/man-shot-during-standoff-dies-1.357594</v>
      </c>
      <c r="S6714" s="33" t="s">
        <v>93</v>
      </c>
      <c r="T6714" s="33" t="s">
        <v>21</v>
      </c>
      <c r="U6714" s="33" t="s">
        <v>26689</v>
      </c>
      <c r="AA6714" s="33" t="s">
        <v>42842</v>
      </c>
      <c r="AB6714" s="33">
        <v>1729</v>
      </c>
      <c r="AC6714" s="103">
        <v>14896</v>
      </c>
    </row>
    <row r="6715" spans="1:29" ht="13" customHeight="1" x14ac:dyDescent="0.2">
      <c r="A6715" s="1" t="s">
        <v>7387</v>
      </c>
      <c r="B6715" s="33">
        <v>55</v>
      </c>
      <c r="C6715" s="33" t="s">
        <v>13</v>
      </c>
      <c r="D6715" s="1" t="s">
        <v>23</v>
      </c>
      <c r="F6715" s="94">
        <v>41856</v>
      </c>
      <c r="G6715" s="33" t="s">
        <v>7388</v>
      </c>
      <c r="H6715" s="33" t="s">
        <v>6006</v>
      </c>
      <c r="I6715" s="33" t="s">
        <v>224</v>
      </c>
      <c r="J6715" s="62" t="s">
        <v>7389</v>
      </c>
      <c r="K6715" s="33" t="s">
        <v>106</v>
      </c>
      <c r="L6715" s="33" t="s">
        <v>7390</v>
      </c>
      <c r="M6715" s="1" t="s">
        <v>48506</v>
      </c>
      <c r="N6715" s="33" t="s">
        <v>20</v>
      </c>
      <c r="O6715" s="33" t="s">
        <v>36694</v>
      </c>
      <c r="P6715" s="33" t="s">
        <v>947</v>
      </c>
      <c r="Q6715" s="33" t="s">
        <v>29986</v>
      </c>
      <c r="R6715" s="39" t="s">
        <v>7391</v>
      </c>
      <c r="S6715" s="33" t="s">
        <v>22</v>
      </c>
      <c r="T6715" s="33" t="s">
        <v>21</v>
      </c>
      <c r="U6715" s="33" t="s">
        <v>26488</v>
      </c>
      <c r="AA6715" s="33" t="s">
        <v>42843</v>
      </c>
      <c r="AB6715" s="33">
        <v>1733</v>
      </c>
      <c r="AC6715" s="103">
        <v>14899</v>
      </c>
    </row>
    <row r="6716" spans="1:29" ht="13" customHeight="1" x14ac:dyDescent="0.2">
      <c r="A6716" s="33" t="s">
        <v>7364</v>
      </c>
      <c r="B6716" s="33">
        <v>19</v>
      </c>
      <c r="C6716" s="33" t="s">
        <v>13</v>
      </c>
      <c r="D6716" s="33" t="s">
        <v>78</v>
      </c>
      <c r="E6716" s="33" t="s">
        <v>7365</v>
      </c>
      <c r="F6716" s="94">
        <v>41856</v>
      </c>
      <c r="G6716" s="33" t="s">
        <v>7366</v>
      </c>
      <c r="H6716" s="33" t="s">
        <v>2297</v>
      </c>
      <c r="I6716" s="33" t="s">
        <v>366</v>
      </c>
      <c r="J6716" s="62" t="s">
        <v>3804</v>
      </c>
      <c r="K6716" s="33" t="s">
        <v>2297</v>
      </c>
      <c r="L6716" s="33" t="s">
        <v>3095</v>
      </c>
      <c r="M6716" s="1" t="s">
        <v>46198</v>
      </c>
      <c r="N6716" s="33" t="s">
        <v>20</v>
      </c>
      <c r="O6716" s="33" t="s">
        <v>7367</v>
      </c>
      <c r="P6716" s="33" t="s">
        <v>26659</v>
      </c>
      <c r="Q6716" s="33" t="s">
        <v>26660</v>
      </c>
      <c r="R6716" s="39" t="s">
        <v>7368</v>
      </c>
      <c r="S6716" s="33" t="s">
        <v>93</v>
      </c>
      <c r="T6716" s="33" t="s">
        <v>45897</v>
      </c>
      <c r="U6716" s="51" t="s">
        <v>49804</v>
      </c>
      <c r="Z6716" s="33" t="s">
        <v>42353</v>
      </c>
      <c r="AA6716" s="33" t="s">
        <v>42842</v>
      </c>
      <c r="AB6716" s="33">
        <v>1731</v>
      </c>
      <c r="AC6716" s="103">
        <v>14895</v>
      </c>
    </row>
    <row r="6717" spans="1:29" ht="13" customHeight="1" x14ac:dyDescent="0.2">
      <c r="A6717" s="33" t="s">
        <v>7369</v>
      </c>
      <c r="B6717" s="33">
        <v>22</v>
      </c>
      <c r="C6717" s="33" t="s">
        <v>13</v>
      </c>
      <c r="D6717" s="33" t="s">
        <v>78</v>
      </c>
      <c r="E6717" s="33" t="s">
        <v>7370</v>
      </c>
      <c r="F6717" s="94">
        <v>41856</v>
      </c>
      <c r="G6717" s="33" t="s">
        <v>7371</v>
      </c>
      <c r="H6717" s="33" t="s">
        <v>7372</v>
      </c>
      <c r="I6717" s="33" t="s">
        <v>62</v>
      </c>
      <c r="J6717" s="62" t="s">
        <v>7373</v>
      </c>
      <c r="K6717" s="33" t="s">
        <v>4535</v>
      </c>
      <c r="L6717" s="33" t="s">
        <v>7374</v>
      </c>
      <c r="M6717" s="1" t="s">
        <v>48507</v>
      </c>
      <c r="N6717" s="33" t="s">
        <v>20</v>
      </c>
      <c r="O6717" s="33" t="s">
        <v>7375</v>
      </c>
      <c r="P6717" s="33" t="s">
        <v>49738</v>
      </c>
      <c r="Q6717" s="33" t="s">
        <v>29986</v>
      </c>
      <c r="R6717" s="39" t="s">
        <v>7376</v>
      </c>
      <c r="S6717" s="33" t="s">
        <v>93</v>
      </c>
      <c r="T6717" s="33" t="s">
        <v>45897</v>
      </c>
      <c r="U6717" s="33" t="s">
        <v>39851</v>
      </c>
      <c r="AA6717" s="33" t="s">
        <v>42844</v>
      </c>
      <c r="AB6717" s="33">
        <v>1730</v>
      </c>
      <c r="AC6717" s="103">
        <v>14900</v>
      </c>
    </row>
    <row r="6718" spans="1:29" ht="13" customHeight="1" x14ac:dyDescent="0.2">
      <c r="A6718" s="33" t="s">
        <v>7377</v>
      </c>
      <c r="B6718" s="33">
        <v>35</v>
      </c>
      <c r="C6718" s="33" t="s">
        <v>13</v>
      </c>
      <c r="D6718" s="33" t="s">
        <v>78</v>
      </c>
      <c r="E6718" s="33" t="s">
        <v>7378</v>
      </c>
      <c r="F6718" s="94">
        <v>41856</v>
      </c>
      <c r="G6718" s="33" t="s">
        <v>7379</v>
      </c>
      <c r="H6718" s="33" t="s">
        <v>7380</v>
      </c>
      <c r="I6718" s="33" t="s">
        <v>55</v>
      </c>
      <c r="J6718" s="62" t="s">
        <v>7381</v>
      </c>
      <c r="K6718" s="33" t="s">
        <v>147</v>
      </c>
      <c r="L6718" s="33" t="s">
        <v>148</v>
      </c>
      <c r="M6718" s="1" t="s">
        <v>46168</v>
      </c>
      <c r="N6718" s="33" t="s">
        <v>20</v>
      </c>
      <c r="O6718" s="33" t="s">
        <v>7382</v>
      </c>
      <c r="P6718" s="33" t="s">
        <v>947</v>
      </c>
      <c r="Q6718" s="33" t="s">
        <v>29986</v>
      </c>
      <c r="R6718" s="39" t="str">
        <f>HYPERLINK("http://www.local10.com/news/1-killed-in-policeinvolved-shooting-in-miami-springs/26847256","http://www.local10.com/news/1-killed-in-policeinvolved-shooting-in-miami-springs/26847256")</f>
        <v>http://www.local10.com/news/1-killed-in-policeinvolved-shooting-in-miami-springs/26847256</v>
      </c>
      <c r="S6718" s="33" t="s">
        <v>22</v>
      </c>
      <c r="T6718" s="33" t="s">
        <v>45897</v>
      </c>
      <c r="U6718" s="51" t="s">
        <v>49804</v>
      </c>
      <c r="AA6718" s="33" t="s">
        <v>42844</v>
      </c>
      <c r="AB6718" s="33">
        <v>1732</v>
      </c>
      <c r="AC6718" s="103">
        <v>14772</v>
      </c>
    </row>
    <row r="6719" spans="1:29" ht="13" customHeight="1" x14ac:dyDescent="0.2">
      <c r="A6719" s="33" t="s">
        <v>7397</v>
      </c>
      <c r="B6719" s="33">
        <v>28</v>
      </c>
      <c r="C6719" s="33" t="s">
        <v>13</v>
      </c>
      <c r="D6719" s="33" t="s">
        <v>41</v>
      </c>
      <c r="E6719" s="33" t="s">
        <v>7398</v>
      </c>
      <c r="F6719" s="94">
        <v>41855</v>
      </c>
      <c r="G6719" s="33" t="s">
        <v>7399</v>
      </c>
      <c r="H6719" s="33" t="s">
        <v>863</v>
      </c>
      <c r="I6719" s="33" t="s">
        <v>177</v>
      </c>
      <c r="J6719" s="62" t="s">
        <v>4964</v>
      </c>
      <c r="K6719" s="33" t="s">
        <v>430</v>
      </c>
      <c r="L6719" s="33" t="s">
        <v>7400</v>
      </c>
      <c r="M6719" s="1" t="s">
        <v>46591</v>
      </c>
      <c r="N6719" s="33" t="s">
        <v>20</v>
      </c>
      <c r="O6719" s="33" t="s">
        <v>7401</v>
      </c>
      <c r="P6719" s="33" t="s">
        <v>947</v>
      </c>
      <c r="Q6719" s="33" t="s">
        <v>29986</v>
      </c>
      <c r="R6719" s="39" t="s">
        <v>7402</v>
      </c>
      <c r="S6719" s="33" t="s">
        <v>93</v>
      </c>
      <c r="T6719" s="33" t="s">
        <v>350</v>
      </c>
      <c r="U6719" s="33" t="s">
        <v>42859</v>
      </c>
      <c r="AA6719" s="33" t="s">
        <v>42844</v>
      </c>
      <c r="AB6719" s="33">
        <v>1727</v>
      </c>
      <c r="AC6719" s="103">
        <v>14893</v>
      </c>
    </row>
    <row r="6720" spans="1:29" ht="13" customHeight="1" x14ac:dyDescent="0.2">
      <c r="A6720" s="33" t="s">
        <v>7403</v>
      </c>
      <c r="B6720" s="33">
        <v>20</v>
      </c>
      <c r="C6720" s="33" t="s">
        <v>13</v>
      </c>
      <c r="D6720" s="33" t="s">
        <v>14</v>
      </c>
      <c r="F6720" s="94">
        <v>41854</v>
      </c>
      <c r="G6720" s="33" t="s">
        <v>7404</v>
      </c>
      <c r="H6720" s="33" t="s">
        <v>3276</v>
      </c>
      <c r="I6720" s="33" t="s">
        <v>121</v>
      </c>
      <c r="J6720" s="62" t="s">
        <v>7405</v>
      </c>
      <c r="K6720" s="33" t="s">
        <v>3278</v>
      </c>
      <c r="L6720" s="33" t="s">
        <v>4508</v>
      </c>
      <c r="M6720" s="1" t="s">
        <v>46504</v>
      </c>
      <c r="N6720" s="33" t="s">
        <v>20</v>
      </c>
      <c r="O6720" s="33" t="s">
        <v>7406</v>
      </c>
      <c r="P6720" s="33" t="s">
        <v>947</v>
      </c>
      <c r="Q6720" s="33" t="s">
        <v>29986</v>
      </c>
      <c r="R6720" s="39" t="s">
        <v>7407</v>
      </c>
      <c r="S6720" s="33" t="s">
        <v>93</v>
      </c>
      <c r="T6720" s="33" t="s">
        <v>21</v>
      </c>
      <c r="U6720" s="33" t="s">
        <v>26689</v>
      </c>
      <c r="AA6720" s="33" t="s">
        <v>42842</v>
      </c>
      <c r="AB6720" s="33">
        <v>1721</v>
      </c>
      <c r="AC6720" s="103">
        <v>14889</v>
      </c>
    </row>
    <row r="6721" spans="1:29" ht="13" customHeight="1" x14ac:dyDescent="0.2">
      <c r="A6721" s="33" t="s">
        <v>7417</v>
      </c>
      <c r="B6721" s="33">
        <v>27</v>
      </c>
      <c r="C6721" s="33" t="s">
        <v>13</v>
      </c>
      <c r="D6721" s="33" t="s">
        <v>30</v>
      </c>
      <c r="E6721" s="33" t="s">
        <v>7418</v>
      </c>
      <c r="F6721" s="94">
        <v>41854</v>
      </c>
      <c r="G6721" s="33" t="s">
        <v>7419</v>
      </c>
      <c r="H6721" s="33" t="s">
        <v>7420</v>
      </c>
      <c r="I6721" s="33" t="s">
        <v>341</v>
      </c>
      <c r="J6721" s="62" t="s">
        <v>7421</v>
      </c>
      <c r="K6721" s="33" t="s">
        <v>5072</v>
      </c>
      <c r="L6721" s="33" t="s">
        <v>7422</v>
      </c>
      <c r="M6721" s="1" t="s">
        <v>46369</v>
      </c>
      <c r="N6721" s="33" t="s">
        <v>20</v>
      </c>
      <c r="O6721" s="33" t="s">
        <v>7423</v>
      </c>
      <c r="P6721" s="33" t="s">
        <v>947</v>
      </c>
      <c r="Q6721" s="33" t="s">
        <v>29986</v>
      </c>
      <c r="R6721" s="39" t="s">
        <v>7424</v>
      </c>
      <c r="S6721" s="33" t="s">
        <v>93</v>
      </c>
      <c r="T6721" s="33" t="s">
        <v>21</v>
      </c>
      <c r="U6721" s="33" t="s">
        <v>26682</v>
      </c>
      <c r="AA6721" s="33" t="s">
        <v>42843</v>
      </c>
      <c r="AB6721" s="33">
        <v>1723</v>
      </c>
      <c r="AC6721" s="103">
        <v>14891</v>
      </c>
    </row>
    <row r="6722" spans="1:29" ht="13" customHeight="1" x14ac:dyDescent="0.2">
      <c r="A6722" s="33" t="s">
        <v>7425</v>
      </c>
      <c r="B6722" s="33">
        <v>49</v>
      </c>
      <c r="C6722" s="33" t="s">
        <v>13</v>
      </c>
      <c r="D6722" s="33" t="s">
        <v>30</v>
      </c>
      <c r="E6722" s="33" t="s">
        <v>7426</v>
      </c>
      <c r="F6722" s="94">
        <v>41854</v>
      </c>
      <c r="G6722" s="33" t="s">
        <v>7427</v>
      </c>
      <c r="H6722" s="33" t="s">
        <v>671</v>
      </c>
      <c r="I6722" s="33" t="s">
        <v>66</v>
      </c>
      <c r="J6722" s="62">
        <v>77041</v>
      </c>
      <c r="K6722" s="33" t="s">
        <v>512</v>
      </c>
      <c r="L6722" s="33" t="s">
        <v>513</v>
      </c>
      <c r="M6722" s="1" t="s">
        <v>46076</v>
      </c>
      <c r="N6722" s="33" t="s">
        <v>20</v>
      </c>
      <c r="O6722" s="33" t="s">
        <v>7428</v>
      </c>
      <c r="P6722" s="33" t="s">
        <v>947</v>
      </c>
      <c r="Q6722" s="33" t="s">
        <v>29986</v>
      </c>
      <c r="R6722" s="39" t="s">
        <v>7429</v>
      </c>
      <c r="S6722" s="33" t="s">
        <v>22</v>
      </c>
      <c r="T6722" s="33" t="s">
        <v>21</v>
      </c>
      <c r="U6722" s="33" t="s">
        <v>26689</v>
      </c>
      <c r="AA6722" s="33" t="s">
        <v>42844</v>
      </c>
      <c r="AB6722" s="33">
        <v>1722</v>
      </c>
      <c r="AC6722" s="103">
        <v>14887</v>
      </c>
    </row>
    <row r="6723" spans="1:29" ht="13" customHeight="1" x14ac:dyDescent="0.2">
      <c r="A6723" s="33" t="s">
        <v>7430</v>
      </c>
      <c r="B6723" s="33">
        <v>49</v>
      </c>
      <c r="C6723" s="33" t="s">
        <v>13</v>
      </c>
      <c r="D6723" s="33" t="s">
        <v>30</v>
      </c>
      <c r="E6723" s="33" t="s">
        <v>7431</v>
      </c>
      <c r="F6723" s="94">
        <v>41854</v>
      </c>
      <c r="G6723" s="33" t="s">
        <v>7432</v>
      </c>
      <c r="H6723" s="33" t="s">
        <v>7433</v>
      </c>
      <c r="I6723" s="33" t="s">
        <v>4021</v>
      </c>
      <c r="J6723" s="62" t="s">
        <v>7434</v>
      </c>
      <c r="K6723" s="33" t="s">
        <v>6360</v>
      </c>
      <c r="L6723" s="33" t="s">
        <v>4024</v>
      </c>
      <c r="M6723" s="1" t="s">
        <v>48352</v>
      </c>
      <c r="N6723" s="33" t="s">
        <v>20</v>
      </c>
      <c r="O6723" s="33" t="s">
        <v>36695</v>
      </c>
      <c r="P6723" s="33" t="s">
        <v>947</v>
      </c>
      <c r="Q6723" s="33" t="s">
        <v>29986</v>
      </c>
      <c r="R6723"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23" s="33" t="s">
        <v>93</v>
      </c>
      <c r="T6723" s="33" t="s">
        <v>21</v>
      </c>
      <c r="U6723" s="33" t="s">
        <v>26488</v>
      </c>
      <c r="AA6723" s="33" t="s">
        <v>42843</v>
      </c>
      <c r="AB6723" s="33">
        <v>1726</v>
      </c>
      <c r="AC6723" s="103">
        <v>14888</v>
      </c>
    </row>
    <row r="6724" spans="1:29" ht="13" customHeight="1" x14ac:dyDescent="0.2">
      <c r="A6724" s="33" t="s">
        <v>7408</v>
      </c>
      <c r="B6724" s="33">
        <v>23</v>
      </c>
      <c r="C6724" s="33" t="s">
        <v>13</v>
      </c>
      <c r="D6724" s="33" t="s">
        <v>78</v>
      </c>
      <c r="E6724" s="33" t="s">
        <v>7409</v>
      </c>
      <c r="F6724" s="94">
        <v>41854</v>
      </c>
      <c r="G6724" s="33" t="s">
        <v>7410</v>
      </c>
      <c r="H6724" s="33" t="s">
        <v>554</v>
      </c>
      <c r="I6724" s="33" t="s">
        <v>38</v>
      </c>
      <c r="J6724" s="62" t="s">
        <v>5119</v>
      </c>
      <c r="K6724" s="33" t="s">
        <v>555</v>
      </c>
      <c r="L6724" s="33" t="s">
        <v>229</v>
      </c>
      <c r="M6724" s="1" t="s">
        <v>46020</v>
      </c>
      <c r="N6724" s="33" t="s">
        <v>20</v>
      </c>
      <c r="O6724" s="33" t="s">
        <v>7411</v>
      </c>
      <c r="P6724" s="33" t="s">
        <v>947</v>
      </c>
      <c r="Q6724" s="33" t="s">
        <v>29986</v>
      </c>
      <c r="R6724" s="39" t="s">
        <v>18970</v>
      </c>
      <c r="S6724" s="33" t="s">
        <v>93</v>
      </c>
      <c r="T6724" s="33" t="s">
        <v>45897</v>
      </c>
      <c r="U6724" s="51" t="s">
        <v>49804</v>
      </c>
      <c r="AA6724" s="33" t="s">
        <v>42842</v>
      </c>
      <c r="AB6724" s="33">
        <v>1725</v>
      </c>
      <c r="AC6724" s="103">
        <v>14890</v>
      </c>
    </row>
    <row r="6725" spans="1:29" ht="13" customHeight="1" x14ac:dyDescent="0.2">
      <c r="A6725" s="33" t="s">
        <v>7412</v>
      </c>
      <c r="B6725" s="33">
        <v>42</v>
      </c>
      <c r="C6725" s="33" t="s">
        <v>102</v>
      </c>
      <c r="D6725" s="33" t="s">
        <v>41</v>
      </c>
      <c r="E6725" s="33" t="s">
        <v>7413</v>
      </c>
      <c r="F6725" s="94">
        <v>41854</v>
      </c>
      <c r="G6725" s="33" t="s">
        <v>7414</v>
      </c>
      <c r="H6725" s="33" t="s">
        <v>628</v>
      </c>
      <c r="I6725" s="33" t="s">
        <v>38</v>
      </c>
      <c r="J6725" s="62" t="s">
        <v>7354</v>
      </c>
      <c r="K6725" s="33" t="s">
        <v>629</v>
      </c>
      <c r="L6725" s="33" t="s">
        <v>690</v>
      </c>
      <c r="M6725" s="1" t="s">
        <v>45952</v>
      </c>
      <c r="N6725" s="33" t="s">
        <v>20</v>
      </c>
      <c r="O6725" s="33" t="s">
        <v>7415</v>
      </c>
      <c r="P6725" s="33" t="s">
        <v>947</v>
      </c>
      <c r="Q6725" s="33" t="s">
        <v>29986</v>
      </c>
      <c r="R6725" s="39" t="s">
        <v>7416</v>
      </c>
      <c r="S6725" s="33" t="s">
        <v>22</v>
      </c>
      <c r="T6725" s="33" t="s">
        <v>45897</v>
      </c>
      <c r="U6725" s="33" t="s">
        <v>39851</v>
      </c>
      <c r="AA6725" s="33" t="s">
        <v>42844</v>
      </c>
      <c r="AB6725" s="33">
        <v>1724</v>
      </c>
      <c r="AC6725" s="103">
        <v>14886</v>
      </c>
    </row>
    <row r="6726" spans="1:29" ht="13" customHeight="1" x14ac:dyDescent="0.2">
      <c r="A6726" s="33" t="s">
        <v>7447</v>
      </c>
      <c r="B6726" s="33">
        <v>23</v>
      </c>
      <c r="C6726" s="33" t="s">
        <v>13</v>
      </c>
      <c r="D6726" s="33" t="s">
        <v>41</v>
      </c>
      <c r="F6726" s="94">
        <v>41853</v>
      </c>
      <c r="G6726" s="33" t="s">
        <v>7448</v>
      </c>
      <c r="H6726" s="33" t="s">
        <v>581</v>
      </c>
      <c r="I6726" s="33" t="s">
        <v>111</v>
      </c>
      <c r="J6726" s="62" t="s">
        <v>5656</v>
      </c>
      <c r="K6726" s="33" t="s">
        <v>582</v>
      </c>
      <c r="L6726" s="33" t="s">
        <v>583</v>
      </c>
      <c r="M6726" s="1" t="s">
        <v>45935</v>
      </c>
      <c r="N6726" s="33" t="s">
        <v>20</v>
      </c>
      <c r="O6726" s="33" t="s">
        <v>7449</v>
      </c>
      <c r="P6726" s="33" t="s">
        <v>947</v>
      </c>
      <c r="Q6726" s="33" t="s">
        <v>29986</v>
      </c>
      <c r="R6726" s="39" t="s">
        <v>7450</v>
      </c>
      <c r="S6726" s="33" t="s">
        <v>93</v>
      </c>
      <c r="T6726" s="33" t="s">
        <v>21</v>
      </c>
      <c r="U6726" s="33" t="s">
        <v>26689</v>
      </c>
      <c r="AA6726" s="33" t="s">
        <v>42842</v>
      </c>
      <c r="AB6726" s="33">
        <v>1718</v>
      </c>
      <c r="AC6726" s="103">
        <v>14880</v>
      </c>
    </row>
    <row r="6727" spans="1:29" ht="13" customHeight="1" x14ac:dyDescent="0.2">
      <c r="A6727" s="33" t="s">
        <v>7440</v>
      </c>
      <c r="B6727" s="33">
        <v>24</v>
      </c>
      <c r="C6727" s="33" t="s">
        <v>13</v>
      </c>
      <c r="D6727" s="33" t="s">
        <v>41</v>
      </c>
      <c r="E6727" s="33" t="s">
        <v>7441</v>
      </c>
      <c r="F6727" s="94">
        <v>41853</v>
      </c>
      <c r="G6727" s="33" t="s">
        <v>7442</v>
      </c>
      <c r="H6727" s="33" t="s">
        <v>7443</v>
      </c>
      <c r="I6727" s="33" t="s">
        <v>38</v>
      </c>
      <c r="J6727" s="62" t="s">
        <v>7444</v>
      </c>
      <c r="K6727" s="33" t="s">
        <v>91</v>
      </c>
      <c r="L6727" s="33" t="s">
        <v>383</v>
      </c>
      <c r="M6727" s="1" t="s">
        <v>45973</v>
      </c>
      <c r="N6727" s="33" t="s">
        <v>20</v>
      </c>
      <c r="O6727" s="33" t="s">
        <v>7445</v>
      </c>
      <c r="P6727" s="33" t="s">
        <v>947</v>
      </c>
      <c r="Q6727" s="33" t="s">
        <v>29986</v>
      </c>
      <c r="R6727" s="39" t="s">
        <v>7446</v>
      </c>
      <c r="S6727" s="33" t="s">
        <v>93</v>
      </c>
      <c r="T6727" s="33" t="s">
        <v>21</v>
      </c>
      <c r="U6727" s="33" t="s">
        <v>26689</v>
      </c>
      <c r="AA6727" s="33" t="s">
        <v>42844</v>
      </c>
      <c r="AB6727" s="33">
        <v>1716</v>
      </c>
      <c r="AC6727" s="103">
        <v>14879</v>
      </c>
    </row>
    <row r="6728" spans="1:29" ht="13" customHeight="1" x14ac:dyDescent="0.2">
      <c r="A6728" s="33" t="s">
        <v>7451</v>
      </c>
      <c r="B6728" s="33">
        <v>28</v>
      </c>
      <c r="C6728" s="33" t="s">
        <v>13</v>
      </c>
      <c r="D6728" s="33" t="s">
        <v>41</v>
      </c>
      <c r="F6728" s="94">
        <v>41853</v>
      </c>
      <c r="G6728" s="33" t="s">
        <v>7452</v>
      </c>
      <c r="H6728" s="33" t="s">
        <v>7453</v>
      </c>
      <c r="I6728" s="33" t="s">
        <v>111</v>
      </c>
      <c r="J6728" s="62" t="s">
        <v>7454</v>
      </c>
      <c r="K6728" s="33" t="s">
        <v>7455</v>
      </c>
      <c r="L6728" s="33" t="s">
        <v>7456</v>
      </c>
      <c r="M6728" s="1" t="s">
        <v>48508</v>
      </c>
      <c r="N6728" s="33" t="s">
        <v>20</v>
      </c>
      <c r="O6728" s="33" t="s">
        <v>7457</v>
      </c>
      <c r="P6728" s="33" t="s">
        <v>947</v>
      </c>
      <c r="Q6728" s="33" t="s">
        <v>29986</v>
      </c>
      <c r="R6728" s="39" t="s">
        <v>7458</v>
      </c>
      <c r="S6728" s="33" t="s">
        <v>22</v>
      </c>
      <c r="T6728" s="33" t="s">
        <v>21</v>
      </c>
      <c r="U6728" s="33" t="s">
        <v>26689</v>
      </c>
      <c r="AA6728" s="33" t="s">
        <v>42843</v>
      </c>
      <c r="AB6728" s="33">
        <v>1717</v>
      </c>
      <c r="AC6728" s="103">
        <v>14881</v>
      </c>
    </row>
    <row r="6729" spans="1:29" ht="13" customHeight="1" x14ac:dyDescent="0.2">
      <c r="A6729" s="33" t="s">
        <v>7459</v>
      </c>
      <c r="B6729" s="33">
        <v>40</v>
      </c>
      <c r="C6729" s="33" t="s">
        <v>13</v>
      </c>
      <c r="D6729" s="33" t="s">
        <v>30</v>
      </c>
      <c r="F6729" s="94">
        <v>41853</v>
      </c>
      <c r="G6729" s="33" t="s">
        <v>7460</v>
      </c>
      <c r="H6729" s="33" t="s">
        <v>1641</v>
      </c>
      <c r="I6729" s="33" t="s">
        <v>38</v>
      </c>
      <c r="J6729" s="62" t="s">
        <v>7461</v>
      </c>
      <c r="K6729" s="33" t="s">
        <v>1643</v>
      </c>
      <c r="L6729" s="33" t="s">
        <v>894</v>
      </c>
      <c r="M6729" s="1" t="s">
        <v>45955</v>
      </c>
      <c r="N6729" s="33" t="s">
        <v>20</v>
      </c>
      <c r="O6729" s="33" t="s">
        <v>7462</v>
      </c>
      <c r="P6729" s="33" t="s">
        <v>947</v>
      </c>
      <c r="Q6729" s="33" t="s">
        <v>29986</v>
      </c>
      <c r="R6729" s="39" t="s">
        <v>7463</v>
      </c>
      <c r="S6729" s="33" t="s">
        <v>93</v>
      </c>
      <c r="T6729" s="33" t="s">
        <v>21</v>
      </c>
      <c r="U6729" s="33" t="s">
        <v>26682</v>
      </c>
      <c r="AA6729" s="33" t="s">
        <v>42844</v>
      </c>
      <c r="AB6729" s="33">
        <v>1719</v>
      </c>
      <c r="AC6729" s="103">
        <v>14878</v>
      </c>
    </row>
    <row r="6730" spans="1:29" ht="13" customHeight="1" x14ac:dyDescent="0.2">
      <c r="A6730" s="33" t="s">
        <v>7435</v>
      </c>
      <c r="B6730" s="33">
        <v>37</v>
      </c>
      <c r="C6730" s="33" t="s">
        <v>13</v>
      </c>
      <c r="D6730" s="33" t="s">
        <v>41</v>
      </c>
      <c r="E6730" s="33" t="s">
        <v>7436</v>
      </c>
      <c r="F6730" s="94">
        <v>41853</v>
      </c>
      <c r="G6730" s="33" t="s">
        <v>7437</v>
      </c>
      <c r="H6730" s="33" t="s">
        <v>91</v>
      </c>
      <c r="I6730" s="33" t="s">
        <v>38</v>
      </c>
      <c r="J6730" s="62" t="s">
        <v>7225</v>
      </c>
      <c r="K6730" s="33" t="s">
        <v>91</v>
      </c>
      <c r="L6730" s="33" t="s">
        <v>92</v>
      </c>
      <c r="M6730" s="1" t="s">
        <v>45984</v>
      </c>
      <c r="N6730" s="33" t="s">
        <v>2896</v>
      </c>
      <c r="O6730" s="33" t="s">
        <v>7438</v>
      </c>
      <c r="P6730" s="33" t="s">
        <v>45771</v>
      </c>
      <c r="Q6730" s="33" t="s">
        <v>29986</v>
      </c>
      <c r="R6730" s="39" t="s">
        <v>7439</v>
      </c>
      <c r="S6730" s="33" t="s">
        <v>509</v>
      </c>
      <c r="T6730" s="33" t="s">
        <v>45897</v>
      </c>
      <c r="U6730" s="51" t="s">
        <v>49804</v>
      </c>
      <c r="AA6730" s="33" t="s">
        <v>42842</v>
      </c>
      <c r="AB6730" s="33">
        <v>1720</v>
      </c>
      <c r="AC6730" s="103">
        <v>14882</v>
      </c>
    </row>
    <row r="6731" spans="1:29" ht="13" customHeight="1" x14ac:dyDescent="0.2">
      <c r="A6731" s="33" t="s">
        <v>7464</v>
      </c>
      <c r="B6731" s="33">
        <v>27</v>
      </c>
      <c r="C6731" s="33" t="s">
        <v>13</v>
      </c>
      <c r="D6731" s="33" t="s">
        <v>78</v>
      </c>
      <c r="F6731" s="94">
        <v>41852</v>
      </c>
      <c r="G6731" s="33" t="s">
        <v>7465</v>
      </c>
      <c r="H6731" s="33" t="s">
        <v>7466</v>
      </c>
      <c r="I6731" s="33" t="s">
        <v>159</v>
      </c>
      <c r="J6731" s="62" t="s">
        <v>7467</v>
      </c>
      <c r="K6731" s="33" t="s">
        <v>1450</v>
      </c>
      <c r="L6731" s="33" t="s">
        <v>7468</v>
      </c>
      <c r="M6731" s="1" t="s">
        <v>48031</v>
      </c>
      <c r="N6731" s="33" t="s">
        <v>20</v>
      </c>
      <c r="O6731" s="33" t="s">
        <v>7469</v>
      </c>
      <c r="P6731" s="33" t="s">
        <v>947</v>
      </c>
      <c r="Q6731" s="33" t="s">
        <v>29986</v>
      </c>
      <c r="R6731" s="39" t="str">
        <f>HYPERLINK("http://www.ajc.com/news/news/police-investigating-shooting-in-east-point/ngsX4/","http://www.ajc.com/news/news/police-investigating-shooting-in-east-point/ngsX4/")</f>
        <v>http://www.ajc.com/news/news/police-investigating-shooting-in-east-point/ngsX4/</v>
      </c>
      <c r="S6731" s="33" t="s">
        <v>93</v>
      </c>
      <c r="T6731" s="33" t="s">
        <v>21</v>
      </c>
      <c r="U6731" s="33" t="s">
        <v>26689</v>
      </c>
      <c r="AA6731" s="33" t="s">
        <v>42844</v>
      </c>
      <c r="AB6731" s="33">
        <v>1712</v>
      </c>
      <c r="AC6731" s="103">
        <v>14871</v>
      </c>
    </row>
    <row r="6732" spans="1:29" ht="13" customHeight="1" x14ac:dyDescent="0.2">
      <c r="A6732" s="1" t="s">
        <v>2989</v>
      </c>
      <c r="B6732" s="33">
        <v>41</v>
      </c>
      <c r="C6732" s="33" t="s">
        <v>13</v>
      </c>
      <c r="D6732" s="1" t="s">
        <v>23</v>
      </c>
      <c r="F6732" s="94">
        <v>41852</v>
      </c>
      <c r="G6732" s="33" t="s">
        <v>7481</v>
      </c>
      <c r="H6732" s="33" t="s">
        <v>1030</v>
      </c>
      <c r="I6732" s="33" t="s">
        <v>373</v>
      </c>
      <c r="J6732" s="62" t="s">
        <v>7482</v>
      </c>
      <c r="K6732" s="33" t="s">
        <v>1030</v>
      </c>
      <c r="L6732" s="33" t="s">
        <v>1031</v>
      </c>
      <c r="M6732" s="1" t="s">
        <v>45971</v>
      </c>
      <c r="N6732" s="33" t="s">
        <v>20</v>
      </c>
      <c r="O6732" s="33" t="s">
        <v>36696</v>
      </c>
      <c r="P6732" s="33" t="s">
        <v>947</v>
      </c>
      <c r="Q6732" s="33" t="s">
        <v>29986</v>
      </c>
      <c r="R6732" s="39" t="s">
        <v>7483</v>
      </c>
      <c r="S6732" s="33" t="s">
        <v>93</v>
      </c>
      <c r="T6732" s="33" t="s">
        <v>21</v>
      </c>
      <c r="U6732" s="33" t="s">
        <v>26689</v>
      </c>
      <c r="AA6732" s="33" t="s">
        <v>42842</v>
      </c>
      <c r="AB6732" s="33">
        <v>1713</v>
      </c>
      <c r="AC6732" s="103">
        <v>14874</v>
      </c>
    </row>
    <row r="6733" spans="1:29" ht="13" customHeight="1" x14ac:dyDescent="0.2">
      <c r="A6733" s="33" t="s">
        <v>7477</v>
      </c>
      <c r="B6733" s="33">
        <v>54</v>
      </c>
      <c r="C6733" s="33" t="s">
        <v>13</v>
      </c>
      <c r="D6733" s="33" t="s">
        <v>41</v>
      </c>
      <c r="E6733" s="33" t="s">
        <v>7478</v>
      </c>
      <c r="F6733" s="94">
        <v>41852</v>
      </c>
      <c r="G6733" s="33" t="s">
        <v>7479</v>
      </c>
      <c r="H6733" s="33" t="s">
        <v>7443</v>
      </c>
      <c r="I6733" s="33" t="s">
        <v>38</v>
      </c>
      <c r="J6733" s="62" t="s">
        <v>7444</v>
      </c>
      <c r="K6733" s="33" t="s">
        <v>91</v>
      </c>
      <c r="L6733" s="33" t="s">
        <v>383</v>
      </c>
      <c r="M6733" s="1" t="s">
        <v>45973</v>
      </c>
      <c r="N6733" s="33" t="s">
        <v>20</v>
      </c>
      <c r="O6733" s="33" t="s">
        <v>18966</v>
      </c>
      <c r="P6733" s="33" t="s">
        <v>947</v>
      </c>
      <c r="Q6733" s="33" t="s">
        <v>29986</v>
      </c>
      <c r="R6733" s="39" t="s">
        <v>7480</v>
      </c>
      <c r="S6733" s="33" t="s">
        <v>93</v>
      </c>
      <c r="T6733" s="33" t="s">
        <v>45897</v>
      </c>
      <c r="U6733" s="51" t="s">
        <v>49804</v>
      </c>
      <c r="AA6733" s="33" t="s">
        <v>42844</v>
      </c>
      <c r="AB6733" s="33">
        <v>1714</v>
      </c>
      <c r="AC6733" s="103">
        <v>14875</v>
      </c>
    </row>
    <row r="6734" spans="1:29" ht="13" customHeight="1" x14ac:dyDescent="0.2">
      <c r="A6734" s="33" t="s">
        <v>7470</v>
      </c>
      <c r="B6734" s="33">
        <v>42</v>
      </c>
      <c r="C6734" s="33" t="s">
        <v>13</v>
      </c>
      <c r="D6734" s="33" t="s">
        <v>78</v>
      </c>
      <c r="F6734" s="94">
        <v>41852</v>
      </c>
      <c r="G6734" s="33" t="s">
        <v>7471</v>
      </c>
      <c r="H6734" s="33" t="s">
        <v>7472</v>
      </c>
      <c r="I6734" s="33" t="s">
        <v>74</v>
      </c>
      <c r="J6734" s="62" t="s">
        <v>7473</v>
      </c>
      <c r="K6734" s="33" t="s">
        <v>1402</v>
      </c>
      <c r="L6734" s="33" t="s">
        <v>7474</v>
      </c>
      <c r="M6734" s="1" t="s">
        <v>47184</v>
      </c>
      <c r="N6734" s="33" t="s">
        <v>20</v>
      </c>
      <c r="O6734" s="33" t="s">
        <v>7475</v>
      </c>
      <c r="P6734" s="33" t="s">
        <v>947</v>
      </c>
      <c r="Q6734" s="33" t="s">
        <v>29986</v>
      </c>
      <c r="R6734" s="39" t="s">
        <v>7476</v>
      </c>
      <c r="S6734" s="33" t="s">
        <v>22</v>
      </c>
      <c r="T6734" s="33" t="s">
        <v>28</v>
      </c>
      <c r="U6734" s="33" t="s">
        <v>26487</v>
      </c>
      <c r="AA6734" s="33" t="s">
        <v>42844</v>
      </c>
      <c r="AB6734" s="33">
        <v>1715</v>
      </c>
      <c r="AC6734" s="103">
        <v>14876</v>
      </c>
    </row>
    <row r="6735" spans="1:29" ht="13" customHeight="1" x14ac:dyDescent="0.2">
      <c r="A6735" s="33" t="s">
        <v>7484</v>
      </c>
      <c r="B6735" s="33">
        <v>50</v>
      </c>
      <c r="C6735" s="33" t="s">
        <v>13</v>
      </c>
      <c r="D6735" s="33" t="s">
        <v>30</v>
      </c>
      <c r="E6735" s="33" t="s">
        <v>7485</v>
      </c>
      <c r="F6735" s="94">
        <v>41851</v>
      </c>
      <c r="G6735" s="33" t="s">
        <v>7486</v>
      </c>
      <c r="H6735" s="33" t="s">
        <v>529</v>
      </c>
      <c r="I6735" s="33" t="s">
        <v>66</v>
      </c>
      <c r="J6735" s="62" t="s">
        <v>7487</v>
      </c>
      <c r="K6735" s="33" t="s">
        <v>530</v>
      </c>
      <c r="L6735" s="33" t="s">
        <v>531</v>
      </c>
      <c r="M6735" s="1" t="s">
        <v>46041</v>
      </c>
      <c r="N6735" s="33" t="s">
        <v>20</v>
      </c>
      <c r="O6735" s="33" t="s">
        <v>7488</v>
      </c>
      <c r="P6735" s="33" t="s">
        <v>947</v>
      </c>
      <c r="Q6735" s="33" t="s">
        <v>29986</v>
      </c>
      <c r="R6735" s="39" t="s">
        <v>7489</v>
      </c>
      <c r="S6735" s="33" t="s">
        <v>93</v>
      </c>
      <c r="T6735" s="33" t="s">
        <v>21</v>
      </c>
      <c r="U6735" s="33" t="s">
        <v>26689</v>
      </c>
      <c r="AA6735" s="33" t="s">
        <v>42842</v>
      </c>
      <c r="AB6735" s="33">
        <v>1711</v>
      </c>
      <c r="AC6735" s="103">
        <v>14867</v>
      </c>
    </row>
    <row r="6736" spans="1:29" ht="13" customHeight="1" x14ac:dyDescent="0.2">
      <c r="A6736" s="33" t="s">
        <v>7504</v>
      </c>
      <c r="B6736" s="33">
        <v>41</v>
      </c>
      <c r="C6736" s="33" t="s">
        <v>13</v>
      </c>
      <c r="D6736" s="33" t="s">
        <v>30</v>
      </c>
      <c r="E6736" s="33" t="s">
        <v>7505</v>
      </c>
      <c r="F6736" s="94">
        <v>41850</v>
      </c>
      <c r="G6736" s="33" t="s">
        <v>7506</v>
      </c>
      <c r="H6736" s="33" t="s">
        <v>5458</v>
      </c>
      <c r="I6736" s="33" t="s">
        <v>337</v>
      </c>
      <c r="J6736" s="62" t="s">
        <v>7507</v>
      </c>
      <c r="K6736" s="33" t="s">
        <v>2894</v>
      </c>
      <c r="L6736" s="33" t="s">
        <v>5935</v>
      </c>
      <c r="M6736" s="1" t="s">
        <v>48454</v>
      </c>
      <c r="N6736" s="33" t="s">
        <v>20</v>
      </c>
      <c r="O6736" s="33" t="s">
        <v>7508</v>
      </c>
      <c r="P6736" s="33" t="s">
        <v>947</v>
      </c>
      <c r="Q6736" s="33" t="s">
        <v>29986</v>
      </c>
      <c r="R6736" s="39" t="s">
        <v>7509</v>
      </c>
      <c r="S6736" s="33" t="s">
        <v>22</v>
      </c>
      <c r="T6736" s="33" t="s">
        <v>21</v>
      </c>
      <c r="U6736" s="33" t="s">
        <v>26689</v>
      </c>
      <c r="AA6736" s="33" t="s">
        <v>42844</v>
      </c>
      <c r="AB6736" s="33">
        <v>1708</v>
      </c>
      <c r="AC6736" s="103">
        <v>14863</v>
      </c>
    </row>
    <row r="6737" spans="1:29" ht="13" customHeight="1" x14ac:dyDescent="0.2">
      <c r="A6737" s="1" t="s">
        <v>7499</v>
      </c>
      <c r="B6737" s="33">
        <v>42</v>
      </c>
      <c r="C6737" s="33" t="s">
        <v>13</v>
      </c>
      <c r="D6737" s="1" t="s">
        <v>23</v>
      </c>
      <c r="F6737" s="94">
        <v>41850</v>
      </c>
      <c r="G6737" s="33" t="s">
        <v>7500</v>
      </c>
      <c r="H6737" s="33" t="s">
        <v>1129</v>
      </c>
      <c r="I6737" s="33" t="s">
        <v>281</v>
      </c>
      <c r="J6737" s="62" t="s">
        <v>7501</v>
      </c>
      <c r="K6737" s="33" t="s">
        <v>1130</v>
      </c>
      <c r="L6737" s="33" t="s">
        <v>1131</v>
      </c>
      <c r="M6737" s="1" t="s">
        <v>46009</v>
      </c>
      <c r="N6737" s="33" t="s">
        <v>20</v>
      </c>
      <c r="O6737" s="33" t="s">
        <v>7502</v>
      </c>
      <c r="P6737" s="33" t="s">
        <v>22</v>
      </c>
      <c r="Q6737" s="33" t="s">
        <v>29986</v>
      </c>
      <c r="R6737" s="39" t="s">
        <v>7503</v>
      </c>
      <c r="S6737" s="33" t="s">
        <v>901</v>
      </c>
      <c r="T6737" s="33" t="s">
        <v>21</v>
      </c>
      <c r="U6737" s="33" t="s">
        <v>42888</v>
      </c>
      <c r="AA6737" s="33" t="s">
        <v>42842</v>
      </c>
      <c r="AB6737" s="33">
        <v>1707</v>
      </c>
      <c r="AC6737" s="103">
        <v>14866</v>
      </c>
    </row>
    <row r="6738" spans="1:29" ht="13" customHeight="1" x14ac:dyDescent="0.2">
      <c r="A6738" s="33" t="s">
        <v>7490</v>
      </c>
      <c r="B6738" s="33">
        <v>32</v>
      </c>
      <c r="C6738" s="33" t="s">
        <v>13</v>
      </c>
      <c r="D6738" s="33" t="s">
        <v>78</v>
      </c>
      <c r="F6738" s="94">
        <v>41850</v>
      </c>
      <c r="G6738" s="33" t="s">
        <v>7491</v>
      </c>
      <c r="H6738" s="33" t="s">
        <v>4835</v>
      </c>
      <c r="I6738" s="33" t="s">
        <v>224</v>
      </c>
      <c r="J6738" s="62" t="s">
        <v>5848</v>
      </c>
      <c r="K6738" s="33" t="s">
        <v>4835</v>
      </c>
      <c r="L6738" s="33" t="s">
        <v>5849</v>
      </c>
      <c r="M6738" s="1" t="s">
        <v>48450</v>
      </c>
      <c r="N6738" s="33" t="s">
        <v>20</v>
      </c>
      <c r="O6738" s="33" t="s">
        <v>7492</v>
      </c>
      <c r="P6738" s="33" t="s">
        <v>504</v>
      </c>
      <c r="Q6738" s="33" t="s">
        <v>29986</v>
      </c>
      <c r="R6738" s="39" t="s">
        <v>7493</v>
      </c>
      <c r="S6738" s="33" t="s">
        <v>93</v>
      </c>
      <c r="T6738" s="33" t="s">
        <v>350</v>
      </c>
      <c r="U6738" s="33" t="s">
        <v>42859</v>
      </c>
      <c r="AA6738" s="33" t="s">
        <v>42843</v>
      </c>
      <c r="AB6738" s="33">
        <v>1710</v>
      </c>
      <c r="AC6738" s="103">
        <v>14864</v>
      </c>
    </row>
    <row r="6739" spans="1:29" ht="13" customHeight="1" x14ac:dyDescent="0.2">
      <c r="A6739" s="1" t="s">
        <v>7494</v>
      </c>
      <c r="B6739" s="33">
        <v>52</v>
      </c>
      <c r="C6739" s="33" t="s">
        <v>13</v>
      </c>
      <c r="D6739" s="1" t="s">
        <v>23</v>
      </c>
      <c r="F6739" s="94">
        <v>41850</v>
      </c>
      <c r="G6739" s="33" t="s">
        <v>7495</v>
      </c>
      <c r="H6739" s="33" t="s">
        <v>2187</v>
      </c>
      <c r="I6739" s="33" t="s">
        <v>811</v>
      </c>
      <c r="J6739" s="62" t="s">
        <v>7496</v>
      </c>
      <c r="K6739" s="33" t="s">
        <v>2187</v>
      </c>
      <c r="L6739" s="33" t="s">
        <v>3268</v>
      </c>
      <c r="M6739" s="1" t="s">
        <v>45934</v>
      </c>
      <c r="N6739" s="33" t="s">
        <v>20</v>
      </c>
      <c r="O6739" s="33" t="s">
        <v>7497</v>
      </c>
      <c r="P6739" s="33" t="s">
        <v>45771</v>
      </c>
      <c r="Q6739" s="33" t="s">
        <v>29986</v>
      </c>
      <c r="R6739" s="39" t="s">
        <v>7498</v>
      </c>
      <c r="S6739" s="33" t="s">
        <v>901</v>
      </c>
      <c r="T6739" s="33" t="s">
        <v>350</v>
      </c>
      <c r="U6739" s="33" t="s">
        <v>26775</v>
      </c>
      <c r="AA6739" s="33" t="s">
        <v>42842</v>
      </c>
      <c r="AB6739" s="33">
        <v>1709</v>
      </c>
      <c r="AC6739" s="103">
        <v>14865</v>
      </c>
    </row>
    <row r="6740" spans="1:29" ht="13" customHeight="1" x14ac:dyDescent="0.2">
      <c r="A6740" s="33" t="s">
        <v>7523</v>
      </c>
      <c r="B6740" s="33">
        <v>25</v>
      </c>
      <c r="C6740" s="33" t="s">
        <v>13</v>
      </c>
      <c r="D6740" s="33" t="s">
        <v>30</v>
      </c>
      <c r="F6740" s="94">
        <v>41849</v>
      </c>
      <c r="G6740" s="33" t="s">
        <v>7524</v>
      </c>
      <c r="H6740" s="33" t="s">
        <v>7525</v>
      </c>
      <c r="I6740" s="33" t="s">
        <v>37</v>
      </c>
      <c r="J6740" s="62" t="s">
        <v>7526</v>
      </c>
      <c r="K6740" s="33" t="s">
        <v>3835</v>
      </c>
      <c r="L6740" s="33" t="s">
        <v>7527</v>
      </c>
      <c r="M6740" s="1" t="s">
        <v>48510</v>
      </c>
      <c r="N6740" s="33" t="s">
        <v>20</v>
      </c>
      <c r="O6740" s="33" t="s">
        <v>7528</v>
      </c>
      <c r="P6740" s="33" t="s">
        <v>947</v>
      </c>
      <c r="Q6740" s="33" t="s">
        <v>29986</v>
      </c>
      <c r="R6740" s="39" t="s">
        <v>7529</v>
      </c>
      <c r="S6740" s="33" t="s">
        <v>22</v>
      </c>
      <c r="T6740" s="33" t="s">
        <v>21</v>
      </c>
      <c r="U6740" s="33" t="s">
        <v>26689</v>
      </c>
      <c r="AA6740" s="33" t="s">
        <v>42843</v>
      </c>
      <c r="AB6740" s="33">
        <v>1703</v>
      </c>
      <c r="AC6740" s="103">
        <v>14857</v>
      </c>
    </row>
    <row r="6741" spans="1:29" ht="13" customHeight="1" x14ac:dyDescent="0.2">
      <c r="A6741" s="33" t="s">
        <v>7530</v>
      </c>
      <c r="B6741" s="33">
        <v>26</v>
      </c>
      <c r="C6741" s="33" t="s">
        <v>13</v>
      </c>
      <c r="D6741" s="33" t="s">
        <v>30</v>
      </c>
      <c r="E6741" s="33" t="s">
        <v>7531</v>
      </c>
      <c r="F6741" s="94">
        <v>41849</v>
      </c>
      <c r="G6741" s="33" t="s">
        <v>7532</v>
      </c>
      <c r="H6741" s="33" t="s">
        <v>7533</v>
      </c>
      <c r="I6741" s="33" t="s">
        <v>1017</v>
      </c>
      <c r="J6741" s="62" t="s">
        <v>7534</v>
      </c>
      <c r="K6741" s="33" t="s">
        <v>1063</v>
      </c>
      <c r="L6741" s="33" t="s">
        <v>7535</v>
      </c>
      <c r="M6741" s="1" t="s">
        <v>48511</v>
      </c>
      <c r="N6741" s="33" t="s">
        <v>20</v>
      </c>
      <c r="O6741" s="33" t="s">
        <v>7536</v>
      </c>
      <c r="P6741" s="33" t="s">
        <v>947</v>
      </c>
      <c r="Q6741" s="33" t="s">
        <v>29986</v>
      </c>
      <c r="R6741" s="39" t="s">
        <v>7537</v>
      </c>
      <c r="S6741" s="33" t="s">
        <v>93</v>
      </c>
      <c r="T6741" s="33" t="s">
        <v>21</v>
      </c>
      <c r="U6741" s="33" t="s">
        <v>26689</v>
      </c>
      <c r="AA6741" s="33" t="s">
        <v>42843</v>
      </c>
      <c r="AB6741" s="33">
        <v>1704</v>
      </c>
      <c r="AC6741" s="103">
        <v>14861</v>
      </c>
    </row>
    <row r="6742" spans="1:29" ht="13" customHeight="1" x14ac:dyDescent="0.2">
      <c r="A6742" s="33" t="s">
        <v>7538</v>
      </c>
      <c r="B6742" s="33">
        <v>27</v>
      </c>
      <c r="C6742" s="33" t="s">
        <v>13</v>
      </c>
      <c r="D6742" s="33" t="s">
        <v>30</v>
      </c>
      <c r="E6742" s="33" t="s">
        <v>7539</v>
      </c>
      <c r="F6742" s="94">
        <v>41849</v>
      </c>
      <c r="G6742" s="33" t="s">
        <v>7540</v>
      </c>
      <c r="H6742" s="33" t="s">
        <v>604</v>
      </c>
      <c r="I6742" s="33" t="s">
        <v>249</v>
      </c>
      <c r="J6742" s="62" t="s">
        <v>7541</v>
      </c>
      <c r="K6742" s="33" t="s">
        <v>524</v>
      </c>
      <c r="L6742" s="33" t="s">
        <v>525</v>
      </c>
      <c r="M6742" s="1" t="s">
        <v>48881</v>
      </c>
      <c r="N6742" s="33" t="s">
        <v>20</v>
      </c>
      <c r="O6742" s="33" t="s">
        <v>7542</v>
      </c>
      <c r="P6742" s="33" t="s">
        <v>947</v>
      </c>
      <c r="Q6742" s="33" t="s">
        <v>29986</v>
      </c>
      <c r="R6742" s="39" t="s">
        <v>7543</v>
      </c>
      <c r="S6742" s="33" t="s">
        <v>22</v>
      </c>
      <c r="T6742" s="33" t="s">
        <v>21</v>
      </c>
      <c r="U6742" s="33" t="s">
        <v>26689</v>
      </c>
      <c r="AA6742" s="33" t="s">
        <v>42842</v>
      </c>
      <c r="AB6742" s="33">
        <v>1702</v>
      </c>
      <c r="AC6742" s="103">
        <v>14859</v>
      </c>
    </row>
    <row r="6743" spans="1:29" ht="13" customHeight="1" x14ac:dyDescent="0.2">
      <c r="A6743" s="1" t="s">
        <v>7520</v>
      </c>
      <c r="B6743" s="33">
        <v>34</v>
      </c>
      <c r="C6743" s="33" t="s">
        <v>13</v>
      </c>
      <c r="D6743" s="1" t="s">
        <v>23</v>
      </c>
      <c r="F6743" s="94">
        <v>41849</v>
      </c>
      <c r="G6743" s="33" t="s">
        <v>7521</v>
      </c>
      <c r="H6743" s="33" t="s">
        <v>4003</v>
      </c>
      <c r="I6743" s="33" t="s">
        <v>281</v>
      </c>
      <c r="J6743" s="62" t="s">
        <v>4004</v>
      </c>
      <c r="K6743" s="33" t="s">
        <v>1200</v>
      </c>
      <c r="L6743" s="33" t="s">
        <v>4005</v>
      </c>
      <c r="M6743" s="1" t="s">
        <v>46014</v>
      </c>
      <c r="N6743" s="33" t="s">
        <v>20</v>
      </c>
      <c r="O6743" s="33" t="s">
        <v>7522</v>
      </c>
      <c r="P6743" s="33" t="s">
        <v>947</v>
      </c>
      <c r="Q6743" s="33" t="s">
        <v>29986</v>
      </c>
      <c r="R6743" s="39" t="str">
        <f>HYPERLINK("http://www.tri-cityherald.com/2014/07/29/3083195_pasco-man-with-knife-killed-by.html?rh=1","http://www.tri-cityherald.com/2014/07/29/3083195_pasco-man-with-knife-killed-by.html?rh=1")</f>
        <v>http://www.tri-cityherald.com/2014/07/29/3083195_pasco-man-with-knife-killed-by.html?rh=1</v>
      </c>
      <c r="S6743" s="33" t="s">
        <v>22</v>
      </c>
      <c r="T6743" s="33" t="s">
        <v>21</v>
      </c>
      <c r="U6743" s="33" t="s">
        <v>26682</v>
      </c>
      <c r="AA6743" s="33" t="s">
        <v>42844</v>
      </c>
      <c r="AB6743" s="33">
        <v>1706</v>
      </c>
      <c r="AC6743" s="103">
        <v>14860</v>
      </c>
    </row>
    <row r="6744" spans="1:29" ht="13" customHeight="1" x14ac:dyDescent="0.2">
      <c r="A6744" s="33" t="s">
        <v>7514</v>
      </c>
      <c r="B6744" s="33">
        <v>36</v>
      </c>
      <c r="C6744" s="33" t="s">
        <v>13</v>
      </c>
      <c r="D6744" s="33" t="s">
        <v>41</v>
      </c>
      <c r="E6744" s="33" t="s">
        <v>7515</v>
      </c>
      <c r="F6744" s="94">
        <v>41849</v>
      </c>
      <c r="H6744" s="33" t="s">
        <v>7516</v>
      </c>
      <c r="I6744" s="33" t="s">
        <v>66</v>
      </c>
      <c r="J6744" s="62">
        <v>77024</v>
      </c>
      <c r="K6744" s="33" t="s">
        <v>512</v>
      </c>
      <c r="L6744" s="33" t="s">
        <v>7517</v>
      </c>
      <c r="M6744" s="1" t="s">
        <v>48509</v>
      </c>
      <c r="N6744" s="33" t="s">
        <v>20</v>
      </c>
      <c r="O6744" s="33" t="s">
        <v>7518</v>
      </c>
      <c r="P6744" s="33" t="s">
        <v>42395</v>
      </c>
      <c r="Q6744" s="33" t="s">
        <v>29986</v>
      </c>
      <c r="R6744" s="39" t="s">
        <v>7519</v>
      </c>
      <c r="S6744" s="33" t="s">
        <v>22</v>
      </c>
      <c r="T6744" s="33" t="s">
        <v>21</v>
      </c>
      <c r="U6744" s="33" t="s">
        <v>26689</v>
      </c>
      <c r="AA6744" s="33" t="s">
        <v>42842</v>
      </c>
      <c r="AB6744" s="33">
        <v>1701</v>
      </c>
      <c r="AC6744" s="103">
        <v>14852</v>
      </c>
    </row>
    <row r="6745" spans="1:29" ht="13" customHeight="1" x14ac:dyDescent="0.2">
      <c r="A6745" s="33" t="s">
        <v>7510</v>
      </c>
      <c r="B6745" s="33">
        <v>51</v>
      </c>
      <c r="C6745" s="33" t="s">
        <v>13</v>
      </c>
      <c r="D6745" s="33" t="s">
        <v>41</v>
      </c>
      <c r="F6745" s="94">
        <v>41849</v>
      </c>
      <c r="G6745" s="33" t="s">
        <v>7511</v>
      </c>
      <c r="H6745" s="33" t="s">
        <v>1191</v>
      </c>
      <c r="I6745" s="33" t="s">
        <v>249</v>
      </c>
      <c r="J6745" s="62" t="s">
        <v>7512</v>
      </c>
      <c r="K6745" s="33" t="s">
        <v>524</v>
      </c>
      <c r="L6745" s="33" t="s">
        <v>1383</v>
      </c>
      <c r="M6745" s="1" t="s">
        <v>46080</v>
      </c>
      <c r="N6745" s="33" t="s">
        <v>20</v>
      </c>
      <c r="O6745" s="33" t="s">
        <v>7513</v>
      </c>
      <c r="P6745" s="33" t="s">
        <v>947</v>
      </c>
      <c r="Q6745" s="33" t="s">
        <v>29986</v>
      </c>
      <c r="R6745"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45" s="33" t="s">
        <v>93</v>
      </c>
      <c r="T6745" s="33" t="s">
        <v>21</v>
      </c>
      <c r="U6745" s="33" t="s">
        <v>26682</v>
      </c>
      <c r="AA6745" s="33" t="s">
        <v>42844</v>
      </c>
      <c r="AB6745" s="33">
        <v>1705</v>
      </c>
      <c r="AC6745" s="103">
        <v>14858</v>
      </c>
    </row>
    <row r="6746" spans="1:29" ht="13" customHeight="1" x14ac:dyDescent="0.2">
      <c r="A6746" s="33" t="s">
        <v>7550</v>
      </c>
      <c r="B6746" s="33">
        <v>27</v>
      </c>
      <c r="C6746" s="33" t="s">
        <v>13</v>
      </c>
      <c r="D6746" s="33" t="s">
        <v>78</v>
      </c>
      <c r="E6746" s="33" t="s">
        <v>7551</v>
      </c>
      <c r="F6746" s="94">
        <v>41848</v>
      </c>
      <c r="G6746" s="33" t="s">
        <v>7552</v>
      </c>
      <c r="H6746" s="33" t="s">
        <v>3027</v>
      </c>
      <c r="I6746" s="33" t="s">
        <v>25</v>
      </c>
      <c r="J6746" s="62" t="s">
        <v>7553</v>
      </c>
      <c r="K6746" s="33" t="s">
        <v>3027</v>
      </c>
      <c r="L6746" s="33" t="s">
        <v>7554</v>
      </c>
      <c r="M6746" s="1" t="s">
        <v>46073</v>
      </c>
      <c r="N6746" s="33" t="s">
        <v>20</v>
      </c>
      <c r="O6746" s="33" t="s">
        <v>7555</v>
      </c>
      <c r="P6746" s="33" t="s">
        <v>947</v>
      </c>
      <c r="Q6746" s="33" t="s">
        <v>29986</v>
      </c>
      <c r="R6746" s="39" t="s">
        <v>7556</v>
      </c>
      <c r="S6746" s="33" t="s">
        <v>93</v>
      </c>
      <c r="T6746" s="33" t="s">
        <v>21</v>
      </c>
      <c r="U6746" s="33" t="s">
        <v>26689</v>
      </c>
      <c r="AA6746" s="33" t="s">
        <v>42844</v>
      </c>
      <c r="AB6746" s="33">
        <v>1698</v>
      </c>
      <c r="AC6746" s="103">
        <v>14853</v>
      </c>
    </row>
    <row r="6747" spans="1:29" ht="13" customHeight="1" x14ac:dyDescent="0.2">
      <c r="A6747" s="33" t="s">
        <v>7557</v>
      </c>
      <c r="B6747" s="33">
        <v>32</v>
      </c>
      <c r="C6747" s="33" t="s">
        <v>13</v>
      </c>
      <c r="D6747" s="33" t="s">
        <v>30</v>
      </c>
      <c r="E6747" s="33" t="s">
        <v>7558</v>
      </c>
      <c r="F6747" s="94">
        <v>41848</v>
      </c>
      <c r="G6747" s="33" t="s">
        <v>7559</v>
      </c>
      <c r="H6747" s="33" t="s">
        <v>697</v>
      </c>
      <c r="I6747" s="33" t="s">
        <v>392</v>
      </c>
      <c r="J6747" s="62" t="s">
        <v>7560</v>
      </c>
      <c r="K6747" s="33" t="s">
        <v>697</v>
      </c>
      <c r="L6747" s="33" t="s">
        <v>536</v>
      </c>
      <c r="M6747" s="1" t="s">
        <v>45963</v>
      </c>
      <c r="N6747" s="33" t="s">
        <v>20</v>
      </c>
      <c r="O6747" s="33" t="s">
        <v>7561</v>
      </c>
      <c r="P6747" s="33" t="s">
        <v>947</v>
      </c>
      <c r="Q6747" s="33" t="s">
        <v>29986</v>
      </c>
      <c r="R6747" s="39" t="s">
        <v>7562</v>
      </c>
      <c r="S6747" s="33" t="s">
        <v>22</v>
      </c>
      <c r="T6747" s="33" t="s">
        <v>21</v>
      </c>
      <c r="U6747" s="33" t="s">
        <v>26689</v>
      </c>
      <c r="AA6747" s="33" t="s">
        <v>42842</v>
      </c>
      <c r="AB6747" s="33">
        <v>1699</v>
      </c>
      <c r="AC6747" s="103">
        <v>14854</v>
      </c>
    </row>
    <row r="6748" spans="1:29" ht="13" customHeight="1" x14ac:dyDescent="0.2">
      <c r="A6748" s="33" t="s">
        <v>7544</v>
      </c>
      <c r="B6748" s="33">
        <v>53</v>
      </c>
      <c r="C6748" s="33" t="s">
        <v>13</v>
      </c>
      <c r="D6748" s="33" t="s">
        <v>78</v>
      </c>
      <c r="E6748" s="33" t="s">
        <v>7545</v>
      </c>
      <c r="F6748" s="94">
        <v>41848</v>
      </c>
      <c r="G6748" s="33" t="s">
        <v>7546</v>
      </c>
      <c r="H6748" s="33" t="s">
        <v>80</v>
      </c>
      <c r="I6748" s="33" t="s">
        <v>37</v>
      </c>
      <c r="J6748" s="62" t="s">
        <v>7547</v>
      </c>
      <c r="K6748" s="33" t="s">
        <v>81</v>
      </c>
      <c r="L6748" s="33" t="s">
        <v>82</v>
      </c>
      <c r="M6748" s="1" t="s">
        <v>46250</v>
      </c>
      <c r="N6748" s="33" t="s">
        <v>20</v>
      </c>
      <c r="O6748" s="33" t="s">
        <v>7548</v>
      </c>
      <c r="P6748" s="33" t="s">
        <v>947</v>
      </c>
      <c r="Q6748" s="33" t="s">
        <v>29986</v>
      </c>
      <c r="R6748" s="39" t="s">
        <v>7549</v>
      </c>
      <c r="S6748" s="33" t="s">
        <v>22</v>
      </c>
      <c r="T6748" s="33" t="s">
        <v>28</v>
      </c>
      <c r="U6748" s="33" t="s">
        <v>26487</v>
      </c>
      <c r="Z6748" s="33" t="s">
        <v>42353</v>
      </c>
      <c r="AA6748" s="33" t="s">
        <v>42842</v>
      </c>
      <c r="AB6748" s="33">
        <v>1700</v>
      </c>
      <c r="AC6748" s="103">
        <v>14855</v>
      </c>
    </row>
    <row r="6749" spans="1:29" ht="13" customHeight="1" x14ac:dyDescent="0.2">
      <c r="A6749" s="33" t="s">
        <v>7570</v>
      </c>
      <c r="B6749" s="33">
        <v>33</v>
      </c>
      <c r="C6749" s="33" t="s">
        <v>13</v>
      </c>
      <c r="D6749" s="33" t="s">
        <v>30</v>
      </c>
      <c r="E6749" s="33" t="s">
        <v>7571</v>
      </c>
      <c r="F6749" s="94">
        <v>41847</v>
      </c>
      <c r="G6749" s="33" t="s">
        <v>7572</v>
      </c>
      <c r="H6749" s="33" t="s">
        <v>7573</v>
      </c>
      <c r="I6749" s="33" t="s">
        <v>66</v>
      </c>
      <c r="J6749" s="62" t="s">
        <v>7574</v>
      </c>
      <c r="K6749" s="33" t="s">
        <v>7575</v>
      </c>
      <c r="L6749" s="33" t="s">
        <v>36697</v>
      </c>
      <c r="M6749" s="1" t="s">
        <v>48512</v>
      </c>
      <c r="N6749" s="33" t="s">
        <v>20</v>
      </c>
      <c r="O6749" s="33" t="s">
        <v>7576</v>
      </c>
      <c r="P6749" s="33" t="s">
        <v>947</v>
      </c>
      <c r="Q6749" s="33" t="s">
        <v>29986</v>
      </c>
      <c r="R6749" s="39" t="s">
        <v>7577</v>
      </c>
      <c r="S6749" s="33" t="s">
        <v>93</v>
      </c>
      <c r="T6749" s="33" t="s">
        <v>28</v>
      </c>
      <c r="U6749" s="33" t="s">
        <v>26487</v>
      </c>
      <c r="AA6749" s="33" t="s">
        <v>42843</v>
      </c>
      <c r="AB6749" s="33">
        <v>1697</v>
      </c>
      <c r="AC6749" s="103">
        <v>14849</v>
      </c>
    </row>
    <row r="6750" spans="1:29" ht="13" customHeight="1" x14ac:dyDescent="0.2">
      <c r="A6750" s="33" t="s">
        <v>7565</v>
      </c>
      <c r="B6750" s="33">
        <v>45</v>
      </c>
      <c r="C6750" s="33" t="s">
        <v>13</v>
      </c>
      <c r="D6750" s="33" t="s">
        <v>30</v>
      </c>
      <c r="E6750" s="33" t="s">
        <v>7566</v>
      </c>
      <c r="F6750" s="94">
        <v>41847</v>
      </c>
      <c r="G6750" s="33" t="s">
        <v>7567</v>
      </c>
      <c r="H6750" s="33" t="s">
        <v>358</v>
      </c>
      <c r="I6750" s="33" t="s">
        <v>297</v>
      </c>
      <c r="J6750" s="62" t="s">
        <v>7568</v>
      </c>
      <c r="K6750" s="33" t="s">
        <v>2464</v>
      </c>
      <c r="L6750" s="33" t="s">
        <v>7134</v>
      </c>
      <c r="M6750" s="1" t="s">
        <v>46541</v>
      </c>
      <c r="N6750" s="33" t="s">
        <v>20</v>
      </c>
      <c r="O6750" s="33" t="s">
        <v>7569</v>
      </c>
      <c r="P6750" s="33" t="s">
        <v>947</v>
      </c>
      <c r="Q6750" s="33" t="s">
        <v>29986</v>
      </c>
      <c r="R6750"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50" s="33" t="s">
        <v>93</v>
      </c>
      <c r="T6750" s="33" t="s">
        <v>28</v>
      </c>
      <c r="U6750" s="33" t="s">
        <v>26487</v>
      </c>
      <c r="AA6750" s="33" t="s">
        <v>42844</v>
      </c>
      <c r="AB6750" s="33">
        <v>1696</v>
      </c>
      <c r="AC6750" s="103">
        <v>14847</v>
      </c>
    </row>
    <row r="6751" spans="1:29" ht="13" customHeight="1" x14ac:dyDescent="0.2">
      <c r="A6751" s="33" t="s">
        <v>7578</v>
      </c>
      <c r="B6751" s="33">
        <v>37</v>
      </c>
      <c r="C6751" s="33" t="s">
        <v>13</v>
      </c>
      <c r="D6751" s="33" t="s">
        <v>78</v>
      </c>
      <c r="F6751" s="94">
        <v>41846</v>
      </c>
      <c r="G6751" s="33" t="s">
        <v>7579</v>
      </c>
      <c r="H6751" s="33" t="s">
        <v>7580</v>
      </c>
      <c r="I6751" s="33" t="s">
        <v>138</v>
      </c>
      <c r="J6751" s="62" t="s">
        <v>7581</v>
      </c>
      <c r="K6751" s="33" t="s">
        <v>7582</v>
      </c>
      <c r="L6751" s="33" t="s">
        <v>7583</v>
      </c>
      <c r="M6751" s="1" t="s">
        <v>46489</v>
      </c>
      <c r="N6751" s="33" t="s">
        <v>20</v>
      </c>
      <c r="O6751" s="33" t="s">
        <v>7584</v>
      </c>
      <c r="P6751" s="33" t="s">
        <v>947</v>
      </c>
      <c r="Q6751" s="33" t="s">
        <v>29986</v>
      </c>
      <c r="R6751" s="39" t="s">
        <v>7585</v>
      </c>
      <c r="S6751" s="33" t="s">
        <v>22</v>
      </c>
      <c r="T6751" s="33" t="s">
        <v>21</v>
      </c>
      <c r="U6751" s="33" t="s">
        <v>26689</v>
      </c>
      <c r="AA6751" s="33" t="s">
        <v>42842</v>
      </c>
      <c r="AB6751" s="33">
        <v>1695</v>
      </c>
      <c r="AC6751" s="103">
        <v>14845</v>
      </c>
    </row>
    <row r="6752" spans="1:29" ht="13" customHeight="1" x14ac:dyDescent="0.2">
      <c r="A6752" s="33" t="s">
        <v>7586</v>
      </c>
      <c r="B6752" s="33">
        <v>95</v>
      </c>
      <c r="C6752" s="33" t="s">
        <v>13</v>
      </c>
      <c r="D6752" s="33" t="s">
        <v>30</v>
      </c>
      <c r="E6752" s="33" t="s">
        <v>7587</v>
      </c>
      <c r="F6752" s="94">
        <v>41846</v>
      </c>
      <c r="G6752" s="33" t="s">
        <v>7588</v>
      </c>
      <c r="H6752" s="33" t="s">
        <v>7589</v>
      </c>
      <c r="I6752" s="33" t="s">
        <v>37</v>
      </c>
      <c r="J6752" s="62" t="s">
        <v>7590</v>
      </c>
      <c r="K6752" s="33" t="s">
        <v>81</v>
      </c>
      <c r="L6752" s="33" t="s">
        <v>7591</v>
      </c>
      <c r="M6752" s="1" t="s">
        <v>47994</v>
      </c>
      <c r="N6752" s="33" t="s">
        <v>7592</v>
      </c>
      <c r="O6752" s="33" t="s">
        <v>7593</v>
      </c>
      <c r="P6752" s="33" t="s">
        <v>18502</v>
      </c>
      <c r="Q6752" s="33" t="s">
        <v>18502</v>
      </c>
      <c r="R6752" s="39" t="s">
        <v>7594</v>
      </c>
      <c r="S6752" s="33" t="s">
        <v>22</v>
      </c>
      <c r="T6752" s="33" t="s">
        <v>21</v>
      </c>
      <c r="U6752" s="33" t="s">
        <v>42887</v>
      </c>
      <c r="AA6752" s="33" t="s">
        <v>42844</v>
      </c>
      <c r="AB6752" s="33">
        <v>1694</v>
      </c>
      <c r="AC6752" s="103">
        <v>13161</v>
      </c>
    </row>
    <row r="6753" spans="1:29" ht="13" customHeight="1" x14ac:dyDescent="0.2">
      <c r="A6753" s="33" t="s">
        <v>7599</v>
      </c>
      <c r="B6753" s="33">
        <v>31</v>
      </c>
      <c r="C6753" s="33" t="s">
        <v>13</v>
      </c>
      <c r="D6753" s="33" t="s">
        <v>30</v>
      </c>
      <c r="E6753" s="33" t="s">
        <v>7600</v>
      </c>
      <c r="F6753" s="94">
        <v>41845</v>
      </c>
      <c r="G6753" s="33" t="s">
        <v>7601</v>
      </c>
      <c r="H6753" s="33" t="s">
        <v>561</v>
      </c>
      <c r="I6753" s="33" t="s">
        <v>220</v>
      </c>
      <c r="J6753" s="62" t="s">
        <v>7602</v>
      </c>
      <c r="K6753" s="33" t="s">
        <v>561</v>
      </c>
      <c r="L6753" s="33" t="s">
        <v>7603</v>
      </c>
      <c r="M6753" s="1" t="s">
        <v>46157</v>
      </c>
      <c r="N6753" s="33" t="s">
        <v>20</v>
      </c>
      <c r="O6753" s="33" t="s">
        <v>7604</v>
      </c>
      <c r="P6753" s="33" t="s">
        <v>504</v>
      </c>
      <c r="Q6753" s="33" t="s">
        <v>29986</v>
      </c>
      <c r="R6753" s="39" t="str">
        <f>HYPERLINK("http://www.sltrib.com/news/justice/1618808-155/officers-shot-lister-police-gill-gun","http://www.sltrib.com/news/justice/1618808-155/officers-shot-lister-police-gill-gun")</f>
        <v>http://www.sltrib.com/news/justice/1618808-155/officers-shot-lister-police-gill-gun</v>
      </c>
      <c r="S6753" s="33" t="s">
        <v>901</v>
      </c>
      <c r="T6753" s="33" t="s">
        <v>21</v>
      </c>
      <c r="U6753" s="33" t="s">
        <v>26689</v>
      </c>
      <c r="AA6753" s="33" t="s">
        <v>42844</v>
      </c>
      <c r="AB6753" s="33">
        <v>1692</v>
      </c>
      <c r="AC6753" s="103">
        <v>14841</v>
      </c>
    </row>
    <row r="6754" spans="1:29" ht="13" customHeight="1" x14ac:dyDescent="0.2">
      <c r="A6754" s="33" t="s">
        <v>7595</v>
      </c>
      <c r="B6754" s="33">
        <v>33</v>
      </c>
      <c r="C6754" s="33" t="s">
        <v>13</v>
      </c>
      <c r="D6754" s="33" t="s">
        <v>41</v>
      </c>
      <c r="F6754" s="94">
        <v>41845</v>
      </c>
      <c r="G6754" s="33" t="s">
        <v>7596</v>
      </c>
      <c r="H6754" s="33" t="s">
        <v>5642</v>
      </c>
      <c r="I6754" s="33" t="s">
        <v>38</v>
      </c>
      <c r="J6754" s="62" t="s">
        <v>5643</v>
      </c>
      <c r="K6754" s="33" t="s">
        <v>91</v>
      </c>
      <c r="L6754" s="33" t="s">
        <v>92</v>
      </c>
      <c r="M6754" s="1" t="s">
        <v>45984</v>
      </c>
      <c r="N6754" s="33" t="s">
        <v>20</v>
      </c>
      <c r="O6754" s="33" t="s">
        <v>18975</v>
      </c>
      <c r="P6754" s="33" t="s">
        <v>947</v>
      </c>
      <c r="Q6754" s="33" t="s">
        <v>29986</v>
      </c>
      <c r="R6754" s="39" t="s">
        <v>7597</v>
      </c>
      <c r="S6754" s="33" t="s">
        <v>93</v>
      </c>
      <c r="T6754" s="33" t="s">
        <v>28</v>
      </c>
      <c r="U6754" s="33" t="s">
        <v>26487</v>
      </c>
      <c r="AA6754" s="33" t="s">
        <v>42842</v>
      </c>
      <c r="AB6754" s="33">
        <v>1693</v>
      </c>
      <c r="AC6754" s="103">
        <v>14842</v>
      </c>
    </row>
    <row r="6755" spans="1:29" ht="13" customHeight="1" x14ac:dyDescent="0.2">
      <c r="A6755" s="33" t="s">
        <v>7605</v>
      </c>
      <c r="B6755" s="33">
        <v>37</v>
      </c>
      <c r="C6755" s="33" t="s">
        <v>102</v>
      </c>
      <c r="D6755" s="33" t="s">
        <v>30</v>
      </c>
      <c r="F6755" s="94">
        <v>41844</v>
      </c>
      <c r="G6755" s="33" t="s">
        <v>7606</v>
      </c>
      <c r="H6755" s="33" t="s">
        <v>7607</v>
      </c>
      <c r="I6755" s="33" t="s">
        <v>159</v>
      </c>
      <c r="J6755" s="62" t="s">
        <v>7608</v>
      </c>
      <c r="K6755" s="33" t="s">
        <v>7609</v>
      </c>
      <c r="L6755" s="33" t="s">
        <v>7610</v>
      </c>
      <c r="M6755" s="1" t="s">
        <v>46905</v>
      </c>
      <c r="N6755" s="33" t="s">
        <v>20</v>
      </c>
      <c r="O6755" s="33" t="s">
        <v>7611</v>
      </c>
      <c r="P6755" s="33" t="s">
        <v>947</v>
      </c>
      <c r="Q6755" s="33" t="s">
        <v>29986</v>
      </c>
      <c r="R6755" s="39" t="s">
        <v>7612</v>
      </c>
      <c r="S6755" s="33" t="s">
        <v>22</v>
      </c>
      <c r="T6755" s="33" t="s">
        <v>21</v>
      </c>
      <c r="U6755" s="33" t="s">
        <v>26488</v>
      </c>
      <c r="AA6755" s="33" t="s">
        <v>42844</v>
      </c>
      <c r="AB6755" s="33">
        <v>1691</v>
      </c>
      <c r="AC6755" s="103">
        <v>14837</v>
      </c>
    </row>
    <row r="6756" spans="1:29" ht="13" customHeight="1" x14ac:dyDescent="0.2">
      <c r="A6756" s="33" t="s">
        <v>7613</v>
      </c>
      <c r="B6756" s="33">
        <v>29</v>
      </c>
      <c r="C6756" s="33" t="s">
        <v>13</v>
      </c>
      <c r="D6756" s="33" t="s">
        <v>78</v>
      </c>
      <c r="E6756" s="33" t="s">
        <v>7614</v>
      </c>
      <c r="F6756" s="94">
        <v>41843</v>
      </c>
      <c r="G6756" s="33" t="s">
        <v>7615</v>
      </c>
      <c r="H6756" s="33" t="s">
        <v>7616</v>
      </c>
      <c r="I6756" s="33" t="s">
        <v>55</v>
      </c>
      <c r="J6756" s="62" t="s">
        <v>7617</v>
      </c>
      <c r="K6756" s="33" t="s">
        <v>995</v>
      </c>
      <c r="L6756" s="33" t="s">
        <v>4064</v>
      </c>
      <c r="M6756" s="1" t="s">
        <v>45989</v>
      </c>
      <c r="N6756" s="33" t="s">
        <v>20</v>
      </c>
      <c r="O6756" s="33" t="s">
        <v>7618</v>
      </c>
      <c r="P6756" s="33" t="s">
        <v>947</v>
      </c>
      <c r="Q6756" s="33" t="s">
        <v>29986</v>
      </c>
      <c r="R6756" s="39" t="s">
        <v>7619</v>
      </c>
      <c r="S6756" s="33" t="s">
        <v>93</v>
      </c>
      <c r="T6756" s="33" t="s">
        <v>21</v>
      </c>
      <c r="U6756" s="33" t="s">
        <v>26689</v>
      </c>
      <c r="AA6756" s="33" t="s">
        <v>42844</v>
      </c>
      <c r="AB6756" s="33">
        <v>1689</v>
      </c>
      <c r="AC6756" s="103">
        <v>14831</v>
      </c>
    </row>
    <row r="6757" spans="1:29" ht="13" customHeight="1" x14ac:dyDescent="0.2">
      <c r="A6757" s="33" t="s">
        <v>7620</v>
      </c>
      <c r="B6757" s="33">
        <v>17</v>
      </c>
      <c r="C6757" s="33" t="s">
        <v>13</v>
      </c>
      <c r="D6757" s="33" t="s">
        <v>30</v>
      </c>
      <c r="E6757" s="33" t="s">
        <v>7621</v>
      </c>
      <c r="F6757" s="94">
        <v>41843</v>
      </c>
      <c r="G6757" s="33" t="s">
        <v>7622</v>
      </c>
      <c r="H6757" s="33" t="s">
        <v>7623</v>
      </c>
      <c r="I6757" s="33" t="s">
        <v>55</v>
      </c>
      <c r="J6757" s="62" t="s">
        <v>7624</v>
      </c>
      <c r="K6757" s="33" t="s">
        <v>7625</v>
      </c>
      <c r="L6757" s="33" t="s">
        <v>7626</v>
      </c>
      <c r="M6757" s="1" t="s">
        <v>48126</v>
      </c>
      <c r="N6757" s="33" t="s">
        <v>350</v>
      </c>
      <c r="O6757" s="33" t="s">
        <v>7627</v>
      </c>
      <c r="P6757" s="33" t="s">
        <v>947</v>
      </c>
      <c r="Q6757" s="33" t="s">
        <v>29986</v>
      </c>
      <c r="R6757" s="39" t="s">
        <v>7628</v>
      </c>
      <c r="S6757" s="33" t="s">
        <v>93</v>
      </c>
      <c r="T6757" s="33" t="s">
        <v>350</v>
      </c>
      <c r="U6757" s="33" t="s">
        <v>26775</v>
      </c>
      <c r="AA6757" s="33" t="s">
        <v>42843</v>
      </c>
      <c r="AB6757" s="33">
        <v>1690</v>
      </c>
      <c r="AC6757" s="103">
        <v>14830</v>
      </c>
    </row>
    <row r="6758" spans="1:29" ht="13" customHeight="1" x14ac:dyDescent="0.2">
      <c r="A6758" s="33" t="s">
        <v>27421</v>
      </c>
      <c r="B6758" s="33">
        <v>25</v>
      </c>
      <c r="C6758" s="33" t="s">
        <v>13</v>
      </c>
      <c r="D6758" s="33" t="s">
        <v>30</v>
      </c>
      <c r="F6758" s="94">
        <v>41842</v>
      </c>
      <c r="G6758" s="33" t="s">
        <v>27422</v>
      </c>
      <c r="H6758" s="33" t="s">
        <v>7713</v>
      </c>
      <c r="I6758" s="33" t="s">
        <v>55</v>
      </c>
      <c r="J6758" s="62">
        <v>32619</v>
      </c>
      <c r="K6758" s="33" t="s">
        <v>27423</v>
      </c>
      <c r="L6758" s="33" t="s">
        <v>14397</v>
      </c>
      <c r="M6758" s="1" t="s">
        <v>47698</v>
      </c>
      <c r="N6758" s="33" t="s">
        <v>20</v>
      </c>
      <c r="O6758" s="33" t="s">
        <v>27424</v>
      </c>
      <c r="P6758" s="33" t="s">
        <v>947</v>
      </c>
      <c r="Q6758" s="33" t="s">
        <v>29986</v>
      </c>
      <c r="R6758" s="39" t="s">
        <v>27425</v>
      </c>
      <c r="S6758" s="33" t="s">
        <v>509</v>
      </c>
      <c r="T6758" s="33" t="s">
        <v>21</v>
      </c>
      <c r="U6758" s="33" t="s">
        <v>26689</v>
      </c>
      <c r="AA6758" s="33" t="s">
        <v>42843</v>
      </c>
      <c r="AB6758" s="33">
        <v>1684</v>
      </c>
      <c r="AC6758" s="103">
        <v>19793</v>
      </c>
    </row>
    <row r="6759" spans="1:29" ht="13" customHeight="1" x14ac:dyDescent="0.2">
      <c r="A6759" s="33" t="s">
        <v>7650</v>
      </c>
      <c r="B6759" s="33">
        <v>29</v>
      </c>
      <c r="C6759" s="33" t="s">
        <v>13</v>
      </c>
      <c r="D6759" s="33" t="s">
        <v>41</v>
      </c>
      <c r="E6759" s="33" t="s">
        <v>7651</v>
      </c>
      <c r="F6759" s="94">
        <v>41842</v>
      </c>
      <c r="G6759" s="33" t="s">
        <v>7652</v>
      </c>
      <c r="H6759" s="33" t="s">
        <v>7653</v>
      </c>
      <c r="I6759" s="33" t="s">
        <v>66</v>
      </c>
      <c r="J6759" s="62" t="s">
        <v>7654</v>
      </c>
      <c r="K6759" s="33" t="s">
        <v>1300</v>
      </c>
      <c r="L6759" s="33" t="s">
        <v>36265</v>
      </c>
      <c r="M6759" s="1" t="s">
        <v>48242</v>
      </c>
      <c r="N6759" s="33" t="s">
        <v>20</v>
      </c>
      <c r="O6759" s="33" t="s">
        <v>7655</v>
      </c>
      <c r="P6759" s="33" t="s">
        <v>947</v>
      </c>
      <c r="Q6759" s="33" t="s">
        <v>29986</v>
      </c>
      <c r="R6759" s="39" t="s">
        <v>7656</v>
      </c>
      <c r="S6759" s="33" t="s">
        <v>93</v>
      </c>
      <c r="T6759" s="33" t="s">
        <v>21</v>
      </c>
      <c r="U6759" s="33" t="s">
        <v>26689</v>
      </c>
      <c r="AA6759" s="33" t="s">
        <v>42843</v>
      </c>
      <c r="AB6759" s="33">
        <v>1683</v>
      </c>
      <c r="AC6759" s="103">
        <v>14824</v>
      </c>
    </row>
    <row r="6760" spans="1:29" ht="13" customHeight="1" x14ac:dyDescent="0.2">
      <c r="A6760" s="33" t="s">
        <v>7657</v>
      </c>
      <c r="B6760" s="33">
        <v>33</v>
      </c>
      <c r="C6760" s="33" t="s">
        <v>13</v>
      </c>
      <c r="D6760" s="33" t="s">
        <v>30</v>
      </c>
      <c r="E6760" s="33" t="s">
        <v>7658</v>
      </c>
      <c r="F6760" s="94">
        <v>41842</v>
      </c>
      <c r="G6760" s="33" t="s">
        <v>7659</v>
      </c>
      <c r="H6760" s="33" t="s">
        <v>863</v>
      </c>
      <c r="I6760" s="33" t="s">
        <v>177</v>
      </c>
      <c r="J6760" s="62" t="s">
        <v>7660</v>
      </c>
      <c r="K6760" s="33" t="s">
        <v>430</v>
      </c>
      <c r="L6760" s="33" t="s">
        <v>4548</v>
      </c>
      <c r="M6760" s="1" t="s">
        <v>46140</v>
      </c>
      <c r="N6760" s="33" t="s">
        <v>20</v>
      </c>
      <c r="O6760" s="33" t="s">
        <v>7661</v>
      </c>
      <c r="P6760" s="33" t="s">
        <v>947</v>
      </c>
      <c r="Q6760" s="33" t="s">
        <v>29986</v>
      </c>
      <c r="R6760" s="39" t="str">
        <f>HYPERLINK("http://www.koat.com/news/apd-involved-in-shooting-near-eubank-central/27095580","http://www.koat.com/news/apd-involved-in-shooting-near-eubank-central/27095580")</f>
        <v>http://www.koat.com/news/apd-involved-in-shooting-near-eubank-central/27095580</v>
      </c>
      <c r="S6760" s="33" t="s">
        <v>93</v>
      </c>
      <c r="T6760" s="33" t="s">
        <v>21</v>
      </c>
      <c r="U6760" s="33" t="s">
        <v>26689</v>
      </c>
      <c r="AA6760" s="33" t="s">
        <v>42844</v>
      </c>
      <c r="AB6760" s="33">
        <v>1685</v>
      </c>
      <c r="AC6760" s="103">
        <v>14825</v>
      </c>
    </row>
    <row r="6761" spans="1:29" ht="13" customHeight="1" x14ac:dyDescent="0.2">
      <c r="A6761" s="33" t="s">
        <v>7636</v>
      </c>
      <c r="B6761" s="33">
        <v>37</v>
      </c>
      <c r="C6761" s="33" t="s">
        <v>13</v>
      </c>
      <c r="D6761" s="33" t="s">
        <v>78</v>
      </c>
      <c r="E6761" s="33" t="s">
        <v>7637</v>
      </c>
      <c r="F6761" s="94">
        <v>41842</v>
      </c>
      <c r="G6761" s="33" t="s">
        <v>7638</v>
      </c>
      <c r="H6761" s="33" t="s">
        <v>7639</v>
      </c>
      <c r="I6761" s="33" t="s">
        <v>25</v>
      </c>
      <c r="J6761" s="62" t="s">
        <v>7640</v>
      </c>
      <c r="K6761" s="33" t="s">
        <v>763</v>
      </c>
      <c r="L6761" s="33" t="s">
        <v>5147</v>
      </c>
      <c r="M6761" s="1" t="s">
        <v>48899</v>
      </c>
      <c r="N6761" s="33" t="s">
        <v>20</v>
      </c>
      <c r="O6761" s="33" t="s">
        <v>7641</v>
      </c>
      <c r="P6761" s="33" t="s">
        <v>504</v>
      </c>
      <c r="Q6761" s="33" t="s">
        <v>29986</v>
      </c>
      <c r="R6761" s="39" t="s">
        <v>7642</v>
      </c>
      <c r="S6761" s="33" t="s">
        <v>93</v>
      </c>
      <c r="T6761" s="33" t="s">
        <v>21</v>
      </c>
      <c r="U6761" s="33" t="s">
        <v>26689</v>
      </c>
      <c r="AA6761" s="33" t="s">
        <v>42843</v>
      </c>
      <c r="AB6761" s="33">
        <v>1686</v>
      </c>
      <c r="AC6761" s="103">
        <v>14828</v>
      </c>
    </row>
    <row r="6762" spans="1:29" ht="13" customHeight="1" x14ac:dyDescent="0.2">
      <c r="A6762" s="33" t="s">
        <v>7643</v>
      </c>
      <c r="B6762" s="33">
        <v>19</v>
      </c>
      <c r="C6762" s="33" t="s">
        <v>13</v>
      </c>
      <c r="D6762" s="33" t="s">
        <v>78</v>
      </c>
      <c r="E6762" s="33" t="s">
        <v>7644</v>
      </c>
      <c r="F6762" s="94">
        <v>41842</v>
      </c>
      <c r="G6762" s="33" t="s">
        <v>7645</v>
      </c>
      <c r="H6762" s="33" t="s">
        <v>7646</v>
      </c>
      <c r="I6762" s="33" t="s">
        <v>45</v>
      </c>
      <c r="J6762" s="62" t="s">
        <v>7647</v>
      </c>
      <c r="K6762" s="33" t="s">
        <v>1483</v>
      </c>
      <c r="L6762" s="33" t="s">
        <v>211</v>
      </c>
      <c r="M6762" s="1" t="s">
        <v>46017</v>
      </c>
      <c r="N6762" s="33" t="s">
        <v>20</v>
      </c>
      <c r="O6762" s="33" t="s">
        <v>7648</v>
      </c>
      <c r="P6762" s="33" t="s">
        <v>947</v>
      </c>
      <c r="Q6762" s="33" t="s">
        <v>29986</v>
      </c>
      <c r="R6762" s="39" t="s">
        <v>7649</v>
      </c>
      <c r="S6762" s="33" t="s">
        <v>93</v>
      </c>
      <c r="T6762" s="33" t="s">
        <v>45897</v>
      </c>
      <c r="U6762" s="51" t="s">
        <v>49804</v>
      </c>
      <c r="AA6762" s="33" t="s">
        <v>42844</v>
      </c>
      <c r="AB6762" s="33">
        <v>1687</v>
      </c>
      <c r="AC6762" s="103">
        <v>14827</v>
      </c>
    </row>
    <row r="6763" spans="1:29" ht="13" customHeight="1" x14ac:dyDescent="0.2">
      <c r="A6763" s="33" t="s">
        <v>7629</v>
      </c>
      <c r="B6763" s="33">
        <v>29</v>
      </c>
      <c r="C6763" s="33" t="s">
        <v>13</v>
      </c>
      <c r="D6763" s="33" t="s">
        <v>78</v>
      </c>
      <c r="E6763" s="33" t="s">
        <v>7630</v>
      </c>
      <c r="F6763" s="94">
        <v>41842</v>
      </c>
      <c r="G6763" s="33" t="s">
        <v>7631</v>
      </c>
      <c r="H6763" s="33" t="s">
        <v>7632</v>
      </c>
      <c r="I6763" s="33" t="s">
        <v>159</v>
      </c>
      <c r="J6763" s="62" t="s">
        <v>7633</v>
      </c>
      <c r="K6763" s="33" t="s">
        <v>1043</v>
      </c>
      <c r="L6763" s="33" t="s">
        <v>7634</v>
      </c>
      <c r="M6763" s="1" t="s">
        <v>48513</v>
      </c>
      <c r="N6763" s="33" t="s">
        <v>20</v>
      </c>
      <c r="O6763" s="33" t="s">
        <v>7635</v>
      </c>
      <c r="P6763" s="33" t="s">
        <v>45771</v>
      </c>
      <c r="Q6763" s="33" t="s">
        <v>29986</v>
      </c>
      <c r="R6763"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763" s="33" t="s">
        <v>93</v>
      </c>
      <c r="T6763" s="33" t="s">
        <v>350</v>
      </c>
      <c r="U6763" s="33" t="s">
        <v>42859</v>
      </c>
      <c r="AA6763" s="33" t="s">
        <v>42843</v>
      </c>
      <c r="AB6763" s="33">
        <v>1688</v>
      </c>
      <c r="AC6763" s="103">
        <v>14826</v>
      </c>
    </row>
    <row r="6764" spans="1:29" ht="13" customHeight="1" x14ac:dyDescent="0.2">
      <c r="A6764" s="33" t="s">
        <v>7662</v>
      </c>
      <c r="B6764" s="33">
        <v>54</v>
      </c>
      <c r="C6764" s="33" t="s">
        <v>13</v>
      </c>
      <c r="D6764" s="33" t="s">
        <v>78</v>
      </c>
      <c r="F6764" s="94">
        <v>41841</v>
      </c>
      <c r="G6764" s="33" t="s">
        <v>7663</v>
      </c>
      <c r="H6764" s="33" t="s">
        <v>2180</v>
      </c>
      <c r="I6764" s="33" t="s">
        <v>45</v>
      </c>
      <c r="J6764" s="62" t="s">
        <v>7664</v>
      </c>
      <c r="K6764" s="33" t="s">
        <v>992</v>
      </c>
      <c r="L6764" s="33" t="s">
        <v>2182</v>
      </c>
      <c r="M6764" s="1" t="s">
        <v>46035</v>
      </c>
      <c r="N6764" s="33" t="s">
        <v>20</v>
      </c>
      <c r="O6764" s="33" t="s">
        <v>7665</v>
      </c>
      <c r="P6764" s="33" t="s">
        <v>947</v>
      </c>
      <c r="Q6764" s="33" t="s">
        <v>29986</v>
      </c>
      <c r="R6764" s="39" t="s">
        <v>7666</v>
      </c>
      <c r="S6764" s="33" t="s">
        <v>509</v>
      </c>
      <c r="T6764" s="33" t="s">
        <v>21</v>
      </c>
      <c r="U6764" s="33" t="s">
        <v>26682</v>
      </c>
      <c r="AA6764" s="33" t="s">
        <v>42844</v>
      </c>
      <c r="AB6764" s="33">
        <v>1682</v>
      </c>
      <c r="AC6764" s="103">
        <v>14821</v>
      </c>
    </row>
    <row r="6765" spans="1:29" ht="13" customHeight="1" x14ac:dyDescent="0.2">
      <c r="A6765" s="33" t="s">
        <v>7667</v>
      </c>
      <c r="B6765" s="33">
        <v>28</v>
      </c>
      <c r="C6765" s="33" t="s">
        <v>13</v>
      </c>
      <c r="D6765" s="33" t="s">
        <v>30</v>
      </c>
      <c r="F6765" s="94">
        <v>41840</v>
      </c>
      <c r="G6765" s="33" t="s">
        <v>7668</v>
      </c>
      <c r="H6765" s="33" t="s">
        <v>2340</v>
      </c>
      <c r="I6765" s="33" t="s">
        <v>281</v>
      </c>
      <c r="J6765" s="62" t="s">
        <v>7669</v>
      </c>
      <c r="K6765" s="33" t="s">
        <v>1130</v>
      </c>
      <c r="L6765" s="33" t="s">
        <v>3168</v>
      </c>
      <c r="M6765" s="1" t="s">
        <v>46860</v>
      </c>
      <c r="N6765" s="33" t="s">
        <v>20</v>
      </c>
      <c r="O6765" s="33" t="s">
        <v>7670</v>
      </c>
      <c r="P6765" s="33" t="s">
        <v>947</v>
      </c>
      <c r="Q6765" s="33" t="s">
        <v>29986</v>
      </c>
      <c r="R6765" s="39" t="str">
        <f>HYPERLINK("http://www.kentreporter.com/news/272307371.html","http://www.kentreporter.com/news/272307371.html#")</f>
        <v>http://www.kentreporter.com/news/272307371.html#</v>
      </c>
      <c r="S6765" s="33" t="s">
        <v>93</v>
      </c>
      <c r="T6765" s="33" t="s">
        <v>21</v>
      </c>
      <c r="U6765" s="33" t="s">
        <v>26689</v>
      </c>
      <c r="AA6765" s="33" t="s">
        <v>42844</v>
      </c>
      <c r="AB6765" s="33">
        <v>1680</v>
      </c>
      <c r="AC6765" s="103">
        <v>14820</v>
      </c>
    </row>
    <row r="6766" spans="1:29" ht="13" customHeight="1" x14ac:dyDescent="0.2">
      <c r="A6766" s="33" t="s">
        <v>7671</v>
      </c>
      <c r="B6766" s="33">
        <v>52</v>
      </c>
      <c r="C6766" s="33" t="s">
        <v>13</v>
      </c>
      <c r="D6766" s="33" t="s">
        <v>30</v>
      </c>
      <c r="F6766" s="94">
        <v>41840</v>
      </c>
      <c r="G6766" s="33" t="s">
        <v>7672</v>
      </c>
      <c r="H6766" s="33" t="s">
        <v>7673</v>
      </c>
      <c r="I6766" s="33" t="s">
        <v>87</v>
      </c>
      <c r="J6766" s="62" t="s">
        <v>7674</v>
      </c>
      <c r="K6766" s="33" t="s">
        <v>3387</v>
      </c>
      <c r="L6766" s="33" t="s">
        <v>7675</v>
      </c>
      <c r="M6766" s="1" t="s">
        <v>48929</v>
      </c>
      <c r="N6766" s="33" t="s">
        <v>20</v>
      </c>
      <c r="O6766" s="33" t="s">
        <v>7676</v>
      </c>
      <c r="P6766" s="33" t="s">
        <v>35686</v>
      </c>
      <c r="Q6766" s="33" t="s">
        <v>26647</v>
      </c>
      <c r="R6766" s="39" t="s">
        <v>7677</v>
      </c>
      <c r="S6766" s="33" t="s">
        <v>93</v>
      </c>
      <c r="T6766" s="33" t="s">
        <v>45897</v>
      </c>
      <c r="U6766" s="51" t="s">
        <v>49804</v>
      </c>
      <c r="AA6766" s="33" t="s">
        <v>42844</v>
      </c>
      <c r="AB6766" s="33">
        <v>1681</v>
      </c>
      <c r="AC6766" s="103">
        <v>14819</v>
      </c>
    </row>
    <row r="6767" spans="1:29" ht="13" customHeight="1" x14ac:dyDescent="0.2">
      <c r="A6767" s="33" t="s">
        <v>7678</v>
      </c>
      <c r="B6767" s="33">
        <v>41</v>
      </c>
      <c r="C6767" s="33" t="s">
        <v>13</v>
      </c>
      <c r="D6767" s="33" t="s">
        <v>41</v>
      </c>
      <c r="F6767" s="94">
        <v>41839</v>
      </c>
      <c r="G6767" s="33" t="s">
        <v>7679</v>
      </c>
      <c r="H6767" s="33" t="s">
        <v>80</v>
      </c>
      <c r="I6767" s="33" t="s">
        <v>37</v>
      </c>
      <c r="J6767" s="62" t="s">
        <v>7680</v>
      </c>
      <c r="K6767" s="33" t="s">
        <v>81</v>
      </c>
      <c r="L6767" s="33" t="s">
        <v>82</v>
      </c>
      <c r="M6767" s="1" t="s">
        <v>46250</v>
      </c>
      <c r="N6767" s="33" t="s">
        <v>362</v>
      </c>
      <c r="O6767" s="33" t="s">
        <v>7681</v>
      </c>
      <c r="P6767" s="33" t="s">
        <v>947</v>
      </c>
      <c r="Q6767" s="33" t="s">
        <v>29986</v>
      </c>
      <c r="R6767" s="39" t="s">
        <v>7682</v>
      </c>
      <c r="S6767" s="33" t="s">
        <v>93</v>
      </c>
      <c r="T6767" s="33" t="s">
        <v>45897</v>
      </c>
      <c r="U6767" s="51" t="s">
        <v>49804</v>
      </c>
      <c r="AA6767" s="33" t="s">
        <v>42842</v>
      </c>
      <c r="AB6767" s="33">
        <v>1679</v>
      </c>
      <c r="AC6767" s="103">
        <v>14818</v>
      </c>
    </row>
    <row r="6768" spans="1:29" ht="13" customHeight="1" x14ac:dyDescent="0.2">
      <c r="A6768" s="33" t="s">
        <v>7683</v>
      </c>
      <c r="B6768" s="33">
        <v>25</v>
      </c>
      <c r="C6768" s="33" t="s">
        <v>13</v>
      </c>
      <c r="D6768" s="33" t="s">
        <v>78</v>
      </c>
      <c r="E6768" s="33" t="s">
        <v>7684</v>
      </c>
      <c r="F6768" s="94">
        <v>41838</v>
      </c>
      <c r="G6768" s="33" t="s">
        <v>7685</v>
      </c>
      <c r="H6768" s="33" t="s">
        <v>3572</v>
      </c>
      <c r="I6768" s="33" t="s">
        <v>111</v>
      </c>
      <c r="J6768" s="62" t="s">
        <v>3573</v>
      </c>
      <c r="K6768" s="33" t="s">
        <v>582</v>
      </c>
      <c r="L6768" s="33" t="s">
        <v>3574</v>
      </c>
      <c r="M6768" s="1" t="s">
        <v>46282</v>
      </c>
      <c r="N6768" s="33" t="s">
        <v>20</v>
      </c>
      <c r="O6768" s="33" t="s">
        <v>7686</v>
      </c>
      <c r="P6768" s="33" t="s">
        <v>947</v>
      </c>
      <c r="Q6768" s="33" t="s">
        <v>29986</v>
      </c>
      <c r="R6768"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768" s="33" t="s">
        <v>93</v>
      </c>
      <c r="T6768" s="33" t="s">
        <v>21</v>
      </c>
      <c r="U6768" s="33" t="s">
        <v>26689</v>
      </c>
      <c r="AA6768" s="33" t="s">
        <v>42842</v>
      </c>
      <c r="AB6768" s="33">
        <v>1676</v>
      </c>
      <c r="AC6768" s="103">
        <v>14817</v>
      </c>
    </row>
    <row r="6769" spans="1:29" ht="13" customHeight="1" x14ac:dyDescent="0.2">
      <c r="A6769" s="33" t="s">
        <v>7687</v>
      </c>
      <c r="B6769" s="33">
        <v>5</v>
      </c>
      <c r="C6769" s="33" t="s">
        <v>102</v>
      </c>
      <c r="D6769" s="33" t="s">
        <v>30</v>
      </c>
      <c r="E6769" s="33" t="s">
        <v>7688</v>
      </c>
      <c r="F6769" s="94">
        <v>41838</v>
      </c>
      <c r="G6769" s="33" t="s">
        <v>7689</v>
      </c>
      <c r="H6769" s="33" t="s">
        <v>7690</v>
      </c>
      <c r="I6769" s="33" t="s">
        <v>336</v>
      </c>
      <c r="J6769" s="62" t="s">
        <v>7691</v>
      </c>
      <c r="K6769" s="33" t="s">
        <v>7690</v>
      </c>
      <c r="L6769" s="33" t="s">
        <v>7692</v>
      </c>
      <c r="M6769" s="1" t="s">
        <v>47523</v>
      </c>
      <c r="N6769" s="33" t="s">
        <v>20</v>
      </c>
      <c r="O6769" s="33" t="s">
        <v>7693</v>
      </c>
      <c r="P6769" s="33" t="s">
        <v>947</v>
      </c>
      <c r="Q6769" s="33" t="s">
        <v>29986</v>
      </c>
      <c r="R6769" s="39" t="s">
        <v>7694</v>
      </c>
      <c r="S6769" s="33" t="s">
        <v>93</v>
      </c>
      <c r="T6769" s="33" t="s">
        <v>45897</v>
      </c>
      <c r="U6769" s="51" t="s">
        <v>49804</v>
      </c>
      <c r="AA6769" s="33" t="s">
        <v>42844</v>
      </c>
      <c r="AB6769" s="33">
        <v>1678</v>
      </c>
      <c r="AC6769" s="103">
        <v>14815</v>
      </c>
    </row>
    <row r="6770" spans="1:29" ht="13" customHeight="1" x14ac:dyDescent="0.2">
      <c r="A6770" s="33" t="s">
        <v>7695</v>
      </c>
      <c r="B6770" s="33">
        <v>34</v>
      </c>
      <c r="C6770" s="33" t="s">
        <v>13</v>
      </c>
      <c r="D6770" s="33" t="s">
        <v>30</v>
      </c>
      <c r="F6770" s="94">
        <v>41838</v>
      </c>
      <c r="G6770" s="33" t="s">
        <v>7696</v>
      </c>
      <c r="H6770" s="33" t="s">
        <v>248</v>
      </c>
      <c r="I6770" s="33" t="s">
        <v>249</v>
      </c>
      <c r="J6770" s="62" t="s">
        <v>7697</v>
      </c>
      <c r="K6770" s="33" t="s">
        <v>524</v>
      </c>
      <c r="L6770" s="33" t="s">
        <v>250</v>
      </c>
      <c r="M6770" s="1" t="s">
        <v>46072</v>
      </c>
      <c r="N6770" s="33" t="s">
        <v>20</v>
      </c>
      <c r="O6770" s="33" t="s">
        <v>7698</v>
      </c>
      <c r="P6770" s="33" t="s">
        <v>947</v>
      </c>
      <c r="Q6770" s="33" t="s">
        <v>29986</v>
      </c>
      <c r="R6770" s="39" t="str">
        <f>HYPERLINK("http://www.fox5vegas.com/story/26071249/coroner-identifies-man-shot-by-nlv-police","http://www.fox5vegas.com/story/26071249/coroner-identifies-man-shot-by-nlv-police")</f>
        <v>http://www.fox5vegas.com/story/26071249/coroner-identifies-man-shot-by-nlv-police</v>
      </c>
      <c r="S6770" s="33" t="s">
        <v>93</v>
      </c>
      <c r="T6770" s="33" t="s">
        <v>45897</v>
      </c>
      <c r="U6770" s="33" t="s">
        <v>39851</v>
      </c>
      <c r="AA6770" s="33" t="s">
        <v>42844</v>
      </c>
      <c r="AB6770" s="33">
        <v>1677</v>
      </c>
      <c r="AC6770" s="103">
        <v>14816</v>
      </c>
    </row>
    <row r="6771" spans="1:29" ht="13" customHeight="1" x14ac:dyDescent="0.2">
      <c r="A6771" s="1" t="s">
        <v>7709</v>
      </c>
      <c r="B6771" s="33">
        <v>49</v>
      </c>
      <c r="C6771" s="33" t="s">
        <v>13</v>
      </c>
      <c r="D6771" s="1" t="s">
        <v>23</v>
      </c>
      <c r="F6771" s="94">
        <v>41837</v>
      </c>
      <c r="G6771" s="33" t="s">
        <v>7710</v>
      </c>
      <c r="H6771" s="33" t="s">
        <v>7711</v>
      </c>
      <c r="I6771" s="33" t="s">
        <v>66</v>
      </c>
      <c r="J6771" s="62" t="s">
        <v>7712</v>
      </c>
      <c r="K6771" s="33" t="s">
        <v>7713</v>
      </c>
      <c r="L6771" s="33" t="s">
        <v>22783</v>
      </c>
      <c r="M6771" s="1" t="s">
        <v>47848</v>
      </c>
      <c r="N6771" s="33" t="s">
        <v>20</v>
      </c>
      <c r="O6771" s="33" t="s">
        <v>36698</v>
      </c>
      <c r="P6771" s="33" t="s">
        <v>45771</v>
      </c>
      <c r="Q6771" s="33" t="s">
        <v>29986</v>
      </c>
      <c r="R6771" s="39" t="s">
        <v>7714</v>
      </c>
      <c r="S6771" s="33" t="s">
        <v>509</v>
      </c>
      <c r="T6771" s="33" t="s">
        <v>21</v>
      </c>
      <c r="U6771" s="33" t="s">
        <v>26689</v>
      </c>
      <c r="AA6771" s="33" t="s">
        <v>42844</v>
      </c>
      <c r="AB6771" s="33">
        <v>1672</v>
      </c>
      <c r="AC6771" s="103">
        <v>14812</v>
      </c>
    </row>
    <row r="6772" spans="1:29" ht="13" customHeight="1" x14ac:dyDescent="0.2">
      <c r="A6772" s="33" t="s">
        <v>7715</v>
      </c>
      <c r="B6772" s="33">
        <v>71</v>
      </c>
      <c r="C6772" s="33" t="s">
        <v>13</v>
      </c>
      <c r="D6772" s="33" t="s">
        <v>30</v>
      </c>
      <c r="F6772" s="94">
        <v>41837</v>
      </c>
      <c r="G6772" s="33" t="s">
        <v>7716</v>
      </c>
      <c r="H6772" s="33" t="s">
        <v>4858</v>
      </c>
      <c r="I6772" s="33" t="s">
        <v>105</v>
      </c>
      <c r="J6772" s="62" t="s">
        <v>7717</v>
      </c>
      <c r="K6772" s="33" t="s">
        <v>879</v>
      </c>
      <c r="L6772" s="33" t="s">
        <v>7718</v>
      </c>
      <c r="M6772" s="1" t="s">
        <v>48514</v>
      </c>
      <c r="N6772" s="33" t="s">
        <v>20</v>
      </c>
      <c r="O6772" s="33" t="s">
        <v>7719</v>
      </c>
      <c r="P6772" s="33" t="s">
        <v>947</v>
      </c>
      <c r="Q6772" s="33" t="s">
        <v>29986</v>
      </c>
      <c r="R6772" s="39" t="s">
        <v>7720</v>
      </c>
      <c r="S6772" s="33" t="s">
        <v>93</v>
      </c>
      <c r="T6772" s="33" t="s">
        <v>21</v>
      </c>
      <c r="U6772" s="33" t="s">
        <v>26689</v>
      </c>
      <c r="AA6772" s="33" t="s">
        <v>42843</v>
      </c>
      <c r="AB6772" s="33">
        <v>1673</v>
      </c>
      <c r="AC6772" s="103">
        <v>14813</v>
      </c>
    </row>
    <row r="6773" spans="1:29" ht="13" customHeight="1" x14ac:dyDescent="0.2">
      <c r="A6773" s="33" t="s">
        <v>7704</v>
      </c>
      <c r="B6773" s="91">
        <v>43</v>
      </c>
      <c r="C6773" s="33" t="s">
        <v>13</v>
      </c>
      <c r="D6773" s="33" t="s">
        <v>78</v>
      </c>
      <c r="E6773" s="33" t="s">
        <v>7705</v>
      </c>
      <c r="F6773" s="94">
        <v>41837</v>
      </c>
      <c r="G6773" s="33" t="s">
        <v>7706</v>
      </c>
      <c r="H6773" s="33" t="s">
        <v>697</v>
      </c>
      <c r="I6773" s="33" t="s">
        <v>392</v>
      </c>
      <c r="J6773" s="62" t="s">
        <v>7707</v>
      </c>
      <c r="K6773" s="33" t="s">
        <v>697</v>
      </c>
      <c r="L6773" s="33" t="s">
        <v>536</v>
      </c>
      <c r="M6773" s="1" t="s">
        <v>45963</v>
      </c>
      <c r="N6773" s="33" t="s">
        <v>27671</v>
      </c>
      <c r="O6773" s="33" t="s">
        <v>18967</v>
      </c>
      <c r="P6773" s="33" t="s">
        <v>504</v>
      </c>
      <c r="Q6773" s="33" t="s">
        <v>29986</v>
      </c>
      <c r="R6773" s="39" t="s">
        <v>7708</v>
      </c>
      <c r="S6773" s="33" t="s">
        <v>93</v>
      </c>
      <c r="T6773" s="33" t="s">
        <v>45897</v>
      </c>
      <c r="U6773" s="51" t="s">
        <v>49804</v>
      </c>
      <c r="AA6773" s="33" t="s">
        <v>42842</v>
      </c>
      <c r="AB6773" s="33">
        <v>1674</v>
      </c>
      <c r="AC6773" s="103">
        <v>14814</v>
      </c>
    </row>
    <row r="6774" spans="1:29" ht="13" customHeight="1" x14ac:dyDescent="0.2">
      <c r="A6774" s="33" t="s">
        <v>7699</v>
      </c>
      <c r="B6774" s="33">
        <v>36</v>
      </c>
      <c r="C6774" s="33" t="s">
        <v>13</v>
      </c>
      <c r="D6774" s="33" t="s">
        <v>78</v>
      </c>
      <c r="F6774" s="94">
        <v>41837</v>
      </c>
      <c r="G6774" s="33" t="s">
        <v>7700</v>
      </c>
      <c r="H6774" s="33" t="s">
        <v>228</v>
      </c>
      <c r="I6774" s="33" t="s">
        <v>38</v>
      </c>
      <c r="J6774" s="62" t="s">
        <v>7701</v>
      </c>
      <c r="K6774" s="33" t="s">
        <v>555</v>
      </c>
      <c r="L6774" s="33" t="s">
        <v>229</v>
      </c>
      <c r="M6774" s="1" t="s">
        <v>46020</v>
      </c>
      <c r="N6774" s="33" t="s">
        <v>20</v>
      </c>
      <c r="O6774" s="33" t="s">
        <v>7702</v>
      </c>
      <c r="P6774" s="33" t="s">
        <v>947</v>
      </c>
      <c r="Q6774" s="33" t="s">
        <v>29986</v>
      </c>
      <c r="R6774" s="39" t="s">
        <v>7703</v>
      </c>
      <c r="S6774" s="33" t="s">
        <v>22</v>
      </c>
      <c r="T6774" s="33" t="s">
        <v>350</v>
      </c>
      <c r="U6774" s="33" t="s">
        <v>42859</v>
      </c>
      <c r="AA6774" s="33" t="s">
        <v>42842</v>
      </c>
      <c r="AB6774" s="33">
        <v>1675</v>
      </c>
      <c r="AC6774" s="103">
        <v>14811</v>
      </c>
    </row>
    <row r="6775" spans="1:29" ht="13" customHeight="1" x14ac:dyDescent="0.2">
      <c r="A6775" s="33" t="s">
        <v>7735</v>
      </c>
      <c r="B6775" s="33">
        <v>41</v>
      </c>
      <c r="C6775" s="33" t="s">
        <v>102</v>
      </c>
      <c r="D6775" s="33" t="s">
        <v>30</v>
      </c>
      <c r="E6775" s="33" t="s">
        <v>7736</v>
      </c>
      <c r="F6775" s="94">
        <v>41836</v>
      </c>
      <c r="G6775" s="33" t="s">
        <v>7737</v>
      </c>
      <c r="H6775" s="33" t="s">
        <v>1641</v>
      </c>
      <c r="I6775" s="33" t="s">
        <v>38</v>
      </c>
      <c r="J6775" s="62" t="s">
        <v>7738</v>
      </c>
      <c r="K6775" s="33" t="s">
        <v>1643</v>
      </c>
      <c r="L6775" s="33" t="s">
        <v>1644</v>
      </c>
      <c r="M6775" s="1" t="s">
        <v>46709</v>
      </c>
      <c r="N6775" s="33" t="s">
        <v>20</v>
      </c>
      <c r="O6775" s="33" t="s">
        <v>7739</v>
      </c>
      <c r="P6775" s="33" t="s">
        <v>45771</v>
      </c>
      <c r="Q6775" s="33" t="s">
        <v>29986</v>
      </c>
      <c r="R6775" s="39" t="s">
        <v>7740</v>
      </c>
      <c r="S6775" s="33" t="s">
        <v>93</v>
      </c>
      <c r="T6775" s="33" t="s">
        <v>45897</v>
      </c>
      <c r="U6775" s="51" t="s">
        <v>49804</v>
      </c>
      <c r="AA6775" s="33" t="s">
        <v>42844</v>
      </c>
      <c r="AB6775" s="33">
        <v>1668</v>
      </c>
      <c r="AC6775" s="103">
        <v>14810</v>
      </c>
    </row>
    <row r="6776" spans="1:29" ht="13" customHeight="1" x14ac:dyDescent="0.2">
      <c r="A6776" s="33" t="s">
        <v>7729</v>
      </c>
      <c r="B6776" s="33">
        <v>27</v>
      </c>
      <c r="C6776" s="33" t="s">
        <v>13</v>
      </c>
      <c r="D6776" s="33" t="s">
        <v>41</v>
      </c>
      <c r="E6776" s="33" t="s">
        <v>7730</v>
      </c>
      <c r="F6776" s="94">
        <v>41836</v>
      </c>
      <c r="G6776" s="33" t="s">
        <v>7731</v>
      </c>
      <c r="H6776" s="33" t="s">
        <v>1641</v>
      </c>
      <c r="I6776" s="33" t="s">
        <v>38</v>
      </c>
      <c r="J6776" s="62" t="s">
        <v>4246</v>
      </c>
      <c r="K6776" s="33" t="s">
        <v>1643</v>
      </c>
      <c r="L6776" s="33" t="s">
        <v>1644</v>
      </c>
      <c r="M6776" s="1" t="s">
        <v>46709</v>
      </c>
      <c r="N6776" s="33" t="s">
        <v>20</v>
      </c>
      <c r="O6776" s="33" t="s">
        <v>7732</v>
      </c>
      <c r="P6776" s="33" t="s">
        <v>947</v>
      </c>
      <c r="Q6776" s="33" t="s">
        <v>29986</v>
      </c>
      <c r="R6776" s="39" t="s">
        <v>7733</v>
      </c>
      <c r="S6776" s="33" t="s">
        <v>93</v>
      </c>
      <c r="T6776" s="33" t="s">
        <v>28</v>
      </c>
      <c r="U6776" s="33" t="s">
        <v>26487</v>
      </c>
      <c r="AA6776" s="33" t="s">
        <v>42844</v>
      </c>
      <c r="AB6776" s="33">
        <v>1669</v>
      </c>
      <c r="AC6776" s="103">
        <v>14808</v>
      </c>
    </row>
    <row r="6777" spans="1:29" ht="13" customHeight="1" x14ac:dyDescent="0.2">
      <c r="A6777" s="33" t="s">
        <v>7734</v>
      </c>
      <c r="B6777" s="33">
        <v>30</v>
      </c>
      <c r="C6777" s="33" t="s">
        <v>13</v>
      </c>
      <c r="D6777" s="33" t="s">
        <v>41</v>
      </c>
      <c r="E6777" s="33" t="s">
        <v>7730</v>
      </c>
      <c r="F6777" s="94">
        <v>41836</v>
      </c>
      <c r="G6777" s="33" t="s">
        <v>7731</v>
      </c>
      <c r="H6777" s="33" t="s">
        <v>1641</v>
      </c>
      <c r="I6777" s="33" t="s">
        <v>38</v>
      </c>
      <c r="J6777" s="62" t="s">
        <v>4246</v>
      </c>
      <c r="K6777" s="33" t="s">
        <v>1643</v>
      </c>
      <c r="L6777" s="33" t="s">
        <v>1644</v>
      </c>
      <c r="M6777" s="1" t="s">
        <v>46709</v>
      </c>
      <c r="N6777" s="33" t="s">
        <v>20</v>
      </c>
      <c r="O6777" s="33" t="s">
        <v>7732</v>
      </c>
      <c r="P6777" s="33" t="s">
        <v>947</v>
      </c>
      <c r="Q6777" s="33" t="s">
        <v>29986</v>
      </c>
      <c r="R6777" s="39" t="s">
        <v>7733</v>
      </c>
      <c r="S6777" s="33" t="s">
        <v>93</v>
      </c>
      <c r="T6777" s="33" t="s">
        <v>28</v>
      </c>
      <c r="U6777" s="33" t="s">
        <v>26487</v>
      </c>
      <c r="AA6777" s="33" t="s">
        <v>42844</v>
      </c>
      <c r="AB6777" s="33">
        <v>1670</v>
      </c>
      <c r="AC6777" s="103">
        <v>14807</v>
      </c>
    </row>
    <row r="6778" spans="1:29" ht="13" customHeight="1" x14ac:dyDescent="0.2">
      <c r="A6778" s="33" t="s">
        <v>7721</v>
      </c>
      <c r="B6778" s="33">
        <v>23</v>
      </c>
      <c r="C6778" s="33" t="s">
        <v>13</v>
      </c>
      <c r="D6778" s="33" t="s">
        <v>78</v>
      </c>
      <c r="F6778" s="94">
        <v>41836</v>
      </c>
      <c r="G6778" s="33" t="s">
        <v>7722</v>
      </c>
      <c r="H6778" s="33" t="s">
        <v>7723</v>
      </c>
      <c r="I6778" s="33" t="s">
        <v>50</v>
      </c>
      <c r="J6778" s="62" t="s">
        <v>7724</v>
      </c>
      <c r="K6778" s="33" t="s">
        <v>7725</v>
      </c>
      <c r="L6778" s="33" t="s">
        <v>7726</v>
      </c>
      <c r="M6778" s="1" t="s">
        <v>48515</v>
      </c>
      <c r="N6778" s="33" t="s">
        <v>20</v>
      </c>
      <c r="O6778" s="33" t="s">
        <v>7727</v>
      </c>
      <c r="P6778" s="33" t="s">
        <v>947</v>
      </c>
      <c r="Q6778" s="33" t="s">
        <v>29986</v>
      </c>
      <c r="R6778" s="39" t="s">
        <v>7728</v>
      </c>
      <c r="S6778" s="33" t="s">
        <v>22</v>
      </c>
      <c r="T6778" s="33" t="s">
        <v>350</v>
      </c>
      <c r="U6778" s="33" t="s">
        <v>42859</v>
      </c>
      <c r="AA6778" s="33" t="s">
        <v>42842</v>
      </c>
      <c r="AB6778" s="33">
        <v>1671</v>
      </c>
      <c r="AC6778" s="103">
        <v>14809</v>
      </c>
    </row>
    <row r="6779" spans="1:29" ht="13" customHeight="1" x14ac:dyDescent="0.2">
      <c r="A6779" s="33" t="s">
        <v>7741</v>
      </c>
      <c r="B6779" s="33">
        <v>24</v>
      </c>
      <c r="C6779" s="33" t="s">
        <v>13</v>
      </c>
      <c r="D6779" s="33" t="s">
        <v>30</v>
      </c>
      <c r="E6779" s="33" t="s">
        <v>7742</v>
      </c>
      <c r="F6779" s="94">
        <v>41835</v>
      </c>
      <c r="G6779" s="33" t="s">
        <v>7743</v>
      </c>
      <c r="H6779" s="33" t="s">
        <v>7744</v>
      </c>
      <c r="I6779" s="33" t="s">
        <v>297</v>
      </c>
      <c r="J6779" s="62" t="s">
        <v>7745</v>
      </c>
      <c r="K6779" s="33" t="s">
        <v>1114</v>
      </c>
      <c r="L6779" s="33" t="s">
        <v>7746</v>
      </c>
      <c r="M6779" s="1" t="s">
        <v>48516</v>
      </c>
      <c r="N6779" s="33" t="s">
        <v>20</v>
      </c>
      <c r="O6779" s="33" t="s">
        <v>7747</v>
      </c>
      <c r="P6779" s="33" t="s">
        <v>947</v>
      </c>
      <c r="Q6779" s="33" t="s">
        <v>29986</v>
      </c>
      <c r="R6779" s="39" t="s">
        <v>7748</v>
      </c>
      <c r="S6779" s="33" t="s">
        <v>509</v>
      </c>
      <c r="T6779" s="33" t="s">
        <v>21</v>
      </c>
      <c r="U6779" s="33" t="s">
        <v>26689</v>
      </c>
      <c r="AA6779" s="33" t="s">
        <v>42844</v>
      </c>
      <c r="AB6779" s="33">
        <v>1667</v>
      </c>
      <c r="AC6779" s="103">
        <v>14803</v>
      </c>
    </row>
    <row r="6780" spans="1:29" ht="13" customHeight="1" x14ac:dyDescent="0.2">
      <c r="A6780" s="33" t="s">
        <v>7763</v>
      </c>
      <c r="B6780" s="33">
        <v>34</v>
      </c>
      <c r="C6780" s="33" t="s">
        <v>13</v>
      </c>
      <c r="D6780" s="33" t="s">
        <v>30</v>
      </c>
      <c r="E6780" s="33" t="s">
        <v>7764</v>
      </c>
      <c r="F6780" s="94">
        <v>41834</v>
      </c>
      <c r="G6780" s="33" t="s">
        <v>7765</v>
      </c>
      <c r="H6780" s="33" t="s">
        <v>7766</v>
      </c>
      <c r="I6780" s="33" t="s">
        <v>66</v>
      </c>
      <c r="J6780" s="62" t="s">
        <v>7767</v>
      </c>
      <c r="K6780" s="33" t="s">
        <v>632</v>
      </c>
      <c r="L6780" s="33" t="s">
        <v>7768</v>
      </c>
      <c r="M6780" s="1" t="s">
        <v>47683</v>
      </c>
      <c r="N6780" s="33" t="s">
        <v>20</v>
      </c>
      <c r="O6780" s="33" t="s">
        <v>7769</v>
      </c>
      <c r="P6780" s="33" t="s">
        <v>947</v>
      </c>
      <c r="Q6780" s="33" t="s">
        <v>29986</v>
      </c>
      <c r="R6780" s="39" t="s">
        <v>7770</v>
      </c>
      <c r="S6780" s="33" t="s">
        <v>93</v>
      </c>
      <c r="T6780" s="33" t="s">
        <v>21</v>
      </c>
      <c r="U6780" s="33" t="s">
        <v>26689</v>
      </c>
      <c r="AA6780" s="33" t="s">
        <v>42844</v>
      </c>
      <c r="AB6780" s="33">
        <v>1664</v>
      </c>
      <c r="AC6780" s="103">
        <v>14800</v>
      </c>
    </row>
    <row r="6781" spans="1:29" ht="13" customHeight="1" x14ac:dyDescent="0.2">
      <c r="A6781" s="33" t="s">
        <v>7749</v>
      </c>
      <c r="B6781" s="33">
        <v>47</v>
      </c>
      <c r="C6781" s="33" t="s">
        <v>13</v>
      </c>
      <c r="D6781" s="33" t="s">
        <v>78</v>
      </c>
      <c r="E6781" s="33" t="s">
        <v>7750</v>
      </c>
      <c r="F6781" s="94">
        <v>41834</v>
      </c>
      <c r="G6781" s="33" t="s">
        <v>7751</v>
      </c>
      <c r="H6781" s="33" t="s">
        <v>182</v>
      </c>
      <c r="I6781" s="33" t="s">
        <v>38</v>
      </c>
      <c r="J6781" s="62" t="s">
        <v>6453</v>
      </c>
      <c r="K6781" s="33" t="s">
        <v>182</v>
      </c>
      <c r="L6781" s="33" t="s">
        <v>183</v>
      </c>
      <c r="M6781" s="1" t="s">
        <v>46155</v>
      </c>
      <c r="N6781" s="33" t="s">
        <v>20</v>
      </c>
      <c r="O6781" s="33" t="s">
        <v>7752</v>
      </c>
      <c r="P6781" s="33" t="s">
        <v>947</v>
      </c>
      <c r="Q6781" s="33" t="s">
        <v>29986</v>
      </c>
      <c r="R6781" s="39" t="s">
        <v>7753</v>
      </c>
      <c r="S6781" s="33" t="s">
        <v>22</v>
      </c>
      <c r="T6781" s="33" t="s">
        <v>21</v>
      </c>
      <c r="U6781" s="33" t="s">
        <v>26682</v>
      </c>
      <c r="AA6781" s="33" t="s">
        <v>42844</v>
      </c>
      <c r="AB6781" s="33">
        <v>1665</v>
      </c>
      <c r="AC6781" s="103">
        <v>14801</v>
      </c>
    </row>
    <row r="6782" spans="1:29" ht="13" customHeight="1" x14ac:dyDescent="0.2">
      <c r="A6782" s="33" t="s">
        <v>7754</v>
      </c>
      <c r="B6782" s="33">
        <v>46</v>
      </c>
      <c r="C6782" s="33" t="s">
        <v>13</v>
      </c>
      <c r="D6782" s="33" t="s">
        <v>30</v>
      </c>
      <c r="E6782" s="33" t="s">
        <v>7755</v>
      </c>
      <c r="F6782" s="94">
        <v>41834</v>
      </c>
      <c r="G6782" s="33" t="s">
        <v>7756</v>
      </c>
      <c r="H6782" s="33" t="s">
        <v>7757</v>
      </c>
      <c r="I6782" s="33" t="s">
        <v>50</v>
      </c>
      <c r="J6782" s="62" t="s">
        <v>7758</v>
      </c>
      <c r="K6782" s="33" t="s">
        <v>7759</v>
      </c>
      <c r="L6782" s="33" t="s">
        <v>7760</v>
      </c>
      <c r="M6782" s="1" t="s">
        <v>48517</v>
      </c>
      <c r="N6782" s="33" t="s">
        <v>20</v>
      </c>
      <c r="O6782" s="33" t="s">
        <v>7761</v>
      </c>
      <c r="P6782" s="33" t="s">
        <v>504</v>
      </c>
      <c r="Q6782" s="33" t="s">
        <v>29986</v>
      </c>
      <c r="R6782" s="39" t="s">
        <v>7762</v>
      </c>
      <c r="S6782" s="33" t="s">
        <v>901</v>
      </c>
      <c r="T6782" s="33" t="s">
        <v>45897</v>
      </c>
      <c r="U6782" s="51" t="s">
        <v>49804</v>
      </c>
      <c r="AA6782" s="33" t="s">
        <v>42843</v>
      </c>
      <c r="AB6782" s="33">
        <v>1666</v>
      </c>
      <c r="AC6782" s="103">
        <v>14802</v>
      </c>
    </row>
    <row r="6783" spans="1:29" ht="13" customHeight="1" x14ac:dyDescent="0.2">
      <c r="A6783" s="33" t="s">
        <v>7771</v>
      </c>
      <c r="B6783" s="33">
        <v>21</v>
      </c>
      <c r="C6783" s="33" t="s">
        <v>13</v>
      </c>
      <c r="D6783" s="33" t="s">
        <v>14</v>
      </c>
      <c r="E6783" s="33" t="s">
        <v>7772</v>
      </c>
      <c r="F6783" s="94">
        <v>41833</v>
      </c>
      <c r="G6783" s="33" t="s">
        <v>7773</v>
      </c>
      <c r="H6783" s="33" t="s">
        <v>142</v>
      </c>
      <c r="I6783" s="33" t="s">
        <v>38</v>
      </c>
      <c r="J6783" s="62" t="s">
        <v>7774</v>
      </c>
      <c r="K6783" s="33" t="s">
        <v>142</v>
      </c>
      <c r="L6783" s="33" t="s">
        <v>143</v>
      </c>
      <c r="M6783" s="1" t="s">
        <v>45908</v>
      </c>
      <c r="N6783" s="33" t="s">
        <v>20</v>
      </c>
      <c r="O6783" s="33" t="s">
        <v>7775</v>
      </c>
      <c r="P6783" s="33" t="s">
        <v>947</v>
      </c>
      <c r="Q6783" s="33" t="s">
        <v>29986</v>
      </c>
      <c r="R6783" s="39" t="s">
        <v>7776</v>
      </c>
      <c r="S6783" s="33" t="s">
        <v>509</v>
      </c>
      <c r="T6783" s="33" t="s">
        <v>21</v>
      </c>
      <c r="U6783" s="33" t="s">
        <v>42886</v>
      </c>
      <c r="AA6783" s="33" t="s">
        <v>42842</v>
      </c>
      <c r="AB6783" s="33">
        <v>1661</v>
      </c>
      <c r="AC6783" s="103">
        <v>14795</v>
      </c>
    </row>
    <row r="6784" spans="1:29" ht="13" customHeight="1" x14ac:dyDescent="0.2">
      <c r="A6784" s="33" t="s">
        <v>7777</v>
      </c>
      <c r="B6784" s="33">
        <v>27</v>
      </c>
      <c r="C6784" s="33" t="s">
        <v>13</v>
      </c>
      <c r="D6784" s="33" t="s">
        <v>78</v>
      </c>
      <c r="E6784" s="33" t="s">
        <v>7778</v>
      </c>
      <c r="F6784" s="94">
        <v>41833</v>
      </c>
      <c r="G6784" s="33" t="s">
        <v>7779</v>
      </c>
      <c r="H6784" s="33" t="s">
        <v>7780</v>
      </c>
      <c r="I6784" s="33" t="s">
        <v>74</v>
      </c>
      <c r="J6784" s="62" t="s">
        <v>7781</v>
      </c>
      <c r="K6784" s="33" t="s">
        <v>2290</v>
      </c>
      <c r="L6784" s="33" t="s">
        <v>7782</v>
      </c>
      <c r="M6784" s="1" t="s">
        <v>49720</v>
      </c>
      <c r="N6784" s="33" t="s">
        <v>20</v>
      </c>
      <c r="O6784" s="33" t="s">
        <v>7783</v>
      </c>
      <c r="P6784" s="33" t="s">
        <v>504</v>
      </c>
      <c r="Q6784" s="33" t="s">
        <v>29986</v>
      </c>
      <c r="R6784" s="39" t="s">
        <v>7784</v>
      </c>
      <c r="S6784" s="33" t="s">
        <v>93</v>
      </c>
      <c r="T6784" s="33" t="s">
        <v>21</v>
      </c>
      <c r="U6784" s="33" t="s">
        <v>26689</v>
      </c>
      <c r="AA6784" s="33" t="s">
        <v>42844</v>
      </c>
      <c r="AB6784" s="33">
        <v>1659</v>
      </c>
      <c r="AC6784" s="103">
        <v>14797</v>
      </c>
    </row>
    <row r="6785" spans="1:29" ht="13" customHeight="1" x14ac:dyDescent="0.2">
      <c r="A6785" s="1" t="s">
        <v>7785</v>
      </c>
      <c r="B6785" s="33">
        <v>46</v>
      </c>
      <c r="C6785" s="33" t="s">
        <v>13</v>
      </c>
      <c r="D6785" s="1" t="s">
        <v>23</v>
      </c>
      <c r="F6785" s="94">
        <v>41833</v>
      </c>
      <c r="G6785" s="33" t="s">
        <v>7786</v>
      </c>
      <c r="H6785" s="33" t="s">
        <v>568</v>
      </c>
      <c r="I6785" s="33" t="s">
        <v>337</v>
      </c>
      <c r="J6785" s="62" t="s">
        <v>7787</v>
      </c>
      <c r="K6785" s="33" t="s">
        <v>1191</v>
      </c>
      <c r="L6785" s="33" t="s">
        <v>36231</v>
      </c>
      <c r="M6785" s="1" t="s">
        <v>47266</v>
      </c>
      <c r="N6785" s="33" t="s">
        <v>20</v>
      </c>
      <c r="O6785" s="33" t="s">
        <v>7788</v>
      </c>
      <c r="P6785" s="33" t="s">
        <v>947</v>
      </c>
      <c r="Q6785" s="33" t="s">
        <v>29986</v>
      </c>
      <c r="R678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785" s="33" t="s">
        <v>93</v>
      </c>
      <c r="T6785" s="33" t="s">
        <v>21</v>
      </c>
      <c r="U6785" s="33" t="s">
        <v>26488</v>
      </c>
      <c r="AA6785" s="33" t="s">
        <v>42844</v>
      </c>
      <c r="AB6785" s="33">
        <v>1663</v>
      </c>
      <c r="AC6785" s="103">
        <v>14796</v>
      </c>
    </row>
    <row r="6786" spans="1:29" ht="13" customHeight="1" x14ac:dyDescent="0.2">
      <c r="A6786" s="1" t="s">
        <v>7789</v>
      </c>
      <c r="B6786" s="33">
        <v>55</v>
      </c>
      <c r="C6786" s="33" t="s">
        <v>13</v>
      </c>
      <c r="D6786" s="1" t="s">
        <v>23</v>
      </c>
      <c r="F6786" s="94">
        <v>41833</v>
      </c>
      <c r="G6786" s="33" t="s">
        <v>7790</v>
      </c>
      <c r="H6786" s="33" t="s">
        <v>7791</v>
      </c>
      <c r="I6786" s="33" t="s">
        <v>1017</v>
      </c>
      <c r="J6786" s="62" t="s">
        <v>7792</v>
      </c>
      <c r="K6786" s="33" t="s">
        <v>7793</v>
      </c>
      <c r="L6786" s="33" t="s">
        <v>7794</v>
      </c>
      <c r="M6786" s="1" t="s">
        <v>48518</v>
      </c>
      <c r="N6786" s="33" t="s">
        <v>20</v>
      </c>
      <c r="O6786" s="33" t="s">
        <v>36699</v>
      </c>
      <c r="P6786" s="33" t="s">
        <v>947</v>
      </c>
      <c r="Q6786" s="33" t="s">
        <v>29986</v>
      </c>
      <c r="R6786" s="39" t="s">
        <v>7795</v>
      </c>
      <c r="S6786" s="33" t="s">
        <v>22</v>
      </c>
      <c r="T6786" s="33" t="s">
        <v>21</v>
      </c>
      <c r="U6786" s="33" t="s">
        <v>26689</v>
      </c>
      <c r="AA6786" s="33" t="s">
        <v>42843</v>
      </c>
      <c r="AB6786" s="33">
        <v>1660</v>
      </c>
      <c r="AC6786" s="103">
        <v>14798</v>
      </c>
    </row>
    <row r="6787" spans="1:29" ht="13" customHeight="1" x14ac:dyDescent="0.2">
      <c r="A6787" s="33" t="s">
        <v>7798</v>
      </c>
      <c r="B6787" s="33">
        <v>26</v>
      </c>
      <c r="C6787" s="33" t="s">
        <v>13</v>
      </c>
      <c r="D6787" s="33" t="s">
        <v>30</v>
      </c>
      <c r="E6787" s="33" t="s">
        <v>7799</v>
      </c>
      <c r="F6787" s="94">
        <v>41833</v>
      </c>
      <c r="G6787" s="33" t="s">
        <v>7800</v>
      </c>
      <c r="H6787" s="33" t="s">
        <v>7801</v>
      </c>
      <c r="I6787" s="33" t="s">
        <v>111</v>
      </c>
      <c r="J6787" s="62" t="s">
        <v>7802</v>
      </c>
      <c r="K6787" s="33" t="s">
        <v>582</v>
      </c>
      <c r="L6787" s="33" t="s">
        <v>1759</v>
      </c>
      <c r="M6787" s="1" t="s">
        <v>46707</v>
      </c>
      <c r="N6787" s="33" t="s">
        <v>20</v>
      </c>
      <c r="O6787" s="33" t="s">
        <v>7803</v>
      </c>
      <c r="P6787" s="33" t="s">
        <v>504</v>
      </c>
      <c r="Q6787" s="33" t="s">
        <v>29986</v>
      </c>
      <c r="R6787" s="39" t="s">
        <v>7804</v>
      </c>
      <c r="S6787" s="33" t="s">
        <v>509</v>
      </c>
      <c r="T6787" s="33" t="s">
        <v>45897</v>
      </c>
      <c r="U6787" s="51" t="s">
        <v>49804</v>
      </c>
      <c r="AA6787" s="33" t="s">
        <v>42844</v>
      </c>
      <c r="AB6787" s="33">
        <v>1662</v>
      </c>
      <c r="AC6787" s="103">
        <v>14794</v>
      </c>
    </row>
    <row r="6788" spans="1:29" ht="13" customHeight="1" x14ac:dyDescent="0.2">
      <c r="A6788" s="33" t="s">
        <v>7818</v>
      </c>
      <c r="B6788" s="33">
        <v>33</v>
      </c>
      <c r="C6788" s="33" t="s">
        <v>13</v>
      </c>
      <c r="D6788" s="33" t="s">
        <v>30</v>
      </c>
      <c r="E6788" s="33" t="s">
        <v>7819</v>
      </c>
      <c r="F6788" s="94">
        <v>41832</v>
      </c>
      <c r="G6788" s="33" t="s">
        <v>7820</v>
      </c>
      <c r="H6788" s="33" t="s">
        <v>7821</v>
      </c>
      <c r="I6788" s="33" t="s">
        <v>18</v>
      </c>
      <c r="J6788" s="62" t="s">
        <v>7822</v>
      </c>
      <c r="K6788" s="33" t="s">
        <v>7823</v>
      </c>
      <c r="L6788" s="33" t="s">
        <v>7824</v>
      </c>
      <c r="M6788" s="1" t="s">
        <v>47623</v>
      </c>
      <c r="N6788" s="33" t="s">
        <v>20</v>
      </c>
      <c r="O6788" s="33" t="s">
        <v>7825</v>
      </c>
      <c r="P6788" s="33" t="s">
        <v>947</v>
      </c>
      <c r="Q6788" s="33" t="s">
        <v>29986</v>
      </c>
      <c r="R6788" s="39" t="s">
        <v>7826</v>
      </c>
      <c r="S6788" s="33" t="s">
        <v>93</v>
      </c>
      <c r="T6788" s="33" t="s">
        <v>21</v>
      </c>
      <c r="U6788" s="33" t="s">
        <v>26689</v>
      </c>
      <c r="AA6788" s="33" t="s">
        <v>42844</v>
      </c>
      <c r="AB6788" s="33">
        <v>1656</v>
      </c>
      <c r="AC6788" s="103">
        <v>14785</v>
      </c>
    </row>
    <row r="6789" spans="1:29" ht="13" customHeight="1" x14ac:dyDescent="0.2">
      <c r="A6789" s="33" t="s">
        <v>7805</v>
      </c>
      <c r="B6789" s="33">
        <v>36</v>
      </c>
      <c r="C6789" s="33" t="s">
        <v>102</v>
      </c>
      <c r="D6789" s="33" t="s">
        <v>30</v>
      </c>
      <c r="E6789" s="33" t="s">
        <v>7806</v>
      </c>
      <c r="F6789" s="94">
        <v>41832</v>
      </c>
      <c r="G6789" s="33" t="s">
        <v>7807</v>
      </c>
      <c r="H6789" s="33" t="s">
        <v>7808</v>
      </c>
      <c r="I6789" s="33" t="s">
        <v>25</v>
      </c>
      <c r="J6789" s="62" t="s">
        <v>7809</v>
      </c>
      <c r="K6789" s="33" t="s">
        <v>7810</v>
      </c>
      <c r="L6789" s="33" t="s">
        <v>36700</v>
      </c>
      <c r="M6789" s="1" t="s">
        <v>46367</v>
      </c>
      <c r="N6789" s="33" t="s">
        <v>20</v>
      </c>
      <c r="O6789" s="33" t="s">
        <v>36701</v>
      </c>
      <c r="P6789" s="33" t="s">
        <v>947</v>
      </c>
      <c r="Q6789" s="33" t="s">
        <v>29986</v>
      </c>
      <c r="R6789" s="39" t="s">
        <v>7811</v>
      </c>
      <c r="S6789" s="33" t="s">
        <v>22</v>
      </c>
      <c r="T6789" s="33" t="s">
        <v>21</v>
      </c>
      <c r="U6789" s="33" t="s">
        <v>26682</v>
      </c>
      <c r="AA6789" s="33" t="s">
        <v>42844</v>
      </c>
      <c r="AB6789" s="33">
        <v>1658</v>
      </c>
      <c r="AC6789" s="103">
        <v>14786</v>
      </c>
    </row>
    <row r="6790" spans="1:29" ht="13" customHeight="1" x14ac:dyDescent="0.2">
      <c r="A6790" s="33" t="s">
        <v>7812</v>
      </c>
      <c r="B6790" s="33">
        <v>54</v>
      </c>
      <c r="C6790" s="33" t="s">
        <v>13</v>
      </c>
      <c r="D6790" s="33" t="s">
        <v>30</v>
      </c>
      <c r="F6790" s="94">
        <v>41832</v>
      </c>
      <c r="G6790" s="33" t="s">
        <v>7813</v>
      </c>
      <c r="H6790" s="33" t="s">
        <v>7814</v>
      </c>
      <c r="I6790" s="33" t="s">
        <v>55</v>
      </c>
      <c r="J6790" s="62" t="s">
        <v>7815</v>
      </c>
      <c r="K6790" s="33" t="s">
        <v>1176</v>
      </c>
      <c r="L6790" s="33" t="s">
        <v>36702</v>
      </c>
      <c r="M6790" s="1" t="s">
        <v>46355</v>
      </c>
      <c r="N6790" s="33" t="s">
        <v>20</v>
      </c>
      <c r="O6790" s="33" t="s">
        <v>7816</v>
      </c>
      <c r="P6790" s="33" t="s">
        <v>947</v>
      </c>
      <c r="Q6790" s="33" t="s">
        <v>29986</v>
      </c>
      <c r="R6790" s="39" t="s">
        <v>7817</v>
      </c>
      <c r="S6790" s="33" t="s">
        <v>509</v>
      </c>
      <c r="T6790" s="33" t="s">
        <v>21</v>
      </c>
      <c r="U6790" s="33" t="s">
        <v>26689</v>
      </c>
      <c r="AA6790" s="33" t="s">
        <v>42844</v>
      </c>
      <c r="AB6790" s="33">
        <v>1657</v>
      </c>
      <c r="AC6790" s="103">
        <v>14784</v>
      </c>
    </row>
    <row r="6791" spans="1:29" ht="13" customHeight="1" x14ac:dyDescent="0.2">
      <c r="A6791" s="33" t="s">
        <v>7835</v>
      </c>
      <c r="B6791" s="33">
        <v>41</v>
      </c>
      <c r="C6791" s="33" t="s">
        <v>13</v>
      </c>
      <c r="D6791" s="33" t="s">
        <v>30</v>
      </c>
      <c r="E6791" s="33" t="s">
        <v>7836</v>
      </c>
      <c r="F6791" s="94">
        <v>41831</v>
      </c>
      <c r="G6791" s="33" t="s">
        <v>7837</v>
      </c>
      <c r="H6791" s="33" t="s">
        <v>7838</v>
      </c>
      <c r="I6791" s="33" t="s">
        <v>66</v>
      </c>
      <c r="J6791" s="62" t="s">
        <v>7839</v>
      </c>
      <c r="K6791" s="33" t="s">
        <v>995</v>
      </c>
      <c r="L6791" s="33" t="s">
        <v>7840</v>
      </c>
      <c r="M6791" s="1" t="s">
        <v>48521</v>
      </c>
      <c r="N6791" s="33" t="s">
        <v>20</v>
      </c>
      <c r="O6791" s="33" t="s">
        <v>7841</v>
      </c>
      <c r="P6791" s="33" t="s">
        <v>504</v>
      </c>
      <c r="Q6791" s="33" t="s">
        <v>29986</v>
      </c>
      <c r="R6791"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791" s="33" t="s">
        <v>22</v>
      </c>
      <c r="T6791" s="33" t="s">
        <v>21</v>
      </c>
      <c r="U6791" s="33" t="s">
        <v>26682</v>
      </c>
      <c r="AA6791" s="33" t="s">
        <v>42843</v>
      </c>
      <c r="AB6791" s="33">
        <v>1655</v>
      </c>
      <c r="AC6791" s="103">
        <v>14783</v>
      </c>
    </row>
    <row r="6792" spans="1:29" ht="13" customHeight="1" x14ac:dyDescent="0.2">
      <c r="A6792" s="33" t="s">
        <v>7827</v>
      </c>
      <c r="B6792" s="33">
        <v>42</v>
      </c>
      <c r="C6792" s="33" t="s">
        <v>13</v>
      </c>
      <c r="D6792" s="33" t="s">
        <v>127</v>
      </c>
      <c r="E6792" s="33" t="s">
        <v>7828</v>
      </c>
      <c r="F6792" s="94">
        <v>41831</v>
      </c>
      <c r="G6792" s="33" t="s">
        <v>7829</v>
      </c>
      <c r="H6792" s="33" t="s">
        <v>7830</v>
      </c>
      <c r="I6792" s="33" t="s">
        <v>281</v>
      </c>
      <c r="J6792" s="62" t="s">
        <v>7831</v>
      </c>
      <c r="K6792" s="33" t="s">
        <v>5723</v>
      </c>
      <c r="L6792" s="33" t="s">
        <v>7832</v>
      </c>
      <c r="M6792" s="1" t="s">
        <v>48519</v>
      </c>
      <c r="N6792" s="33" t="s">
        <v>20</v>
      </c>
      <c r="O6792" s="33" t="s">
        <v>7833</v>
      </c>
      <c r="P6792" s="33" t="s">
        <v>45771</v>
      </c>
      <c r="Q6792" s="33" t="s">
        <v>29986</v>
      </c>
      <c r="R6792" s="39" t="s">
        <v>7834</v>
      </c>
      <c r="S6792" s="33" t="s">
        <v>93</v>
      </c>
      <c r="T6792" s="33" t="s">
        <v>21</v>
      </c>
      <c r="U6792" s="33" t="s">
        <v>26689</v>
      </c>
      <c r="AA6792" s="33" t="s">
        <v>42843</v>
      </c>
      <c r="AB6792" s="33">
        <v>1653</v>
      </c>
      <c r="AC6792" s="103">
        <v>14782</v>
      </c>
    </row>
    <row r="6793" spans="1:29" ht="13" customHeight="1" x14ac:dyDescent="0.2">
      <c r="A6793" s="33" t="s">
        <v>7842</v>
      </c>
      <c r="B6793" s="33">
        <v>67</v>
      </c>
      <c r="C6793" s="33" t="s">
        <v>13</v>
      </c>
      <c r="D6793" s="33" t="s">
        <v>30</v>
      </c>
      <c r="F6793" s="94">
        <v>41831</v>
      </c>
      <c r="G6793" s="33" t="s">
        <v>7843</v>
      </c>
      <c r="H6793" s="33" t="s">
        <v>7844</v>
      </c>
      <c r="I6793" s="33" t="s">
        <v>293</v>
      </c>
      <c r="J6793" s="62" t="s">
        <v>7845</v>
      </c>
      <c r="K6793" s="33" t="s">
        <v>7846</v>
      </c>
      <c r="L6793" s="33" t="s">
        <v>7847</v>
      </c>
      <c r="M6793" s="1" t="s">
        <v>48520</v>
      </c>
      <c r="N6793" s="33" t="s">
        <v>20</v>
      </c>
      <c r="O6793" s="33" t="s">
        <v>7848</v>
      </c>
      <c r="P6793" s="33" t="s">
        <v>504</v>
      </c>
      <c r="Q6793" s="33" t="s">
        <v>29986</v>
      </c>
      <c r="R6793" s="39" t="s">
        <v>7849</v>
      </c>
      <c r="S6793" s="33" t="s">
        <v>93</v>
      </c>
      <c r="T6793" s="33" t="s">
        <v>21</v>
      </c>
      <c r="U6793" s="33" t="s">
        <v>26689</v>
      </c>
      <c r="AA6793" s="33" t="s">
        <v>42843</v>
      </c>
      <c r="AB6793" s="33">
        <v>1654</v>
      </c>
      <c r="AC6793" s="103">
        <v>14781</v>
      </c>
    </row>
    <row r="6794" spans="1:29" ht="13" customHeight="1" x14ac:dyDescent="0.2">
      <c r="A6794" s="33" t="s">
        <v>7855</v>
      </c>
      <c r="B6794" s="33">
        <v>40</v>
      </c>
      <c r="C6794" s="33" t="s">
        <v>13</v>
      </c>
      <c r="D6794" s="33" t="s">
        <v>41</v>
      </c>
      <c r="E6794" s="33" t="s">
        <v>7856</v>
      </c>
      <c r="F6794" s="94">
        <v>41830</v>
      </c>
      <c r="G6794" s="33" t="s">
        <v>7857</v>
      </c>
      <c r="H6794" s="33" t="s">
        <v>5804</v>
      </c>
      <c r="I6794" s="33" t="s">
        <v>38</v>
      </c>
      <c r="J6794" s="62" t="s">
        <v>5805</v>
      </c>
      <c r="K6794" s="33" t="s">
        <v>58</v>
      </c>
      <c r="L6794" s="33" t="s">
        <v>5806</v>
      </c>
      <c r="M6794" s="1" t="s">
        <v>46791</v>
      </c>
      <c r="N6794" s="33" t="s">
        <v>20</v>
      </c>
      <c r="O6794" s="33" t="s">
        <v>7858</v>
      </c>
      <c r="P6794" s="33" t="s">
        <v>45771</v>
      </c>
      <c r="Q6794" s="33" t="s">
        <v>29986</v>
      </c>
      <c r="R6794" s="39" t="s">
        <v>7859</v>
      </c>
      <c r="S6794" s="33" t="s">
        <v>93</v>
      </c>
      <c r="T6794" s="33" t="s">
        <v>45897</v>
      </c>
      <c r="U6794" s="33" t="s">
        <v>42902</v>
      </c>
      <c r="AA6794" s="33" t="s">
        <v>42844</v>
      </c>
      <c r="AB6794" s="33">
        <v>1651</v>
      </c>
      <c r="AC6794" s="103">
        <v>14779</v>
      </c>
    </row>
    <row r="6795" spans="1:29" ht="13" customHeight="1" x14ac:dyDescent="0.2">
      <c r="A6795" s="33" t="s">
        <v>7850</v>
      </c>
      <c r="B6795" s="33">
        <v>37</v>
      </c>
      <c r="C6795" s="33" t="s">
        <v>13</v>
      </c>
      <c r="D6795" s="33" t="s">
        <v>78</v>
      </c>
      <c r="E6795" s="33" t="s">
        <v>7851</v>
      </c>
      <c r="F6795" s="94">
        <v>41830</v>
      </c>
      <c r="G6795" s="33" t="s">
        <v>7852</v>
      </c>
      <c r="H6795" s="33" t="s">
        <v>1199</v>
      </c>
      <c r="I6795" s="33" t="s">
        <v>62</v>
      </c>
      <c r="J6795" s="62" t="s">
        <v>7853</v>
      </c>
      <c r="K6795" s="33" t="s">
        <v>1200</v>
      </c>
      <c r="L6795" s="33" t="s">
        <v>11422</v>
      </c>
      <c r="M6795" s="1" t="s">
        <v>45979</v>
      </c>
      <c r="N6795" s="33" t="s">
        <v>20</v>
      </c>
      <c r="O6795" s="33" t="s">
        <v>7854</v>
      </c>
      <c r="P6795" s="33" t="s">
        <v>45771</v>
      </c>
      <c r="Q6795" s="33" t="s">
        <v>29986</v>
      </c>
      <c r="R6795"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795" s="33" t="s">
        <v>509</v>
      </c>
      <c r="T6795" s="33" t="s">
        <v>28</v>
      </c>
      <c r="U6795" s="33" t="s">
        <v>26487</v>
      </c>
      <c r="AA6795" s="33" t="s">
        <v>42844</v>
      </c>
      <c r="AB6795" s="33">
        <v>1652</v>
      </c>
      <c r="AC6795" s="103">
        <v>14778</v>
      </c>
    </row>
    <row r="6796" spans="1:29" ht="13" customHeight="1" x14ac:dyDescent="0.2">
      <c r="A6796" s="33" t="s">
        <v>7890</v>
      </c>
      <c r="B6796" s="33">
        <v>26</v>
      </c>
      <c r="C6796" s="33" t="s">
        <v>13</v>
      </c>
      <c r="D6796" s="33" t="s">
        <v>30</v>
      </c>
      <c r="E6796" s="33" t="s">
        <v>7891</v>
      </c>
      <c r="F6796" s="94">
        <v>41829</v>
      </c>
      <c r="G6796" s="33" t="s">
        <v>7892</v>
      </c>
      <c r="H6796" s="33" t="s">
        <v>7893</v>
      </c>
      <c r="I6796" s="33" t="s">
        <v>66</v>
      </c>
      <c r="J6796" s="62" t="s">
        <v>7894</v>
      </c>
      <c r="K6796" s="33" t="s">
        <v>1292</v>
      </c>
      <c r="L6796" s="33" t="s">
        <v>7895</v>
      </c>
      <c r="M6796" s="1" t="s">
        <v>48523</v>
      </c>
      <c r="N6796" s="33" t="s">
        <v>20</v>
      </c>
      <c r="O6796" s="33" t="s">
        <v>7896</v>
      </c>
      <c r="P6796" s="33" t="s">
        <v>947</v>
      </c>
      <c r="Q6796" s="33" t="s">
        <v>29986</v>
      </c>
      <c r="R6796" s="39" t="s">
        <v>7897</v>
      </c>
      <c r="S6796" s="33" t="s">
        <v>93</v>
      </c>
      <c r="T6796" s="33" t="s">
        <v>21</v>
      </c>
      <c r="U6796" s="33" t="s">
        <v>26689</v>
      </c>
      <c r="AA6796" s="33" t="s">
        <v>42844</v>
      </c>
      <c r="AB6796" s="33">
        <v>1649</v>
      </c>
      <c r="AC6796" s="103">
        <v>14774</v>
      </c>
    </row>
    <row r="6797" spans="1:29" ht="13" customHeight="1" x14ac:dyDescent="0.2">
      <c r="A6797" s="33" t="s">
        <v>7882</v>
      </c>
      <c r="B6797" s="33">
        <v>37</v>
      </c>
      <c r="C6797" s="33" t="s">
        <v>13</v>
      </c>
      <c r="D6797" s="33" t="s">
        <v>30</v>
      </c>
      <c r="E6797" s="33" t="s">
        <v>7883</v>
      </c>
      <c r="F6797" s="94">
        <v>41829</v>
      </c>
      <c r="G6797" s="33" t="s">
        <v>7884</v>
      </c>
      <c r="H6797" s="33" t="s">
        <v>7885</v>
      </c>
      <c r="I6797" s="33" t="s">
        <v>55</v>
      </c>
      <c r="J6797" s="62" t="s">
        <v>7886</v>
      </c>
      <c r="K6797" s="33" t="s">
        <v>5072</v>
      </c>
      <c r="L6797" s="33" t="s">
        <v>7887</v>
      </c>
      <c r="M6797" s="1" t="s">
        <v>48522</v>
      </c>
      <c r="N6797" s="33" t="s">
        <v>20</v>
      </c>
      <c r="O6797" s="33" t="s">
        <v>7888</v>
      </c>
      <c r="P6797" s="33" t="s">
        <v>3096</v>
      </c>
      <c r="Q6797" s="33" t="s">
        <v>29986</v>
      </c>
      <c r="R6797" s="39" t="s">
        <v>7889</v>
      </c>
      <c r="S6797" s="33" t="s">
        <v>93</v>
      </c>
      <c r="T6797" s="33" t="s">
        <v>21</v>
      </c>
      <c r="U6797" s="33" t="s">
        <v>26689</v>
      </c>
      <c r="AA6797" s="33" t="s">
        <v>42844</v>
      </c>
      <c r="AB6797" s="33">
        <v>1646</v>
      </c>
      <c r="AC6797" s="103">
        <v>14776</v>
      </c>
    </row>
    <row r="6798" spans="1:29" ht="13" customHeight="1" x14ac:dyDescent="0.2">
      <c r="A6798" s="33" t="s">
        <v>7874</v>
      </c>
      <c r="B6798" s="33">
        <v>45</v>
      </c>
      <c r="C6798" s="33" t="s">
        <v>13</v>
      </c>
      <c r="D6798" s="33" t="s">
        <v>30</v>
      </c>
      <c r="E6798" s="33" t="s">
        <v>7875</v>
      </c>
      <c r="F6798" s="94">
        <v>41829</v>
      </c>
      <c r="G6798" s="33" t="s">
        <v>7876</v>
      </c>
      <c r="H6798" s="33" t="s">
        <v>7877</v>
      </c>
      <c r="I6798" s="33" t="s">
        <v>37</v>
      </c>
      <c r="J6798" s="62" t="s">
        <v>7878</v>
      </c>
      <c r="K6798" s="33" t="s">
        <v>2005</v>
      </c>
      <c r="L6798" s="33" t="s">
        <v>7879</v>
      </c>
      <c r="M6798" s="1" t="s">
        <v>48524</v>
      </c>
      <c r="N6798" s="33" t="s">
        <v>20</v>
      </c>
      <c r="O6798" s="33" t="s">
        <v>7880</v>
      </c>
      <c r="P6798" s="33" t="s">
        <v>947</v>
      </c>
      <c r="Q6798" s="33" t="s">
        <v>29986</v>
      </c>
      <c r="R6798" s="39" t="s">
        <v>7881</v>
      </c>
      <c r="S6798" s="33" t="s">
        <v>22</v>
      </c>
      <c r="T6798" s="33" t="s">
        <v>21</v>
      </c>
      <c r="U6798" s="33" t="s">
        <v>26689</v>
      </c>
      <c r="AA6798" s="33" t="s">
        <v>42844</v>
      </c>
      <c r="AB6798" s="33">
        <v>1648</v>
      </c>
      <c r="AC6798" s="103">
        <v>14777</v>
      </c>
    </row>
    <row r="6799" spans="1:29" ht="13" customHeight="1" x14ac:dyDescent="0.2">
      <c r="A6799" s="33" t="s">
        <v>7868</v>
      </c>
      <c r="B6799" s="33">
        <v>49</v>
      </c>
      <c r="C6799" s="33" t="s">
        <v>13</v>
      </c>
      <c r="D6799" s="33" t="s">
        <v>30</v>
      </c>
      <c r="E6799" s="33" t="s">
        <v>7869</v>
      </c>
      <c r="F6799" s="94">
        <v>41829</v>
      </c>
      <c r="G6799" s="33" t="s">
        <v>7870</v>
      </c>
      <c r="H6799" s="33" t="s">
        <v>4003</v>
      </c>
      <c r="I6799" s="33" t="s">
        <v>281</v>
      </c>
      <c r="J6799" s="62" t="s">
        <v>4004</v>
      </c>
      <c r="K6799" s="33" t="s">
        <v>1200</v>
      </c>
      <c r="L6799" s="33" t="s">
        <v>7871</v>
      </c>
      <c r="M6799" s="1" t="s">
        <v>47539</v>
      </c>
      <c r="N6799" s="33" t="s">
        <v>20</v>
      </c>
      <c r="O6799" s="33" t="s">
        <v>7872</v>
      </c>
      <c r="P6799" s="33" t="s">
        <v>947</v>
      </c>
      <c r="Q6799" s="33" t="s">
        <v>29986</v>
      </c>
      <c r="R6799" s="39" t="s">
        <v>7873</v>
      </c>
      <c r="S6799" s="33" t="s">
        <v>509</v>
      </c>
      <c r="T6799" s="33" t="s">
        <v>21</v>
      </c>
      <c r="U6799" s="33" t="s">
        <v>26689</v>
      </c>
      <c r="AA6799" s="33" t="s">
        <v>42844</v>
      </c>
      <c r="AB6799" s="33">
        <v>1647</v>
      </c>
      <c r="AC6799" s="103">
        <v>14773</v>
      </c>
    </row>
    <row r="6800" spans="1:29" ht="13" customHeight="1" x14ac:dyDescent="0.2">
      <c r="A6800" s="33" t="s">
        <v>7860</v>
      </c>
      <c r="B6800" s="33">
        <v>53</v>
      </c>
      <c r="C6800" s="33" t="s">
        <v>13</v>
      </c>
      <c r="D6800" s="33" t="s">
        <v>78</v>
      </c>
      <c r="E6800" s="33" t="s">
        <v>7861</v>
      </c>
      <c r="F6800" s="94">
        <v>41829</v>
      </c>
      <c r="G6800" s="33" t="s">
        <v>7862</v>
      </c>
      <c r="H6800" s="33" t="s">
        <v>7863</v>
      </c>
      <c r="I6800" s="33" t="s">
        <v>66</v>
      </c>
      <c r="J6800" s="62" t="s">
        <v>7864</v>
      </c>
      <c r="K6800" s="33" t="s">
        <v>512</v>
      </c>
      <c r="L6800" s="33" t="s">
        <v>7865</v>
      </c>
      <c r="M6800" s="1" t="s">
        <v>47828</v>
      </c>
      <c r="N6800" s="33" t="s">
        <v>20</v>
      </c>
      <c r="O6800" s="33" t="s">
        <v>7866</v>
      </c>
      <c r="P6800" s="33" t="s">
        <v>42395</v>
      </c>
      <c r="Q6800" s="33" t="s">
        <v>29986</v>
      </c>
      <c r="R6800" s="39" t="s">
        <v>7867</v>
      </c>
      <c r="S6800" s="33" t="s">
        <v>93</v>
      </c>
      <c r="T6800" s="33" t="s">
        <v>45897</v>
      </c>
      <c r="U6800" s="51" t="s">
        <v>49804</v>
      </c>
      <c r="Z6800" s="33" t="s">
        <v>42353</v>
      </c>
      <c r="AA6800" s="33" t="s">
        <v>42844</v>
      </c>
      <c r="AB6800" s="33">
        <v>1650</v>
      </c>
      <c r="AC6800" s="103">
        <v>14775</v>
      </c>
    </row>
    <row r="6801" spans="1:29" ht="13" customHeight="1" x14ac:dyDescent="0.2">
      <c r="A6801" s="33" t="s">
        <v>7898</v>
      </c>
      <c r="B6801" s="33">
        <v>35</v>
      </c>
      <c r="C6801" s="33" t="s">
        <v>102</v>
      </c>
      <c r="D6801" s="33" t="s">
        <v>127</v>
      </c>
      <c r="E6801" s="33" t="s">
        <v>7899</v>
      </c>
      <c r="F6801" s="94">
        <v>41828</v>
      </c>
      <c r="G6801" s="33" t="s">
        <v>7900</v>
      </c>
      <c r="H6801" s="33" t="s">
        <v>731</v>
      </c>
      <c r="I6801" s="33" t="s">
        <v>732</v>
      </c>
      <c r="J6801" s="62" t="s">
        <v>7901</v>
      </c>
      <c r="K6801" s="33" t="s">
        <v>733</v>
      </c>
      <c r="L6801" s="33" t="s">
        <v>7902</v>
      </c>
      <c r="M6801" s="1" t="s">
        <v>47443</v>
      </c>
      <c r="N6801" s="33" t="s">
        <v>20</v>
      </c>
      <c r="O6801" s="33" t="s">
        <v>7903</v>
      </c>
      <c r="P6801" s="33" t="s">
        <v>504</v>
      </c>
      <c r="Q6801" s="33" t="s">
        <v>29986</v>
      </c>
      <c r="R6801" s="39" t="s">
        <v>7904</v>
      </c>
      <c r="S6801" s="33" t="s">
        <v>22</v>
      </c>
      <c r="T6801" s="33" t="s">
        <v>21</v>
      </c>
      <c r="U6801" s="33" t="s">
        <v>26682</v>
      </c>
      <c r="AA6801" s="33" t="s">
        <v>42843</v>
      </c>
      <c r="AB6801" s="33">
        <v>1645</v>
      </c>
      <c r="AC6801" s="103">
        <v>14771</v>
      </c>
    </row>
    <row r="6802" spans="1:29" ht="13" customHeight="1" x14ac:dyDescent="0.2">
      <c r="A6802" s="33" t="s">
        <v>7905</v>
      </c>
      <c r="B6802" s="33">
        <v>36</v>
      </c>
      <c r="C6802" s="33" t="s">
        <v>13</v>
      </c>
      <c r="D6802" s="33" t="s">
        <v>30</v>
      </c>
      <c r="F6802" s="94">
        <v>41827</v>
      </c>
      <c r="G6802" s="33" t="s">
        <v>7906</v>
      </c>
      <c r="H6802" s="33" t="s">
        <v>7907</v>
      </c>
      <c r="I6802" s="33" t="s">
        <v>105</v>
      </c>
      <c r="J6802" s="62" t="s">
        <v>7908</v>
      </c>
      <c r="K6802" s="33" t="s">
        <v>3906</v>
      </c>
      <c r="L6802" s="33" t="s">
        <v>3907</v>
      </c>
      <c r="M6802" s="1" t="s">
        <v>46101</v>
      </c>
      <c r="N6802" s="33" t="s">
        <v>20</v>
      </c>
      <c r="O6802" s="33" t="s">
        <v>7909</v>
      </c>
      <c r="P6802" s="33" t="s">
        <v>947</v>
      </c>
      <c r="Q6802" s="33" t="s">
        <v>29986</v>
      </c>
      <c r="R6802" s="39" t="s">
        <v>7910</v>
      </c>
      <c r="S6802" s="33" t="s">
        <v>93</v>
      </c>
      <c r="T6802" s="33" t="s">
        <v>21</v>
      </c>
      <c r="U6802" s="33" t="s">
        <v>26689</v>
      </c>
      <c r="AA6802" s="33" t="s">
        <v>42843</v>
      </c>
      <c r="AB6802" s="33">
        <v>1644</v>
      </c>
      <c r="AC6802" s="103">
        <v>14769</v>
      </c>
    </row>
    <row r="6803" spans="1:29" ht="13" customHeight="1" x14ac:dyDescent="0.2">
      <c r="A6803" s="33" t="s">
        <v>7918</v>
      </c>
      <c r="B6803" s="91">
        <v>37</v>
      </c>
      <c r="C6803" s="33" t="s">
        <v>13</v>
      </c>
      <c r="D6803" s="33" t="s">
        <v>30</v>
      </c>
      <c r="E6803" s="33" t="s">
        <v>7919</v>
      </c>
      <c r="F6803" s="94">
        <v>41826</v>
      </c>
      <c r="G6803" s="33" t="s">
        <v>7920</v>
      </c>
      <c r="H6803" s="33" t="s">
        <v>7921</v>
      </c>
      <c r="I6803" s="33" t="s">
        <v>406</v>
      </c>
      <c r="J6803" s="62" t="s">
        <v>7922</v>
      </c>
      <c r="K6803" s="33" t="s">
        <v>7923</v>
      </c>
      <c r="L6803" s="33" t="s">
        <v>36703</v>
      </c>
      <c r="M6803" s="1" t="s">
        <v>48525</v>
      </c>
      <c r="N6803" s="33" t="s">
        <v>20</v>
      </c>
      <c r="O6803" s="33" t="s">
        <v>7924</v>
      </c>
      <c r="P6803" s="33" t="s">
        <v>22</v>
      </c>
      <c r="Q6803" s="33" t="s">
        <v>29986</v>
      </c>
      <c r="R6803"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03" s="33" t="s">
        <v>509</v>
      </c>
      <c r="T6803" s="33" t="s">
        <v>21</v>
      </c>
      <c r="U6803" s="33" t="s">
        <v>26682</v>
      </c>
      <c r="AA6803" s="33" t="s">
        <v>42842</v>
      </c>
      <c r="AB6803" s="33">
        <v>1642</v>
      </c>
      <c r="AC6803" s="103">
        <v>14768</v>
      </c>
    </row>
    <row r="6804" spans="1:29" ht="13" customHeight="1" x14ac:dyDescent="0.2">
      <c r="A6804" s="1" t="s">
        <v>7911</v>
      </c>
      <c r="B6804" s="33">
        <v>29</v>
      </c>
      <c r="C6804" s="33" t="s">
        <v>13</v>
      </c>
      <c r="D6804" s="1" t="s">
        <v>23</v>
      </c>
      <c r="F6804" s="94">
        <v>41826</v>
      </c>
      <c r="G6804" s="33" t="s">
        <v>7912</v>
      </c>
      <c r="H6804" s="33" t="s">
        <v>7913</v>
      </c>
      <c r="I6804" s="33" t="s">
        <v>38</v>
      </c>
      <c r="J6804" s="62" t="s">
        <v>7914</v>
      </c>
      <c r="K6804" s="33" t="s">
        <v>555</v>
      </c>
      <c r="L6804" s="33" t="s">
        <v>7915</v>
      </c>
      <c r="M6804" s="1" t="s">
        <v>46932</v>
      </c>
      <c r="N6804" s="33" t="s">
        <v>20</v>
      </c>
      <c r="O6804" s="33" t="s">
        <v>7916</v>
      </c>
      <c r="P6804" s="33" t="s">
        <v>947</v>
      </c>
      <c r="Q6804" s="33" t="s">
        <v>29986</v>
      </c>
      <c r="R6804" s="39" t="s">
        <v>7917</v>
      </c>
      <c r="S6804" s="33" t="s">
        <v>901</v>
      </c>
      <c r="T6804" s="33" t="s">
        <v>45897</v>
      </c>
      <c r="U6804" s="51" t="s">
        <v>49804</v>
      </c>
      <c r="AA6804" s="33" t="s">
        <v>42842</v>
      </c>
      <c r="AB6804" s="33">
        <v>1643</v>
      </c>
      <c r="AC6804" s="103">
        <v>14767</v>
      </c>
    </row>
    <row r="6805" spans="1:29" ht="13" customHeight="1" x14ac:dyDescent="0.2">
      <c r="A6805" s="33" t="s">
        <v>7942</v>
      </c>
      <c r="B6805" s="33">
        <v>27</v>
      </c>
      <c r="C6805" s="33" t="s">
        <v>13</v>
      </c>
      <c r="D6805" s="33" t="s">
        <v>30</v>
      </c>
      <c r="E6805" s="33" t="s">
        <v>7943</v>
      </c>
      <c r="F6805" s="94">
        <v>41825</v>
      </c>
      <c r="G6805" s="33" t="s">
        <v>7944</v>
      </c>
      <c r="H6805" s="33" t="s">
        <v>4747</v>
      </c>
      <c r="I6805" s="33" t="s">
        <v>366</v>
      </c>
      <c r="J6805" s="62" t="s">
        <v>7945</v>
      </c>
      <c r="K6805" s="33" t="s">
        <v>921</v>
      </c>
      <c r="L6805" s="33" t="s">
        <v>17504</v>
      </c>
      <c r="M6805" s="1" t="s">
        <v>48526</v>
      </c>
      <c r="N6805" s="33" t="s">
        <v>20</v>
      </c>
      <c r="O6805" s="33" t="s">
        <v>7946</v>
      </c>
      <c r="P6805" s="33" t="s">
        <v>947</v>
      </c>
      <c r="Q6805" s="33" t="s">
        <v>29986</v>
      </c>
      <c r="R6805" s="39" t="s">
        <v>7947</v>
      </c>
      <c r="S6805" s="33" t="s">
        <v>93</v>
      </c>
      <c r="T6805" s="33" t="s">
        <v>21</v>
      </c>
      <c r="U6805" s="33" t="s">
        <v>26689</v>
      </c>
      <c r="AA6805" s="33" t="s">
        <v>42844</v>
      </c>
      <c r="AB6805" s="33">
        <v>1639</v>
      </c>
      <c r="AC6805" s="103">
        <v>14760</v>
      </c>
    </row>
    <row r="6806" spans="1:29" ht="13" customHeight="1" x14ac:dyDescent="0.2">
      <c r="A6806" s="33" t="s">
        <v>7935</v>
      </c>
      <c r="B6806" s="33">
        <v>59</v>
      </c>
      <c r="C6806" s="33" t="s">
        <v>102</v>
      </c>
      <c r="D6806" s="33" t="s">
        <v>30</v>
      </c>
      <c r="F6806" s="94">
        <v>41825</v>
      </c>
      <c r="G6806" s="33" t="s">
        <v>7936</v>
      </c>
      <c r="H6806" s="33" t="s">
        <v>7937</v>
      </c>
      <c r="I6806" s="33" t="s">
        <v>341</v>
      </c>
      <c r="J6806" s="62" t="s">
        <v>7938</v>
      </c>
      <c r="K6806" s="33" t="s">
        <v>1730</v>
      </c>
      <c r="L6806" s="33" t="s">
        <v>7939</v>
      </c>
      <c r="M6806" s="1" t="s">
        <v>47007</v>
      </c>
      <c r="N6806" s="33" t="s">
        <v>20</v>
      </c>
      <c r="O6806" s="33" t="s">
        <v>7940</v>
      </c>
      <c r="P6806" s="33" t="s">
        <v>504</v>
      </c>
      <c r="Q6806" s="33" t="s">
        <v>29986</v>
      </c>
      <c r="R6806" s="39" t="s">
        <v>7941</v>
      </c>
      <c r="S6806" s="33" t="s">
        <v>509</v>
      </c>
      <c r="T6806" s="33" t="s">
        <v>21</v>
      </c>
      <c r="U6806" s="33" t="s">
        <v>26689</v>
      </c>
      <c r="AA6806" s="33" t="s">
        <v>42844</v>
      </c>
      <c r="AB6806" s="33">
        <v>1638</v>
      </c>
      <c r="AC6806" s="103">
        <v>14762</v>
      </c>
    </row>
    <row r="6807" spans="1:29" ht="13" customHeight="1" x14ac:dyDescent="0.2">
      <c r="A6807" s="33" t="s">
        <v>7925</v>
      </c>
      <c r="B6807" s="33">
        <v>30</v>
      </c>
      <c r="C6807" s="33" t="s">
        <v>13</v>
      </c>
      <c r="D6807" s="33" t="s">
        <v>78</v>
      </c>
      <c r="E6807" s="33" t="s">
        <v>7926</v>
      </c>
      <c r="F6807" s="94">
        <v>41825</v>
      </c>
      <c r="G6807" s="33" t="s">
        <v>7927</v>
      </c>
      <c r="H6807" s="33" t="s">
        <v>7928</v>
      </c>
      <c r="I6807" s="33" t="s">
        <v>399</v>
      </c>
      <c r="J6807" s="62">
        <v>63121</v>
      </c>
      <c r="K6807" s="33" t="s">
        <v>658</v>
      </c>
      <c r="L6807" s="33" t="s">
        <v>7929</v>
      </c>
      <c r="M6807" s="1" t="s">
        <v>48527</v>
      </c>
      <c r="N6807" s="33" t="s">
        <v>20</v>
      </c>
      <c r="O6807" s="33" t="s">
        <v>36704</v>
      </c>
      <c r="P6807" s="33" t="s">
        <v>947</v>
      </c>
      <c r="Q6807" s="33" t="s">
        <v>29986</v>
      </c>
      <c r="R6807" s="39" t="s">
        <v>18971</v>
      </c>
      <c r="S6807" s="33" t="s">
        <v>93</v>
      </c>
      <c r="T6807" s="33" t="s">
        <v>45897</v>
      </c>
      <c r="U6807" s="51" t="s">
        <v>49804</v>
      </c>
      <c r="AA6807" s="33" t="s">
        <v>42844</v>
      </c>
      <c r="AB6807" s="33">
        <v>1640</v>
      </c>
      <c r="AC6807" s="103">
        <v>14754</v>
      </c>
    </row>
    <row r="6808" spans="1:29" ht="13" customHeight="1" x14ac:dyDescent="0.2">
      <c r="A6808" s="33" t="s">
        <v>7930</v>
      </c>
      <c r="B6808" s="33">
        <v>16</v>
      </c>
      <c r="C6808" s="33" t="s">
        <v>13</v>
      </c>
      <c r="D6808" s="33" t="s">
        <v>78</v>
      </c>
      <c r="E6808" s="33" t="s">
        <v>7931</v>
      </c>
      <c r="F6808" s="94">
        <v>41825</v>
      </c>
      <c r="G6808" s="33" t="s">
        <v>7932</v>
      </c>
      <c r="H6808" s="33" t="s">
        <v>80</v>
      </c>
      <c r="I6808" s="33" t="s">
        <v>37</v>
      </c>
      <c r="J6808" s="62" t="s">
        <v>7137</v>
      </c>
      <c r="K6808" s="33" t="s">
        <v>81</v>
      </c>
      <c r="L6808" s="33" t="s">
        <v>82</v>
      </c>
      <c r="M6808" s="1" t="s">
        <v>46250</v>
      </c>
      <c r="N6808" s="33" t="s">
        <v>20</v>
      </c>
      <c r="O6808" s="33" t="s">
        <v>7933</v>
      </c>
      <c r="P6808" s="33" t="s">
        <v>947</v>
      </c>
      <c r="Q6808" s="33" t="s">
        <v>29986</v>
      </c>
      <c r="R6808" s="39" t="s">
        <v>7934</v>
      </c>
      <c r="S6808" s="33" t="s">
        <v>93</v>
      </c>
      <c r="T6808" s="33" t="s">
        <v>28</v>
      </c>
      <c r="U6808" s="33" t="s">
        <v>26487</v>
      </c>
      <c r="AA6808" s="33" t="s">
        <v>42842</v>
      </c>
      <c r="AB6808" s="33">
        <v>1641</v>
      </c>
      <c r="AC6808" s="103">
        <v>14763</v>
      </c>
    </row>
    <row r="6809" spans="1:29" ht="13" customHeight="1" x14ac:dyDescent="0.2">
      <c r="A6809" s="33" t="s">
        <v>7956</v>
      </c>
      <c r="B6809" s="91">
        <v>14</v>
      </c>
      <c r="C6809" s="33" t="s">
        <v>13</v>
      </c>
      <c r="D6809" s="33" t="s">
        <v>41</v>
      </c>
      <c r="E6809" s="33" t="s">
        <v>7957</v>
      </c>
      <c r="F6809" s="94">
        <v>41824</v>
      </c>
      <c r="G6809" s="33" t="s">
        <v>7958</v>
      </c>
      <c r="H6809" s="33" t="s">
        <v>80</v>
      </c>
      <c r="I6809" s="33" t="s">
        <v>37</v>
      </c>
      <c r="J6809" s="62" t="s">
        <v>7959</v>
      </c>
      <c r="K6809" s="33" t="s">
        <v>81</v>
      </c>
      <c r="L6809" s="33" t="s">
        <v>82</v>
      </c>
      <c r="M6809" s="1" t="s">
        <v>46250</v>
      </c>
      <c r="N6809" s="33" t="s">
        <v>20</v>
      </c>
      <c r="O6809" s="33" t="s">
        <v>7960</v>
      </c>
      <c r="P6809" s="33" t="s">
        <v>22</v>
      </c>
      <c r="Q6809" s="33" t="s">
        <v>29986</v>
      </c>
      <c r="R6809" s="39" t="s">
        <v>7961</v>
      </c>
      <c r="S6809" s="33" t="s">
        <v>93</v>
      </c>
      <c r="T6809" s="33" t="s">
        <v>21</v>
      </c>
      <c r="U6809" s="33" t="s">
        <v>26689</v>
      </c>
      <c r="AA6809" s="33" t="s">
        <v>42842</v>
      </c>
      <c r="AB6809" s="33">
        <v>1636</v>
      </c>
      <c r="AC6809" s="103">
        <v>14752</v>
      </c>
    </row>
    <row r="6810" spans="1:29" ht="13" customHeight="1" x14ac:dyDescent="0.2">
      <c r="A6810" s="33" t="s">
        <v>7950</v>
      </c>
      <c r="B6810" s="91">
        <v>26</v>
      </c>
      <c r="C6810" s="33" t="s">
        <v>13</v>
      </c>
      <c r="D6810" s="33" t="s">
        <v>78</v>
      </c>
      <c r="E6810" s="33" t="s">
        <v>7951</v>
      </c>
      <c r="F6810" s="94">
        <v>41824</v>
      </c>
      <c r="G6810" s="33" t="s">
        <v>7952</v>
      </c>
      <c r="H6810" s="33" t="s">
        <v>632</v>
      </c>
      <c r="I6810" s="33" t="s">
        <v>336</v>
      </c>
      <c r="J6810" s="62" t="s">
        <v>7953</v>
      </c>
      <c r="K6810" s="33" t="s">
        <v>633</v>
      </c>
      <c r="L6810" s="33" t="s">
        <v>634</v>
      </c>
      <c r="M6810" s="1" t="s">
        <v>46680</v>
      </c>
      <c r="N6810" s="33" t="s">
        <v>20</v>
      </c>
      <c r="O6810" s="33" t="s">
        <v>7954</v>
      </c>
      <c r="P6810" s="33" t="s">
        <v>22</v>
      </c>
      <c r="Q6810" s="33" t="s">
        <v>29986</v>
      </c>
      <c r="R6810" s="39" t="s">
        <v>7955</v>
      </c>
      <c r="S6810" s="33" t="s">
        <v>22</v>
      </c>
      <c r="T6810" s="33" t="s">
        <v>21</v>
      </c>
      <c r="U6810" s="33" t="s">
        <v>26682</v>
      </c>
      <c r="AA6810" s="33" t="s">
        <v>42844</v>
      </c>
      <c r="AB6810" s="33">
        <v>1637</v>
      </c>
      <c r="AC6810" s="103">
        <v>14753</v>
      </c>
    </row>
    <row r="6811" spans="1:29" ht="13" customHeight="1" x14ac:dyDescent="0.2">
      <c r="A6811" s="33" t="s">
        <v>7974</v>
      </c>
      <c r="B6811" s="33">
        <v>40</v>
      </c>
      <c r="C6811" s="33" t="s">
        <v>13</v>
      </c>
      <c r="D6811" s="33" t="s">
        <v>41</v>
      </c>
      <c r="F6811" s="94">
        <v>41823</v>
      </c>
      <c r="G6811" s="33" t="s">
        <v>7975</v>
      </c>
      <c r="H6811" s="33" t="s">
        <v>2037</v>
      </c>
      <c r="I6811" s="33" t="s">
        <v>55</v>
      </c>
      <c r="J6811" s="62" t="s">
        <v>7976</v>
      </c>
      <c r="K6811" s="33" t="s">
        <v>1049</v>
      </c>
      <c r="L6811" s="33" t="s">
        <v>4032</v>
      </c>
      <c r="M6811" s="1" t="s">
        <v>46098</v>
      </c>
      <c r="N6811" s="33" t="s">
        <v>20</v>
      </c>
      <c r="O6811" s="33" t="s">
        <v>7977</v>
      </c>
      <c r="P6811" s="33" t="s">
        <v>947</v>
      </c>
      <c r="Q6811" s="33" t="s">
        <v>29986</v>
      </c>
      <c r="R6811" s="39" t="s">
        <v>7978</v>
      </c>
      <c r="S6811" s="33" t="s">
        <v>93</v>
      </c>
      <c r="T6811" s="33" t="s">
        <v>21</v>
      </c>
      <c r="U6811" s="33" t="s">
        <v>26689</v>
      </c>
      <c r="Z6811" s="33" t="s">
        <v>42353</v>
      </c>
      <c r="AA6811" s="33" t="s">
        <v>42842</v>
      </c>
      <c r="AB6811" s="33">
        <v>1634</v>
      </c>
      <c r="AC6811" s="103">
        <v>14744</v>
      </c>
    </row>
    <row r="6812" spans="1:29" ht="13" customHeight="1" x14ac:dyDescent="0.2">
      <c r="A6812" s="33" t="s">
        <v>7979</v>
      </c>
      <c r="B6812" s="33">
        <v>60</v>
      </c>
      <c r="C6812" s="33" t="s">
        <v>13</v>
      </c>
      <c r="D6812" s="33" t="s">
        <v>30</v>
      </c>
      <c r="F6812" s="94">
        <v>41823</v>
      </c>
      <c r="G6812" s="33" t="s">
        <v>7980</v>
      </c>
      <c r="H6812" s="33" t="s">
        <v>1780</v>
      </c>
      <c r="I6812" s="33" t="s">
        <v>159</v>
      </c>
      <c r="J6812" s="62" t="s">
        <v>3501</v>
      </c>
      <c r="K6812" s="33" t="s">
        <v>1450</v>
      </c>
      <c r="L6812" s="33" t="s">
        <v>2346</v>
      </c>
      <c r="M6812" s="1" t="s">
        <v>45940</v>
      </c>
      <c r="N6812" s="33" t="s">
        <v>20</v>
      </c>
      <c r="O6812" s="33" t="s">
        <v>7981</v>
      </c>
      <c r="P6812" s="33" t="s">
        <v>947</v>
      </c>
      <c r="Q6812" s="33" t="s">
        <v>29986</v>
      </c>
      <c r="R6812" s="39" t="str">
        <f>HYPERLINK("http://www.ajc.com/news/news/officer-involved-shooting-in-se-atlanta/ngYcr/#__federated=1","http://www.ajc.com/news/news/officer-involved-shooting-in-se-atlanta/ngYcr/#__federated=1")</f>
        <v>http://www.ajc.com/news/news/officer-involved-shooting-in-se-atlanta/ngYcr/#__federated=1</v>
      </c>
      <c r="S6812" s="33" t="s">
        <v>509</v>
      </c>
      <c r="T6812" s="33" t="s">
        <v>21</v>
      </c>
      <c r="U6812" s="33" t="s">
        <v>42867</v>
      </c>
      <c r="AA6812" s="33" t="s">
        <v>42844</v>
      </c>
      <c r="AB6812" s="33">
        <v>1633</v>
      </c>
      <c r="AC6812" s="103">
        <v>14742</v>
      </c>
    </row>
    <row r="6813" spans="1:29" ht="13" customHeight="1" x14ac:dyDescent="0.2">
      <c r="A6813" s="33" t="s">
        <v>7968</v>
      </c>
      <c r="B6813" s="91">
        <v>20</v>
      </c>
      <c r="C6813" s="33" t="s">
        <v>13</v>
      </c>
      <c r="D6813" s="33" t="s">
        <v>41</v>
      </c>
      <c r="E6813" s="33" t="s">
        <v>7969</v>
      </c>
      <c r="F6813" s="94">
        <v>41823</v>
      </c>
      <c r="G6813" s="33" t="s">
        <v>7970</v>
      </c>
      <c r="H6813" s="33" t="s">
        <v>1209</v>
      </c>
      <c r="I6813" s="33" t="s">
        <v>191</v>
      </c>
      <c r="J6813" s="62" t="s">
        <v>7971</v>
      </c>
      <c r="K6813" s="33" t="s">
        <v>1209</v>
      </c>
      <c r="L6813" s="33" t="s">
        <v>1210</v>
      </c>
      <c r="M6813" s="1" t="s">
        <v>46036</v>
      </c>
      <c r="N6813" s="33" t="s">
        <v>20</v>
      </c>
      <c r="O6813" s="33" t="s">
        <v>7972</v>
      </c>
      <c r="P6813" s="33" t="s">
        <v>22</v>
      </c>
      <c r="Q6813" s="33" t="s">
        <v>29986</v>
      </c>
      <c r="R6813" s="39" t="s">
        <v>7973</v>
      </c>
      <c r="S6813" s="33" t="s">
        <v>93</v>
      </c>
      <c r="T6813" s="33" t="s">
        <v>350</v>
      </c>
      <c r="U6813" s="33" t="s">
        <v>42859</v>
      </c>
      <c r="AA6813" s="33" t="s">
        <v>42842</v>
      </c>
      <c r="AB6813" s="33">
        <v>1635</v>
      </c>
      <c r="AC6813" s="103">
        <v>14745</v>
      </c>
    </row>
    <row r="6814" spans="1:29" ht="13" customHeight="1" x14ac:dyDescent="0.2">
      <c r="A6814" s="33" t="s">
        <v>7982</v>
      </c>
      <c r="B6814" s="33">
        <v>32</v>
      </c>
      <c r="C6814" s="33" t="s">
        <v>13</v>
      </c>
      <c r="D6814" s="33" t="s">
        <v>41</v>
      </c>
      <c r="E6814" s="33" t="s">
        <v>7983</v>
      </c>
      <c r="F6814" s="94">
        <v>41822</v>
      </c>
      <c r="G6814" s="33" t="s">
        <v>7984</v>
      </c>
      <c r="H6814" s="33" t="s">
        <v>1209</v>
      </c>
      <c r="I6814" s="33" t="s">
        <v>191</v>
      </c>
      <c r="J6814" s="62" t="s">
        <v>7985</v>
      </c>
      <c r="K6814" s="33" t="s">
        <v>1209</v>
      </c>
      <c r="L6814" s="33" t="s">
        <v>1210</v>
      </c>
      <c r="M6814" s="1" t="s">
        <v>46036</v>
      </c>
      <c r="N6814" s="33" t="s">
        <v>20</v>
      </c>
      <c r="O6814" s="33" t="s">
        <v>7986</v>
      </c>
      <c r="P6814" s="33" t="s">
        <v>504</v>
      </c>
      <c r="Q6814" s="33" t="s">
        <v>29986</v>
      </c>
      <c r="R6814" s="39" t="s">
        <v>7987</v>
      </c>
      <c r="S6814" s="33" t="s">
        <v>93</v>
      </c>
      <c r="T6814" s="33" t="s">
        <v>21</v>
      </c>
      <c r="U6814" s="33" t="s">
        <v>26689</v>
      </c>
      <c r="AA6814" s="33" t="s">
        <v>42842</v>
      </c>
      <c r="AB6814" s="33">
        <v>1631</v>
      </c>
      <c r="AC6814" s="103">
        <v>14741</v>
      </c>
    </row>
    <row r="6815" spans="1:29" ht="13" customHeight="1" x14ac:dyDescent="0.2">
      <c r="A6815" s="33" t="s">
        <v>7988</v>
      </c>
      <c r="B6815" s="33">
        <v>27</v>
      </c>
      <c r="C6815" s="33" t="s">
        <v>13</v>
      </c>
      <c r="D6815" s="33" t="s">
        <v>30</v>
      </c>
      <c r="E6815" s="33" t="s">
        <v>7989</v>
      </c>
      <c r="F6815" s="94">
        <v>41822</v>
      </c>
      <c r="G6815" s="33" t="s">
        <v>7990</v>
      </c>
      <c r="H6815" s="33" t="s">
        <v>863</v>
      </c>
      <c r="I6815" s="33" t="s">
        <v>177</v>
      </c>
      <c r="J6815" s="62" t="s">
        <v>4964</v>
      </c>
      <c r="K6815" s="33" t="s">
        <v>430</v>
      </c>
      <c r="L6815" s="33" t="s">
        <v>5147</v>
      </c>
      <c r="M6815" s="1" t="s">
        <v>48899</v>
      </c>
      <c r="N6815" s="33" t="s">
        <v>20</v>
      </c>
      <c r="O6815" s="33" t="s">
        <v>7991</v>
      </c>
      <c r="P6815" s="33" t="s">
        <v>947</v>
      </c>
      <c r="Q6815" s="33" t="s">
        <v>29986</v>
      </c>
      <c r="R6815" s="39" t="s">
        <v>7992</v>
      </c>
      <c r="S6815" s="33" t="s">
        <v>901</v>
      </c>
      <c r="T6815" s="33" t="s">
        <v>45897</v>
      </c>
      <c r="U6815" s="33" t="s">
        <v>39851</v>
      </c>
      <c r="AA6815" s="33" t="s">
        <v>42844</v>
      </c>
      <c r="AB6815" s="33">
        <v>1632</v>
      </c>
      <c r="AC6815" s="103">
        <v>14740</v>
      </c>
    </row>
    <row r="6816" spans="1:29" ht="13" customHeight="1" x14ac:dyDescent="0.2">
      <c r="A6816" s="33" t="s">
        <v>8004</v>
      </c>
      <c r="B6816" s="33">
        <v>36</v>
      </c>
      <c r="C6816" s="33" t="s">
        <v>13</v>
      </c>
      <c r="D6816" s="33" t="s">
        <v>30</v>
      </c>
      <c r="E6816" s="33" t="s">
        <v>8005</v>
      </c>
      <c r="F6816" s="94">
        <v>41821</v>
      </c>
      <c r="G6816" s="33" t="s">
        <v>8006</v>
      </c>
      <c r="H6816" s="33" t="s">
        <v>1129</v>
      </c>
      <c r="I6816" s="33" t="s">
        <v>281</v>
      </c>
      <c r="J6816" s="62" t="s">
        <v>8007</v>
      </c>
      <c r="K6816" s="33" t="s">
        <v>1130</v>
      </c>
      <c r="L6816" s="33" t="s">
        <v>1131</v>
      </c>
      <c r="M6816" s="1" t="s">
        <v>46009</v>
      </c>
      <c r="N6816" s="33" t="s">
        <v>20</v>
      </c>
      <c r="O6816" s="33" t="s">
        <v>8008</v>
      </c>
      <c r="P6816" s="33" t="s">
        <v>947</v>
      </c>
      <c r="Q6816" s="33" t="s">
        <v>29986</v>
      </c>
      <c r="R6816" s="39" t="s">
        <v>8009</v>
      </c>
      <c r="S6816" s="33" t="s">
        <v>93</v>
      </c>
      <c r="T6816" s="33" t="s">
        <v>21</v>
      </c>
      <c r="U6816" s="33" t="s">
        <v>26689</v>
      </c>
      <c r="AA6816" s="33" t="s">
        <v>42842</v>
      </c>
      <c r="AB6816" s="33">
        <v>1629</v>
      </c>
      <c r="AC6816" s="103">
        <v>14731</v>
      </c>
    </row>
    <row r="6817" spans="1:29" ht="13" customHeight="1" x14ac:dyDescent="0.2">
      <c r="A6817" s="1" t="s">
        <v>8000</v>
      </c>
      <c r="B6817" s="33">
        <v>59</v>
      </c>
      <c r="C6817" s="33" t="s">
        <v>13</v>
      </c>
      <c r="D6817" s="1" t="s">
        <v>23</v>
      </c>
      <c r="F6817" s="94">
        <v>41821</v>
      </c>
      <c r="G6817" s="33" t="s">
        <v>8001</v>
      </c>
      <c r="H6817" s="33" t="s">
        <v>600</v>
      </c>
      <c r="I6817" s="33" t="s">
        <v>55</v>
      </c>
      <c r="J6817" s="62" t="s">
        <v>5323</v>
      </c>
      <c r="K6817" s="33" t="s">
        <v>601</v>
      </c>
      <c r="L6817" s="33" t="s">
        <v>602</v>
      </c>
      <c r="M6817" s="1" t="s">
        <v>49877</v>
      </c>
      <c r="N6817" s="33" t="s">
        <v>20</v>
      </c>
      <c r="O6817" s="33" t="s">
        <v>8002</v>
      </c>
      <c r="P6817" s="33" t="s">
        <v>947</v>
      </c>
      <c r="Q6817" s="33" t="s">
        <v>29986</v>
      </c>
      <c r="R6817" s="39" t="s">
        <v>8003</v>
      </c>
      <c r="S6817" s="33" t="s">
        <v>22</v>
      </c>
      <c r="T6817" s="33" t="s">
        <v>21</v>
      </c>
      <c r="U6817" s="33" t="s">
        <v>26689</v>
      </c>
      <c r="AA6817" s="33" t="s">
        <v>42844</v>
      </c>
      <c r="AB6817" s="33">
        <v>1628</v>
      </c>
      <c r="AC6817" s="103">
        <v>14732</v>
      </c>
    </row>
    <row r="6818" spans="1:29" ht="13" customHeight="1" x14ac:dyDescent="0.2">
      <c r="A6818" s="33" t="s">
        <v>7993</v>
      </c>
      <c r="B6818" s="33">
        <v>41</v>
      </c>
      <c r="C6818" s="33" t="s">
        <v>13</v>
      </c>
      <c r="D6818" s="33" t="s">
        <v>78</v>
      </c>
      <c r="E6818" s="33" t="s">
        <v>7994</v>
      </c>
      <c r="F6818" s="94">
        <v>41821</v>
      </c>
      <c r="G6818" s="33" t="s">
        <v>7995</v>
      </c>
      <c r="H6818" s="33" t="s">
        <v>7996</v>
      </c>
      <c r="I6818" s="33" t="s">
        <v>55</v>
      </c>
      <c r="J6818" s="62" t="s">
        <v>7997</v>
      </c>
      <c r="K6818" s="33" t="s">
        <v>4003</v>
      </c>
      <c r="L6818" s="33" t="s">
        <v>4941</v>
      </c>
      <c r="M6818" s="1" t="s">
        <v>45910</v>
      </c>
      <c r="N6818" s="33" t="s">
        <v>20</v>
      </c>
      <c r="O6818" s="33" t="s">
        <v>7998</v>
      </c>
      <c r="P6818" s="33" t="s">
        <v>504</v>
      </c>
      <c r="Q6818" s="33" t="s">
        <v>29986</v>
      </c>
      <c r="R6818" s="39" t="s">
        <v>7999</v>
      </c>
      <c r="S6818" s="33" t="s">
        <v>93</v>
      </c>
      <c r="T6818" s="33" t="s">
        <v>45897</v>
      </c>
      <c r="U6818" s="51" t="s">
        <v>49804</v>
      </c>
      <c r="AA6818" s="33" t="s">
        <v>42844</v>
      </c>
      <c r="AB6818" s="33">
        <v>1630</v>
      </c>
      <c r="AC6818" s="103">
        <v>14733</v>
      </c>
    </row>
    <row r="6819" spans="1:29" ht="13" customHeight="1" x14ac:dyDescent="0.2">
      <c r="A6819" s="33" t="s">
        <v>8010</v>
      </c>
      <c r="B6819" s="33">
        <v>23</v>
      </c>
      <c r="C6819" s="33" t="s">
        <v>13</v>
      </c>
      <c r="D6819" s="33" t="s">
        <v>41</v>
      </c>
      <c r="E6819" s="33" t="s">
        <v>8011</v>
      </c>
      <c r="F6819" s="94">
        <v>41820</v>
      </c>
      <c r="G6819" s="33" t="s">
        <v>8012</v>
      </c>
      <c r="H6819" s="33" t="s">
        <v>1129</v>
      </c>
      <c r="I6819" s="33" t="s">
        <v>281</v>
      </c>
      <c r="J6819" s="62" t="s">
        <v>8013</v>
      </c>
      <c r="K6819" s="33" t="s">
        <v>1130</v>
      </c>
      <c r="L6819" s="33" t="s">
        <v>1131</v>
      </c>
      <c r="M6819" s="1" t="s">
        <v>46009</v>
      </c>
      <c r="N6819" s="33" t="s">
        <v>20</v>
      </c>
      <c r="O6819" s="33" t="s">
        <v>8014</v>
      </c>
      <c r="P6819" s="33" t="s">
        <v>504</v>
      </c>
      <c r="Q6819" s="33" t="s">
        <v>29986</v>
      </c>
      <c r="R6819" s="39" t="s">
        <v>8015</v>
      </c>
      <c r="S6819" s="33" t="s">
        <v>93</v>
      </c>
      <c r="T6819" s="33" t="s">
        <v>21</v>
      </c>
      <c r="U6819" s="33" t="s">
        <v>26689</v>
      </c>
      <c r="AA6819" s="33" t="s">
        <v>42842</v>
      </c>
      <c r="AB6819" s="33">
        <v>1627</v>
      </c>
      <c r="AC6819" s="103">
        <v>14730</v>
      </c>
    </row>
    <row r="6820" spans="1:29" ht="13" customHeight="1" x14ac:dyDescent="0.2">
      <c r="A6820" s="1" t="s">
        <v>8023</v>
      </c>
      <c r="B6820" s="33">
        <v>43</v>
      </c>
      <c r="C6820" s="33" t="s">
        <v>13</v>
      </c>
      <c r="D6820" s="1" t="s">
        <v>23</v>
      </c>
      <c r="F6820" s="94">
        <v>41819</v>
      </c>
      <c r="G6820" s="33" t="s">
        <v>8024</v>
      </c>
      <c r="H6820" s="33" t="s">
        <v>8025</v>
      </c>
      <c r="I6820" s="33" t="s">
        <v>281</v>
      </c>
      <c r="J6820" s="62" t="s">
        <v>8026</v>
      </c>
      <c r="K6820" s="33" t="s">
        <v>1437</v>
      </c>
      <c r="L6820" s="33" t="s">
        <v>8027</v>
      </c>
      <c r="M6820" s="1" t="s">
        <v>46641</v>
      </c>
      <c r="N6820" s="33" t="s">
        <v>20</v>
      </c>
      <c r="O6820" s="33" t="s">
        <v>8028</v>
      </c>
      <c r="P6820" s="33" t="s">
        <v>947</v>
      </c>
      <c r="Q6820" s="33" t="s">
        <v>29986</v>
      </c>
      <c r="R6820" s="39" t="s">
        <v>8029</v>
      </c>
      <c r="S6820" s="33" t="s">
        <v>93</v>
      </c>
      <c r="T6820" s="33" t="s">
        <v>21</v>
      </c>
      <c r="U6820" s="33" t="s">
        <v>26689</v>
      </c>
      <c r="AA6820" s="33" t="s">
        <v>42843</v>
      </c>
      <c r="AB6820" s="33">
        <v>1625</v>
      </c>
      <c r="AC6820" s="103">
        <v>14726</v>
      </c>
    </row>
    <row r="6821" spans="1:29" ht="13" customHeight="1" x14ac:dyDescent="0.2">
      <c r="A6821" s="1" t="s">
        <v>8016</v>
      </c>
      <c r="B6821" s="33">
        <v>44</v>
      </c>
      <c r="C6821" s="33" t="s">
        <v>13</v>
      </c>
      <c r="D6821" s="1" t="s">
        <v>23</v>
      </c>
      <c r="F6821" s="94">
        <v>41819</v>
      </c>
      <c r="G6821" s="33" t="s">
        <v>8017</v>
      </c>
      <c r="H6821" s="33" t="s">
        <v>8018</v>
      </c>
      <c r="I6821" s="33" t="s">
        <v>74</v>
      </c>
      <c r="J6821" s="62" t="s">
        <v>8019</v>
      </c>
      <c r="K6821" s="33" t="s">
        <v>619</v>
      </c>
      <c r="L6821" s="33" t="s">
        <v>8020</v>
      </c>
      <c r="M6821" s="1" t="s">
        <v>48528</v>
      </c>
      <c r="N6821" s="33" t="s">
        <v>20</v>
      </c>
      <c r="O6821" s="33" t="s">
        <v>8021</v>
      </c>
      <c r="P6821" s="33" t="s">
        <v>947</v>
      </c>
      <c r="Q6821" s="33" t="s">
        <v>29986</v>
      </c>
      <c r="R6821" s="39" t="s">
        <v>8022</v>
      </c>
      <c r="S6821" s="33" t="s">
        <v>22</v>
      </c>
      <c r="T6821" s="33" t="s">
        <v>21</v>
      </c>
      <c r="U6821" s="33" t="s">
        <v>26682</v>
      </c>
      <c r="AA6821" s="33" t="s">
        <v>42842</v>
      </c>
      <c r="AB6821" s="33">
        <v>1626</v>
      </c>
      <c r="AC6821" s="103">
        <v>14728</v>
      </c>
    </row>
    <row r="6822" spans="1:29" ht="13" customHeight="1" x14ac:dyDescent="0.2">
      <c r="A6822" s="33" t="s">
        <v>8045</v>
      </c>
      <c r="B6822" s="33">
        <v>27</v>
      </c>
      <c r="C6822" s="33" t="s">
        <v>13</v>
      </c>
      <c r="D6822" s="33" t="s">
        <v>78</v>
      </c>
      <c r="E6822" s="33" t="s">
        <v>8046</v>
      </c>
      <c r="F6822" s="94">
        <v>41817</v>
      </c>
      <c r="G6822" s="33" t="s">
        <v>8047</v>
      </c>
      <c r="H6822" s="33" t="s">
        <v>8048</v>
      </c>
      <c r="I6822" s="33" t="s">
        <v>392</v>
      </c>
      <c r="J6822" s="62" t="s">
        <v>3079</v>
      </c>
      <c r="K6822" s="33" t="s">
        <v>1584</v>
      </c>
      <c r="L6822" s="33" t="s">
        <v>3080</v>
      </c>
      <c r="M6822" s="1" t="s">
        <v>45951</v>
      </c>
      <c r="N6822" s="33" t="s">
        <v>20</v>
      </c>
      <c r="O6822" s="33" t="s">
        <v>8049</v>
      </c>
      <c r="P6822" s="33" t="s">
        <v>45771</v>
      </c>
      <c r="Q6822" s="33" t="s">
        <v>29986</v>
      </c>
      <c r="R6822"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22" s="33" t="s">
        <v>93</v>
      </c>
      <c r="T6822" s="33" t="s">
        <v>21</v>
      </c>
      <c r="U6822" s="33" t="s">
        <v>26689</v>
      </c>
      <c r="AA6822" s="33" t="s">
        <v>42844</v>
      </c>
      <c r="AB6822" s="33">
        <v>1620</v>
      </c>
      <c r="AC6822" s="103">
        <v>14719</v>
      </c>
    </row>
    <row r="6823" spans="1:29" ht="13" customHeight="1" x14ac:dyDescent="0.2">
      <c r="A6823" s="33" t="s">
        <v>8039</v>
      </c>
      <c r="B6823" s="33">
        <v>35</v>
      </c>
      <c r="C6823" s="33" t="s">
        <v>13</v>
      </c>
      <c r="D6823" s="33" t="s">
        <v>78</v>
      </c>
      <c r="E6823" s="33" t="s">
        <v>8040</v>
      </c>
      <c r="F6823" s="94">
        <v>41817</v>
      </c>
      <c r="G6823" s="33" t="s">
        <v>8041</v>
      </c>
      <c r="H6823" s="33" t="s">
        <v>1801</v>
      </c>
      <c r="I6823" s="33" t="s">
        <v>66</v>
      </c>
      <c r="J6823" s="62" t="s">
        <v>8042</v>
      </c>
      <c r="K6823" s="33" t="s">
        <v>1801</v>
      </c>
      <c r="L6823" s="33" t="s">
        <v>1803</v>
      </c>
      <c r="M6823" s="1" t="s">
        <v>47036</v>
      </c>
      <c r="N6823" s="33" t="s">
        <v>20</v>
      </c>
      <c r="O6823" s="33" t="s">
        <v>8043</v>
      </c>
      <c r="P6823" s="33" t="s">
        <v>947</v>
      </c>
      <c r="Q6823" s="33" t="s">
        <v>29986</v>
      </c>
      <c r="R6823" s="39" t="s">
        <v>8044</v>
      </c>
      <c r="S6823" s="33" t="s">
        <v>93</v>
      </c>
      <c r="T6823" s="33" t="s">
        <v>21</v>
      </c>
      <c r="U6823" s="33" t="s">
        <v>26689</v>
      </c>
      <c r="Z6823" s="33" t="s">
        <v>42353</v>
      </c>
      <c r="AA6823" s="33" t="s">
        <v>42844</v>
      </c>
      <c r="AB6823" s="33">
        <v>1621</v>
      </c>
      <c r="AC6823" s="103">
        <v>14715</v>
      </c>
    </row>
    <row r="6824" spans="1:29" ht="13" customHeight="1" x14ac:dyDescent="0.2">
      <c r="A6824" s="33" t="s">
        <v>8057</v>
      </c>
      <c r="B6824" s="33">
        <v>56</v>
      </c>
      <c r="C6824" s="33" t="s">
        <v>13</v>
      </c>
      <c r="D6824" s="33" t="s">
        <v>30</v>
      </c>
      <c r="E6824" s="33" t="s">
        <v>8058</v>
      </c>
      <c r="F6824" s="94">
        <v>41817</v>
      </c>
      <c r="G6824" s="33" t="s">
        <v>8059</v>
      </c>
      <c r="H6824" s="33" t="s">
        <v>8060</v>
      </c>
      <c r="I6824" s="33" t="s">
        <v>224</v>
      </c>
      <c r="J6824" s="62" t="s">
        <v>8061</v>
      </c>
      <c r="K6824" s="33" t="s">
        <v>106</v>
      </c>
      <c r="L6824" s="33" t="s">
        <v>3048</v>
      </c>
      <c r="M6824" s="1" t="s">
        <v>46704</v>
      </c>
      <c r="N6824" s="33" t="s">
        <v>20</v>
      </c>
      <c r="O6824" s="33" t="s">
        <v>8062</v>
      </c>
      <c r="P6824" s="33" t="s">
        <v>947</v>
      </c>
      <c r="Q6824" s="33" t="s">
        <v>29986</v>
      </c>
      <c r="R6824" s="39" t="str">
        <f>HYPERLINK("http://www.wcyb.com/news/shooting-investigated-in-damascus/26694690","http://www.wcyb.com/news/shooting-investigated-in-damascus/26694690")</f>
        <v>http://www.wcyb.com/news/shooting-investigated-in-damascus/26694690</v>
      </c>
      <c r="S6824" s="33" t="s">
        <v>93</v>
      </c>
      <c r="T6824" s="33" t="s">
        <v>21</v>
      </c>
      <c r="U6824" s="33" t="s">
        <v>26689</v>
      </c>
      <c r="AA6824" s="33" t="s">
        <v>42843</v>
      </c>
      <c r="AB6824" s="33">
        <v>1622</v>
      </c>
      <c r="AC6824" s="103">
        <v>14716</v>
      </c>
    </row>
    <row r="6825" spans="1:29" ht="13" customHeight="1" x14ac:dyDescent="0.2">
      <c r="A6825" s="33" t="s">
        <v>8050</v>
      </c>
      <c r="B6825" s="33">
        <v>32</v>
      </c>
      <c r="C6825" s="33" t="s">
        <v>13</v>
      </c>
      <c r="D6825" s="33" t="s">
        <v>30</v>
      </c>
      <c r="E6825" s="33" t="s">
        <v>8051</v>
      </c>
      <c r="F6825" s="94">
        <v>41817</v>
      </c>
      <c r="G6825" s="33" t="s">
        <v>8052</v>
      </c>
      <c r="H6825" s="33" t="s">
        <v>2314</v>
      </c>
      <c r="I6825" s="33" t="s">
        <v>281</v>
      </c>
      <c r="J6825" s="62" t="s">
        <v>8053</v>
      </c>
      <c r="K6825" s="33" t="s">
        <v>2315</v>
      </c>
      <c r="L6825" s="33" t="s">
        <v>8054</v>
      </c>
      <c r="M6825" s="1" t="s">
        <v>46251</v>
      </c>
      <c r="N6825" s="33" t="s">
        <v>20</v>
      </c>
      <c r="O6825" s="33" t="s">
        <v>8055</v>
      </c>
      <c r="P6825" s="33" t="s">
        <v>504</v>
      </c>
      <c r="Q6825" s="33" t="s">
        <v>29986</v>
      </c>
      <c r="R6825" s="39" t="s">
        <v>8056</v>
      </c>
      <c r="S6825" s="33" t="s">
        <v>22</v>
      </c>
      <c r="T6825" s="33" t="s">
        <v>45897</v>
      </c>
      <c r="U6825" s="33" t="s">
        <v>39851</v>
      </c>
      <c r="AA6825" s="33" t="s">
        <v>42844</v>
      </c>
      <c r="AB6825" s="33">
        <v>1623</v>
      </c>
      <c r="AC6825" s="103">
        <v>14717</v>
      </c>
    </row>
    <row r="6826" spans="1:29" ht="13" customHeight="1" x14ac:dyDescent="0.2">
      <c r="A6826" s="33" t="s">
        <v>8031</v>
      </c>
      <c r="B6826" s="33">
        <v>40</v>
      </c>
      <c r="C6826" s="33" t="s">
        <v>13</v>
      </c>
      <c r="D6826" s="33" t="s">
        <v>78</v>
      </c>
      <c r="E6826" s="33" t="s">
        <v>8032</v>
      </c>
      <c r="F6826" s="94">
        <v>41817</v>
      </c>
      <c r="G6826" s="33" t="s">
        <v>8033</v>
      </c>
      <c r="H6826" s="33" t="s">
        <v>8034</v>
      </c>
      <c r="I6826" s="33" t="s">
        <v>38</v>
      </c>
      <c r="J6826" s="62" t="s">
        <v>8035</v>
      </c>
      <c r="K6826" s="33" t="s">
        <v>91</v>
      </c>
      <c r="L6826" s="33" t="s">
        <v>8036</v>
      </c>
      <c r="M6826" s="1" t="s">
        <v>46754</v>
      </c>
      <c r="N6826" s="33" t="s">
        <v>20</v>
      </c>
      <c r="O6826" s="33" t="s">
        <v>8037</v>
      </c>
      <c r="P6826" s="33" t="s">
        <v>45771</v>
      </c>
      <c r="Q6826" s="33" t="s">
        <v>29986</v>
      </c>
      <c r="R6826" s="39" t="s">
        <v>8038</v>
      </c>
      <c r="S6826" s="33" t="s">
        <v>93</v>
      </c>
      <c r="T6826" s="33" t="s">
        <v>28</v>
      </c>
      <c r="U6826" s="33" t="s">
        <v>26487</v>
      </c>
      <c r="AA6826" s="33" t="s">
        <v>42842</v>
      </c>
      <c r="AB6826" s="33">
        <v>1624</v>
      </c>
      <c r="AC6826" s="103">
        <v>14718</v>
      </c>
    </row>
    <row r="6827" spans="1:29" ht="13" customHeight="1" x14ac:dyDescent="0.2">
      <c r="A6827" s="33" t="s">
        <v>8063</v>
      </c>
      <c r="B6827" s="33">
        <v>33</v>
      </c>
      <c r="C6827" s="33" t="s">
        <v>13</v>
      </c>
      <c r="D6827" s="33" t="s">
        <v>78</v>
      </c>
      <c r="F6827" s="94">
        <v>41816</v>
      </c>
      <c r="G6827" s="33" t="s">
        <v>8064</v>
      </c>
      <c r="H6827" s="33" t="s">
        <v>265</v>
      </c>
      <c r="I6827" s="33" t="s">
        <v>66</v>
      </c>
      <c r="J6827" s="62" t="s">
        <v>8065</v>
      </c>
      <c r="K6827" s="33" t="s">
        <v>265</v>
      </c>
      <c r="L6827" s="33" t="s">
        <v>266</v>
      </c>
      <c r="M6827" s="1" t="s">
        <v>46483</v>
      </c>
      <c r="N6827" s="33" t="s">
        <v>20</v>
      </c>
      <c r="O6827" s="33" t="s">
        <v>8066</v>
      </c>
      <c r="P6827" s="33" t="s">
        <v>947</v>
      </c>
      <c r="Q6827" s="33" t="s">
        <v>29986</v>
      </c>
      <c r="R6827" s="39" t="s">
        <v>8067</v>
      </c>
      <c r="S6827" s="33" t="s">
        <v>93</v>
      </c>
      <c r="T6827" s="33" t="s">
        <v>21</v>
      </c>
      <c r="U6827" s="33" t="s">
        <v>26689</v>
      </c>
      <c r="AA6827" s="33" t="s">
        <v>42842</v>
      </c>
      <c r="AB6827" s="33">
        <v>1616</v>
      </c>
      <c r="AC6827" s="103">
        <v>14714</v>
      </c>
    </row>
    <row r="6828" spans="1:29" ht="13" customHeight="1" x14ac:dyDescent="0.2">
      <c r="A6828" s="33" t="s">
        <v>8074</v>
      </c>
      <c r="B6828" s="33">
        <v>34</v>
      </c>
      <c r="C6828" s="33" t="s">
        <v>13</v>
      </c>
      <c r="D6828" s="33" t="s">
        <v>30</v>
      </c>
      <c r="F6828" s="94">
        <v>41816</v>
      </c>
      <c r="G6828" s="33" t="s">
        <v>8075</v>
      </c>
      <c r="H6828" s="33" t="s">
        <v>3833</v>
      </c>
      <c r="I6828" s="33" t="s">
        <v>39</v>
      </c>
      <c r="J6828" s="62" t="s">
        <v>8076</v>
      </c>
      <c r="K6828" s="33" t="s">
        <v>8077</v>
      </c>
      <c r="L6828" s="33" t="s">
        <v>3836</v>
      </c>
      <c r="M6828" s="1" t="s">
        <v>48529</v>
      </c>
      <c r="N6828" s="33" t="s">
        <v>20</v>
      </c>
      <c r="O6828" s="33" t="s">
        <v>8078</v>
      </c>
      <c r="P6828" s="33" t="s">
        <v>947</v>
      </c>
      <c r="Q6828" s="33" t="s">
        <v>29986</v>
      </c>
      <c r="R6828" s="39" t="s">
        <v>8079</v>
      </c>
      <c r="S6828" s="33" t="s">
        <v>22</v>
      </c>
      <c r="T6828" s="33" t="s">
        <v>21</v>
      </c>
      <c r="U6828" s="33" t="s">
        <v>26682</v>
      </c>
      <c r="AA6828" s="33" t="s">
        <v>42842</v>
      </c>
      <c r="AB6828" s="33">
        <v>1618</v>
      </c>
      <c r="AC6828" s="103">
        <v>14713</v>
      </c>
    </row>
    <row r="6829" spans="1:29" ht="13" customHeight="1" x14ac:dyDescent="0.2">
      <c r="A6829" s="33" t="s">
        <v>8080</v>
      </c>
      <c r="B6829" s="33">
        <v>50</v>
      </c>
      <c r="C6829" s="33" t="s">
        <v>13</v>
      </c>
      <c r="D6829" s="33" t="s">
        <v>30</v>
      </c>
      <c r="E6829" s="33" t="s">
        <v>8081</v>
      </c>
      <c r="F6829" s="94">
        <v>41816</v>
      </c>
      <c r="G6829" s="33" t="s">
        <v>8082</v>
      </c>
      <c r="H6829" s="33" t="s">
        <v>8083</v>
      </c>
      <c r="I6829" s="33" t="s">
        <v>66</v>
      </c>
      <c r="J6829" s="62" t="s">
        <v>8084</v>
      </c>
      <c r="K6829" s="33" t="s">
        <v>8085</v>
      </c>
      <c r="L6829" s="33" t="s">
        <v>6641</v>
      </c>
      <c r="M6829" s="1" t="s">
        <v>46165</v>
      </c>
      <c r="N6829" s="33" t="s">
        <v>20</v>
      </c>
      <c r="O6829" s="33" t="s">
        <v>8086</v>
      </c>
      <c r="P6829" s="33" t="s">
        <v>42395</v>
      </c>
      <c r="Q6829" s="33" t="s">
        <v>29986</v>
      </c>
      <c r="R6829" s="39" t="s">
        <v>8087</v>
      </c>
      <c r="S6829" s="33" t="s">
        <v>22</v>
      </c>
      <c r="T6829" s="33" t="s">
        <v>21</v>
      </c>
      <c r="U6829" s="33" t="s">
        <v>26689</v>
      </c>
      <c r="AA6829" s="33" t="s">
        <v>42843</v>
      </c>
      <c r="AB6829" s="33">
        <v>1617</v>
      </c>
      <c r="AC6829" s="103">
        <v>14712</v>
      </c>
    </row>
    <row r="6830" spans="1:29" ht="13" customHeight="1" x14ac:dyDescent="0.2">
      <c r="A6830" s="33" t="s">
        <v>8068</v>
      </c>
      <c r="B6830" s="33">
        <v>56</v>
      </c>
      <c r="C6830" s="33" t="s">
        <v>13</v>
      </c>
      <c r="D6830" s="33" t="s">
        <v>30</v>
      </c>
      <c r="F6830" s="94">
        <v>41816</v>
      </c>
      <c r="G6830" s="33" t="s">
        <v>8069</v>
      </c>
      <c r="H6830" s="33" t="s">
        <v>8070</v>
      </c>
      <c r="I6830" s="33" t="s">
        <v>39</v>
      </c>
      <c r="J6830" s="62" t="s">
        <v>8071</v>
      </c>
      <c r="K6830" s="33" t="s">
        <v>1584</v>
      </c>
      <c r="L6830" s="33" t="s">
        <v>8072</v>
      </c>
      <c r="M6830" s="1" t="s">
        <v>47575</v>
      </c>
      <c r="N6830" s="33" t="s">
        <v>362</v>
      </c>
      <c r="O6830" s="33" t="s">
        <v>18968</v>
      </c>
      <c r="P6830" s="33" t="s">
        <v>45771</v>
      </c>
      <c r="Q6830" s="33" t="s">
        <v>29986</v>
      </c>
      <c r="R6830" s="39" t="s">
        <v>8073</v>
      </c>
      <c r="S6830" s="33" t="s">
        <v>509</v>
      </c>
      <c r="T6830" s="33" t="s">
        <v>28</v>
      </c>
      <c r="U6830" s="33" t="s">
        <v>26487</v>
      </c>
      <c r="AA6830" s="33" t="s">
        <v>42842</v>
      </c>
      <c r="AB6830" s="33">
        <v>1619</v>
      </c>
      <c r="AC6830" s="103">
        <v>14711</v>
      </c>
    </row>
    <row r="6831" spans="1:29" ht="13" customHeight="1" x14ac:dyDescent="0.2">
      <c r="A6831" s="33" t="s">
        <v>8104</v>
      </c>
      <c r="B6831" s="33">
        <v>29</v>
      </c>
      <c r="C6831" s="33" t="s">
        <v>13</v>
      </c>
      <c r="D6831" s="33" t="s">
        <v>30</v>
      </c>
      <c r="F6831" s="94">
        <v>41815</v>
      </c>
      <c r="G6831" s="33" t="s">
        <v>8105</v>
      </c>
      <c r="H6831" s="33" t="s">
        <v>4185</v>
      </c>
      <c r="I6831" s="33" t="s">
        <v>38</v>
      </c>
      <c r="J6831" s="62" t="s">
        <v>4186</v>
      </c>
      <c r="K6831" s="33" t="s">
        <v>287</v>
      </c>
      <c r="L6831" s="33" t="s">
        <v>383</v>
      </c>
      <c r="M6831" s="1" t="s">
        <v>45973</v>
      </c>
      <c r="N6831" s="33" t="s">
        <v>20</v>
      </c>
      <c r="O6831" s="33" t="s">
        <v>8106</v>
      </c>
      <c r="P6831" s="33" t="s">
        <v>947</v>
      </c>
      <c r="Q6831" s="33" t="s">
        <v>29986</v>
      </c>
      <c r="R6831" s="39" t="s">
        <v>8107</v>
      </c>
      <c r="S6831" s="33" t="s">
        <v>93</v>
      </c>
      <c r="T6831" s="33" t="s">
        <v>21</v>
      </c>
      <c r="U6831" s="33" t="s">
        <v>26689</v>
      </c>
      <c r="AA6831" s="33" t="s">
        <v>42844</v>
      </c>
      <c r="AB6831" s="33">
        <v>1614</v>
      </c>
      <c r="AC6831" s="103">
        <v>14707</v>
      </c>
    </row>
    <row r="6832" spans="1:29" ht="13" customHeight="1" x14ac:dyDescent="0.2">
      <c r="A6832" s="33" t="s">
        <v>8093</v>
      </c>
      <c r="B6832" s="33">
        <v>29</v>
      </c>
      <c r="C6832" s="33" t="s">
        <v>13</v>
      </c>
      <c r="D6832" s="33" t="s">
        <v>78</v>
      </c>
      <c r="F6832" s="94">
        <v>41815</v>
      </c>
      <c r="G6832" s="33" t="s">
        <v>8094</v>
      </c>
      <c r="H6832" s="33" t="s">
        <v>6430</v>
      </c>
      <c r="I6832" s="33" t="s">
        <v>205</v>
      </c>
      <c r="J6832" s="62" t="s">
        <v>8095</v>
      </c>
      <c r="K6832" s="33" t="s">
        <v>2340</v>
      </c>
      <c r="L6832" s="33" t="s">
        <v>5540</v>
      </c>
      <c r="M6832" s="1" t="s">
        <v>46390</v>
      </c>
      <c r="N6832" s="33" t="s">
        <v>20</v>
      </c>
      <c r="O6832" s="33" t="s">
        <v>8096</v>
      </c>
      <c r="P6832" s="33" t="s">
        <v>947</v>
      </c>
      <c r="Q6832" s="33" t="s">
        <v>29986</v>
      </c>
      <c r="R6832" s="39" t="s">
        <v>8097</v>
      </c>
      <c r="S6832" s="33" t="s">
        <v>93</v>
      </c>
      <c r="T6832" s="33" t="s">
        <v>21</v>
      </c>
      <c r="U6832" s="33" t="s">
        <v>26689</v>
      </c>
      <c r="AA6832" s="33" t="s">
        <v>42844</v>
      </c>
      <c r="AB6832" s="33">
        <v>1612</v>
      </c>
      <c r="AC6832" s="103">
        <v>14708</v>
      </c>
    </row>
    <row r="6833" spans="1:29" ht="13" customHeight="1" x14ac:dyDescent="0.2">
      <c r="A6833" s="33" t="s">
        <v>8088</v>
      </c>
      <c r="B6833" s="33">
        <v>45</v>
      </c>
      <c r="C6833" s="33" t="s">
        <v>13</v>
      </c>
      <c r="D6833" s="33" t="s">
        <v>78</v>
      </c>
      <c r="F6833" s="94">
        <v>41815</v>
      </c>
      <c r="G6833" s="33" t="s">
        <v>8089</v>
      </c>
      <c r="H6833" s="33" t="s">
        <v>91</v>
      </c>
      <c r="I6833" s="33" t="s">
        <v>38</v>
      </c>
      <c r="J6833" s="62" t="s">
        <v>8090</v>
      </c>
      <c r="K6833" s="33" t="s">
        <v>91</v>
      </c>
      <c r="L6833" s="33" t="s">
        <v>92</v>
      </c>
      <c r="M6833" s="1" t="s">
        <v>45984</v>
      </c>
      <c r="N6833" s="33" t="s">
        <v>20</v>
      </c>
      <c r="O6833" s="33" t="s">
        <v>8091</v>
      </c>
      <c r="P6833" s="33" t="s">
        <v>947</v>
      </c>
      <c r="Q6833" s="33" t="s">
        <v>29986</v>
      </c>
      <c r="R6833" s="39" t="s">
        <v>8092</v>
      </c>
      <c r="S6833" s="33" t="s">
        <v>93</v>
      </c>
      <c r="T6833" s="33" t="s">
        <v>21</v>
      </c>
      <c r="U6833" s="33" t="s">
        <v>26689</v>
      </c>
      <c r="AA6833" s="33" t="s">
        <v>42842</v>
      </c>
      <c r="AB6833" s="33">
        <v>1613</v>
      </c>
      <c r="AC6833" s="103">
        <v>14705</v>
      </c>
    </row>
    <row r="6834" spans="1:29" ht="13" customHeight="1" x14ac:dyDescent="0.2">
      <c r="A6834" s="33" t="s">
        <v>8098</v>
      </c>
      <c r="B6834" s="33">
        <v>49</v>
      </c>
      <c r="C6834" s="33" t="s">
        <v>102</v>
      </c>
      <c r="D6834" s="33" t="s">
        <v>30</v>
      </c>
      <c r="E6834" s="33" t="s">
        <v>8099</v>
      </c>
      <c r="F6834" s="94">
        <v>41815</v>
      </c>
      <c r="G6834" s="33" t="s">
        <v>8100</v>
      </c>
      <c r="H6834" s="33" t="s">
        <v>604</v>
      </c>
      <c r="I6834" s="33" t="s">
        <v>249</v>
      </c>
      <c r="J6834" s="62" t="s">
        <v>8101</v>
      </c>
      <c r="K6834" s="33" t="s">
        <v>524</v>
      </c>
      <c r="L6834" s="33" t="s">
        <v>525</v>
      </c>
      <c r="M6834" s="1" t="s">
        <v>48881</v>
      </c>
      <c r="N6834" s="33" t="s">
        <v>20</v>
      </c>
      <c r="O6834" s="33" t="s">
        <v>8102</v>
      </c>
      <c r="P6834" s="33" t="s">
        <v>947</v>
      </c>
      <c r="Q6834" s="33" t="s">
        <v>29986</v>
      </c>
      <c r="R6834" s="39" t="s">
        <v>8103</v>
      </c>
      <c r="S6834" s="33" t="s">
        <v>22</v>
      </c>
      <c r="T6834" s="33" t="s">
        <v>21</v>
      </c>
      <c r="U6834" s="33" t="s">
        <v>26682</v>
      </c>
      <c r="AA6834" s="33" t="s">
        <v>42842</v>
      </c>
      <c r="AB6834" s="33">
        <v>1615</v>
      </c>
      <c r="AC6834" s="103">
        <v>14706</v>
      </c>
    </row>
    <row r="6835" spans="1:29" ht="13" customHeight="1" x14ac:dyDescent="0.2">
      <c r="A6835" s="33" t="s">
        <v>8108</v>
      </c>
      <c r="B6835" s="33">
        <v>24</v>
      </c>
      <c r="C6835" s="33" t="s">
        <v>13</v>
      </c>
      <c r="D6835" s="33" t="s">
        <v>78</v>
      </c>
      <c r="E6835" s="33" t="s">
        <v>8109</v>
      </c>
      <c r="F6835" s="94">
        <v>41814</v>
      </c>
      <c r="G6835" s="33" t="s">
        <v>8110</v>
      </c>
      <c r="H6835" s="33" t="s">
        <v>4753</v>
      </c>
      <c r="I6835" s="33" t="s">
        <v>38</v>
      </c>
      <c r="J6835" s="62" t="s">
        <v>8111</v>
      </c>
      <c r="K6835" s="33" t="s">
        <v>91</v>
      </c>
      <c r="L6835" s="33" t="s">
        <v>383</v>
      </c>
      <c r="M6835" s="1" t="s">
        <v>45973</v>
      </c>
      <c r="N6835" s="33" t="s">
        <v>20</v>
      </c>
      <c r="O6835" s="33" t="s">
        <v>8112</v>
      </c>
      <c r="P6835" s="33" t="s">
        <v>947</v>
      </c>
      <c r="Q6835" s="33" t="s">
        <v>29986</v>
      </c>
      <c r="R6835" s="39" t="s">
        <v>8113</v>
      </c>
      <c r="S6835" s="33" t="s">
        <v>901</v>
      </c>
      <c r="T6835" s="33" t="s">
        <v>21</v>
      </c>
      <c r="U6835" s="33" t="s">
        <v>26689</v>
      </c>
      <c r="AA6835" s="33" t="s">
        <v>42844</v>
      </c>
      <c r="AB6835" s="33">
        <v>1609</v>
      </c>
      <c r="AC6835" s="103">
        <v>14699</v>
      </c>
    </row>
    <row r="6836" spans="1:29" ht="13" customHeight="1" x14ac:dyDescent="0.2">
      <c r="A6836" s="33" t="s">
        <v>8119</v>
      </c>
      <c r="B6836" s="33">
        <v>80</v>
      </c>
      <c r="C6836" s="33" t="s">
        <v>13</v>
      </c>
      <c r="D6836" s="33" t="s">
        <v>30</v>
      </c>
      <c r="E6836" s="33" t="s">
        <v>8120</v>
      </c>
      <c r="F6836" s="94">
        <v>41814</v>
      </c>
      <c r="G6836" s="33" t="s">
        <v>8121</v>
      </c>
      <c r="H6836" s="33" t="s">
        <v>8122</v>
      </c>
      <c r="I6836" s="33" t="s">
        <v>66</v>
      </c>
      <c r="J6836" s="62" t="s">
        <v>8123</v>
      </c>
      <c r="K6836" s="33" t="s">
        <v>1655</v>
      </c>
      <c r="L6836" s="33" t="s">
        <v>8124</v>
      </c>
      <c r="M6836" s="1" t="s">
        <v>46409</v>
      </c>
      <c r="N6836" s="33" t="s">
        <v>20</v>
      </c>
      <c r="O6836" s="33" t="s">
        <v>8125</v>
      </c>
      <c r="P6836" s="33" t="s">
        <v>504</v>
      </c>
      <c r="Q6836" s="33" t="s">
        <v>29986</v>
      </c>
      <c r="R6836" s="39" t="s">
        <v>8126</v>
      </c>
      <c r="S6836" s="33" t="s">
        <v>93</v>
      </c>
      <c r="T6836" s="33" t="s">
        <v>21</v>
      </c>
      <c r="U6836" s="33" t="s">
        <v>26689</v>
      </c>
      <c r="AA6836" s="33" t="s">
        <v>42842</v>
      </c>
      <c r="AB6836" s="33">
        <v>1610</v>
      </c>
      <c r="AC6836" s="103">
        <v>14700</v>
      </c>
    </row>
    <row r="6837" spans="1:29" ht="13" customHeight="1" x14ac:dyDescent="0.2">
      <c r="A6837" s="33" t="s">
        <v>8114</v>
      </c>
      <c r="B6837" s="33">
        <v>20</v>
      </c>
      <c r="C6837" s="33" t="s">
        <v>13</v>
      </c>
      <c r="D6837" s="33" t="s">
        <v>78</v>
      </c>
      <c r="E6837" s="33" t="s">
        <v>8115</v>
      </c>
      <c r="F6837" s="94">
        <v>41814</v>
      </c>
      <c r="G6837" s="33" t="s">
        <v>8116</v>
      </c>
      <c r="H6837" s="33" t="s">
        <v>7780</v>
      </c>
      <c r="I6837" s="33" t="s">
        <v>74</v>
      </c>
      <c r="J6837" s="62" t="s">
        <v>8117</v>
      </c>
      <c r="K6837" s="33" t="s">
        <v>2290</v>
      </c>
      <c r="L6837" s="33" t="s">
        <v>7782</v>
      </c>
      <c r="M6837" s="1" t="s">
        <v>49720</v>
      </c>
      <c r="N6837" s="33" t="s">
        <v>20</v>
      </c>
      <c r="O6837" s="33" t="s">
        <v>8118</v>
      </c>
      <c r="P6837" s="33" t="s">
        <v>947</v>
      </c>
      <c r="Q6837" s="33" t="s">
        <v>29986</v>
      </c>
      <c r="R6837"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37" s="33" t="s">
        <v>93</v>
      </c>
      <c r="T6837" s="33" t="s">
        <v>45897</v>
      </c>
      <c r="U6837" s="51" t="s">
        <v>49804</v>
      </c>
      <c r="AA6837" s="33" t="s">
        <v>42842</v>
      </c>
      <c r="AB6837" s="33">
        <v>1611</v>
      </c>
      <c r="AC6837" s="103">
        <v>14701</v>
      </c>
    </row>
    <row r="6838" spans="1:29" ht="13" customHeight="1" x14ac:dyDescent="0.2">
      <c r="A6838" s="33" t="s">
        <v>8133</v>
      </c>
      <c r="B6838" s="33">
        <v>45</v>
      </c>
      <c r="C6838" s="33" t="s">
        <v>13</v>
      </c>
      <c r="D6838" s="33" t="s">
        <v>30</v>
      </c>
      <c r="E6838" s="33" t="s">
        <v>8134</v>
      </c>
      <c r="F6838" s="94">
        <v>41812</v>
      </c>
      <c r="G6838" s="33" t="s">
        <v>8135</v>
      </c>
      <c r="H6838" s="33" t="s">
        <v>5909</v>
      </c>
      <c r="I6838" s="33" t="s">
        <v>337</v>
      </c>
      <c r="J6838" s="62" t="s">
        <v>8136</v>
      </c>
      <c r="K6838" s="33" t="s">
        <v>596</v>
      </c>
      <c r="L6838" s="33" t="s">
        <v>5621</v>
      </c>
      <c r="M6838" s="1" t="s">
        <v>46227</v>
      </c>
      <c r="N6838" s="33" t="s">
        <v>20</v>
      </c>
      <c r="O6838" s="33" t="s">
        <v>8137</v>
      </c>
      <c r="P6838" s="33" t="s">
        <v>45771</v>
      </c>
      <c r="Q6838" s="33" t="s">
        <v>29986</v>
      </c>
      <c r="R6838" s="39" t="s">
        <v>8138</v>
      </c>
      <c r="S6838" s="33" t="s">
        <v>93</v>
      </c>
      <c r="T6838" s="33" t="s">
        <v>21</v>
      </c>
      <c r="U6838" s="33" t="s">
        <v>26689</v>
      </c>
      <c r="AA6838" s="33" t="s">
        <v>42844</v>
      </c>
      <c r="AB6838" s="33">
        <v>1607</v>
      </c>
      <c r="AC6838" s="103">
        <v>14690</v>
      </c>
    </row>
    <row r="6839" spans="1:29" ht="13" customHeight="1" x14ac:dyDescent="0.2">
      <c r="A6839" s="33" t="s">
        <v>8127</v>
      </c>
      <c r="B6839" s="33">
        <v>45</v>
      </c>
      <c r="C6839" s="33" t="s">
        <v>13</v>
      </c>
      <c r="D6839" s="33" t="s">
        <v>78</v>
      </c>
      <c r="E6839" s="33" t="s">
        <v>8128</v>
      </c>
      <c r="F6839" s="94">
        <v>41812</v>
      </c>
      <c r="G6839" s="33" t="s">
        <v>8129</v>
      </c>
      <c r="H6839" s="33" t="s">
        <v>8130</v>
      </c>
      <c r="I6839" s="33" t="s">
        <v>66</v>
      </c>
      <c r="J6839" s="62" t="s">
        <v>8131</v>
      </c>
      <c r="K6839" s="33" t="s">
        <v>265</v>
      </c>
      <c r="L6839" s="33" t="s">
        <v>785</v>
      </c>
      <c r="M6839" s="1" t="s">
        <v>46506</v>
      </c>
      <c r="N6839" s="33" t="s">
        <v>20</v>
      </c>
      <c r="O6839" s="33" t="s">
        <v>8132</v>
      </c>
      <c r="P6839" s="33" t="s">
        <v>45771</v>
      </c>
      <c r="Q6839" s="33" t="s">
        <v>29986</v>
      </c>
      <c r="R6839" s="39" t="s">
        <v>18972</v>
      </c>
      <c r="S6839" s="33" t="s">
        <v>93</v>
      </c>
      <c r="T6839" s="33" t="s">
        <v>45897</v>
      </c>
      <c r="U6839" s="51" t="s">
        <v>49804</v>
      </c>
      <c r="Z6839" s="33" t="s">
        <v>42353</v>
      </c>
      <c r="AA6839" s="33" t="s">
        <v>42844</v>
      </c>
      <c r="AB6839" s="33">
        <v>1608</v>
      </c>
      <c r="AC6839" s="103">
        <v>14691</v>
      </c>
    </row>
    <row r="6840" spans="1:29" ht="13" customHeight="1" x14ac:dyDescent="0.2">
      <c r="A6840" s="33" t="s">
        <v>8145</v>
      </c>
      <c r="B6840" s="33">
        <v>22</v>
      </c>
      <c r="C6840" s="33" t="s">
        <v>13</v>
      </c>
      <c r="D6840" s="33" t="s">
        <v>882</v>
      </c>
      <c r="E6840" s="33" t="s">
        <v>8146</v>
      </c>
      <c r="F6840" s="94">
        <v>41811</v>
      </c>
      <c r="G6840" s="33" t="s">
        <v>8147</v>
      </c>
      <c r="H6840" s="33" t="s">
        <v>384</v>
      </c>
      <c r="I6840" s="33" t="s">
        <v>38</v>
      </c>
      <c r="J6840" s="62" t="s">
        <v>7033</v>
      </c>
      <c r="K6840" s="33" t="s">
        <v>287</v>
      </c>
      <c r="L6840" s="33" t="s">
        <v>385</v>
      </c>
      <c r="M6840" s="1" t="s">
        <v>45976</v>
      </c>
      <c r="N6840" s="33" t="s">
        <v>20</v>
      </c>
      <c r="O6840" s="33" t="s">
        <v>8148</v>
      </c>
      <c r="P6840" s="33" t="s">
        <v>22</v>
      </c>
      <c r="Q6840" s="33" t="s">
        <v>29986</v>
      </c>
      <c r="R6840" s="39" t="s">
        <v>8149</v>
      </c>
      <c r="S6840" s="33" t="s">
        <v>93</v>
      </c>
      <c r="T6840" s="33" t="s">
        <v>21</v>
      </c>
      <c r="U6840" s="33" t="s">
        <v>26689</v>
      </c>
      <c r="AA6840" s="33" t="s">
        <v>42842</v>
      </c>
      <c r="AB6840" s="33">
        <v>1602</v>
      </c>
      <c r="AC6840" s="103">
        <v>14688</v>
      </c>
    </row>
    <row r="6841" spans="1:29" ht="13" customHeight="1" x14ac:dyDescent="0.2">
      <c r="A6841" s="33" t="s">
        <v>8139</v>
      </c>
      <c r="B6841" s="33">
        <v>22</v>
      </c>
      <c r="C6841" s="33" t="s">
        <v>13</v>
      </c>
      <c r="D6841" s="33" t="s">
        <v>41</v>
      </c>
      <c r="E6841" s="33" t="s">
        <v>8140</v>
      </c>
      <c r="F6841" s="94">
        <v>41811</v>
      </c>
      <c r="G6841" s="33" t="s">
        <v>8141</v>
      </c>
      <c r="H6841" s="33" t="s">
        <v>1533</v>
      </c>
      <c r="I6841" s="33" t="s">
        <v>38</v>
      </c>
      <c r="J6841" s="62" t="s">
        <v>8142</v>
      </c>
      <c r="K6841" s="33" t="s">
        <v>1533</v>
      </c>
      <c r="L6841" s="33" t="s">
        <v>2157</v>
      </c>
      <c r="M6841" s="1" t="s">
        <v>47015</v>
      </c>
      <c r="N6841" s="33" t="s">
        <v>20</v>
      </c>
      <c r="O6841" s="33" t="s">
        <v>8143</v>
      </c>
      <c r="P6841" s="33" t="s">
        <v>22</v>
      </c>
      <c r="Q6841" s="33" t="s">
        <v>29986</v>
      </c>
      <c r="R6841" s="39" t="s">
        <v>8144</v>
      </c>
      <c r="S6841" s="33" t="s">
        <v>901</v>
      </c>
      <c r="T6841" s="33" t="s">
        <v>21</v>
      </c>
      <c r="U6841" s="33" t="s">
        <v>26682</v>
      </c>
      <c r="AA6841" s="33" t="s">
        <v>42844</v>
      </c>
      <c r="AB6841" s="33">
        <v>1606</v>
      </c>
      <c r="AC6841" s="103">
        <v>14689</v>
      </c>
    </row>
    <row r="6842" spans="1:29" ht="13" customHeight="1" x14ac:dyDescent="0.2">
      <c r="A6842" s="33" t="s">
        <v>8150</v>
      </c>
      <c r="B6842" s="33">
        <v>31</v>
      </c>
      <c r="C6842" s="33" t="s">
        <v>13</v>
      </c>
      <c r="D6842" s="33" t="s">
        <v>30</v>
      </c>
      <c r="E6842" s="33" t="s">
        <v>8151</v>
      </c>
      <c r="F6842" s="94">
        <v>41811</v>
      </c>
      <c r="G6842" s="33" t="s">
        <v>8152</v>
      </c>
      <c r="H6842" s="33" t="s">
        <v>8153</v>
      </c>
      <c r="I6842" s="33" t="s">
        <v>1601</v>
      </c>
      <c r="J6842" s="62" t="s">
        <v>8154</v>
      </c>
      <c r="K6842" s="33" t="s">
        <v>2105</v>
      </c>
      <c r="L6842" s="33" t="s">
        <v>7262</v>
      </c>
      <c r="M6842" s="1" t="s">
        <v>48530</v>
      </c>
      <c r="N6842" s="33" t="s">
        <v>20</v>
      </c>
      <c r="O6842" s="33" t="s">
        <v>8155</v>
      </c>
      <c r="P6842" s="33" t="s">
        <v>504</v>
      </c>
      <c r="Q6842" s="33" t="s">
        <v>29986</v>
      </c>
      <c r="R6842" s="39" t="s">
        <v>8156</v>
      </c>
      <c r="S6842" s="33" t="s">
        <v>93</v>
      </c>
      <c r="T6842" s="33" t="s">
        <v>21</v>
      </c>
      <c r="U6842" s="33" t="s">
        <v>26689</v>
      </c>
      <c r="AA6842" s="33" t="s">
        <v>42844</v>
      </c>
      <c r="AB6842" s="33">
        <v>1605</v>
      </c>
      <c r="AC6842" s="103">
        <v>14685</v>
      </c>
    </row>
    <row r="6843" spans="1:29" ht="13" customHeight="1" x14ac:dyDescent="0.2">
      <c r="A6843" s="33" t="s">
        <v>8157</v>
      </c>
      <c r="B6843" s="33">
        <v>35</v>
      </c>
      <c r="C6843" s="33" t="s">
        <v>13</v>
      </c>
      <c r="D6843" s="33" t="s">
        <v>30</v>
      </c>
      <c r="E6843" s="33" t="s">
        <v>8158</v>
      </c>
      <c r="F6843" s="94">
        <v>41811</v>
      </c>
      <c r="G6843" s="33" t="s">
        <v>8159</v>
      </c>
      <c r="H6843" s="33" t="s">
        <v>8160</v>
      </c>
      <c r="I6843" s="33" t="s">
        <v>293</v>
      </c>
      <c r="J6843" s="62" t="s">
        <v>8161</v>
      </c>
      <c r="K6843" s="33" t="s">
        <v>3525</v>
      </c>
      <c r="L6843" s="33" t="s">
        <v>3088</v>
      </c>
      <c r="M6843" s="1" t="s">
        <v>46058</v>
      </c>
      <c r="N6843" s="33" t="s">
        <v>20</v>
      </c>
      <c r="O6843" s="33" t="s">
        <v>8162</v>
      </c>
      <c r="P6843" s="33" t="s">
        <v>947</v>
      </c>
      <c r="Q6843" s="33" t="s">
        <v>29986</v>
      </c>
      <c r="R6843" s="39" t="s">
        <v>8163</v>
      </c>
      <c r="S6843" s="33" t="s">
        <v>93</v>
      </c>
      <c r="T6843" s="33" t="s">
        <v>21</v>
      </c>
      <c r="U6843" s="33" t="s">
        <v>26689</v>
      </c>
      <c r="AA6843" s="33" t="s">
        <v>42844</v>
      </c>
      <c r="AB6843" s="33">
        <v>1603</v>
      </c>
      <c r="AC6843" s="103">
        <v>14686</v>
      </c>
    </row>
    <row r="6844" spans="1:29" ht="13" customHeight="1" x14ac:dyDescent="0.2">
      <c r="A6844" s="33" t="s">
        <v>8164</v>
      </c>
      <c r="B6844" s="33">
        <v>54</v>
      </c>
      <c r="C6844" s="33" t="s">
        <v>13</v>
      </c>
      <c r="D6844" s="33" t="s">
        <v>30</v>
      </c>
      <c r="F6844" s="94">
        <v>41811</v>
      </c>
      <c r="G6844" s="33" t="s">
        <v>8165</v>
      </c>
      <c r="H6844" s="33" t="s">
        <v>8166</v>
      </c>
      <c r="I6844" s="33" t="s">
        <v>50</v>
      </c>
      <c r="J6844" s="62" t="s">
        <v>8167</v>
      </c>
      <c r="K6844" s="33" t="s">
        <v>1038</v>
      </c>
      <c r="L6844" s="33" t="s">
        <v>8168</v>
      </c>
      <c r="M6844" s="1" t="s">
        <v>48531</v>
      </c>
      <c r="N6844" s="33" t="s">
        <v>20</v>
      </c>
      <c r="O6844" s="33" t="s">
        <v>8169</v>
      </c>
      <c r="P6844" s="33" t="s">
        <v>45771</v>
      </c>
      <c r="Q6844" s="33" t="s">
        <v>29986</v>
      </c>
      <c r="R6844" s="39" t="s">
        <v>8170</v>
      </c>
      <c r="S6844" s="33" t="s">
        <v>93</v>
      </c>
      <c r="T6844" s="33" t="s">
        <v>21</v>
      </c>
      <c r="U6844" s="33" t="s">
        <v>26689</v>
      </c>
      <c r="AA6844" s="33" t="s">
        <v>42844</v>
      </c>
      <c r="AB6844" s="33">
        <v>1604</v>
      </c>
      <c r="AC6844" s="103">
        <v>14687</v>
      </c>
    </row>
    <row r="6845" spans="1:29" ht="13" customHeight="1" x14ac:dyDescent="0.2">
      <c r="A6845" s="33" t="s">
        <v>8176</v>
      </c>
      <c r="B6845" s="33">
        <v>19</v>
      </c>
      <c r="C6845" s="33" t="s">
        <v>13</v>
      </c>
      <c r="D6845" s="33" t="s">
        <v>78</v>
      </c>
      <c r="E6845" s="33" t="s">
        <v>8177</v>
      </c>
      <c r="F6845" s="94">
        <v>41810</v>
      </c>
      <c r="G6845" s="33" t="s">
        <v>8178</v>
      </c>
      <c r="H6845" s="33" t="s">
        <v>2055</v>
      </c>
      <c r="I6845" s="33" t="s">
        <v>25</v>
      </c>
      <c r="J6845" s="62" t="s">
        <v>8179</v>
      </c>
      <c r="K6845" s="33" t="s">
        <v>2055</v>
      </c>
      <c r="L6845" s="33" t="s">
        <v>8180</v>
      </c>
      <c r="M6845" s="1" t="s">
        <v>48532</v>
      </c>
      <c r="N6845" s="33" t="s">
        <v>20</v>
      </c>
      <c r="O6845" s="33" t="s">
        <v>8181</v>
      </c>
      <c r="P6845" s="33" t="s">
        <v>947</v>
      </c>
      <c r="Q6845" s="33" t="s">
        <v>29986</v>
      </c>
      <c r="R6845" s="39" t="s">
        <v>8182</v>
      </c>
      <c r="S6845" s="33" t="s">
        <v>93</v>
      </c>
      <c r="T6845" s="33" t="s">
        <v>21</v>
      </c>
      <c r="U6845" s="33" t="s">
        <v>26689</v>
      </c>
      <c r="AA6845" s="33" t="s">
        <v>42842</v>
      </c>
      <c r="AB6845" s="33">
        <v>1596</v>
      </c>
      <c r="AC6845" s="103">
        <v>14683</v>
      </c>
    </row>
    <row r="6846" spans="1:29" ht="13" customHeight="1" x14ac:dyDescent="0.2">
      <c r="A6846" s="33" t="s">
        <v>8183</v>
      </c>
      <c r="B6846" s="33">
        <v>23</v>
      </c>
      <c r="C6846" s="33" t="s">
        <v>13</v>
      </c>
      <c r="D6846" s="33" t="s">
        <v>127</v>
      </c>
      <c r="E6846" s="33" t="s">
        <v>8184</v>
      </c>
      <c r="F6846" s="94">
        <v>41810</v>
      </c>
      <c r="G6846" s="33" t="s">
        <v>8185</v>
      </c>
      <c r="H6846" s="33" t="s">
        <v>6871</v>
      </c>
      <c r="I6846" s="33" t="s">
        <v>38</v>
      </c>
      <c r="J6846" s="62" t="s">
        <v>7564</v>
      </c>
      <c r="K6846" s="33" t="s">
        <v>6873</v>
      </c>
      <c r="L6846" s="33" t="s">
        <v>6874</v>
      </c>
      <c r="M6846" s="1" t="s">
        <v>45948</v>
      </c>
      <c r="N6846" s="33" t="s">
        <v>20</v>
      </c>
      <c r="O6846" s="33" t="s">
        <v>8186</v>
      </c>
      <c r="P6846" s="33" t="s">
        <v>947</v>
      </c>
      <c r="Q6846" s="33" t="s">
        <v>29986</v>
      </c>
      <c r="R6846" s="39" t="s">
        <v>8187</v>
      </c>
      <c r="S6846" s="33" t="s">
        <v>509</v>
      </c>
      <c r="T6846" s="33" t="s">
        <v>21</v>
      </c>
      <c r="U6846" s="33" t="s">
        <v>26682</v>
      </c>
      <c r="AA6846" s="33" t="s">
        <v>42844</v>
      </c>
      <c r="AB6846" s="33">
        <v>1600</v>
      </c>
      <c r="AC6846" s="103">
        <v>14684</v>
      </c>
    </row>
    <row r="6847" spans="1:29" ht="13" customHeight="1" x14ac:dyDescent="0.2">
      <c r="A6847" s="33" t="s">
        <v>8171</v>
      </c>
      <c r="B6847" s="33">
        <v>30</v>
      </c>
      <c r="C6847" s="33" t="s">
        <v>13</v>
      </c>
      <c r="D6847" s="33" t="s">
        <v>78</v>
      </c>
      <c r="E6847" s="33" t="s">
        <v>8172</v>
      </c>
      <c r="F6847" s="94">
        <v>41810</v>
      </c>
      <c r="G6847" s="33" t="s">
        <v>8173</v>
      </c>
      <c r="H6847" s="33" t="s">
        <v>2320</v>
      </c>
      <c r="I6847" s="33" t="s">
        <v>66</v>
      </c>
      <c r="J6847" s="62" t="s">
        <v>8174</v>
      </c>
      <c r="K6847" s="33" t="s">
        <v>265</v>
      </c>
      <c r="L6847" s="33" t="s">
        <v>2321</v>
      </c>
      <c r="M6847" s="1" t="s">
        <v>46180</v>
      </c>
      <c r="N6847" s="33" t="s">
        <v>20</v>
      </c>
      <c r="O6847" s="33" t="s">
        <v>8175</v>
      </c>
      <c r="P6847" s="33" t="s">
        <v>22</v>
      </c>
      <c r="Q6847" s="33" t="s">
        <v>29986</v>
      </c>
      <c r="R6847" s="39" t="str">
        <f>HYPERLINK("http://www.myfoxdfw.com/story/25833600/suspect-killed-in-garland-officer-involved-shooting","http://www.myfoxdfw.com/story/25833600/suspect-killed-in-garland-officer-involved-shooting")</f>
        <v>http://www.myfoxdfw.com/story/25833600/suspect-killed-in-garland-officer-involved-shooting</v>
      </c>
      <c r="S6847" s="33" t="s">
        <v>22</v>
      </c>
      <c r="T6847" s="33" t="s">
        <v>21</v>
      </c>
      <c r="U6847" s="33" t="s">
        <v>26682</v>
      </c>
      <c r="AA6847" s="33" t="s">
        <v>42844</v>
      </c>
      <c r="AB6847" s="33">
        <v>1599</v>
      </c>
      <c r="AC6847" s="103">
        <v>14679</v>
      </c>
    </row>
    <row r="6848" spans="1:29" ht="13" customHeight="1" x14ac:dyDescent="0.2">
      <c r="A6848" s="33" t="s">
        <v>8198</v>
      </c>
      <c r="B6848" s="33">
        <v>32</v>
      </c>
      <c r="C6848" s="33" t="s">
        <v>13</v>
      </c>
      <c r="D6848" s="33" t="s">
        <v>30</v>
      </c>
      <c r="E6848" s="33" t="s">
        <v>8199</v>
      </c>
      <c r="F6848" s="94">
        <v>41810</v>
      </c>
      <c r="G6848" s="33" t="s">
        <v>8200</v>
      </c>
      <c r="H6848" s="33" t="s">
        <v>8201</v>
      </c>
      <c r="I6848" s="33" t="s">
        <v>429</v>
      </c>
      <c r="J6848" s="62" t="s">
        <v>8202</v>
      </c>
      <c r="K6848" s="33" t="s">
        <v>8203</v>
      </c>
      <c r="L6848" s="33" t="s">
        <v>8204</v>
      </c>
      <c r="M6848" s="1" t="s">
        <v>48534</v>
      </c>
      <c r="N6848" s="33" t="s">
        <v>20</v>
      </c>
      <c r="O6848" s="33" t="s">
        <v>8205</v>
      </c>
      <c r="P6848" s="33" t="s">
        <v>42395</v>
      </c>
      <c r="Q6848" s="33" t="s">
        <v>29986</v>
      </c>
      <c r="R6848" s="39" t="s">
        <v>8206</v>
      </c>
      <c r="S6848" s="33" t="s">
        <v>93</v>
      </c>
      <c r="T6848" s="33" t="s">
        <v>21</v>
      </c>
      <c r="U6848" s="33" t="s">
        <v>26689</v>
      </c>
      <c r="AA6848" s="33" t="s">
        <v>42843</v>
      </c>
      <c r="AB6848" s="33">
        <v>1597</v>
      </c>
      <c r="AC6848" s="103">
        <v>14682</v>
      </c>
    </row>
    <row r="6849" spans="1:29" ht="13" customHeight="1" x14ac:dyDescent="0.2">
      <c r="A6849" s="33" t="s">
        <v>8192</v>
      </c>
      <c r="B6849" s="33">
        <v>70</v>
      </c>
      <c r="C6849" s="33" t="s">
        <v>13</v>
      </c>
      <c r="D6849" s="33" t="s">
        <v>30</v>
      </c>
      <c r="E6849" s="33" t="s">
        <v>8193</v>
      </c>
      <c r="F6849" s="94">
        <v>41810</v>
      </c>
      <c r="G6849" s="33" t="s">
        <v>8194</v>
      </c>
      <c r="H6849" s="33" t="s">
        <v>502</v>
      </c>
      <c r="I6849" s="33" t="s">
        <v>66</v>
      </c>
      <c r="J6849" s="62" t="s">
        <v>8195</v>
      </c>
      <c r="K6849" s="33" t="s">
        <v>502</v>
      </c>
      <c r="L6849" s="33" t="s">
        <v>565</v>
      </c>
      <c r="M6849" s="1" t="s">
        <v>48533</v>
      </c>
      <c r="N6849" s="33" t="s">
        <v>20</v>
      </c>
      <c r="O6849" s="33" t="s">
        <v>8196</v>
      </c>
      <c r="P6849" s="33" t="s">
        <v>947</v>
      </c>
      <c r="Q6849" s="33" t="s">
        <v>29986</v>
      </c>
      <c r="R6849" s="39" t="s">
        <v>8197</v>
      </c>
      <c r="S6849" s="33" t="s">
        <v>93</v>
      </c>
      <c r="T6849" s="33" t="s">
        <v>21</v>
      </c>
      <c r="U6849" s="33" t="s">
        <v>26689</v>
      </c>
      <c r="AA6849" s="33" t="s">
        <v>42843</v>
      </c>
      <c r="AB6849" s="33">
        <v>1598</v>
      </c>
      <c r="AC6849" s="103">
        <v>14680</v>
      </c>
    </row>
    <row r="6850" spans="1:29" ht="13" customHeight="1" x14ac:dyDescent="0.2">
      <c r="A6850" s="1" t="s">
        <v>2989</v>
      </c>
      <c r="B6850" s="33" t="s">
        <v>22</v>
      </c>
      <c r="C6850" s="33" t="s">
        <v>22</v>
      </c>
      <c r="D6850" s="1" t="s">
        <v>23</v>
      </c>
      <c r="F6850" s="94">
        <v>41810</v>
      </c>
      <c r="G6850" s="33" t="s">
        <v>8188</v>
      </c>
      <c r="H6850" s="33" t="s">
        <v>1664</v>
      </c>
      <c r="I6850" s="33" t="s">
        <v>159</v>
      </c>
      <c r="J6850" s="62" t="s">
        <v>8189</v>
      </c>
      <c r="K6850" s="33" t="s">
        <v>802</v>
      </c>
      <c r="L6850" s="33" t="s">
        <v>803</v>
      </c>
      <c r="M6850" s="1" t="s">
        <v>46231</v>
      </c>
      <c r="N6850" s="33" t="s">
        <v>20</v>
      </c>
      <c r="O6850" s="33" t="s">
        <v>8190</v>
      </c>
      <c r="P6850" s="33" t="s">
        <v>947</v>
      </c>
      <c r="Q6850" s="33" t="s">
        <v>29986</v>
      </c>
      <c r="R6850" s="39" t="s">
        <v>8191</v>
      </c>
      <c r="S6850" s="33" t="s">
        <v>93</v>
      </c>
      <c r="T6850" s="33" t="s">
        <v>45897</v>
      </c>
      <c r="U6850" s="33" t="s">
        <v>39851</v>
      </c>
      <c r="AA6850" s="33" t="s">
        <v>42844</v>
      </c>
      <c r="AB6850" s="33">
        <v>1601</v>
      </c>
      <c r="AC6850" s="103">
        <v>14681</v>
      </c>
    </row>
    <row r="6851" spans="1:29" ht="13" customHeight="1" x14ac:dyDescent="0.2">
      <c r="A6851" s="33" t="s">
        <v>8237</v>
      </c>
      <c r="B6851" s="33">
        <v>36</v>
      </c>
      <c r="C6851" s="33" t="s">
        <v>13</v>
      </c>
      <c r="D6851" s="33" t="s">
        <v>30</v>
      </c>
      <c r="E6851" s="33" t="s">
        <v>8238</v>
      </c>
      <c r="F6851" s="94">
        <v>41809</v>
      </c>
      <c r="G6851" s="33" t="s">
        <v>8239</v>
      </c>
      <c r="H6851" s="33" t="s">
        <v>8240</v>
      </c>
      <c r="I6851" s="33" t="s">
        <v>281</v>
      </c>
      <c r="J6851" s="62" t="s">
        <v>8241</v>
      </c>
      <c r="K6851" s="33" t="s">
        <v>8242</v>
      </c>
      <c r="L6851" s="33" t="s">
        <v>8243</v>
      </c>
      <c r="M6851" s="1" t="s">
        <v>48536</v>
      </c>
      <c r="N6851" s="33" t="s">
        <v>20</v>
      </c>
      <c r="O6851" s="33" t="s">
        <v>8244</v>
      </c>
      <c r="P6851" s="33" t="s">
        <v>504</v>
      </c>
      <c r="Q6851" s="33" t="s">
        <v>29986</v>
      </c>
      <c r="R6851" s="39" t="str">
        <f>HYPERLINK("http://blogs.seattletimes.com/today/2014/06/man-killed-by-port-orchard-police-identified/","http://blogs.seattletimes.com/today/2014/06/man-killed-by-port-orchard-police-identified/")</f>
        <v>http://blogs.seattletimes.com/today/2014/06/man-killed-by-port-orchard-police-identified/</v>
      </c>
      <c r="S6851" s="33" t="s">
        <v>93</v>
      </c>
      <c r="T6851" s="33" t="s">
        <v>21</v>
      </c>
      <c r="U6851" s="33" t="s">
        <v>26682</v>
      </c>
      <c r="AA6851" s="33" t="s">
        <v>42844</v>
      </c>
      <c r="AB6851" s="33">
        <v>1593</v>
      </c>
      <c r="AC6851" s="103">
        <v>14678</v>
      </c>
    </row>
    <row r="6852" spans="1:29" ht="13" customHeight="1" x14ac:dyDescent="0.2">
      <c r="A6852" s="33" t="s">
        <v>8226</v>
      </c>
      <c r="B6852" s="33">
        <v>37</v>
      </c>
      <c r="C6852" s="33" t="s">
        <v>13</v>
      </c>
      <c r="D6852" s="33" t="s">
        <v>30</v>
      </c>
      <c r="F6852" s="94">
        <v>41809</v>
      </c>
      <c r="G6852" s="33" t="s">
        <v>8227</v>
      </c>
      <c r="H6852" s="33" t="s">
        <v>1533</v>
      </c>
      <c r="I6852" s="33" t="s">
        <v>38</v>
      </c>
      <c r="J6852" s="62" t="s">
        <v>8142</v>
      </c>
      <c r="K6852" s="33" t="s">
        <v>1533</v>
      </c>
      <c r="L6852" s="33" t="s">
        <v>2157</v>
      </c>
      <c r="M6852" s="1" t="s">
        <v>47015</v>
      </c>
      <c r="N6852" s="33" t="s">
        <v>20</v>
      </c>
      <c r="O6852" s="33" t="s">
        <v>8228</v>
      </c>
      <c r="P6852" s="33" t="s">
        <v>947</v>
      </c>
      <c r="Q6852" s="33" t="s">
        <v>29986</v>
      </c>
      <c r="R6852" s="39" t="s">
        <v>8229</v>
      </c>
      <c r="S6852" s="33" t="s">
        <v>93</v>
      </c>
      <c r="T6852" s="33" t="s">
        <v>21</v>
      </c>
      <c r="U6852" s="33" t="s">
        <v>26682</v>
      </c>
      <c r="AA6852" s="33" t="s">
        <v>42844</v>
      </c>
      <c r="AB6852" s="33">
        <v>1592</v>
      </c>
      <c r="AC6852" s="103">
        <v>14676</v>
      </c>
    </row>
    <row r="6853" spans="1:29" ht="13" customHeight="1" x14ac:dyDescent="0.2">
      <c r="A6853" s="33" t="s">
        <v>8221</v>
      </c>
      <c r="B6853" s="33">
        <v>45</v>
      </c>
      <c r="C6853" s="33" t="s">
        <v>13</v>
      </c>
      <c r="D6853" s="33" t="s">
        <v>41</v>
      </c>
      <c r="F6853" s="94">
        <v>41809</v>
      </c>
      <c r="G6853" s="33" t="s">
        <v>8222</v>
      </c>
      <c r="H6853" s="33" t="s">
        <v>529</v>
      </c>
      <c r="I6853" s="33" t="s">
        <v>66</v>
      </c>
      <c r="J6853" s="62" t="s">
        <v>8223</v>
      </c>
      <c r="K6853" s="33" t="s">
        <v>530</v>
      </c>
      <c r="L6853" s="33" t="s">
        <v>531</v>
      </c>
      <c r="M6853" s="1" t="s">
        <v>46041</v>
      </c>
      <c r="N6853" s="33" t="s">
        <v>20</v>
      </c>
      <c r="O6853" s="33" t="s">
        <v>8224</v>
      </c>
      <c r="P6853" s="33" t="s">
        <v>42395</v>
      </c>
      <c r="Q6853" s="33" t="s">
        <v>29986</v>
      </c>
      <c r="R6853" s="39" t="s">
        <v>8225</v>
      </c>
      <c r="S6853" s="33" t="s">
        <v>93</v>
      </c>
      <c r="T6853" s="33" t="s">
        <v>21</v>
      </c>
      <c r="U6853" s="33" t="s">
        <v>26689</v>
      </c>
      <c r="AA6853" s="33" t="s">
        <v>42842</v>
      </c>
      <c r="AB6853" s="33">
        <v>1590</v>
      </c>
      <c r="AC6853" s="103">
        <v>14673</v>
      </c>
    </row>
    <row r="6854" spans="1:29" ht="13" customHeight="1" x14ac:dyDescent="0.2">
      <c r="A6854" s="33" t="s">
        <v>8207</v>
      </c>
      <c r="B6854" s="33">
        <v>53</v>
      </c>
      <c r="C6854" s="33" t="s">
        <v>13</v>
      </c>
      <c r="D6854" s="33" t="s">
        <v>78</v>
      </c>
      <c r="F6854" s="94">
        <v>41809</v>
      </c>
      <c r="G6854" s="33" t="s">
        <v>8208</v>
      </c>
      <c r="H6854" s="33" t="s">
        <v>8209</v>
      </c>
      <c r="I6854" s="33" t="s">
        <v>337</v>
      </c>
      <c r="J6854" s="62" t="s">
        <v>8210</v>
      </c>
      <c r="K6854" s="33" t="s">
        <v>2894</v>
      </c>
      <c r="L6854" s="33" t="s">
        <v>8211</v>
      </c>
      <c r="M6854" s="1" t="s">
        <v>48535</v>
      </c>
      <c r="N6854" s="33" t="s">
        <v>20</v>
      </c>
      <c r="O6854" s="33" t="s">
        <v>8212</v>
      </c>
      <c r="P6854" s="33" t="s">
        <v>947</v>
      </c>
      <c r="Q6854" s="33" t="s">
        <v>29986</v>
      </c>
      <c r="R6854" s="39" t="s">
        <v>8213</v>
      </c>
      <c r="S6854" s="33" t="s">
        <v>22</v>
      </c>
      <c r="T6854" s="33" t="s">
        <v>21</v>
      </c>
      <c r="U6854" s="33" t="s">
        <v>26682</v>
      </c>
      <c r="AA6854" s="33" t="s">
        <v>42844</v>
      </c>
      <c r="AB6854" s="33">
        <v>1591</v>
      </c>
      <c r="AC6854" s="103">
        <v>14677</v>
      </c>
    </row>
    <row r="6855" spans="1:29" ht="13" customHeight="1" x14ac:dyDescent="0.2">
      <c r="A6855" s="33" t="s">
        <v>8230</v>
      </c>
      <c r="B6855" s="33">
        <v>32</v>
      </c>
      <c r="C6855" s="33" t="s">
        <v>13</v>
      </c>
      <c r="D6855" s="33" t="s">
        <v>30</v>
      </c>
      <c r="E6855" s="33" t="s">
        <v>8231</v>
      </c>
      <c r="F6855" s="94">
        <v>41809</v>
      </c>
      <c r="G6855" s="33" t="s">
        <v>8232</v>
      </c>
      <c r="H6855" s="33" t="s">
        <v>8233</v>
      </c>
      <c r="I6855" s="33" t="s">
        <v>25</v>
      </c>
      <c r="J6855" s="62" t="s">
        <v>8234</v>
      </c>
      <c r="K6855" s="33" t="s">
        <v>1012</v>
      </c>
      <c r="L6855" s="33" t="s">
        <v>1013</v>
      </c>
      <c r="M6855" s="1" t="s">
        <v>46760</v>
      </c>
      <c r="N6855" s="33" t="s">
        <v>20</v>
      </c>
      <c r="O6855" s="33" t="s">
        <v>8235</v>
      </c>
      <c r="P6855" s="33" t="s">
        <v>504</v>
      </c>
      <c r="Q6855" s="33" t="s">
        <v>29986</v>
      </c>
      <c r="R6855" s="39" t="s">
        <v>8236</v>
      </c>
      <c r="S6855" s="33" t="s">
        <v>93</v>
      </c>
      <c r="T6855" s="33" t="s">
        <v>28</v>
      </c>
      <c r="U6855" s="33" t="s">
        <v>26487</v>
      </c>
      <c r="AA6855" s="33" t="s">
        <v>42844</v>
      </c>
      <c r="AB6855" s="33">
        <v>1594</v>
      </c>
      <c r="AC6855" s="103">
        <v>14674</v>
      </c>
    </row>
    <row r="6856" spans="1:29" ht="13" customHeight="1" x14ac:dyDescent="0.2">
      <c r="A6856" s="33" t="s">
        <v>8214</v>
      </c>
      <c r="B6856" s="33">
        <v>17</v>
      </c>
      <c r="C6856" s="33" t="s">
        <v>13</v>
      </c>
      <c r="D6856" s="33" t="s">
        <v>41</v>
      </c>
      <c r="E6856" s="33" t="s">
        <v>8215</v>
      </c>
      <c r="F6856" s="94">
        <v>41809</v>
      </c>
      <c r="G6856" s="33" t="s">
        <v>8216</v>
      </c>
      <c r="H6856" s="33" t="s">
        <v>195</v>
      </c>
      <c r="I6856" s="33" t="s">
        <v>55</v>
      </c>
      <c r="J6856" s="62" t="s">
        <v>8217</v>
      </c>
      <c r="K6856" s="33" t="s">
        <v>147</v>
      </c>
      <c r="L6856" s="33" t="s">
        <v>8218</v>
      </c>
      <c r="M6856" s="1" t="s">
        <v>48537</v>
      </c>
      <c r="N6856" s="33" t="s">
        <v>20</v>
      </c>
      <c r="O6856" s="33" t="s">
        <v>8219</v>
      </c>
      <c r="P6856" s="33" t="s">
        <v>45771</v>
      </c>
      <c r="Q6856" s="33" t="s">
        <v>29986</v>
      </c>
      <c r="R6856" s="39" t="s">
        <v>8220</v>
      </c>
      <c r="S6856" s="33" t="s">
        <v>93</v>
      </c>
      <c r="T6856" s="33" t="s">
        <v>350</v>
      </c>
      <c r="U6856" s="33" t="s">
        <v>42859</v>
      </c>
      <c r="AA6856" s="33" t="s">
        <v>42844</v>
      </c>
      <c r="AB6856" s="33">
        <v>1595</v>
      </c>
      <c r="AC6856" s="103">
        <v>14675</v>
      </c>
    </row>
    <row r="6857" spans="1:29" ht="13" customHeight="1" x14ac:dyDescent="0.2">
      <c r="A6857" s="33" t="s">
        <v>8245</v>
      </c>
      <c r="B6857" s="33">
        <v>21</v>
      </c>
      <c r="C6857" s="33" t="s">
        <v>13</v>
      </c>
      <c r="D6857" s="33" t="s">
        <v>78</v>
      </c>
      <c r="E6857" s="33" t="s">
        <v>8246</v>
      </c>
      <c r="F6857" s="94">
        <v>41808</v>
      </c>
      <c r="G6857" s="33" t="s">
        <v>8247</v>
      </c>
      <c r="H6857" s="33" t="s">
        <v>3842</v>
      </c>
      <c r="I6857" s="33" t="s">
        <v>337</v>
      </c>
      <c r="J6857" s="62" t="s">
        <v>8248</v>
      </c>
      <c r="K6857" s="33" t="s">
        <v>3844</v>
      </c>
      <c r="L6857" s="33" t="s">
        <v>3845</v>
      </c>
      <c r="M6857" s="1" t="s">
        <v>49719</v>
      </c>
      <c r="N6857" s="33" t="s">
        <v>20</v>
      </c>
      <c r="O6857" s="33" t="s">
        <v>8249</v>
      </c>
      <c r="P6857" s="33" t="s">
        <v>947</v>
      </c>
      <c r="Q6857" s="33" t="s">
        <v>29986</v>
      </c>
      <c r="R6857" s="39" t="s">
        <v>8250</v>
      </c>
      <c r="S6857" s="33" t="s">
        <v>93</v>
      </c>
      <c r="T6857" s="33" t="s">
        <v>21</v>
      </c>
      <c r="U6857" s="33" t="s">
        <v>26689</v>
      </c>
      <c r="AA6857" s="33" t="s">
        <v>42842</v>
      </c>
      <c r="AB6857" s="33">
        <v>1589</v>
      </c>
      <c r="AC6857" s="103">
        <v>14670</v>
      </c>
    </row>
    <row r="6858" spans="1:29" ht="13" customHeight="1" x14ac:dyDescent="0.2">
      <c r="A6858" s="33" t="s">
        <v>8251</v>
      </c>
      <c r="B6858" s="33">
        <v>24</v>
      </c>
      <c r="C6858" s="33" t="s">
        <v>13</v>
      </c>
      <c r="D6858" s="33" t="s">
        <v>78</v>
      </c>
      <c r="E6858" s="33" t="s">
        <v>8252</v>
      </c>
      <c r="F6858" s="94">
        <v>41806</v>
      </c>
      <c r="G6858" s="33" t="s">
        <v>8253</v>
      </c>
      <c r="H6858" s="33" t="s">
        <v>2268</v>
      </c>
      <c r="I6858" s="33" t="s">
        <v>159</v>
      </c>
      <c r="J6858" s="62" t="s">
        <v>2269</v>
      </c>
      <c r="K6858" s="33" t="s">
        <v>1236</v>
      </c>
      <c r="L6858" s="33" t="s">
        <v>8254</v>
      </c>
      <c r="M6858" s="1" t="s">
        <v>46829</v>
      </c>
      <c r="N6858" s="33" t="s">
        <v>20</v>
      </c>
      <c r="O6858" s="33" t="s">
        <v>8255</v>
      </c>
      <c r="P6858" s="33" t="s">
        <v>947</v>
      </c>
      <c r="Q6858" s="33" t="s">
        <v>29986</v>
      </c>
      <c r="R6858" s="39" t="s">
        <v>8256</v>
      </c>
      <c r="S6858" s="33" t="s">
        <v>93</v>
      </c>
      <c r="T6858" s="33" t="s">
        <v>21</v>
      </c>
      <c r="U6858" s="33" t="s">
        <v>26503</v>
      </c>
      <c r="AA6858" s="33" t="s">
        <v>42844</v>
      </c>
      <c r="AB6858" s="33">
        <v>1587</v>
      </c>
      <c r="AC6858" s="103">
        <v>14666</v>
      </c>
    </row>
    <row r="6859" spans="1:29" ht="13" customHeight="1" x14ac:dyDescent="0.2">
      <c r="A6859" s="33" t="s">
        <v>8257</v>
      </c>
      <c r="B6859" s="33">
        <v>35</v>
      </c>
      <c r="C6859" s="33" t="s">
        <v>13</v>
      </c>
      <c r="D6859" s="33" t="s">
        <v>30</v>
      </c>
      <c r="E6859" s="33" t="s">
        <v>8258</v>
      </c>
      <c r="F6859" s="94">
        <v>41806</v>
      </c>
      <c r="G6859" s="33" t="s">
        <v>8259</v>
      </c>
      <c r="H6859" s="33" t="s">
        <v>847</v>
      </c>
      <c r="I6859" s="33" t="s">
        <v>366</v>
      </c>
      <c r="J6859" s="62" t="s">
        <v>8260</v>
      </c>
      <c r="K6859" s="33" t="s">
        <v>8261</v>
      </c>
      <c r="L6859" s="33" t="s">
        <v>1898</v>
      </c>
      <c r="M6859" s="1" t="s">
        <v>45918</v>
      </c>
      <c r="N6859" s="33" t="s">
        <v>20</v>
      </c>
      <c r="O6859" s="33" t="s">
        <v>8262</v>
      </c>
      <c r="P6859" s="33" t="s">
        <v>504</v>
      </c>
      <c r="Q6859" s="33" t="s">
        <v>29986</v>
      </c>
      <c r="R6859" s="39" t="s">
        <v>8263</v>
      </c>
      <c r="S6859" s="33" t="s">
        <v>901</v>
      </c>
      <c r="T6859" s="33" t="s">
        <v>21</v>
      </c>
      <c r="U6859" s="33" t="s">
        <v>26682</v>
      </c>
      <c r="AA6859" s="33" t="s">
        <v>42843</v>
      </c>
      <c r="AB6859" s="33">
        <v>1588</v>
      </c>
      <c r="AC6859" s="103">
        <v>14665</v>
      </c>
    </row>
    <row r="6860" spans="1:29" ht="13" customHeight="1" x14ac:dyDescent="0.2">
      <c r="A6860" s="33" t="s">
        <v>8264</v>
      </c>
      <c r="B6860" s="33">
        <v>30</v>
      </c>
      <c r="C6860" s="33" t="s">
        <v>13</v>
      </c>
      <c r="D6860" s="33" t="s">
        <v>78</v>
      </c>
      <c r="E6860" s="33" t="s">
        <v>8265</v>
      </c>
      <c r="F6860" s="94">
        <v>41805</v>
      </c>
      <c r="G6860" s="33" t="s">
        <v>8266</v>
      </c>
      <c r="H6860" s="33" t="s">
        <v>1483</v>
      </c>
      <c r="I6860" s="33" t="s">
        <v>45</v>
      </c>
      <c r="J6860" s="62" t="s">
        <v>8267</v>
      </c>
      <c r="K6860" s="33" t="s">
        <v>4310</v>
      </c>
      <c r="L6860" s="33" t="s">
        <v>2544</v>
      </c>
      <c r="M6860" s="1" t="s">
        <v>46137</v>
      </c>
      <c r="N6860" s="33" t="s">
        <v>20</v>
      </c>
      <c r="O6860" s="33" t="s">
        <v>8268</v>
      </c>
      <c r="P6860" s="33" t="s">
        <v>45771</v>
      </c>
      <c r="Q6860" s="33" t="s">
        <v>29986</v>
      </c>
      <c r="R6860" s="39" t="s">
        <v>8269</v>
      </c>
      <c r="S6860" s="33" t="s">
        <v>93</v>
      </c>
      <c r="T6860" s="33" t="s">
        <v>21</v>
      </c>
      <c r="U6860" s="33" t="s">
        <v>26689</v>
      </c>
      <c r="AA6860" s="33" t="s">
        <v>42842</v>
      </c>
      <c r="AB6860" s="33">
        <v>1583</v>
      </c>
      <c r="AC6860" s="103">
        <v>14662</v>
      </c>
    </row>
    <row r="6861" spans="1:29" ht="13" customHeight="1" x14ac:dyDescent="0.2">
      <c r="A6861" s="33" t="s">
        <v>8283</v>
      </c>
      <c r="B6861" s="33">
        <v>33</v>
      </c>
      <c r="C6861" s="33" t="s">
        <v>13</v>
      </c>
      <c r="D6861" s="33" t="s">
        <v>30</v>
      </c>
      <c r="E6861" s="33" t="s">
        <v>8284</v>
      </c>
      <c r="F6861" s="94">
        <v>41805</v>
      </c>
      <c r="G6861" s="33" t="s">
        <v>8285</v>
      </c>
      <c r="H6861" s="33" t="s">
        <v>1129</v>
      </c>
      <c r="I6861" s="33" t="s">
        <v>281</v>
      </c>
      <c r="J6861" s="62" t="s">
        <v>8286</v>
      </c>
      <c r="K6861" s="33" t="s">
        <v>1130</v>
      </c>
      <c r="L6861" s="33" t="s">
        <v>8287</v>
      </c>
      <c r="M6861" s="1" t="s">
        <v>47530</v>
      </c>
      <c r="N6861" s="33" t="s">
        <v>20</v>
      </c>
      <c r="O6861" s="33" t="s">
        <v>8288</v>
      </c>
      <c r="P6861" s="33" t="s">
        <v>947</v>
      </c>
      <c r="Q6861" s="33" t="s">
        <v>29986</v>
      </c>
      <c r="R6861" s="39" t="str">
        <f>HYPERLINK("http://www.wsp.wa.gov/information/releases/2014_archive/mr061714.htm","http://www.wsp.wa.gov/information/releases/2014_archive/mr061714.htm")</f>
        <v>http://www.wsp.wa.gov/information/releases/2014_archive/mr061714.htm</v>
      </c>
      <c r="S6861" s="33" t="s">
        <v>509</v>
      </c>
      <c r="T6861" s="33" t="s">
        <v>21</v>
      </c>
      <c r="U6861" s="33" t="s">
        <v>26682</v>
      </c>
      <c r="AA6861" s="33" t="s">
        <v>49699</v>
      </c>
      <c r="AB6861" s="33">
        <v>1586</v>
      </c>
      <c r="AC6861" s="103">
        <v>14664</v>
      </c>
    </row>
    <row r="6862" spans="1:29" ht="13" customHeight="1" x14ac:dyDescent="0.2">
      <c r="A6862" s="33" t="s">
        <v>8274</v>
      </c>
      <c r="B6862" s="33">
        <v>34</v>
      </c>
      <c r="C6862" s="33" t="s">
        <v>13</v>
      </c>
      <c r="D6862" s="33" t="s">
        <v>30</v>
      </c>
      <c r="E6862" s="33" t="s">
        <v>8275</v>
      </c>
      <c r="F6862" s="94">
        <v>41805</v>
      </c>
      <c r="G6862" s="33" t="s">
        <v>8276</v>
      </c>
      <c r="H6862" s="33" t="s">
        <v>8277</v>
      </c>
      <c r="I6862" s="33" t="s">
        <v>55</v>
      </c>
      <c r="J6862" s="62" t="s">
        <v>8278</v>
      </c>
      <c r="K6862" s="33" t="s">
        <v>8279</v>
      </c>
      <c r="L6862" s="33" t="s">
        <v>8280</v>
      </c>
      <c r="M6862" s="1" t="s">
        <v>48538</v>
      </c>
      <c r="N6862" s="33" t="s">
        <v>20</v>
      </c>
      <c r="O6862" s="33" t="s">
        <v>8281</v>
      </c>
      <c r="P6862" s="33" t="s">
        <v>947</v>
      </c>
      <c r="Q6862" s="33" t="s">
        <v>29986</v>
      </c>
      <c r="R6862" s="39" t="s">
        <v>8282</v>
      </c>
      <c r="S6862" s="33" t="s">
        <v>509</v>
      </c>
      <c r="T6862" s="33" t="s">
        <v>21</v>
      </c>
      <c r="U6862" s="33" t="s">
        <v>26682</v>
      </c>
      <c r="AA6862" s="33" t="s">
        <v>42844</v>
      </c>
      <c r="AB6862" s="33">
        <v>1585</v>
      </c>
      <c r="AC6862" s="103">
        <v>14663</v>
      </c>
    </row>
    <row r="6863" spans="1:29" ht="13" customHeight="1" x14ac:dyDescent="0.2">
      <c r="A6863" s="1" t="s">
        <v>8270</v>
      </c>
      <c r="B6863" s="33">
        <v>67</v>
      </c>
      <c r="C6863" s="33" t="s">
        <v>13</v>
      </c>
      <c r="D6863" s="1" t="s">
        <v>23</v>
      </c>
      <c r="F6863" s="94">
        <v>41805</v>
      </c>
      <c r="G6863" s="33" t="s">
        <v>8271</v>
      </c>
      <c r="H6863" s="33" t="s">
        <v>628</v>
      </c>
      <c r="I6863" s="33" t="s">
        <v>38</v>
      </c>
      <c r="J6863" s="62" t="s">
        <v>5567</v>
      </c>
      <c r="K6863" s="33" t="s">
        <v>629</v>
      </c>
      <c r="L6863" s="33" t="s">
        <v>690</v>
      </c>
      <c r="M6863" s="1" t="s">
        <v>45952</v>
      </c>
      <c r="N6863" s="33" t="s">
        <v>20</v>
      </c>
      <c r="O6863" s="33" t="s">
        <v>8272</v>
      </c>
      <c r="P6863" s="33" t="s">
        <v>45771</v>
      </c>
      <c r="Q6863" s="33" t="s">
        <v>29986</v>
      </c>
      <c r="R6863" s="39" t="s">
        <v>8273</v>
      </c>
      <c r="S6863" s="33" t="s">
        <v>509</v>
      </c>
      <c r="T6863" s="33" t="s">
        <v>21</v>
      </c>
      <c r="U6863" s="33" t="s">
        <v>26682</v>
      </c>
      <c r="AA6863" s="33" t="s">
        <v>42844</v>
      </c>
      <c r="AB6863" s="33">
        <v>1584</v>
      </c>
      <c r="AC6863" s="103">
        <v>14661</v>
      </c>
    </row>
    <row r="6864" spans="1:29" ht="13" customHeight="1" x14ac:dyDescent="0.2">
      <c r="A6864" s="33" t="s">
        <v>8295</v>
      </c>
      <c r="B6864" s="33">
        <v>21</v>
      </c>
      <c r="C6864" s="33" t="s">
        <v>13</v>
      </c>
      <c r="D6864" s="33" t="s">
        <v>41</v>
      </c>
      <c r="F6864" s="94">
        <v>41804</v>
      </c>
      <c r="G6864" s="33" t="s">
        <v>8296</v>
      </c>
      <c r="H6864" s="33" t="s">
        <v>1588</v>
      </c>
      <c r="I6864" s="33" t="s">
        <v>191</v>
      </c>
      <c r="J6864" s="62" t="s">
        <v>1589</v>
      </c>
      <c r="K6864" s="33" t="s">
        <v>1590</v>
      </c>
      <c r="L6864" s="33" t="s">
        <v>1591</v>
      </c>
      <c r="M6864" s="1" t="s">
        <v>46216</v>
      </c>
      <c r="N6864" s="33" t="s">
        <v>20</v>
      </c>
      <c r="O6864" s="33" t="s">
        <v>8297</v>
      </c>
      <c r="P6864" s="33" t="s">
        <v>504</v>
      </c>
      <c r="Q6864" s="33" t="s">
        <v>29986</v>
      </c>
      <c r="R6864" s="39" t="s">
        <v>8298</v>
      </c>
      <c r="S6864" s="33" t="s">
        <v>93</v>
      </c>
      <c r="T6864" s="33" t="s">
        <v>21</v>
      </c>
      <c r="U6864" s="33" t="s">
        <v>26689</v>
      </c>
      <c r="AA6864" s="33" t="s">
        <v>42844</v>
      </c>
      <c r="AB6864" s="33">
        <v>1580</v>
      </c>
      <c r="AC6864" s="103">
        <v>14657</v>
      </c>
    </row>
    <row r="6865" spans="1:29" ht="13" customHeight="1" x14ac:dyDescent="0.2">
      <c r="A6865" s="33" t="s">
        <v>8299</v>
      </c>
      <c r="B6865" s="33">
        <v>40</v>
      </c>
      <c r="C6865" s="33" t="s">
        <v>13</v>
      </c>
      <c r="D6865" s="33" t="s">
        <v>30</v>
      </c>
      <c r="F6865" s="94">
        <v>41804</v>
      </c>
      <c r="G6865" s="33" t="s">
        <v>8300</v>
      </c>
      <c r="H6865" s="33" t="s">
        <v>8301</v>
      </c>
      <c r="I6865" s="33" t="s">
        <v>37</v>
      </c>
      <c r="J6865" s="62" t="s">
        <v>8302</v>
      </c>
      <c r="K6865" s="33" t="s">
        <v>8303</v>
      </c>
      <c r="L6865" s="33" t="s">
        <v>374</v>
      </c>
      <c r="M6865" s="1" t="s">
        <v>46586</v>
      </c>
      <c r="N6865" s="33" t="s">
        <v>20</v>
      </c>
      <c r="O6865" s="33" t="s">
        <v>8304</v>
      </c>
      <c r="P6865" s="33" t="s">
        <v>947</v>
      </c>
      <c r="Q6865" s="33" t="s">
        <v>29986</v>
      </c>
      <c r="R6865" s="39" t="s">
        <v>8305</v>
      </c>
      <c r="S6865" s="33" t="s">
        <v>22</v>
      </c>
      <c r="T6865" s="33" t="s">
        <v>21</v>
      </c>
      <c r="U6865" s="33" t="s">
        <v>26689</v>
      </c>
      <c r="Z6865" s="33" t="s">
        <v>42353</v>
      </c>
      <c r="AA6865" s="33" t="s">
        <v>42844</v>
      </c>
      <c r="AB6865" s="33">
        <v>1581</v>
      </c>
      <c r="AC6865" s="103">
        <v>14656</v>
      </c>
    </row>
    <row r="6866" spans="1:29" ht="13" customHeight="1" x14ac:dyDescent="0.2">
      <c r="A6866" s="33" t="s">
        <v>8289</v>
      </c>
      <c r="B6866" s="33">
        <v>38</v>
      </c>
      <c r="C6866" s="33" t="s">
        <v>13</v>
      </c>
      <c r="D6866" s="33" t="s">
        <v>78</v>
      </c>
      <c r="E6866" s="33" t="s">
        <v>8290</v>
      </c>
      <c r="F6866" s="94">
        <v>41804</v>
      </c>
      <c r="G6866" s="33" t="s">
        <v>8291</v>
      </c>
      <c r="H6866" s="33" t="s">
        <v>265</v>
      </c>
      <c r="I6866" s="33" t="s">
        <v>66</v>
      </c>
      <c r="J6866" s="62" t="s">
        <v>8292</v>
      </c>
      <c r="K6866" s="33" t="s">
        <v>265</v>
      </c>
      <c r="L6866" s="33" t="s">
        <v>266</v>
      </c>
      <c r="M6866" s="1" t="s">
        <v>46483</v>
      </c>
      <c r="N6866" s="33" t="s">
        <v>20</v>
      </c>
      <c r="O6866" s="33" t="s">
        <v>8293</v>
      </c>
      <c r="P6866" s="33" t="s">
        <v>42395</v>
      </c>
      <c r="Q6866" s="33" t="s">
        <v>29986</v>
      </c>
      <c r="R6866" s="39" t="s">
        <v>8294</v>
      </c>
      <c r="S6866" s="33" t="s">
        <v>509</v>
      </c>
      <c r="T6866" s="33" t="s">
        <v>28</v>
      </c>
      <c r="U6866" s="33" t="s">
        <v>26487</v>
      </c>
      <c r="AA6866" s="33" t="s">
        <v>42844</v>
      </c>
      <c r="AB6866" s="33">
        <v>1582</v>
      </c>
      <c r="AC6866" s="103">
        <v>14658</v>
      </c>
    </row>
    <row r="6867" spans="1:29" ht="13" customHeight="1" x14ac:dyDescent="0.2">
      <c r="A6867" s="33" t="s">
        <v>8310</v>
      </c>
      <c r="B6867" s="33">
        <v>17</v>
      </c>
      <c r="C6867" s="33" t="s">
        <v>13</v>
      </c>
      <c r="D6867" s="33" t="s">
        <v>41</v>
      </c>
      <c r="F6867" s="94">
        <v>41803</v>
      </c>
      <c r="G6867" s="33" t="s">
        <v>8311</v>
      </c>
      <c r="H6867" s="33" t="s">
        <v>867</v>
      </c>
      <c r="I6867" s="33" t="s">
        <v>66</v>
      </c>
      <c r="J6867" s="62" t="s">
        <v>8312</v>
      </c>
      <c r="K6867" s="33" t="s">
        <v>67</v>
      </c>
      <c r="L6867" s="33" t="s">
        <v>868</v>
      </c>
      <c r="M6867" s="1" t="s">
        <v>46465</v>
      </c>
      <c r="N6867" s="33" t="s">
        <v>20</v>
      </c>
      <c r="O6867" s="33" t="s">
        <v>8313</v>
      </c>
      <c r="P6867" s="33" t="s">
        <v>947</v>
      </c>
      <c r="Q6867" s="33" t="s">
        <v>29986</v>
      </c>
      <c r="R6867" s="39" t="s">
        <v>8314</v>
      </c>
      <c r="S6867" s="33" t="s">
        <v>93</v>
      </c>
      <c r="T6867" s="33" t="s">
        <v>21</v>
      </c>
      <c r="U6867" s="33" t="s">
        <v>26689</v>
      </c>
      <c r="AA6867" s="33" t="s">
        <v>42842</v>
      </c>
      <c r="AB6867" s="33">
        <v>1578</v>
      </c>
      <c r="AC6867" s="103">
        <v>14653</v>
      </c>
    </row>
    <row r="6868" spans="1:29" ht="13" customHeight="1" x14ac:dyDescent="0.2">
      <c r="A6868" s="33" t="s">
        <v>8315</v>
      </c>
      <c r="B6868" s="91">
        <v>40</v>
      </c>
      <c r="C6868" s="33" t="s">
        <v>13</v>
      </c>
      <c r="D6868" s="33" t="s">
        <v>30</v>
      </c>
      <c r="E6868" s="33" t="s">
        <v>8316</v>
      </c>
      <c r="F6868" s="94">
        <v>41803</v>
      </c>
      <c r="G6868" s="33" t="s">
        <v>8317</v>
      </c>
      <c r="H6868" s="33" t="s">
        <v>8318</v>
      </c>
      <c r="I6868" s="33" t="s">
        <v>249</v>
      </c>
      <c r="J6868" s="62" t="s">
        <v>8319</v>
      </c>
      <c r="K6868" s="33" t="s">
        <v>8320</v>
      </c>
      <c r="L6868" s="33" t="s">
        <v>36705</v>
      </c>
      <c r="M6868" s="1" t="s">
        <v>48539</v>
      </c>
      <c r="N6868" s="33" t="s">
        <v>20</v>
      </c>
      <c r="O6868" s="33" t="s">
        <v>8321</v>
      </c>
      <c r="P6868" s="33" t="s">
        <v>22</v>
      </c>
      <c r="Q6868" s="33" t="s">
        <v>29986</v>
      </c>
      <c r="R6868" s="39" t="s">
        <v>8322</v>
      </c>
      <c r="S6868" s="33" t="s">
        <v>93</v>
      </c>
      <c r="T6868" s="33" t="s">
        <v>21</v>
      </c>
      <c r="U6868" s="33" t="s">
        <v>26689</v>
      </c>
      <c r="AA6868" s="33" t="s">
        <v>42843</v>
      </c>
      <c r="AB6868" s="33">
        <v>1579</v>
      </c>
      <c r="AC6868" s="103">
        <v>14654</v>
      </c>
    </row>
    <row r="6869" spans="1:29" ht="13" customHeight="1" x14ac:dyDescent="0.2">
      <c r="A6869" s="33" t="s">
        <v>8306</v>
      </c>
      <c r="B6869" s="33">
        <v>61</v>
      </c>
      <c r="C6869" s="33" t="s">
        <v>13</v>
      </c>
      <c r="D6869" s="33" t="s">
        <v>78</v>
      </c>
      <c r="F6869" s="94">
        <v>41803</v>
      </c>
      <c r="G6869" s="33" t="s">
        <v>8307</v>
      </c>
      <c r="H6869" s="33" t="s">
        <v>3672</v>
      </c>
      <c r="I6869" s="33" t="s">
        <v>618</v>
      </c>
      <c r="J6869" s="62" t="s">
        <v>3673</v>
      </c>
      <c r="K6869" s="33" t="s">
        <v>3674</v>
      </c>
      <c r="L6869" s="33" t="s">
        <v>3675</v>
      </c>
      <c r="M6869" s="1" t="s">
        <v>46269</v>
      </c>
      <c r="N6869" s="33" t="s">
        <v>20</v>
      </c>
      <c r="O6869" s="33" t="s">
        <v>8308</v>
      </c>
      <c r="P6869" s="33" t="s">
        <v>947</v>
      </c>
      <c r="Q6869" s="33" t="s">
        <v>29986</v>
      </c>
      <c r="R6869" s="39" t="s">
        <v>8309</v>
      </c>
      <c r="S6869" s="33" t="s">
        <v>93</v>
      </c>
      <c r="T6869" s="33" t="s">
        <v>21</v>
      </c>
      <c r="U6869" s="33" t="s">
        <v>26689</v>
      </c>
      <c r="AA6869" s="33" t="s">
        <v>42844</v>
      </c>
      <c r="AB6869" s="33">
        <v>1577</v>
      </c>
      <c r="AC6869" s="103">
        <v>14652</v>
      </c>
    </row>
    <row r="6870" spans="1:29" ht="13" customHeight="1" x14ac:dyDescent="0.2">
      <c r="A6870" s="33" t="s">
        <v>8324</v>
      </c>
      <c r="B6870" s="33">
        <v>23</v>
      </c>
      <c r="C6870" s="33" t="s">
        <v>13</v>
      </c>
      <c r="D6870" s="33" t="s">
        <v>30</v>
      </c>
      <c r="E6870" s="33" t="s">
        <v>8325</v>
      </c>
      <c r="F6870" s="94">
        <v>41802</v>
      </c>
      <c r="G6870" s="33" t="s">
        <v>8326</v>
      </c>
      <c r="H6870" s="33" t="s">
        <v>1455</v>
      </c>
      <c r="I6870" s="33" t="s">
        <v>105</v>
      </c>
      <c r="J6870" s="62" t="s">
        <v>8327</v>
      </c>
      <c r="K6870" s="33" t="s">
        <v>1457</v>
      </c>
      <c r="L6870" s="33" t="s">
        <v>15980</v>
      </c>
      <c r="M6870" s="1" t="s">
        <v>46371</v>
      </c>
      <c r="N6870" s="33" t="s">
        <v>20</v>
      </c>
      <c r="O6870" s="33" t="s">
        <v>8328</v>
      </c>
      <c r="P6870" s="33" t="s">
        <v>504</v>
      </c>
      <c r="Q6870" s="33" t="s">
        <v>29986</v>
      </c>
      <c r="R6870" s="39" t="s">
        <v>8329</v>
      </c>
      <c r="S6870" s="33" t="s">
        <v>509</v>
      </c>
      <c r="T6870" s="33" t="s">
        <v>21</v>
      </c>
      <c r="U6870" s="33" t="s">
        <v>26501</v>
      </c>
      <c r="AA6870" s="33" t="s">
        <v>42844</v>
      </c>
      <c r="AB6870" s="33">
        <v>1573</v>
      </c>
      <c r="AC6870" s="103">
        <v>14648</v>
      </c>
    </row>
    <row r="6871" spans="1:29" ht="13" customHeight="1" x14ac:dyDescent="0.2">
      <c r="A6871" s="33" t="s">
        <v>8345</v>
      </c>
      <c r="B6871" s="33">
        <v>58</v>
      </c>
      <c r="C6871" s="33" t="s">
        <v>13</v>
      </c>
      <c r="D6871" s="33" t="s">
        <v>30</v>
      </c>
      <c r="E6871" s="33" t="s">
        <v>8346</v>
      </c>
      <c r="F6871" s="94">
        <v>41802</v>
      </c>
      <c r="G6871" s="33" t="s">
        <v>8347</v>
      </c>
      <c r="H6871" s="33" t="s">
        <v>1990</v>
      </c>
      <c r="I6871" s="33" t="s">
        <v>18</v>
      </c>
      <c r="J6871" s="62" t="s">
        <v>1991</v>
      </c>
      <c r="K6871" s="33" t="s">
        <v>1992</v>
      </c>
      <c r="L6871" s="33" t="s">
        <v>8348</v>
      </c>
      <c r="M6871" s="1" t="s">
        <v>46245</v>
      </c>
      <c r="N6871" s="33" t="s">
        <v>20</v>
      </c>
      <c r="O6871" s="33" t="s">
        <v>8349</v>
      </c>
      <c r="P6871" s="33" t="s">
        <v>504</v>
      </c>
      <c r="Q6871" s="33" t="s">
        <v>29986</v>
      </c>
      <c r="R6871" s="39" t="s">
        <v>8350</v>
      </c>
      <c r="S6871" s="33" t="s">
        <v>22</v>
      </c>
      <c r="T6871" s="33" t="s">
        <v>21</v>
      </c>
      <c r="U6871" s="33" t="s">
        <v>26689</v>
      </c>
      <c r="AA6871" s="33" t="s">
        <v>42844</v>
      </c>
      <c r="AB6871" s="33">
        <v>1574</v>
      </c>
      <c r="AC6871" s="103">
        <v>14646</v>
      </c>
    </row>
    <row r="6872" spans="1:29" ht="13" customHeight="1" x14ac:dyDescent="0.2">
      <c r="A6872" s="33" t="s">
        <v>8338</v>
      </c>
      <c r="B6872" s="33">
        <v>18</v>
      </c>
      <c r="C6872" s="33" t="s">
        <v>13</v>
      </c>
      <c r="D6872" s="33" t="s">
        <v>30</v>
      </c>
      <c r="E6872" s="33" t="s">
        <v>8339</v>
      </c>
      <c r="F6872" s="94">
        <v>41802</v>
      </c>
      <c r="G6872" s="33" t="s">
        <v>8340</v>
      </c>
      <c r="H6872" s="33" t="s">
        <v>8341</v>
      </c>
      <c r="I6872" s="33" t="s">
        <v>138</v>
      </c>
      <c r="J6872" s="62" t="s">
        <v>8342</v>
      </c>
      <c r="K6872" s="33" t="s">
        <v>2663</v>
      </c>
      <c r="L6872" s="33" t="s">
        <v>15535</v>
      </c>
      <c r="M6872" s="1" t="s">
        <v>48246</v>
      </c>
      <c r="N6872" s="33" t="s">
        <v>20</v>
      </c>
      <c r="O6872" s="33" t="s">
        <v>8343</v>
      </c>
      <c r="P6872" s="33" t="s">
        <v>504</v>
      </c>
      <c r="Q6872" s="33" t="s">
        <v>29986</v>
      </c>
      <c r="R6872" s="39" t="s">
        <v>8344</v>
      </c>
      <c r="S6872" s="33" t="s">
        <v>509</v>
      </c>
      <c r="T6872" s="33" t="s">
        <v>45897</v>
      </c>
      <c r="U6872" s="51" t="s">
        <v>49804</v>
      </c>
      <c r="AA6872" s="33" t="s">
        <v>42843</v>
      </c>
      <c r="AB6872" s="33">
        <v>1575</v>
      </c>
      <c r="AC6872" s="103">
        <v>14647</v>
      </c>
    </row>
    <row r="6873" spans="1:29" ht="13" customHeight="1" x14ac:dyDescent="0.2">
      <c r="A6873" s="33" t="s">
        <v>8330</v>
      </c>
      <c r="B6873" s="33">
        <v>38</v>
      </c>
      <c r="C6873" s="33" t="s">
        <v>13</v>
      </c>
      <c r="D6873" s="33" t="s">
        <v>30</v>
      </c>
      <c r="E6873" s="33" t="s">
        <v>8331</v>
      </c>
      <c r="F6873" s="94">
        <v>41802</v>
      </c>
      <c r="G6873" s="33" t="s">
        <v>8332</v>
      </c>
      <c r="H6873" s="33" t="s">
        <v>8333</v>
      </c>
      <c r="I6873" s="33" t="s">
        <v>105</v>
      </c>
      <c r="J6873" s="62" t="s">
        <v>8334</v>
      </c>
      <c r="K6873" s="33" t="s">
        <v>3906</v>
      </c>
      <c r="L6873" s="33" t="s">
        <v>8335</v>
      </c>
      <c r="M6873" s="1" t="s">
        <v>48540</v>
      </c>
      <c r="N6873" s="33" t="s">
        <v>20</v>
      </c>
      <c r="O6873" s="33" t="s">
        <v>8336</v>
      </c>
      <c r="P6873" s="33" t="s">
        <v>947</v>
      </c>
      <c r="Q6873" s="33" t="s">
        <v>29986</v>
      </c>
      <c r="R6873" s="39" t="s">
        <v>8337</v>
      </c>
      <c r="S6873" s="33" t="s">
        <v>93</v>
      </c>
      <c r="T6873" s="33" t="s">
        <v>350</v>
      </c>
      <c r="U6873" s="33" t="s">
        <v>26775</v>
      </c>
      <c r="AA6873" s="33" t="s">
        <v>42844</v>
      </c>
      <c r="AB6873" s="33">
        <v>1576</v>
      </c>
      <c r="AC6873" s="103">
        <v>14645</v>
      </c>
    </row>
    <row r="6874" spans="1:29" ht="13" customHeight="1" x14ac:dyDescent="0.2">
      <c r="A6874" s="33" t="s">
        <v>8351</v>
      </c>
      <c r="B6874" s="33">
        <v>22</v>
      </c>
      <c r="C6874" s="33" t="s">
        <v>13</v>
      </c>
      <c r="D6874" s="33" t="s">
        <v>41</v>
      </c>
      <c r="F6874" s="94">
        <v>41801</v>
      </c>
      <c r="G6874" s="33" t="s">
        <v>8352</v>
      </c>
      <c r="H6874" s="33" t="s">
        <v>182</v>
      </c>
      <c r="I6874" s="33" t="s">
        <v>38</v>
      </c>
      <c r="J6874" s="62" t="s">
        <v>8353</v>
      </c>
      <c r="K6874" s="33" t="s">
        <v>182</v>
      </c>
      <c r="L6874" s="33" t="s">
        <v>183</v>
      </c>
      <c r="M6874" s="1" t="s">
        <v>46155</v>
      </c>
      <c r="N6874" s="33" t="s">
        <v>20</v>
      </c>
      <c r="O6874" s="33" t="s">
        <v>8354</v>
      </c>
      <c r="P6874" s="33" t="s">
        <v>947</v>
      </c>
      <c r="Q6874" s="33" t="s">
        <v>29986</v>
      </c>
      <c r="R6874" s="39" t="s">
        <v>8355</v>
      </c>
      <c r="S6874" s="33" t="s">
        <v>901</v>
      </c>
      <c r="T6874" s="33" t="s">
        <v>21</v>
      </c>
      <c r="U6874" s="33" t="s">
        <v>26682</v>
      </c>
      <c r="AA6874" s="33" t="s">
        <v>42842</v>
      </c>
      <c r="AB6874" s="33">
        <v>1571</v>
      </c>
      <c r="AC6874" s="103">
        <v>14642</v>
      </c>
    </row>
    <row r="6875" spans="1:29" ht="13" customHeight="1" x14ac:dyDescent="0.2">
      <c r="A6875" s="33" t="s">
        <v>8362</v>
      </c>
      <c r="B6875" s="33">
        <v>37</v>
      </c>
      <c r="C6875" s="33" t="s">
        <v>13</v>
      </c>
      <c r="D6875" s="33" t="s">
        <v>30</v>
      </c>
      <c r="E6875" s="33" t="s">
        <v>8363</v>
      </c>
      <c r="F6875" s="94">
        <v>41801</v>
      </c>
      <c r="G6875" s="33" t="s">
        <v>8364</v>
      </c>
      <c r="H6875" s="33" t="s">
        <v>1191</v>
      </c>
      <c r="I6875" s="33" t="s">
        <v>249</v>
      </c>
      <c r="J6875" s="62" t="s">
        <v>8365</v>
      </c>
      <c r="K6875" s="33" t="s">
        <v>524</v>
      </c>
      <c r="L6875" s="33" t="s">
        <v>1383</v>
      </c>
      <c r="M6875" s="1" t="s">
        <v>46080</v>
      </c>
      <c r="N6875" s="33" t="s">
        <v>20</v>
      </c>
      <c r="O6875" s="33" t="s">
        <v>8366</v>
      </c>
      <c r="P6875" s="33" t="s">
        <v>947</v>
      </c>
      <c r="Q6875" s="33" t="s">
        <v>29986</v>
      </c>
      <c r="R6875" s="39" t="s">
        <v>8367</v>
      </c>
      <c r="S6875" s="33" t="s">
        <v>22</v>
      </c>
      <c r="T6875" s="33" t="s">
        <v>21</v>
      </c>
      <c r="U6875" s="33" t="s">
        <v>26689</v>
      </c>
      <c r="AA6875" s="33" t="s">
        <v>42844</v>
      </c>
      <c r="AB6875" s="33">
        <v>1570</v>
      </c>
      <c r="AC6875" s="103">
        <v>14641</v>
      </c>
    </row>
    <row r="6876" spans="1:29" ht="13" customHeight="1" x14ac:dyDescent="0.2">
      <c r="A6876" s="1" t="s">
        <v>8356</v>
      </c>
      <c r="B6876" s="33">
        <v>55</v>
      </c>
      <c r="C6876" s="33" t="s">
        <v>13</v>
      </c>
      <c r="D6876" s="1" t="s">
        <v>23</v>
      </c>
      <c r="F6876" s="94">
        <v>41801</v>
      </c>
      <c r="G6876" s="33" t="s">
        <v>8357</v>
      </c>
      <c r="H6876" s="33" t="s">
        <v>8358</v>
      </c>
      <c r="I6876" s="33" t="s">
        <v>38</v>
      </c>
      <c r="J6876" s="62">
        <v>95490</v>
      </c>
      <c r="K6876" s="33" t="s">
        <v>5277</v>
      </c>
      <c r="L6876" s="33" t="s">
        <v>8359</v>
      </c>
      <c r="M6876" s="1" t="s">
        <v>48541</v>
      </c>
      <c r="N6876" s="33" t="s">
        <v>11627</v>
      </c>
      <c r="O6876" s="33" t="s">
        <v>8360</v>
      </c>
      <c r="Q6876" s="33" t="s">
        <v>29986</v>
      </c>
      <c r="R6876" s="39" t="s">
        <v>8361</v>
      </c>
      <c r="S6876" s="33" t="s">
        <v>22</v>
      </c>
      <c r="T6876" s="33" t="s">
        <v>45897</v>
      </c>
      <c r="U6876" s="51" t="s">
        <v>49804</v>
      </c>
      <c r="AA6876" s="33" t="s">
        <v>42843</v>
      </c>
      <c r="AB6876" s="33">
        <v>1572</v>
      </c>
      <c r="AC6876" s="103"/>
    </row>
    <row r="6877" spans="1:29" ht="13" customHeight="1" x14ac:dyDescent="0.2">
      <c r="A6877" s="33" t="s">
        <v>8380</v>
      </c>
      <c r="B6877" s="33">
        <v>25</v>
      </c>
      <c r="C6877" s="33" t="s">
        <v>13</v>
      </c>
      <c r="D6877" s="33" t="s">
        <v>30</v>
      </c>
      <c r="E6877" s="33" t="s">
        <v>8381</v>
      </c>
      <c r="F6877" s="94">
        <v>41800</v>
      </c>
      <c r="G6877" s="33" t="s">
        <v>8382</v>
      </c>
      <c r="H6877" s="33" t="s">
        <v>8383</v>
      </c>
      <c r="I6877" s="33" t="s">
        <v>399</v>
      </c>
      <c r="J6877" s="62" t="s">
        <v>8384</v>
      </c>
      <c r="K6877" s="33" t="s">
        <v>8385</v>
      </c>
      <c r="L6877" s="33" t="s">
        <v>8386</v>
      </c>
      <c r="M6877" s="1" t="s">
        <v>48542</v>
      </c>
      <c r="N6877" s="33" t="s">
        <v>20</v>
      </c>
      <c r="O6877" s="33" t="s">
        <v>8387</v>
      </c>
      <c r="P6877" s="33" t="s">
        <v>504</v>
      </c>
      <c r="Q6877" s="33" t="s">
        <v>29986</v>
      </c>
      <c r="R6877"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877" s="33" t="s">
        <v>509</v>
      </c>
      <c r="T6877" s="33" t="s">
        <v>21</v>
      </c>
      <c r="U6877" s="33" t="s">
        <v>26491</v>
      </c>
      <c r="AA6877" s="33" t="s">
        <v>42843</v>
      </c>
      <c r="AB6877" s="33">
        <v>1568</v>
      </c>
      <c r="AC6877" s="103">
        <v>14638</v>
      </c>
    </row>
    <row r="6878" spans="1:29" ht="13" customHeight="1" x14ac:dyDescent="0.2">
      <c r="A6878" s="33" t="s">
        <v>8375</v>
      </c>
      <c r="B6878" s="33">
        <v>31</v>
      </c>
      <c r="C6878" s="33" t="s">
        <v>13</v>
      </c>
      <c r="D6878" s="33" t="s">
        <v>41</v>
      </c>
      <c r="F6878" s="94">
        <v>41800</v>
      </c>
      <c r="G6878" s="33" t="s">
        <v>8376</v>
      </c>
      <c r="H6878" s="33" t="s">
        <v>3904</v>
      </c>
      <c r="I6878" s="33" t="s">
        <v>38</v>
      </c>
      <c r="J6878" s="62" t="s">
        <v>5572</v>
      </c>
      <c r="K6878" s="33" t="s">
        <v>287</v>
      </c>
      <c r="L6878" s="33" t="s">
        <v>8377</v>
      </c>
      <c r="M6878" s="1" t="s">
        <v>47355</v>
      </c>
      <c r="N6878" s="33" t="s">
        <v>20</v>
      </c>
      <c r="O6878" s="33" t="s">
        <v>8378</v>
      </c>
      <c r="P6878" s="33" t="s">
        <v>947</v>
      </c>
      <c r="Q6878" s="33" t="s">
        <v>29986</v>
      </c>
      <c r="R6878" s="39" t="s">
        <v>8379</v>
      </c>
      <c r="S6878" s="33" t="s">
        <v>93</v>
      </c>
      <c r="T6878" s="33" t="s">
        <v>21</v>
      </c>
      <c r="U6878" s="33" t="s">
        <v>26689</v>
      </c>
      <c r="AA6878" s="33" t="s">
        <v>42844</v>
      </c>
      <c r="AB6878" s="33">
        <v>1566</v>
      </c>
      <c r="AC6878" s="103">
        <v>14635</v>
      </c>
    </row>
    <row r="6879" spans="1:29" ht="13" customHeight="1" x14ac:dyDescent="0.2">
      <c r="A6879" s="33" t="s">
        <v>8388</v>
      </c>
      <c r="B6879" s="33">
        <v>73</v>
      </c>
      <c r="C6879" s="33" t="s">
        <v>13</v>
      </c>
      <c r="D6879" s="33" t="s">
        <v>30</v>
      </c>
      <c r="F6879" s="94">
        <v>41800</v>
      </c>
      <c r="G6879" s="33" t="s">
        <v>8389</v>
      </c>
      <c r="H6879" s="33" t="s">
        <v>8390</v>
      </c>
      <c r="I6879" s="33" t="s">
        <v>105</v>
      </c>
      <c r="J6879" s="62" t="s">
        <v>8391</v>
      </c>
      <c r="K6879" s="33" t="s">
        <v>401</v>
      </c>
      <c r="L6879" s="33" t="s">
        <v>8392</v>
      </c>
      <c r="M6879" s="1" t="s">
        <v>46317</v>
      </c>
      <c r="N6879" s="33" t="s">
        <v>20</v>
      </c>
      <c r="O6879" s="33" t="s">
        <v>8393</v>
      </c>
      <c r="P6879" s="33" t="s">
        <v>947</v>
      </c>
      <c r="Q6879" s="33" t="s">
        <v>29986</v>
      </c>
      <c r="R6879" s="39" t="s">
        <v>8394</v>
      </c>
      <c r="S6879" s="33" t="s">
        <v>93</v>
      </c>
      <c r="T6879" s="33" t="s">
        <v>21</v>
      </c>
      <c r="U6879" s="33" t="s">
        <v>26689</v>
      </c>
      <c r="AA6879" s="33" t="s">
        <v>42844</v>
      </c>
      <c r="AB6879" s="33">
        <v>1567</v>
      </c>
      <c r="AC6879" s="103">
        <v>14637</v>
      </c>
    </row>
    <row r="6880" spans="1:29" ht="13" customHeight="1" x14ac:dyDescent="0.2">
      <c r="A6880" s="33" t="s">
        <v>8369</v>
      </c>
      <c r="B6880" s="33">
        <v>21</v>
      </c>
      <c r="C6880" s="33" t="s">
        <v>13</v>
      </c>
      <c r="D6880" s="33" t="s">
        <v>78</v>
      </c>
      <c r="E6880" s="33" t="s">
        <v>8370</v>
      </c>
      <c r="F6880" s="94">
        <v>41800</v>
      </c>
      <c r="G6880" s="33" t="s">
        <v>8371</v>
      </c>
      <c r="H6880" s="33" t="s">
        <v>3445</v>
      </c>
      <c r="I6880" s="33" t="s">
        <v>159</v>
      </c>
      <c r="J6880" s="62" t="s">
        <v>3446</v>
      </c>
      <c r="K6880" s="33" t="s">
        <v>1215</v>
      </c>
      <c r="L6880" s="33" t="s">
        <v>8372</v>
      </c>
      <c r="M6880" s="1" t="s">
        <v>47284</v>
      </c>
      <c r="N6880" s="33" t="s">
        <v>20</v>
      </c>
      <c r="O6880" s="33" t="s">
        <v>8373</v>
      </c>
      <c r="P6880" s="33" t="s">
        <v>947</v>
      </c>
      <c r="Q6880" s="33" t="s">
        <v>29986</v>
      </c>
      <c r="R6880" s="39" t="s">
        <v>8374</v>
      </c>
      <c r="S6880" s="33" t="s">
        <v>93</v>
      </c>
      <c r="T6880" s="33" t="s">
        <v>28</v>
      </c>
      <c r="U6880" s="33" t="s">
        <v>26487</v>
      </c>
      <c r="AA6880" s="33" t="s">
        <v>42844</v>
      </c>
      <c r="AB6880" s="33">
        <v>1569</v>
      </c>
      <c r="AC6880" s="103">
        <v>14636</v>
      </c>
    </row>
    <row r="6881" spans="1:29" ht="13" customHeight="1" x14ac:dyDescent="0.2">
      <c r="A6881" s="33" t="s">
        <v>8402</v>
      </c>
      <c r="B6881" s="33">
        <v>43</v>
      </c>
      <c r="C6881" s="33" t="s">
        <v>13</v>
      </c>
      <c r="D6881" s="33" t="s">
        <v>30</v>
      </c>
      <c r="E6881" s="33" t="s">
        <v>8403</v>
      </c>
      <c r="F6881" s="94">
        <v>41799</v>
      </c>
      <c r="G6881" s="33" t="s">
        <v>8404</v>
      </c>
      <c r="H6881" s="33" t="s">
        <v>1024</v>
      </c>
      <c r="I6881" s="33" t="s">
        <v>366</v>
      </c>
      <c r="J6881" s="62" t="s">
        <v>5687</v>
      </c>
      <c r="K6881" s="33" t="s">
        <v>1025</v>
      </c>
      <c r="L6881" s="33" t="s">
        <v>1026</v>
      </c>
      <c r="M6881" s="1" t="s">
        <v>46313</v>
      </c>
      <c r="N6881" s="33" t="s">
        <v>20</v>
      </c>
      <c r="O6881" s="33" t="s">
        <v>8405</v>
      </c>
      <c r="P6881" s="33" t="s">
        <v>947</v>
      </c>
      <c r="Q6881" s="33" t="s">
        <v>29986</v>
      </c>
      <c r="R6881" s="39" t="s">
        <v>8406</v>
      </c>
      <c r="S6881" s="33" t="s">
        <v>93</v>
      </c>
      <c r="T6881" s="33" t="s">
        <v>21</v>
      </c>
      <c r="U6881" s="33" t="s">
        <v>42875</v>
      </c>
      <c r="AA6881" s="33" t="s">
        <v>42842</v>
      </c>
      <c r="AB6881" s="33">
        <v>1562</v>
      </c>
      <c r="AC6881" s="103">
        <v>14625</v>
      </c>
    </row>
    <row r="6882" spans="1:29" ht="13" customHeight="1" x14ac:dyDescent="0.2">
      <c r="A6882" s="33" t="s">
        <v>8395</v>
      </c>
      <c r="B6882" s="33">
        <v>48</v>
      </c>
      <c r="C6882" s="33" t="s">
        <v>13</v>
      </c>
      <c r="D6882" s="33" t="s">
        <v>78</v>
      </c>
      <c r="E6882" s="33" t="s">
        <v>8396</v>
      </c>
      <c r="F6882" s="94">
        <v>41799</v>
      </c>
      <c r="G6882" s="33" t="s">
        <v>8397</v>
      </c>
      <c r="H6882" s="33" t="s">
        <v>654</v>
      </c>
      <c r="I6882" s="33" t="s">
        <v>87</v>
      </c>
      <c r="J6882" s="62" t="s">
        <v>8398</v>
      </c>
      <c r="K6882" s="33" t="s">
        <v>654</v>
      </c>
      <c r="L6882" s="33" t="s">
        <v>8399</v>
      </c>
      <c r="M6882" s="1" t="s">
        <v>47553</v>
      </c>
      <c r="N6882" s="33" t="s">
        <v>20</v>
      </c>
      <c r="O6882" s="33" t="s">
        <v>8400</v>
      </c>
      <c r="P6882" s="33" t="s">
        <v>947</v>
      </c>
      <c r="Q6882" s="33" t="s">
        <v>29986</v>
      </c>
      <c r="R6882" s="39" t="s">
        <v>8401</v>
      </c>
      <c r="S6882" s="33" t="s">
        <v>93</v>
      </c>
      <c r="T6882" s="33" t="s">
        <v>21</v>
      </c>
      <c r="U6882" s="33" t="s">
        <v>26689</v>
      </c>
      <c r="AA6882" s="33" t="s">
        <v>42844</v>
      </c>
      <c r="AB6882" s="33">
        <v>1563</v>
      </c>
      <c r="AC6882" s="103">
        <v>14627</v>
      </c>
    </row>
    <row r="6883" spans="1:29" ht="13" customHeight="1" x14ac:dyDescent="0.2">
      <c r="A6883" s="33" t="s">
        <v>8416</v>
      </c>
      <c r="B6883" s="33">
        <v>24</v>
      </c>
      <c r="C6883" s="33" t="s">
        <v>13</v>
      </c>
      <c r="D6883" s="33" t="s">
        <v>30</v>
      </c>
      <c r="E6883" s="33" t="s">
        <v>8417</v>
      </c>
      <c r="F6883" s="94">
        <v>41799</v>
      </c>
      <c r="G6883" s="33" t="s">
        <v>8418</v>
      </c>
      <c r="H6883" s="33" t="s">
        <v>8419</v>
      </c>
      <c r="I6883" s="33" t="s">
        <v>177</v>
      </c>
      <c r="J6883" s="62" t="s">
        <v>8420</v>
      </c>
      <c r="K6883" s="33" t="s">
        <v>8421</v>
      </c>
      <c r="L6883" s="33" t="s">
        <v>8422</v>
      </c>
      <c r="M6883" s="1" t="s">
        <v>46535</v>
      </c>
      <c r="N6883" s="33" t="s">
        <v>20</v>
      </c>
      <c r="O6883" s="33" t="s">
        <v>8423</v>
      </c>
      <c r="P6883" s="33" t="s">
        <v>45771</v>
      </c>
      <c r="Q6883" s="33" t="s">
        <v>29986</v>
      </c>
      <c r="R6883" s="39" t="s">
        <v>8424</v>
      </c>
      <c r="S6883" s="33" t="s">
        <v>93</v>
      </c>
      <c r="T6883" s="33" t="s">
        <v>45897</v>
      </c>
      <c r="U6883" s="51" t="s">
        <v>49804</v>
      </c>
      <c r="AA6883" s="33" t="s">
        <v>42844</v>
      </c>
      <c r="AB6883" s="33">
        <v>1564</v>
      </c>
      <c r="AC6883" s="103">
        <v>14626</v>
      </c>
    </row>
    <row r="6884" spans="1:29" ht="13" customHeight="1" x14ac:dyDescent="0.2">
      <c r="A6884" s="33" t="s">
        <v>8407</v>
      </c>
      <c r="B6884" s="33">
        <v>48</v>
      </c>
      <c r="C6884" s="33" t="s">
        <v>13</v>
      </c>
      <c r="D6884" s="33" t="s">
        <v>30</v>
      </c>
      <c r="E6884" s="33" t="s">
        <v>8408</v>
      </c>
      <c r="F6884" s="94">
        <v>41799</v>
      </c>
      <c r="G6884" s="33" t="s">
        <v>8409</v>
      </c>
      <c r="H6884" s="33" t="s">
        <v>8410</v>
      </c>
      <c r="I6884" s="33" t="s">
        <v>429</v>
      </c>
      <c r="J6884" s="62" t="s">
        <v>8411</v>
      </c>
      <c r="K6884" s="33" t="s">
        <v>8412</v>
      </c>
      <c r="L6884" s="33" t="s">
        <v>8413</v>
      </c>
      <c r="M6884" s="1" t="s">
        <v>46631</v>
      </c>
      <c r="N6884" s="33" t="s">
        <v>20</v>
      </c>
      <c r="O6884" s="33" t="s">
        <v>8414</v>
      </c>
      <c r="P6884" s="33" t="s">
        <v>22</v>
      </c>
      <c r="Q6884" s="33" t="s">
        <v>29986</v>
      </c>
      <c r="R6884" s="39" t="s">
        <v>8415</v>
      </c>
      <c r="S6884" s="33" t="s">
        <v>22</v>
      </c>
      <c r="T6884" s="33" t="s">
        <v>350</v>
      </c>
      <c r="U6884" s="33" t="s">
        <v>42859</v>
      </c>
      <c r="AA6884" s="33" t="s">
        <v>42844</v>
      </c>
      <c r="AB6884" s="33">
        <v>1565</v>
      </c>
      <c r="AC6884" s="103">
        <v>14628</v>
      </c>
    </row>
    <row r="6885" spans="1:29" ht="13" customHeight="1" x14ac:dyDescent="0.2">
      <c r="A6885" s="33" t="s">
        <v>8440</v>
      </c>
      <c r="B6885" s="33">
        <v>31</v>
      </c>
      <c r="C6885" s="33" t="s">
        <v>13</v>
      </c>
      <c r="D6885" s="33" t="s">
        <v>30</v>
      </c>
      <c r="E6885" s="33" t="s">
        <v>8441</v>
      </c>
      <c r="F6885" s="94">
        <v>41798</v>
      </c>
      <c r="G6885" s="33" t="s">
        <v>8442</v>
      </c>
      <c r="H6885" s="33" t="s">
        <v>604</v>
      </c>
      <c r="I6885" s="33" t="s">
        <v>249</v>
      </c>
      <c r="J6885" s="62" t="s">
        <v>8443</v>
      </c>
      <c r="K6885" s="33" t="s">
        <v>524</v>
      </c>
      <c r="L6885" s="33" t="s">
        <v>525</v>
      </c>
      <c r="M6885" s="1" t="s">
        <v>48881</v>
      </c>
      <c r="N6885" s="33" t="s">
        <v>20</v>
      </c>
      <c r="O6885" s="33" t="s">
        <v>8444</v>
      </c>
      <c r="P6885" s="33" t="s">
        <v>504</v>
      </c>
      <c r="Q6885" s="33" t="s">
        <v>29986</v>
      </c>
      <c r="R6885"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885" s="33" t="s">
        <v>93</v>
      </c>
      <c r="T6885" s="33" t="s">
        <v>21</v>
      </c>
      <c r="U6885" s="33" t="s">
        <v>26689</v>
      </c>
      <c r="AA6885" s="33" t="s">
        <v>42844</v>
      </c>
      <c r="AB6885" s="33">
        <v>1559</v>
      </c>
      <c r="AC6885" s="103">
        <v>14624</v>
      </c>
    </row>
    <row r="6886" spans="1:29" ht="13" customHeight="1" x14ac:dyDescent="0.2">
      <c r="A6886" s="33" t="s">
        <v>8433</v>
      </c>
      <c r="B6886" s="33">
        <v>16</v>
      </c>
      <c r="C6886" s="33" t="s">
        <v>13</v>
      </c>
      <c r="D6886" s="33" t="s">
        <v>41</v>
      </c>
      <c r="E6886" s="33" t="s">
        <v>8434</v>
      </c>
      <c r="F6886" s="94">
        <v>41798</v>
      </c>
      <c r="G6886" s="33" t="s">
        <v>8435</v>
      </c>
      <c r="H6886" s="33" t="s">
        <v>5944</v>
      </c>
      <c r="I6886" s="33" t="s">
        <v>177</v>
      </c>
      <c r="J6886" s="62" t="s">
        <v>8436</v>
      </c>
      <c r="K6886" s="33" t="s">
        <v>5945</v>
      </c>
      <c r="L6886" s="33" t="s">
        <v>8437</v>
      </c>
      <c r="M6886" s="1" t="s">
        <v>48543</v>
      </c>
      <c r="N6886" s="33" t="s">
        <v>20</v>
      </c>
      <c r="O6886" s="33" t="s">
        <v>8438</v>
      </c>
      <c r="P6886" s="33" t="s">
        <v>504</v>
      </c>
      <c r="Q6886" s="33" t="s">
        <v>29986</v>
      </c>
      <c r="R6886" s="39" t="s">
        <v>8439</v>
      </c>
      <c r="S6886" s="33" t="s">
        <v>509</v>
      </c>
      <c r="T6886" s="33" t="s">
        <v>45897</v>
      </c>
      <c r="U6886" s="33" t="s">
        <v>39851</v>
      </c>
      <c r="AA6886" s="33" t="s">
        <v>42844</v>
      </c>
      <c r="AB6886" s="33">
        <v>1560</v>
      </c>
      <c r="AC6886" s="103">
        <v>14623</v>
      </c>
    </row>
    <row r="6887" spans="1:29" ht="13" customHeight="1" x14ac:dyDescent="0.2">
      <c r="A6887" s="33" t="s">
        <v>8425</v>
      </c>
      <c r="B6887" s="33">
        <v>29</v>
      </c>
      <c r="C6887" s="33" t="s">
        <v>13</v>
      </c>
      <c r="D6887" s="33" t="s">
        <v>78</v>
      </c>
      <c r="E6887" s="33" t="s">
        <v>8426</v>
      </c>
      <c r="F6887" s="94">
        <v>41798</v>
      </c>
      <c r="G6887" s="33" t="s">
        <v>8427</v>
      </c>
      <c r="H6887" s="33" t="s">
        <v>8428</v>
      </c>
      <c r="I6887" s="33" t="s">
        <v>618</v>
      </c>
      <c r="J6887" s="62" t="s">
        <v>8429</v>
      </c>
      <c r="K6887" s="33" t="s">
        <v>401</v>
      </c>
      <c r="L6887" s="33" t="s">
        <v>8430</v>
      </c>
      <c r="M6887" s="1" t="s">
        <v>46566</v>
      </c>
      <c r="N6887" s="33" t="s">
        <v>20</v>
      </c>
      <c r="O6887" s="33" t="s">
        <v>8431</v>
      </c>
      <c r="P6887" s="33" t="s">
        <v>947</v>
      </c>
      <c r="Q6887" s="33" t="s">
        <v>29986</v>
      </c>
      <c r="R6887" s="39" t="s">
        <v>8432</v>
      </c>
      <c r="S6887" s="33" t="s">
        <v>22</v>
      </c>
      <c r="T6887" s="33" t="s">
        <v>45897</v>
      </c>
      <c r="U6887" s="51" t="s">
        <v>49804</v>
      </c>
      <c r="AA6887" s="33" t="s">
        <v>42844</v>
      </c>
      <c r="AB6887" s="33">
        <v>1561</v>
      </c>
      <c r="AC6887" s="103">
        <v>14622</v>
      </c>
    </row>
    <row r="6888" spans="1:29" ht="13" customHeight="1" x14ac:dyDescent="0.2">
      <c r="A6888" s="33" t="s">
        <v>8445</v>
      </c>
      <c r="B6888" s="33">
        <v>31</v>
      </c>
      <c r="C6888" s="33" t="s">
        <v>13</v>
      </c>
      <c r="D6888" s="33" t="s">
        <v>78</v>
      </c>
      <c r="E6888" s="33" t="s">
        <v>8446</v>
      </c>
      <c r="F6888" s="94">
        <v>41797</v>
      </c>
      <c r="G6888" s="33" t="s">
        <v>8447</v>
      </c>
      <c r="H6888" s="33" t="s">
        <v>8448</v>
      </c>
      <c r="I6888" s="33" t="s">
        <v>297</v>
      </c>
      <c r="J6888" s="62" t="s">
        <v>8449</v>
      </c>
      <c r="K6888" s="33" t="s">
        <v>2464</v>
      </c>
      <c r="L6888" s="33" t="s">
        <v>7134</v>
      </c>
      <c r="M6888" s="1" t="s">
        <v>46541</v>
      </c>
      <c r="N6888" s="33" t="s">
        <v>20</v>
      </c>
      <c r="O6888" s="33" t="s">
        <v>8450</v>
      </c>
      <c r="P6888" s="33" t="s">
        <v>947</v>
      </c>
      <c r="Q6888" s="33" t="s">
        <v>29986</v>
      </c>
      <c r="R6888" s="39" t="str">
        <f>HYPERLINK("http://www.local8now.com/home/headlines/KPD-officer-shot-in-East-KNoxville-262228291.html","http://www.local8now.com/home/headlines/KPD-officer-shot-in-East-KNoxville-262228291.html")</f>
        <v>http://www.local8now.com/home/headlines/KPD-officer-shot-in-East-KNoxville-262228291.html</v>
      </c>
      <c r="S6888" s="33" t="s">
        <v>93</v>
      </c>
      <c r="T6888" s="33" t="s">
        <v>21</v>
      </c>
      <c r="U6888" s="33" t="s">
        <v>26689</v>
      </c>
      <c r="AA6888" s="33" t="s">
        <v>42844</v>
      </c>
      <c r="AB6888" s="33">
        <v>1556</v>
      </c>
      <c r="AC6888" s="103">
        <v>14617</v>
      </c>
    </row>
    <row r="6889" spans="1:29" ht="13" customHeight="1" x14ac:dyDescent="0.2">
      <c r="A6889" s="33" t="s">
        <v>8456</v>
      </c>
      <c r="B6889" s="33">
        <v>34</v>
      </c>
      <c r="C6889" s="33" t="s">
        <v>13</v>
      </c>
      <c r="D6889" s="33" t="s">
        <v>30</v>
      </c>
      <c r="F6889" s="94">
        <v>41797</v>
      </c>
      <c r="G6889" s="33" t="s">
        <v>8457</v>
      </c>
      <c r="H6889" s="33" t="s">
        <v>747</v>
      </c>
      <c r="I6889" s="33" t="s">
        <v>111</v>
      </c>
      <c r="J6889" s="62" t="s">
        <v>8458</v>
      </c>
      <c r="K6889" s="33" t="s">
        <v>582</v>
      </c>
      <c r="L6889" s="33" t="s">
        <v>748</v>
      </c>
      <c r="M6889" s="1" t="s">
        <v>47259</v>
      </c>
      <c r="N6889" s="33" t="s">
        <v>362</v>
      </c>
      <c r="O6889" s="33" t="s">
        <v>8459</v>
      </c>
      <c r="P6889" s="33" t="s">
        <v>947</v>
      </c>
      <c r="Q6889" s="33" t="s">
        <v>29986</v>
      </c>
      <c r="R6889" s="39" t="s">
        <v>8460</v>
      </c>
      <c r="S6889" s="33" t="s">
        <v>901</v>
      </c>
      <c r="T6889" s="33" t="s">
        <v>45897</v>
      </c>
      <c r="U6889" s="51" t="s">
        <v>49804</v>
      </c>
      <c r="AA6889" s="33" t="s">
        <v>42842</v>
      </c>
      <c r="AB6889" s="33">
        <v>1558</v>
      </c>
      <c r="AC6889" s="103">
        <v>14616</v>
      </c>
    </row>
    <row r="6890" spans="1:29" ht="13" customHeight="1" x14ac:dyDescent="0.2">
      <c r="A6890" s="1" t="s">
        <v>8451</v>
      </c>
      <c r="B6890" s="33">
        <v>38</v>
      </c>
      <c r="C6890" s="33" t="s">
        <v>102</v>
      </c>
      <c r="D6890" s="1" t="s">
        <v>23</v>
      </c>
      <c r="F6890" s="94">
        <v>41797</v>
      </c>
      <c r="G6890" s="33" t="s">
        <v>8452</v>
      </c>
      <c r="H6890" s="33" t="s">
        <v>8453</v>
      </c>
      <c r="I6890" s="33" t="s">
        <v>45</v>
      </c>
      <c r="J6890" s="62">
        <v>21061</v>
      </c>
      <c r="K6890" s="33" t="s">
        <v>2924</v>
      </c>
      <c r="L6890" s="33" t="s">
        <v>8454</v>
      </c>
      <c r="M6890" s="1" t="s">
        <v>46571</v>
      </c>
      <c r="N6890" s="33" t="s">
        <v>20</v>
      </c>
      <c r="O6890" s="33" t="s">
        <v>8455</v>
      </c>
      <c r="P6890" s="33" t="s">
        <v>947</v>
      </c>
      <c r="Q6890" s="33" t="s">
        <v>29986</v>
      </c>
      <c r="R6890"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890" s="33" t="s">
        <v>22</v>
      </c>
      <c r="T6890" s="33" t="s">
        <v>45897</v>
      </c>
      <c r="U6890" s="51" t="s">
        <v>49804</v>
      </c>
      <c r="AA6890" s="33" t="s">
        <v>42844</v>
      </c>
      <c r="AB6890" s="33">
        <v>1557</v>
      </c>
      <c r="AC6890" s="103">
        <v>14615</v>
      </c>
    </row>
    <row r="6891" spans="1:29" ht="13" customHeight="1" x14ac:dyDescent="0.2">
      <c r="A6891" s="33" t="s">
        <v>8486</v>
      </c>
      <c r="B6891" s="91">
        <v>28</v>
      </c>
      <c r="C6891" s="33" t="s">
        <v>13</v>
      </c>
      <c r="D6891" s="33" t="s">
        <v>30</v>
      </c>
      <c r="E6891" s="33" t="s">
        <v>8487</v>
      </c>
      <c r="F6891" s="94">
        <v>41796</v>
      </c>
      <c r="G6891" s="33" t="s">
        <v>8488</v>
      </c>
      <c r="H6891" s="33" t="s">
        <v>8489</v>
      </c>
      <c r="I6891" s="33" t="s">
        <v>732</v>
      </c>
      <c r="J6891" s="62" t="s">
        <v>8490</v>
      </c>
      <c r="K6891" s="33" t="s">
        <v>8491</v>
      </c>
      <c r="L6891" s="33" t="s">
        <v>8492</v>
      </c>
      <c r="M6891" s="1" t="s">
        <v>46520</v>
      </c>
      <c r="N6891" s="33" t="s">
        <v>20</v>
      </c>
      <c r="O6891" s="33" t="s">
        <v>8493</v>
      </c>
      <c r="P6891" s="33" t="s">
        <v>22</v>
      </c>
      <c r="Q6891" s="33" t="s">
        <v>29986</v>
      </c>
      <c r="R6891" s="39" t="s">
        <v>8494</v>
      </c>
      <c r="S6891" s="33" t="s">
        <v>93</v>
      </c>
      <c r="T6891" s="33" t="s">
        <v>21</v>
      </c>
      <c r="U6891" s="33" t="s">
        <v>26689</v>
      </c>
      <c r="AA6891" s="33" t="s">
        <v>42842</v>
      </c>
      <c r="AB6891" s="33">
        <v>1551</v>
      </c>
      <c r="AC6891" s="103">
        <v>14613</v>
      </c>
    </row>
    <row r="6892" spans="1:29" ht="13" customHeight="1" x14ac:dyDescent="0.2">
      <c r="A6892" s="33" t="s">
        <v>8461</v>
      </c>
      <c r="B6892" s="33">
        <v>35</v>
      </c>
      <c r="C6892" s="33" t="s">
        <v>13</v>
      </c>
      <c r="D6892" s="33" t="s">
        <v>78</v>
      </c>
      <c r="E6892" s="33" t="s">
        <v>8462</v>
      </c>
      <c r="F6892" s="94">
        <v>41796</v>
      </c>
      <c r="G6892" s="33" t="s">
        <v>22089</v>
      </c>
      <c r="H6892" s="33" t="s">
        <v>3047</v>
      </c>
      <c r="I6892" s="33" t="s">
        <v>224</v>
      </c>
      <c r="J6892" s="62" t="s">
        <v>8463</v>
      </c>
      <c r="K6892" s="33" t="s">
        <v>3047</v>
      </c>
      <c r="L6892" s="33" t="s">
        <v>4636</v>
      </c>
      <c r="M6892" s="1" t="s">
        <v>46287</v>
      </c>
      <c r="N6892" s="33" t="s">
        <v>20</v>
      </c>
      <c r="O6892" s="33" t="s">
        <v>36706</v>
      </c>
      <c r="P6892" s="33" t="s">
        <v>26661</v>
      </c>
      <c r="Q6892" s="33" t="s">
        <v>18502</v>
      </c>
      <c r="R6892" s="39" t="s">
        <v>8464</v>
      </c>
      <c r="S6892" s="33" t="s">
        <v>509</v>
      </c>
      <c r="T6892" s="33" t="s">
        <v>21</v>
      </c>
      <c r="U6892" s="33" t="s">
        <v>26682</v>
      </c>
      <c r="AA6892" s="33" t="s">
        <v>42844</v>
      </c>
      <c r="AB6892" s="33">
        <v>1554</v>
      </c>
      <c r="AC6892" s="103">
        <v>14612</v>
      </c>
    </row>
    <row r="6893" spans="1:29" ht="13" customHeight="1" x14ac:dyDescent="0.2">
      <c r="A6893" s="33" t="s">
        <v>8477</v>
      </c>
      <c r="B6893" s="33">
        <v>48</v>
      </c>
      <c r="C6893" s="33" t="s">
        <v>13</v>
      </c>
      <c r="D6893" s="33" t="s">
        <v>30</v>
      </c>
      <c r="E6893" s="33" t="s">
        <v>8478</v>
      </c>
      <c r="F6893" s="94">
        <v>41796</v>
      </c>
      <c r="G6893" s="33" t="s">
        <v>8479</v>
      </c>
      <c r="H6893" s="33" t="s">
        <v>8480</v>
      </c>
      <c r="I6893" s="33" t="s">
        <v>159</v>
      </c>
      <c r="J6893" s="62" t="s">
        <v>8481</v>
      </c>
      <c r="K6893" s="33" t="s">
        <v>8482</v>
      </c>
      <c r="L6893" s="33" t="s">
        <v>8483</v>
      </c>
      <c r="M6893" s="1" t="s">
        <v>48544</v>
      </c>
      <c r="N6893" s="33" t="s">
        <v>20</v>
      </c>
      <c r="O6893" s="33" t="s">
        <v>8484</v>
      </c>
      <c r="P6893" s="33" t="s">
        <v>504</v>
      </c>
      <c r="Q6893" s="33" t="s">
        <v>29986</v>
      </c>
      <c r="R6893" s="39" t="s">
        <v>8485</v>
      </c>
      <c r="S6893" s="33" t="s">
        <v>93</v>
      </c>
      <c r="T6893" s="33" t="s">
        <v>21</v>
      </c>
      <c r="U6893" s="33" t="s">
        <v>42885</v>
      </c>
      <c r="AA6893" s="33" t="s">
        <v>42844</v>
      </c>
      <c r="AB6893" s="33">
        <v>1553</v>
      </c>
      <c r="AC6893" s="103">
        <v>14611</v>
      </c>
    </row>
    <row r="6894" spans="1:29" ht="13" customHeight="1" x14ac:dyDescent="0.2">
      <c r="A6894" s="33" t="s">
        <v>8472</v>
      </c>
      <c r="B6894" s="33">
        <v>50</v>
      </c>
      <c r="C6894" s="33" t="s">
        <v>13</v>
      </c>
      <c r="D6894" s="33" t="s">
        <v>30</v>
      </c>
      <c r="F6894" s="94">
        <v>41796</v>
      </c>
      <c r="G6894" s="33" t="s">
        <v>8473</v>
      </c>
      <c r="H6894" s="33" t="s">
        <v>3495</v>
      </c>
      <c r="I6894" s="33" t="s">
        <v>191</v>
      </c>
      <c r="J6894" s="62" t="s">
        <v>8474</v>
      </c>
      <c r="K6894" s="33" t="s">
        <v>3497</v>
      </c>
      <c r="L6894" s="33" t="s">
        <v>3498</v>
      </c>
      <c r="M6894" s="1" t="s">
        <v>46491</v>
      </c>
      <c r="N6894" s="33" t="s">
        <v>20</v>
      </c>
      <c r="O6894" s="33" t="s">
        <v>8475</v>
      </c>
      <c r="P6894" s="33" t="s">
        <v>45771</v>
      </c>
      <c r="Q6894" s="33" t="s">
        <v>29986</v>
      </c>
      <c r="R6894" s="39" t="s">
        <v>8476</v>
      </c>
      <c r="S6894" s="33" t="s">
        <v>509</v>
      </c>
      <c r="T6894" s="33" t="s">
        <v>21</v>
      </c>
      <c r="U6894" s="33" t="s">
        <v>26689</v>
      </c>
      <c r="AA6894" s="33" t="s">
        <v>42844</v>
      </c>
      <c r="AB6894" s="33">
        <v>1552</v>
      </c>
      <c r="AC6894" s="103">
        <v>14610</v>
      </c>
    </row>
    <row r="6895" spans="1:29" ht="13" customHeight="1" x14ac:dyDescent="0.2">
      <c r="A6895" s="33" t="s">
        <v>8465</v>
      </c>
      <c r="B6895" s="33">
        <v>25</v>
      </c>
      <c r="C6895" s="33" t="s">
        <v>13</v>
      </c>
      <c r="D6895" s="33" t="s">
        <v>30</v>
      </c>
      <c r="E6895" s="33" t="s">
        <v>8466</v>
      </c>
      <c r="F6895" s="94">
        <v>41796</v>
      </c>
      <c r="G6895" s="33" t="s">
        <v>8467</v>
      </c>
      <c r="H6895" s="33" t="s">
        <v>5049</v>
      </c>
      <c r="I6895" s="33" t="s">
        <v>373</v>
      </c>
      <c r="J6895" s="62" t="s">
        <v>8468</v>
      </c>
      <c r="K6895" s="33" t="s">
        <v>5049</v>
      </c>
      <c r="L6895" s="33" t="s">
        <v>8469</v>
      </c>
      <c r="M6895" s="1" t="s">
        <v>48273</v>
      </c>
      <c r="N6895" s="33" t="s">
        <v>20</v>
      </c>
      <c r="O6895" s="33" t="s">
        <v>8470</v>
      </c>
      <c r="P6895" s="33" t="s">
        <v>504</v>
      </c>
      <c r="Q6895" s="33" t="s">
        <v>29986</v>
      </c>
      <c r="R6895" s="39" t="s">
        <v>8471</v>
      </c>
      <c r="S6895" s="33" t="s">
        <v>22</v>
      </c>
      <c r="T6895" s="33" t="s">
        <v>45897</v>
      </c>
      <c r="U6895" s="33" t="s">
        <v>39851</v>
      </c>
      <c r="Z6895" s="33" t="s">
        <v>42353</v>
      </c>
      <c r="AA6895" s="33" t="s">
        <v>42843</v>
      </c>
      <c r="AB6895" s="33">
        <v>1555</v>
      </c>
      <c r="AC6895" s="103">
        <v>14609</v>
      </c>
    </row>
    <row r="6896" spans="1:29" ht="13" customHeight="1" x14ac:dyDescent="0.2">
      <c r="A6896" s="33" t="s">
        <v>8495</v>
      </c>
      <c r="B6896" s="33">
        <v>26</v>
      </c>
      <c r="C6896" s="33" t="s">
        <v>13</v>
      </c>
      <c r="D6896" s="33" t="s">
        <v>78</v>
      </c>
      <c r="E6896" s="33" t="s">
        <v>8496</v>
      </c>
      <c r="F6896" s="94">
        <v>41795</v>
      </c>
      <c r="G6896" s="33" t="s">
        <v>8497</v>
      </c>
      <c r="H6896" s="33" t="s">
        <v>4330</v>
      </c>
      <c r="I6896" s="33" t="s">
        <v>55</v>
      </c>
      <c r="J6896" s="62" t="s">
        <v>4331</v>
      </c>
      <c r="K6896" s="33" t="s">
        <v>1049</v>
      </c>
      <c r="L6896" s="33" t="s">
        <v>4032</v>
      </c>
      <c r="M6896" s="1" t="s">
        <v>46098</v>
      </c>
      <c r="N6896" s="33" t="s">
        <v>20</v>
      </c>
      <c r="O6896" s="33" t="s">
        <v>8498</v>
      </c>
      <c r="P6896" s="33" t="s">
        <v>45771</v>
      </c>
      <c r="Q6896" s="33" t="s">
        <v>29986</v>
      </c>
      <c r="R6896" s="39" t="s">
        <v>8499</v>
      </c>
      <c r="S6896" s="33" t="s">
        <v>93</v>
      </c>
      <c r="T6896" s="33" t="s">
        <v>21</v>
      </c>
      <c r="U6896" s="33" t="s">
        <v>26689</v>
      </c>
      <c r="AA6896" s="33" t="s">
        <v>42842</v>
      </c>
      <c r="AB6896" s="33">
        <v>1549</v>
      </c>
      <c r="AC6896" s="103">
        <v>14606</v>
      </c>
    </row>
    <row r="6897" spans="1:29" ht="13" customHeight="1" x14ac:dyDescent="0.2">
      <c r="A6897" s="33" t="s">
        <v>8500</v>
      </c>
      <c r="B6897" s="33">
        <v>53</v>
      </c>
      <c r="C6897" s="33" t="s">
        <v>13</v>
      </c>
      <c r="D6897" s="33" t="s">
        <v>30</v>
      </c>
      <c r="E6897" s="33" t="s">
        <v>8501</v>
      </c>
      <c r="F6897" s="94">
        <v>41795</v>
      </c>
      <c r="G6897" s="33" t="s">
        <v>8502</v>
      </c>
      <c r="H6897" s="33" t="s">
        <v>713</v>
      </c>
      <c r="I6897" s="33" t="s">
        <v>38</v>
      </c>
      <c r="J6897" s="62" t="s">
        <v>8503</v>
      </c>
      <c r="K6897" s="33" t="s">
        <v>558</v>
      </c>
      <c r="L6897" s="33" t="s">
        <v>714</v>
      </c>
      <c r="M6897" s="1" t="s">
        <v>47400</v>
      </c>
      <c r="N6897" s="33" t="s">
        <v>20</v>
      </c>
      <c r="O6897" s="33" t="s">
        <v>8504</v>
      </c>
      <c r="P6897" s="33" t="s">
        <v>947</v>
      </c>
      <c r="Q6897" s="33" t="s">
        <v>29986</v>
      </c>
      <c r="R6897" s="39" t="s">
        <v>8505</v>
      </c>
      <c r="S6897" s="33" t="s">
        <v>93</v>
      </c>
      <c r="T6897" s="33" t="s">
        <v>45897</v>
      </c>
      <c r="U6897" s="33" t="s">
        <v>39851</v>
      </c>
      <c r="AA6897" s="33" t="s">
        <v>42844</v>
      </c>
      <c r="AB6897" s="33">
        <v>1550</v>
      </c>
      <c r="AC6897" s="103">
        <v>14607</v>
      </c>
    </row>
    <row r="6898" spans="1:29" ht="13" customHeight="1" x14ac:dyDescent="0.2">
      <c r="A6898" s="33" t="s">
        <v>8514</v>
      </c>
      <c r="B6898" s="91">
        <v>28</v>
      </c>
      <c r="C6898" s="33" t="s">
        <v>13</v>
      </c>
      <c r="D6898" s="33" t="s">
        <v>78</v>
      </c>
      <c r="E6898" s="33" t="s">
        <v>8515</v>
      </c>
      <c r="F6898" s="94">
        <v>41794</v>
      </c>
      <c r="G6898" s="33" t="s">
        <v>8516</v>
      </c>
      <c r="H6898" s="33" t="s">
        <v>600</v>
      </c>
      <c r="I6898" s="33" t="s">
        <v>55</v>
      </c>
      <c r="J6898" s="62" t="s">
        <v>5323</v>
      </c>
      <c r="K6898" s="33" t="s">
        <v>601</v>
      </c>
      <c r="L6898" s="33" t="s">
        <v>602</v>
      </c>
      <c r="M6898" s="1" t="s">
        <v>49877</v>
      </c>
      <c r="N6898" s="33" t="s">
        <v>20</v>
      </c>
      <c r="O6898" s="33" t="s">
        <v>8517</v>
      </c>
      <c r="P6898" s="33" t="s">
        <v>504</v>
      </c>
      <c r="Q6898" s="33" t="s">
        <v>29986</v>
      </c>
      <c r="R6898"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898" s="33" t="s">
        <v>93</v>
      </c>
      <c r="T6898" s="33" t="s">
        <v>21</v>
      </c>
      <c r="U6898" s="33" t="s">
        <v>26689</v>
      </c>
      <c r="AA6898" s="33" t="s">
        <v>42844</v>
      </c>
      <c r="AB6898" s="33">
        <v>1544</v>
      </c>
      <c r="AC6898" s="103">
        <v>14598</v>
      </c>
    </row>
    <row r="6899" spans="1:29" ht="13" customHeight="1" x14ac:dyDescent="0.2">
      <c r="A6899" s="33" t="s">
        <v>8518</v>
      </c>
      <c r="B6899" s="33">
        <v>35</v>
      </c>
      <c r="C6899" s="33" t="s">
        <v>13</v>
      </c>
      <c r="D6899" s="33" t="s">
        <v>30</v>
      </c>
      <c r="E6899" s="33" t="s">
        <v>8519</v>
      </c>
      <c r="F6899" s="94">
        <v>41794</v>
      </c>
      <c r="G6899" s="33" t="s">
        <v>8520</v>
      </c>
      <c r="H6899" s="33" t="s">
        <v>8521</v>
      </c>
      <c r="I6899" s="33" t="s">
        <v>220</v>
      </c>
      <c r="J6899" s="62" t="s">
        <v>6673</v>
      </c>
      <c r="K6899" s="33" t="s">
        <v>1352</v>
      </c>
      <c r="L6899" s="33" t="s">
        <v>8522</v>
      </c>
      <c r="M6899" s="1" t="s">
        <v>45977</v>
      </c>
      <c r="N6899" s="33" t="s">
        <v>20</v>
      </c>
      <c r="O6899" s="33" t="s">
        <v>8523</v>
      </c>
      <c r="P6899" s="33" t="s">
        <v>45771</v>
      </c>
      <c r="Q6899" s="33" t="s">
        <v>29986</v>
      </c>
      <c r="R6899" s="39" t="s">
        <v>4816</v>
      </c>
      <c r="S6899" s="33" t="s">
        <v>93</v>
      </c>
      <c r="T6899" s="33" t="s">
        <v>21</v>
      </c>
      <c r="U6899" s="33" t="s">
        <v>26689</v>
      </c>
      <c r="AA6899" s="33" t="s">
        <v>42844</v>
      </c>
      <c r="AB6899" s="33">
        <v>1546</v>
      </c>
      <c r="AC6899" s="103">
        <v>14600</v>
      </c>
    </row>
    <row r="6900" spans="1:29" ht="13" customHeight="1" x14ac:dyDescent="0.2">
      <c r="A6900" s="33" t="s">
        <v>8524</v>
      </c>
      <c r="B6900" s="33">
        <v>35</v>
      </c>
      <c r="C6900" s="33" t="s">
        <v>13</v>
      </c>
      <c r="D6900" s="33" t="s">
        <v>30</v>
      </c>
      <c r="E6900" s="33" t="s">
        <v>8525</v>
      </c>
      <c r="F6900" s="94">
        <v>41794</v>
      </c>
      <c r="G6900" s="33" t="s">
        <v>8526</v>
      </c>
      <c r="H6900" s="33" t="s">
        <v>130</v>
      </c>
      <c r="I6900" s="33" t="s">
        <v>131</v>
      </c>
      <c r="J6900" s="62" t="s">
        <v>8527</v>
      </c>
      <c r="K6900" s="33" t="s">
        <v>132</v>
      </c>
      <c r="L6900" s="33" t="s">
        <v>133</v>
      </c>
      <c r="M6900" s="1" t="s">
        <v>46024</v>
      </c>
      <c r="N6900" s="33" t="s">
        <v>20</v>
      </c>
      <c r="O6900" s="33" t="s">
        <v>8528</v>
      </c>
      <c r="P6900" s="33" t="s">
        <v>947</v>
      </c>
      <c r="Q6900" s="33" t="s">
        <v>29986</v>
      </c>
      <c r="R6900"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00" s="33" t="s">
        <v>509</v>
      </c>
      <c r="T6900" s="33" t="s">
        <v>21</v>
      </c>
      <c r="U6900" s="33" t="s">
        <v>26689</v>
      </c>
      <c r="AA6900" s="33" t="s">
        <v>42844</v>
      </c>
      <c r="AB6900" s="33">
        <v>1545</v>
      </c>
      <c r="AC6900" s="103">
        <v>14601</v>
      </c>
    </row>
    <row r="6901" spans="1:29" ht="13" customHeight="1" x14ac:dyDescent="0.2">
      <c r="A6901" s="33" t="s">
        <v>8509</v>
      </c>
      <c r="B6901" s="33">
        <v>72</v>
      </c>
      <c r="C6901" s="33" t="s">
        <v>13</v>
      </c>
      <c r="D6901" s="33" t="s">
        <v>78</v>
      </c>
      <c r="F6901" s="94">
        <v>41794</v>
      </c>
      <c r="G6901" s="33" t="s">
        <v>8510</v>
      </c>
      <c r="H6901" s="33" t="s">
        <v>3047</v>
      </c>
      <c r="I6901" s="33" t="s">
        <v>224</v>
      </c>
      <c r="J6901" s="62" t="s">
        <v>8511</v>
      </c>
      <c r="K6901" s="33" t="s">
        <v>3047</v>
      </c>
      <c r="L6901" s="33" t="s">
        <v>4636</v>
      </c>
      <c r="M6901" s="1" t="s">
        <v>46287</v>
      </c>
      <c r="N6901" s="33" t="s">
        <v>20</v>
      </c>
      <c r="O6901" s="33" t="s">
        <v>8512</v>
      </c>
      <c r="P6901" s="33" t="s">
        <v>504</v>
      </c>
      <c r="Q6901" s="33" t="s">
        <v>29986</v>
      </c>
      <c r="R6901" s="39" t="s">
        <v>8513</v>
      </c>
      <c r="S6901" s="33" t="s">
        <v>509</v>
      </c>
      <c r="T6901" s="33" t="s">
        <v>21</v>
      </c>
      <c r="U6901" s="33" t="s">
        <v>26682</v>
      </c>
      <c r="AA6901" s="33" t="s">
        <v>42842</v>
      </c>
      <c r="AB6901" s="33">
        <v>1547</v>
      </c>
      <c r="AC6901" s="103">
        <v>14603</v>
      </c>
    </row>
    <row r="6902" spans="1:29" ht="13" customHeight="1" x14ac:dyDescent="0.2">
      <c r="A6902" s="33" t="s">
        <v>8529</v>
      </c>
      <c r="B6902" s="33">
        <v>56</v>
      </c>
      <c r="C6902" s="33" t="s">
        <v>13</v>
      </c>
      <c r="D6902" s="33" t="s">
        <v>30</v>
      </c>
      <c r="F6902" s="94">
        <v>41794</v>
      </c>
      <c r="G6902" s="33" t="s">
        <v>8530</v>
      </c>
      <c r="H6902" s="33" t="s">
        <v>8531</v>
      </c>
      <c r="I6902" s="33" t="s">
        <v>336</v>
      </c>
      <c r="J6902" s="62" t="s">
        <v>8532</v>
      </c>
      <c r="K6902" s="33" t="s">
        <v>8531</v>
      </c>
      <c r="L6902" s="33" t="s">
        <v>8533</v>
      </c>
      <c r="M6902" s="1" t="s">
        <v>48545</v>
      </c>
      <c r="N6902" s="33" t="s">
        <v>20</v>
      </c>
      <c r="O6902" s="33" t="s">
        <v>18974</v>
      </c>
      <c r="P6902" s="33" t="s">
        <v>947</v>
      </c>
      <c r="Q6902" s="33" t="s">
        <v>29986</v>
      </c>
      <c r="R6902" s="39" t="s">
        <v>18973</v>
      </c>
      <c r="S6902" s="33" t="s">
        <v>22</v>
      </c>
      <c r="T6902" s="33" t="s">
        <v>45897</v>
      </c>
      <c r="U6902" s="33" t="s">
        <v>42906</v>
      </c>
      <c r="AA6902" s="33" t="s">
        <v>42843</v>
      </c>
      <c r="AB6902" s="33">
        <v>1548</v>
      </c>
      <c r="AC6902" s="103">
        <v>14602</v>
      </c>
    </row>
    <row r="6903" spans="1:29" ht="13" customHeight="1" x14ac:dyDescent="0.2">
      <c r="A6903" s="33" t="s">
        <v>8534</v>
      </c>
      <c r="B6903" s="91">
        <v>18</v>
      </c>
      <c r="C6903" s="33" t="s">
        <v>102</v>
      </c>
      <c r="D6903" s="33" t="s">
        <v>41</v>
      </c>
      <c r="E6903" s="33" t="s">
        <v>8535</v>
      </c>
      <c r="F6903" s="94">
        <v>41793</v>
      </c>
      <c r="G6903" s="33" t="s">
        <v>8536</v>
      </c>
      <c r="H6903" s="33" t="s">
        <v>8537</v>
      </c>
      <c r="I6903" s="33" t="s">
        <v>38</v>
      </c>
      <c r="J6903" s="62" t="s">
        <v>8538</v>
      </c>
      <c r="K6903" s="33" t="s">
        <v>4256</v>
      </c>
      <c r="L6903" s="33" t="s">
        <v>17114</v>
      </c>
      <c r="M6903" s="1" t="s">
        <v>46042</v>
      </c>
      <c r="N6903" s="33" t="s">
        <v>20</v>
      </c>
      <c r="O6903" s="33" t="s">
        <v>8539</v>
      </c>
      <c r="P6903" s="33" t="s">
        <v>22</v>
      </c>
      <c r="Q6903" s="33" t="s">
        <v>29986</v>
      </c>
      <c r="R6903" s="39" t="s">
        <v>8540</v>
      </c>
      <c r="S6903" s="33" t="s">
        <v>509</v>
      </c>
      <c r="T6903" s="33" t="s">
        <v>21</v>
      </c>
      <c r="U6903" s="33" t="s">
        <v>26682</v>
      </c>
      <c r="AA6903" s="33" t="s">
        <v>42844</v>
      </c>
      <c r="AB6903" s="33">
        <v>1543</v>
      </c>
      <c r="AC6903" s="103">
        <v>14597</v>
      </c>
    </row>
    <row r="6904" spans="1:29" ht="13" customHeight="1" x14ac:dyDescent="0.2">
      <c r="A6904" s="33" t="s">
        <v>8550</v>
      </c>
      <c r="B6904" s="33">
        <v>21</v>
      </c>
      <c r="C6904" s="33" t="s">
        <v>13</v>
      </c>
      <c r="D6904" s="33" t="s">
        <v>30</v>
      </c>
      <c r="E6904" s="33" t="s">
        <v>8551</v>
      </c>
      <c r="F6904" s="94">
        <v>41792</v>
      </c>
      <c r="G6904" s="33" t="s">
        <v>8552</v>
      </c>
      <c r="H6904" s="33" t="s">
        <v>8553</v>
      </c>
      <c r="I6904" s="33" t="s">
        <v>337</v>
      </c>
      <c r="J6904" s="62" t="s">
        <v>8554</v>
      </c>
      <c r="K6904" s="33" t="s">
        <v>8555</v>
      </c>
      <c r="L6904" s="33" t="s">
        <v>8556</v>
      </c>
      <c r="M6904" s="1" t="s">
        <v>46234</v>
      </c>
      <c r="N6904" s="33" t="s">
        <v>20</v>
      </c>
      <c r="O6904" s="33" t="s">
        <v>8557</v>
      </c>
      <c r="P6904" s="33" t="s">
        <v>947</v>
      </c>
      <c r="Q6904" s="33" t="s">
        <v>29986</v>
      </c>
      <c r="R690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04" s="33" t="s">
        <v>93</v>
      </c>
      <c r="T6904" s="33" t="s">
        <v>21</v>
      </c>
      <c r="U6904" s="33" t="s">
        <v>26689</v>
      </c>
      <c r="AA6904" s="33" t="s">
        <v>42842</v>
      </c>
      <c r="AB6904" s="33">
        <v>1541</v>
      </c>
      <c r="AC6904" s="103">
        <v>14593</v>
      </c>
    </row>
    <row r="6905" spans="1:29" ht="13" customHeight="1" x14ac:dyDescent="0.2">
      <c r="A6905" s="33" t="s">
        <v>8541</v>
      </c>
      <c r="B6905" s="33">
        <v>34</v>
      </c>
      <c r="C6905" s="33" t="s">
        <v>13</v>
      </c>
      <c r="D6905" s="33" t="s">
        <v>78</v>
      </c>
      <c r="E6905" s="33" t="s">
        <v>8542</v>
      </c>
      <c r="F6905" s="94">
        <v>41792</v>
      </c>
      <c r="G6905" s="33" t="s">
        <v>8543</v>
      </c>
      <c r="H6905" s="33" t="s">
        <v>372</v>
      </c>
      <c r="I6905" s="33" t="s">
        <v>373</v>
      </c>
      <c r="J6905" s="62" t="s">
        <v>1816</v>
      </c>
      <c r="K6905" s="33" t="s">
        <v>847</v>
      </c>
      <c r="L6905" s="33" t="s">
        <v>1817</v>
      </c>
      <c r="M6905" s="1" t="s">
        <v>47998</v>
      </c>
      <c r="N6905" s="33" t="s">
        <v>20</v>
      </c>
      <c r="O6905" s="33" t="s">
        <v>8544</v>
      </c>
      <c r="P6905" s="33" t="s">
        <v>947</v>
      </c>
      <c r="Q6905" s="33" t="s">
        <v>29986</v>
      </c>
      <c r="R6905" s="39" t="str">
        <f>HYPERLINK("http://6abc.com/news/officer-released-from-hospital-suspect-dead-in-chester/89060/","http://6abc.com/news/officer-released-from-hospital-suspect-dead-in-chester/89060/")</f>
        <v>http://6abc.com/news/officer-released-from-hospital-suspect-dead-in-chester/89060/</v>
      </c>
      <c r="S6905" s="33" t="s">
        <v>93</v>
      </c>
      <c r="T6905" s="33" t="s">
        <v>21</v>
      </c>
      <c r="U6905" s="33" t="s">
        <v>26689</v>
      </c>
      <c r="AA6905" s="33" t="s">
        <v>42844</v>
      </c>
      <c r="AB6905" s="33">
        <v>1540</v>
      </c>
      <c r="AC6905" s="103">
        <v>14594</v>
      </c>
    </row>
    <row r="6906" spans="1:29" ht="13" customHeight="1" x14ac:dyDescent="0.2">
      <c r="A6906" s="33" t="s">
        <v>8545</v>
      </c>
      <c r="B6906" s="33">
        <v>52</v>
      </c>
      <c r="C6906" s="33" t="s">
        <v>102</v>
      </c>
      <c r="D6906" s="33" t="s">
        <v>30</v>
      </c>
      <c r="F6906" s="94">
        <v>41792</v>
      </c>
      <c r="G6906" s="33" t="s">
        <v>8546</v>
      </c>
      <c r="H6906" s="33" t="s">
        <v>1661</v>
      </c>
      <c r="I6906" s="33" t="s">
        <v>25</v>
      </c>
      <c r="J6906" s="62" t="s">
        <v>8547</v>
      </c>
      <c r="K6906" s="33" t="s">
        <v>1661</v>
      </c>
      <c r="L6906" s="33" t="s">
        <v>1662</v>
      </c>
      <c r="M6906" s="1" t="s">
        <v>45960</v>
      </c>
      <c r="N6906" s="33" t="s">
        <v>20</v>
      </c>
      <c r="O6906" s="33" t="s">
        <v>8548</v>
      </c>
      <c r="P6906" s="33" t="s">
        <v>947</v>
      </c>
      <c r="Q6906" s="33" t="s">
        <v>29986</v>
      </c>
      <c r="R6906" s="39" t="s">
        <v>8549</v>
      </c>
      <c r="S6906" s="33" t="s">
        <v>509</v>
      </c>
      <c r="T6906" s="33" t="s">
        <v>21</v>
      </c>
      <c r="U6906" s="33" t="s">
        <v>26689</v>
      </c>
      <c r="AA6906" s="33" t="s">
        <v>42843</v>
      </c>
      <c r="AB6906" s="33">
        <v>1539</v>
      </c>
      <c r="AC6906" s="103">
        <v>14595</v>
      </c>
    </row>
    <row r="6907" spans="1:29" ht="13" customHeight="1" x14ac:dyDescent="0.2">
      <c r="A6907" s="33" t="s">
        <v>8558</v>
      </c>
      <c r="B6907" s="33">
        <v>22</v>
      </c>
      <c r="C6907" s="33" t="s">
        <v>13</v>
      </c>
      <c r="D6907" s="33" t="s">
        <v>30</v>
      </c>
      <c r="E6907" s="33" t="s">
        <v>8559</v>
      </c>
      <c r="F6907" s="94">
        <v>41792</v>
      </c>
      <c r="G6907" s="33" t="s">
        <v>8560</v>
      </c>
      <c r="H6907" s="33" t="s">
        <v>8561</v>
      </c>
      <c r="I6907" s="33" t="s">
        <v>25</v>
      </c>
      <c r="J6907" s="62" t="s">
        <v>8562</v>
      </c>
      <c r="K6907" s="33" t="s">
        <v>26</v>
      </c>
      <c r="L6907" s="33" t="s">
        <v>27</v>
      </c>
      <c r="M6907" s="1" t="s">
        <v>46817</v>
      </c>
      <c r="N6907" s="33" t="s">
        <v>20</v>
      </c>
      <c r="O6907" s="33" t="s">
        <v>8563</v>
      </c>
      <c r="P6907" s="33" t="s">
        <v>947</v>
      </c>
      <c r="Q6907" s="33" t="s">
        <v>29986</v>
      </c>
      <c r="R6907"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07" s="33" t="s">
        <v>22</v>
      </c>
      <c r="T6907" s="33" t="s">
        <v>45897</v>
      </c>
      <c r="U6907" s="51" t="s">
        <v>49804</v>
      </c>
      <c r="AA6907" s="33" t="s">
        <v>42844</v>
      </c>
      <c r="AB6907" s="33">
        <v>1542</v>
      </c>
      <c r="AC6907" s="103">
        <v>14592</v>
      </c>
    </row>
    <row r="6908" spans="1:29" ht="13" customHeight="1" x14ac:dyDescent="0.2">
      <c r="A6908" s="1" t="s">
        <v>8564</v>
      </c>
      <c r="B6908" s="33">
        <v>52</v>
      </c>
      <c r="C6908" s="33" t="s">
        <v>13</v>
      </c>
      <c r="D6908" s="1" t="s">
        <v>23</v>
      </c>
      <c r="F6908" s="94">
        <v>41791</v>
      </c>
      <c r="G6908" s="33" t="s">
        <v>8565</v>
      </c>
      <c r="H6908" s="33" t="s">
        <v>4899</v>
      </c>
      <c r="I6908" s="33" t="s">
        <v>336</v>
      </c>
      <c r="J6908" s="62" t="s">
        <v>8566</v>
      </c>
      <c r="K6908" s="33" t="s">
        <v>992</v>
      </c>
      <c r="L6908" s="33" t="s">
        <v>42910</v>
      </c>
      <c r="M6908" s="1" t="s">
        <v>48952</v>
      </c>
      <c r="N6908" s="33" t="s">
        <v>20</v>
      </c>
      <c r="O6908" s="33" t="s">
        <v>8567</v>
      </c>
      <c r="P6908" s="33" t="s">
        <v>947</v>
      </c>
      <c r="Q6908" s="33" t="s">
        <v>29986</v>
      </c>
      <c r="R6908" s="39" t="s">
        <v>8568</v>
      </c>
      <c r="S6908" s="33" t="s">
        <v>22</v>
      </c>
      <c r="T6908" s="33" t="s">
        <v>21</v>
      </c>
      <c r="U6908" s="33" t="s">
        <v>26689</v>
      </c>
      <c r="AA6908" s="33" t="s">
        <v>42843</v>
      </c>
      <c r="AB6908" s="33">
        <v>1538</v>
      </c>
      <c r="AC6908" s="103">
        <v>14589</v>
      </c>
    </row>
    <row r="6909" spans="1:29" ht="13" customHeight="1" x14ac:dyDescent="0.2">
      <c r="A6909" s="33" t="s">
        <v>8585</v>
      </c>
      <c r="B6909" s="33">
        <v>44</v>
      </c>
      <c r="C6909" s="33" t="s">
        <v>13</v>
      </c>
      <c r="D6909" s="33" t="s">
        <v>78</v>
      </c>
      <c r="E6909" s="33" t="s">
        <v>8586</v>
      </c>
      <c r="F6909" s="94">
        <v>41790</v>
      </c>
      <c r="G6909" s="33" t="s">
        <v>8587</v>
      </c>
      <c r="H6909" s="33" t="s">
        <v>8588</v>
      </c>
      <c r="I6909" s="33" t="s">
        <v>74</v>
      </c>
      <c r="J6909" s="62" t="s">
        <v>8589</v>
      </c>
      <c r="K6909" s="33" t="s">
        <v>8590</v>
      </c>
      <c r="L6909" s="33" t="s">
        <v>8591</v>
      </c>
      <c r="M6909" s="1" t="s">
        <v>46071</v>
      </c>
      <c r="N6909" s="33" t="s">
        <v>20</v>
      </c>
      <c r="O6909" s="33" t="s">
        <v>8592</v>
      </c>
      <c r="P6909" s="33" t="s">
        <v>504</v>
      </c>
      <c r="Q6909" s="33" t="s">
        <v>29986</v>
      </c>
      <c r="R6909" s="39" t="str">
        <f>HYPERLINK("http://patersontimes.com/2014/05/31/armed-city-man-killed-by-city-detective-on-montgomery-street/","http://patersontimes.com/2014/05/31/armed-city-man-killed-by-city-detective-on-montgomery-street/")</f>
        <v>http://patersontimes.com/2014/05/31/armed-city-man-killed-by-city-detective-on-montgomery-street/</v>
      </c>
      <c r="S6909" s="33" t="s">
        <v>93</v>
      </c>
      <c r="T6909" s="33" t="s">
        <v>21</v>
      </c>
      <c r="U6909" s="33" t="s">
        <v>26689</v>
      </c>
      <c r="AA6909" s="33" t="s">
        <v>42842</v>
      </c>
      <c r="AB6909" s="33">
        <v>1534</v>
      </c>
      <c r="AC6909" s="103">
        <v>14583</v>
      </c>
    </row>
    <row r="6910" spans="1:29" ht="13" customHeight="1" x14ac:dyDescent="0.2">
      <c r="A6910" s="33" t="s">
        <v>8593</v>
      </c>
      <c r="B6910" s="33">
        <v>64</v>
      </c>
      <c r="C6910" s="33" t="s">
        <v>13</v>
      </c>
      <c r="D6910" s="33" t="s">
        <v>30</v>
      </c>
      <c r="E6910" s="33" t="s">
        <v>8594</v>
      </c>
      <c r="F6910" s="94">
        <v>41790</v>
      </c>
      <c r="G6910" s="33" t="s">
        <v>8595</v>
      </c>
      <c r="H6910" s="33" t="s">
        <v>2150</v>
      </c>
      <c r="I6910" s="33" t="s">
        <v>429</v>
      </c>
      <c r="J6910" s="62" t="s">
        <v>8596</v>
      </c>
      <c r="K6910" s="33" t="s">
        <v>1393</v>
      </c>
      <c r="L6910" s="33" t="s">
        <v>8597</v>
      </c>
      <c r="M6910" s="1" t="s">
        <v>48546</v>
      </c>
      <c r="N6910" s="33" t="s">
        <v>20</v>
      </c>
      <c r="O6910" s="33" t="s">
        <v>8598</v>
      </c>
      <c r="P6910" s="33" t="s">
        <v>42395</v>
      </c>
      <c r="Q6910" s="33" t="s">
        <v>29986</v>
      </c>
      <c r="R6910" s="39" t="s">
        <v>8599</v>
      </c>
      <c r="S6910" s="33" t="s">
        <v>22</v>
      </c>
      <c r="T6910" s="33" t="s">
        <v>21</v>
      </c>
      <c r="U6910" s="33" t="s">
        <v>26689</v>
      </c>
      <c r="AA6910" s="33" t="s">
        <v>42844</v>
      </c>
      <c r="AB6910" s="33">
        <v>1535</v>
      </c>
      <c r="AC6910" s="103">
        <v>14587</v>
      </c>
    </row>
    <row r="6911" spans="1:29" ht="13" customHeight="1" x14ac:dyDescent="0.2">
      <c r="A6911" s="33" t="s">
        <v>8569</v>
      </c>
      <c r="B6911" s="33">
        <v>33</v>
      </c>
      <c r="C6911" s="33" t="s">
        <v>13</v>
      </c>
      <c r="D6911" s="33" t="s">
        <v>78</v>
      </c>
      <c r="E6911" s="33" t="s">
        <v>8570</v>
      </c>
      <c r="F6911" s="94">
        <v>41790</v>
      </c>
      <c r="G6911" s="33" t="s">
        <v>8571</v>
      </c>
      <c r="H6911" s="33" t="s">
        <v>8572</v>
      </c>
      <c r="I6911" s="33" t="s">
        <v>337</v>
      </c>
      <c r="J6911" s="62" t="s">
        <v>8573</v>
      </c>
      <c r="K6911" s="33" t="s">
        <v>8574</v>
      </c>
      <c r="L6911" s="33" t="s">
        <v>42344</v>
      </c>
      <c r="M6911" s="1" t="s">
        <v>48547</v>
      </c>
      <c r="N6911" s="33" t="s">
        <v>20</v>
      </c>
      <c r="O6911" s="33" t="s">
        <v>8575</v>
      </c>
      <c r="P6911" s="33" t="s">
        <v>947</v>
      </c>
      <c r="Q6911" s="33" t="s">
        <v>29986</v>
      </c>
      <c r="R6911" s="39" t="s">
        <v>8576</v>
      </c>
      <c r="S6911" s="33" t="s">
        <v>93</v>
      </c>
      <c r="T6911" s="33" t="s">
        <v>28</v>
      </c>
      <c r="U6911" s="33" t="s">
        <v>26487</v>
      </c>
      <c r="AA6911" s="33" t="s">
        <v>42843</v>
      </c>
      <c r="AB6911" s="33">
        <v>1536</v>
      </c>
      <c r="AC6911" s="103">
        <v>14584</v>
      </c>
    </row>
    <row r="6912" spans="1:29" ht="13" customHeight="1" x14ac:dyDescent="0.2">
      <c r="A6912" s="33" t="s">
        <v>8577</v>
      </c>
      <c r="B6912" s="33">
        <v>22</v>
      </c>
      <c r="C6912" s="33" t="s">
        <v>13</v>
      </c>
      <c r="D6912" s="33" t="s">
        <v>78</v>
      </c>
      <c r="E6912" s="33" t="s">
        <v>8578</v>
      </c>
      <c r="F6912" s="94">
        <v>41790</v>
      </c>
      <c r="G6912" s="33" t="s">
        <v>8579</v>
      </c>
      <c r="H6912" s="33" t="s">
        <v>8580</v>
      </c>
      <c r="I6912" s="33" t="s">
        <v>336</v>
      </c>
      <c r="J6912" s="62" t="s">
        <v>8581</v>
      </c>
      <c r="K6912" s="33" t="s">
        <v>8582</v>
      </c>
      <c r="L6912" s="33" t="s">
        <v>8583</v>
      </c>
      <c r="M6912" s="1" t="s">
        <v>48548</v>
      </c>
      <c r="N6912" s="33" t="s">
        <v>20</v>
      </c>
      <c r="O6912" s="33" t="s">
        <v>8584</v>
      </c>
      <c r="P6912" s="33" t="s">
        <v>22</v>
      </c>
      <c r="Q6912" s="33" t="s">
        <v>29986</v>
      </c>
      <c r="R6912"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12" s="33" t="s">
        <v>93</v>
      </c>
      <c r="T6912" s="33" t="s">
        <v>350</v>
      </c>
      <c r="U6912" s="33" t="s">
        <v>26775</v>
      </c>
      <c r="AA6912" s="33" t="s">
        <v>42843</v>
      </c>
      <c r="AB6912" s="33">
        <v>1537</v>
      </c>
      <c r="AC6912" s="103">
        <v>14586</v>
      </c>
    </row>
    <row r="6913" spans="1:29" ht="13" customHeight="1" x14ac:dyDescent="0.2">
      <c r="A6913" s="33" t="s">
        <v>8616</v>
      </c>
      <c r="B6913" s="33">
        <v>26</v>
      </c>
      <c r="C6913" s="33" t="s">
        <v>13</v>
      </c>
      <c r="D6913" s="33" t="s">
        <v>41</v>
      </c>
      <c r="F6913" s="94">
        <v>41789</v>
      </c>
      <c r="G6913" s="33" t="s">
        <v>8617</v>
      </c>
      <c r="H6913" s="33" t="s">
        <v>1773</v>
      </c>
      <c r="I6913" s="33" t="s">
        <v>38</v>
      </c>
      <c r="J6913" s="62" t="s">
        <v>8618</v>
      </c>
      <c r="K6913" s="33" t="s">
        <v>7108</v>
      </c>
      <c r="L6913" s="33" t="s">
        <v>1775</v>
      </c>
      <c r="M6913" s="1" t="s">
        <v>47676</v>
      </c>
      <c r="N6913" s="33" t="s">
        <v>20</v>
      </c>
      <c r="O6913" s="33" t="s">
        <v>8619</v>
      </c>
      <c r="P6913" s="33" t="s">
        <v>45771</v>
      </c>
      <c r="Q6913" s="33" t="s">
        <v>29986</v>
      </c>
      <c r="R6913" s="39" t="s">
        <v>8620</v>
      </c>
      <c r="S6913" s="33" t="s">
        <v>93</v>
      </c>
      <c r="T6913" s="33" t="s">
        <v>21</v>
      </c>
      <c r="U6913" s="33" t="s">
        <v>26682</v>
      </c>
      <c r="AA6913" s="33" t="s">
        <v>42844</v>
      </c>
      <c r="AB6913" s="33">
        <v>1531</v>
      </c>
      <c r="AC6913" s="103">
        <v>14581</v>
      </c>
    </row>
    <row r="6914" spans="1:29" ht="13" customHeight="1" x14ac:dyDescent="0.2">
      <c r="A6914" s="33" t="s">
        <v>8639</v>
      </c>
      <c r="B6914" s="33">
        <v>29</v>
      </c>
      <c r="C6914" s="33" t="s">
        <v>13</v>
      </c>
      <c r="D6914" s="33" t="s">
        <v>30</v>
      </c>
      <c r="E6914" s="33" t="s">
        <v>8640</v>
      </c>
      <c r="F6914" s="94">
        <v>41789</v>
      </c>
      <c r="G6914" s="33" t="s">
        <v>8641</v>
      </c>
      <c r="H6914" s="33" t="s">
        <v>3047</v>
      </c>
      <c r="I6914" s="33" t="s">
        <v>224</v>
      </c>
      <c r="J6914" s="62" t="s">
        <v>8642</v>
      </c>
      <c r="K6914" s="33" t="s">
        <v>3047</v>
      </c>
      <c r="L6914" s="33" t="s">
        <v>4636</v>
      </c>
      <c r="M6914" s="1" t="s">
        <v>46287</v>
      </c>
      <c r="N6914" s="33" t="s">
        <v>20</v>
      </c>
      <c r="O6914" s="33" t="s">
        <v>8643</v>
      </c>
      <c r="P6914" s="33" t="s">
        <v>947</v>
      </c>
      <c r="Q6914" s="33" t="s">
        <v>29986</v>
      </c>
      <c r="R6914" s="39" t="s">
        <v>8644</v>
      </c>
      <c r="S6914" s="33" t="s">
        <v>22</v>
      </c>
      <c r="T6914" s="33" t="s">
        <v>21</v>
      </c>
      <c r="U6914" s="33" t="s">
        <v>26689</v>
      </c>
      <c r="AA6914" s="33" t="s">
        <v>42844</v>
      </c>
      <c r="AB6914" s="33">
        <v>1530</v>
      </c>
      <c r="AC6914" s="103">
        <v>14576</v>
      </c>
    </row>
    <row r="6915" spans="1:29" ht="13" customHeight="1" x14ac:dyDescent="0.2">
      <c r="A6915" s="33" t="s">
        <v>8627</v>
      </c>
      <c r="B6915" s="33">
        <v>31</v>
      </c>
      <c r="C6915" s="33" t="s">
        <v>13</v>
      </c>
      <c r="D6915" s="33" t="s">
        <v>30</v>
      </c>
      <c r="E6915" s="33" t="s">
        <v>8628</v>
      </c>
      <c r="F6915" s="94">
        <v>41789</v>
      </c>
      <c r="G6915" s="33" t="s">
        <v>5780</v>
      </c>
      <c r="H6915" s="33" t="s">
        <v>604</v>
      </c>
      <c r="I6915" s="33" t="s">
        <v>249</v>
      </c>
      <c r="J6915" s="62" t="s">
        <v>8629</v>
      </c>
      <c r="K6915" s="33" t="s">
        <v>524</v>
      </c>
      <c r="L6915" s="33" t="s">
        <v>525</v>
      </c>
      <c r="M6915" s="1" t="s">
        <v>48881</v>
      </c>
      <c r="N6915" s="33" t="s">
        <v>20</v>
      </c>
      <c r="O6915" s="33" t="s">
        <v>8630</v>
      </c>
      <c r="P6915" s="33" t="s">
        <v>947</v>
      </c>
      <c r="Q6915" s="33" t="s">
        <v>29986</v>
      </c>
      <c r="R6915" s="39" t="s">
        <v>8631</v>
      </c>
      <c r="S6915" s="33" t="s">
        <v>93</v>
      </c>
      <c r="T6915" s="33" t="s">
        <v>21</v>
      </c>
      <c r="U6915" s="33" t="s">
        <v>26689</v>
      </c>
      <c r="AA6915" s="33" t="s">
        <v>42842</v>
      </c>
      <c r="AB6915" s="33">
        <v>1529</v>
      </c>
      <c r="AC6915" s="103">
        <v>14577</v>
      </c>
    </row>
    <row r="6916" spans="1:29" ht="13" customHeight="1" x14ac:dyDescent="0.2">
      <c r="A6916" s="33" t="s">
        <v>8604</v>
      </c>
      <c r="B6916" s="33">
        <v>36</v>
      </c>
      <c r="C6916" s="33" t="s">
        <v>13</v>
      </c>
      <c r="D6916" s="33" t="s">
        <v>78</v>
      </c>
      <c r="E6916" s="33" t="s">
        <v>8605</v>
      </c>
      <c r="F6916" s="94">
        <v>41789</v>
      </c>
      <c r="G6916" s="33" t="s">
        <v>8606</v>
      </c>
      <c r="H6916" s="33" t="s">
        <v>196</v>
      </c>
      <c r="I6916" s="33" t="s">
        <v>197</v>
      </c>
      <c r="J6916" s="62" t="s">
        <v>1507</v>
      </c>
      <c r="K6916" s="33" t="s">
        <v>389</v>
      </c>
      <c r="L6916" s="33" t="s">
        <v>198</v>
      </c>
      <c r="M6916" s="1" t="s">
        <v>46034</v>
      </c>
      <c r="N6916" s="33" t="s">
        <v>20</v>
      </c>
      <c r="O6916" s="33" t="s">
        <v>8607</v>
      </c>
      <c r="P6916" s="33" t="s">
        <v>947</v>
      </c>
      <c r="Q6916" s="33" t="s">
        <v>29986</v>
      </c>
      <c r="R6916" s="39" t="s">
        <v>8608</v>
      </c>
      <c r="S6916" s="33" t="s">
        <v>22</v>
      </c>
      <c r="T6916" s="33" t="s">
        <v>21</v>
      </c>
      <c r="U6916" s="33" t="s">
        <v>26689</v>
      </c>
      <c r="AA6916" s="33" t="s">
        <v>42842</v>
      </c>
      <c r="AB6916" s="33">
        <v>1526</v>
      </c>
      <c r="AC6916" s="103">
        <v>14578</v>
      </c>
    </row>
    <row r="6917" spans="1:29" ht="13" customHeight="1" x14ac:dyDescent="0.2">
      <c r="A6917" s="33" t="s">
        <v>8632</v>
      </c>
      <c r="B6917" s="33">
        <v>49</v>
      </c>
      <c r="C6917" s="33" t="s">
        <v>13</v>
      </c>
      <c r="D6917" s="33" t="s">
        <v>30</v>
      </c>
      <c r="E6917" s="33" t="s">
        <v>8633</v>
      </c>
      <c r="F6917" s="94">
        <v>41789</v>
      </c>
      <c r="G6917" s="33" t="s">
        <v>8634</v>
      </c>
      <c r="H6917" s="33" t="s">
        <v>8635</v>
      </c>
      <c r="I6917" s="33" t="s">
        <v>38</v>
      </c>
      <c r="J6917" s="62" t="s">
        <v>8636</v>
      </c>
      <c r="K6917" s="33" t="s">
        <v>1328</v>
      </c>
      <c r="L6917" s="33" t="s">
        <v>32315</v>
      </c>
      <c r="M6917" s="1" t="s">
        <v>47207</v>
      </c>
      <c r="N6917" s="33" t="s">
        <v>20</v>
      </c>
      <c r="O6917" s="33" t="s">
        <v>8637</v>
      </c>
      <c r="P6917" s="33" t="s">
        <v>947</v>
      </c>
      <c r="Q6917" s="33" t="s">
        <v>29986</v>
      </c>
      <c r="R6917" s="39" t="s">
        <v>8638</v>
      </c>
      <c r="S6917" s="33" t="s">
        <v>22</v>
      </c>
      <c r="T6917" s="33" t="s">
        <v>21</v>
      </c>
      <c r="U6917" s="33" t="s">
        <v>26689</v>
      </c>
      <c r="AA6917" s="33" t="s">
        <v>42844</v>
      </c>
      <c r="AB6917" s="33">
        <v>1528</v>
      </c>
      <c r="AC6917" s="103">
        <v>14580</v>
      </c>
    </row>
    <row r="6918" spans="1:29" ht="13" customHeight="1" x14ac:dyDescent="0.2">
      <c r="A6918" s="1" t="s">
        <v>8621</v>
      </c>
      <c r="B6918" s="33">
        <v>61</v>
      </c>
      <c r="C6918" s="33" t="s">
        <v>13</v>
      </c>
      <c r="D6918" s="1" t="s">
        <v>23</v>
      </c>
      <c r="F6918" s="94">
        <v>41789</v>
      </c>
      <c r="G6918" s="33" t="s">
        <v>8622</v>
      </c>
      <c r="H6918" s="33" t="s">
        <v>8623</v>
      </c>
      <c r="I6918" s="33" t="s">
        <v>293</v>
      </c>
      <c r="J6918" s="62" t="s">
        <v>8624</v>
      </c>
      <c r="K6918" s="33" t="s">
        <v>2309</v>
      </c>
      <c r="L6918" s="33" t="s">
        <v>3088</v>
      </c>
      <c r="M6918" s="1" t="s">
        <v>46058</v>
      </c>
      <c r="N6918" s="33" t="s">
        <v>20</v>
      </c>
      <c r="O6918" s="33" t="s">
        <v>8625</v>
      </c>
      <c r="P6918" s="33" t="s">
        <v>947</v>
      </c>
      <c r="Q6918" s="33" t="s">
        <v>29986</v>
      </c>
      <c r="R6918" s="39" t="s">
        <v>8626</v>
      </c>
      <c r="S6918" s="33" t="s">
        <v>22</v>
      </c>
      <c r="T6918" s="33" t="s">
        <v>21</v>
      </c>
      <c r="U6918" s="33" t="s">
        <v>26689</v>
      </c>
      <c r="AA6918" s="33" t="s">
        <v>42843</v>
      </c>
      <c r="AB6918" s="33">
        <v>1527</v>
      </c>
      <c r="AC6918" s="103">
        <v>14575</v>
      </c>
    </row>
    <row r="6919" spans="1:29" ht="13" customHeight="1" x14ac:dyDescent="0.2">
      <c r="A6919" s="33" t="s">
        <v>8600</v>
      </c>
      <c r="B6919" s="33">
        <v>20</v>
      </c>
      <c r="C6919" s="33" t="s">
        <v>13</v>
      </c>
      <c r="D6919" s="33" t="s">
        <v>78</v>
      </c>
      <c r="F6919" s="94">
        <v>41789</v>
      </c>
      <c r="G6919" s="33" t="s">
        <v>8601</v>
      </c>
      <c r="H6919" s="33" t="s">
        <v>5983</v>
      </c>
      <c r="I6919" s="33" t="s">
        <v>45</v>
      </c>
      <c r="J6919" s="62" t="s">
        <v>5984</v>
      </c>
      <c r="K6919" s="33" t="s">
        <v>2201</v>
      </c>
      <c r="L6919" s="33" t="s">
        <v>702</v>
      </c>
      <c r="M6919" s="1" t="s">
        <v>46276</v>
      </c>
      <c r="N6919" s="33" t="s">
        <v>20</v>
      </c>
      <c r="O6919" s="33" t="s">
        <v>8602</v>
      </c>
      <c r="P6919" s="33" t="s">
        <v>947</v>
      </c>
      <c r="Q6919" s="33" t="s">
        <v>29986</v>
      </c>
      <c r="R6919" s="39" t="s">
        <v>8603</v>
      </c>
      <c r="S6919" s="33" t="s">
        <v>93</v>
      </c>
      <c r="T6919" s="33" t="s">
        <v>45897</v>
      </c>
      <c r="U6919" s="33" t="s">
        <v>39851</v>
      </c>
      <c r="AA6919" s="33" t="s">
        <v>42844</v>
      </c>
      <c r="AB6919" s="33">
        <v>1532</v>
      </c>
      <c r="AC6919" s="103">
        <v>14579</v>
      </c>
    </row>
    <row r="6920" spans="1:29" ht="13" customHeight="1" x14ac:dyDescent="0.2">
      <c r="A6920" s="33" t="s">
        <v>8609</v>
      </c>
      <c r="B6920" s="33">
        <v>31</v>
      </c>
      <c r="C6920" s="33" t="s">
        <v>13</v>
      </c>
      <c r="D6920" s="33" t="s">
        <v>41</v>
      </c>
      <c r="E6920" s="33" t="s">
        <v>8610</v>
      </c>
      <c r="F6920" s="94">
        <v>41789</v>
      </c>
      <c r="G6920" s="33" t="s">
        <v>8611</v>
      </c>
      <c r="H6920" s="33" t="s">
        <v>8612</v>
      </c>
      <c r="I6920" s="33" t="s">
        <v>111</v>
      </c>
      <c r="J6920" s="62" t="s">
        <v>8613</v>
      </c>
      <c r="K6920" s="33" t="s">
        <v>516</v>
      </c>
      <c r="L6920" s="33" t="s">
        <v>4345</v>
      </c>
      <c r="M6920" s="1" t="s">
        <v>46425</v>
      </c>
      <c r="N6920" s="33" t="s">
        <v>20</v>
      </c>
      <c r="O6920" s="33" t="s">
        <v>8614</v>
      </c>
      <c r="P6920" s="33" t="s">
        <v>947</v>
      </c>
      <c r="Q6920" s="33" t="s">
        <v>29986</v>
      </c>
      <c r="R6920" s="39" t="s">
        <v>8615</v>
      </c>
      <c r="S6920" s="33" t="s">
        <v>93</v>
      </c>
      <c r="T6920" s="33" t="s">
        <v>45897</v>
      </c>
      <c r="U6920" s="51" t="s">
        <v>49804</v>
      </c>
      <c r="AA6920" s="33" t="s">
        <v>42844</v>
      </c>
      <c r="AB6920" s="33">
        <v>1533</v>
      </c>
      <c r="AC6920" s="103">
        <v>14582</v>
      </c>
    </row>
    <row r="6921" spans="1:29" ht="13" customHeight="1" x14ac:dyDescent="0.2">
      <c r="A6921" s="33" t="s">
        <v>8645</v>
      </c>
      <c r="B6921" s="33">
        <v>17</v>
      </c>
      <c r="C6921" s="33" t="s">
        <v>13</v>
      </c>
      <c r="D6921" s="33" t="s">
        <v>78</v>
      </c>
      <c r="E6921" s="33" t="s">
        <v>8646</v>
      </c>
      <c r="F6921" s="94">
        <v>41788</v>
      </c>
      <c r="G6921" s="33" t="s">
        <v>8647</v>
      </c>
      <c r="H6921" s="33" t="s">
        <v>976</v>
      </c>
      <c r="I6921" s="33" t="s">
        <v>18</v>
      </c>
      <c r="J6921" s="62" t="s">
        <v>8648</v>
      </c>
      <c r="K6921" s="33" t="s">
        <v>2382</v>
      </c>
      <c r="L6921" s="33" t="s">
        <v>8649</v>
      </c>
      <c r="M6921" s="1" t="s">
        <v>48549</v>
      </c>
      <c r="N6921" s="33" t="s">
        <v>20</v>
      </c>
      <c r="O6921" s="33" t="s">
        <v>8650</v>
      </c>
      <c r="P6921" s="33" t="s">
        <v>504</v>
      </c>
      <c r="Q6921" s="33" t="s">
        <v>29986</v>
      </c>
      <c r="R6921" s="39" t="s">
        <v>8651</v>
      </c>
      <c r="S6921" s="33" t="s">
        <v>22</v>
      </c>
      <c r="T6921" s="33" t="s">
        <v>21</v>
      </c>
      <c r="U6921" s="33" t="s">
        <v>26689</v>
      </c>
      <c r="AA6921" s="33" t="s">
        <v>42842</v>
      </c>
      <c r="AB6921" s="33">
        <v>1523</v>
      </c>
      <c r="AC6921" s="103">
        <v>14571</v>
      </c>
    </row>
    <row r="6922" spans="1:29" ht="13" customHeight="1" x14ac:dyDescent="0.2">
      <c r="A6922" s="33" t="s">
        <v>8658</v>
      </c>
      <c r="B6922" s="33">
        <v>22</v>
      </c>
      <c r="C6922" s="33" t="s">
        <v>13</v>
      </c>
      <c r="D6922" s="33" t="s">
        <v>30</v>
      </c>
      <c r="E6922" s="33" t="s">
        <v>8659</v>
      </c>
      <c r="F6922" s="94">
        <v>41788</v>
      </c>
      <c r="G6922" s="33" t="s">
        <v>8660</v>
      </c>
      <c r="H6922" s="33" t="s">
        <v>8661</v>
      </c>
      <c r="I6922" s="33" t="s">
        <v>38</v>
      </c>
      <c r="J6922" s="62" t="s">
        <v>8662</v>
      </c>
      <c r="K6922" s="33" t="s">
        <v>995</v>
      </c>
      <c r="L6922" s="33" t="s">
        <v>8663</v>
      </c>
      <c r="M6922" s="1" t="s">
        <v>47612</v>
      </c>
      <c r="N6922" s="33" t="s">
        <v>20</v>
      </c>
      <c r="O6922" s="33" t="s">
        <v>8664</v>
      </c>
      <c r="P6922" s="33" t="s">
        <v>45771</v>
      </c>
      <c r="Q6922" s="33" t="s">
        <v>29986</v>
      </c>
      <c r="R6922" s="39" t="s">
        <v>8665</v>
      </c>
      <c r="S6922" s="33" t="s">
        <v>509</v>
      </c>
      <c r="T6922" s="33" t="s">
        <v>21</v>
      </c>
      <c r="U6922" s="33" t="s">
        <v>26503</v>
      </c>
      <c r="AA6922" s="33" t="s">
        <v>42842</v>
      </c>
      <c r="AB6922" s="33">
        <v>1522</v>
      </c>
      <c r="AC6922" s="103">
        <v>14572</v>
      </c>
    </row>
    <row r="6923" spans="1:29" ht="13" customHeight="1" x14ac:dyDescent="0.2">
      <c r="A6923" s="33" t="s">
        <v>8652</v>
      </c>
      <c r="B6923" s="33">
        <v>18</v>
      </c>
      <c r="C6923" s="33" t="s">
        <v>13</v>
      </c>
      <c r="D6923" s="33" t="s">
        <v>78</v>
      </c>
      <c r="E6923" s="33" t="s">
        <v>8653</v>
      </c>
      <c r="F6923" s="94">
        <v>41788</v>
      </c>
      <c r="G6923" s="33" t="s">
        <v>8654</v>
      </c>
      <c r="H6923" s="33" t="s">
        <v>3199</v>
      </c>
      <c r="I6923" s="33" t="s">
        <v>55</v>
      </c>
      <c r="J6923" s="62" t="s">
        <v>8655</v>
      </c>
      <c r="K6923" s="33" t="s">
        <v>3201</v>
      </c>
      <c r="L6923" s="33" t="s">
        <v>3202</v>
      </c>
      <c r="M6923" s="1" t="s">
        <v>45982</v>
      </c>
      <c r="N6923" s="33" t="s">
        <v>20</v>
      </c>
      <c r="O6923" s="33" t="s">
        <v>8656</v>
      </c>
      <c r="P6923" s="33" t="s">
        <v>504</v>
      </c>
      <c r="Q6923" s="33" t="s">
        <v>29986</v>
      </c>
      <c r="R6923" s="39" t="s">
        <v>8657</v>
      </c>
      <c r="S6923" s="33" t="s">
        <v>901</v>
      </c>
      <c r="T6923" s="33" t="s">
        <v>28</v>
      </c>
      <c r="U6923" s="33" t="s">
        <v>26487</v>
      </c>
      <c r="AA6923" s="33" t="s">
        <v>42844</v>
      </c>
      <c r="AB6923" s="33">
        <v>1524</v>
      </c>
      <c r="AC6923" s="103">
        <v>14570</v>
      </c>
    </row>
    <row r="6924" spans="1:29" ht="13" customHeight="1" x14ac:dyDescent="0.2">
      <c r="A6924" s="33" t="s">
        <v>8666</v>
      </c>
      <c r="B6924" s="33">
        <v>45</v>
      </c>
      <c r="C6924" s="33" t="s">
        <v>13</v>
      </c>
      <c r="D6924" s="33" t="s">
        <v>30</v>
      </c>
      <c r="E6924" s="33" t="s">
        <v>8667</v>
      </c>
      <c r="F6924" s="94">
        <v>41788</v>
      </c>
      <c r="G6924" s="33" t="s">
        <v>8668</v>
      </c>
      <c r="H6924" s="33" t="s">
        <v>6006</v>
      </c>
      <c r="I6924" s="33" t="s">
        <v>297</v>
      </c>
      <c r="J6924" s="62" t="s">
        <v>8669</v>
      </c>
      <c r="K6924" s="33" t="s">
        <v>2666</v>
      </c>
      <c r="L6924" s="33" t="s">
        <v>107</v>
      </c>
      <c r="M6924" s="1" t="s">
        <v>45995</v>
      </c>
      <c r="N6924" s="33" t="s">
        <v>20</v>
      </c>
      <c r="O6924" s="33" t="s">
        <v>8670</v>
      </c>
      <c r="P6924" s="33" t="s">
        <v>504</v>
      </c>
      <c r="Q6924" s="33" t="s">
        <v>29986</v>
      </c>
      <c r="R6924" s="39" t="str">
        <f>HYPERLINK("http://www.tricities.com/news/article_0ec2ddf4-e749-11e3-a6a8-0017a43b2370.html","http://www.tricities.com/news/article_0ec2ddf4-e749-11e3-a6a8-0017a43b2370.html")</f>
        <v>http://www.tricities.com/news/article_0ec2ddf4-e749-11e3-a6a8-0017a43b2370.html</v>
      </c>
      <c r="S6924" s="33" t="s">
        <v>93</v>
      </c>
      <c r="T6924" s="33" t="s">
        <v>350</v>
      </c>
      <c r="U6924" s="33" t="s">
        <v>42859</v>
      </c>
      <c r="AA6924" s="33" t="s">
        <v>42844</v>
      </c>
      <c r="AB6924" s="33">
        <v>1525</v>
      </c>
      <c r="AC6924" s="103">
        <v>14569</v>
      </c>
    </row>
    <row r="6925" spans="1:29" ht="13" customHeight="1" x14ac:dyDescent="0.2">
      <c r="A6925" s="33" t="s">
        <v>8676</v>
      </c>
      <c r="B6925" s="33">
        <v>54</v>
      </c>
      <c r="C6925" s="33" t="s">
        <v>13</v>
      </c>
      <c r="D6925" s="33" t="s">
        <v>30</v>
      </c>
      <c r="F6925" s="94">
        <v>41787</v>
      </c>
      <c r="G6925" s="33" t="s">
        <v>8677</v>
      </c>
      <c r="H6925" s="33" t="s">
        <v>8678</v>
      </c>
      <c r="I6925" s="33" t="s">
        <v>399</v>
      </c>
      <c r="J6925" s="62" t="s">
        <v>8679</v>
      </c>
      <c r="K6925" s="33" t="s">
        <v>3019</v>
      </c>
      <c r="L6925" s="33" t="s">
        <v>36816</v>
      </c>
      <c r="M6925" s="1" t="s">
        <v>48550</v>
      </c>
      <c r="N6925" s="33" t="s">
        <v>20</v>
      </c>
      <c r="O6925" s="33" t="s">
        <v>8680</v>
      </c>
      <c r="P6925" s="33" t="s">
        <v>947</v>
      </c>
      <c r="Q6925" s="33" t="s">
        <v>29986</v>
      </c>
      <c r="R6925" s="39" t="s">
        <v>8681</v>
      </c>
      <c r="S6925" s="33" t="s">
        <v>93</v>
      </c>
      <c r="T6925" s="33" t="s">
        <v>21</v>
      </c>
      <c r="U6925" s="33" t="s">
        <v>26689</v>
      </c>
      <c r="AA6925" s="33" t="s">
        <v>42843</v>
      </c>
      <c r="AB6925" s="33">
        <v>1520</v>
      </c>
      <c r="AC6925" s="103">
        <v>14564</v>
      </c>
    </row>
    <row r="6926" spans="1:29" ht="13" customHeight="1" x14ac:dyDescent="0.2">
      <c r="A6926" s="33" t="s">
        <v>8671</v>
      </c>
      <c r="B6926" s="33">
        <v>20</v>
      </c>
      <c r="C6926" s="33" t="s">
        <v>13</v>
      </c>
      <c r="D6926" s="33" t="s">
        <v>78</v>
      </c>
      <c r="E6926" s="33" t="s">
        <v>8672</v>
      </c>
      <c r="F6926" s="94">
        <v>41787</v>
      </c>
      <c r="G6926" s="33" t="s">
        <v>8673</v>
      </c>
      <c r="H6926" s="33" t="s">
        <v>6067</v>
      </c>
      <c r="I6926" s="33" t="s">
        <v>618</v>
      </c>
      <c r="J6926" s="62" t="s">
        <v>6068</v>
      </c>
      <c r="K6926" s="33" t="s">
        <v>1104</v>
      </c>
      <c r="L6926" s="33" t="s">
        <v>1105</v>
      </c>
      <c r="M6926" s="1" t="s">
        <v>47505</v>
      </c>
      <c r="N6926" s="33" t="s">
        <v>20</v>
      </c>
      <c r="O6926" s="33" t="s">
        <v>8674</v>
      </c>
      <c r="P6926" s="33" t="s">
        <v>947</v>
      </c>
      <c r="Q6926" s="33" t="s">
        <v>29986</v>
      </c>
      <c r="R6926" s="39" t="s">
        <v>8675</v>
      </c>
      <c r="S6926" s="33" t="s">
        <v>93</v>
      </c>
      <c r="T6926" s="33" t="s">
        <v>350</v>
      </c>
      <c r="U6926" s="33" t="s">
        <v>26775</v>
      </c>
      <c r="AA6926" s="33" t="s">
        <v>42844</v>
      </c>
      <c r="AB6926" s="33">
        <v>1521</v>
      </c>
      <c r="AC6926" s="103">
        <v>14563</v>
      </c>
    </row>
    <row r="6927" spans="1:29" ht="13" customHeight="1" x14ac:dyDescent="0.2">
      <c r="A6927" s="33" t="s">
        <v>8690</v>
      </c>
      <c r="B6927" s="33">
        <v>29</v>
      </c>
      <c r="C6927" s="33" t="s">
        <v>13</v>
      </c>
      <c r="D6927" s="33" t="s">
        <v>30</v>
      </c>
      <c r="E6927" s="33" t="s">
        <v>8691</v>
      </c>
      <c r="F6927" s="94">
        <v>41786</v>
      </c>
      <c r="G6927" s="33" t="s">
        <v>8692</v>
      </c>
      <c r="H6927" s="33" t="s">
        <v>1459</v>
      </c>
      <c r="I6927" s="33" t="s">
        <v>55</v>
      </c>
      <c r="J6927" s="62" t="s">
        <v>1460</v>
      </c>
      <c r="K6927" s="33" t="s">
        <v>587</v>
      </c>
      <c r="L6927" s="33" t="s">
        <v>1461</v>
      </c>
      <c r="M6927" s="1" t="s">
        <v>46060</v>
      </c>
      <c r="N6927" s="33" t="s">
        <v>20</v>
      </c>
      <c r="O6927" s="33" t="s">
        <v>8693</v>
      </c>
      <c r="P6927" s="33" t="s">
        <v>504</v>
      </c>
      <c r="Q6927" s="33" t="s">
        <v>29986</v>
      </c>
      <c r="R6927" s="39" t="s">
        <v>8694</v>
      </c>
      <c r="S6927" s="33" t="s">
        <v>93</v>
      </c>
      <c r="T6927" s="33" t="s">
        <v>21</v>
      </c>
      <c r="U6927" s="33" t="s">
        <v>26689</v>
      </c>
      <c r="AA6927" s="33" t="s">
        <v>42842</v>
      </c>
      <c r="AB6927" s="33">
        <v>1518</v>
      </c>
      <c r="AC6927" s="103">
        <v>14561</v>
      </c>
    </row>
    <row r="6928" spans="1:29" ht="13" customHeight="1" x14ac:dyDescent="0.2">
      <c r="A6928" s="33" t="s">
        <v>8682</v>
      </c>
      <c r="B6928" s="33">
        <v>42</v>
      </c>
      <c r="C6928" s="33" t="s">
        <v>13</v>
      </c>
      <c r="D6928" s="33" t="s">
        <v>30</v>
      </c>
      <c r="E6928" s="33" t="s">
        <v>8683</v>
      </c>
      <c r="F6928" s="94">
        <v>41786</v>
      </c>
      <c r="G6928" s="33" t="s">
        <v>8684</v>
      </c>
      <c r="H6928" s="33" t="s">
        <v>8685</v>
      </c>
      <c r="I6928" s="33" t="s">
        <v>62</v>
      </c>
      <c r="J6928" s="62" t="s">
        <v>8686</v>
      </c>
      <c r="K6928" s="33" t="s">
        <v>3715</v>
      </c>
      <c r="L6928" s="33" t="s">
        <v>8687</v>
      </c>
      <c r="M6928" s="1" t="s">
        <v>48551</v>
      </c>
      <c r="N6928" s="33" t="s">
        <v>20</v>
      </c>
      <c r="O6928" s="33" t="s">
        <v>8688</v>
      </c>
      <c r="P6928" s="33" t="s">
        <v>504</v>
      </c>
      <c r="Q6928" s="33" t="s">
        <v>29986</v>
      </c>
      <c r="R6928" s="39" t="s">
        <v>8689</v>
      </c>
      <c r="S6928" s="33" t="s">
        <v>93</v>
      </c>
      <c r="T6928" s="33" t="s">
        <v>350</v>
      </c>
      <c r="U6928" s="33" t="s">
        <v>26775</v>
      </c>
      <c r="AA6928" s="33" t="s">
        <v>42843</v>
      </c>
      <c r="AB6928" s="33">
        <v>1519</v>
      </c>
      <c r="AC6928" s="103">
        <v>14559</v>
      </c>
    </row>
    <row r="6929" spans="1:29" ht="13" customHeight="1" x14ac:dyDescent="0.2">
      <c r="A6929" s="33" t="s">
        <v>8700</v>
      </c>
      <c r="B6929" s="33">
        <v>23</v>
      </c>
      <c r="C6929" s="33" t="s">
        <v>13</v>
      </c>
      <c r="D6929" s="33" t="s">
        <v>41</v>
      </c>
      <c r="E6929" s="33" t="s">
        <v>8701</v>
      </c>
      <c r="F6929" s="94">
        <v>41785</v>
      </c>
      <c r="G6929" s="33" t="s">
        <v>8702</v>
      </c>
      <c r="H6929" s="33" t="s">
        <v>448</v>
      </c>
      <c r="I6929" s="33" t="s">
        <v>38</v>
      </c>
      <c r="J6929" s="62" t="s">
        <v>8703</v>
      </c>
      <c r="K6929" s="33" t="s">
        <v>91</v>
      </c>
      <c r="L6929" s="33" t="s">
        <v>383</v>
      </c>
      <c r="M6929" s="1" t="s">
        <v>45973</v>
      </c>
      <c r="N6929" s="33" t="s">
        <v>20</v>
      </c>
      <c r="O6929" s="33" t="s">
        <v>8704</v>
      </c>
      <c r="P6929" s="33" t="s">
        <v>947</v>
      </c>
      <c r="Q6929" s="33" t="s">
        <v>29986</v>
      </c>
      <c r="R6929" s="39" t="s">
        <v>8705</v>
      </c>
      <c r="S6929" s="33" t="s">
        <v>93</v>
      </c>
      <c r="T6929" s="33" t="s">
        <v>21</v>
      </c>
      <c r="U6929" s="33" t="s">
        <v>26689</v>
      </c>
      <c r="AA6929" s="33" t="s">
        <v>42842</v>
      </c>
      <c r="AB6929" s="33">
        <v>1516</v>
      </c>
      <c r="AC6929" s="103">
        <v>14553</v>
      </c>
    </row>
    <row r="6930" spans="1:29" ht="13" customHeight="1" x14ac:dyDescent="0.2">
      <c r="A6930" s="33" t="s">
        <v>8695</v>
      </c>
      <c r="B6930" s="33">
        <v>45</v>
      </c>
      <c r="C6930" s="33" t="s">
        <v>13</v>
      </c>
      <c r="D6930" s="33" t="s">
        <v>78</v>
      </c>
      <c r="E6930" s="33" t="s">
        <v>8696</v>
      </c>
      <c r="F6930" s="94">
        <v>41785</v>
      </c>
      <c r="G6930" s="33" t="s">
        <v>8697</v>
      </c>
      <c r="H6930" s="33" t="s">
        <v>991</v>
      </c>
      <c r="I6930" s="33" t="s">
        <v>62</v>
      </c>
      <c r="J6930" s="62" t="s">
        <v>8698</v>
      </c>
      <c r="K6930" s="33" t="s">
        <v>992</v>
      </c>
      <c r="L6930" s="33" t="s">
        <v>5513</v>
      </c>
      <c r="M6930" s="1" t="s">
        <v>46546</v>
      </c>
      <c r="N6930" s="33" t="s">
        <v>20</v>
      </c>
      <c r="O6930" s="33" t="s">
        <v>8699</v>
      </c>
      <c r="P6930" s="33" t="s">
        <v>947</v>
      </c>
      <c r="Q6930" s="33" t="s">
        <v>29986</v>
      </c>
      <c r="R6930"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30" s="33" t="s">
        <v>22</v>
      </c>
      <c r="T6930" s="33" t="s">
        <v>21</v>
      </c>
      <c r="U6930" s="33" t="s">
        <v>26682</v>
      </c>
      <c r="AA6930" s="33" t="s">
        <v>42842</v>
      </c>
      <c r="AB6930" s="33">
        <v>1517</v>
      </c>
      <c r="AC6930" s="103">
        <v>14552</v>
      </c>
    </row>
    <row r="6931" spans="1:29" ht="13" customHeight="1" x14ac:dyDescent="0.2">
      <c r="A6931" s="33" t="s">
        <v>8713</v>
      </c>
      <c r="B6931" s="33">
        <v>26</v>
      </c>
      <c r="C6931" s="33" t="s">
        <v>13</v>
      </c>
      <c r="D6931" s="33" t="s">
        <v>30</v>
      </c>
      <c r="E6931" s="33" t="s">
        <v>8714</v>
      </c>
      <c r="F6931" s="94">
        <v>41784</v>
      </c>
      <c r="G6931" s="33" t="s">
        <v>8715</v>
      </c>
      <c r="H6931" s="33" t="s">
        <v>398</v>
      </c>
      <c r="I6931" s="33" t="s">
        <v>399</v>
      </c>
      <c r="J6931" s="62" t="s">
        <v>8716</v>
      </c>
      <c r="K6931" s="33" t="s">
        <v>401</v>
      </c>
      <c r="L6931" s="33" t="s">
        <v>402</v>
      </c>
      <c r="M6931" s="1" t="s">
        <v>45936</v>
      </c>
      <c r="N6931" s="33" t="s">
        <v>20</v>
      </c>
      <c r="O6931" s="33" t="s">
        <v>8717</v>
      </c>
      <c r="P6931" s="33" t="s">
        <v>947</v>
      </c>
      <c r="Q6931" s="33" t="s">
        <v>29986</v>
      </c>
      <c r="R6931" s="39" t="s">
        <v>8718</v>
      </c>
      <c r="S6931" s="33" t="s">
        <v>509</v>
      </c>
      <c r="T6931" s="33" t="s">
        <v>21</v>
      </c>
      <c r="U6931" s="33" t="s">
        <v>26689</v>
      </c>
      <c r="AA6931" s="33" t="s">
        <v>42842</v>
      </c>
      <c r="AB6931" s="33">
        <v>1514</v>
      </c>
      <c r="AC6931" s="103">
        <v>14550</v>
      </c>
    </row>
    <row r="6932" spans="1:29" ht="13" customHeight="1" x14ac:dyDescent="0.2">
      <c r="A6932" s="33" t="s">
        <v>8706</v>
      </c>
      <c r="B6932" s="33">
        <v>26</v>
      </c>
      <c r="C6932" s="33" t="s">
        <v>13</v>
      </c>
      <c r="D6932" s="33" t="s">
        <v>78</v>
      </c>
      <c r="E6932" s="33" t="s">
        <v>8707</v>
      </c>
      <c r="F6932" s="94">
        <v>41784</v>
      </c>
      <c r="G6932" s="33" t="s">
        <v>8708</v>
      </c>
      <c r="H6932" s="33" t="s">
        <v>8709</v>
      </c>
      <c r="I6932" s="33" t="s">
        <v>337</v>
      </c>
      <c r="J6932" s="62" t="s">
        <v>8710</v>
      </c>
      <c r="K6932" s="33" t="s">
        <v>8482</v>
      </c>
      <c r="L6932" s="33" t="s">
        <v>18438</v>
      </c>
      <c r="M6932" s="1" t="s">
        <v>46351</v>
      </c>
      <c r="N6932" s="33" t="s">
        <v>20</v>
      </c>
      <c r="O6932" s="33" t="s">
        <v>8711</v>
      </c>
      <c r="P6932" s="33" t="s">
        <v>504</v>
      </c>
      <c r="Q6932" s="33" t="s">
        <v>29986</v>
      </c>
      <c r="R6932" s="39" t="s">
        <v>8712</v>
      </c>
      <c r="S6932" s="33" t="s">
        <v>93</v>
      </c>
      <c r="T6932" s="33" t="s">
        <v>45897</v>
      </c>
      <c r="U6932" s="51" t="s">
        <v>49804</v>
      </c>
      <c r="AA6932" s="33" t="s">
        <v>42842</v>
      </c>
      <c r="AB6932" s="33">
        <v>1515</v>
      </c>
      <c r="AC6932" s="103">
        <v>14551</v>
      </c>
    </row>
    <row r="6933" spans="1:29" ht="13" customHeight="1" x14ac:dyDescent="0.2">
      <c r="A6933" s="33" t="s">
        <v>8732</v>
      </c>
      <c r="B6933" s="33">
        <v>17</v>
      </c>
      <c r="C6933" s="33" t="s">
        <v>13</v>
      </c>
      <c r="D6933" s="33" t="s">
        <v>41</v>
      </c>
      <c r="F6933" s="94">
        <v>41783</v>
      </c>
      <c r="G6933" s="33" t="s">
        <v>8733</v>
      </c>
      <c r="H6933" s="33" t="s">
        <v>8734</v>
      </c>
      <c r="I6933" s="33" t="s">
        <v>224</v>
      </c>
      <c r="J6933" s="62" t="s">
        <v>8735</v>
      </c>
      <c r="K6933" s="33" t="s">
        <v>8736</v>
      </c>
      <c r="L6933" s="33" t="s">
        <v>8737</v>
      </c>
      <c r="M6933" s="1" t="s">
        <v>48553</v>
      </c>
      <c r="N6933" s="33" t="s">
        <v>20</v>
      </c>
      <c r="O6933" s="33" t="s">
        <v>8738</v>
      </c>
      <c r="P6933" s="33" t="s">
        <v>49747</v>
      </c>
      <c r="Q6933" s="33" t="s">
        <v>29986</v>
      </c>
      <c r="R6933" s="39" t="s">
        <v>8739</v>
      </c>
      <c r="S6933" s="33" t="s">
        <v>509</v>
      </c>
      <c r="T6933" s="33" t="s">
        <v>21</v>
      </c>
      <c r="U6933" s="33" t="s">
        <v>26682</v>
      </c>
      <c r="AA6933" s="33" t="s">
        <v>42843</v>
      </c>
      <c r="AB6933" s="33">
        <v>1511</v>
      </c>
      <c r="AC6933" s="103">
        <v>14541</v>
      </c>
    </row>
    <row r="6934" spans="1:29" ht="13" customHeight="1" x14ac:dyDescent="0.2">
      <c r="A6934" s="33" t="s">
        <v>8724</v>
      </c>
      <c r="B6934" s="33">
        <v>27</v>
      </c>
      <c r="C6934" s="33" t="s">
        <v>13</v>
      </c>
      <c r="D6934" s="33" t="s">
        <v>78</v>
      </c>
      <c r="E6934" s="33" t="s">
        <v>8725</v>
      </c>
      <c r="F6934" s="94">
        <v>41783</v>
      </c>
      <c r="G6934" s="33" t="s">
        <v>8726</v>
      </c>
      <c r="H6934" s="33" t="s">
        <v>8727</v>
      </c>
      <c r="I6934" s="33" t="s">
        <v>392</v>
      </c>
      <c r="J6934" s="62" t="s">
        <v>8728</v>
      </c>
      <c r="K6934" s="33" t="s">
        <v>2281</v>
      </c>
      <c r="L6934" s="33" t="s">
        <v>8729</v>
      </c>
      <c r="M6934" s="1" t="s">
        <v>48552</v>
      </c>
      <c r="N6934" s="33" t="s">
        <v>20</v>
      </c>
      <c r="O6934" s="33" t="s">
        <v>8730</v>
      </c>
      <c r="P6934" s="33" t="s">
        <v>947</v>
      </c>
      <c r="Q6934" s="33" t="s">
        <v>29986</v>
      </c>
      <c r="R6934" s="39" t="s">
        <v>8731</v>
      </c>
      <c r="S6934" s="33" t="s">
        <v>901</v>
      </c>
      <c r="T6934" s="33" t="s">
        <v>21</v>
      </c>
      <c r="U6934" s="33" t="s">
        <v>26524</v>
      </c>
      <c r="AA6934" s="33" t="s">
        <v>42844</v>
      </c>
      <c r="AB6934" s="33">
        <v>1508</v>
      </c>
      <c r="AC6934" s="103">
        <v>14545</v>
      </c>
    </row>
    <row r="6935" spans="1:29" ht="13" customHeight="1" x14ac:dyDescent="0.2">
      <c r="A6935" s="33" t="s">
        <v>8745</v>
      </c>
      <c r="B6935" s="33">
        <v>49</v>
      </c>
      <c r="C6935" s="33" t="s">
        <v>13</v>
      </c>
      <c r="D6935" s="33" t="s">
        <v>30</v>
      </c>
      <c r="F6935" s="94">
        <v>41783</v>
      </c>
      <c r="G6935" s="33" t="s">
        <v>8746</v>
      </c>
      <c r="H6935" s="33" t="s">
        <v>8747</v>
      </c>
      <c r="I6935" s="33" t="s">
        <v>38</v>
      </c>
      <c r="J6935" s="62" t="s">
        <v>8748</v>
      </c>
      <c r="K6935" s="33" t="s">
        <v>629</v>
      </c>
      <c r="L6935" s="33" t="s">
        <v>690</v>
      </c>
      <c r="M6935" s="1" t="s">
        <v>45952</v>
      </c>
      <c r="N6935" s="33" t="s">
        <v>20</v>
      </c>
      <c r="O6935" s="33" t="s">
        <v>8749</v>
      </c>
      <c r="P6935" s="33" t="s">
        <v>947</v>
      </c>
      <c r="Q6935" s="33" t="s">
        <v>29986</v>
      </c>
      <c r="R6935" s="39" t="str">
        <f>HYPERLINK("http://www.bakersfieldnow.com/news/local/1-shot-killed-by-KC-deputy-in-Lebec-260562651.html","http://www.bakersfieldnow.com/news/local/1-shot-killed-by-KC-deputy-in-Lebec-260562651.html")</f>
        <v>http://www.bakersfieldnow.com/news/local/1-shot-killed-by-KC-deputy-in-Lebec-260562651.html</v>
      </c>
      <c r="S6935" s="33" t="s">
        <v>93</v>
      </c>
      <c r="T6935" s="33" t="s">
        <v>21</v>
      </c>
      <c r="U6935" s="33" t="s">
        <v>26682</v>
      </c>
      <c r="AA6935" s="33" t="s">
        <v>42843</v>
      </c>
      <c r="AB6935" s="33">
        <v>1512</v>
      </c>
      <c r="AC6935" s="103">
        <v>14543</v>
      </c>
    </row>
    <row r="6936" spans="1:29" ht="13" customHeight="1" x14ac:dyDescent="0.2">
      <c r="A6936" s="33" t="s">
        <v>8750</v>
      </c>
      <c r="B6936" s="33">
        <v>59</v>
      </c>
      <c r="C6936" s="33" t="s">
        <v>13</v>
      </c>
      <c r="D6936" s="33" t="s">
        <v>30</v>
      </c>
      <c r="E6936" s="33" t="s">
        <v>8751</v>
      </c>
      <c r="F6936" s="94">
        <v>41783</v>
      </c>
      <c r="G6936" s="33" t="s">
        <v>8752</v>
      </c>
      <c r="H6936" s="33" t="s">
        <v>8753</v>
      </c>
      <c r="I6936" s="33" t="s">
        <v>399</v>
      </c>
      <c r="J6936" s="62" t="s">
        <v>8754</v>
      </c>
      <c r="K6936" s="33" t="s">
        <v>5049</v>
      </c>
      <c r="L6936" s="33" t="s">
        <v>8755</v>
      </c>
      <c r="M6936" s="1" t="s">
        <v>47520</v>
      </c>
      <c r="N6936" s="33" t="s">
        <v>20</v>
      </c>
      <c r="O6936" s="33" t="s">
        <v>8756</v>
      </c>
      <c r="P6936" s="33" t="s">
        <v>45771</v>
      </c>
      <c r="Q6936" s="33" t="s">
        <v>29986</v>
      </c>
      <c r="R6936" s="39" t="s">
        <v>8757</v>
      </c>
      <c r="S6936" s="33" t="s">
        <v>93</v>
      </c>
      <c r="T6936" s="33" t="s">
        <v>21</v>
      </c>
      <c r="U6936" s="33" t="s">
        <v>26689</v>
      </c>
      <c r="AA6936" s="33" t="s">
        <v>42843</v>
      </c>
      <c r="AB6936" s="33">
        <v>1509</v>
      </c>
      <c r="AC6936" s="103">
        <v>14544</v>
      </c>
    </row>
    <row r="6937" spans="1:29" ht="13" customHeight="1" x14ac:dyDescent="0.2">
      <c r="A6937" s="33" t="s">
        <v>8719</v>
      </c>
      <c r="B6937" s="33">
        <v>62</v>
      </c>
      <c r="C6937" s="33" t="s">
        <v>13</v>
      </c>
      <c r="D6937" s="33" t="s">
        <v>78</v>
      </c>
      <c r="F6937" s="94">
        <v>41783</v>
      </c>
      <c r="G6937" s="33" t="s">
        <v>8720</v>
      </c>
      <c r="H6937" s="33" t="s">
        <v>80</v>
      </c>
      <c r="I6937" s="33" t="s">
        <v>37</v>
      </c>
      <c r="J6937" s="62" t="s">
        <v>8721</v>
      </c>
      <c r="K6937" s="33" t="s">
        <v>81</v>
      </c>
      <c r="L6937" s="33" t="s">
        <v>82</v>
      </c>
      <c r="M6937" s="1" t="s">
        <v>46250</v>
      </c>
      <c r="N6937" s="33" t="s">
        <v>20</v>
      </c>
      <c r="O6937" s="33" t="s">
        <v>8722</v>
      </c>
      <c r="P6937" s="33" t="s">
        <v>947</v>
      </c>
      <c r="Q6937" s="33" t="s">
        <v>29986</v>
      </c>
      <c r="R6937" s="39" t="s">
        <v>8723</v>
      </c>
      <c r="S6937" s="33" t="s">
        <v>22</v>
      </c>
      <c r="T6937" s="33" t="s">
        <v>21</v>
      </c>
      <c r="U6937" s="33" t="s">
        <v>26682</v>
      </c>
      <c r="AA6937" s="33" t="s">
        <v>42842</v>
      </c>
      <c r="AB6937" s="33">
        <v>1510</v>
      </c>
      <c r="AC6937" s="103">
        <v>14546</v>
      </c>
    </row>
    <row r="6938" spans="1:29" ht="13" customHeight="1" x14ac:dyDescent="0.2">
      <c r="A6938" s="33" t="s">
        <v>8740</v>
      </c>
      <c r="B6938" s="33">
        <v>54</v>
      </c>
      <c r="C6938" s="33" t="s">
        <v>13</v>
      </c>
      <c r="D6938" s="33" t="s">
        <v>41</v>
      </c>
      <c r="E6938" s="33" t="s">
        <v>8741</v>
      </c>
      <c r="F6938" s="94">
        <v>41783</v>
      </c>
      <c r="G6938" s="33" t="s">
        <v>8742</v>
      </c>
      <c r="H6938" s="33" t="s">
        <v>91</v>
      </c>
      <c r="I6938" s="33" t="s">
        <v>38</v>
      </c>
      <c r="J6938" s="62" t="s">
        <v>3589</v>
      </c>
      <c r="K6938" s="33" t="s">
        <v>91</v>
      </c>
      <c r="L6938" s="33" t="s">
        <v>92</v>
      </c>
      <c r="M6938" s="1" t="s">
        <v>45984</v>
      </c>
      <c r="N6938" s="33" t="s">
        <v>19153</v>
      </c>
      <c r="O6938" s="33" t="s">
        <v>8743</v>
      </c>
      <c r="P6938" s="33" t="s">
        <v>947</v>
      </c>
      <c r="Q6938" s="33" t="s">
        <v>29986</v>
      </c>
      <c r="R6938" s="39" t="s">
        <v>8744</v>
      </c>
      <c r="S6938" s="33" t="s">
        <v>509</v>
      </c>
      <c r="T6938" s="33" t="s">
        <v>45897</v>
      </c>
      <c r="U6938" s="51" t="s">
        <v>49804</v>
      </c>
      <c r="AA6938" s="33" t="s">
        <v>42842</v>
      </c>
      <c r="AB6938" s="33">
        <v>1513</v>
      </c>
      <c r="AC6938" s="103">
        <v>14542</v>
      </c>
    </row>
    <row r="6939" spans="1:29" ht="13" customHeight="1" x14ac:dyDescent="0.2">
      <c r="A6939" s="1" t="s">
        <v>8758</v>
      </c>
      <c r="B6939" s="33">
        <v>42</v>
      </c>
      <c r="C6939" s="33" t="s">
        <v>13</v>
      </c>
      <c r="D6939" s="1" t="s">
        <v>23</v>
      </c>
      <c r="F6939" s="94">
        <v>41782</v>
      </c>
      <c r="G6939" s="33" t="s">
        <v>8759</v>
      </c>
      <c r="H6939" s="33" t="s">
        <v>1531</v>
      </c>
      <c r="I6939" s="33" t="s">
        <v>38</v>
      </c>
      <c r="J6939" s="62" t="s">
        <v>1532</v>
      </c>
      <c r="K6939" s="33" t="s">
        <v>1533</v>
      </c>
      <c r="L6939" s="33" t="s">
        <v>1534</v>
      </c>
      <c r="M6939" s="1" t="s">
        <v>46607</v>
      </c>
      <c r="N6939" s="33" t="s">
        <v>20</v>
      </c>
      <c r="O6939" s="33" t="s">
        <v>8760</v>
      </c>
      <c r="P6939" s="33" t="s">
        <v>45771</v>
      </c>
      <c r="Q6939" s="33" t="s">
        <v>29986</v>
      </c>
      <c r="R6939" s="39" t="s">
        <v>8761</v>
      </c>
      <c r="S6939" s="33" t="s">
        <v>93</v>
      </c>
      <c r="T6939" s="33" t="s">
        <v>45897</v>
      </c>
      <c r="U6939" s="51" t="s">
        <v>49804</v>
      </c>
      <c r="AA6939" s="33" t="s">
        <v>42844</v>
      </c>
      <c r="AB6939" s="33">
        <v>1507</v>
      </c>
      <c r="AC6939" s="103">
        <v>14537</v>
      </c>
    </row>
    <row r="6940" spans="1:29" ht="13" customHeight="1" x14ac:dyDescent="0.2">
      <c r="A6940" s="33" t="s">
        <v>8762</v>
      </c>
      <c r="B6940" s="91">
        <v>37</v>
      </c>
      <c r="C6940" s="33" t="s">
        <v>13</v>
      </c>
      <c r="D6940" s="33" t="s">
        <v>41</v>
      </c>
      <c r="E6940" s="33" t="s">
        <v>8763</v>
      </c>
      <c r="F6940" s="94">
        <v>41781</v>
      </c>
      <c r="G6940" s="33" t="s">
        <v>8764</v>
      </c>
      <c r="H6940" s="33" t="s">
        <v>863</v>
      </c>
      <c r="I6940" s="33" t="s">
        <v>177</v>
      </c>
      <c r="J6940" s="62" t="s">
        <v>8765</v>
      </c>
      <c r="K6940" s="33" t="s">
        <v>430</v>
      </c>
      <c r="L6940" s="33" t="s">
        <v>4548</v>
      </c>
      <c r="M6940" s="1" t="s">
        <v>46140</v>
      </c>
      <c r="N6940" s="33" t="s">
        <v>20</v>
      </c>
      <c r="O6940" s="33" t="s">
        <v>8766</v>
      </c>
      <c r="P6940" s="33" t="s">
        <v>22</v>
      </c>
      <c r="Q6940" s="33" t="s">
        <v>29986</v>
      </c>
      <c r="R6940" s="39" t="s">
        <v>8767</v>
      </c>
      <c r="S6940" s="33" t="s">
        <v>93</v>
      </c>
      <c r="T6940" s="33" t="s">
        <v>21</v>
      </c>
      <c r="U6940" s="33" t="s">
        <v>26524</v>
      </c>
      <c r="AA6940" s="33" t="s">
        <v>42842</v>
      </c>
      <c r="AB6940" s="33">
        <v>1505</v>
      </c>
      <c r="AC6940" s="103">
        <v>14532</v>
      </c>
    </row>
    <row r="6941" spans="1:29" ht="13" customHeight="1" x14ac:dyDescent="0.2">
      <c r="A6941" s="33" t="s">
        <v>8768</v>
      </c>
      <c r="B6941" s="33">
        <v>34</v>
      </c>
      <c r="C6941" s="33" t="s">
        <v>13</v>
      </c>
      <c r="D6941" s="33" t="s">
        <v>30</v>
      </c>
      <c r="F6941" s="94">
        <v>41781</v>
      </c>
      <c r="G6941" s="33" t="s">
        <v>8769</v>
      </c>
      <c r="H6941" s="33" t="s">
        <v>8770</v>
      </c>
      <c r="I6941" s="33" t="s">
        <v>159</v>
      </c>
      <c r="J6941" s="62" t="s">
        <v>8771</v>
      </c>
      <c r="K6941" s="33" t="s">
        <v>8772</v>
      </c>
      <c r="L6941" s="33" t="s">
        <v>8773</v>
      </c>
      <c r="M6941" s="1" t="s">
        <v>48554</v>
      </c>
      <c r="N6941" s="33" t="s">
        <v>20</v>
      </c>
      <c r="O6941" s="33" t="s">
        <v>8774</v>
      </c>
      <c r="P6941" s="33" t="s">
        <v>504</v>
      </c>
      <c r="Q6941" s="33" t="s">
        <v>29986</v>
      </c>
      <c r="R6941" s="39" t="s">
        <v>8775</v>
      </c>
      <c r="S6941" s="33" t="s">
        <v>901</v>
      </c>
      <c r="T6941" s="33" t="s">
        <v>28</v>
      </c>
      <c r="U6941" s="33" t="s">
        <v>26487</v>
      </c>
      <c r="AA6941" s="33" t="s">
        <v>42843</v>
      </c>
      <c r="AB6941" s="33">
        <v>1506</v>
      </c>
      <c r="AC6941" s="103">
        <v>14534</v>
      </c>
    </row>
    <row r="6942" spans="1:29" ht="13" customHeight="1" x14ac:dyDescent="0.2">
      <c r="A6942" s="33" t="s">
        <v>8776</v>
      </c>
      <c r="B6942" s="33">
        <v>20</v>
      </c>
      <c r="C6942" s="33" t="s">
        <v>13</v>
      </c>
      <c r="D6942" s="33" t="s">
        <v>78</v>
      </c>
      <c r="E6942" s="33" t="s">
        <v>8777</v>
      </c>
      <c r="F6942" s="94">
        <v>41780</v>
      </c>
      <c r="G6942" s="33" t="s">
        <v>8778</v>
      </c>
      <c r="H6942" s="33" t="s">
        <v>994</v>
      </c>
      <c r="I6942" s="33" t="s">
        <v>55</v>
      </c>
      <c r="J6942" s="62" t="s">
        <v>8779</v>
      </c>
      <c r="K6942" s="33" t="s">
        <v>995</v>
      </c>
      <c r="L6942" s="33" t="s">
        <v>996</v>
      </c>
      <c r="M6942" s="1" t="s">
        <v>46233</v>
      </c>
      <c r="N6942" s="33" t="s">
        <v>20</v>
      </c>
      <c r="O6942" s="33" t="s">
        <v>8780</v>
      </c>
      <c r="P6942" s="33" t="s">
        <v>45771</v>
      </c>
      <c r="Q6942" s="33" t="s">
        <v>29986</v>
      </c>
      <c r="R6942" s="39" t="s">
        <v>8781</v>
      </c>
      <c r="S6942" s="33" t="s">
        <v>93</v>
      </c>
      <c r="T6942" s="33" t="s">
        <v>21</v>
      </c>
      <c r="U6942" s="33" t="s">
        <v>26689</v>
      </c>
      <c r="AA6942" s="33" t="s">
        <v>42844</v>
      </c>
      <c r="AB6942" s="33">
        <v>1502</v>
      </c>
      <c r="AC6942" s="103">
        <v>14531</v>
      </c>
    </row>
    <row r="6943" spans="1:29" ht="13" customHeight="1" x14ac:dyDescent="0.2">
      <c r="A6943" s="33" t="s">
        <v>8787</v>
      </c>
      <c r="B6943" s="33">
        <v>28</v>
      </c>
      <c r="C6943" s="33" t="s">
        <v>13</v>
      </c>
      <c r="D6943" s="33" t="s">
        <v>30</v>
      </c>
      <c r="E6943" s="33" t="s">
        <v>8788</v>
      </c>
      <c r="F6943" s="94">
        <v>41780</v>
      </c>
      <c r="G6943" s="33" t="s">
        <v>8789</v>
      </c>
      <c r="H6943" s="33" t="s">
        <v>515</v>
      </c>
      <c r="I6943" s="33" t="s">
        <v>111</v>
      </c>
      <c r="J6943" s="62" t="s">
        <v>6742</v>
      </c>
      <c r="K6943" s="33" t="s">
        <v>516</v>
      </c>
      <c r="L6943" s="33" t="s">
        <v>517</v>
      </c>
      <c r="M6943" s="1" t="s">
        <v>46078</v>
      </c>
      <c r="N6943" s="33" t="s">
        <v>20</v>
      </c>
      <c r="O6943" s="33" t="s">
        <v>8790</v>
      </c>
      <c r="P6943" s="33" t="s">
        <v>45771</v>
      </c>
      <c r="Q6943" s="33" t="s">
        <v>29986</v>
      </c>
      <c r="R6943" s="39" t="s">
        <v>8791</v>
      </c>
      <c r="S6943" s="33" t="s">
        <v>93</v>
      </c>
      <c r="T6943" s="33" t="s">
        <v>21</v>
      </c>
      <c r="U6943" s="33" t="s">
        <v>42884</v>
      </c>
      <c r="AA6943" s="33" t="s">
        <v>42842</v>
      </c>
      <c r="AB6943" s="33">
        <v>1504</v>
      </c>
      <c r="AC6943" s="103">
        <v>14528</v>
      </c>
    </row>
    <row r="6944" spans="1:29" ht="13" customHeight="1" x14ac:dyDescent="0.2">
      <c r="A6944" s="33" t="s">
        <v>8782</v>
      </c>
      <c r="B6944" s="33">
        <v>31</v>
      </c>
      <c r="C6944" s="33" t="s">
        <v>13</v>
      </c>
      <c r="D6944" s="33" t="s">
        <v>41</v>
      </c>
      <c r="E6944" s="33" t="s">
        <v>8783</v>
      </c>
      <c r="F6944" s="94">
        <v>41780</v>
      </c>
      <c r="G6944" s="33" t="s">
        <v>8784</v>
      </c>
      <c r="H6944" s="33" t="s">
        <v>1588</v>
      </c>
      <c r="I6944" s="33" t="s">
        <v>191</v>
      </c>
      <c r="J6944" s="62" t="s">
        <v>1589</v>
      </c>
      <c r="K6944" s="33" t="s">
        <v>1590</v>
      </c>
      <c r="L6944" s="33" t="s">
        <v>1591</v>
      </c>
      <c r="M6944" s="1" t="s">
        <v>46216</v>
      </c>
      <c r="N6944" s="33" t="s">
        <v>20</v>
      </c>
      <c r="O6944" s="33" t="s">
        <v>8785</v>
      </c>
      <c r="P6944" s="33" t="s">
        <v>504</v>
      </c>
      <c r="Q6944" s="33" t="s">
        <v>29986</v>
      </c>
      <c r="R6944" s="39" t="s">
        <v>8786</v>
      </c>
      <c r="S6944" s="33" t="s">
        <v>93</v>
      </c>
      <c r="T6944" s="33" t="s">
        <v>21</v>
      </c>
      <c r="U6944" s="33" t="s">
        <v>26689</v>
      </c>
      <c r="AA6944" s="33" t="s">
        <v>42844</v>
      </c>
      <c r="AB6944" s="33">
        <v>1503</v>
      </c>
      <c r="AC6944" s="103">
        <v>14529</v>
      </c>
    </row>
    <row r="6945" spans="1:29" ht="13" customHeight="1" x14ac:dyDescent="0.2">
      <c r="A6945" s="33" t="s">
        <v>8796</v>
      </c>
      <c r="B6945" s="33">
        <v>26</v>
      </c>
      <c r="C6945" s="33" t="s">
        <v>13</v>
      </c>
      <c r="D6945" s="33" t="s">
        <v>41</v>
      </c>
      <c r="E6945" s="33" t="s">
        <v>8797</v>
      </c>
      <c r="F6945" s="94">
        <v>41779</v>
      </c>
      <c r="G6945" s="33" t="s">
        <v>8798</v>
      </c>
      <c r="H6945" s="33" t="s">
        <v>182</v>
      </c>
      <c r="I6945" s="33" t="s">
        <v>38</v>
      </c>
      <c r="J6945" s="62" t="s">
        <v>8799</v>
      </c>
      <c r="K6945" s="33" t="s">
        <v>182</v>
      </c>
      <c r="L6945" s="33" t="s">
        <v>183</v>
      </c>
      <c r="M6945" s="1" t="s">
        <v>46155</v>
      </c>
      <c r="N6945" s="33" t="s">
        <v>20</v>
      </c>
      <c r="O6945" s="33" t="s">
        <v>8800</v>
      </c>
      <c r="P6945" s="33" t="s">
        <v>947</v>
      </c>
      <c r="Q6945" s="33" t="s">
        <v>29986</v>
      </c>
      <c r="R6945" s="39" t="s">
        <v>8801</v>
      </c>
      <c r="S6945" s="33" t="s">
        <v>901</v>
      </c>
      <c r="T6945" s="33" t="s">
        <v>21</v>
      </c>
      <c r="U6945" s="33" t="s">
        <v>26682</v>
      </c>
      <c r="AA6945" s="33" t="s">
        <v>42842</v>
      </c>
      <c r="AB6945" s="33">
        <v>1501</v>
      </c>
      <c r="AC6945" s="103">
        <v>14525</v>
      </c>
    </row>
    <row r="6946" spans="1:29" ht="13" customHeight="1" x14ac:dyDescent="0.2">
      <c r="A6946" s="1" t="s">
        <v>8802</v>
      </c>
      <c r="B6946" s="33">
        <v>27</v>
      </c>
      <c r="C6946" s="33" t="s">
        <v>102</v>
      </c>
      <c r="D6946" s="1" t="s">
        <v>23</v>
      </c>
      <c r="F6946" s="94">
        <v>41779</v>
      </c>
      <c r="G6946" s="33" t="s">
        <v>8803</v>
      </c>
      <c r="H6946" s="33" t="s">
        <v>921</v>
      </c>
      <c r="I6946" s="33" t="s">
        <v>66</v>
      </c>
      <c r="J6946" s="62" t="s">
        <v>8804</v>
      </c>
      <c r="K6946" s="33" t="s">
        <v>992</v>
      </c>
      <c r="L6946" s="33" t="s">
        <v>18472</v>
      </c>
      <c r="M6946" s="1" t="s">
        <v>46424</v>
      </c>
      <c r="N6946" s="33" t="s">
        <v>20</v>
      </c>
      <c r="O6946" s="33" t="s">
        <v>8805</v>
      </c>
      <c r="P6946" s="33" t="s">
        <v>947</v>
      </c>
      <c r="Q6946" s="33" t="s">
        <v>29986</v>
      </c>
      <c r="R6946" s="39" t="s">
        <v>8806</v>
      </c>
      <c r="S6946" s="33" t="s">
        <v>901</v>
      </c>
      <c r="T6946" s="33" t="s">
        <v>21</v>
      </c>
      <c r="U6946" s="33" t="s">
        <v>26689</v>
      </c>
      <c r="AA6946" s="33" t="s">
        <v>42843</v>
      </c>
      <c r="AB6946" s="33">
        <v>1500</v>
      </c>
      <c r="AC6946" s="103">
        <v>14524</v>
      </c>
    </row>
    <row r="6947" spans="1:29" ht="13" customHeight="1" x14ac:dyDescent="0.2">
      <c r="A6947" s="33" t="s">
        <v>8792</v>
      </c>
      <c r="B6947" s="33">
        <v>44</v>
      </c>
      <c r="C6947" s="33" t="s">
        <v>13</v>
      </c>
      <c r="D6947" s="33" t="s">
        <v>41</v>
      </c>
      <c r="F6947" s="94">
        <v>41779</v>
      </c>
      <c r="G6947" s="33" t="s">
        <v>8793</v>
      </c>
      <c r="H6947" s="33" t="s">
        <v>5804</v>
      </c>
      <c r="I6947" s="33" t="s">
        <v>38</v>
      </c>
      <c r="J6947" s="62" t="s">
        <v>5805</v>
      </c>
      <c r="K6947" s="33" t="s">
        <v>58</v>
      </c>
      <c r="L6947" s="33" t="s">
        <v>5806</v>
      </c>
      <c r="M6947" s="1" t="s">
        <v>46791</v>
      </c>
      <c r="N6947" s="33" t="s">
        <v>20</v>
      </c>
      <c r="O6947" s="33" t="s">
        <v>8794</v>
      </c>
      <c r="P6947" s="33" t="s">
        <v>45771</v>
      </c>
      <c r="Q6947" s="33" t="s">
        <v>29986</v>
      </c>
      <c r="R6947" s="39" t="s">
        <v>8795</v>
      </c>
      <c r="S6947" s="33" t="s">
        <v>93</v>
      </c>
      <c r="T6947" s="33" t="s">
        <v>21</v>
      </c>
      <c r="U6947" s="33" t="s">
        <v>42883</v>
      </c>
      <c r="AA6947" s="33" t="s">
        <v>42844</v>
      </c>
      <c r="AB6947" s="33">
        <v>1499</v>
      </c>
      <c r="AC6947" s="103">
        <v>14526</v>
      </c>
    </row>
    <row r="6948" spans="1:29" ht="13" customHeight="1" x14ac:dyDescent="0.2">
      <c r="A6948" s="33" t="s">
        <v>8837</v>
      </c>
      <c r="B6948" s="33">
        <v>25</v>
      </c>
      <c r="C6948" s="33" t="s">
        <v>13</v>
      </c>
      <c r="D6948" s="33" t="s">
        <v>30</v>
      </c>
      <c r="E6948" s="33" t="str">
        <f>HYPERLINK("https://www.facebook.com/curtise.welford","https://www.facebook.com/curtise.welford")</f>
        <v>https://www.facebook.com/curtise.welford</v>
      </c>
      <c r="F6948" s="94">
        <v>41778</v>
      </c>
      <c r="G6948" s="33" t="s">
        <v>8838</v>
      </c>
      <c r="H6948" s="33" t="s">
        <v>8839</v>
      </c>
      <c r="I6948" s="33" t="s">
        <v>618</v>
      </c>
      <c r="J6948" s="62" t="s">
        <v>8840</v>
      </c>
      <c r="K6948" s="33" t="s">
        <v>6426</v>
      </c>
      <c r="L6948" s="33" t="s">
        <v>8841</v>
      </c>
      <c r="M6948" s="1" t="s">
        <v>48073</v>
      </c>
      <c r="N6948" s="33" t="s">
        <v>20</v>
      </c>
      <c r="O6948" s="33" t="s">
        <v>8842</v>
      </c>
      <c r="P6948" s="33" t="s">
        <v>45771</v>
      </c>
      <c r="Q6948" s="33" t="s">
        <v>29986</v>
      </c>
      <c r="R6948" s="39" t="s">
        <v>8843</v>
      </c>
      <c r="S6948" s="33" t="s">
        <v>93</v>
      </c>
      <c r="T6948" s="33" t="s">
        <v>21</v>
      </c>
      <c r="U6948" s="33" t="s">
        <v>26689</v>
      </c>
      <c r="AA6948" s="33" t="s">
        <v>42843</v>
      </c>
      <c r="AB6948" s="33">
        <v>1496</v>
      </c>
      <c r="AC6948" s="103">
        <v>14519</v>
      </c>
    </row>
    <row r="6949" spans="1:29" ht="13" customHeight="1" x14ac:dyDescent="0.2">
      <c r="A6949" s="33" t="s">
        <v>8813</v>
      </c>
      <c r="B6949" s="33">
        <v>37</v>
      </c>
      <c r="C6949" s="33" t="s">
        <v>13</v>
      </c>
      <c r="D6949" s="33" t="s">
        <v>41</v>
      </c>
      <c r="E6949" s="33" t="s">
        <v>8814</v>
      </c>
      <c r="F6949" s="94">
        <v>41778</v>
      </c>
      <c r="G6949" s="33" t="s">
        <v>8815</v>
      </c>
      <c r="H6949" s="33" t="s">
        <v>8816</v>
      </c>
      <c r="I6949" s="33" t="s">
        <v>45</v>
      </c>
      <c r="J6949" s="62" t="s">
        <v>8817</v>
      </c>
      <c r="K6949" s="33" t="s">
        <v>8818</v>
      </c>
      <c r="L6949" s="33" t="s">
        <v>8819</v>
      </c>
      <c r="M6949" s="1" t="s">
        <v>46675</v>
      </c>
      <c r="N6949" s="33" t="s">
        <v>20</v>
      </c>
      <c r="O6949" s="33" t="s">
        <v>8820</v>
      </c>
      <c r="P6949" s="33" t="s">
        <v>947</v>
      </c>
      <c r="Q6949" s="33" t="s">
        <v>29986</v>
      </c>
      <c r="R6949" s="39" t="s">
        <v>8821</v>
      </c>
      <c r="S6949" s="33" t="s">
        <v>93</v>
      </c>
      <c r="T6949" s="33" t="s">
        <v>21</v>
      </c>
      <c r="U6949" s="33" t="s">
        <v>26689</v>
      </c>
      <c r="AA6949" s="33" t="s">
        <v>42844</v>
      </c>
      <c r="AB6949" s="33">
        <v>1494</v>
      </c>
      <c r="AC6949" s="103">
        <v>14518</v>
      </c>
    </row>
    <row r="6950" spans="1:29" ht="13" customHeight="1" x14ac:dyDescent="0.2">
      <c r="A6950" s="33" t="s">
        <v>8807</v>
      </c>
      <c r="B6950" s="33">
        <v>39</v>
      </c>
      <c r="C6950" s="33" t="s">
        <v>13</v>
      </c>
      <c r="D6950" s="33" t="s">
        <v>78</v>
      </c>
      <c r="E6950" s="33" t="s">
        <v>8808</v>
      </c>
      <c r="F6950" s="94">
        <v>41778</v>
      </c>
      <c r="G6950" s="33" t="s">
        <v>8809</v>
      </c>
      <c r="H6950" s="33" t="s">
        <v>697</v>
      </c>
      <c r="I6950" s="33" t="s">
        <v>392</v>
      </c>
      <c r="J6950" s="62" t="s">
        <v>8810</v>
      </c>
      <c r="K6950" s="33" t="s">
        <v>697</v>
      </c>
      <c r="L6950" s="33" t="s">
        <v>536</v>
      </c>
      <c r="M6950" s="1" t="s">
        <v>45963</v>
      </c>
      <c r="N6950" s="33" t="s">
        <v>20</v>
      </c>
      <c r="O6950" s="33" t="s">
        <v>8811</v>
      </c>
      <c r="P6950" s="33" t="s">
        <v>947</v>
      </c>
      <c r="Q6950" s="33" t="s">
        <v>29986</v>
      </c>
      <c r="R6950" s="39" t="s">
        <v>8812</v>
      </c>
      <c r="S6950" s="33" t="s">
        <v>901</v>
      </c>
      <c r="T6950" s="33" t="s">
        <v>21</v>
      </c>
      <c r="U6950" s="33" t="s">
        <v>29764</v>
      </c>
      <c r="AA6950" s="33" t="s">
        <v>42842</v>
      </c>
      <c r="AB6950" s="33">
        <v>1497</v>
      </c>
      <c r="AC6950" s="103">
        <v>14521</v>
      </c>
    </row>
    <row r="6951" spans="1:29" ht="13" customHeight="1" x14ac:dyDescent="0.2">
      <c r="A6951" s="1" t="s">
        <v>8830</v>
      </c>
      <c r="B6951" s="33">
        <v>41</v>
      </c>
      <c r="C6951" s="33" t="s">
        <v>13</v>
      </c>
      <c r="D6951" s="1" t="s">
        <v>23</v>
      </c>
      <c r="F6951" s="94">
        <v>41778</v>
      </c>
      <c r="G6951" s="33" t="s">
        <v>8831</v>
      </c>
      <c r="H6951" s="33" t="s">
        <v>8832</v>
      </c>
      <c r="I6951" s="33" t="s">
        <v>337</v>
      </c>
      <c r="J6951" s="62" t="s">
        <v>8833</v>
      </c>
      <c r="K6951" s="33" t="s">
        <v>3627</v>
      </c>
      <c r="L6951" s="33" t="s">
        <v>8834</v>
      </c>
      <c r="M6951" s="1" t="s">
        <v>48555</v>
      </c>
      <c r="N6951" s="33" t="s">
        <v>20</v>
      </c>
      <c r="O6951" s="33" t="s">
        <v>8835</v>
      </c>
      <c r="P6951" s="33" t="s">
        <v>947</v>
      </c>
      <c r="Q6951" s="33" t="s">
        <v>29986</v>
      </c>
      <c r="R6951" s="39" t="s">
        <v>8836</v>
      </c>
      <c r="S6951" s="33" t="s">
        <v>22</v>
      </c>
      <c r="T6951" s="33" t="s">
        <v>21</v>
      </c>
      <c r="U6951" s="33" t="s">
        <v>26488</v>
      </c>
      <c r="AA6951" s="33" t="s">
        <v>42843</v>
      </c>
      <c r="AB6951" s="33">
        <v>1498</v>
      </c>
      <c r="AC6951" s="103">
        <v>14520</v>
      </c>
    </row>
    <row r="6952" spans="1:29" ht="13" customHeight="1" x14ac:dyDescent="0.2">
      <c r="A6952" s="1" t="s">
        <v>8822</v>
      </c>
      <c r="B6952" s="33">
        <v>56</v>
      </c>
      <c r="C6952" s="33" t="s">
        <v>13</v>
      </c>
      <c r="D6952" s="1" t="s">
        <v>23</v>
      </c>
      <c r="F6952" s="94">
        <v>41778</v>
      </c>
      <c r="G6952" s="33" t="s">
        <v>8823</v>
      </c>
      <c r="H6952" s="33" t="s">
        <v>8824</v>
      </c>
      <c r="I6952" s="33" t="s">
        <v>55</v>
      </c>
      <c r="J6952" s="62" t="s">
        <v>8825</v>
      </c>
      <c r="K6952" s="33" t="s">
        <v>8826</v>
      </c>
      <c r="L6952" s="33" t="s">
        <v>8827</v>
      </c>
      <c r="M6952" s="1" t="s">
        <v>46268</v>
      </c>
      <c r="N6952" s="33" t="s">
        <v>20</v>
      </c>
      <c r="O6952" s="33" t="s">
        <v>8828</v>
      </c>
      <c r="P6952" s="33" t="s">
        <v>947</v>
      </c>
      <c r="Q6952" s="33" t="s">
        <v>29986</v>
      </c>
      <c r="R6952" s="39" t="s">
        <v>8829</v>
      </c>
      <c r="S6952" s="33" t="s">
        <v>93</v>
      </c>
      <c r="T6952" s="33" t="s">
        <v>21</v>
      </c>
      <c r="U6952" s="33" t="s">
        <v>26689</v>
      </c>
      <c r="AA6952" s="33" t="s">
        <v>42844</v>
      </c>
      <c r="AB6952" s="33">
        <v>1495</v>
      </c>
      <c r="AC6952" s="103">
        <v>14517</v>
      </c>
    </row>
    <row r="6953" spans="1:29" ht="13" customHeight="1" x14ac:dyDescent="0.2">
      <c r="A6953" s="33" t="s">
        <v>8844</v>
      </c>
      <c r="B6953" s="33">
        <v>21</v>
      </c>
      <c r="C6953" s="33" t="s">
        <v>13</v>
      </c>
      <c r="D6953" s="33" t="s">
        <v>78</v>
      </c>
      <c r="F6953" s="94">
        <v>41777</v>
      </c>
      <c r="G6953" s="33" t="s">
        <v>8845</v>
      </c>
      <c r="H6953" s="33" t="s">
        <v>8846</v>
      </c>
      <c r="I6953" s="33" t="s">
        <v>915</v>
      </c>
      <c r="J6953" s="62" t="s">
        <v>8847</v>
      </c>
      <c r="K6953" s="33" t="s">
        <v>2302</v>
      </c>
      <c r="L6953" s="33" t="s">
        <v>8848</v>
      </c>
      <c r="M6953" s="1" t="s">
        <v>46054</v>
      </c>
      <c r="N6953" s="33" t="s">
        <v>20</v>
      </c>
      <c r="O6953" s="33" t="s">
        <v>8849</v>
      </c>
      <c r="P6953" s="33" t="s">
        <v>947</v>
      </c>
      <c r="Q6953" s="33" t="s">
        <v>29986</v>
      </c>
      <c r="R6953" s="39" t="s">
        <v>8850</v>
      </c>
      <c r="S6953" s="33" t="s">
        <v>93</v>
      </c>
      <c r="T6953" s="33" t="s">
        <v>21</v>
      </c>
      <c r="U6953" s="33" t="s">
        <v>26689</v>
      </c>
      <c r="Z6953" s="33" t="s">
        <v>42353</v>
      </c>
      <c r="AA6953" s="33" t="s">
        <v>42842</v>
      </c>
      <c r="AB6953" s="33">
        <v>1490</v>
      </c>
      <c r="AC6953" s="103">
        <v>14511</v>
      </c>
    </row>
    <row r="6954" spans="1:29" ht="13" customHeight="1" x14ac:dyDescent="0.2">
      <c r="A6954" s="33" t="s">
        <v>8861</v>
      </c>
      <c r="B6954" s="33">
        <v>26</v>
      </c>
      <c r="C6954" s="33" t="s">
        <v>102</v>
      </c>
      <c r="D6954" s="33" t="s">
        <v>30</v>
      </c>
      <c r="E6954" s="33" t="s">
        <v>8862</v>
      </c>
      <c r="F6954" s="94">
        <v>41777</v>
      </c>
      <c r="G6954" s="33" t="s">
        <v>8863</v>
      </c>
      <c r="H6954" s="33" t="s">
        <v>2005</v>
      </c>
      <c r="I6954" s="33" t="s">
        <v>406</v>
      </c>
      <c r="J6954" s="62" t="s">
        <v>8864</v>
      </c>
      <c r="K6954" s="33" t="s">
        <v>8865</v>
      </c>
      <c r="L6954" s="33" t="s">
        <v>3506</v>
      </c>
      <c r="M6954" s="1" t="s">
        <v>46438</v>
      </c>
      <c r="N6954" s="33" t="s">
        <v>20</v>
      </c>
      <c r="O6954" s="33" t="s">
        <v>8866</v>
      </c>
      <c r="P6954" s="33" t="s">
        <v>947</v>
      </c>
      <c r="Q6954" s="33" t="s">
        <v>29986</v>
      </c>
      <c r="R6954" s="39" t="s">
        <v>8867</v>
      </c>
      <c r="S6954" s="33" t="s">
        <v>93</v>
      </c>
      <c r="T6954" s="33" t="s">
        <v>21</v>
      </c>
      <c r="U6954" s="33" t="s">
        <v>26689</v>
      </c>
      <c r="AA6954" s="33" t="s">
        <v>42844</v>
      </c>
      <c r="AB6954" s="33">
        <v>1489</v>
      </c>
      <c r="AC6954" s="103">
        <v>14512</v>
      </c>
    </row>
    <row r="6955" spans="1:29" ht="13" customHeight="1" x14ac:dyDescent="0.2">
      <c r="A6955" s="1" t="s">
        <v>8851</v>
      </c>
      <c r="B6955" s="33">
        <v>44</v>
      </c>
      <c r="C6955" s="33" t="s">
        <v>102</v>
      </c>
      <c r="D6955" s="1" t="s">
        <v>23</v>
      </c>
      <c r="F6955" s="94">
        <v>41777</v>
      </c>
      <c r="G6955" s="33" t="s">
        <v>8852</v>
      </c>
      <c r="H6955" s="33" t="s">
        <v>529</v>
      </c>
      <c r="I6955" s="33" t="s">
        <v>66</v>
      </c>
      <c r="J6955" s="62" t="s">
        <v>1471</v>
      </c>
      <c r="K6955" s="33" t="s">
        <v>530</v>
      </c>
      <c r="L6955" s="33" t="s">
        <v>531</v>
      </c>
      <c r="M6955" s="1" t="s">
        <v>46041</v>
      </c>
      <c r="N6955" s="33" t="s">
        <v>20</v>
      </c>
      <c r="O6955" s="33" t="s">
        <v>8853</v>
      </c>
      <c r="P6955" s="33" t="s">
        <v>947</v>
      </c>
      <c r="Q6955" s="33" t="s">
        <v>29986</v>
      </c>
      <c r="R695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955" s="33" t="s">
        <v>22</v>
      </c>
      <c r="T6955" s="33" t="s">
        <v>21</v>
      </c>
      <c r="U6955" s="33" t="s">
        <v>26682</v>
      </c>
      <c r="AA6955" s="33" t="s">
        <v>42844</v>
      </c>
      <c r="AB6955" s="33">
        <v>1492</v>
      </c>
      <c r="AC6955" s="103">
        <v>14514</v>
      </c>
    </row>
    <row r="6956" spans="1:29" ht="13" customHeight="1" x14ac:dyDescent="0.2">
      <c r="A6956" s="33" t="s">
        <v>8868</v>
      </c>
      <c r="B6956" s="33">
        <v>47</v>
      </c>
      <c r="C6956" s="33" t="s">
        <v>13</v>
      </c>
      <c r="D6956" s="33" t="s">
        <v>30</v>
      </c>
      <c r="E6956" s="33" t="str">
        <f>HYPERLINK("http://nrvnews.com/wp-content/uploads/2014/05/saunders_thomas_neil.jpg","http://nrvnews.com/wp-content/uploads/2014/05/saunders_thomas_neil.jpg")</f>
        <v>http://nrvnews.com/wp-content/uploads/2014/05/saunders_thomas_neil.jpg</v>
      </c>
      <c r="F6956" s="94">
        <v>41777</v>
      </c>
      <c r="G6956" s="33" t="s">
        <v>8869</v>
      </c>
      <c r="H6956" s="33" t="s">
        <v>8870</v>
      </c>
      <c r="I6956" s="33" t="s">
        <v>224</v>
      </c>
      <c r="J6956" s="62" t="s">
        <v>8871</v>
      </c>
      <c r="K6956" s="33" t="s">
        <v>8872</v>
      </c>
      <c r="L6956" s="33" t="s">
        <v>8873</v>
      </c>
      <c r="M6956" s="1" t="s">
        <v>48556</v>
      </c>
      <c r="N6956" s="33" t="s">
        <v>20</v>
      </c>
      <c r="O6956" s="33" t="s">
        <v>8874</v>
      </c>
      <c r="P6956" s="33" t="s">
        <v>45771</v>
      </c>
      <c r="Q6956" s="33" t="s">
        <v>29986</v>
      </c>
      <c r="R6956"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6956" s="33" t="s">
        <v>93</v>
      </c>
      <c r="T6956" s="33" t="s">
        <v>21</v>
      </c>
      <c r="U6956" s="33" t="s">
        <v>26689</v>
      </c>
      <c r="AA6956" s="33" t="s">
        <v>42843</v>
      </c>
      <c r="AB6956" s="33">
        <v>1491</v>
      </c>
      <c r="AC6956" s="103">
        <v>14515</v>
      </c>
    </row>
    <row r="6957" spans="1:29" ht="13" customHeight="1" x14ac:dyDescent="0.2">
      <c r="A6957" s="33" t="s">
        <v>8854</v>
      </c>
      <c r="B6957" s="33">
        <v>24</v>
      </c>
      <c r="C6957" s="33" t="s">
        <v>13</v>
      </c>
      <c r="D6957" s="33" t="s">
        <v>30</v>
      </c>
      <c r="F6957" s="94">
        <v>41777</v>
      </c>
      <c r="G6957" s="33" t="s">
        <v>8855</v>
      </c>
      <c r="H6957" s="33" t="s">
        <v>8856</v>
      </c>
      <c r="I6957" s="33" t="s">
        <v>38</v>
      </c>
      <c r="J6957" s="62" t="s">
        <v>8857</v>
      </c>
      <c r="K6957" s="33" t="s">
        <v>4793</v>
      </c>
      <c r="L6957" s="33" t="s">
        <v>8858</v>
      </c>
      <c r="M6957" s="1" t="s">
        <v>46833</v>
      </c>
      <c r="N6957" s="33" t="s">
        <v>20</v>
      </c>
      <c r="O6957" s="33" t="s">
        <v>8859</v>
      </c>
      <c r="P6957" s="33" t="s">
        <v>947</v>
      </c>
      <c r="Q6957" s="33" t="s">
        <v>29986</v>
      </c>
      <c r="R6957" s="39" t="s">
        <v>8860</v>
      </c>
      <c r="S6957" s="33" t="s">
        <v>509</v>
      </c>
      <c r="T6957" s="33" t="s">
        <v>45897</v>
      </c>
      <c r="U6957" s="33" t="s">
        <v>39851</v>
      </c>
      <c r="AA6957" s="33" t="s">
        <v>42843</v>
      </c>
      <c r="AB6957" s="33">
        <v>1493</v>
      </c>
      <c r="AC6957" s="103">
        <v>14513</v>
      </c>
    </row>
    <row r="6958" spans="1:29" ht="13" customHeight="1" x14ac:dyDescent="0.2">
      <c r="A6958" s="33" t="s">
        <v>8875</v>
      </c>
      <c r="B6958" s="33">
        <v>34</v>
      </c>
      <c r="C6958" s="33" t="s">
        <v>13</v>
      </c>
      <c r="D6958" s="33" t="s">
        <v>41</v>
      </c>
      <c r="F6958" s="94">
        <v>41776</v>
      </c>
      <c r="G6958" s="33" t="s">
        <v>8876</v>
      </c>
      <c r="H6958" s="33" t="s">
        <v>91</v>
      </c>
      <c r="I6958" s="33" t="s">
        <v>38</v>
      </c>
      <c r="J6958" s="62" t="s">
        <v>8877</v>
      </c>
      <c r="K6958" s="33" t="s">
        <v>91</v>
      </c>
      <c r="L6958" s="33" t="s">
        <v>92</v>
      </c>
      <c r="M6958" s="1" t="s">
        <v>45984</v>
      </c>
      <c r="N6958" s="33" t="s">
        <v>20</v>
      </c>
      <c r="O6958" s="33" t="s">
        <v>8878</v>
      </c>
      <c r="P6958" s="33" t="s">
        <v>45771</v>
      </c>
      <c r="Q6958" s="33" t="s">
        <v>29986</v>
      </c>
      <c r="R6958" s="39" t="s">
        <v>8879</v>
      </c>
      <c r="S6958" s="33" t="s">
        <v>93</v>
      </c>
      <c r="T6958" s="33" t="s">
        <v>21</v>
      </c>
      <c r="U6958" s="33" t="s">
        <v>26682</v>
      </c>
      <c r="AA6958" s="33" t="s">
        <v>42842</v>
      </c>
      <c r="AB6958" s="33">
        <v>1487</v>
      </c>
      <c r="AC6958" s="103">
        <v>14508</v>
      </c>
    </row>
    <row r="6959" spans="1:29" ht="13" customHeight="1" x14ac:dyDescent="0.2">
      <c r="A6959" s="33" t="s">
        <v>8880</v>
      </c>
      <c r="B6959" s="33">
        <v>30</v>
      </c>
      <c r="C6959" s="33" t="s">
        <v>13</v>
      </c>
      <c r="D6959" s="33" t="s">
        <v>30</v>
      </c>
      <c r="E6959" s="33" t="s">
        <v>8881</v>
      </c>
      <c r="F6959" s="94">
        <v>41776</v>
      </c>
      <c r="G6959" s="33" t="s">
        <v>8882</v>
      </c>
      <c r="H6959" s="33" t="s">
        <v>8883</v>
      </c>
      <c r="I6959" s="33" t="s">
        <v>406</v>
      </c>
      <c r="J6959" s="62" t="s">
        <v>8884</v>
      </c>
      <c r="K6959" s="33" t="s">
        <v>2169</v>
      </c>
      <c r="L6959" s="33" t="s">
        <v>36707</v>
      </c>
      <c r="M6959" s="1" t="s">
        <v>48557</v>
      </c>
      <c r="N6959" s="33" t="s">
        <v>20</v>
      </c>
      <c r="O6959" s="33" t="s">
        <v>8885</v>
      </c>
      <c r="P6959" s="33" t="s">
        <v>947</v>
      </c>
      <c r="Q6959" s="33" t="s">
        <v>29986</v>
      </c>
      <c r="R6959" s="39" t="s">
        <v>8886</v>
      </c>
      <c r="S6959" s="33" t="s">
        <v>93</v>
      </c>
      <c r="T6959" s="33" t="s">
        <v>28</v>
      </c>
      <c r="U6959" s="33" t="s">
        <v>26487</v>
      </c>
      <c r="AA6959" s="33" t="s">
        <v>42843</v>
      </c>
      <c r="AB6959" s="33">
        <v>1488</v>
      </c>
      <c r="AC6959" s="103">
        <v>14509</v>
      </c>
    </row>
    <row r="6960" spans="1:29" ht="13" customHeight="1" x14ac:dyDescent="0.2">
      <c r="A6960" s="33" t="s">
        <v>8887</v>
      </c>
      <c r="B6960" s="33">
        <v>24</v>
      </c>
      <c r="C6960" s="33" t="s">
        <v>13</v>
      </c>
      <c r="D6960" s="33" t="s">
        <v>78</v>
      </c>
      <c r="E6960" s="33" t="s">
        <v>8888</v>
      </c>
      <c r="F6960" s="94">
        <v>41775</v>
      </c>
      <c r="G6960" s="33" t="s">
        <v>8889</v>
      </c>
      <c r="H6960" s="33" t="s">
        <v>398</v>
      </c>
      <c r="I6960" s="33" t="s">
        <v>336</v>
      </c>
      <c r="J6960" s="62" t="s">
        <v>8890</v>
      </c>
      <c r="K6960" s="33" t="s">
        <v>551</v>
      </c>
      <c r="L6960" s="33" t="s">
        <v>42343</v>
      </c>
      <c r="M6960" s="1" t="s">
        <v>46557</v>
      </c>
      <c r="N6960" s="33" t="s">
        <v>20</v>
      </c>
      <c r="O6960" s="33" t="s">
        <v>8891</v>
      </c>
      <c r="P6960" s="33" t="s">
        <v>45771</v>
      </c>
      <c r="Q6960" s="33" t="s">
        <v>29986</v>
      </c>
      <c r="R6960" s="39" t="str">
        <f>HYPERLINK("http://www.kansascity.com/2014/05/20/5035276/kck-standoff-suspect-killed-by.html","http://www.kansascity.com/2014/05/20/5035276/kck-standoff-suspect-killed-by.html")</f>
        <v>http://www.kansascity.com/2014/05/20/5035276/kck-standoff-suspect-killed-by.html</v>
      </c>
      <c r="S6960" s="33" t="s">
        <v>93</v>
      </c>
      <c r="T6960" s="33" t="s">
        <v>21</v>
      </c>
      <c r="U6960" s="33" t="s">
        <v>26689</v>
      </c>
      <c r="AA6960" s="33" t="s">
        <v>42844</v>
      </c>
      <c r="AB6960" s="33">
        <v>1482</v>
      </c>
      <c r="AC6960" s="103">
        <v>14497</v>
      </c>
    </row>
    <row r="6961" spans="1:29" ht="13" customHeight="1" x14ac:dyDescent="0.2">
      <c r="A6961" s="33" t="s">
        <v>8911</v>
      </c>
      <c r="B6961" s="33">
        <v>36</v>
      </c>
      <c r="C6961" s="33" t="s">
        <v>13</v>
      </c>
      <c r="D6961" s="33" t="s">
        <v>30</v>
      </c>
      <c r="E6961" s="33" t="s">
        <v>8912</v>
      </c>
      <c r="F6961" s="94">
        <v>41775</v>
      </c>
      <c r="G6961" s="33" t="s">
        <v>8913</v>
      </c>
      <c r="H6961" s="33" t="s">
        <v>8914</v>
      </c>
      <c r="I6961" s="33" t="s">
        <v>55</v>
      </c>
      <c r="J6961" s="62" t="s">
        <v>8915</v>
      </c>
      <c r="K6961" s="33" t="s">
        <v>2143</v>
      </c>
      <c r="L6961" s="33" t="s">
        <v>8916</v>
      </c>
      <c r="M6961" s="1" t="s">
        <v>46278</v>
      </c>
      <c r="N6961" s="33" t="s">
        <v>20</v>
      </c>
      <c r="O6961" s="33" t="s">
        <v>8917</v>
      </c>
      <c r="P6961" s="33" t="s">
        <v>947</v>
      </c>
      <c r="Q6961" s="33" t="s">
        <v>29986</v>
      </c>
      <c r="R6961" s="39" t="s">
        <v>8918</v>
      </c>
      <c r="S6961" s="33" t="s">
        <v>22</v>
      </c>
      <c r="T6961" s="33" t="s">
        <v>21</v>
      </c>
      <c r="U6961" s="33" t="s">
        <v>26488</v>
      </c>
      <c r="AA6961" s="33" t="s">
        <v>42844</v>
      </c>
      <c r="AB6961" s="33">
        <v>1486</v>
      </c>
      <c r="AC6961" s="103">
        <v>14502</v>
      </c>
    </row>
    <row r="6962" spans="1:29" ht="13" customHeight="1" x14ac:dyDescent="0.2">
      <c r="A6962" s="33" t="s">
        <v>8904</v>
      </c>
      <c r="B6962" s="33">
        <v>38</v>
      </c>
      <c r="C6962" s="33" t="s">
        <v>13</v>
      </c>
      <c r="D6962" s="33" t="s">
        <v>30</v>
      </c>
      <c r="E6962" s="33" t="s">
        <v>8905</v>
      </c>
      <c r="F6962" s="94">
        <v>41775</v>
      </c>
      <c r="G6962" s="33" t="s">
        <v>8906</v>
      </c>
      <c r="H6962" s="33" t="s">
        <v>8907</v>
      </c>
      <c r="I6962" s="33" t="s">
        <v>293</v>
      </c>
      <c r="J6962" s="62" t="s">
        <v>8908</v>
      </c>
      <c r="K6962" s="33" t="s">
        <v>6640</v>
      </c>
      <c r="L6962" s="33" t="s">
        <v>3088</v>
      </c>
      <c r="M6962" s="1" t="s">
        <v>46058</v>
      </c>
      <c r="N6962" s="33" t="s">
        <v>20</v>
      </c>
      <c r="O6962" s="33" t="s">
        <v>8909</v>
      </c>
      <c r="P6962" s="33" t="s">
        <v>45771</v>
      </c>
      <c r="Q6962" s="33" t="s">
        <v>29986</v>
      </c>
      <c r="R6962" s="39" t="s">
        <v>8910</v>
      </c>
      <c r="S6962" s="33" t="s">
        <v>22</v>
      </c>
      <c r="T6962" s="33" t="s">
        <v>21</v>
      </c>
      <c r="U6962" s="33" t="s">
        <v>26689</v>
      </c>
      <c r="AA6962" s="33" t="s">
        <v>42843</v>
      </c>
      <c r="AB6962" s="33">
        <v>1485</v>
      </c>
      <c r="AC6962" s="103">
        <v>14499</v>
      </c>
    </row>
    <row r="6963" spans="1:29" ht="13" customHeight="1" x14ac:dyDescent="0.2">
      <c r="A6963" s="33" t="s">
        <v>8892</v>
      </c>
      <c r="B6963" s="33">
        <v>45</v>
      </c>
      <c r="C6963" s="33" t="s">
        <v>13</v>
      </c>
      <c r="D6963" s="33" t="s">
        <v>78</v>
      </c>
      <c r="E6963" s="33" t="s">
        <v>8893</v>
      </c>
      <c r="F6963" s="94">
        <v>41775</v>
      </c>
      <c r="G6963" s="33" t="s">
        <v>8894</v>
      </c>
      <c r="H6963" s="33" t="s">
        <v>697</v>
      </c>
      <c r="I6963" s="33" t="s">
        <v>392</v>
      </c>
      <c r="J6963" s="62" t="s">
        <v>8895</v>
      </c>
      <c r="K6963" s="33" t="s">
        <v>697</v>
      </c>
      <c r="L6963" s="33" t="s">
        <v>536</v>
      </c>
      <c r="M6963" s="1" t="s">
        <v>45963</v>
      </c>
      <c r="N6963" s="33" t="s">
        <v>20</v>
      </c>
      <c r="O6963" s="33" t="s">
        <v>8896</v>
      </c>
      <c r="P6963" s="33" t="s">
        <v>45771</v>
      </c>
      <c r="Q6963" s="33" t="s">
        <v>29986</v>
      </c>
      <c r="R6963" s="39" t="str">
        <f>HYPERLINK("http://www.nbcnewyork.com/news/local/NYPD-Shooting-FDR-Drive-96-Street-259556971.html","http://www.nbcnewyork.com/news/local/NYPD-Shooting-FDR-Drive-96-Street-259556971.html")</f>
        <v>http://www.nbcnewyork.com/news/local/NYPD-Shooting-FDR-Drive-96-Street-259556971.html</v>
      </c>
      <c r="S6963" s="33" t="s">
        <v>22</v>
      </c>
      <c r="T6963" s="33" t="s">
        <v>21</v>
      </c>
      <c r="U6963" s="33" t="s">
        <v>26689</v>
      </c>
      <c r="AA6963" s="33" t="s">
        <v>42842</v>
      </c>
      <c r="AB6963" s="33">
        <v>1483</v>
      </c>
      <c r="AC6963" s="103">
        <v>14503</v>
      </c>
    </row>
    <row r="6964" spans="1:29" ht="13" customHeight="1" x14ac:dyDescent="0.2">
      <c r="A6964" s="1" t="s">
        <v>8898</v>
      </c>
      <c r="B6964" s="33">
        <v>47</v>
      </c>
      <c r="C6964" s="33" t="s">
        <v>13</v>
      </c>
      <c r="D6964" s="1" t="s">
        <v>23</v>
      </c>
      <c r="F6964" s="94">
        <v>41775</v>
      </c>
      <c r="G6964" s="33" t="s">
        <v>8899</v>
      </c>
      <c r="H6964" s="33" t="s">
        <v>8900</v>
      </c>
      <c r="I6964" s="33" t="s">
        <v>18</v>
      </c>
      <c r="J6964" s="62" t="s">
        <v>8901</v>
      </c>
      <c r="K6964" s="33" t="s">
        <v>1655</v>
      </c>
      <c r="L6964" s="33" t="s">
        <v>2248</v>
      </c>
      <c r="M6964" s="1" t="s">
        <v>45981</v>
      </c>
      <c r="N6964" s="33" t="s">
        <v>20</v>
      </c>
      <c r="O6964" s="33" t="s">
        <v>8902</v>
      </c>
      <c r="P6964" s="33" t="s">
        <v>45771</v>
      </c>
      <c r="Q6964" s="33" t="s">
        <v>29986</v>
      </c>
      <c r="R6964" s="39" t="s">
        <v>8903</v>
      </c>
      <c r="S6964" s="33" t="s">
        <v>22</v>
      </c>
      <c r="T6964" s="33" t="s">
        <v>21</v>
      </c>
      <c r="U6964" s="33" t="s">
        <v>26689</v>
      </c>
      <c r="AA6964" s="33" t="s">
        <v>42842</v>
      </c>
      <c r="AB6964" s="33">
        <v>1484</v>
      </c>
      <c r="AC6964" s="103">
        <v>14498</v>
      </c>
    </row>
    <row r="6965" spans="1:29" ht="13" customHeight="1" x14ac:dyDescent="0.2">
      <c r="A6965" s="33" t="s">
        <v>8924</v>
      </c>
      <c r="B6965" s="33">
        <v>29</v>
      </c>
      <c r="C6965" s="33" t="s">
        <v>13</v>
      </c>
      <c r="D6965" s="33" t="s">
        <v>30</v>
      </c>
      <c r="F6965" s="94">
        <v>41774</v>
      </c>
      <c r="G6965" s="33" t="s">
        <v>8925</v>
      </c>
      <c r="H6965" s="33" t="s">
        <v>3564</v>
      </c>
      <c r="I6965" s="33" t="s">
        <v>39</v>
      </c>
      <c r="J6965" s="62" t="s">
        <v>8926</v>
      </c>
      <c r="K6965" s="33" t="s">
        <v>483</v>
      </c>
      <c r="L6965" s="33" t="s">
        <v>8927</v>
      </c>
      <c r="M6965" s="1" t="s">
        <v>48558</v>
      </c>
      <c r="N6965" s="33" t="s">
        <v>20</v>
      </c>
      <c r="O6965" s="33" t="s">
        <v>8928</v>
      </c>
      <c r="P6965" s="33" t="s">
        <v>947</v>
      </c>
      <c r="Q6965" s="33" t="s">
        <v>29986</v>
      </c>
      <c r="R6965" s="39" t="s">
        <v>8929</v>
      </c>
      <c r="S6965" s="33" t="s">
        <v>93</v>
      </c>
      <c r="T6965" s="33" t="s">
        <v>21</v>
      </c>
      <c r="U6965" s="33" t="s">
        <v>26505</v>
      </c>
      <c r="AA6965" s="33" t="s">
        <v>42844</v>
      </c>
      <c r="AB6965" s="33">
        <v>1481</v>
      </c>
      <c r="AC6965" s="103">
        <v>14495</v>
      </c>
    </row>
    <row r="6966" spans="1:29" ht="13" customHeight="1" x14ac:dyDescent="0.2">
      <c r="A6966" s="33" t="s">
        <v>8930</v>
      </c>
      <c r="B6966" s="33">
        <v>43</v>
      </c>
      <c r="C6966" s="33" t="s">
        <v>13</v>
      </c>
      <c r="D6966" s="33" t="s">
        <v>30</v>
      </c>
      <c r="E6966" s="33" t="s">
        <v>8931</v>
      </c>
      <c r="F6966" s="94">
        <v>41774</v>
      </c>
      <c r="G6966" s="33" t="s">
        <v>8932</v>
      </c>
      <c r="H6966" s="33" t="s">
        <v>8933</v>
      </c>
      <c r="I6966" s="33" t="s">
        <v>55</v>
      </c>
      <c r="J6966" s="62" t="s">
        <v>8934</v>
      </c>
      <c r="K6966" s="33" t="s">
        <v>4003</v>
      </c>
      <c r="L6966" s="33" t="s">
        <v>4941</v>
      </c>
      <c r="M6966" s="1" t="s">
        <v>45910</v>
      </c>
      <c r="N6966" s="33" t="s">
        <v>20</v>
      </c>
      <c r="O6966" s="33" t="s">
        <v>8935</v>
      </c>
      <c r="P6966" s="33" t="s">
        <v>947</v>
      </c>
      <c r="Q6966" s="33" t="s">
        <v>29986</v>
      </c>
      <c r="R6966" s="39" t="s">
        <v>8936</v>
      </c>
      <c r="S6966" s="33" t="s">
        <v>93</v>
      </c>
      <c r="T6966" s="33" t="s">
        <v>21</v>
      </c>
      <c r="U6966" s="33" t="s">
        <v>26689</v>
      </c>
      <c r="AA6966" s="33" t="s">
        <v>42844</v>
      </c>
      <c r="AB6966" s="33">
        <v>1480</v>
      </c>
      <c r="AC6966" s="103">
        <v>14496</v>
      </c>
    </row>
    <row r="6967" spans="1:29" ht="13" customHeight="1" x14ac:dyDescent="0.2">
      <c r="A6967" s="33" t="s">
        <v>8919</v>
      </c>
      <c r="B6967" s="33">
        <v>57</v>
      </c>
      <c r="C6967" s="33" t="s">
        <v>102</v>
      </c>
      <c r="D6967" s="33" t="s">
        <v>30</v>
      </c>
      <c r="E6967" s="33" t="s">
        <v>8920</v>
      </c>
      <c r="F6967" s="94">
        <v>41774</v>
      </c>
      <c r="G6967" s="33" t="s">
        <v>8921</v>
      </c>
      <c r="H6967" s="33" t="s">
        <v>5589</v>
      </c>
      <c r="I6967" s="33" t="s">
        <v>38</v>
      </c>
      <c r="J6967" s="62" t="s">
        <v>8922</v>
      </c>
      <c r="K6967" s="33" t="s">
        <v>4133</v>
      </c>
      <c r="L6967" s="33" t="s">
        <v>5591</v>
      </c>
      <c r="M6967" s="1" t="s">
        <v>46387</v>
      </c>
      <c r="N6967" s="33" t="s">
        <v>20</v>
      </c>
      <c r="O6967" s="33" t="s">
        <v>8923</v>
      </c>
      <c r="P6967" s="33" t="s">
        <v>45771</v>
      </c>
      <c r="Q6967" s="33" t="s">
        <v>29986</v>
      </c>
      <c r="R6967" s="39" t="str">
        <f>HYPERLINK("http://www.mercurynews.com/my-town/ci_25773669/concord-police-shoot-kill-suspect-thursday-evening","http://www.mercurynews.com/my-town/ci_25773669/concord-police-shoot-kill-suspect-thursday-evening")</f>
        <v>http://www.mercurynews.com/my-town/ci_25773669/concord-police-shoot-kill-suspect-thursday-evening</v>
      </c>
      <c r="S6967" s="33" t="s">
        <v>509</v>
      </c>
      <c r="T6967" s="33" t="s">
        <v>21</v>
      </c>
      <c r="U6967" s="33" t="s">
        <v>26689</v>
      </c>
      <c r="AA6967" s="33" t="s">
        <v>42844</v>
      </c>
      <c r="AB6967" s="33">
        <v>1479</v>
      </c>
      <c r="AC6967" s="103">
        <v>14494</v>
      </c>
    </row>
    <row r="6968" spans="1:29" ht="13" customHeight="1" x14ac:dyDescent="0.2">
      <c r="A6968" s="33" t="s">
        <v>8937</v>
      </c>
      <c r="B6968" s="33">
        <v>22</v>
      </c>
      <c r="C6968" s="33" t="s">
        <v>13</v>
      </c>
      <c r="D6968" s="33" t="s">
        <v>41</v>
      </c>
      <c r="E6968" s="33" t="s">
        <v>8938</v>
      </c>
      <c r="F6968" s="94">
        <v>41773</v>
      </c>
      <c r="G6968" s="33" t="s">
        <v>8939</v>
      </c>
      <c r="H6968" s="33" t="s">
        <v>7766</v>
      </c>
      <c r="I6968" s="33" t="s">
        <v>66</v>
      </c>
      <c r="J6968" s="62" t="s">
        <v>8940</v>
      </c>
      <c r="K6968" s="33" t="s">
        <v>632</v>
      </c>
      <c r="L6968" s="33" t="s">
        <v>7768</v>
      </c>
      <c r="M6968" s="1" t="s">
        <v>47683</v>
      </c>
      <c r="N6968" s="33" t="s">
        <v>20</v>
      </c>
      <c r="O6968" s="33" t="s">
        <v>8941</v>
      </c>
      <c r="P6968" s="33" t="s">
        <v>947</v>
      </c>
      <c r="Q6968" s="33" t="s">
        <v>29986</v>
      </c>
      <c r="R6968" s="39" t="s">
        <v>8942</v>
      </c>
      <c r="S6968" s="33" t="s">
        <v>93</v>
      </c>
      <c r="T6968" s="33" t="s">
        <v>21</v>
      </c>
      <c r="U6968" s="33" t="s">
        <v>26488</v>
      </c>
      <c r="AA6968" s="33" t="s">
        <v>42844</v>
      </c>
      <c r="AB6968" s="33">
        <v>1478</v>
      </c>
      <c r="AC6968" s="103">
        <v>14493</v>
      </c>
    </row>
    <row r="6969" spans="1:29" ht="13" customHeight="1" x14ac:dyDescent="0.2">
      <c r="A6969" s="33" t="s">
        <v>8944</v>
      </c>
      <c r="B6969" s="33">
        <v>41</v>
      </c>
      <c r="C6969" s="33" t="s">
        <v>13</v>
      </c>
      <c r="D6969" s="33" t="s">
        <v>30</v>
      </c>
      <c r="E6969" s="33" t="s">
        <v>8945</v>
      </c>
      <c r="F6969" s="94">
        <v>41772</v>
      </c>
      <c r="G6969" s="33" t="s">
        <v>8946</v>
      </c>
      <c r="H6969" s="33" t="s">
        <v>8947</v>
      </c>
      <c r="I6969" s="33" t="s">
        <v>55</v>
      </c>
      <c r="J6969" s="62" t="s">
        <v>8948</v>
      </c>
      <c r="K6969" s="33" t="s">
        <v>5491</v>
      </c>
      <c r="L6969" s="33" t="s">
        <v>5492</v>
      </c>
      <c r="M6969" s="1" t="s">
        <v>46158</v>
      </c>
      <c r="N6969" s="33" t="s">
        <v>20</v>
      </c>
      <c r="O6969" s="33" t="s">
        <v>8949</v>
      </c>
      <c r="P6969" s="33" t="s">
        <v>947</v>
      </c>
      <c r="Q6969" s="33" t="s">
        <v>29986</v>
      </c>
      <c r="R6969" s="39" t="s">
        <v>8950</v>
      </c>
      <c r="S6969" s="33" t="s">
        <v>93</v>
      </c>
      <c r="T6969" s="33" t="s">
        <v>21</v>
      </c>
      <c r="U6969" s="33" t="s">
        <v>26689</v>
      </c>
      <c r="AA6969" s="33" t="s">
        <v>42844</v>
      </c>
      <c r="AB6969" s="33">
        <v>1477</v>
      </c>
      <c r="AC6969" s="103">
        <v>14491</v>
      </c>
    </row>
    <row r="6970" spans="1:29" ht="13" customHeight="1" x14ac:dyDescent="0.2">
      <c r="A6970" s="33" t="s">
        <v>8951</v>
      </c>
      <c r="B6970" s="33">
        <v>50</v>
      </c>
      <c r="C6970" s="33" t="s">
        <v>102</v>
      </c>
      <c r="D6970" s="33" t="s">
        <v>30</v>
      </c>
      <c r="E6970" s="33" t="s">
        <v>8952</v>
      </c>
      <c r="F6970" s="94">
        <v>41772</v>
      </c>
      <c r="G6970" s="33" t="s">
        <v>8953</v>
      </c>
      <c r="H6970" s="33" t="s">
        <v>3833</v>
      </c>
      <c r="I6970" s="33" t="s">
        <v>399</v>
      </c>
      <c r="J6970" s="62" t="s">
        <v>3834</v>
      </c>
      <c r="K6970" s="33" t="s">
        <v>4535</v>
      </c>
      <c r="L6970" s="33" t="s">
        <v>8954</v>
      </c>
      <c r="M6970" s="1" t="s">
        <v>48559</v>
      </c>
      <c r="N6970" s="33" t="s">
        <v>20</v>
      </c>
      <c r="O6970" s="33" t="s">
        <v>8955</v>
      </c>
      <c r="P6970" s="33" t="s">
        <v>504</v>
      </c>
      <c r="Q6970" s="33" t="s">
        <v>29986</v>
      </c>
      <c r="R6970" s="39" t="s">
        <v>8956</v>
      </c>
      <c r="S6970" s="33" t="s">
        <v>22</v>
      </c>
      <c r="T6970" s="33" t="s">
        <v>21</v>
      </c>
      <c r="U6970" s="33" t="s">
        <v>26689</v>
      </c>
      <c r="AA6970" s="33" t="s">
        <v>42844</v>
      </c>
      <c r="AB6970" s="33">
        <v>1476</v>
      </c>
      <c r="AC6970" s="103">
        <v>14492</v>
      </c>
    </row>
    <row r="6971" spans="1:29" ht="13" customHeight="1" x14ac:dyDescent="0.2">
      <c r="A6971" s="33" t="s">
        <v>8957</v>
      </c>
      <c r="B6971" s="33">
        <v>21</v>
      </c>
      <c r="C6971" s="33" t="s">
        <v>13</v>
      </c>
      <c r="D6971" s="33" t="s">
        <v>78</v>
      </c>
      <c r="E6971" s="33" t="s">
        <v>8958</v>
      </c>
      <c r="F6971" s="94">
        <v>41771</v>
      </c>
      <c r="G6971" s="33" t="s">
        <v>8959</v>
      </c>
      <c r="H6971" s="33" t="s">
        <v>8960</v>
      </c>
      <c r="I6971" s="33" t="s">
        <v>38</v>
      </c>
      <c r="J6971" s="62" t="s">
        <v>8961</v>
      </c>
      <c r="K6971" s="33" t="s">
        <v>91</v>
      </c>
      <c r="L6971" s="33" t="s">
        <v>92</v>
      </c>
      <c r="M6971" s="1" t="s">
        <v>45984</v>
      </c>
      <c r="N6971" s="33" t="s">
        <v>20</v>
      </c>
      <c r="O6971" s="33" t="s">
        <v>8962</v>
      </c>
      <c r="P6971" s="33" t="s">
        <v>947</v>
      </c>
      <c r="Q6971" s="33" t="s">
        <v>29986</v>
      </c>
      <c r="R6971" s="39" t="s">
        <v>8963</v>
      </c>
      <c r="S6971" s="33" t="s">
        <v>93</v>
      </c>
      <c r="T6971" s="33" t="s">
        <v>21</v>
      </c>
      <c r="U6971" s="33" t="s">
        <v>26689</v>
      </c>
      <c r="AA6971" s="33" t="s">
        <v>49699</v>
      </c>
      <c r="AB6971" s="33">
        <v>1473</v>
      </c>
      <c r="AC6971" s="103">
        <v>14489</v>
      </c>
    </row>
    <row r="6972" spans="1:29" ht="13" customHeight="1" x14ac:dyDescent="0.2">
      <c r="A6972" s="33" t="s">
        <v>8964</v>
      </c>
      <c r="B6972" s="33">
        <v>39</v>
      </c>
      <c r="C6972" s="33" t="s">
        <v>13</v>
      </c>
      <c r="D6972" s="33" t="s">
        <v>78</v>
      </c>
      <c r="E6972" s="33" t="s">
        <v>8965</v>
      </c>
      <c r="F6972" s="94">
        <v>41771</v>
      </c>
      <c r="G6972" s="33" t="s">
        <v>8966</v>
      </c>
      <c r="H6972" s="33" t="s">
        <v>3199</v>
      </c>
      <c r="I6972" s="33" t="s">
        <v>55</v>
      </c>
      <c r="J6972" s="62" t="s">
        <v>8967</v>
      </c>
      <c r="K6972" s="33" t="s">
        <v>3201</v>
      </c>
      <c r="L6972" s="33" t="s">
        <v>3202</v>
      </c>
      <c r="M6972" s="1" t="s">
        <v>45982</v>
      </c>
      <c r="N6972" s="33" t="s">
        <v>20</v>
      </c>
      <c r="O6972" s="33" t="s">
        <v>8968</v>
      </c>
      <c r="P6972" s="33" t="s">
        <v>504</v>
      </c>
      <c r="Q6972" s="33" t="s">
        <v>29986</v>
      </c>
      <c r="R6972" s="39" t="s">
        <v>8969</v>
      </c>
      <c r="S6972" s="33" t="s">
        <v>93</v>
      </c>
      <c r="T6972" s="33" t="s">
        <v>21</v>
      </c>
      <c r="U6972" s="33" t="s">
        <v>26689</v>
      </c>
      <c r="AA6972" s="33" t="s">
        <v>42842</v>
      </c>
      <c r="AB6972" s="33">
        <v>1474</v>
      </c>
      <c r="AC6972" s="103">
        <v>14486</v>
      </c>
    </row>
    <row r="6973" spans="1:29" ht="13" customHeight="1" x14ac:dyDescent="0.2">
      <c r="A6973" s="33" t="s">
        <v>8970</v>
      </c>
      <c r="B6973" s="33">
        <v>39</v>
      </c>
      <c r="C6973" s="33" t="s">
        <v>13</v>
      </c>
      <c r="D6973" s="33" t="s">
        <v>30</v>
      </c>
      <c r="E6973" s="33" t="s">
        <v>8971</v>
      </c>
      <c r="F6973" s="94">
        <v>41771</v>
      </c>
      <c r="G6973" s="33" t="s">
        <v>8972</v>
      </c>
      <c r="H6973" s="33" t="s">
        <v>8973</v>
      </c>
      <c r="I6973" s="33" t="s">
        <v>87</v>
      </c>
      <c r="J6973" s="62" t="s">
        <v>8974</v>
      </c>
      <c r="K6973" s="33" t="s">
        <v>671</v>
      </c>
      <c r="L6973" s="33" t="s">
        <v>27587</v>
      </c>
      <c r="M6973" s="1" t="s">
        <v>48560</v>
      </c>
      <c r="N6973" s="33" t="s">
        <v>20</v>
      </c>
      <c r="O6973" s="33" t="s">
        <v>8975</v>
      </c>
      <c r="P6973" s="33" t="s">
        <v>947</v>
      </c>
      <c r="Q6973" s="33" t="s">
        <v>29986</v>
      </c>
      <c r="R6973" s="39" t="s">
        <v>8976</v>
      </c>
      <c r="S6973" s="33" t="s">
        <v>93</v>
      </c>
      <c r="T6973" s="33" t="s">
        <v>21</v>
      </c>
      <c r="U6973" s="33" t="s">
        <v>26689</v>
      </c>
      <c r="AA6973" s="33" t="s">
        <v>42843</v>
      </c>
      <c r="AB6973" s="33">
        <v>1475</v>
      </c>
      <c r="AC6973" s="103">
        <v>14488</v>
      </c>
    </row>
    <row r="6974" spans="1:29" ht="13" customHeight="1" x14ac:dyDescent="0.2">
      <c r="A6974" s="33" t="s">
        <v>8988</v>
      </c>
      <c r="B6974" s="33">
        <v>25</v>
      </c>
      <c r="C6974" s="33" t="s">
        <v>13</v>
      </c>
      <c r="D6974" s="33" t="s">
        <v>41</v>
      </c>
      <c r="E6974" s="33" t="s">
        <v>8989</v>
      </c>
      <c r="F6974" s="94">
        <v>41770</v>
      </c>
      <c r="G6974" s="33" t="s">
        <v>8990</v>
      </c>
      <c r="H6974" s="33" t="s">
        <v>8991</v>
      </c>
      <c r="I6974" s="33" t="s">
        <v>111</v>
      </c>
      <c r="J6974" s="62" t="s">
        <v>8992</v>
      </c>
      <c r="K6974" s="33" t="s">
        <v>2214</v>
      </c>
      <c r="L6974" s="33" t="s">
        <v>2215</v>
      </c>
      <c r="M6974" s="1" t="s">
        <v>48283</v>
      </c>
      <c r="N6974" s="33" t="s">
        <v>20</v>
      </c>
      <c r="O6974" s="33" t="s">
        <v>8993</v>
      </c>
      <c r="P6974" s="33" t="s">
        <v>947</v>
      </c>
      <c r="Q6974" s="33" t="s">
        <v>29986</v>
      </c>
      <c r="R6974" s="39" t="s">
        <v>8994</v>
      </c>
      <c r="S6974" s="33" t="s">
        <v>93</v>
      </c>
      <c r="T6974" s="33" t="s">
        <v>21</v>
      </c>
      <c r="U6974" s="33" t="s">
        <v>26689</v>
      </c>
      <c r="AA6974" s="33" t="s">
        <v>42843</v>
      </c>
      <c r="AB6974" s="33">
        <v>1470</v>
      </c>
      <c r="AC6974" s="103">
        <v>14482</v>
      </c>
    </row>
    <row r="6975" spans="1:29" ht="13" customHeight="1" x14ac:dyDescent="0.2">
      <c r="A6975" s="33" t="s">
        <v>8984</v>
      </c>
      <c r="B6975" s="33">
        <v>37</v>
      </c>
      <c r="C6975" s="33" t="s">
        <v>13</v>
      </c>
      <c r="D6975" s="33" t="s">
        <v>78</v>
      </c>
      <c r="F6975" s="94">
        <v>41770</v>
      </c>
      <c r="G6975" s="33" t="s">
        <v>8985</v>
      </c>
      <c r="H6975" s="33" t="s">
        <v>80</v>
      </c>
      <c r="I6975" s="33" t="s">
        <v>37</v>
      </c>
      <c r="J6975" s="62" t="s">
        <v>8986</v>
      </c>
      <c r="K6975" s="33" t="s">
        <v>81</v>
      </c>
      <c r="L6975" s="33" t="s">
        <v>82</v>
      </c>
      <c r="M6975" s="1" t="s">
        <v>46250</v>
      </c>
      <c r="N6975" s="33" t="s">
        <v>20</v>
      </c>
      <c r="O6975" s="33" t="s">
        <v>8987</v>
      </c>
      <c r="P6975" s="33" t="s">
        <v>947</v>
      </c>
      <c r="Q6975" s="33" t="s">
        <v>29986</v>
      </c>
      <c r="R6975" s="39" t="str">
        <f>HYPERLINK("http://www.suntimes.com/27377311-761/armed-man-shot-by-police-on-west-side-dies.html#.U3DGe-hX-uY","http://www.suntimes.com/27377311-761/armed-man-shot-by-police-on-west-side-dies.html#.U3DGe-hX-uY")</f>
        <v>http://www.suntimes.com/27377311-761/armed-man-shot-by-police-on-west-side-dies.html#.U3DGe-hX-uY</v>
      </c>
      <c r="S6975" s="33" t="s">
        <v>93</v>
      </c>
      <c r="T6975" s="33" t="s">
        <v>21</v>
      </c>
      <c r="U6975" s="33" t="s">
        <v>26689</v>
      </c>
      <c r="AA6975" s="33" t="s">
        <v>42842</v>
      </c>
      <c r="AB6975" s="33">
        <v>1469</v>
      </c>
      <c r="AC6975" s="103">
        <v>14481</v>
      </c>
    </row>
    <row r="6976" spans="1:29" ht="13" customHeight="1" x14ac:dyDescent="0.2">
      <c r="A6976" s="33" t="s">
        <v>8978</v>
      </c>
      <c r="B6976" s="33">
        <v>32</v>
      </c>
      <c r="C6976" s="33" t="s">
        <v>13</v>
      </c>
      <c r="D6976" s="33" t="s">
        <v>78</v>
      </c>
      <c r="E6976" s="33" t="s">
        <v>8979</v>
      </c>
      <c r="F6976" s="94">
        <v>41770</v>
      </c>
      <c r="G6976" s="33" t="s">
        <v>8980</v>
      </c>
      <c r="H6976" s="33" t="s">
        <v>8981</v>
      </c>
      <c r="I6976" s="33" t="s">
        <v>38</v>
      </c>
      <c r="J6976" s="62" t="s">
        <v>8982</v>
      </c>
      <c r="K6976" s="33" t="s">
        <v>8981</v>
      </c>
      <c r="L6976" s="33" t="s">
        <v>894</v>
      </c>
      <c r="M6976" s="1" t="s">
        <v>45955</v>
      </c>
      <c r="N6976" s="33" t="s">
        <v>2896</v>
      </c>
      <c r="O6976" s="33" t="s">
        <v>18976</v>
      </c>
      <c r="P6976" s="33" t="s">
        <v>947</v>
      </c>
      <c r="Q6976" s="33" t="s">
        <v>29986</v>
      </c>
      <c r="R6976" s="39" t="str">
        <f>HYPERLINK("http://www.dcclothesline.com/2014/05/19/veteran-stopped-front-license-plate-beat-death-5-cops/","http://www.dcclothesline.com/2014/05/19/veteran-stopped-front-license-plate-beat-death-5-cops/")</f>
        <v>http://www.dcclothesline.com/2014/05/19/veteran-stopped-front-license-plate-beat-death-5-cops/</v>
      </c>
      <c r="S6976" s="33" t="s">
        <v>93</v>
      </c>
      <c r="T6976" s="33" t="s">
        <v>45897</v>
      </c>
      <c r="U6976" s="51" t="s">
        <v>49804</v>
      </c>
      <c r="AA6976" s="33" t="s">
        <v>42843</v>
      </c>
      <c r="AB6976" s="33">
        <v>1471</v>
      </c>
      <c r="AC6976" s="103">
        <v>14483</v>
      </c>
    </row>
    <row r="6977" spans="1:29" ht="13" customHeight="1" x14ac:dyDescent="0.2">
      <c r="A6977" s="33" t="s">
        <v>8995</v>
      </c>
      <c r="B6977" s="33">
        <v>44</v>
      </c>
      <c r="C6977" s="33" t="s">
        <v>13</v>
      </c>
      <c r="D6977" s="33" t="s">
        <v>30</v>
      </c>
      <c r="E6977" s="33" t="s">
        <v>8996</v>
      </c>
      <c r="F6977" s="94">
        <v>41770</v>
      </c>
      <c r="G6977" s="33" t="s">
        <v>8997</v>
      </c>
      <c r="H6977" s="33" t="s">
        <v>8998</v>
      </c>
      <c r="I6977" s="33" t="s">
        <v>281</v>
      </c>
      <c r="J6977" s="62" t="s">
        <v>8999</v>
      </c>
      <c r="K6977" s="33" t="s">
        <v>824</v>
      </c>
      <c r="L6977" s="33" t="s">
        <v>9000</v>
      </c>
      <c r="M6977" s="1" t="s">
        <v>46115</v>
      </c>
      <c r="N6977" s="33" t="s">
        <v>2896</v>
      </c>
      <c r="O6977" s="33" t="s">
        <v>9001</v>
      </c>
      <c r="P6977" s="33" t="s">
        <v>504</v>
      </c>
      <c r="Q6977" s="33" t="s">
        <v>29986</v>
      </c>
      <c r="R6977" s="39" t="s">
        <v>18984</v>
      </c>
      <c r="S6977" s="33" t="s">
        <v>509</v>
      </c>
      <c r="T6977" s="33" t="s">
        <v>45897</v>
      </c>
      <c r="U6977" s="51" t="s">
        <v>49804</v>
      </c>
      <c r="AA6977" s="33" t="s">
        <v>42844</v>
      </c>
      <c r="AB6977" s="33">
        <v>1472</v>
      </c>
      <c r="AC6977" s="103">
        <v>14484</v>
      </c>
    </row>
    <row r="6978" spans="1:29" ht="13" customHeight="1" x14ac:dyDescent="0.2">
      <c r="A6978" s="33" t="s">
        <v>9006</v>
      </c>
      <c r="B6978" s="33">
        <v>32</v>
      </c>
      <c r="C6978" s="33" t="s">
        <v>13</v>
      </c>
      <c r="D6978" s="33" t="s">
        <v>78</v>
      </c>
      <c r="E6978" s="33" t="s">
        <v>9007</v>
      </c>
      <c r="F6978" s="94">
        <v>41769</v>
      </c>
      <c r="G6978" s="33" t="s">
        <v>9008</v>
      </c>
      <c r="H6978" s="33" t="s">
        <v>3796</v>
      </c>
      <c r="I6978" s="33" t="s">
        <v>87</v>
      </c>
      <c r="J6978" s="62" t="s">
        <v>9009</v>
      </c>
      <c r="K6978" s="33" t="s">
        <v>1655</v>
      </c>
      <c r="L6978" s="33" t="s">
        <v>3821</v>
      </c>
      <c r="M6978" s="1" t="s">
        <v>46106</v>
      </c>
      <c r="N6978" s="33" t="s">
        <v>20</v>
      </c>
      <c r="O6978" s="33" t="s">
        <v>9010</v>
      </c>
      <c r="P6978" s="33" t="s">
        <v>45771</v>
      </c>
      <c r="Q6978" s="33" t="s">
        <v>29986</v>
      </c>
      <c r="R6978" s="39" t="s">
        <v>9011</v>
      </c>
      <c r="S6978" s="33" t="s">
        <v>93</v>
      </c>
      <c r="T6978" s="33" t="s">
        <v>21</v>
      </c>
      <c r="U6978" s="33" t="s">
        <v>26689</v>
      </c>
      <c r="Z6978" s="33" t="s">
        <v>42353</v>
      </c>
      <c r="AA6978" s="33" t="s">
        <v>42842</v>
      </c>
      <c r="AB6978" s="33">
        <v>1464</v>
      </c>
      <c r="AC6978" s="103">
        <v>14469</v>
      </c>
    </row>
    <row r="6979" spans="1:29" ht="13" customHeight="1" x14ac:dyDescent="0.2">
      <c r="A6979" s="33" t="s">
        <v>9002</v>
      </c>
      <c r="B6979" s="33">
        <v>34</v>
      </c>
      <c r="C6979" s="33" t="s">
        <v>13</v>
      </c>
      <c r="D6979" s="33" t="s">
        <v>78</v>
      </c>
      <c r="E6979" s="33" t="s">
        <v>9003</v>
      </c>
      <c r="F6979" s="94">
        <v>41769</v>
      </c>
      <c r="G6979" s="33" t="s">
        <v>9004</v>
      </c>
      <c r="H6979" s="33" t="s">
        <v>1199</v>
      </c>
      <c r="I6979" s="33" t="s">
        <v>62</v>
      </c>
      <c r="J6979" s="62">
        <v>43207</v>
      </c>
      <c r="K6979" s="33" t="s">
        <v>1200</v>
      </c>
      <c r="L6979" s="33" t="s">
        <v>11422</v>
      </c>
      <c r="M6979" s="1" t="s">
        <v>45979</v>
      </c>
      <c r="N6979" s="33" t="s">
        <v>20</v>
      </c>
      <c r="O6979" s="33" t="s">
        <v>9005</v>
      </c>
      <c r="P6979" s="33" t="s">
        <v>947</v>
      </c>
      <c r="Q6979" s="33" t="s">
        <v>29986</v>
      </c>
      <c r="R697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979" s="33" t="s">
        <v>509</v>
      </c>
      <c r="T6979" s="33" t="s">
        <v>21</v>
      </c>
      <c r="U6979" s="33" t="s">
        <v>26682</v>
      </c>
      <c r="AA6979" s="33" t="s">
        <v>42842</v>
      </c>
      <c r="AB6979" s="33">
        <v>1466</v>
      </c>
      <c r="AC6979" s="103">
        <v>14468</v>
      </c>
    </row>
    <row r="6980" spans="1:29" ht="13" customHeight="1" x14ac:dyDescent="0.2">
      <c r="A6980" s="1" t="s">
        <v>9016</v>
      </c>
      <c r="B6980" s="33">
        <v>36</v>
      </c>
      <c r="C6980" s="33" t="s">
        <v>13</v>
      </c>
      <c r="D6980" s="1" t="s">
        <v>23</v>
      </c>
      <c r="F6980" s="94">
        <v>41769</v>
      </c>
      <c r="G6980" s="33" t="s">
        <v>9017</v>
      </c>
      <c r="H6980" s="33" t="s">
        <v>9018</v>
      </c>
      <c r="I6980" s="33" t="s">
        <v>138</v>
      </c>
      <c r="J6980" s="62" t="s">
        <v>9019</v>
      </c>
      <c r="K6980" s="33" t="s">
        <v>9020</v>
      </c>
      <c r="L6980" s="33" t="s">
        <v>15535</v>
      </c>
      <c r="M6980" s="1" t="s">
        <v>48246</v>
      </c>
      <c r="N6980" s="33" t="s">
        <v>20</v>
      </c>
      <c r="O6980" s="33" t="s">
        <v>9021</v>
      </c>
      <c r="P6980" s="33" t="s">
        <v>947</v>
      </c>
      <c r="Q6980" s="33" t="s">
        <v>29986</v>
      </c>
      <c r="R6980" s="39" t="s">
        <v>9022</v>
      </c>
      <c r="S6980" s="33" t="s">
        <v>93</v>
      </c>
      <c r="T6980" s="33" t="s">
        <v>21</v>
      </c>
      <c r="U6980" s="33" t="s">
        <v>26682</v>
      </c>
      <c r="AA6980" s="33" t="s">
        <v>42843</v>
      </c>
      <c r="AB6980" s="33">
        <v>1467</v>
      </c>
      <c r="AC6980" s="103">
        <v>14471</v>
      </c>
    </row>
    <row r="6981" spans="1:29" ht="13" customHeight="1" x14ac:dyDescent="0.2">
      <c r="A6981" s="33" t="s">
        <v>9023</v>
      </c>
      <c r="B6981" s="33">
        <v>50</v>
      </c>
      <c r="C6981" s="33" t="s">
        <v>13</v>
      </c>
      <c r="D6981" s="33" t="s">
        <v>30</v>
      </c>
      <c r="E6981" s="33" t="s">
        <v>9024</v>
      </c>
      <c r="F6981" s="94">
        <v>41769</v>
      </c>
      <c r="G6981" s="33" t="s">
        <v>9025</v>
      </c>
      <c r="H6981" s="33" t="s">
        <v>8623</v>
      </c>
      <c r="I6981" s="33" t="s">
        <v>293</v>
      </c>
      <c r="J6981" s="62" t="s">
        <v>8624</v>
      </c>
      <c r="K6981" s="33" t="s">
        <v>2309</v>
      </c>
      <c r="L6981" s="33" t="s">
        <v>3088</v>
      </c>
      <c r="M6981" s="1" t="s">
        <v>46058</v>
      </c>
      <c r="N6981" s="33" t="s">
        <v>20</v>
      </c>
      <c r="O6981" s="33" t="s">
        <v>9026</v>
      </c>
      <c r="P6981" s="33" t="s">
        <v>947</v>
      </c>
      <c r="Q6981" s="33" t="s">
        <v>29986</v>
      </c>
      <c r="R6981" s="39" t="s">
        <v>9027</v>
      </c>
      <c r="S6981" s="33" t="s">
        <v>93</v>
      </c>
      <c r="T6981" s="33" t="s">
        <v>21</v>
      </c>
      <c r="U6981" s="33" t="s">
        <v>26689</v>
      </c>
      <c r="AA6981" s="33" t="s">
        <v>42843</v>
      </c>
      <c r="AB6981" s="33">
        <v>1465</v>
      </c>
      <c r="AC6981" s="103">
        <v>14472</v>
      </c>
    </row>
    <row r="6982" spans="1:29" ht="13" customHeight="1" x14ac:dyDescent="0.2">
      <c r="A6982" s="33" t="s">
        <v>9012</v>
      </c>
      <c r="B6982" s="33">
        <v>59</v>
      </c>
      <c r="C6982" s="33" t="s">
        <v>13</v>
      </c>
      <c r="D6982" s="33" t="s">
        <v>41</v>
      </c>
      <c r="E6982" s="33" t="s">
        <v>9013</v>
      </c>
      <c r="F6982" s="94">
        <v>41769</v>
      </c>
      <c r="G6982" s="33" t="s">
        <v>9014</v>
      </c>
      <c r="H6982" s="33" t="s">
        <v>444</v>
      </c>
      <c r="I6982" s="33" t="s">
        <v>38</v>
      </c>
      <c r="J6982" s="62" t="s">
        <v>2485</v>
      </c>
      <c r="K6982" s="33" t="s">
        <v>287</v>
      </c>
      <c r="L6982" s="33" t="s">
        <v>445</v>
      </c>
      <c r="M6982" s="1" t="s">
        <v>46674</v>
      </c>
      <c r="N6982" s="33" t="s">
        <v>20</v>
      </c>
      <c r="O6982" s="33" t="s">
        <v>9015</v>
      </c>
      <c r="P6982" s="33" t="s">
        <v>45771</v>
      </c>
      <c r="Q6982" s="33" t="s">
        <v>29986</v>
      </c>
      <c r="R6982"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982" s="33" t="s">
        <v>901</v>
      </c>
      <c r="T6982" s="33" t="s">
        <v>28</v>
      </c>
      <c r="U6982" s="33" t="s">
        <v>26487</v>
      </c>
      <c r="AA6982" s="33" t="s">
        <v>42844</v>
      </c>
      <c r="AB6982" s="33">
        <v>1468</v>
      </c>
      <c r="AC6982" s="103">
        <v>14470</v>
      </c>
    </row>
    <row r="6983" spans="1:29" ht="13" customHeight="1" x14ac:dyDescent="0.2">
      <c r="A6983" s="33" t="s">
        <v>9038</v>
      </c>
      <c r="B6983" s="33">
        <v>25</v>
      </c>
      <c r="C6983" s="33" t="s">
        <v>102</v>
      </c>
      <c r="D6983" s="33" t="s">
        <v>30</v>
      </c>
      <c r="E6983" s="33" t="s">
        <v>9039</v>
      </c>
      <c r="F6983" s="94">
        <v>41768</v>
      </c>
      <c r="G6983" s="33" t="s">
        <v>9040</v>
      </c>
      <c r="H6983" s="33" t="s">
        <v>2443</v>
      </c>
      <c r="I6983" s="33" t="s">
        <v>105</v>
      </c>
      <c r="J6983" s="62" t="s">
        <v>9041</v>
      </c>
      <c r="K6983" s="33" t="s">
        <v>389</v>
      </c>
      <c r="L6983" s="33" t="s">
        <v>2444</v>
      </c>
      <c r="M6983" s="1" t="s">
        <v>46497</v>
      </c>
      <c r="N6983" s="33" t="s">
        <v>20</v>
      </c>
      <c r="O6983" s="33" t="s">
        <v>9042</v>
      </c>
      <c r="P6983" s="33" t="s">
        <v>504</v>
      </c>
      <c r="Q6983" s="33" t="s">
        <v>29986</v>
      </c>
      <c r="R698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983" s="33" t="s">
        <v>22</v>
      </c>
      <c r="T6983" s="33" t="s">
        <v>21</v>
      </c>
      <c r="U6983" s="33" t="s">
        <v>26682</v>
      </c>
      <c r="AA6983" s="33" t="s">
        <v>42842</v>
      </c>
      <c r="AB6983" s="33">
        <v>1461</v>
      </c>
      <c r="AC6983" s="103">
        <v>14466</v>
      </c>
    </row>
    <row r="6984" spans="1:29" ht="13" customHeight="1" x14ac:dyDescent="0.2">
      <c r="A6984" s="33" t="s">
        <v>9033</v>
      </c>
      <c r="B6984" s="33">
        <v>26</v>
      </c>
      <c r="C6984" s="33" t="s">
        <v>13</v>
      </c>
      <c r="D6984" s="33" t="s">
        <v>41</v>
      </c>
      <c r="E6984" s="33" t="s">
        <v>9034</v>
      </c>
      <c r="F6984" s="94">
        <v>41768</v>
      </c>
      <c r="G6984" s="33" t="s">
        <v>9035</v>
      </c>
      <c r="H6984" s="33" t="s">
        <v>5804</v>
      </c>
      <c r="I6984" s="33" t="s">
        <v>38</v>
      </c>
      <c r="J6984" s="62" t="s">
        <v>5805</v>
      </c>
      <c r="K6984" s="33" t="s">
        <v>58</v>
      </c>
      <c r="L6984" s="33" t="s">
        <v>5806</v>
      </c>
      <c r="M6984" s="1" t="s">
        <v>46791</v>
      </c>
      <c r="N6984" s="33" t="s">
        <v>20</v>
      </c>
      <c r="O6984" s="33" t="s">
        <v>9036</v>
      </c>
      <c r="P6984" s="33" t="s">
        <v>504</v>
      </c>
      <c r="Q6984" s="33" t="s">
        <v>29986</v>
      </c>
      <c r="R6984" s="39" t="s">
        <v>9037</v>
      </c>
      <c r="S6984" s="33" t="s">
        <v>901</v>
      </c>
      <c r="T6984" s="33" t="s">
        <v>21</v>
      </c>
      <c r="U6984" s="33" t="s">
        <v>26682</v>
      </c>
      <c r="AA6984" s="33" t="s">
        <v>42844</v>
      </c>
      <c r="AB6984" s="33">
        <v>1462</v>
      </c>
      <c r="AC6984" s="103">
        <v>14465</v>
      </c>
    </row>
    <row r="6985" spans="1:29" ht="13" customHeight="1" x14ac:dyDescent="0.2">
      <c r="A6985" s="33" t="s">
        <v>9028</v>
      </c>
      <c r="B6985" s="33">
        <v>21</v>
      </c>
      <c r="C6985" s="33" t="s">
        <v>13</v>
      </c>
      <c r="D6985" s="33" t="s">
        <v>78</v>
      </c>
      <c r="E6985" s="33" t="s">
        <v>9029</v>
      </c>
      <c r="F6985" s="94">
        <v>41768</v>
      </c>
      <c r="G6985" s="33" t="s">
        <v>9030</v>
      </c>
      <c r="H6985" s="33" t="s">
        <v>3796</v>
      </c>
      <c r="I6985" s="33" t="s">
        <v>87</v>
      </c>
      <c r="J6985" s="62" t="s">
        <v>3820</v>
      </c>
      <c r="K6985" s="33" t="s">
        <v>1655</v>
      </c>
      <c r="L6985" s="33" t="s">
        <v>1575</v>
      </c>
      <c r="M6985" s="1" t="s">
        <v>47311</v>
      </c>
      <c r="N6985" s="33" t="s">
        <v>20</v>
      </c>
      <c r="O6985" s="33" t="s">
        <v>9031</v>
      </c>
      <c r="P6985" s="33" t="s">
        <v>947</v>
      </c>
      <c r="Q6985" s="33" t="s">
        <v>29986</v>
      </c>
      <c r="R6985" s="39" t="s">
        <v>9032</v>
      </c>
      <c r="S6985" s="33" t="s">
        <v>93</v>
      </c>
      <c r="T6985" s="33" t="s">
        <v>350</v>
      </c>
      <c r="U6985" s="33" t="s">
        <v>26775</v>
      </c>
      <c r="AA6985" s="33" t="s">
        <v>42842</v>
      </c>
      <c r="AB6985" s="33">
        <v>1463</v>
      </c>
      <c r="AC6985" s="103">
        <v>14464</v>
      </c>
    </row>
    <row r="6986" spans="1:29" ht="13" customHeight="1" x14ac:dyDescent="0.2">
      <c r="A6986" s="33" t="s">
        <v>9066</v>
      </c>
      <c r="B6986" s="91">
        <v>24</v>
      </c>
      <c r="C6986" s="33" t="s">
        <v>13</v>
      </c>
      <c r="D6986" s="33" t="s">
        <v>41</v>
      </c>
      <c r="F6986" s="94">
        <v>41767</v>
      </c>
      <c r="G6986" s="33" t="s">
        <v>9067</v>
      </c>
      <c r="H6986" s="33" t="s">
        <v>9068</v>
      </c>
      <c r="I6986" s="33" t="s">
        <v>732</v>
      </c>
      <c r="J6986" s="62" t="s">
        <v>9069</v>
      </c>
      <c r="K6986" s="33" t="s">
        <v>9068</v>
      </c>
      <c r="L6986" s="33" t="s">
        <v>9070</v>
      </c>
      <c r="M6986" s="1" t="s">
        <v>48561</v>
      </c>
      <c r="N6986" s="33" t="s">
        <v>20</v>
      </c>
      <c r="O6986" s="33" t="s">
        <v>9071</v>
      </c>
      <c r="P6986" s="33" t="s">
        <v>22</v>
      </c>
      <c r="Q6986" s="33" t="s">
        <v>29986</v>
      </c>
      <c r="R6986" s="39" t="s">
        <v>9072</v>
      </c>
      <c r="S6986" s="33" t="s">
        <v>93</v>
      </c>
      <c r="T6986" s="33" t="s">
        <v>21</v>
      </c>
      <c r="U6986" s="33" t="s">
        <v>26689</v>
      </c>
      <c r="AA6986" s="33" t="s">
        <v>42843</v>
      </c>
      <c r="AB6986" s="33">
        <v>1456</v>
      </c>
      <c r="AC6986" s="103">
        <v>14461</v>
      </c>
    </row>
    <row r="6987" spans="1:29" ht="13" customHeight="1" x14ac:dyDescent="0.2">
      <c r="A6987" s="33" t="s">
        <v>9078</v>
      </c>
      <c r="B6987" s="33">
        <v>31</v>
      </c>
      <c r="C6987" s="33" t="s">
        <v>13</v>
      </c>
      <c r="D6987" s="33" t="s">
        <v>30</v>
      </c>
      <c r="E6987" s="33" t="s">
        <v>9079</v>
      </c>
      <c r="F6987" s="94">
        <v>41767</v>
      </c>
      <c r="G6987" s="33" t="s">
        <v>9080</v>
      </c>
      <c r="H6987" s="33" t="s">
        <v>2382</v>
      </c>
      <c r="I6987" s="33" t="s">
        <v>50</v>
      </c>
      <c r="J6987" s="62">
        <v>48865</v>
      </c>
      <c r="K6987" s="33" t="s">
        <v>9081</v>
      </c>
      <c r="L6987" s="33" t="s">
        <v>9082</v>
      </c>
      <c r="M6987" s="1" t="s">
        <v>48562</v>
      </c>
      <c r="N6987" s="33" t="s">
        <v>20</v>
      </c>
      <c r="O6987" s="33" t="s">
        <v>9083</v>
      </c>
      <c r="Q6987" s="33" t="s">
        <v>29986</v>
      </c>
      <c r="R6987" s="39" t="str">
        <f>HYPERLINK("http://www.mlive.com/news/grand-rapids/index.ssf/2014/05/two_troopers_one_deputy_on_lea.html","http://www.mlive.com/news/grand-rapids/index.ssf/2014/05/two_troopers_one_deputy_on_lea.html")</f>
        <v>http://www.mlive.com/news/grand-rapids/index.ssf/2014/05/two_troopers_one_deputy_on_lea.html</v>
      </c>
      <c r="S6987" s="33" t="s">
        <v>22</v>
      </c>
      <c r="T6987" s="33" t="s">
        <v>21</v>
      </c>
      <c r="U6987" s="33" t="s">
        <v>26689</v>
      </c>
      <c r="AA6987" s="33" t="s">
        <v>42843</v>
      </c>
      <c r="AB6987" s="33">
        <v>1458</v>
      </c>
      <c r="AC6987" s="103"/>
    </row>
    <row r="6988" spans="1:29" ht="13" customHeight="1" x14ac:dyDescent="0.2">
      <c r="A6988" s="33" t="s">
        <v>9057</v>
      </c>
      <c r="B6988" s="33">
        <v>41</v>
      </c>
      <c r="C6988" s="33" t="s">
        <v>13</v>
      </c>
      <c r="D6988" s="33" t="s">
        <v>41</v>
      </c>
      <c r="E6988" s="33" t="s">
        <v>9058</v>
      </c>
      <c r="F6988" s="94">
        <v>41767</v>
      </c>
      <c r="G6988" s="33" t="s">
        <v>9059</v>
      </c>
      <c r="H6988" s="33" t="s">
        <v>9060</v>
      </c>
      <c r="I6988" s="33" t="s">
        <v>191</v>
      </c>
      <c r="J6988" s="62" t="s">
        <v>9061</v>
      </c>
      <c r="K6988" s="33" t="s">
        <v>9062</v>
      </c>
      <c r="L6988" s="33" t="s">
        <v>9063</v>
      </c>
      <c r="M6988" s="1" t="s">
        <v>46030</v>
      </c>
      <c r="N6988" s="33" t="s">
        <v>20</v>
      </c>
      <c r="O6988" s="33" t="s">
        <v>9064</v>
      </c>
      <c r="P6988" s="33" t="s">
        <v>947</v>
      </c>
      <c r="Q6988" s="33" t="s">
        <v>29986</v>
      </c>
      <c r="R6988" s="39" t="s">
        <v>9065</v>
      </c>
      <c r="S6988" s="33" t="s">
        <v>93</v>
      </c>
      <c r="T6988" s="33" t="s">
        <v>21</v>
      </c>
      <c r="U6988" s="33" t="s">
        <v>26689</v>
      </c>
      <c r="AA6988" s="33" t="s">
        <v>42843</v>
      </c>
      <c r="AB6988" s="33">
        <v>1457</v>
      </c>
      <c r="AC6988" s="103">
        <v>14458</v>
      </c>
    </row>
    <row r="6989" spans="1:29" ht="13" customHeight="1" x14ac:dyDescent="0.2">
      <c r="A6989" s="33" t="s">
        <v>9051</v>
      </c>
      <c r="B6989" s="33">
        <v>48</v>
      </c>
      <c r="C6989" s="33" t="s">
        <v>13</v>
      </c>
      <c r="D6989" s="33" t="s">
        <v>41</v>
      </c>
      <c r="F6989" s="94">
        <v>41767</v>
      </c>
      <c r="G6989" s="33" t="s">
        <v>9052</v>
      </c>
      <c r="H6989" s="33" t="s">
        <v>604</v>
      </c>
      <c r="I6989" s="33" t="s">
        <v>177</v>
      </c>
      <c r="J6989" s="62" t="s">
        <v>9053</v>
      </c>
      <c r="K6989" s="33" t="s">
        <v>9054</v>
      </c>
      <c r="L6989" s="33" t="s">
        <v>2834</v>
      </c>
      <c r="M6989" s="1" t="s">
        <v>45954</v>
      </c>
      <c r="N6989" s="33" t="s">
        <v>20</v>
      </c>
      <c r="O6989" s="33" t="s">
        <v>9055</v>
      </c>
      <c r="P6989" s="33" t="s">
        <v>504</v>
      </c>
      <c r="Q6989" s="33" t="s">
        <v>29986</v>
      </c>
      <c r="R6989" s="39" t="s">
        <v>9056</v>
      </c>
      <c r="S6989" s="33" t="s">
        <v>509</v>
      </c>
      <c r="T6989" s="33" t="s">
        <v>21</v>
      </c>
      <c r="U6989" s="33" t="s">
        <v>26689</v>
      </c>
      <c r="AA6989" s="33" t="s">
        <v>42843</v>
      </c>
      <c r="AB6989" s="33">
        <v>1455</v>
      </c>
      <c r="AC6989" s="103">
        <v>14460</v>
      </c>
    </row>
    <row r="6990" spans="1:29" ht="13" customHeight="1" x14ac:dyDescent="0.2">
      <c r="A6990" s="33" t="s">
        <v>9043</v>
      </c>
      <c r="B6990" s="33">
        <v>34</v>
      </c>
      <c r="C6990" s="33" t="s">
        <v>13</v>
      </c>
      <c r="D6990" s="33" t="s">
        <v>78</v>
      </c>
      <c r="E6990" s="33" t="s">
        <v>9044</v>
      </c>
      <c r="F6990" s="94">
        <v>41767</v>
      </c>
      <c r="G6990" s="33" t="s">
        <v>9045</v>
      </c>
      <c r="H6990" s="33" t="s">
        <v>9046</v>
      </c>
      <c r="I6990" s="33" t="s">
        <v>55</v>
      </c>
      <c r="J6990" s="62" t="s">
        <v>9047</v>
      </c>
      <c r="K6990" s="33" t="s">
        <v>1049</v>
      </c>
      <c r="L6990" s="33" t="s">
        <v>9048</v>
      </c>
      <c r="M6990" s="1" t="s">
        <v>47944</v>
      </c>
      <c r="N6990" s="33" t="s">
        <v>20</v>
      </c>
      <c r="O6990" s="33" t="s">
        <v>9049</v>
      </c>
      <c r="P6990" s="33" t="s">
        <v>45771</v>
      </c>
      <c r="Q6990" s="33" t="s">
        <v>29986</v>
      </c>
      <c r="R6990" s="39" t="s">
        <v>9050</v>
      </c>
      <c r="S6990" s="33" t="s">
        <v>93</v>
      </c>
      <c r="T6990" s="33" t="s">
        <v>45897</v>
      </c>
      <c r="U6990" s="51" t="s">
        <v>49804</v>
      </c>
      <c r="AA6990" s="33" t="s">
        <v>42842</v>
      </c>
      <c r="AB6990" s="33">
        <v>1459</v>
      </c>
      <c r="AC6990" s="103">
        <v>14459</v>
      </c>
    </row>
    <row r="6991" spans="1:29" ht="13" customHeight="1" x14ac:dyDescent="0.2">
      <c r="A6991" s="33" t="s">
        <v>9073</v>
      </c>
      <c r="B6991" s="33">
        <v>69</v>
      </c>
      <c r="C6991" s="33" t="s">
        <v>13</v>
      </c>
      <c r="D6991" s="33" t="s">
        <v>30</v>
      </c>
      <c r="F6991" s="94">
        <v>41767</v>
      </c>
      <c r="G6991" s="33" t="s">
        <v>9074</v>
      </c>
      <c r="H6991" s="33" t="s">
        <v>9075</v>
      </c>
      <c r="I6991" s="33" t="s">
        <v>55</v>
      </c>
      <c r="J6991" s="62" t="s">
        <v>8825</v>
      </c>
      <c r="K6991" s="33" t="s">
        <v>8826</v>
      </c>
      <c r="L6991" s="33" t="s">
        <v>8827</v>
      </c>
      <c r="M6991" s="1" t="s">
        <v>46268</v>
      </c>
      <c r="N6991" s="33" t="s">
        <v>20</v>
      </c>
      <c r="O6991" s="33" t="s">
        <v>9076</v>
      </c>
      <c r="P6991" s="33" t="s">
        <v>947</v>
      </c>
      <c r="Q6991" s="33" t="s">
        <v>29986</v>
      </c>
      <c r="R6991" s="39" t="s">
        <v>9077</v>
      </c>
      <c r="S6991" s="33" t="s">
        <v>93</v>
      </c>
      <c r="T6991" s="33" t="s">
        <v>28</v>
      </c>
      <c r="U6991" s="33" t="s">
        <v>26487</v>
      </c>
      <c r="AA6991" s="33" t="s">
        <v>42844</v>
      </c>
      <c r="AB6991" s="33">
        <v>1460</v>
      </c>
      <c r="AC6991" s="103">
        <v>14457</v>
      </c>
    </row>
    <row r="6992" spans="1:29" ht="13" customHeight="1" x14ac:dyDescent="0.2">
      <c r="A6992" s="33" t="s">
        <v>9096</v>
      </c>
      <c r="B6992" s="33">
        <v>30</v>
      </c>
      <c r="C6992" s="33" t="s">
        <v>13</v>
      </c>
      <c r="D6992" s="33" t="s">
        <v>41</v>
      </c>
      <c r="E6992" s="33" t="s">
        <v>9097</v>
      </c>
      <c r="F6992" s="94">
        <v>41766</v>
      </c>
      <c r="G6992" s="33" t="s">
        <v>9098</v>
      </c>
      <c r="H6992" s="33" t="s">
        <v>6064</v>
      </c>
      <c r="I6992" s="33" t="s">
        <v>66</v>
      </c>
      <c r="J6992" s="62" t="s">
        <v>9099</v>
      </c>
      <c r="K6992" s="33" t="s">
        <v>6064</v>
      </c>
      <c r="L6992" s="33" t="s">
        <v>6957</v>
      </c>
      <c r="M6992" s="1" t="s">
        <v>46311</v>
      </c>
      <c r="N6992" s="33" t="s">
        <v>20</v>
      </c>
      <c r="O6992" s="33" t="s">
        <v>9100</v>
      </c>
      <c r="P6992" s="33" t="s">
        <v>947</v>
      </c>
      <c r="Q6992" s="33" t="s">
        <v>29986</v>
      </c>
      <c r="R6992" s="39" t="s">
        <v>9101</v>
      </c>
      <c r="S6992" s="33" t="s">
        <v>22</v>
      </c>
      <c r="T6992" s="33" t="s">
        <v>21</v>
      </c>
      <c r="U6992" s="33" t="s">
        <v>42860</v>
      </c>
      <c r="AA6992" s="33" t="s">
        <v>42842</v>
      </c>
      <c r="AB6992" s="33">
        <v>1452</v>
      </c>
      <c r="AC6992" s="103">
        <v>14455</v>
      </c>
    </row>
    <row r="6993" spans="1:29" ht="13" customHeight="1" x14ac:dyDescent="0.2">
      <c r="A6993" s="33" t="s">
        <v>9090</v>
      </c>
      <c r="B6993" s="33">
        <v>19</v>
      </c>
      <c r="C6993" s="33" t="s">
        <v>13</v>
      </c>
      <c r="D6993" s="33" t="s">
        <v>78</v>
      </c>
      <c r="E6993" s="33" t="s">
        <v>9091</v>
      </c>
      <c r="F6993" s="94">
        <v>41766</v>
      </c>
      <c r="G6993" s="33" t="s">
        <v>9092</v>
      </c>
      <c r="H6993" s="33" t="s">
        <v>1483</v>
      </c>
      <c r="I6993" s="33" t="s">
        <v>45</v>
      </c>
      <c r="J6993" s="62" t="s">
        <v>9093</v>
      </c>
      <c r="K6993" s="33" t="s">
        <v>4310</v>
      </c>
      <c r="L6993" s="33" t="s">
        <v>2544</v>
      </c>
      <c r="M6993" s="1" t="s">
        <v>46137</v>
      </c>
      <c r="N6993" s="33" t="s">
        <v>362</v>
      </c>
      <c r="O6993" s="33" t="s">
        <v>9094</v>
      </c>
      <c r="P6993" s="33" t="s">
        <v>45771</v>
      </c>
      <c r="Q6993" s="33" t="s">
        <v>29986</v>
      </c>
      <c r="R6993" s="39" t="s">
        <v>9095</v>
      </c>
      <c r="S6993" s="33" t="s">
        <v>509</v>
      </c>
      <c r="T6993" s="33" t="s">
        <v>45897</v>
      </c>
      <c r="U6993" s="51" t="s">
        <v>49804</v>
      </c>
      <c r="AA6993" s="33" t="s">
        <v>42842</v>
      </c>
      <c r="AB6993" s="33">
        <v>1454</v>
      </c>
      <c r="AC6993" s="103">
        <v>14454</v>
      </c>
    </row>
    <row r="6994" spans="1:29" ht="13" customHeight="1" x14ac:dyDescent="0.2">
      <c r="A6994" s="33" t="s">
        <v>9084</v>
      </c>
      <c r="B6994" s="33">
        <v>23</v>
      </c>
      <c r="C6994" s="33" t="s">
        <v>13</v>
      </c>
      <c r="D6994" s="33" t="s">
        <v>78</v>
      </c>
      <c r="E6994" s="33" t="s">
        <v>9085</v>
      </c>
      <c r="F6994" s="94">
        <v>41766</v>
      </c>
      <c r="G6994" s="33" t="s">
        <v>9086</v>
      </c>
      <c r="H6994" s="33" t="s">
        <v>80</v>
      </c>
      <c r="I6994" s="33" t="s">
        <v>37</v>
      </c>
      <c r="J6994" s="62" t="s">
        <v>9087</v>
      </c>
      <c r="K6994" s="33" t="s">
        <v>81</v>
      </c>
      <c r="L6994" s="33" t="s">
        <v>82</v>
      </c>
      <c r="M6994" s="1" t="s">
        <v>46250</v>
      </c>
      <c r="N6994" s="33" t="s">
        <v>362</v>
      </c>
      <c r="O6994" s="33" t="s">
        <v>9088</v>
      </c>
      <c r="P6994" s="33" t="s">
        <v>45771</v>
      </c>
      <c r="Q6994" s="33" t="s">
        <v>29986</v>
      </c>
      <c r="R6994" s="39" t="s">
        <v>9089</v>
      </c>
      <c r="S6994" s="33" t="s">
        <v>93</v>
      </c>
      <c r="T6994" s="33" t="s">
        <v>45897</v>
      </c>
      <c r="U6994" s="51" t="s">
        <v>49804</v>
      </c>
      <c r="AA6994" s="33" t="s">
        <v>42842</v>
      </c>
      <c r="AB6994" s="33">
        <v>1453</v>
      </c>
      <c r="AC6994" s="103">
        <v>14453</v>
      </c>
    </row>
    <row r="6995" spans="1:29" ht="13" customHeight="1" x14ac:dyDescent="0.2">
      <c r="A6995" s="33" t="s">
        <v>9116</v>
      </c>
      <c r="B6995" s="33">
        <v>43</v>
      </c>
      <c r="C6995" s="33" t="s">
        <v>13</v>
      </c>
      <c r="D6995" s="33" t="s">
        <v>30</v>
      </c>
      <c r="E6995" s="33" t="s">
        <v>9117</v>
      </c>
      <c r="F6995" s="94">
        <v>41765</v>
      </c>
      <c r="G6995" s="33" t="s">
        <v>9118</v>
      </c>
      <c r="H6995" s="33" t="s">
        <v>1241</v>
      </c>
      <c r="I6995" s="33" t="s">
        <v>38</v>
      </c>
      <c r="J6995" s="62" t="s">
        <v>9119</v>
      </c>
      <c r="K6995" s="33" t="s">
        <v>1242</v>
      </c>
      <c r="L6995" s="33" t="s">
        <v>1243</v>
      </c>
      <c r="M6995" s="1" t="s">
        <v>46850</v>
      </c>
      <c r="N6995" s="33" t="s">
        <v>20</v>
      </c>
      <c r="O6995" s="33" t="s">
        <v>9120</v>
      </c>
      <c r="P6995" s="33" t="s">
        <v>45771</v>
      </c>
      <c r="Q6995" s="33" t="s">
        <v>29986</v>
      </c>
      <c r="R6995" s="39" t="s">
        <v>9121</v>
      </c>
      <c r="S6995" s="33" t="s">
        <v>93</v>
      </c>
      <c r="T6995" s="33" t="s">
        <v>21</v>
      </c>
      <c r="U6995" s="33" t="s">
        <v>26689</v>
      </c>
      <c r="AA6995" s="33" t="s">
        <v>42844</v>
      </c>
      <c r="AB6995" s="33">
        <v>1450</v>
      </c>
      <c r="AC6995" s="103">
        <v>14451</v>
      </c>
    </row>
    <row r="6996" spans="1:29" ht="13" customHeight="1" x14ac:dyDescent="0.2">
      <c r="A6996" s="33" t="s">
        <v>9102</v>
      </c>
      <c r="B6996" s="33">
        <v>93</v>
      </c>
      <c r="C6996" s="33" t="s">
        <v>102</v>
      </c>
      <c r="D6996" s="33" t="s">
        <v>78</v>
      </c>
      <c r="E6996" s="33" t="s">
        <v>9103</v>
      </c>
      <c r="F6996" s="94">
        <v>41765</v>
      </c>
      <c r="G6996" s="33" t="s">
        <v>22090</v>
      </c>
      <c r="H6996" s="33" t="s">
        <v>9104</v>
      </c>
      <c r="I6996" s="33" t="s">
        <v>66</v>
      </c>
      <c r="J6996" s="62" t="s">
        <v>9105</v>
      </c>
      <c r="K6996" s="33" t="s">
        <v>9106</v>
      </c>
      <c r="L6996" s="33" t="s">
        <v>9107</v>
      </c>
      <c r="M6996" s="1" t="s">
        <v>48563</v>
      </c>
      <c r="N6996" s="33" t="s">
        <v>20</v>
      </c>
      <c r="O6996" s="33" t="s">
        <v>9108</v>
      </c>
      <c r="P6996" s="33" t="s">
        <v>947</v>
      </c>
      <c r="Q6996" s="33" t="s">
        <v>29986</v>
      </c>
      <c r="R6996"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996" s="33" t="s">
        <v>509</v>
      </c>
      <c r="T6996" s="33" t="s">
        <v>21</v>
      </c>
      <c r="U6996" s="33" t="s">
        <v>26689</v>
      </c>
      <c r="AA6996" s="33" t="s">
        <v>42843</v>
      </c>
      <c r="AB6996" s="33">
        <v>1449</v>
      </c>
      <c r="AC6996" s="103">
        <v>14452</v>
      </c>
    </row>
    <row r="6997" spans="1:29" ht="13" customHeight="1" x14ac:dyDescent="0.2">
      <c r="A6997" s="33" t="s">
        <v>9109</v>
      </c>
      <c r="B6997" s="33">
        <v>28</v>
      </c>
      <c r="C6997" s="33" t="s">
        <v>13</v>
      </c>
      <c r="D6997" s="33" t="s">
        <v>30</v>
      </c>
      <c r="E6997" s="33" t="s">
        <v>9110</v>
      </c>
      <c r="F6997" s="94">
        <v>41765</v>
      </c>
      <c r="G6997" s="33" t="s">
        <v>9111</v>
      </c>
      <c r="H6997" s="33" t="s">
        <v>9112</v>
      </c>
      <c r="I6997" s="33" t="s">
        <v>55</v>
      </c>
      <c r="J6997" s="62" t="s">
        <v>9113</v>
      </c>
      <c r="K6997" s="33" t="s">
        <v>3558</v>
      </c>
      <c r="L6997" s="33" t="s">
        <v>42908</v>
      </c>
      <c r="M6997" s="1" t="s">
        <v>48564</v>
      </c>
      <c r="N6997" s="33" t="s">
        <v>20</v>
      </c>
      <c r="O6997" s="33" t="s">
        <v>9114</v>
      </c>
      <c r="P6997" s="33" t="s">
        <v>504</v>
      </c>
      <c r="Q6997" s="33" t="s">
        <v>29986</v>
      </c>
      <c r="R6997" s="39" t="s">
        <v>9115</v>
      </c>
      <c r="S6997" s="33" t="s">
        <v>93</v>
      </c>
      <c r="T6997" s="33" t="s">
        <v>45897</v>
      </c>
      <c r="U6997" s="33" t="s">
        <v>39851</v>
      </c>
      <c r="AA6997" s="33" t="s">
        <v>42844</v>
      </c>
      <c r="AB6997" s="33">
        <v>1451</v>
      </c>
      <c r="AC6997" s="103">
        <v>14450</v>
      </c>
    </row>
    <row r="6998" spans="1:29" ht="13" customHeight="1" x14ac:dyDescent="0.2">
      <c r="A6998" s="33" t="s">
        <v>2989</v>
      </c>
      <c r="B6998" s="33" t="s">
        <v>22</v>
      </c>
      <c r="C6998" s="33" t="s">
        <v>13</v>
      </c>
      <c r="D6998" s="33" t="s">
        <v>78</v>
      </c>
      <c r="F6998" s="94">
        <v>41764</v>
      </c>
      <c r="G6998" s="33" t="s">
        <v>9129</v>
      </c>
      <c r="H6998" s="33" t="s">
        <v>671</v>
      </c>
      <c r="I6998" s="33" t="s">
        <v>66</v>
      </c>
      <c r="J6998" s="62" t="s">
        <v>9130</v>
      </c>
      <c r="K6998" s="33" t="s">
        <v>512</v>
      </c>
      <c r="L6998" s="33" t="s">
        <v>672</v>
      </c>
      <c r="M6998" s="1" t="s">
        <v>45992</v>
      </c>
      <c r="N6998" s="33" t="s">
        <v>20</v>
      </c>
      <c r="O6998" s="33" t="s">
        <v>9131</v>
      </c>
      <c r="P6998" s="33" t="s">
        <v>947</v>
      </c>
      <c r="Q6998" s="33" t="s">
        <v>29986</v>
      </c>
      <c r="R6998" s="39" t="s">
        <v>9132</v>
      </c>
      <c r="S6998" s="33" t="s">
        <v>93</v>
      </c>
      <c r="T6998" s="33" t="s">
        <v>21</v>
      </c>
      <c r="U6998" s="33" t="s">
        <v>26689</v>
      </c>
      <c r="AA6998" s="33" t="s">
        <v>42842</v>
      </c>
      <c r="AB6998" s="33">
        <v>1447</v>
      </c>
      <c r="AC6998" s="103">
        <v>14447</v>
      </c>
    </row>
    <row r="6999" spans="1:29" ht="13" customHeight="1" x14ac:dyDescent="0.2">
      <c r="A6999" s="33" t="s">
        <v>9122</v>
      </c>
      <c r="B6999" s="33">
        <v>25</v>
      </c>
      <c r="C6999" s="33" t="s">
        <v>13</v>
      </c>
      <c r="D6999" s="33" t="s">
        <v>78</v>
      </c>
      <c r="E6999" s="33" t="s">
        <v>9123</v>
      </c>
      <c r="F6999" s="94">
        <v>41764</v>
      </c>
      <c r="G6999" s="33" t="s">
        <v>9124</v>
      </c>
      <c r="H6999" s="33" t="s">
        <v>401</v>
      </c>
      <c r="I6999" s="33" t="s">
        <v>618</v>
      </c>
      <c r="J6999" s="62" t="s">
        <v>9125</v>
      </c>
      <c r="K6999" s="33" t="s">
        <v>9126</v>
      </c>
      <c r="L6999" s="33" t="s">
        <v>36266</v>
      </c>
      <c r="M6999" s="1" t="s">
        <v>48565</v>
      </c>
      <c r="N6999" s="33" t="s">
        <v>2896</v>
      </c>
      <c r="O6999" s="33" t="s">
        <v>9127</v>
      </c>
      <c r="P6999" s="33" t="s">
        <v>26664</v>
      </c>
      <c r="Q6999" s="33" t="s">
        <v>26665</v>
      </c>
      <c r="R6999" s="39" t="s">
        <v>9128</v>
      </c>
      <c r="S6999" s="33" t="s">
        <v>93</v>
      </c>
      <c r="T6999" s="33" t="s">
        <v>45897</v>
      </c>
      <c r="U6999" s="51" t="s">
        <v>49804</v>
      </c>
      <c r="Z6999" s="33" t="s">
        <v>42353</v>
      </c>
      <c r="AA6999" s="33" t="s">
        <v>42844</v>
      </c>
      <c r="AB6999" s="33">
        <v>1448</v>
      </c>
      <c r="AC6999" s="103">
        <v>14446</v>
      </c>
    </row>
    <row r="7000" spans="1:29" ht="13" customHeight="1" x14ac:dyDescent="0.2">
      <c r="A7000" s="33" t="s">
        <v>9140</v>
      </c>
      <c r="B7000" s="33">
        <v>18</v>
      </c>
      <c r="C7000" s="33" t="s">
        <v>13</v>
      </c>
      <c r="D7000" s="33" t="s">
        <v>41</v>
      </c>
      <c r="E7000" s="33" t="s">
        <v>9141</v>
      </c>
      <c r="F7000" s="94">
        <v>41763</v>
      </c>
      <c r="G7000" s="33" t="s">
        <v>9142</v>
      </c>
      <c r="H7000" s="33" t="s">
        <v>3240</v>
      </c>
      <c r="I7000" s="33" t="s">
        <v>38</v>
      </c>
      <c r="J7000" s="62" t="s">
        <v>9143</v>
      </c>
      <c r="K7000" s="33" t="s">
        <v>555</v>
      </c>
      <c r="L7000" s="33" t="s">
        <v>9144</v>
      </c>
      <c r="M7000" s="1" t="s">
        <v>48566</v>
      </c>
      <c r="N7000" s="33" t="s">
        <v>20</v>
      </c>
      <c r="O7000" s="33" t="s">
        <v>9145</v>
      </c>
      <c r="P7000" s="33" t="s">
        <v>947</v>
      </c>
      <c r="Q7000" s="33" t="s">
        <v>29986</v>
      </c>
      <c r="R7000" s="39" t="s">
        <v>9146</v>
      </c>
      <c r="S7000" s="33" t="s">
        <v>509</v>
      </c>
      <c r="T7000" s="33" t="s">
        <v>21</v>
      </c>
      <c r="U7000" s="33" t="s">
        <v>26492</v>
      </c>
      <c r="AA7000" s="33" t="s">
        <v>42844</v>
      </c>
      <c r="AB7000" s="33">
        <v>1444</v>
      </c>
      <c r="AC7000" s="103">
        <v>14443</v>
      </c>
    </row>
    <row r="7001" spans="1:29" ht="13" customHeight="1" x14ac:dyDescent="0.2">
      <c r="A7001" s="33" t="s">
        <v>9147</v>
      </c>
      <c r="B7001" s="33">
        <v>31</v>
      </c>
      <c r="C7001" s="33" t="s">
        <v>13</v>
      </c>
      <c r="D7001" s="33" t="s">
        <v>30</v>
      </c>
      <c r="E7001" s="33" t="s">
        <v>9148</v>
      </c>
      <c r="F7001" s="94">
        <v>41763</v>
      </c>
      <c r="G7001" s="33" t="s">
        <v>9149</v>
      </c>
      <c r="H7001" s="33" t="s">
        <v>2382</v>
      </c>
      <c r="I7001" s="33" t="s">
        <v>50</v>
      </c>
      <c r="J7001" s="62" t="s">
        <v>9150</v>
      </c>
      <c r="K7001" s="33" t="s">
        <v>9081</v>
      </c>
      <c r="L7001" s="33" t="s">
        <v>9151</v>
      </c>
      <c r="M7001" s="1" t="s">
        <v>48567</v>
      </c>
      <c r="N7001" s="33" t="s">
        <v>20</v>
      </c>
      <c r="O7001" s="33" t="s">
        <v>9152</v>
      </c>
      <c r="P7001" s="33" t="s">
        <v>504</v>
      </c>
      <c r="Q7001" s="33" t="s">
        <v>29986</v>
      </c>
      <c r="R7001" s="39" t="s">
        <v>9153</v>
      </c>
      <c r="S7001" s="33" t="s">
        <v>22</v>
      </c>
      <c r="T7001" s="33" t="s">
        <v>21</v>
      </c>
      <c r="U7001" s="33" t="s">
        <v>26689</v>
      </c>
      <c r="AA7001" s="33" t="s">
        <v>42843</v>
      </c>
      <c r="AB7001" s="33">
        <v>1445</v>
      </c>
      <c r="AC7001" s="103">
        <v>14444</v>
      </c>
    </row>
    <row r="7002" spans="1:29" ht="13" customHeight="1" x14ac:dyDescent="0.2">
      <c r="A7002" s="33" t="s">
        <v>9133</v>
      </c>
      <c r="B7002" s="33">
        <v>38</v>
      </c>
      <c r="C7002" s="33" t="s">
        <v>13</v>
      </c>
      <c r="D7002" s="33" t="s">
        <v>78</v>
      </c>
      <c r="E7002" s="33" t="s">
        <v>9134</v>
      </c>
      <c r="F7002" s="94">
        <v>41763</v>
      </c>
      <c r="G7002" s="33" t="s">
        <v>9135</v>
      </c>
      <c r="H7002" s="33" t="s">
        <v>9136</v>
      </c>
      <c r="I7002" s="33" t="s">
        <v>66</v>
      </c>
      <c r="J7002" s="62" t="s">
        <v>9137</v>
      </c>
      <c r="K7002" s="33" t="s">
        <v>1114</v>
      </c>
      <c r="L7002" s="33" t="s">
        <v>42912</v>
      </c>
      <c r="M7002" s="1" t="s">
        <v>48568</v>
      </c>
      <c r="N7002" s="33" t="s">
        <v>20</v>
      </c>
      <c r="O7002" s="33" t="s">
        <v>9138</v>
      </c>
      <c r="P7002" s="33" t="s">
        <v>504</v>
      </c>
      <c r="Q7002" s="33" t="s">
        <v>29986</v>
      </c>
      <c r="R7002" s="39" t="s">
        <v>9139</v>
      </c>
      <c r="S7002" s="33" t="s">
        <v>93</v>
      </c>
      <c r="T7002" s="33" t="s">
        <v>350</v>
      </c>
      <c r="U7002" s="33" t="s">
        <v>42859</v>
      </c>
      <c r="AA7002" s="33" t="s">
        <v>42843</v>
      </c>
      <c r="AB7002" s="33">
        <v>1446</v>
      </c>
      <c r="AC7002" s="103">
        <v>14442</v>
      </c>
    </row>
    <row r="7003" spans="1:29" ht="13" customHeight="1" x14ac:dyDescent="0.2">
      <c r="A7003" s="33" t="s">
        <v>9155</v>
      </c>
      <c r="B7003" s="91">
        <v>50</v>
      </c>
      <c r="C7003" s="33" t="s">
        <v>13</v>
      </c>
      <c r="D7003" s="33" t="s">
        <v>78</v>
      </c>
      <c r="E7003" s="33" t="s">
        <v>9156</v>
      </c>
      <c r="F7003" s="94">
        <v>41762</v>
      </c>
      <c r="G7003" s="33" t="s">
        <v>9157</v>
      </c>
      <c r="H7003" s="33" t="s">
        <v>863</v>
      </c>
      <c r="I7003" s="33" t="s">
        <v>177</v>
      </c>
      <c r="J7003" s="62" t="s">
        <v>9158</v>
      </c>
      <c r="K7003" s="33" t="s">
        <v>430</v>
      </c>
      <c r="L7003" s="33" t="s">
        <v>4548</v>
      </c>
      <c r="M7003" s="1" t="s">
        <v>46140</v>
      </c>
      <c r="N7003" s="33" t="s">
        <v>20</v>
      </c>
      <c r="O7003" s="33" t="s">
        <v>36708</v>
      </c>
      <c r="P7003" s="33" t="s">
        <v>22</v>
      </c>
      <c r="Q7003" s="33" t="s">
        <v>29986</v>
      </c>
      <c r="R7003" s="39" t="s">
        <v>9159</v>
      </c>
      <c r="S7003" s="33" t="s">
        <v>93</v>
      </c>
      <c r="T7003" s="33" t="s">
        <v>21</v>
      </c>
      <c r="U7003" s="33" t="s">
        <v>26689</v>
      </c>
      <c r="AA7003" s="33" t="s">
        <v>42844</v>
      </c>
      <c r="AB7003" s="33">
        <v>1443</v>
      </c>
      <c r="AC7003" s="103">
        <v>14439</v>
      </c>
    </row>
    <row r="7004" spans="1:29" ht="13" customHeight="1" x14ac:dyDescent="0.2">
      <c r="A7004" s="33" t="s">
        <v>9174</v>
      </c>
      <c r="B7004" s="33">
        <v>29</v>
      </c>
      <c r="C7004" s="33" t="s">
        <v>13</v>
      </c>
      <c r="D7004" s="33" t="s">
        <v>30</v>
      </c>
      <c r="F7004" s="94">
        <v>41761</v>
      </c>
      <c r="G7004" s="33" t="s">
        <v>9175</v>
      </c>
      <c r="H7004" s="33" t="s">
        <v>600</v>
      </c>
      <c r="I7004" s="33" t="s">
        <v>55</v>
      </c>
      <c r="J7004" s="62" t="s">
        <v>9176</v>
      </c>
      <c r="K7004" s="33" t="s">
        <v>601</v>
      </c>
      <c r="L7004" s="33" t="s">
        <v>602</v>
      </c>
      <c r="M7004" s="1" t="s">
        <v>49877</v>
      </c>
      <c r="N7004" s="33" t="s">
        <v>20</v>
      </c>
      <c r="O7004" s="33" t="s">
        <v>9177</v>
      </c>
      <c r="P7004" s="33" t="s">
        <v>947</v>
      </c>
      <c r="Q7004" s="33" t="s">
        <v>29986</v>
      </c>
      <c r="R7004" s="39" t="s">
        <v>9178</v>
      </c>
      <c r="S7004" s="33" t="s">
        <v>93</v>
      </c>
      <c r="T7004" s="33" t="s">
        <v>21</v>
      </c>
      <c r="U7004" s="33" t="s">
        <v>26682</v>
      </c>
      <c r="AA7004" s="33" t="s">
        <v>42844</v>
      </c>
      <c r="AB7004" s="33">
        <v>1442</v>
      </c>
      <c r="AC7004" s="103">
        <v>14434</v>
      </c>
    </row>
    <row r="7005" spans="1:29" ht="13" customHeight="1" x14ac:dyDescent="0.2">
      <c r="A7005" s="33" t="s">
        <v>9160</v>
      </c>
      <c r="B7005" s="33">
        <v>33</v>
      </c>
      <c r="C7005" s="33" t="s">
        <v>13</v>
      </c>
      <c r="D7005" s="33" t="s">
        <v>78</v>
      </c>
      <c r="E7005" s="33" t="s">
        <v>9161</v>
      </c>
      <c r="F7005" s="94">
        <v>41761</v>
      </c>
      <c r="G7005" s="33" t="s">
        <v>9162</v>
      </c>
      <c r="H7005" s="33" t="s">
        <v>2005</v>
      </c>
      <c r="I7005" s="33" t="s">
        <v>406</v>
      </c>
      <c r="J7005" s="62" t="s">
        <v>3505</v>
      </c>
      <c r="K7005" s="33" t="s">
        <v>8865</v>
      </c>
      <c r="L7005" s="33" t="s">
        <v>3506</v>
      </c>
      <c r="M7005" s="1" t="s">
        <v>46438</v>
      </c>
      <c r="N7005" s="33" t="s">
        <v>20</v>
      </c>
      <c r="O7005" s="33" t="s">
        <v>9163</v>
      </c>
      <c r="P7005" s="33" t="s">
        <v>504</v>
      </c>
      <c r="Q7005" s="33" t="s">
        <v>29986</v>
      </c>
      <c r="R7005" s="39" t="s">
        <v>9164</v>
      </c>
      <c r="S7005" s="33" t="s">
        <v>509</v>
      </c>
      <c r="T7005" s="33" t="s">
        <v>21</v>
      </c>
      <c r="U7005" s="33" t="s">
        <v>26682</v>
      </c>
      <c r="AA7005" s="33" t="s">
        <v>42842</v>
      </c>
      <c r="AB7005" s="33">
        <v>1441</v>
      </c>
      <c r="AC7005" s="103">
        <v>14435</v>
      </c>
    </row>
    <row r="7006" spans="1:29" ht="13" customHeight="1" x14ac:dyDescent="0.2">
      <c r="A7006" s="33" t="s">
        <v>9165</v>
      </c>
      <c r="B7006" s="33">
        <v>39</v>
      </c>
      <c r="C7006" s="33" t="s">
        <v>13</v>
      </c>
      <c r="D7006" s="33" t="s">
        <v>78</v>
      </c>
      <c r="E7006" s="33" t="s">
        <v>9166</v>
      </c>
      <c r="F7006" s="94">
        <v>41761</v>
      </c>
      <c r="G7006" s="33" t="s">
        <v>9167</v>
      </c>
      <c r="H7006" s="33" t="s">
        <v>9168</v>
      </c>
      <c r="I7006" s="33" t="s">
        <v>50</v>
      </c>
      <c r="J7006" s="62" t="s">
        <v>9169</v>
      </c>
      <c r="K7006" s="33" t="s">
        <v>9170</v>
      </c>
      <c r="L7006" s="33" t="s">
        <v>9171</v>
      </c>
      <c r="M7006" s="1" t="s">
        <v>48569</v>
      </c>
      <c r="N7006" s="33" t="s">
        <v>20</v>
      </c>
      <c r="O7006" s="33" t="s">
        <v>9172</v>
      </c>
      <c r="P7006" s="33" t="s">
        <v>504</v>
      </c>
      <c r="Q7006" s="33" t="s">
        <v>29986</v>
      </c>
      <c r="R7006" s="39" t="s">
        <v>9173</v>
      </c>
      <c r="S7006" s="33" t="s">
        <v>93</v>
      </c>
      <c r="T7006" s="33" t="s">
        <v>21</v>
      </c>
      <c r="U7006" s="33" t="s">
        <v>26689</v>
      </c>
      <c r="AA7006" s="33" t="s">
        <v>42844</v>
      </c>
      <c r="AB7006" s="33">
        <v>1440</v>
      </c>
      <c r="AC7006" s="103">
        <v>14433</v>
      </c>
    </row>
    <row r="7007" spans="1:29" ht="13" customHeight="1" x14ac:dyDescent="0.2">
      <c r="A7007" s="1" t="s">
        <v>9179</v>
      </c>
      <c r="B7007" s="33">
        <v>50</v>
      </c>
      <c r="C7007" s="33" t="s">
        <v>13</v>
      </c>
      <c r="D7007" s="1" t="s">
        <v>23</v>
      </c>
      <c r="F7007" s="94">
        <v>41760</v>
      </c>
      <c r="G7007" s="33" t="s">
        <v>9180</v>
      </c>
      <c r="H7007" s="33" t="s">
        <v>9181</v>
      </c>
      <c r="I7007" s="33" t="s">
        <v>406</v>
      </c>
      <c r="J7007" s="62" t="s">
        <v>9182</v>
      </c>
      <c r="K7007" s="33" t="s">
        <v>8865</v>
      </c>
      <c r="L7007" s="33" t="s">
        <v>36267</v>
      </c>
      <c r="M7007" s="1" t="s">
        <v>48570</v>
      </c>
      <c r="N7007" s="33" t="s">
        <v>20</v>
      </c>
      <c r="O7007" s="33" t="s">
        <v>9183</v>
      </c>
      <c r="P7007" s="33" t="s">
        <v>504</v>
      </c>
      <c r="Q7007" s="33" t="s">
        <v>29986</v>
      </c>
      <c r="R7007" s="39" t="s">
        <v>9184</v>
      </c>
      <c r="S7007" s="33" t="s">
        <v>509</v>
      </c>
      <c r="T7007" s="33" t="s">
        <v>21</v>
      </c>
      <c r="U7007" s="33" t="s">
        <v>26682</v>
      </c>
      <c r="AA7007" s="33" t="s">
        <v>42843</v>
      </c>
      <c r="AB7007" s="33">
        <v>1439</v>
      </c>
      <c r="AC7007" s="103">
        <v>14431</v>
      </c>
    </row>
    <row r="7008" spans="1:29" ht="13" customHeight="1" x14ac:dyDescent="0.2">
      <c r="A7008" s="33" t="s">
        <v>9185</v>
      </c>
      <c r="B7008" s="33">
        <v>31</v>
      </c>
      <c r="C7008" s="33" t="s">
        <v>13</v>
      </c>
      <c r="D7008" s="33" t="s">
        <v>78</v>
      </c>
      <c r="E7008" s="33" t="s">
        <v>9186</v>
      </c>
      <c r="F7008" s="94">
        <v>41759</v>
      </c>
      <c r="G7008" s="33" t="s">
        <v>9187</v>
      </c>
      <c r="H7008" s="33" t="s">
        <v>828</v>
      </c>
      <c r="I7008" s="33" t="s">
        <v>406</v>
      </c>
      <c r="J7008" s="62" t="s">
        <v>9188</v>
      </c>
      <c r="K7008" s="33" t="s">
        <v>828</v>
      </c>
      <c r="L7008" s="33" t="s">
        <v>3532</v>
      </c>
      <c r="M7008" s="1" t="s">
        <v>46081</v>
      </c>
      <c r="N7008" s="33" t="s">
        <v>20</v>
      </c>
      <c r="O7008" s="33" t="s">
        <v>9189</v>
      </c>
      <c r="P7008" s="33" t="s">
        <v>22</v>
      </c>
      <c r="Q7008" s="33" t="s">
        <v>29986</v>
      </c>
      <c r="R7008" s="39" t="s">
        <v>9190</v>
      </c>
      <c r="S7008" s="33" t="s">
        <v>509</v>
      </c>
      <c r="T7008" s="33" t="s">
        <v>21</v>
      </c>
      <c r="U7008" s="33" t="s">
        <v>26504</v>
      </c>
      <c r="AA7008" s="33" t="s">
        <v>42842</v>
      </c>
      <c r="AB7008" s="33">
        <v>1437</v>
      </c>
      <c r="AC7008" s="103">
        <v>14429</v>
      </c>
    </row>
    <row r="7009" spans="1:29" ht="13" customHeight="1" x14ac:dyDescent="0.2">
      <c r="A7009" s="33" t="s">
        <v>9191</v>
      </c>
      <c r="B7009" s="33">
        <v>47</v>
      </c>
      <c r="C7009" s="33" t="s">
        <v>13</v>
      </c>
      <c r="D7009" s="33" t="s">
        <v>30</v>
      </c>
      <c r="E7009" s="33" t="s">
        <v>9192</v>
      </c>
      <c r="F7009" s="94">
        <v>41759</v>
      </c>
      <c r="G7009" s="33" t="s">
        <v>9193</v>
      </c>
      <c r="H7009" s="33" t="s">
        <v>2443</v>
      </c>
      <c r="I7009" s="33" t="s">
        <v>105</v>
      </c>
      <c r="J7009" s="62" t="s">
        <v>9194</v>
      </c>
      <c r="K7009" s="33" t="s">
        <v>389</v>
      </c>
      <c r="L7009" s="33" t="s">
        <v>2444</v>
      </c>
      <c r="M7009" s="1" t="s">
        <v>46497</v>
      </c>
      <c r="N7009" s="33" t="s">
        <v>20</v>
      </c>
      <c r="O7009" s="33" t="s">
        <v>9195</v>
      </c>
      <c r="P7009" s="33" t="s">
        <v>504</v>
      </c>
      <c r="Q7009" s="33" t="s">
        <v>29986</v>
      </c>
      <c r="R7009" s="39" t="s">
        <v>9196</v>
      </c>
      <c r="S7009" s="33" t="s">
        <v>509</v>
      </c>
      <c r="T7009" s="33" t="s">
        <v>21</v>
      </c>
      <c r="U7009" s="33" t="s">
        <v>26682</v>
      </c>
      <c r="AA7009" s="33" t="s">
        <v>42844</v>
      </c>
      <c r="AB7009" s="33">
        <v>1438</v>
      </c>
      <c r="AC7009" s="103">
        <v>14428</v>
      </c>
    </row>
    <row r="7010" spans="1:29" ht="13" customHeight="1" x14ac:dyDescent="0.2">
      <c r="A7010" s="33" t="s">
        <v>9197</v>
      </c>
      <c r="B7010" s="33">
        <v>22</v>
      </c>
      <c r="C7010" s="33" t="s">
        <v>13</v>
      </c>
      <c r="D7010" s="33" t="s">
        <v>78</v>
      </c>
      <c r="E7010" s="33" t="s">
        <v>9198</v>
      </c>
      <c r="F7010" s="94">
        <v>41758</v>
      </c>
      <c r="G7010" s="33" t="s">
        <v>9199</v>
      </c>
      <c r="H7010" s="33" t="s">
        <v>9200</v>
      </c>
      <c r="I7010" s="33" t="s">
        <v>337</v>
      </c>
      <c r="J7010" s="62" t="s">
        <v>5459</v>
      </c>
      <c r="K7010" s="33" t="s">
        <v>2894</v>
      </c>
      <c r="L7010" s="33" t="s">
        <v>9201</v>
      </c>
      <c r="M7010" s="1" t="s">
        <v>48571</v>
      </c>
      <c r="N7010" s="33" t="s">
        <v>20</v>
      </c>
      <c r="O7010" s="33" t="s">
        <v>9202</v>
      </c>
      <c r="P7010" s="33" t="s">
        <v>504</v>
      </c>
      <c r="Q7010" s="33" t="s">
        <v>29986</v>
      </c>
      <c r="R7010" s="39" t="s">
        <v>9203</v>
      </c>
      <c r="S7010" s="33" t="s">
        <v>93</v>
      </c>
      <c r="T7010" s="33" t="s">
        <v>21</v>
      </c>
      <c r="U7010" s="33" t="s">
        <v>26689</v>
      </c>
      <c r="AA7010" s="33" t="s">
        <v>42844</v>
      </c>
      <c r="AB7010" s="33">
        <v>1431</v>
      </c>
      <c r="AC7010" s="103">
        <v>14422</v>
      </c>
    </row>
    <row r="7011" spans="1:29" ht="13" customHeight="1" x14ac:dyDescent="0.2">
      <c r="A7011" s="33" t="s">
        <v>9204</v>
      </c>
      <c r="B7011" s="33">
        <v>26</v>
      </c>
      <c r="C7011" s="33" t="s">
        <v>13</v>
      </c>
      <c r="D7011" s="33" t="s">
        <v>41</v>
      </c>
      <c r="F7011" s="94">
        <v>41758</v>
      </c>
      <c r="G7011" s="33" t="s">
        <v>9205</v>
      </c>
      <c r="H7011" s="33" t="s">
        <v>91</v>
      </c>
      <c r="I7011" s="33" t="s">
        <v>38</v>
      </c>
      <c r="J7011" s="62" t="s">
        <v>9206</v>
      </c>
      <c r="K7011" s="33" t="s">
        <v>91</v>
      </c>
      <c r="L7011" s="33" t="s">
        <v>383</v>
      </c>
      <c r="M7011" s="1" t="s">
        <v>45973</v>
      </c>
      <c r="N7011" s="33" t="s">
        <v>20</v>
      </c>
      <c r="O7011" s="33" t="s">
        <v>9207</v>
      </c>
      <c r="P7011" s="33" t="s">
        <v>45771</v>
      </c>
      <c r="Q7011" s="33" t="s">
        <v>29986</v>
      </c>
      <c r="R7011" s="39" t="s">
        <v>9208</v>
      </c>
      <c r="S7011" s="33" t="s">
        <v>93</v>
      </c>
      <c r="T7011" s="33" t="s">
        <v>21</v>
      </c>
      <c r="U7011" s="33" t="s">
        <v>26689</v>
      </c>
      <c r="AA7011" s="33" t="s">
        <v>42842</v>
      </c>
      <c r="AB7011" s="33">
        <v>1432</v>
      </c>
      <c r="AC7011" s="103">
        <v>14423</v>
      </c>
    </row>
    <row r="7012" spans="1:29" ht="13" customHeight="1" x14ac:dyDescent="0.2">
      <c r="A7012" s="33" t="s">
        <v>9217</v>
      </c>
      <c r="B7012" s="33">
        <v>37</v>
      </c>
      <c r="C7012" s="33" t="s">
        <v>13</v>
      </c>
      <c r="D7012" s="33" t="s">
        <v>30</v>
      </c>
      <c r="E7012" s="33" t="s">
        <v>9218</v>
      </c>
      <c r="F7012" s="94">
        <v>41758</v>
      </c>
      <c r="G7012" s="33" t="s">
        <v>9219</v>
      </c>
      <c r="H7012" s="33" t="s">
        <v>779</v>
      </c>
      <c r="I7012" s="33" t="s">
        <v>281</v>
      </c>
      <c r="J7012" s="62" t="s">
        <v>2173</v>
      </c>
      <c r="K7012" s="33" t="s">
        <v>779</v>
      </c>
      <c r="L7012" s="33" t="s">
        <v>780</v>
      </c>
      <c r="M7012" s="1" t="s">
        <v>46447</v>
      </c>
      <c r="N7012" s="33" t="s">
        <v>20</v>
      </c>
      <c r="O7012" s="33" t="s">
        <v>9220</v>
      </c>
      <c r="P7012" s="33" t="s">
        <v>45771</v>
      </c>
      <c r="Q7012" s="33" t="s">
        <v>29986</v>
      </c>
      <c r="R7012" s="39" t="s">
        <v>9221</v>
      </c>
      <c r="S7012" s="33" t="s">
        <v>93</v>
      </c>
      <c r="T7012" s="33" t="s">
        <v>21</v>
      </c>
      <c r="U7012" s="33" t="s">
        <v>26689</v>
      </c>
      <c r="AA7012" s="33" t="s">
        <v>42842</v>
      </c>
      <c r="AB7012" s="33">
        <v>1434</v>
      </c>
      <c r="AC7012" s="103">
        <v>14427</v>
      </c>
    </row>
    <row r="7013" spans="1:29" ht="13" customHeight="1" x14ac:dyDescent="0.2">
      <c r="A7013" s="1" t="s">
        <v>9213</v>
      </c>
      <c r="B7013" s="33">
        <v>46</v>
      </c>
      <c r="C7013" s="33" t="s">
        <v>13</v>
      </c>
      <c r="D7013" s="1" t="s">
        <v>23</v>
      </c>
      <c r="F7013" s="94">
        <v>41758</v>
      </c>
      <c r="G7013" s="33" t="s">
        <v>9214</v>
      </c>
      <c r="H7013" s="33" t="s">
        <v>604</v>
      </c>
      <c r="I7013" s="33" t="s">
        <v>249</v>
      </c>
      <c r="J7013" s="62" t="s">
        <v>7541</v>
      </c>
      <c r="K7013" s="33" t="s">
        <v>524</v>
      </c>
      <c r="L7013" s="33" t="s">
        <v>525</v>
      </c>
      <c r="M7013" s="1" t="s">
        <v>48881</v>
      </c>
      <c r="N7013" s="33" t="s">
        <v>20</v>
      </c>
      <c r="O7013" s="33" t="s">
        <v>9215</v>
      </c>
      <c r="P7013" s="33" t="s">
        <v>947</v>
      </c>
      <c r="Q7013" s="33" t="s">
        <v>29986</v>
      </c>
      <c r="R7013" s="39" t="s">
        <v>9216</v>
      </c>
      <c r="S7013" s="33" t="s">
        <v>509</v>
      </c>
      <c r="T7013" s="33" t="s">
        <v>21</v>
      </c>
      <c r="U7013" s="33" t="s">
        <v>26689</v>
      </c>
      <c r="AA7013" s="33" t="s">
        <v>42842</v>
      </c>
      <c r="AB7013" s="33">
        <v>1433</v>
      </c>
      <c r="AC7013" s="103">
        <v>14426</v>
      </c>
    </row>
    <row r="7014" spans="1:29" ht="13" customHeight="1" x14ac:dyDescent="0.2">
      <c r="A7014" s="1" t="s">
        <v>2989</v>
      </c>
      <c r="B7014" s="33" t="s">
        <v>22</v>
      </c>
      <c r="C7014" s="33" t="s">
        <v>13</v>
      </c>
      <c r="D7014" s="1" t="s">
        <v>23</v>
      </c>
      <c r="F7014" s="94">
        <v>41758</v>
      </c>
      <c r="G7014" s="33" t="s">
        <v>9209</v>
      </c>
      <c r="H7014" s="33" t="s">
        <v>412</v>
      </c>
      <c r="I7014" s="33" t="s">
        <v>50</v>
      </c>
      <c r="J7014" s="62" t="s">
        <v>9210</v>
      </c>
      <c r="K7014" s="33" t="s">
        <v>1054</v>
      </c>
      <c r="L7014" s="33" t="s">
        <v>2021</v>
      </c>
      <c r="M7014" s="1" t="s">
        <v>46361</v>
      </c>
      <c r="N7014" s="33" t="s">
        <v>20</v>
      </c>
      <c r="O7014" s="33" t="s">
        <v>9211</v>
      </c>
      <c r="P7014" s="33" t="s">
        <v>947</v>
      </c>
      <c r="Q7014" s="33" t="s">
        <v>29986</v>
      </c>
      <c r="R7014" s="39" t="s">
        <v>9212</v>
      </c>
      <c r="S7014" s="33" t="s">
        <v>93</v>
      </c>
      <c r="T7014" s="33" t="s">
        <v>21</v>
      </c>
      <c r="U7014" s="33" t="s">
        <v>42882</v>
      </c>
      <c r="AA7014" s="33" t="s">
        <v>42842</v>
      </c>
      <c r="AB7014" s="33">
        <v>1435</v>
      </c>
      <c r="AC7014" s="103">
        <v>14421</v>
      </c>
    </row>
    <row r="7015" spans="1:29" ht="13" customHeight="1" x14ac:dyDescent="0.2">
      <c r="A7015" s="33" t="s">
        <v>9222</v>
      </c>
      <c r="B7015" s="33">
        <v>27</v>
      </c>
      <c r="C7015" s="33" t="s">
        <v>102</v>
      </c>
      <c r="D7015" s="33" t="s">
        <v>30</v>
      </c>
      <c r="E7015" s="33" t="s">
        <v>9223</v>
      </c>
      <c r="F7015" s="94">
        <v>41758</v>
      </c>
      <c r="G7015" s="33" t="s">
        <v>9224</v>
      </c>
      <c r="H7015" s="33" t="s">
        <v>9225</v>
      </c>
      <c r="I7015" s="33" t="s">
        <v>618</v>
      </c>
      <c r="J7015" s="62" t="s">
        <v>9226</v>
      </c>
      <c r="K7015" s="33" t="s">
        <v>5262</v>
      </c>
      <c r="L7015" s="33" t="s">
        <v>9227</v>
      </c>
      <c r="M7015" s="1" t="s">
        <v>48565</v>
      </c>
      <c r="N7015" s="33" t="s">
        <v>20</v>
      </c>
      <c r="O7015" s="33" t="s">
        <v>9228</v>
      </c>
      <c r="P7015" s="33" t="s">
        <v>947</v>
      </c>
      <c r="Q7015" s="33" t="s">
        <v>29986</v>
      </c>
      <c r="R7015" s="39" t="s">
        <v>9229</v>
      </c>
      <c r="S7015" s="33" t="s">
        <v>22</v>
      </c>
      <c r="T7015" s="33" t="s">
        <v>45897</v>
      </c>
      <c r="U7015" s="51" t="s">
        <v>49804</v>
      </c>
      <c r="Z7015" s="33" t="s">
        <v>42353</v>
      </c>
      <c r="AA7015" s="33" t="s">
        <v>42844</v>
      </c>
      <c r="AB7015" s="33">
        <v>1436</v>
      </c>
      <c r="AC7015" s="103">
        <v>14424</v>
      </c>
    </row>
    <row r="7016" spans="1:29" ht="13" customHeight="1" x14ac:dyDescent="0.2">
      <c r="A7016" s="33" t="s">
        <v>9230</v>
      </c>
      <c r="B7016" s="33">
        <v>53</v>
      </c>
      <c r="C7016" s="33" t="s">
        <v>13</v>
      </c>
      <c r="D7016" s="33" t="s">
        <v>30</v>
      </c>
      <c r="E7016" s="33" t="s">
        <v>9231</v>
      </c>
      <c r="F7016" s="94">
        <v>41757</v>
      </c>
      <c r="G7016" s="33" t="s">
        <v>9232</v>
      </c>
      <c r="H7016" s="33" t="s">
        <v>8856</v>
      </c>
      <c r="I7016" s="33" t="s">
        <v>38</v>
      </c>
      <c r="J7016" s="62" t="s">
        <v>9233</v>
      </c>
      <c r="K7016" s="33" t="s">
        <v>4793</v>
      </c>
      <c r="L7016" s="33" t="s">
        <v>9234</v>
      </c>
      <c r="M7016" s="1" t="s">
        <v>48573</v>
      </c>
      <c r="N7016" s="33" t="s">
        <v>20</v>
      </c>
      <c r="O7016" s="33" t="s">
        <v>9235</v>
      </c>
      <c r="P7016" s="33" t="s">
        <v>31864</v>
      </c>
      <c r="Q7016" s="33" t="s">
        <v>29986</v>
      </c>
      <c r="R7016" s="39" t="s">
        <v>9236</v>
      </c>
      <c r="S7016" s="33" t="s">
        <v>509</v>
      </c>
      <c r="T7016" s="33" t="s">
        <v>21</v>
      </c>
      <c r="U7016" s="33" t="s">
        <v>26682</v>
      </c>
      <c r="AA7016" s="33" t="s">
        <v>42843</v>
      </c>
      <c r="AB7016" s="33">
        <v>1430</v>
      </c>
      <c r="AC7016" s="103">
        <v>14417</v>
      </c>
    </row>
    <row r="7017" spans="1:29" ht="13" customHeight="1" x14ac:dyDescent="0.2">
      <c r="A7017" s="33" t="s">
        <v>9237</v>
      </c>
      <c r="B7017" s="33">
        <v>55</v>
      </c>
      <c r="C7017" s="33" t="s">
        <v>13</v>
      </c>
      <c r="D7017" s="33" t="s">
        <v>30</v>
      </c>
      <c r="F7017" s="94">
        <v>41757</v>
      </c>
      <c r="G7017" s="33" t="s">
        <v>9238</v>
      </c>
      <c r="H7017" s="33" t="s">
        <v>9239</v>
      </c>
      <c r="I7017" s="33" t="s">
        <v>105</v>
      </c>
      <c r="J7017" s="62" t="s">
        <v>9240</v>
      </c>
      <c r="K7017" s="33" t="s">
        <v>6847</v>
      </c>
      <c r="L7017" s="33" t="s">
        <v>9241</v>
      </c>
      <c r="M7017" s="1" t="s">
        <v>48572</v>
      </c>
      <c r="N7017" s="33" t="s">
        <v>20</v>
      </c>
      <c r="O7017" s="33" t="s">
        <v>36709</v>
      </c>
      <c r="P7017" s="33" t="s">
        <v>504</v>
      </c>
      <c r="Q7017" s="33" t="s">
        <v>29986</v>
      </c>
      <c r="R7017"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17" s="33" t="s">
        <v>93</v>
      </c>
      <c r="T7017" s="33" t="s">
        <v>21</v>
      </c>
      <c r="U7017" s="33" t="s">
        <v>26689</v>
      </c>
      <c r="AA7017" s="33" t="s">
        <v>42843</v>
      </c>
      <c r="AB7017" s="33">
        <v>1429</v>
      </c>
      <c r="AC7017" s="103">
        <v>14418</v>
      </c>
    </row>
    <row r="7018" spans="1:29" ht="13" customHeight="1" x14ac:dyDescent="0.2">
      <c r="A7018" s="33" t="s">
        <v>9248</v>
      </c>
      <c r="B7018" s="33">
        <v>36</v>
      </c>
      <c r="C7018" s="33" t="s">
        <v>13</v>
      </c>
      <c r="D7018" s="33" t="s">
        <v>30</v>
      </c>
      <c r="E7018" s="33" t="s">
        <v>9249</v>
      </c>
      <c r="F7018" s="94">
        <v>41756</v>
      </c>
      <c r="G7018" s="33" t="s">
        <v>9250</v>
      </c>
      <c r="H7018" s="33" t="s">
        <v>448</v>
      </c>
      <c r="I7018" s="33" t="s">
        <v>38</v>
      </c>
      <c r="J7018" s="62" t="s">
        <v>5799</v>
      </c>
      <c r="K7018" s="33" t="s">
        <v>91</v>
      </c>
      <c r="L7018" s="33" t="s">
        <v>449</v>
      </c>
      <c r="M7018" s="1" t="s">
        <v>46172</v>
      </c>
      <c r="N7018" s="33" t="s">
        <v>20</v>
      </c>
      <c r="O7018" s="33" t="s">
        <v>9251</v>
      </c>
      <c r="P7018" s="33" t="s">
        <v>947</v>
      </c>
      <c r="Q7018" s="33" t="s">
        <v>29986</v>
      </c>
      <c r="R7018" s="39" t="s">
        <v>9252</v>
      </c>
      <c r="S7018" s="33" t="s">
        <v>93</v>
      </c>
      <c r="T7018" s="33" t="s">
        <v>28</v>
      </c>
      <c r="U7018" s="33" t="s">
        <v>42881</v>
      </c>
      <c r="AA7018" s="33" t="s">
        <v>42842</v>
      </c>
      <c r="AB7018" s="33">
        <v>1428</v>
      </c>
      <c r="AC7018" s="103">
        <v>14416</v>
      </c>
    </row>
    <row r="7019" spans="1:29" ht="13" customHeight="1" x14ac:dyDescent="0.2">
      <c r="A7019" s="1" t="s">
        <v>9253</v>
      </c>
      <c r="B7019" s="33">
        <v>27</v>
      </c>
      <c r="C7019" s="33" t="s">
        <v>102</v>
      </c>
      <c r="D7019" s="1" t="s">
        <v>23</v>
      </c>
      <c r="F7019" s="94">
        <v>41755</v>
      </c>
      <c r="G7019" s="33" t="s">
        <v>9254</v>
      </c>
      <c r="H7019" s="33" t="s">
        <v>1328</v>
      </c>
      <c r="I7019" s="33" t="s">
        <v>38</v>
      </c>
      <c r="J7019" s="62" t="s">
        <v>9255</v>
      </c>
      <c r="K7019" s="33" t="s">
        <v>1328</v>
      </c>
      <c r="L7019" s="33" t="s">
        <v>9256</v>
      </c>
      <c r="M7019" s="1" t="s">
        <v>48574</v>
      </c>
      <c r="N7019" s="33" t="s">
        <v>20</v>
      </c>
      <c r="O7019" s="33" t="s">
        <v>9257</v>
      </c>
      <c r="P7019" s="33" t="s">
        <v>504</v>
      </c>
      <c r="Q7019" s="33" t="s">
        <v>29986</v>
      </c>
      <c r="R7019" s="39" t="s">
        <v>9258</v>
      </c>
      <c r="S7019" s="33" t="s">
        <v>93</v>
      </c>
      <c r="T7019" s="33" t="s">
        <v>21</v>
      </c>
      <c r="U7019" s="33" t="s">
        <v>26689</v>
      </c>
      <c r="AA7019" s="33" t="s">
        <v>42844</v>
      </c>
      <c r="AB7019" s="33">
        <v>1426</v>
      </c>
      <c r="AC7019" s="103">
        <v>14413</v>
      </c>
    </row>
    <row r="7020" spans="1:29" ht="13" customHeight="1" x14ac:dyDescent="0.2">
      <c r="A7020" s="33" t="s">
        <v>9259</v>
      </c>
      <c r="B7020" s="33">
        <v>19</v>
      </c>
      <c r="C7020" s="33" t="s">
        <v>102</v>
      </c>
      <c r="D7020" s="33" t="s">
        <v>30</v>
      </c>
      <c r="E7020" s="33" t="s">
        <v>9260</v>
      </c>
      <c r="F7020" s="94">
        <v>41755</v>
      </c>
      <c r="G7020" s="33" t="s">
        <v>9261</v>
      </c>
      <c r="H7020" s="33" t="s">
        <v>9262</v>
      </c>
      <c r="I7020" s="33" t="s">
        <v>293</v>
      </c>
      <c r="J7020" s="62" t="s">
        <v>9263</v>
      </c>
      <c r="K7020" s="33" t="s">
        <v>2622</v>
      </c>
      <c r="L7020" s="33" t="s">
        <v>9264</v>
      </c>
      <c r="M7020" s="1" t="s">
        <v>45911</v>
      </c>
      <c r="N7020" s="33" t="s">
        <v>20</v>
      </c>
      <c r="O7020" s="33" t="s">
        <v>9265</v>
      </c>
      <c r="P7020" s="33" t="s">
        <v>947</v>
      </c>
      <c r="Q7020" s="33" t="s">
        <v>29986</v>
      </c>
      <c r="R7020" s="39" t="s">
        <v>9266</v>
      </c>
      <c r="S7020" s="33" t="s">
        <v>93</v>
      </c>
      <c r="T7020" s="33" t="s">
        <v>350</v>
      </c>
      <c r="U7020" s="33" t="s">
        <v>42859</v>
      </c>
      <c r="AA7020" s="33" t="s">
        <v>42844</v>
      </c>
      <c r="AB7020" s="33">
        <v>1427</v>
      </c>
      <c r="AC7020" s="103">
        <v>14414</v>
      </c>
    </row>
    <row r="7021" spans="1:29" ht="13" customHeight="1" x14ac:dyDescent="0.2">
      <c r="A7021" s="33" t="s">
        <v>9278</v>
      </c>
      <c r="B7021" s="33">
        <v>20</v>
      </c>
      <c r="C7021" s="33" t="s">
        <v>13</v>
      </c>
      <c r="D7021" s="33" t="s">
        <v>78</v>
      </c>
      <c r="E7021" s="33" t="s">
        <v>9279</v>
      </c>
      <c r="F7021" s="94">
        <v>41754</v>
      </c>
      <c r="G7021" s="33" t="s">
        <v>9280</v>
      </c>
      <c r="H7021" s="33" t="s">
        <v>2524</v>
      </c>
      <c r="I7021" s="33" t="s">
        <v>618</v>
      </c>
      <c r="J7021" s="62" t="s">
        <v>2525</v>
      </c>
      <c r="K7021" s="33" t="s">
        <v>2526</v>
      </c>
      <c r="L7021" s="33" t="s">
        <v>2527</v>
      </c>
      <c r="M7021" s="1" t="s">
        <v>47491</v>
      </c>
      <c r="N7021" s="33" t="s">
        <v>20</v>
      </c>
      <c r="O7021" s="33" t="s">
        <v>9281</v>
      </c>
      <c r="P7021" s="33" t="s">
        <v>947</v>
      </c>
      <c r="Q7021" s="33" t="s">
        <v>29986</v>
      </c>
      <c r="R7021" s="39" t="str">
        <f>HYPERLINK("http://www.wtok.com/news/headlines/Update-on-Emmanuel-Wooten-Search-256704901.html","http://www.wtok.com/news/headlines/Update-on-Emmanuel-Wooten-Search-256704901.html")</f>
        <v>http://www.wtok.com/news/headlines/Update-on-Emmanuel-Wooten-Search-256704901.html</v>
      </c>
      <c r="S7021" s="33" t="s">
        <v>93</v>
      </c>
      <c r="T7021" s="33" t="s">
        <v>21</v>
      </c>
      <c r="U7021" s="33" t="s">
        <v>26689</v>
      </c>
      <c r="AA7021" s="33" t="s">
        <v>42844</v>
      </c>
      <c r="AB7021" s="33">
        <v>1422</v>
      </c>
      <c r="AC7021" s="103">
        <v>14411</v>
      </c>
    </row>
    <row r="7022" spans="1:29" ht="13" customHeight="1" x14ac:dyDescent="0.2">
      <c r="A7022" s="33" t="s">
        <v>9282</v>
      </c>
      <c r="B7022" s="33">
        <v>42</v>
      </c>
      <c r="C7022" s="33" t="s">
        <v>13</v>
      </c>
      <c r="D7022" s="33" t="s">
        <v>41</v>
      </c>
      <c r="F7022" s="94">
        <v>41754</v>
      </c>
      <c r="G7022" s="33" t="s">
        <v>9283</v>
      </c>
      <c r="H7022" s="33" t="s">
        <v>91</v>
      </c>
      <c r="I7022" s="33" t="s">
        <v>38</v>
      </c>
      <c r="J7022" s="62" t="s">
        <v>9284</v>
      </c>
      <c r="K7022" s="33" t="s">
        <v>91</v>
      </c>
      <c r="L7022" s="33" t="s">
        <v>383</v>
      </c>
      <c r="M7022" s="1" t="s">
        <v>45973</v>
      </c>
      <c r="N7022" s="33" t="s">
        <v>20</v>
      </c>
      <c r="O7022" s="33" t="s">
        <v>9285</v>
      </c>
      <c r="P7022" s="33" t="s">
        <v>947</v>
      </c>
      <c r="Q7022" s="33" t="s">
        <v>29986</v>
      </c>
      <c r="R7022" s="39" t="s">
        <v>9286</v>
      </c>
      <c r="S7022" s="33" t="s">
        <v>509</v>
      </c>
      <c r="T7022" s="33" t="s">
        <v>21</v>
      </c>
      <c r="U7022" s="33" t="s">
        <v>26682</v>
      </c>
      <c r="AA7022" s="33" t="s">
        <v>42842</v>
      </c>
      <c r="AB7022" s="33">
        <v>1424</v>
      </c>
      <c r="AC7022" s="103">
        <v>14409</v>
      </c>
    </row>
    <row r="7023" spans="1:29" ht="13" customHeight="1" x14ac:dyDescent="0.2">
      <c r="A7023" s="33" t="s">
        <v>9273</v>
      </c>
      <c r="B7023" s="33">
        <v>86</v>
      </c>
      <c r="C7023" s="33" t="s">
        <v>13</v>
      </c>
      <c r="D7023" s="33" t="s">
        <v>78</v>
      </c>
      <c r="E7023" s="33" t="s">
        <v>9274</v>
      </c>
      <c r="F7023" s="94">
        <v>41754</v>
      </c>
      <c r="G7023" s="33" t="s">
        <v>9275</v>
      </c>
      <c r="H7023" s="33" t="s">
        <v>80</v>
      </c>
      <c r="I7023" s="33" t="s">
        <v>37</v>
      </c>
      <c r="J7023" s="62" t="s">
        <v>7137</v>
      </c>
      <c r="K7023" s="33" t="s">
        <v>81</v>
      </c>
      <c r="L7023" s="33" t="s">
        <v>82</v>
      </c>
      <c r="M7023" s="1" t="s">
        <v>46250</v>
      </c>
      <c r="N7023" s="33" t="s">
        <v>20</v>
      </c>
      <c r="O7023" s="33" t="s">
        <v>9276</v>
      </c>
      <c r="P7023" s="33" t="s">
        <v>947</v>
      </c>
      <c r="Q7023" s="33" t="s">
        <v>29986</v>
      </c>
      <c r="R7023" s="39" t="s">
        <v>9277</v>
      </c>
      <c r="S7023" s="33" t="s">
        <v>93</v>
      </c>
      <c r="T7023" s="33" t="s">
        <v>21</v>
      </c>
      <c r="U7023" s="33" t="s">
        <v>26689</v>
      </c>
      <c r="AA7023" s="33" t="s">
        <v>42842</v>
      </c>
      <c r="AB7023" s="33">
        <v>1423</v>
      </c>
      <c r="AC7023" s="103">
        <v>14410</v>
      </c>
    </row>
    <row r="7024" spans="1:29" ht="13" customHeight="1" x14ac:dyDescent="0.2">
      <c r="A7024" s="33" t="s">
        <v>9267</v>
      </c>
      <c r="B7024" s="33">
        <v>43</v>
      </c>
      <c r="C7024" s="33" t="s">
        <v>13</v>
      </c>
      <c r="D7024" s="33" t="s">
        <v>78</v>
      </c>
      <c r="E7024" s="33" t="s">
        <v>9268</v>
      </c>
      <c r="F7024" s="94">
        <v>41754</v>
      </c>
      <c r="G7024" s="33" t="s">
        <v>9269</v>
      </c>
      <c r="H7024" s="33" t="s">
        <v>9270</v>
      </c>
      <c r="I7024" s="33" t="s">
        <v>618</v>
      </c>
      <c r="J7024" s="62">
        <v>39120</v>
      </c>
      <c r="K7024" s="33" t="s">
        <v>1784</v>
      </c>
      <c r="L7024" s="33" t="s">
        <v>9271</v>
      </c>
      <c r="M7024" s="1" t="s">
        <v>48575</v>
      </c>
      <c r="N7024" s="33" t="s">
        <v>362</v>
      </c>
      <c r="O7024" s="33" t="s">
        <v>9272</v>
      </c>
      <c r="P7024" s="33" t="s">
        <v>947</v>
      </c>
      <c r="Q7024" s="33" t="s">
        <v>29986</v>
      </c>
      <c r="R7024"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24" s="33" t="s">
        <v>93</v>
      </c>
      <c r="T7024" s="33" t="s">
        <v>45897</v>
      </c>
      <c r="U7024" s="51" t="s">
        <v>49804</v>
      </c>
      <c r="AA7024" s="33" t="s">
        <v>42843</v>
      </c>
      <c r="AB7024" s="33">
        <v>1425</v>
      </c>
      <c r="AC7024" s="103">
        <v>14399</v>
      </c>
    </row>
    <row r="7025" spans="1:29" ht="13" customHeight="1" x14ac:dyDescent="0.2">
      <c r="A7025" s="33" t="s">
        <v>9290</v>
      </c>
      <c r="B7025" s="33">
        <v>55</v>
      </c>
      <c r="C7025" s="33" t="s">
        <v>102</v>
      </c>
      <c r="D7025" s="33" t="s">
        <v>30</v>
      </c>
      <c r="E7025" s="33" t="s">
        <v>9291</v>
      </c>
      <c r="F7025" s="94">
        <v>41753</v>
      </c>
      <c r="G7025" s="33" t="s">
        <v>9292</v>
      </c>
      <c r="H7025" s="33" t="s">
        <v>1393</v>
      </c>
      <c r="I7025" s="33" t="s">
        <v>25</v>
      </c>
      <c r="J7025" s="62" t="s">
        <v>1955</v>
      </c>
      <c r="K7025" s="33" t="s">
        <v>1393</v>
      </c>
      <c r="L7025" s="33" t="s">
        <v>8597</v>
      </c>
      <c r="M7025" s="1" t="s">
        <v>48269</v>
      </c>
      <c r="N7025" s="33" t="s">
        <v>20</v>
      </c>
      <c r="O7025" s="33" t="s">
        <v>9293</v>
      </c>
      <c r="P7025" s="33" t="s">
        <v>947</v>
      </c>
      <c r="Q7025" s="33" t="s">
        <v>29986</v>
      </c>
      <c r="R7025" s="39" t="s">
        <v>9294</v>
      </c>
      <c r="S7025" s="33" t="s">
        <v>93</v>
      </c>
      <c r="T7025" s="33" t="s">
        <v>350</v>
      </c>
      <c r="U7025" s="33" t="s">
        <v>42859</v>
      </c>
      <c r="AA7025" s="33" t="s">
        <v>42843</v>
      </c>
      <c r="AB7025" s="33">
        <v>1421</v>
      </c>
      <c r="AC7025" s="103">
        <v>14408</v>
      </c>
    </row>
    <row r="7026" spans="1:29" ht="13" customHeight="1" x14ac:dyDescent="0.2">
      <c r="A7026" s="33" t="s">
        <v>9295</v>
      </c>
      <c r="B7026" s="33">
        <v>26</v>
      </c>
      <c r="C7026" s="33" t="s">
        <v>13</v>
      </c>
      <c r="D7026" s="33" t="s">
        <v>41</v>
      </c>
      <c r="E7026" s="33" t="s">
        <v>9296</v>
      </c>
      <c r="F7026" s="94">
        <v>41752</v>
      </c>
      <c r="G7026" s="33" t="s">
        <v>9297</v>
      </c>
      <c r="H7026" s="33" t="s">
        <v>9298</v>
      </c>
      <c r="I7026" s="33" t="s">
        <v>111</v>
      </c>
      <c r="J7026" s="62" t="s">
        <v>9299</v>
      </c>
      <c r="K7026" s="33" t="s">
        <v>582</v>
      </c>
      <c r="L7026" s="33" t="s">
        <v>1759</v>
      </c>
      <c r="M7026" s="1" t="s">
        <v>46707</v>
      </c>
      <c r="N7026" s="33" t="s">
        <v>20</v>
      </c>
      <c r="O7026" s="33" t="s">
        <v>9300</v>
      </c>
      <c r="P7026" s="33" t="s">
        <v>947</v>
      </c>
      <c r="Q7026" s="33" t="s">
        <v>29986</v>
      </c>
      <c r="R7026" s="39" t="s">
        <v>9301</v>
      </c>
      <c r="S7026" s="33" t="s">
        <v>93</v>
      </c>
      <c r="T7026" s="33" t="s">
        <v>21</v>
      </c>
      <c r="U7026" s="33" t="s">
        <v>26488</v>
      </c>
      <c r="AA7026" s="33" t="s">
        <v>42844</v>
      </c>
      <c r="AB7026" s="33">
        <v>1420</v>
      </c>
      <c r="AC7026" s="103">
        <v>14401</v>
      </c>
    </row>
    <row r="7027" spans="1:29" ht="13" customHeight="1" x14ac:dyDescent="0.2">
      <c r="A7027" s="1" t="s">
        <v>9310</v>
      </c>
      <c r="B7027" s="33">
        <v>53</v>
      </c>
      <c r="C7027" s="33" t="s">
        <v>13</v>
      </c>
      <c r="D7027" s="1" t="s">
        <v>23</v>
      </c>
      <c r="F7027" s="94">
        <v>41752</v>
      </c>
      <c r="G7027" s="33" t="s">
        <v>9311</v>
      </c>
      <c r="H7027" s="33" t="s">
        <v>9312</v>
      </c>
      <c r="I7027" s="33" t="s">
        <v>915</v>
      </c>
      <c r="J7027" s="62" t="s">
        <v>9313</v>
      </c>
      <c r="K7027" s="33" t="s">
        <v>1917</v>
      </c>
      <c r="L7027" s="33" t="s">
        <v>9314</v>
      </c>
      <c r="M7027" s="1" t="s">
        <v>48576</v>
      </c>
      <c r="N7027" s="33" t="s">
        <v>20</v>
      </c>
      <c r="O7027" s="33" t="s">
        <v>9315</v>
      </c>
      <c r="P7027" s="33" t="s">
        <v>504</v>
      </c>
      <c r="Q7027" s="33" t="s">
        <v>29986</v>
      </c>
      <c r="R7027" s="39" t="s">
        <v>9316</v>
      </c>
      <c r="S7027" s="33" t="s">
        <v>93</v>
      </c>
      <c r="T7027" s="33" t="s">
        <v>21</v>
      </c>
      <c r="U7027" s="33" t="s">
        <v>26689</v>
      </c>
      <c r="AA7027" s="33" t="s">
        <v>42843</v>
      </c>
      <c r="AB7027" s="33">
        <v>1418</v>
      </c>
      <c r="AC7027" s="103">
        <v>14400</v>
      </c>
    </row>
    <row r="7028" spans="1:29" ht="13" customHeight="1" x14ac:dyDescent="0.2">
      <c r="A7028" s="1" t="s">
        <v>9302</v>
      </c>
      <c r="B7028" s="33">
        <v>55</v>
      </c>
      <c r="C7028" s="33" t="s">
        <v>13</v>
      </c>
      <c r="D7028" s="1" t="s">
        <v>23</v>
      </c>
      <c r="F7028" s="94">
        <v>41752</v>
      </c>
      <c r="G7028" s="33" t="s">
        <v>9303</v>
      </c>
      <c r="H7028" s="33" t="s">
        <v>9304</v>
      </c>
      <c r="I7028" s="33" t="s">
        <v>337</v>
      </c>
      <c r="J7028" s="62" t="s">
        <v>9305</v>
      </c>
      <c r="K7028" s="33" t="s">
        <v>9306</v>
      </c>
      <c r="L7028" s="33" t="s">
        <v>9307</v>
      </c>
      <c r="M7028" s="1" t="s">
        <v>47494</v>
      </c>
      <c r="N7028" s="33" t="s">
        <v>20</v>
      </c>
      <c r="O7028" s="33" t="s">
        <v>9308</v>
      </c>
      <c r="P7028" s="33" t="s">
        <v>45771</v>
      </c>
      <c r="Q7028" s="33" t="s">
        <v>29986</v>
      </c>
      <c r="R7028" s="39" t="s">
        <v>9309</v>
      </c>
      <c r="S7028" s="33" t="s">
        <v>509</v>
      </c>
      <c r="T7028" s="33" t="s">
        <v>21</v>
      </c>
      <c r="U7028" s="33" t="s">
        <v>26689</v>
      </c>
      <c r="AA7028" s="33" t="s">
        <v>42843</v>
      </c>
      <c r="AB7028" s="33">
        <v>1419</v>
      </c>
      <c r="AC7028" s="103">
        <v>14402</v>
      </c>
    </row>
    <row r="7029" spans="1:29" ht="13" customHeight="1" x14ac:dyDescent="0.2">
      <c r="A7029" s="33" t="s">
        <v>9331</v>
      </c>
      <c r="B7029" s="33">
        <v>26</v>
      </c>
      <c r="C7029" s="33" t="s">
        <v>13</v>
      </c>
      <c r="D7029" s="33" t="s">
        <v>30</v>
      </c>
      <c r="E7029" s="33" t="s">
        <v>9332</v>
      </c>
      <c r="F7029" s="94">
        <v>41751</v>
      </c>
      <c r="G7029" s="33" t="s">
        <v>9333</v>
      </c>
      <c r="H7029" s="33" t="s">
        <v>519</v>
      </c>
      <c r="I7029" s="33" t="s">
        <v>66</v>
      </c>
      <c r="J7029" s="62" t="s">
        <v>9334</v>
      </c>
      <c r="K7029" s="33" t="s">
        <v>9335</v>
      </c>
      <c r="L7029" s="33" t="s">
        <v>9336</v>
      </c>
      <c r="M7029" s="1" t="s">
        <v>46515</v>
      </c>
      <c r="N7029" s="33" t="s">
        <v>20</v>
      </c>
      <c r="O7029" s="33" t="s">
        <v>9337</v>
      </c>
      <c r="P7029" s="33" t="s">
        <v>947</v>
      </c>
      <c r="Q7029" s="33" t="s">
        <v>29986</v>
      </c>
      <c r="R7029" s="39" t="s">
        <v>9338</v>
      </c>
      <c r="S7029" s="33" t="s">
        <v>93</v>
      </c>
      <c r="T7029" s="33" t="s">
        <v>21</v>
      </c>
      <c r="U7029" s="33" t="s">
        <v>26689</v>
      </c>
      <c r="AA7029" s="33" t="s">
        <v>42843</v>
      </c>
      <c r="AB7029" s="33">
        <v>1415</v>
      </c>
      <c r="AC7029" s="103">
        <v>14394</v>
      </c>
    </row>
    <row r="7030" spans="1:29" ht="13" customHeight="1" x14ac:dyDescent="0.2">
      <c r="A7030" s="33" t="s">
        <v>9324</v>
      </c>
      <c r="B7030" s="33" t="s">
        <v>22</v>
      </c>
      <c r="C7030" s="33" t="s">
        <v>13</v>
      </c>
      <c r="D7030" s="33" t="s">
        <v>30</v>
      </c>
      <c r="E7030" s="33" t="s">
        <v>9325</v>
      </c>
      <c r="F7030" s="94">
        <v>41751</v>
      </c>
      <c r="G7030" s="33" t="s">
        <v>9326</v>
      </c>
      <c r="H7030" s="33" t="s">
        <v>2150</v>
      </c>
      <c r="I7030" s="33" t="s">
        <v>37</v>
      </c>
      <c r="J7030" s="62" t="s">
        <v>9327</v>
      </c>
      <c r="K7030" s="33" t="s">
        <v>927</v>
      </c>
      <c r="L7030" s="33" t="s">
        <v>28025</v>
      </c>
      <c r="M7030" s="1" t="s">
        <v>48577</v>
      </c>
      <c r="N7030" s="33" t="s">
        <v>20</v>
      </c>
      <c r="O7030" s="33" t="s">
        <v>9329</v>
      </c>
      <c r="P7030" s="33" t="s">
        <v>45771</v>
      </c>
      <c r="Q7030" s="33" t="s">
        <v>29986</v>
      </c>
      <c r="R7030" s="39" t="s">
        <v>9330</v>
      </c>
      <c r="S7030" s="33" t="s">
        <v>901</v>
      </c>
      <c r="T7030" s="33" t="s">
        <v>21</v>
      </c>
      <c r="U7030" s="33" t="s">
        <v>26689</v>
      </c>
      <c r="AA7030" s="33" t="s">
        <v>42843</v>
      </c>
      <c r="AB7030" s="33">
        <v>1416</v>
      </c>
      <c r="AC7030" s="103">
        <v>14396</v>
      </c>
    </row>
    <row r="7031" spans="1:29" ht="13" customHeight="1" x14ac:dyDescent="0.2">
      <c r="A7031" s="33" t="s">
        <v>9317</v>
      </c>
      <c r="B7031" s="33">
        <v>53</v>
      </c>
      <c r="C7031" s="33" t="s">
        <v>13</v>
      </c>
      <c r="D7031" s="33" t="s">
        <v>30</v>
      </c>
      <c r="F7031" s="94">
        <v>41751</v>
      </c>
      <c r="G7031" s="33" t="s">
        <v>9318</v>
      </c>
      <c r="H7031" s="33" t="s">
        <v>9319</v>
      </c>
      <c r="I7031" s="33" t="s">
        <v>87</v>
      </c>
      <c r="J7031" s="62" t="s">
        <v>9320</v>
      </c>
      <c r="K7031" s="33" t="s">
        <v>5605</v>
      </c>
      <c r="L7031" s="33" t="s">
        <v>9321</v>
      </c>
      <c r="M7031" s="1" t="s">
        <v>47398</v>
      </c>
      <c r="N7031" s="33" t="s">
        <v>20</v>
      </c>
      <c r="O7031" s="33" t="s">
        <v>9322</v>
      </c>
      <c r="P7031" s="33" t="s">
        <v>947</v>
      </c>
      <c r="Q7031" s="33" t="s">
        <v>29986</v>
      </c>
      <c r="R7031" s="39" t="s">
        <v>9323</v>
      </c>
      <c r="S7031" s="33" t="s">
        <v>93</v>
      </c>
      <c r="T7031" s="33" t="s">
        <v>45897</v>
      </c>
      <c r="U7031" s="33" t="s">
        <v>39851</v>
      </c>
      <c r="AA7031" s="33" t="s">
        <v>42842</v>
      </c>
      <c r="AB7031" s="33">
        <v>1417</v>
      </c>
      <c r="AC7031" s="103">
        <v>14395</v>
      </c>
    </row>
    <row r="7032" spans="1:29" ht="13" customHeight="1" x14ac:dyDescent="0.2">
      <c r="A7032" s="33" t="s">
        <v>9371</v>
      </c>
      <c r="B7032" s="91">
        <v>19</v>
      </c>
      <c r="C7032" s="33" t="s">
        <v>102</v>
      </c>
      <c r="D7032" s="33" t="s">
        <v>30</v>
      </c>
      <c r="E7032" s="33" t="s">
        <v>9372</v>
      </c>
      <c r="F7032" s="94">
        <v>41750</v>
      </c>
      <c r="G7032" s="33" t="s">
        <v>9373</v>
      </c>
      <c r="H7032" s="33" t="s">
        <v>863</v>
      </c>
      <c r="I7032" s="33" t="s">
        <v>177</v>
      </c>
      <c r="J7032" s="62" t="s">
        <v>7660</v>
      </c>
      <c r="K7032" s="33" t="s">
        <v>430</v>
      </c>
      <c r="L7032" s="33" t="s">
        <v>4548</v>
      </c>
      <c r="M7032" s="1" t="s">
        <v>46140</v>
      </c>
      <c r="N7032" s="33" t="s">
        <v>20</v>
      </c>
      <c r="O7032" s="33" t="s">
        <v>9374</v>
      </c>
      <c r="P7032" s="33" t="s">
        <v>45771</v>
      </c>
      <c r="Q7032" s="33" t="s">
        <v>29986</v>
      </c>
      <c r="R7032" s="39" t="s">
        <v>9159</v>
      </c>
      <c r="S7032" s="33" t="s">
        <v>93</v>
      </c>
      <c r="T7032" s="33" t="s">
        <v>21</v>
      </c>
      <c r="U7032" s="33" t="s">
        <v>26689</v>
      </c>
      <c r="AA7032" s="33" t="s">
        <v>42844</v>
      </c>
      <c r="AB7032" s="33">
        <v>1409</v>
      </c>
      <c r="AC7032" s="103">
        <v>14387</v>
      </c>
    </row>
    <row r="7033" spans="1:29" ht="13" customHeight="1" x14ac:dyDescent="0.2">
      <c r="A7033" s="33" t="s">
        <v>9339</v>
      </c>
      <c r="B7033" s="33">
        <v>29</v>
      </c>
      <c r="C7033" s="33" t="s">
        <v>13</v>
      </c>
      <c r="D7033" s="33" t="s">
        <v>78</v>
      </c>
      <c r="E7033" s="33" t="s">
        <v>9340</v>
      </c>
      <c r="F7033" s="94">
        <v>41750</v>
      </c>
      <c r="G7033" s="33" t="s">
        <v>9341</v>
      </c>
      <c r="H7033" s="33" t="s">
        <v>9342</v>
      </c>
      <c r="I7033" s="33" t="s">
        <v>373</v>
      </c>
      <c r="J7033" s="62" t="s">
        <v>9343</v>
      </c>
      <c r="K7033" s="33" t="s">
        <v>1526</v>
      </c>
      <c r="L7033" s="33" t="s">
        <v>32075</v>
      </c>
      <c r="M7033" s="1" t="s">
        <v>46200</v>
      </c>
      <c r="N7033" s="33" t="s">
        <v>20</v>
      </c>
      <c r="O7033" s="33" t="s">
        <v>9344</v>
      </c>
      <c r="P7033" s="33" t="s">
        <v>504</v>
      </c>
      <c r="Q7033" s="33" t="s">
        <v>29986</v>
      </c>
      <c r="R7033" s="39" t="str">
        <f>HYPERLINK("http://triblive.com/news/allegheny/6036085-74/zappala-officer-police#axzz3Gj9fLtSM","http://triblive.com/news/allegheny/6036085-74/zappala-officer-police#axzz3Gj9fLtSM")</f>
        <v>http://triblive.com/news/allegheny/6036085-74/zappala-officer-police#axzz3Gj9fLtSM</v>
      </c>
      <c r="S7033" s="33" t="s">
        <v>93</v>
      </c>
      <c r="T7033" s="33" t="s">
        <v>21</v>
      </c>
      <c r="U7033" s="33" t="s">
        <v>26689</v>
      </c>
      <c r="AA7033" s="33" t="s">
        <v>42844</v>
      </c>
      <c r="AB7033" s="33">
        <v>1410</v>
      </c>
      <c r="AC7033" s="103">
        <v>14392</v>
      </c>
    </row>
    <row r="7034" spans="1:29" ht="13" customHeight="1" x14ac:dyDescent="0.2">
      <c r="A7034" s="33" t="s">
        <v>9357</v>
      </c>
      <c r="B7034" s="33">
        <v>30</v>
      </c>
      <c r="C7034" s="33" t="s">
        <v>13</v>
      </c>
      <c r="D7034" s="33" t="s">
        <v>30</v>
      </c>
      <c r="E7034" s="33" t="s">
        <v>9358</v>
      </c>
      <c r="F7034" s="94">
        <v>41750</v>
      </c>
      <c r="G7034" s="33" t="s">
        <v>9359</v>
      </c>
      <c r="H7034" s="33" t="s">
        <v>265</v>
      </c>
      <c r="I7034" s="33" t="s">
        <v>66</v>
      </c>
      <c r="J7034" s="62" t="s">
        <v>9360</v>
      </c>
      <c r="K7034" s="33" t="s">
        <v>265</v>
      </c>
      <c r="L7034" s="33" t="s">
        <v>266</v>
      </c>
      <c r="M7034" s="1" t="s">
        <v>46483</v>
      </c>
      <c r="N7034" s="33" t="s">
        <v>20</v>
      </c>
      <c r="O7034" s="33" t="s">
        <v>9361</v>
      </c>
      <c r="P7034" s="33" t="s">
        <v>947</v>
      </c>
      <c r="Q7034" s="33" t="s">
        <v>29986</v>
      </c>
      <c r="R7034" s="39" t="s">
        <v>9362</v>
      </c>
      <c r="S7034" s="33" t="s">
        <v>901</v>
      </c>
      <c r="T7034" s="33" t="s">
        <v>21</v>
      </c>
      <c r="U7034" s="33" t="s">
        <v>26689</v>
      </c>
      <c r="AA7034" s="33" t="s">
        <v>42842</v>
      </c>
      <c r="AB7034" s="33">
        <v>1411</v>
      </c>
      <c r="AC7034" s="103">
        <v>14388</v>
      </c>
    </row>
    <row r="7035" spans="1:29" ht="13" customHeight="1" x14ac:dyDescent="0.2">
      <c r="A7035" s="33" t="s">
        <v>9363</v>
      </c>
      <c r="B7035" s="33">
        <v>56</v>
      </c>
      <c r="C7035" s="33" t="s">
        <v>13</v>
      </c>
      <c r="D7035" s="33" t="s">
        <v>30</v>
      </c>
      <c r="E7035" s="33" t="s">
        <v>9364</v>
      </c>
      <c r="F7035" s="94">
        <v>41750</v>
      </c>
      <c r="G7035" s="33" t="s">
        <v>9365</v>
      </c>
      <c r="H7035" s="33" t="s">
        <v>9366</v>
      </c>
      <c r="I7035" s="33" t="s">
        <v>62</v>
      </c>
      <c r="J7035" s="62" t="s">
        <v>9367</v>
      </c>
      <c r="K7035" s="33" t="s">
        <v>5467</v>
      </c>
      <c r="L7035" s="33" t="s">
        <v>9368</v>
      </c>
      <c r="M7035" s="1" t="s">
        <v>48578</v>
      </c>
      <c r="N7035" s="33" t="s">
        <v>20</v>
      </c>
      <c r="O7035" s="33" t="s">
        <v>9369</v>
      </c>
      <c r="P7035" s="33" t="s">
        <v>504</v>
      </c>
      <c r="Q7035" s="33" t="s">
        <v>29986</v>
      </c>
      <c r="R7035" s="39" t="s">
        <v>9370</v>
      </c>
      <c r="S7035" s="33" t="s">
        <v>22</v>
      </c>
      <c r="T7035" s="33" t="s">
        <v>21</v>
      </c>
      <c r="U7035" s="33" t="s">
        <v>26689</v>
      </c>
      <c r="AA7035" s="33" t="s">
        <v>42844</v>
      </c>
      <c r="AB7035" s="33">
        <v>1413</v>
      </c>
      <c r="AC7035" s="103">
        <v>14390</v>
      </c>
    </row>
    <row r="7036" spans="1:29" ht="13" customHeight="1" x14ac:dyDescent="0.2">
      <c r="A7036" s="33" t="s">
        <v>9351</v>
      </c>
      <c r="B7036" s="33">
        <v>58</v>
      </c>
      <c r="C7036" s="33" t="s">
        <v>13</v>
      </c>
      <c r="D7036" s="33" t="s">
        <v>30</v>
      </c>
      <c r="E7036" s="33" t="s">
        <v>9352</v>
      </c>
      <c r="F7036" s="94">
        <v>41750</v>
      </c>
      <c r="G7036" s="33" t="s">
        <v>9353</v>
      </c>
      <c r="H7036" s="33" t="s">
        <v>1757</v>
      </c>
      <c r="I7036" s="33" t="s">
        <v>38</v>
      </c>
      <c r="J7036" s="62" t="s">
        <v>9354</v>
      </c>
      <c r="K7036" s="33" t="s">
        <v>725</v>
      </c>
      <c r="L7036" s="33" t="s">
        <v>726</v>
      </c>
      <c r="M7036" s="1" t="s">
        <v>45926</v>
      </c>
      <c r="N7036" s="33" t="s">
        <v>20</v>
      </c>
      <c r="O7036" s="33" t="s">
        <v>9355</v>
      </c>
      <c r="P7036" s="33" t="s">
        <v>947</v>
      </c>
      <c r="Q7036" s="33" t="s">
        <v>29986</v>
      </c>
      <c r="R7036" s="39" t="s">
        <v>9356</v>
      </c>
      <c r="S7036" s="33" t="s">
        <v>509</v>
      </c>
      <c r="T7036" s="33" t="s">
        <v>21</v>
      </c>
      <c r="U7036" s="33" t="s">
        <v>26689</v>
      </c>
      <c r="AA7036" s="33" t="s">
        <v>42844</v>
      </c>
      <c r="AB7036" s="33">
        <v>1412</v>
      </c>
      <c r="AC7036" s="103">
        <v>14389</v>
      </c>
    </row>
    <row r="7037" spans="1:29" ht="13" customHeight="1" x14ac:dyDescent="0.2">
      <c r="A7037" s="33" t="s">
        <v>9345</v>
      </c>
      <c r="B7037" s="33">
        <v>25</v>
      </c>
      <c r="C7037" s="33" t="s">
        <v>13</v>
      </c>
      <c r="D7037" s="33" t="s">
        <v>882</v>
      </c>
      <c r="E7037" s="33" t="s">
        <v>9346</v>
      </c>
      <c r="F7037" s="94">
        <v>41750</v>
      </c>
      <c r="G7037" s="33" t="s">
        <v>9347</v>
      </c>
      <c r="H7037" s="33" t="s">
        <v>219</v>
      </c>
      <c r="I7037" s="33" t="s">
        <v>220</v>
      </c>
      <c r="J7037" s="62" t="s">
        <v>9348</v>
      </c>
      <c r="K7037" s="33" t="s">
        <v>561</v>
      </c>
      <c r="L7037" s="33" t="s">
        <v>5147</v>
      </c>
      <c r="M7037" s="1" t="s">
        <v>48899</v>
      </c>
      <c r="N7037" s="33" t="s">
        <v>20</v>
      </c>
      <c r="O7037" s="33" t="s">
        <v>9349</v>
      </c>
      <c r="P7037" s="33" t="s">
        <v>45771</v>
      </c>
      <c r="Q7037" s="33" t="s">
        <v>29986</v>
      </c>
      <c r="R7037" s="39" t="s">
        <v>9350</v>
      </c>
      <c r="S7037" s="33" t="s">
        <v>93</v>
      </c>
      <c r="T7037" s="33" t="s">
        <v>28</v>
      </c>
      <c r="U7037" s="33" t="s">
        <v>27750</v>
      </c>
      <c r="AA7037" s="33" t="s">
        <v>42842</v>
      </c>
      <c r="AB7037" s="33">
        <v>1414</v>
      </c>
      <c r="AC7037" s="103">
        <v>14391</v>
      </c>
    </row>
    <row r="7038" spans="1:29" ht="13" customHeight="1" x14ac:dyDescent="0.2">
      <c r="A7038" s="33" t="s">
        <v>9381</v>
      </c>
      <c r="B7038" s="33">
        <v>20</v>
      </c>
      <c r="C7038" s="33" t="s">
        <v>13</v>
      </c>
      <c r="D7038" s="33" t="s">
        <v>30</v>
      </c>
      <c r="E7038" s="33" t="s">
        <v>9382</v>
      </c>
      <c r="F7038" s="94">
        <v>41749</v>
      </c>
      <c r="G7038" s="33" t="s">
        <v>9383</v>
      </c>
      <c r="H7038" s="33" t="s">
        <v>6064</v>
      </c>
      <c r="I7038" s="33" t="s">
        <v>66</v>
      </c>
      <c r="J7038" s="62" t="s">
        <v>9384</v>
      </c>
      <c r="K7038" s="33" t="s">
        <v>6064</v>
      </c>
      <c r="L7038" s="33" t="s">
        <v>261</v>
      </c>
      <c r="M7038" s="1" t="s">
        <v>46113</v>
      </c>
      <c r="N7038" s="33" t="s">
        <v>20</v>
      </c>
      <c r="O7038" s="33" t="s">
        <v>18985</v>
      </c>
      <c r="P7038" s="33" t="s">
        <v>947</v>
      </c>
      <c r="Q7038" s="33" t="s">
        <v>29986</v>
      </c>
      <c r="R7038" s="39" t="s">
        <v>9385</v>
      </c>
      <c r="S7038" s="33" t="s">
        <v>93</v>
      </c>
      <c r="T7038" s="33" t="s">
        <v>45897</v>
      </c>
      <c r="U7038" s="51" t="s">
        <v>49804</v>
      </c>
      <c r="AA7038" s="33" t="s">
        <v>42842</v>
      </c>
      <c r="AB7038" s="33">
        <v>1407</v>
      </c>
      <c r="AC7038" s="103">
        <v>14385</v>
      </c>
    </row>
    <row r="7039" spans="1:29" ht="13" customHeight="1" x14ac:dyDescent="0.2">
      <c r="A7039" s="33" t="s">
        <v>9386</v>
      </c>
      <c r="B7039" s="33">
        <v>30</v>
      </c>
      <c r="C7039" s="33" t="s">
        <v>13</v>
      </c>
      <c r="D7039" s="33" t="s">
        <v>30</v>
      </c>
      <c r="F7039" s="94">
        <v>41749</v>
      </c>
      <c r="G7039" s="33" t="s">
        <v>9387</v>
      </c>
      <c r="H7039" s="33" t="s">
        <v>529</v>
      </c>
      <c r="I7039" s="33" t="s">
        <v>66</v>
      </c>
      <c r="J7039" s="62" t="s">
        <v>9388</v>
      </c>
      <c r="K7039" s="33" t="s">
        <v>530</v>
      </c>
      <c r="L7039" s="33" t="s">
        <v>531</v>
      </c>
      <c r="M7039" s="1" t="s">
        <v>46041</v>
      </c>
      <c r="N7039" s="33" t="s">
        <v>20</v>
      </c>
      <c r="O7039" s="33" t="s">
        <v>9389</v>
      </c>
      <c r="P7039" s="33" t="s">
        <v>947</v>
      </c>
      <c r="Q7039" s="33" t="s">
        <v>29986</v>
      </c>
      <c r="R7039" s="39" t="s">
        <v>9390</v>
      </c>
      <c r="S7039" s="33" t="s">
        <v>22</v>
      </c>
      <c r="T7039" s="33" t="s">
        <v>45897</v>
      </c>
      <c r="U7039" s="51" t="s">
        <v>49804</v>
      </c>
      <c r="AA7039" s="33" t="s">
        <v>42842</v>
      </c>
      <c r="AB7039" s="33">
        <v>1408</v>
      </c>
      <c r="AC7039" s="103">
        <v>14384</v>
      </c>
    </row>
    <row r="7040" spans="1:29" ht="13" customHeight="1" x14ac:dyDescent="0.2">
      <c r="A7040" s="33" t="s">
        <v>9375</v>
      </c>
      <c r="B7040" s="33">
        <v>50</v>
      </c>
      <c r="C7040" s="33" t="s">
        <v>102</v>
      </c>
      <c r="D7040" s="33" t="s">
        <v>41</v>
      </c>
      <c r="E7040" s="33" t="s">
        <v>9376</v>
      </c>
      <c r="F7040" s="94">
        <v>41749</v>
      </c>
      <c r="G7040" s="33" t="s">
        <v>9377</v>
      </c>
      <c r="H7040" s="33" t="s">
        <v>80</v>
      </c>
      <c r="I7040" s="33" t="s">
        <v>37</v>
      </c>
      <c r="J7040" s="62" t="s">
        <v>9378</v>
      </c>
      <c r="K7040" s="33" t="s">
        <v>81</v>
      </c>
      <c r="L7040" s="33" t="s">
        <v>82</v>
      </c>
      <c r="M7040" s="1" t="s">
        <v>46250</v>
      </c>
      <c r="N7040" s="33" t="s">
        <v>20</v>
      </c>
      <c r="O7040" s="33" t="s">
        <v>9379</v>
      </c>
      <c r="P7040" s="33" t="s">
        <v>45771</v>
      </c>
      <c r="Q7040" s="33" t="s">
        <v>29986</v>
      </c>
      <c r="R7040" s="39" t="s">
        <v>9380</v>
      </c>
      <c r="S7040" s="33" t="s">
        <v>22</v>
      </c>
      <c r="T7040" s="33" t="s">
        <v>45897</v>
      </c>
      <c r="U7040" s="33" t="s">
        <v>49804</v>
      </c>
      <c r="AA7040" s="33" t="s">
        <v>42842</v>
      </c>
      <c r="AB7040" s="33">
        <v>1406</v>
      </c>
      <c r="AC7040" s="103">
        <v>14383</v>
      </c>
    </row>
    <row r="7041" spans="1:29" ht="13" customHeight="1" x14ac:dyDescent="0.2">
      <c r="A7041" s="33" t="s">
        <v>2989</v>
      </c>
      <c r="B7041" s="33">
        <v>50</v>
      </c>
      <c r="C7041" s="33" t="s">
        <v>13</v>
      </c>
      <c r="D7041" s="33" t="s">
        <v>41</v>
      </c>
      <c r="F7041" s="94">
        <v>41748</v>
      </c>
      <c r="G7041" s="33" t="s">
        <v>9396</v>
      </c>
      <c r="H7041" s="33" t="s">
        <v>182</v>
      </c>
      <c r="I7041" s="33" t="s">
        <v>38</v>
      </c>
      <c r="J7041" s="62" t="s">
        <v>6453</v>
      </c>
      <c r="K7041" s="33" t="s">
        <v>182</v>
      </c>
      <c r="L7041" s="33" t="s">
        <v>1489</v>
      </c>
      <c r="M7041" s="1" t="s">
        <v>46199</v>
      </c>
      <c r="N7041" s="33" t="s">
        <v>20</v>
      </c>
      <c r="O7041" s="33" t="s">
        <v>9397</v>
      </c>
      <c r="P7041" s="33" t="s">
        <v>947</v>
      </c>
      <c r="Q7041" s="33" t="s">
        <v>29986</v>
      </c>
      <c r="R7041" s="39" t="s">
        <v>9398</v>
      </c>
      <c r="S7041" s="33" t="s">
        <v>22</v>
      </c>
      <c r="T7041" s="33" t="s">
        <v>21</v>
      </c>
      <c r="U7041" s="33" t="s">
        <v>26689</v>
      </c>
      <c r="AA7041" s="33" t="s">
        <v>42844</v>
      </c>
      <c r="AB7041" s="33">
        <v>1404</v>
      </c>
      <c r="AC7041" s="103">
        <v>14378</v>
      </c>
    </row>
    <row r="7042" spans="1:29" ht="13" customHeight="1" x14ac:dyDescent="0.2">
      <c r="A7042" s="33" t="s">
        <v>9391</v>
      </c>
      <c r="B7042" s="33">
        <v>18</v>
      </c>
      <c r="C7042" s="33" t="s">
        <v>102</v>
      </c>
      <c r="D7042" s="33" t="s">
        <v>41</v>
      </c>
      <c r="F7042" s="94">
        <v>41748</v>
      </c>
      <c r="G7042" s="33" t="s">
        <v>9392</v>
      </c>
      <c r="H7042" s="33" t="s">
        <v>2297</v>
      </c>
      <c r="I7042" s="33" t="s">
        <v>366</v>
      </c>
      <c r="J7042" s="62" t="s">
        <v>9393</v>
      </c>
      <c r="K7042" s="33" t="s">
        <v>2297</v>
      </c>
      <c r="L7042" s="33" t="s">
        <v>2862</v>
      </c>
      <c r="M7042" s="1" t="s">
        <v>46845</v>
      </c>
      <c r="N7042" s="33" t="s">
        <v>20</v>
      </c>
      <c r="O7042" s="33" t="s">
        <v>9394</v>
      </c>
      <c r="P7042" s="33" t="s">
        <v>947</v>
      </c>
      <c r="Q7042" s="33" t="s">
        <v>29986</v>
      </c>
      <c r="R7042" s="39" t="s">
        <v>9395</v>
      </c>
      <c r="S7042" s="33" t="s">
        <v>93</v>
      </c>
      <c r="T7042" s="33" t="s">
        <v>45897</v>
      </c>
      <c r="U7042" s="51" t="s">
        <v>49804</v>
      </c>
      <c r="AA7042" s="33" t="s">
        <v>42844</v>
      </c>
      <c r="AB7042" s="33">
        <v>1405</v>
      </c>
      <c r="AC7042" s="103">
        <v>14377</v>
      </c>
    </row>
    <row r="7043" spans="1:29" ht="13" customHeight="1" x14ac:dyDescent="0.2">
      <c r="A7043" s="33" t="s">
        <v>9399</v>
      </c>
      <c r="B7043" s="33">
        <v>19</v>
      </c>
      <c r="C7043" s="33" t="s">
        <v>13</v>
      </c>
      <c r="D7043" s="33" t="s">
        <v>41</v>
      </c>
      <c r="E7043" s="33" t="s">
        <v>9400</v>
      </c>
      <c r="F7043" s="94">
        <v>41747</v>
      </c>
      <c r="G7043" s="33" t="s">
        <v>9401</v>
      </c>
      <c r="H7043" s="33" t="s">
        <v>9402</v>
      </c>
      <c r="I7043" s="33" t="s">
        <v>38</v>
      </c>
      <c r="J7043" s="62" t="s">
        <v>9403</v>
      </c>
      <c r="K7043" s="33" t="s">
        <v>8981</v>
      </c>
      <c r="L7043" s="33" t="s">
        <v>36710</v>
      </c>
      <c r="M7043" s="1" t="s">
        <v>46440</v>
      </c>
      <c r="N7043" s="33" t="s">
        <v>20</v>
      </c>
      <c r="O7043" s="33" t="s">
        <v>9404</v>
      </c>
      <c r="P7043" s="33" t="s">
        <v>947</v>
      </c>
      <c r="Q7043" s="33" t="s">
        <v>29986</v>
      </c>
      <c r="R7043" s="39" t="s">
        <v>9405</v>
      </c>
      <c r="S7043" s="33" t="s">
        <v>93</v>
      </c>
      <c r="T7043" s="33" t="s">
        <v>28</v>
      </c>
      <c r="U7043" s="33" t="s">
        <v>26487</v>
      </c>
      <c r="AA7043" s="33" t="s">
        <v>42843</v>
      </c>
      <c r="AB7043" s="33">
        <v>1403</v>
      </c>
      <c r="AC7043" s="103">
        <v>14373</v>
      </c>
    </row>
    <row r="7044" spans="1:29" ht="13" customHeight="1" x14ac:dyDescent="0.2">
      <c r="A7044" s="33" t="s">
        <v>9420</v>
      </c>
      <c r="B7044" s="33">
        <v>25</v>
      </c>
      <c r="C7044" s="33" t="s">
        <v>13</v>
      </c>
      <c r="D7044" s="33" t="s">
        <v>30</v>
      </c>
      <c r="E7044" s="33" t="s">
        <v>9421</v>
      </c>
      <c r="F7044" s="94">
        <v>41746</v>
      </c>
      <c r="G7044" s="33" t="s">
        <v>9422</v>
      </c>
      <c r="H7044" s="33" t="s">
        <v>9423</v>
      </c>
      <c r="I7044" s="33" t="s">
        <v>341</v>
      </c>
      <c r="J7044" s="62" t="s">
        <v>9424</v>
      </c>
      <c r="K7044" s="33" t="s">
        <v>1312</v>
      </c>
      <c r="L7044" s="33" t="s">
        <v>9425</v>
      </c>
      <c r="M7044" s="1" t="s">
        <v>48579</v>
      </c>
      <c r="N7044" s="33" t="s">
        <v>20</v>
      </c>
      <c r="O7044" s="33" t="s">
        <v>9426</v>
      </c>
      <c r="P7044" s="33" t="s">
        <v>947</v>
      </c>
      <c r="Q7044" s="33" t="s">
        <v>29986</v>
      </c>
      <c r="R7044" s="39" t="s">
        <v>9427</v>
      </c>
      <c r="S7044" s="33" t="s">
        <v>509</v>
      </c>
      <c r="T7044" s="33" t="s">
        <v>21</v>
      </c>
      <c r="U7044" s="33" t="s">
        <v>26488</v>
      </c>
      <c r="AA7044" s="33" t="s">
        <v>42843</v>
      </c>
      <c r="AB7044" s="33">
        <v>1402</v>
      </c>
      <c r="AC7044" s="103">
        <v>14371</v>
      </c>
    </row>
    <row r="7045" spans="1:29" ht="13" customHeight="1" x14ac:dyDescent="0.2">
      <c r="A7045" s="33" t="s">
        <v>9408</v>
      </c>
      <c r="B7045" s="33">
        <v>35</v>
      </c>
      <c r="C7045" s="33" t="s">
        <v>13</v>
      </c>
      <c r="D7045" s="33" t="s">
        <v>41</v>
      </c>
      <c r="E7045" s="33" t="s">
        <v>9409</v>
      </c>
      <c r="F7045" s="94">
        <v>41746</v>
      </c>
      <c r="G7045" s="33" t="s">
        <v>9410</v>
      </c>
      <c r="H7045" s="33" t="s">
        <v>515</v>
      </c>
      <c r="I7045" s="33" t="s">
        <v>111</v>
      </c>
      <c r="J7045" s="62" t="s">
        <v>6165</v>
      </c>
      <c r="K7045" s="33" t="s">
        <v>516</v>
      </c>
      <c r="L7045" s="33" t="s">
        <v>517</v>
      </c>
      <c r="M7045" s="1" t="s">
        <v>46078</v>
      </c>
      <c r="N7045" s="33" t="s">
        <v>20</v>
      </c>
      <c r="O7045" s="33" t="s">
        <v>9411</v>
      </c>
      <c r="P7045" s="33" t="s">
        <v>947</v>
      </c>
      <c r="Q7045" s="33" t="s">
        <v>29986</v>
      </c>
      <c r="R7045" s="39" t="s">
        <v>9412</v>
      </c>
      <c r="S7045" s="33" t="s">
        <v>93</v>
      </c>
      <c r="T7045" s="33" t="s">
        <v>21</v>
      </c>
      <c r="U7045" s="33" t="s">
        <v>26689</v>
      </c>
      <c r="AA7045" s="33" t="s">
        <v>42844</v>
      </c>
      <c r="AB7045" s="33">
        <v>1399</v>
      </c>
      <c r="AC7045" s="103">
        <v>14370</v>
      </c>
    </row>
    <row r="7046" spans="1:29" ht="13" customHeight="1" x14ac:dyDescent="0.2">
      <c r="A7046" s="33" t="s">
        <v>9413</v>
      </c>
      <c r="B7046" s="33">
        <v>57</v>
      </c>
      <c r="C7046" s="33" t="s">
        <v>13</v>
      </c>
      <c r="D7046" s="33" t="s">
        <v>30</v>
      </c>
      <c r="F7046" s="94">
        <v>41746</v>
      </c>
      <c r="G7046" s="33" t="s">
        <v>9414</v>
      </c>
      <c r="H7046" s="33" t="s">
        <v>9415</v>
      </c>
      <c r="I7046" s="33" t="s">
        <v>66</v>
      </c>
      <c r="J7046" s="62" t="s">
        <v>9416</v>
      </c>
      <c r="K7046" s="33" t="s">
        <v>67</v>
      </c>
      <c r="L7046" s="33" t="s">
        <v>9417</v>
      </c>
      <c r="M7046" s="1" t="s">
        <v>48343</v>
      </c>
      <c r="N7046" s="33" t="s">
        <v>20</v>
      </c>
      <c r="O7046" s="33" t="s">
        <v>9418</v>
      </c>
      <c r="P7046" s="33" t="s">
        <v>947</v>
      </c>
      <c r="Q7046" s="33" t="s">
        <v>29986</v>
      </c>
      <c r="R7046" s="39" t="s">
        <v>9419</v>
      </c>
      <c r="S7046" s="33" t="s">
        <v>509</v>
      </c>
      <c r="T7046" s="33" t="s">
        <v>21</v>
      </c>
      <c r="U7046" s="33" t="s">
        <v>26689</v>
      </c>
      <c r="AA7046" s="33" t="s">
        <v>42844</v>
      </c>
      <c r="AB7046" s="33">
        <v>1400</v>
      </c>
      <c r="AC7046" s="103">
        <v>14369</v>
      </c>
    </row>
    <row r="7047" spans="1:29" ht="13" customHeight="1" x14ac:dyDescent="0.2">
      <c r="A7047" s="33" t="s">
        <v>9428</v>
      </c>
      <c r="B7047" s="33">
        <v>42</v>
      </c>
      <c r="C7047" s="33" t="s">
        <v>102</v>
      </c>
      <c r="D7047" s="33" t="s">
        <v>30</v>
      </c>
      <c r="E7047" s="33" t="s">
        <v>9429</v>
      </c>
      <c r="F7047" s="94">
        <v>41746</v>
      </c>
      <c r="G7047" s="33" t="s">
        <v>9430</v>
      </c>
      <c r="H7047" s="33" t="s">
        <v>196</v>
      </c>
      <c r="I7047" s="33" t="s">
        <v>197</v>
      </c>
      <c r="J7047" s="62" t="s">
        <v>9431</v>
      </c>
      <c r="K7047" s="33" t="s">
        <v>389</v>
      </c>
      <c r="L7047" s="33" t="s">
        <v>198</v>
      </c>
      <c r="M7047" s="1" t="s">
        <v>46034</v>
      </c>
      <c r="N7047" s="33" t="s">
        <v>20</v>
      </c>
      <c r="O7047" s="33" t="s">
        <v>9432</v>
      </c>
      <c r="P7047" s="33" t="s">
        <v>947</v>
      </c>
      <c r="Q7047" s="33" t="s">
        <v>29986</v>
      </c>
      <c r="R7047" s="39" t="s">
        <v>9433</v>
      </c>
      <c r="S7047" s="33" t="s">
        <v>22</v>
      </c>
      <c r="T7047" s="33" t="s">
        <v>45897</v>
      </c>
      <c r="U7047" s="33" t="s">
        <v>49804</v>
      </c>
      <c r="AA7047" s="33" t="s">
        <v>42844</v>
      </c>
      <c r="AB7047" s="33">
        <v>1401</v>
      </c>
      <c r="AC7047" s="103">
        <v>14368</v>
      </c>
    </row>
    <row r="7048" spans="1:29" ht="13" customHeight="1" x14ac:dyDescent="0.2">
      <c r="A7048" s="33" t="s">
        <v>9434</v>
      </c>
      <c r="B7048" s="33">
        <v>23</v>
      </c>
      <c r="C7048" s="33" t="s">
        <v>13</v>
      </c>
      <c r="D7048" s="33" t="s">
        <v>78</v>
      </c>
      <c r="E7048" s="33" t="s">
        <v>9435</v>
      </c>
      <c r="F7048" s="94">
        <v>41745</v>
      </c>
      <c r="G7048" s="33" t="s">
        <v>9436</v>
      </c>
      <c r="H7048" s="33" t="s">
        <v>9437</v>
      </c>
      <c r="I7048" s="33" t="s">
        <v>399</v>
      </c>
      <c r="J7048" s="62" t="s">
        <v>9438</v>
      </c>
      <c r="K7048" s="33" t="s">
        <v>658</v>
      </c>
      <c r="L7048" s="33" t="s">
        <v>6521</v>
      </c>
      <c r="M7048" s="1" t="s">
        <v>46649</v>
      </c>
      <c r="N7048" s="33" t="s">
        <v>20</v>
      </c>
      <c r="O7048" s="33" t="s">
        <v>9439</v>
      </c>
      <c r="P7048" s="33" t="s">
        <v>947</v>
      </c>
      <c r="Q7048" s="33" t="s">
        <v>29986</v>
      </c>
      <c r="R7048" s="39" t="s">
        <v>9440</v>
      </c>
      <c r="S7048" s="33" t="s">
        <v>93</v>
      </c>
      <c r="T7048" s="33" t="s">
        <v>21</v>
      </c>
      <c r="U7048" s="33" t="s">
        <v>26689</v>
      </c>
      <c r="AA7048" s="33" t="s">
        <v>42844</v>
      </c>
      <c r="AB7048" s="33">
        <v>1395</v>
      </c>
      <c r="AC7048" s="103">
        <v>14366</v>
      </c>
    </row>
    <row r="7049" spans="1:29" ht="13" customHeight="1" x14ac:dyDescent="0.2">
      <c r="A7049" s="33" t="s">
        <v>9447</v>
      </c>
      <c r="B7049" s="33">
        <v>49</v>
      </c>
      <c r="C7049" s="33" t="s">
        <v>13</v>
      </c>
      <c r="D7049" s="33" t="s">
        <v>30</v>
      </c>
      <c r="E7049" s="33" t="s">
        <v>9448</v>
      </c>
      <c r="F7049" s="94">
        <v>41745</v>
      </c>
      <c r="G7049" s="33" t="s">
        <v>9449</v>
      </c>
      <c r="H7049" s="33" t="s">
        <v>9450</v>
      </c>
      <c r="I7049" s="33" t="s">
        <v>618</v>
      </c>
      <c r="J7049" s="62" t="s">
        <v>9451</v>
      </c>
      <c r="K7049" s="33" t="s">
        <v>5072</v>
      </c>
      <c r="L7049" s="33" t="s">
        <v>9452</v>
      </c>
      <c r="M7049" s="1" t="s">
        <v>48580</v>
      </c>
      <c r="N7049" s="33" t="s">
        <v>20</v>
      </c>
      <c r="O7049" s="33" t="s">
        <v>9453</v>
      </c>
      <c r="P7049" s="33" t="s">
        <v>504</v>
      </c>
      <c r="Q7049" s="33" t="s">
        <v>29986</v>
      </c>
      <c r="R7049" s="39" t="s">
        <v>9454</v>
      </c>
      <c r="S7049" s="33" t="s">
        <v>93</v>
      </c>
      <c r="T7049" s="33" t="s">
        <v>21</v>
      </c>
      <c r="U7049" s="33" t="s">
        <v>26689</v>
      </c>
      <c r="AA7049" s="33" t="s">
        <v>42843</v>
      </c>
      <c r="AB7049" s="33">
        <v>1396</v>
      </c>
      <c r="AC7049" s="103">
        <v>14365</v>
      </c>
    </row>
    <row r="7050" spans="1:29" ht="13" customHeight="1" x14ac:dyDescent="0.2">
      <c r="A7050" s="33" t="s">
        <v>9441</v>
      </c>
      <c r="B7050" s="33">
        <v>40</v>
      </c>
      <c r="C7050" s="33" t="s">
        <v>13</v>
      </c>
      <c r="D7050" s="33" t="s">
        <v>30</v>
      </c>
      <c r="E7050" s="33" t="s">
        <v>9442</v>
      </c>
      <c r="F7050" s="94">
        <v>41745</v>
      </c>
      <c r="G7050" s="33" t="s">
        <v>9443</v>
      </c>
      <c r="H7050" s="33" t="s">
        <v>671</v>
      </c>
      <c r="I7050" s="33" t="s">
        <v>66</v>
      </c>
      <c r="J7050" s="62" t="s">
        <v>9444</v>
      </c>
      <c r="K7050" s="33" t="s">
        <v>512</v>
      </c>
      <c r="L7050" s="33" t="s">
        <v>672</v>
      </c>
      <c r="M7050" s="1" t="s">
        <v>45992</v>
      </c>
      <c r="N7050" s="33" t="s">
        <v>2896</v>
      </c>
      <c r="O7050" s="33" t="s">
        <v>9445</v>
      </c>
      <c r="P7050" s="33" t="s">
        <v>45771</v>
      </c>
      <c r="Q7050" s="33" t="s">
        <v>29986</v>
      </c>
      <c r="R7050" s="39" t="s">
        <v>9446</v>
      </c>
      <c r="S7050" s="33" t="s">
        <v>22</v>
      </c>
      <c r="T7050" s="33" t="s">
        <v>45897</v>
      </c>
      <c r="U7050" s="51" t="s">
        <v>49804</v>
      </c>
      <c r="AA7050" s="33" t="s">
        <v>42844</v>
      </c>
      <c r="AB7050" s="33">
        <v>1398</v>
      </c>
      <c r="AC7050" s="103">
        <v>14364</v>
      </c>
    </row>
    <row r="7051" spans="1:29" ht="13" customHeight="1" x14ac:dyDescent="0.2">
      <c r="A7051" s="33" t="s">
        <v>9455</v>
      </c>
      <c r="B7051" s="33">
        <v>52</v>
      </c>
      <c r="C7051" s="33" t="s">
        <v>13</v>
      </c>
      <c r="D7051" s="33" t="s">
        <v>30</v>
      </c>
      <c r="F7051" s="94">
        <v>41745</v>
      </c>
      <c r="G7051" s="33" t="s">
        <v>9456</v>
      </c>
      <c r="H7051" s="33" t="s">
        <v>9457</v>
      </c>
      <c r="I7051" s="33" t="s">
        <v>399</v>
      </c>
      <c r="J7051" s="62" t="s">
        <v>9458</v>
      </c>
      <c r="K7051" s="33" t="s">
        <v>9457</v>
      </c>
      <c r="L7051" s="33" t="s">
        <v>24972</v>
      </c>
      <c r="M7051" s="1" t="s">
        <v>48581</v>
      </c>
      <c r="N7051" s="33" t="s">
        <v>20</v>
      </c>
      <c r="O7051" s="33" t="s">
        <v>9459</v>
      </c>
      <c r="P7051" s="33" t="s">
        <v>947</v>
      </c>
      <c r="Q7051" s="33" t="s">
        <v>29986</v>
      </c>
      <c r="R7051" s="39" t="s">
        <v>9460</v>
      </c>
      <c r="S7051" s="33" t="s">
        <v>22</v>
      </c>
      <c r="T7051" s="33" t="s">
        <v>45897</v>
      </c>
      <c r="U7051" s="33" t="s">
        <v>39851</v>
      </c>
      <c r="AA7051" s="33" t="s">
        <v>42844</v>
      </c>
      <c r="AB7051" s="33">
        <v>1397</v>
      </c>
      <c r="AC7051" s="103">
        <v>14367</v>
      </c>
    </row>
    <row r="7052" spans="1:29" ht="13" customHeight="1" x14ac:dyDescent="0.2">
      <c r="A7052" s="33" t="s">
        <v>9461</v>
      </c>
      <c r="B7052" s="33">
        <v>48</v>
      </c>
      <c r="C7052" s="33" t="s">
        <v>13</v>
      </c>
      <c r="D7052" s="33" t="s">
        <v>78</v>
      </c>
      <c r="E7052" s="33" t="s">
        <v>9462</v>
      </c>
      <c r="F7052" s="94">
        <v>41744</v>
      </c>
      <c r="G7052" s="33" t="s">
        <v>9463</v>
      </c>
      <c r="H7052" s="33" t="s">
        <v>6913</v>
      </c>
      <c r="I7052" s="33" t="s">
        <v>18</v>
      </c>
      <c r="J7052" s="62" t="s">
        <v>6914</v>
      </c>
      <c r="K7052" s="33" t="s">
        <v>9464</v>
      </c>
      <c r="L7052" s="33" t="s">
        <v>36268</v>
      </c>
      <c r="M7052" s="1" t="s">
        <v>47150</v>
      </c>
      <c r="N7052" s="33" t="s">
        <v>20</v>
      </c>
      <c r="O7052" s="33" t="s">
        <v>9465</v>
      </c>
      <c r="P7052" s="33" t="s">
        <v>45771</v>
      </c>
      <c r="Q7052" s="33" t="s">
        <v>29986</v>
      </c>
      <c r="R7052" s="39" t="s">
        <v>9466</v>
      </c>
      <c r="S7052" s="33" t="s">
        <v>93</v>
      </c>
      <c r="T7052" s="33" t="s">
        <v>21</v>
      </c>
      <c r="U7052" s="33" t="s">
        <v>26682</v>
      </c>
      <c r="AA7052" s="33" t="s">
        <v>42844</v>
      </c>
      <c r="AB7052" s="33">
        <v>1394</v>
      </c>
      <c r="AC7052" s="103">
        <v>14362</v>
      </c>
    </row>
    <row r="7053" spans="1:29" ht="13" customHeight="1" x14ac:dyDescent="0.2">
      <c r="A7053" s="33" t="s">
        <v>9481</v>
      </c>
      <c r="B7053" s="33">
        <v>24</v>
      </c>
      <c r="C7053" s="33" t="s">
        <v>13</v>
      </c>
      <c r="D7053" s="33" t="s">
        <v>30</v>
      </c>
      <c r="E7053" s="33" t="s">
        <v>9482</v>
      </c>
      <c r="F7053" s="94">
        <v>41743</v>
      </c>
      <c r="G7053" s="33" t="s">
        <v>9483</v>
      </c>
      <c r="H7053" s="33" t="s">
        <v>3264</v>
      </c>
      <c r="I7053" s="33" t="s">
        <v>55</v>
      </c>
      <c r="J7053" s="62" t="s">
        <v>6879</v>
      </c>
      <c r="K7053" s="33" t="s">
        <v>3266</v>
      </c>
      <c r="L7053" s="33" t="s">
        <v>3267</v>
      </c>
      <c r="M7053" s="1" t="s">
        <v>46215</v>
      </c>
      <c r="N7053" s="33" t="s">
        <v>20</v>
      </c>
      <c r="O7053" s="33" t="s">
        <v>9484</v>
      </c>
      <c r="P7053" s="33" t="s">
        <v>947</v>
      </c>
      <c r="Q7053" s="33" t="s">
        <v>29986</v>
      </c>
      <c r="R7053" s="39" t="s">
        <v>9485</v>
      </c>
      <c r="S7053" s="33" t="s">
        <v>93</v>
      </c>
      <c r="T7053" s="33" t="s">
        <v>21</v>
      </c>
      <c r="U7053" s="33" t="s">
        <v>26689</v>
      </c>
      <c r="AA7053" s="33" t="s">
        <v>42844</v>
      </c>
      <c r="AB7053" s="33">
        <v>1392</v>
      </c>
      <c r="AC7053" s="103">
        <v>14358</v>
      </c>
    </row>
    <row r="7054" spans="1:29" ht="13" customHeight="1" x14ac:dyDescent="0.2">
      <c r="A7054" s="1" t="s">
        <v>9473</v>
      </c>
      <c r="B7054" s="33">
        <v>45</v>
      </c>
      <c r="C7054" s="33" t="s">
        <v>13</v>
      </c>
      <c r="D7054" s="1" t="s">
        <v>23</v>
      </c>
      <c r="F7054" s="94">
        <v>41743</v>
      </c>
      <c r="G7054" s="33" t="s">
        <v>9474</v>
      </c>
      <c r="H7054" s="33" t="s">
        <v>9475</v>
      </c>
      <c r="I7054" s="33" t="s">
        <v>618</v>
      </c>
      <c r="J7054" s="62" t="s">
        <v>9476</v>
      </c>
      <c r="K7054" s="33" t="s">
        <v>9477</v>
      </c>
      <c r="L7054" s="33" t="s">
        <v>9478</v>
      </c>
      <c r="M7054" s="1" t="s">
        <v>48582</v>
      </c>
      <c r="N7054" s="33" t="s">
        <v>20</v>
      </c>
      <c r="O7054" s="33" t="s">
        <v>9479</v>
      </c>
      <c r="P7054" s="33" t="s">
        <v>947</v>
      </c>
      <c r="Q7054" s="33" t="s">
        <v>29986</v>
      </c>
      <c r="R7054" s="39" t="s">
        <v>9480</v>
      </c>
      <c r="S7054" s="33" t="s">
        <v>509</v>
      </c>
      <c r="T7054" s="33" t="s">
        <v>21</v>
      </c>
      <c r="U7054" s="33" t="s">
        <v>26689</v>
      </c>
      <c r="AA7054" s="33" t="s">
        <v>42843</v>
      </c>
      <c r="AB7054" s="33">
        <v>1391</v>
      </c>
      <c r="AC7054" s="103">
        <v>14357</v>
      </c>
    </row>
    <row r="7055" spans="1:29" ht="13" customHeight="1" x14ac:dyDescent="0.2">
      <c r="A7055" s="33" t="s">
        <v>9467</v>
      </c>
      <c r="B7055" s="33">
        <v>38</v>
      </c>
      <c r="C7055" s="33" t="s">
        <v>13</v>
      </c>
      <c r="D7055" s="33" t="s">
        <v>41</v>
      </c>
      <c r="E7055" s="33" t="s">
        <v>9468</v>
      </c>
      <c r="F7055" s="94">
        <v>41743</v>
      </c>
      <c r="G7055" s="33" t="s">
        <v>9469</v>
      </c>
      <c r="H7055" s="33" t="s">
        <v>4206</v>
      </c>
      <c r="I7055" s="33" t="s">
        <v>795</v>
      </c>
      <c r="J7055" s="62" t="s">
        <v>4207</v>
      </c>
      <c r="K7055" s="33" t="s">
        <v>4208</v>
      </c>
      <c r="L7055" s="33" t="s">
        <v>9470</v>
      </c>
      <c r="M7055" s="1" t="s">
        <v>46842</v>
      </c>
      <c r="N7055" s="33" t="s">
        <v>20</v>
      </c>
      <c r="O7055" s="33" t="s">
        <v>9471</v>
      </c>
      <c r="P7055" s="33" t="s">
        <v>45771</v>
      </c>
      <c r="Q7055" s="33" t="s">
        <v>29986</v>
      </c>
      <c r="R7055" s="39" t="s">
        <v>9472</v>
      </c>
      <c r="S7055" s="33" t="s">
        <v>93</v>
      </c>
      <c r="T7055" s="33" t="s">
        <v>45897</v>
      </c>
      <c r="U7055" s="51" t="s">
        <v>49804</v>
      </c>
      <c r="AA7055" s="33" t="s">
        <v>42844</v>
      </c>
      <c r="AB7055" s="33">
        <v>1393</v>
      </c>
      <c r="AC7055" s="103">
        <v>14356</v>
      </c>
    </row>
    <row r="7056" spans="1:29" ht="13" customHeight="1" x14ac:dyDescent="0.2">
      <c r="A7056" s="33" t="s">
        <v>9515</v>
      </c>
      <c r="B7056" s="33">
        <v>38</v>
      </c>
      <c r="C7056" s="33" t="s">
        <v>13</v>
      </c>
      <c r="D7056" s="33" t="s">
        <v>30</v>
      </c>
      <c r="E7056" s="33" t="s">
        <v>9516</v>
      </c>
      <c r="F7056" s="94">
        <v>41742</v>
      </c>
      <c r="G7056" s="33" t="s">
        <v>9517</v>
      </c>
      <c r="H7056" s="33" t="s">
        <v>9518</v>
      </c>
      <c r="I7056" s="33" t="s">
        <v>220</v>
      </c>
      <c r="J7056" s="62" t="s">
        <v>9519</v>
      </c>
      <c r="K7056" s="33" t="s">
        <v>4588</v>
      </c>
      <c r="L7056" s="33" t="s">
        <v>9520</v>
      </c>
      <c r="M7056" s="1" t="s">
        <v>47540</v>
      </c>
      <c r="N7056" s="33" t="s">
        <v>20</v>
      </c>
      <c r="O7056" s="33" t="s">
        <v>9521</v>
      </c>
      <c r="P7056" s="33" t="s">
        <v>947</v>
      </c>
      <c r="Q7056" s="33" t="s">
        <v>29986</v>
      </c>
      <c r="R7056" s="39" t="s">
        <v>9522</v>
      </c>
      <c r="S7056" s="33" t="s">
        <v>509</v>
      </c>
      <c r="T7056" s="33" t="s">
        <v>21</v>
      </c>
      <c r="U7056" s="33" t="s">
        <v>26689</v>
      </c>
      <c r="AA7056" s="33" t="s">
        <v>42844</v>
      </c>
      <c r="AB7056" s="33">
        <v>1385</v>
      </c>
      <c r="AC7056" s="103">
        <v>14355</v>
      </c>
    </row>
    <row r="7057" spans="1:29" ht="13" customHeight="1" x14ac:dyDescent="0.2">
      <c r="A7057" s="33" t="s">
        <v>9486</v>
      </c>
      <c r="B7057" s="33">
        <v>45</v>
      </c>
      <c r="C7057" s="33" t="s">
        <v>13</v>
      </c>
      <c r="D7057" s="33" t="s">
        <v>14</v>
      </c>
      <c r="F7057" s="94">
        <v>41742</v>
      </c>
      <c r="G7057" s="33" t="s">
        <v>9487</v>
      </c>
      <c r="H7057" s="33" t="s">
        <v>91</v>
      </c>
      <c r="I7057" s="33" t="s">
        <v>38</v>
      </c>
      <c r="J7057" s="62" t="s">
        <v>9488</v>
      </c>
      <c r="K7057" s="33" t="s">
        <v>91</v>
      </c>
      <c r="L7057" s="33" t="s">
        <v>92</v>
      </c>
      <c r="M7057" s="1" t="s">
        <v>45984</v>
      </c>
      <c r="N7057" s="33" t="s">
        <v>20</v>
      </c>
      <c r="O7057" s="33" t="s">
        <v>9489</v>
      </c>
      <c r="P7057" s="33" t="s">
        <v>947</v>
      </c>
      <c r="Q7057" s="33" t="s">
        <v>29986</v>
      </c>
      <c r="R7057" s="39" t="s">
        <v>9490</v>
      </c>
      <c r="S7057" s="33" t="s">
        <v>22</v>
      </c>
      <c r="T7057" s="33" t="s">
        <v>21</v>
      </c>
      <c r="U7057" s="33" t="s">
        <v>26682</v>
      </c>
      <c r="AA7057" s="33" t="s">
        <v>42842</v>
      </c>
      <c r="AB7057" s="33">
        <v>1386</v>
      </c>
      <c r="AC7057" s="103">
        <v>14354</v>
      </c>
    </row>
    <row r="7058" spans="1:29" ht="13" customHeight="1" x14ac:dyDescent="0.2">
      <c r="A7058" s="1" t="s">
        <v>2989</v>
      </c>
      <c r="B7058" s="33">
        <v>53</v>
      </c>
      <c r="C7058" s="33" t="s">
        <v>102</v>
      </c>
      <c r="D7058" s="1" t="s">
        <v>23</v>
      </c>
      <c r="F7058" s="94">
        <v>41742</v>
      </c>
      <c r="G7058" s="33" t="s">
        <v>9511</v>
      </c>
      <c r="H7058" s="33" t="s">
        <v>558</v>
      </c>
      <c r="I7058" s="33" t="s">
        <v>38</v>
      </c>
      <c r="J7058" s="62" t="s">
        <v>9512</v>
      </c>
      <c r="K7058" s="33" t="s">
        <v>558</v>
      </c>
      <c r="L7058" s="33" t="s">
        <v>3084</v>
      </c>
      <c r="M7058" s="1" t="s">
        <v>46864</v>
      </c>
      <c r="N7058" s="33" t="s">
        <v>20</v>
      </c>
      <c r="O7058" s="33" t="s">
        <v>9513</v>
      </c>
      <c r="P7058" s="33" t="s">
        <v>947</v>
      </c>
      <c r="Q7058" s="33" t="s">
        <v>29986</v>
      </c>
      <c r="R7058" s="39" t="s">
        <v>9514</v>
      </c>
      <c r="S7058" s="33" t="s">
        <v>509</v>
      </c>
      <c r="T7058" s="33" t="s">
        <v>21</v>
      </c>
      <c r="U7058" s="33" t="s">
        <v>26492</v>
      </c>
      <c r="AA7058" s="33" t="s">
        <v>42844</v>
      </c>
      <c r="AB7058" s="33">
        <v>1383</v>
      </c>
      <c r="AC7058" s="103">
        <v>14352</v>
      </c>
    </row>
    <row r="7059" spans="1:29" ht="13" customHeight="1" x14ac:dyDescent="0.2">
      <c r="A7059" s="33" t="s">
        <v>9529</v>
      </c>
      <c r="B7059" s="33">
        <v>67</v>
      </c>
      <c r="C7059" s="33" t="s">
        <v>13</v>
      </c>
      <c r="D7059" s="33" t="s">
        <v>30</v>
      </c>
      <c r="E7059" s="33" t="s">
        <v>9530</v>
      </c>
      <c r="F7059" s="94">
        <v>41742</v>
      </c>
      <c r="G7059" s="33" t="s">
        <v>9531</v>
      </c>
      <c r="H7059" s="33" t="s">
        <v>9532</v>
      </c>
      <c r="I7059" s="33" t="s">
        <v>337</v>
      </c>
      <c r="J7059" s="62" t="s">
        <v>9533</v>
      </c>
      <c r="K7059" s="33" t="s">
        <v>9534</v>
      </c>
      <c r="L7059" s="33" t="s">
        <v>5865</v>
      </c>
      <c r="M7059" s="1" t="s">
        <v>46625</v>
      </c>
      <c r="N7059" s="33" t="s">
        <v>20</v>
      </c>
      <c r="O7059" s="33" t="s">
        <v>9535</v>
      </c>
      <c r="P7059" s="33" t="s">
        <v>504</v>
      </c>
      <c r="Q7059" s="33" t="s">
        <v>29986</v>
      </c>
      <c r="R7059"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059" s="33" t="s">
        <v>93</v>
      </c>
      <c r="T7059" s="33" t="s">
        <v>21</v>
      </c>
      <c r="U7059" s="33" t="s">
        <v>26689</v>
      </c>
      <c r="AA7059" s="33" t="s">
        <v>42843</v>
      </c>
      <c r="AB7059" s="33">
        <v>1384</v>
      </c>
      <c r="AC7059" s="103">
        <v>14348</v>
      </c>
    </row>
    <row r="7060" spans="1:29" ht="13" customHeight="1" x14ac:dyDescent="0.2">
      <c r="A7060" s="33" t="s">
        <v>9496</v>
      </c>
      <c r="B7060" s="33">
        <v>22</v>
      </c>
      <c r="C7060" s="33" t="s">
        <v>13</v>
      </c>
      <c r="D7060" s="33" t="s">
        <v>41</v>
      </c>
      <c r="E7060" s="33" t="s">
        <v>9497</v>
      </c>
      <c r="F7060" s="94">
        <v>41742</v>
      </c>
      <c r="G7060" s="33" t="s">
        <v>9498</v>
      </c>
      <c r="H7060" s="33" t="s">
        <v>9499</v>
      </c>
      <c r="I7060" s="33" t="s">
        <v>34</v>
      </c>
      <c r="J7060" s="62" t="s">
        <v>9500</v>
      </c>
      <c r="K7060" s="33" t="s">
        <v>790</v>
      </c>
      <c r="L7060" s="33" t="s">
        <v>9501</v>
      </c>
      <c r="M7060" s="1" t="s">
        <v>46518</v>
      </c>
      <c r="N7060" s="33" t="s">
        <v>362</v>
      </c>
      <c r="O7060" s="33" t="s">
        <v>9502</v>
      </c>
      <c r="P7060" s="33" t="s">
        <v>37679</v>
      </c>
      <c r="Q7060" s="33" t="s">
        <v>29986</v>
      </c>
      <c r="R7060" s="39" t="s">
        <v>9503</v>
      </c>
      <c r="S7060" s="33" t="s">
        <v>93</v>
      </c>
      <c r="T7060" s="33" t="s">
        <v>45897</v>
      </c>
      <c r="U7060" s="51" t="s">
        <v>49804</v>
      </c>
      <c r="AA7060" s="33" t="s">
        <v>42844</v>
      </c>
      <c r="AB7060" s="33">
        <v>1387</v>
      </c>
      <c r="AC7060" s="103">
        <v>14351</v>
      </c>
    </row>
    <row r="7061" spans="1:29" ht="13" customHeight="1" x14ac:dyDescent="0.2">
      <c r="A7061" s="33" t="s">
        <v>9523</v>
      </c>
      <c r="B7061" s="33">
        <v>38</v>
      </c>
      <c r="C7061" s="33" t="s">
        <v>13</v>
      </c>
      <c r="D7061" s="33" t="s">
        <v>30</v>
      </c>
      <c r="E7061" s="33" t="s">
        <v>9524</v>
      </c>
      <c r="F7061" s="94">
        <v>41742</v>
      </c>
      <c r="G7061" s="33" t="s">
        <v>9525</v>
      </c>
      <c r="H7061" s="33" t="s">
        <v>3054</v>
      </c>
      <c r="I7061" s="33" t="s">
        <v>111</v>
      </c>
      <c r="J7061" s="62" t="s">
        <v>9526</v>
      </c>
      <c r="K7061" s="33" t="s">
        <v>582</v>
      </c>
      <c r="L7061" s="33" t="s">
        <v>583</v>
      </c>
      <c r="M7061" s="1" t="s">
        <v>45935</v>
      </c>
      <c r="N7061" s="33" t="s">
        <v>362</v>
      </c>
      <c r="O7061" s="33" t="s">
        <v>9527</v>
      </c>
      <c r="P7061" s="33" t="s">
        <v>947</v>
      </c>
      <c r="Q7061" s="33" t="s">
        <v>29986</v>
      </c>
      <c r="R7061" s="39" t="s">
        <v>9528</v>
      </c>
      <c r="S7061" s="33" t="s">
        <v>901</v>
      </c>
      <c r="T7061" s="33" t="s">
        <v>28</v>
      </c>
      <c r="U7061" s="33" t="s">
        <v>26487</v>
      </c>
      <c r="AA7061" s="33" t="s">
        <v>42844</v>
      </c>
      <c r="AB7061" s="33">
        <v>1388</v>
      </c>
      <c r="AC7061" s="103">
        <v>14350</v>
      </c>
    </row>
    <row r="7062" spans="1:29" ht="13" customHeight="1" x14ac:dyDescent="0.2">
      <c r="A7062" s="33" t="s">
        <v>9491</v>
      </c>
      <c r="B7062" s="33">
        <v>20</v>
      </c>
      <c r="C7062" s="33" t="s">
        <v>13</v>
      </c>
      <c r="D7062" s="33" t="s">
        <v>78</v>
      </c>
      <c r="E7062" s="33" t="s">
        <v>9492</v>
      </c>
      <c r="F7062" s="94">
        <v>41742</v>
      </c>
      <c r="G7062" s="33" t="s">
        <v>9493</v>
      </c>
      <c r="H7062" s="33" t="s">
        <v>2129</v>
      </c>
      <c r="I7062" s="33" t="s">
        <v>37</v>
      </c>
      <c r="J7062" s="62" t="s">
        <v>2130</v>
      </c>
      <c r="K7062" s="33" t="s">
        <v>81</v>
      </c>
      <c r="L7062" s="33" t="s">
        <v>2131</v>
      </c>
      <c r="M7062" s="1" t="s">
        <v>48278</v>
      </c>
      <c r="N7062" s="33" t="s">
        <v>20</v>
      </c>
      <c r="O7062" s="33" t="s">
        <v>9494</v>
      </c>
      <c r="P7062" s="33" t="s">
        <v>45771</v>
      </c>
      <c r="Q7062" s="33" t="s">
        <v>29986</v>
      </c>
      <c r="R7062" s="39" t="s">
        <v>9495</v>
      </c>
      <c r="S7062" s="33" t="s">
        <v>93</v>
      </c>
      <c r="T7062" s="33" t="s">
        <v>350</v>
      </c>
      <c r="U7062" s="33" t="s">
        <v>42859</v>
      </c>
      <c r="AA7062" s="33" t="s">
        <v>42844</v>
      </c>
      <c r="AB7062" s="33">
        <v>1390</v>
      </c>
      <c r="AC7062" s="103">
        <v>14353</v>
      </c>
    </row>
    <row r="7063" spans="1:29" ht="13" customHeight="1" x14ac:dyDescent="0.2">
      <c r="A7063" s="33" t="s">
        <v>9504</v>
      </c>
      <c r="B7063" s="33">
        <v>40</v>
      </c>
      <c r="C7063" s="33" t="s">
        <v>13</v>
      </c>
      <c r="D7063" s="33" t="s">
        <v>41</v>
      </c>
      <c r="E7063" s="33" t="s">
        <v>9505</v>
      </c>
      <c r="F7063" s="94">
        <v>41742</v>
      </c>
      <c r="G7063" s="33" t="s">
        <v>9506</v>
      </c>
      <c r="H7063" s="33" t="s">
        <v>110</v>
      </c>
      <c r="I7063" s="33" t="s">
        <v>111</v>
      </c>
      <c r="J7063" s="62" t="s">
        <v>9507</v>
      </c>
      <c r="K7063" s="33" t="s">
        <v>112</v>
      </c>
      <c r="L7063" s="33" t="s">
        <v>9508</v>
      </c>
      <c r="M7063" s="1" t="s">
        <v>48583</v>
      </c>
      <c r="N7063" s="33" t="s">
        <v>20</v>
      </c>
      <c r="O7063" s="33" t="s">
        <v>9509</v>
      </c>
      <c r="P7063" s="33" t="s">
        <v>504</v>
      </c>
      <c r="Q7063" s="33" t="s">
        <v>29986</v>
      </c>
      <c r="R7063" s="39" t="s">
        <v>9510</v>
      </c>
      <c r="S7063" s="33" t="s">
        <v>93</v>
      </c>
      <c r="T7063" s="33" t="s">
        <v>350</v>
      </c>
      <c r="U7063" s="33" t="s">
        <v>26775</v>
      </c>
      <c r="AA7063" s="33" t="s">
        <v>42844</v>
      </c>
      <c r="AB7063" s="33">
        <v>1389</v>
      </c>
      <c r="AC7063" s="103">
        <v>14349</v>
      </c>
    </row>
    <row r="7064" spans="1:29" ht="13" customHeight="1" x14ac:dyDescent="0.2">
      <c r="A7064" s="33" t="s">
        <v>9550</v>
      </c>
      <c r="B7064" s="33">
        <v>41</v>
      </c>
      <c r="C7064" s="33" t="s">
        <v>13</v>
      </c>
      <c r="D7064" s="33" t="s">
        <v>30</v>
      </c>
      <c r="F7064" s="94">
        <v>41741</v>
      </c>
      <c r="G7064" s="33" t="s">
        <v>9551</v>
      </c>
      <c r="H7064" s="33" t="s">
        <v>9552</v>
      </c>
      <c r="I7064" s="33" t="s">
        <v>293</v>
      </c>
      <c r="J7064" s="62" t="s">
        <v>9553</v>
      </c>
      <c r="K7064" s="33" t="s">
        <v>9554</v>
      </c>
      <c r="L7064" s="33" t="s">
        <v>9555</v>
      </c>
      <c r="M7064" s="1" t="s">
        <v>48584</v>
      </c>
      <c r="N7064" s="33" t="s">
        <v>20</v>
      </c>
      <c r="O7064" s="33" t="s">
        <v>9556</v>
      </c>
      <c r="P7064" s="33" t="s">
        <v>504</v>
      </c>
      <c r="Q7064" s="33" t="s">
        <v>29986</v>
      </c>
      <c r="R7064" s="39" t="s">
        <v>9557</v>
      </c>
      <c r="S7064" s="33" t="s">
        <v>901</v>
      </c>
      <c r="T7064" s="33" t="s">
        <v>21</v>
      </c>
      <c r="U7064" s="33" t="s">
        <v>26689</v>
      </c>
      <c r="AA7064" s="33" t="s">
        <v>42844</v>
      </c>
      <c r="AB7064" s="33">
        <v>1379</v>
      </c>
      <c r="AC7064" s="103">
        <v>14343</v>
      </c>
    </row>
    <row r="7065" spans="1:29" ht="13" customHeight="1" x14ac:dyDescent="0.2">
      <c r="A7065" s="33" t="s">
        <v>9543</v>
      </c>
      <c r="B7065" s="33">
        <v>66</v>
      </c>
      <c r="C7065" s="33" t="s">
        <v>13</v>
      </c>
      <c r="D7065" s="33" t="s">
        <v>30</v>
      </c>
      <c r="E7065" s="33" t="s">
        <v>9544</v>
      </c>
      <c r="F7065" s="94">
        <v>41741</v>
      </c>
      <c r="G7065" s="33" t="s">
        <v>9545</v>
      </c>
      <c r="H7065" s="33" t="s">
        <v>9546</v>
      </c>
      <c r="I7065" s="33" t="s">
        <v>4021</v>
      </c>
      <c r="J7065" s="62" t="s">
        <v>9547</v>
      </c>
      <c r="K7065" s="33" t="s">
        <v>2894</v>
      </c>
      <c r="L7065" s="33" t="s">
        <v>5935</v>
      </c>
      <c r="M7065" s="1" t="s">
        <v>47766</v>
      </c>
      <c r="N7065" s="33" t="s">
        <v>20</v>
      </c>
      <c r="O7065" s="33" t="s">
        <v>9548</v>
      </c>
      <c r="P7065" s="33" t="s">
        <v>504</v>
      </c>
      <c r="Q7065" s="33" t="s">
        <v>29986</v>
      </c>
      <c r="R7065" s="39" t="s">
        <v>9549</v>
      </c>
      <c r="S7065" s="33" t="s">
        <v>509</v>
      </c>
      <c r="T7065" s="33" t="s">
        <v>21</v>
      </c>
      <c r="U7065" s="33" t="s">
        <v>26689</v>
      </c>
      <c r="AA7065" s="33" t="s">
        <v>42844</v>
      </c>
      <c r="AB7065" s="33">
        <v>1381</v>
      </c>
      <c r="AC7065" s="103">
        <v>14345</v>
      </c>
    </row>
    <row r="7066" spans="1:29" ht="13" customHeight="1" x14ac:dyDescent="0.2">
      <c r="A7066" s="33" t="s">
        <v>9558</v>
      </c>
      <c r="B7066" s="33">
        <v>86</v>
      </c>
      <c r="C7066" s="33" t="s">
        <v>13</v>
      </c>
      <c r="D7066" s="33" t="s">
        <v>30</v>
      </c>
      <c r="F7066" s="94">
        <v>41741</v>
      </c>
      <c r="G7066" s="33" t="s">
        <v>9559</v>
      </c>
      <c r="H7066" s="33" t="s">
        <v>697</v>
      </c>
      <c r="I7066" s="33" t="s">
        <v>392</v>
      </c>
      <c r="J7066" s="62" t="s">
        <v>9560</v>
      </c>
      <c r="K7066" s="33" t="s">
        <v>2462</v>
      </c>
      <c r="L7066" s="33" t="s">
        <v>536</v>
      </c>
      <c r="M7066" s="1" t="s">
        <v>45963</v>
      </c>
      <c r="N7066" s="33" t="s">
        <v>20</v>
      </c>
      <c r="O7066" s="33" t="s">
        <v>9561</v>
      </c>
      <c r="P7066" s="33" t="s">
        <v>45771</v>
      </c>
      <c r="Q7066" s="33" t="s">
        <v>29986</v>
      </c>
      <c r="R7066" s="39" t="s">
        <v>9562</v>
      </c>
      <c r="S7066" s="33" t="s">
        <v>93</v>
      </c>
      <c r="T7066" s="33" t="s">
        <v>21</v>
      </c>
      <c r="U7066" s="33" t="s">
        <v>26689</v>
      </c>
      <c r="AA7066" s="33" t="s">
        <v>42842</v>
      </c>
      <c r="AB7066" s="33">
        <v>1380</v>
      </c>
      <c r="AC7066" s="103">
        <v>14344</v>
      </c>
    </row>
    <row r="7067" spans="1:29" ht="13" customHeight="1" x14ac:dyDescent="0.2">
      <c r="A7067" s="33" t="s">
        <v>9536</v>
      </c>
      <c r="B7067" s="33">
        <v>24</v>
      </c>
      <c r="C7067" s="33" t="s">
        <v>13</v>
      </c>
      <c r="D7067" s="33" t="s">
        <v>41</v>
      </c>
      <c r="E7067" s="33" t="s">
        <v>9537</v>
      </c>
      <c r="F7067" s="94">
        <v>41741</v>
      </c>
      <c r="G7067" s="33" t="s">
        <v>9538</v>
      </c>
      <c r="H7067" s="33" t="s">
        <v>5723</v>
      </c>
      <c r="I7067" s="33" t="s">
        <v>281</v>
      </c>
      <c r="J7067" s="62" t="s">
        <v>9539</v>
      </c>
      <c r="K7067" s="33" t="s">
        <v>5723</v>
      </c>
      <c r="L7067" s="33" t="s">
        <v>9540</v>
      </c>
      <c r="M7067" s="1" t="s">
        <v>46890</v>
      </c>
      <c r="N7067" s="33" t="s">
        <v>20</v>
      </c>
      <c r="O7067" s="33" t="s">
        <v>9541</v>
      </c>
      <c r="P7067" s="33" t="s">
        <v>45771</v>
      </c>
      <c r="Q7067" s="33" t="s">
        <v>29986</v>
      </c>
      <c r="R7067" s="39" t="s">
        <v>9542</v>
      </c>
      <c r="S7067" s="33" t="s">
        <v>22</v>
      </c>
      <c r="T7067" s="33" t="s">
        <v>350</v>
      </c>
      <c r="U7067" s="33" t="s">
        <v>26775</v>
      </c>
      <c r="AA7067" s="33" t="s">
        <v>42844</v>
      </c>
      <c r="AB7067" s="33">
        <v>1382</v>
      </c>
      <c r="AC7067" s="103">
        <v>14346</v>
      </c>
    </row>
    <row r="7068" spans="1:29" ht="13" customHeight="1" x14ac:dyDescent="0.2">
      <c r="A7068" s="33" t="s">
        <v>9582</v>
      </c>
      <c r="B7068" s="33">
        <v>32</v>
      </c>
      <c r="C7068" s="33" t="s">
        <v>13</v>
      </c>
      <c r="D7068" s="33" t="s">
        <v>30</v>
      </c>
      <c r="E7068" s="33" t="s">
        <v>9583</v>
      </c>
      <c r="F7068" s="94">
        <v>41740</v>
      </c>
      <c r="G7068" s="33" t="s">
        <v>9584</v>
      </c>
      <c r="H7068" s="33" t="s">
        <v>581</v>
      </c>
      <c r="I7068" s="33" t="s">
        <v>111</v>
      </c>
      <c r="J7068" s="62" t="s">
        <v>9585</v>
      </c>
      <c r="K7068" s="33" t="s">
        <v>582</v>
      </c>
      <c r="L7068" s="33" t="s">
        <v>583</v>
      </c>
      <c r="M7068" s="1" t="s">
        <v>45935</v>
      </c>
      <c r="N7068" s="33" t="s">
        <v>20</v>
      </c>
      <c r="O7068" s="33" t="s">
        <v>9586</v>
      </c>
      <c r="P7068" s="33" t="s">
        <v>947</v>
      </c>
      <c r="Q7068" s="33" t="s">
        <v>29986</v>
      </c>
      <c r="R7068" s="39" t="s">
        <v>9587</v>
      </c>
      <c r="S7068" s="33" t="s">
        <v>93</v>
      </c>
      <c r="T7068" s="33" t="s">
        <v>21</v>
      </c>
      <c r="U7068" s="33" t="s">
        <v>27706</v>
      </c>
      <c r="Z7068" s="33" t="s">
        <v>42353</v>
      </c>
      <c r="AA7068" s="33" t="s">
        <v>42844</v>
      </c>
      <c r="AB7068" s="33">
        <v>1376</v>
      </c>
      <c r="AC7068" s="103">
        <v>14341</v>
      </c>
    </row>
    <row r="7069" spans="1:29" ht="13" customHeight="1" x14ac:dyDescent="0.2">
      <c r="A7069" s="33" t="s">
        <v>9576</v>
      </c>
      <c r="B7069" s="33">
        <v>53</v>
      </c>
      <c r="C7069" s="33" t="s">
        <v>13</v>
      </c>
      <c r="D7069" s="33" t="s">
        <v>30</v>
      </c>
      <c r="E7069" s="33" t="s">
        <v>9577</v>
      </c>
      <c r="F7069" s="94">
        <v>41740</v>
      </c>
      <c r="G7069" s="33" t="s">
        <v>9578</v>
      </c>
      <c r="H7069" s="33" t="s">
        <v>4976</v>
      </c>
      <c r="I7069" s="33" t="s">
        <v>55</v>
      </c>
      <c r="J7069" s="62" t="s">
        <v>9579</v>
      </c>
      <c r="K7069" s="33" t="s">
        <v>4977</v>
      </c>
      <c r="L7069" s="33" t="s">
        <v>4978</v>
      </c>
      <c r="M7069" s="1" t="s">
        <v>46835</v>
      </c>
      <c r="N7069" s="33" t="s">
        <v>20</v>
      </c>
      <c r="O7069" s="33" t="s">
        <v>9580</v>
      </c>
      <c r="P7069" s="33" t="s">
        <v>947</v>
      </c>
      <c r="Q7069" s="33" t="s">
        <v>29986</v>
      </c>
      <c r="R7069" s="39" t="s">
        <v>9581</v>
      </c>
      <c r="S7069" s="33" t="s">
        <v>93</v>
      </c>
      <c r="T7069" s="33" t="s">
        <v>21</v>
      </c>
      <c r="U7069" s="33" t="s">
        <v>26682</v>
      </c>
      <c r="AA7069" s="33" t="s">
        <v>42844</v>
      </c>
      <c r="AB7069" s="33">
        <v>1374</v>
      </c>
      <c r="AC7069" s="103">
        <v>14340</v>
      </c>
    </row>
    <row r="7070" spans="1:29" ht="13" customHeight="1" x14ac:dyDescent="0.2">
      <c r="A7070" s="33" t="s">
        <v>9569</v>
      </c>
      <c r="B7070" s="33">
        <v>24</v>
      </c>
      <c r="C7070" s="33" t="s">
        <v>13</v>
      </c>
      <c r="D7070" s="33" t="s">
        <v>78</v>
      </c>
      <c r="E7070" s="33" t="s">
        <v>9570</v>
      </c>
      <c r="F7070" s="94">
        <v>41740</v>
      </c>
      <c r="G7070" s="33" t="s">
        <v>9571</v>
      </c>
      <c r="H7070" s="33" t="s">
        <v>7466</v>
      </c>
      <c r="I7070" s="33" t="s">
        <v>159</v>
      </c>
      <c r="J7070" s="62" t="s">
        <v>9572</v>
      </c>
      <c r="K7070" s="33" t="s">
        <v>1450</v>
      </c>
      <c r="L7070" s="33" t="s">
        <v>9573</v>
      </c>
      <c r="M7070" s="1" t="s">
        <v>47781</v>
      </c>
      <c r="N7070" s="33" t="s">
        <v>362</v>
      </c>
      <c r="O7070" s="33" t="s">
        <v>9574</v>
      </c>
      <c r="P7070" s="33" t="s">
        <v>27675</v>
      </c>
      <c r="Q7070" s="33" t="s">
        <v>27674</v>
      </c>
      <c r="R7070" s="39" t="s">
        <v>9575</v>
      </c>
      <c r="S7070" s="33" t="s">
        <v>93</v>
      </c>
      <c r="T7070" s="33" t="s">
        <v>45897</v>
      </c>
      <c r="U7070" s="51" t="s">
        <v>49804</v>
      </c>
      <c r="AA7070" s="33" t="s">
        <v>42844</v>
      </c>
      <c r="AB7070" s="33">
        <v>1377</v>
      </c>
      <c r="AC7070" s="103">
        <v>14337</v>
      </c>
    </row>
    <row r="7071" spans="1:29" ht="13" customHeight="1" x14ac:dyDescent="0.2">
      <c r="A7071" s="33" t="s">
        <v>9588</v>
      </c>
      <c r="B7071" s="33">
        <v>45</v>
      </c>
      <c r="C7071" s="33" t="s">
        <v>13</v>
      </c>
      <c r="D7071" s="33" t="s">
        <v>30</v>
      </c>
      <c r="E7071" s="33" t="s">
        <v>9589</v>
      </c>
      <c r="F7071" s="94">
        <v>41740</v>
      </c>
      <c r="G7071" s="33" t="s">
        <v>9590</v>
      </c>
      <c r="H7071" s="33" t="s">
        <v>9591</v>
      </c>
      <c r="I7071" s="33" t="s">
        <v>159</v>
      </c>
      <c r="J7071" s="62" t="s">
        <v>9592</v>
      </c>
      <c r="K7071" s="33" t="s">
        <v>1466</v>
      </c>
      <c r="L7071" s="33" t="s">
        <v>9593</v>
      </c>
      <c r="M7071" s="1" t="s">
        <v>47723</v>
      </c>
      <c r="N7071" s="33" t="s">
        <v>20</v>
      </c>
      <c r="O7071" s="33" t="s">
        <v>9594</v>
      </c>
      <c r="P7071" s="33" t="s">
        <v>504</v>
      </c>
      <c r="Q7071" s="33" t="s">
        <v>29986</v>
      </c>
      <c r="R7071" s="39" t="s">
        <v>9595</v>
      </c>
      <c r="S7071" s="33" t="s">
        <v>22</v>
      </c>
      <c r="T7071" s="33" t="s">
        <v>28</v>
      </c>
      <c r="U7071" s="33" t="s">
        <v>26502</v>
      </c>
      <c r="AA7071" s="33" t="s">
        <v>42844</v>
      </c>
      <c r="AB7071" s="33">
        <v>1375</v>
      </c>
      <c r="AC7071" s="103">
        <v>14338</v>
      </c>
    </row>
    <row r="7072" spans="1:29" ht="13" customHeight="1" x14ac:dyDescent="0.2">
      <c r="A7072" s="33" t="s">
        <v>9564</v>
      </c>
      <c r="B7072" s="33">
        <v>34</v>
      </c>
      <c r="C7072" s="33" t="s">
        <v>13</v>
      </c>
      <c r="D7072" s="33" t="s">
        <v>78</v>
      </c>
      <c r="E7072" s="33" t="s">
        <v>9565</v>
      </c>
      <c r="F7072" s="94">
        <v>41740</v>
      </c>
      <c r="G7072" s="33" t="s">
        <v>9566</v>
      </c>
      <c r="H7072" s="33" t="s">
        <v>1481</v>
      </c>
      <c r="I7072" s="33" t="s">
        <v>45</v>
      </c>
      <c r="J7072" s="62" t="s">
        <v>1482</v>
      </c>
      <c r="K7072" s="33" t="s">
        <v>1483</v>
      </c>
      <c r="L7072" s="33" t="s">
        <v>374</v>
      </c>
      <c r="M7072" s="1" t="s">
        <v>46586</v>
      </c>
      <c r="N7072" s="33" t="s">
        <v>20</v>
      </c>
      <c r="O7072" s="33" t="s">
        <v>9567</v>
      </c>
      <c r="P7072" s="33" t="s">
        <v>504</v>
      </c>
      <c r="Q7072" s="33" t="s">
        <v>29986</v>
      </c>
      <c r="R7072" s="39" t="s">
        <v>9568</v>
      </c>
      <c r="S7072" s="33" t="s">
        <v>93</v>
      </c>
      <c r="T7072" s="33" t="s">
        <v>350</v>
      </c>
      <c r="U7072" s="33" t="s">
        <v>42859</v>
      </c>
      <c r="AA7072" s="33" t="s">
        <v>42844</v>
      </c>
      <c r="AB7072" s="33">
        <v>1378</v>
      </c>
      <c r="AC7072" s="103">
        <v>14339</v>
      </c>
    </row>
    <row r="7073" spans="1:29" ht="13" customHeight="1" x14ac:dyDescent="0.2">
      <c r="A7073" s="33" t="s">
        <v>9603</v>
      </c>
      <c r="B7073" s="33">
        <v>23</v>
      </c>
      <c r="C7073" s="33" t="s">
        <v>13</v>
      </c>
      <c r="D7073" s="33" t="s">
        <v>30</v>
      </c>
      <c r="F7073" s="94">
        <v>41739</v>
      </c>
      <c r="G7073" s="33" t="s">
        <v>9604</v>
      </c>
      <c r="H7073" s="33" t="s">
        <v>9605</v>
      </c>
      <c r="I7073" s="33" t="s">
        <v>38</v>
      </c>
      <c r="J7073" s="62" t="s">
        <v>9606</v>
      </c>
      <c r="K7073" s="33" t="s">
        <v>182</v>
      </c>
      <c r="L7073" s="33" t="s">
        <v>1489</v>
      </c>
      <c r="M7073" s="1" t="s">
        <v>46199</v>
      </c>
      <c r="N7073" s="33" t="s">
        <v>20</v>
      </c>
      <c r="O7073" s="33" t="s">
        <v>9607</v>
      </c>
      <c r="P7073" s="33" t="s">
        <v>947</v>
      </c>
      <c r="Q7073" s="33" t="s">
        <v>29986</v>
      </c>
      <c r="R7073" s="39" t="s">
        <v>9608</v>
      </c>
      <c r="S7073" s="33" t="s">
        <v>22</v>
      </c>
      <c r="T7073" s="33" t="s">
        <v>21</v>
      </c>
      <c r="U7073" s="33" t="s">
        <v>26689</v>
      </c>
      <c r="AA7073" s="33" t="s">
        <v>42844</v>
      </c>
      <c r="AB7073" s="33">
        <v>1371</v>
      </c>
      <c r="AC7073" s="103">
        <v>14334</v>
      </c>
    </row>
    <row r="7074" spans="1:29" ht="13" customHeight="1" x14ac:dyDescent="0.2">
      <c r="A7074" s="33" t="s">
        <v>9609</v>
      </c>
      <c r="B7074" s="33">
        <v>30</v>
      </c>
      <c r="C7074" s="33" t="s">
        <v>13</v>
      </c>
      <c r="D7074" s="33" t="s">
        <v>30</v>
      </c>
      <c r="E7074" s="33" t="s">
        <v>9610</v>
      </c>
      <c r="F7074" s="94">
        <v>41739</v>
      </c>
      <c r="G7074" s="33" t="s">
        <v>9611</v>
      </c>
      <c r="H7074" s="33" t="s">
        <v>632</v>
      </c>
      <c r="I7074" s="33" t="s">
        <v>336</v>
      </c>
      <c r="J7074" s="62" t="s">
        <v>9612</v>
      </c>
      <c r="K7074" s="33" t="s">
        <v>633</v>
      </c>
      <c r="L7074" s="33" t="s">
        <v>634</v>
      </c>
      <c r="M7074" s="1" t="s">
        <v>46680</v>
      </c>
      <c r="N7074" s="33" t="s">
        <v>20</v>
      </c>
      <c r="O7074" s="33" t="s">
        <v>9613</v>
      </c>
      <c r="P7074" s="33" t="s">
        <v>947</v>
      </c>
      <c r="Q7074" s="33" t="s">
        <v>29986</v>
      </c>
      <c r="R7074" s="39" t="str">
        <f>HYPERLINK("http://www.kansas.com/2014/04/10/3396426/man-dead-after-officer-involved.html","http://www.kansas.com/2014/04/10/3396426/man-dead-after-officer-involved.html")</f>
        <v>http://www.kansas.com/2014/04/10/3396426/man-dead-after-officer-involved.html</v>
      </c>
      <c r="S7074" s="33" t="s">
        <v>509</v>
      </c>
      <c r="T7074" s="33" t="s">
        <v>21</v>
      </c>
      <c r="U7074" s="33" t="s">
        <v>26682</v>
      </c>
      <c r="AA7074" s="33" t="s">
        <v>42842</v>
      </c>
      <c r="AB7074" s="33">
        <v>1372</v>
      </c>
      <c r="AC7074" s="103">
        <v>14333</v>
      </c>
    </row>
    <row r="7075" spans="1:29" ht="13" customHeight="1" x14ac:dyDescent="0.2">
      <c r="A7075" s="33" t="s">
        <v>9596</v>
      </c>
      <c r="B7075" s="33">
        <v>30</v>
      </c>
      <c r="C7075" s="33" t="s">
        <v>13</v>
      </c>
      <c r="D7075" s="33" t="s">
        <v>30</v>
      </c>
      <c r="E7075" s="33" t="s">
        <v>9597</v>
      </c>
      <c r="F7075" s="94">
        <v>41739</v>
      </c>
      <c r="G7075" s="33" t="s">
        <v>9598</v>
      </c>
      <c r="H7075" s="33" t="s">
        <v>9599</v>
      </c>
      <c r="I7075" s="33" t="s">
        <v>38</v>
      </c>
      <c r="J7075" s="62" t="s">
        <v>9600</v>
      </c>
      <c r="K7075" s="33" t="s">
        <v>91</v>
      </c>
      <c r="L7075" s="33" t="s">
        <v>383</v>
      </c>
      <c r="M7075" s="1" t="s">
        <v>45973</v>
      </c>
      <c r="N7075" s="33" t="s">
        <v>20</v>
      </c>
      <c r="O7075" s="33" t="s">
        <v>9601</v>
      </c>
      <c r="P7075" s="33" t="s">
        <v>947</v>
      </c>
      <c r="Q7075" s="33" t="s">
        <v>29986</v>
      </c>
      <c r="R7075" s="39" t="s">
        <v>9602</v>
      </c>
      <c r="S7075" s="33" t="s">
        <v>93</v>
      </c>
      <c r="T7075" s="33" t="s">
        <v>45897</v>
      </c>
      <c r="U7075" s="51" t="s">
        <v>49804</v>
      </c>
      <c r="AA7075" s="33" t="s">
        <v>42842</v>
      </c>
      <c r="AB7075" s="33">
        <v>1373</v>
      </c>
      <c r="AC7075" s="103">
        <v>14332</v>
      </c>
    </row>
    <row r="7076" spans="1:29" ht="13" customHeight="1" x14ac:dyDescent="0.2">
      <c r="A7076" s="33" t="s">
        <v>9614</v>
      </c>
      <c r="B7076" s="33">
        <v>29</v>
      </c>
      <c r="C7076" s="33" t="s">
        <v>13</v>
      </c>
      <c r="D7076" s="33" t="s">
        <v>41</v>
      </c>
      <c r="F7076" s="94">
        <v>41738</v>
      </c>
      <c r="G7076" s="33" t="s">
        <v>9615</v>
      </c>
      <c r="H7076" s="33" t="s">
        <v>3130</v>
      </c>
      <c r="I7076" s="33" t="s">
        <v>38</v>
      </c>
      <c r="J7076" s="62" t="s">
        <v>9616</v>
      </c>
      <c r="K7076" s="33" t="s">
        <v>3132</v>
      </c>
      <c r="L7076" s="33" t="s">
        <v>3133</v>
      </c>
      <c r="M7076" s="1" t="s">
        <v>45964</v>
      </c>
      <c r="N7076" s="33" t="s">
        <v>20</v>
      </c>
      <c r="O7076" s="33" t="s">
        <v>9617</v>
      </c>
      <c r="P7076" s="33" t="s">
        <v>947</v>
      </c>
      <c r="Q7076" s="33" t="s">
        <v>29986</v>
      </c>
      <c r="R7076" s="39" t="s">
        <v>9618</v>
      </c>
      <c r="S7076" s="33" t="s">
        <v>93</v>
      </c>
      <c r="T7076" s="33" t="s">
        <v>350</v>
      </c>
      <c r="U7076" s="33" t="s">
        <v>26775</v>
      </c>
      <c r="AA7076" s="33" t="s">
        <v>42842</v>
      </c>
      <c r="AB7076" s="33">
        <v>1370</v>
      </c>
      <c r="AC7076" s="103">
        <v>14327</v>
      </c>
    </row>
    <row r="7077" spans="1:29" ht="13" customHeight="1" x14ac:dyDescent="0.2">
      <c r="A7077" s="33" t="s">
        <v>9629</v>
      </c>
      <c r="B7077" s="33">
        <v>28</v>
      </c>
      <c r="C7077" s="33" t="s">
        <v>13</v>
      </c>
      <c r="D7077" s="33" t="s">
        <v>30</v>
      </c>
      <c r="E7077" s="33" t="str">
        <f>HYPERLINK("http://www.wrhi.com/2014/04/officer-involved-shooting-in-york-county-leaves-one-man-dead-91986","http://www.wrhi.com/2014/04/officer-involved-shooting-in-york-county-leaves-one-man-dead-91986")</f>
        <v>http://www.wrhi.com/2014/04/officer-involved-shooting-in-york-county-leaves-one-man-dead-91986</v>
      </c>
      <c r="F7077" s="94">
        <v>41737</v>
      </c>
      <c r="G7077" s="33" t="s">
        <v>9630</v>
      </c>
      <c r="H7077" s="33" t="s">
        <v>9631</v>
      </c>
      <c r="I7077" s="33" t="s">
        <v>25</v>
      </c>
      <c r="J7077" s="62" t="s">
        <v>9632</v>
      </c>
      <c r="K7077" s="33" t="s">
        <v>1495</v>
      </c>
      <c r="L7077" s="33" t="s">
        <v>9633</v>
      </c>
      <c r="M7077" s="1" t="s">
        <v>47358</v>
      </c>
      <c r="N7077" s="33" t="s">
        <v>20</v>
      </c>
      <c r="O7077" s="33" t="s">
        <v>9634</v>
      </c>
      <c r="P7077" s="33" t="s">
        <v>947</v>
      </c>
      <c r="Q7077" s="33" t="s">
        <v>29986</v>
      </c>
      <c r="R707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077" s="33" t="s">
        <v>509</v>
      </c>
      <c r="T7077" s="33" t="s">
        <v>21</v>
      </c>
      <c r="U7077" s="33" t="s">
        <v>26689</v>
      </c>
      <c r="AA7077" s="33" t="s">
        <v>42844</v>
      </c>
      <c r="AB7077" s="33">
        <v>1368</v>
      </c>
      <c r="AC7077" s="103">
        <v>14324</v>
      </c>
    </row>
    <row r="7078" spans="1:29" ht="13" customHeight="1" x14ac:dyDescent="0.2">
      <c r="A7078" s="33" t="s">
        <v>9623</v>
      </c>
      <c r="B7078" s="33">
        <v>40</v>
      </c>
      <c r="C7078" s="33" t="s">
        <v>13</v>
      </c>
      <c r="D7078" s="33" t="s">
        <v>30</v>
      </c>
      <c r="E7078" s="33" t="s">
        <v>9624</v>
      </c>
      <c r="F7078" s="94">
        <v>41737</v>
      </c>
      <c r="G7078" s="33" t="s">
        <v>9625</v>
      </c>
      <c r="H7078" s="33" t="s">
        <v>604</v>
      </c>
      <c r="I7078" s="33" t="s">
        <v>249</v>
      </c>
      <c r="J7078" s="62" t="s">
        <v>9626</v>
      </c>
      <c r="K7078" s="33" t="s">
        <v>524</v>
      </c>
      <c r="L7078" s="33" t="s">
        <v>525</v>
      </c>
      <c r="M7078" s="1" t="s">
        <v>48881</v>
      </c>
      <c r="N7078" s="33" t="s">
        <v>20</v>
      </c>
      <c r="O7078" s="33" t="s">
        <v>9627</v>
      </c>
      <c r="P7078" s="33" t="s">
        <v>947</v>
      </c>
      <c r="Q7078" s="33" t="s">
        <v>29986</v>
      </c>
      <c r="R7078" s="39" t="s">
        <v>9628</v>
      </c>
      <c r="S7078" s="33" t="s">
        <v>509</v>
      </c>
      <c r="T7078" s="33" t="s">
        <v>21</v>
      </c>
      <c r="U7078" s="33" t="s">
        <v>26689</v>
      </c>
      <c r="AA7078" s="33" t="s">
        <v>42842</v>
      </c>
      <c r="AB7078" s="33">
        <v>1369</v>
      </c>
      <c r="AC7078" s="103">
        <v>14323</v>
      </c>
    </row>
    <row r="7079" spans="1:29" ht="13" customHeight="1" x14ac:dyDescent="0.2">
      <c r="A7079" s="33" t="s">
        <v>9619</v>
      </c>
      <c r="B7079" s="33">
        <v>66</v>
      </c>
      <c r="C7079" s="33" t="s">
        <v>13</v>
      </c>
      <c r="D7079" s="33" t="s">
        <v>30</v>
      </c>
      <c r="F7079" s="94">
        <v>41737</v>
      </c>
      <c r="G7079" s="33" t="s">
        <v>9620</v>
      </c>
      <c r="H7079" s="33" t="s">
        <v>4788</v>
      </c>
      <c r="I7079" s="33" t="s">
        <v>55</v>
      </c>
      <c r="J7079" s="62" t="s">
        <v>2220</v>
      </c>
      <c r="K7079" s="33" t="s">
        <v>2221</v>
      </c>
      <c r="L7079" s="33" t="s">
        <v>5021</v>
      </c>
      <c r="M7079" s="1" t="s">
        <v>46186</v>
      </c>
      <c r="N7079" s="33" t="s">
        <v>20</v>
      </c>
      <c r="O7079" s="33" t="s">
        <v>9621</v>
      </c>
      <c r="P7079" s="33" t="s">
        <v>947</v>
      </c>
      <c r="Q7079" s="33" t="s">
        <v>29986</v>
      </c>
      <c r="R7079" s="39" t="s">
        <v>9622</v>
      </c>
      <c r="S7079" s="33" t="s">
        <v>93</v>
      </c>
      <c r="T7079" s="33" t="s">
        <v>21</v>
      </c>
      <c r="U7079" s="33" t="s">
        <v>26689</v>
      </c>
      <c r="AA7079" s="33" t="s">
        <v>42843</v>
      </c>
      <c r="AB7079" s="33">
        <v>1367</v>
      </c>
      <c r="AC7079" s="103">
        <v>14322</v>
      </c>
    </row>
    <row r="7080" spans="1:29" ht="13" customHeight="1" x14ac:dyDescent="0.2">
      <c r="A7080" s="33" t="s">
        <v>9646</v>
      </c>
      <c r="B7080" s="33">
        <v>21</v>
      </c>
      <c r="C7080" s="33" t="s">
        <v>13</v>
      </c>
      <c r="D7080" s="33" t="s">
        <v>41</v>
      </c>
      <c r="E7080" s="33" t="s">
        <v>9647</v>
      </c>
      <c r="F7080" s="94">
        <v>41736</v>
      </c>
      <c r="G7080" s="33" t="s">
        <v>9648</v>
      </c>
      <c r="H7080" s="33" t="s">
        <v>80</v>
      </c>
      <c r="I7080" s="33" t="s">
        <v>37</v>
      </c>
      <c r="J7080" s="62" t="s">
        <v>7680</v>
      </c>
      <c r="K7080" s="33" t="s">
        <v>81</v>
      </c>
      <c r="L7080" s="33" t="s">
        <v>82</v>
      </c>
      <c r="M7080" s="1" t="s">
        <v>46250</v>
      </c>
      <c r="N7080" s="33" t="s">
        <v>20</v>
      </c>
      <c r="O7080" s="33" t="s">
        <v>9649</v>
      </c>
      <c r="P7080" s="33" t="s">
        <v>45771</v>
      </c>
      <c r="Q7080" s="33" t="s">
        <v>29986</v>
      </c>
      <c r="R7080" s="39" t="s">
        <v>9650</v>
      </c>
      <c r="S7080" s="33" t="s">
        <v>93</v>
      </c>
      <c r="T7080" s="33" t="s">
        <v>21</v>
      </c>
      <c r="U7080" s="33" t="s">
        <v>26682</v>
      </c>
      <c r="AA7080" s="33" t="s">
        <v>42842</v>
      </c>
      <c r="AB7080" s="33">
        <v>1366</v>
      </c>
      <c r="AC7080" s="103">
        <v>14318</v>
      </c>
    </row>
    <row r="7081" spans="1:29" ht="13" customHeight="1" x14ac:dyDescent="0.2">
      <c r="A7081" s="1" t="s">
        <v>2989</v>
      </c>
      <c r="B7081" s="33">
        <v>24</v>
      </c>
      <c r="C7081" s="33" t="s">
        <v>13</v>
      </c>
      <c r="D7081" s="1" t="s">
        <v>23</v>
      </c>
      <c r="F7081" s="94">
        <v>41736</v>
      </c>
      <c r="G7081" s="33" t="s">
        <v>9651</v>
      </c>
      <c r="H7081" s="33" t="s">
        <v>834</v>
      </c>
      <c r="I7081" s="33" t="s">
        <v>38</v>
      </c>
      <c r="J7081" s="62" t="s">
        <v>9652</v>
      </c>
      <c r="K7081" s="33" t="s">
        <v>142</v>
      </c>
      <c r="L7081" s="33" t="s">
        <v>9653</v>
      </c>
      <c r="M7081" s="1" t="s">
        <v>46112</v>
      </c>
      <c r="N7081" s="33" t="s">
        <v>20</v>
      </c>
      <c r="O7081" s="33" t="s">
        <v>9654</v>
      </c>
      <c r="P7081" s="33" t="s">
        <v>947</v>
      </c>
      <c r="Q7081" s="33" t="s">
        <v>29986</v>
      </c>
      <c r="R7081" s="39" t="s">
        <v>9655</v>
      </c>
      <c r="S7081" s="33" t="s">
        <v>93</v>
      </c>
      <c r="T7081" s="33" t="s">
        <v>21</v>
      </c>
      <c r="U7081" s="33" t="s">
        <v>26689</v>
      </c>
      <c r="AA7081" s="33" t="s">
        <v>42844</v>
      </c>
      <c r="AB7081" s="33">
        <v>1364</v>
      </c>
      <c r="AC7081" s="103">
        <v>14317</v>
      </c>
    </row>
    <row r="7082" spans="1:29" ht="13" customHeight="1" x14ac:dyDescent="0.2">
      <c r="A7082" s="33" t="s">
        <v>9635</v>
      </c>
      <c r="B7082" s="33">
        <v>29</v>
      </c>
      <c r="C7082" s="33" t="s">
        <v>13</v>
      </c>
      <c r="D7082" s="33" t="s">
        <v>78</v>
      </c>
      <c r="E7082" s="33" t="s">
        <v>9636</v>
      </c>
      <c r="F7082" s="94">
        <v>41736</v>
      </c>
      <c r="G7082" s="33" t="s">
        <v>9637</v>
      </c>
      <c r="H7082" s="33" t="s">
        <v>91</v>
      </c>
      <c r="I7082" s="33" t="s">
        <v>38</v>
      </c>
      <c r="J7082" s="62" t="s">
        <v>9638</v>
      </c>
      <c r="K7082" s="33" t="s">
        <v>91</v>
      </c>
      <c r="L7082" s="33" t="s">
        <v>92</v>
      </c>
      <c r="M7082" s="1" t="s">
        <v>45984</v>
      </c>
      <c r="N7082" s="33" t="s">
        <v>20</v>
      </c>
      <c r="O7082" s="33" t="s">
        <v>9639</v>
      </c>
      <c r="P7082" s="33" t="s">
        <v>947</v>
      </c>
      <c r="Q7082" s="33" t="s">
        <v>29986</v>
      </c>
      <c r="R7082" s="39" t="s">
        <v>9640</v>
      </c>
      <c r="S7082" s="33" t="s">
        <v>22</v>
      </c>
      <c r="T7082" s="33" t="s">
        <v>21</v>
      </c>
      <c r="U7082" s="33" t="s">
        <v>26689</v>
      </c>
      <c r="AA7082" s="33" t="s">
        <v>42842</v>
      </c>
      <c r="AB7082" s="33">
        <v>1362</v>
      </c>
      <c r="AC7082" s="103">
        <v>14315</v>
      </c>
    </row>
    <row r="7083" spans="1:29" ht="13" customHeight="1" x14ac:dyDescent="0.2">
      <c r="A7083" s="33" t="s">
        <v>9641</v>
      </c>
      <c r="B7083" s="33">
        <v>31</v>
      </c>
      <c r="C7083" s="33" t="s">
        <v>13</v>
      </c>
      <c r="D7083" s="33" t="s">
        <v>78</v>
      </c>
      <c r="E7083" s="33" t="s">
        <v>9642</v>
      </c>
      <c r="F7083" s="94">
        <v>41736</v>
      </c>
      <c r="G7083" s="33" t="s">
        <v>9643</v>
      </c>
      <c r="H7083" s="33" t="s">
        <v>54</v>
      </c>
      <c r="I7083" s="33" t="s">
        <v>55</v>
      </c>
      <c r="J7083" s="62" t="s">
        <v>9644</v>
      </c>
      <c r="K7083" s="33" t="s">
        <v>4864</v>
      </c>
      <c r="L7083" s="33" t="s">
        <v>56</v>
      </c>
      <c r="M7083" s="1" t="s">
        <v>46694</v>
      </c>
      <c r="N7083" s="33" t="s">
        <v>20</v>
      </c>
      <c r="O7083" s="33" t="s">
        <v>9645</v>
      </c>
      <c r="P7083" s="33" t="s">
        <v>504</v>
      </c>
      <c r="Q7083" s="33" t="s">
        <v>29986</v>
      </c>
      <c r="R7083" s="39" t="str">
        <f>HYPERLINK("http://www.palmbeachpost.com/news/news/pbso-investigating-officer-involved-shooting-in-su/nfTT5/","http://www.palmbeachpost.com/news/news/pbso-investigating-officer-involved-shooting-in-su/nfTT5/")</f>
        <v>http://www.palmbeachpost.com/news/news/pbso-investigating-officer-involved-shooting-in-su/nfTT5/</v>
      </c>
      <c r="S7083" s="33" t="s">
        <v>93</v>
      </c>
      <c r="T7083" s="33" t="s">
        <v>21</v>
      </c>
      <c r="U7083" s="33" t="s">
        <v>26689</v>
      </c>
      <c r="AA7083" s="33" t="s">
        <v>42844</v>
      </c>
      <c r="AB7083" s="33">
        <v>1363</v>
      </c>
      <c r="AC7083" s="103">
        <v>14319</v>
      </c>
    </row>
    <row r="7084" spans="1:29" ht="13" customHeight="1" x14ac:dyDescent="0.2">
      <c r="A7084" s="33" t="s">
        <v>9656</v>
      </c>
      <c r="B7084" s="33">
        <v>36</v>
      </c>
      <c r="C7084" s="33" t="s">
        <v>13</v>
      </c>
      <c r="D7084" s="33" t="s">
        <v>30</v>
      </c>
      <c r="E7084" s="33" t="s">
        <v>9657</v>
      </c>
      <c r="F7084" s="94">
        <v>41736</v>
      </c>
      <c r="G7084" s="33" t="s">
        <v>9658</v>
      </c>
      <c r="H7084" s="33" t="s">
        <v>9659</v>
      </c>
      <c r="I7084" s="33" t="s">
        <v>37</v>
      </c>
      <c r="J7084" s="62" t="s">
        <v>9660</v>
      </c>
      <c r="K7084" s="33" t="s">
        <v>1176</v>
      </c>
      <c r="L7084" s="33" t="s">
        <v>9661</v>
      </c>
      <c r="M7084" s="1" t="s">
        <v>48585</v>
      </c>
      <c r="N7084" s="33" t="s">
        <v>20</v>
      </c>
      <c r="O7084" s="33" t="s">
        <v>9662</v>
      </c>
      <c r="P7084" s="33" t="s">
        <v>504</v>
      </c>
      <c r="Q7084" s="33" t="s">
        <v>29986</v>
      </c>
      <c r="R7084" s="39" t="s">
        <v>9663</v>
      </c>
      <c r="S7084" s="33" t="s">
        <v>93</v>
      </c>
      <c r="T7084" s="33" t="s">
        <v>21</v>
      </c>
      <c r="U7084" s="33" t="s">
        <v>26689</v>
      </c>
      <c r="AA7084" s="33" t="s">
        <v>42844</v>
      </c>
      <c r="AB7084" s="33">
        <v>1365</v>
      </c>
      <c r="AC7084" s="103">
        <v>14320</v>
      </c>
    </row>
    <row r="7085" spans="1:29" ht="13" customHeight="1" x14ac:dyDescent="0.2">
      <c r="A7085" s="1" t="s">
        <v>9664</v>
      </c>
      <c r="B7085" s="33">
        <v>33</v>
      </c>
      <c r="C7085" s="33" t="s">
        <v>13</v>
      </c>
      <c r="D7085" s="1" t="s">
        <v>23</v>
      </c>
      <c r="F7085" s="94">
        <v>41735</v>
      </c>
      <c r="G7085" s="33" t="s">
        <v>9665</v>
      </c>
      <c r="H7085" s="33" t="s">
        <v>106</v>
      </c>
      <c r="I7085" s="33" t="s">
        <v>3344</v>
      </c>
      <c r="J7085" s="62" t="s">
        <v>9666</v>
      </c>
      <c r="K7085" s="33" t="s">
        <v>3346</v>
      </c>
      <c r="L7085" s="33" t="s">
        <v>17507</v>
      </c>
      <c r="M7085" s="1" t="s">
        <v>46501</v>
      </c>
      <c r="N7085" s="33" t="s">
        <v>20</v>
      </c>
      <c r="O7085" s="33" t="s">
        <v>9667</v>
      </c>
      <c r="P7085" s="33" t="s">
        <v>947</v>
      </c>
      <c r="Q7085" s="33" t="s">
        <v>29986</v>
      </c>
      <c r="R7085" s="39" t="s">
        <v>9668</v>
      </c>
      <c r="S7085" s="33" t="s">
        <v>93</v>
      </c>
      <c r="T7085" s="33" t="s">
        <v>21</v>
      </c>
      <c r="U7085" s="33" t="s">
        <v>26689</v>
      </c>
      <c r="AA7085" s="33" t="s">
        <v>42842</v>
      </c>
      <c r="AB7085" s="33">
        <v>1360</v>
      </c>
      <c r="AC7085" s="103">
        <v>14311</v>
      </c>
    </row>
    <row r="7086" spans="1:29" ht="13" customHeight="1" x14ac:dyDescent="0.2">
      <c r="A7086" s="33" t="s">
        <v>9670</v>
      </c>
      <c r="B7086" s="33">
        <v>34</v>
      </c>
      <c r="C7086" s="33" t="s">
        <v>13</v>
      </c>
      <c r="D7086" s="33" t="s">
        <v>30</v>
      </c>
      <c r="E7086" s="33" t="s">
        <v>9671</v>
      </c>
      <c r="F7086" s="94">
        <v>41735</v>
      </c>
      <c r="G7086" s="33" t="s">
        <v>9672</v>
      </c>
      <c r="H7086" s="33" t="s">
        <v>9673</v>
      </c>
      <c r="I7086" s="33" t="s">
        <v>66</v>
      </c>
      <c r="J7086" s="62" t="s">
        <v>9674</v>
      </c>
      <c r="K7086" s="33" t="s">
        <v>992</v>
      </c>
      <c r="L7086" s="33" t="s">
        <v>18472</v>
      </c>
      <c r="M7086" s="1" t="s">
        <v>46424</v>
      </c>
      <c r="N7086" s="33" t="s">
        <v>20</v>
      </c>
      <c r="O7086" s="33" t="s">
        <v>9675</v>
      </c>
      <c r="P7086" s="33" t="s">
        <v>947</v>
      </c>
      <c r="Q7086" s="33" t="s">
        <v>29986</v>
      </c>
      <c r="R7086"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086" s="33" t="s">
        <v>93</v>
      </c>
      <c r="T7086" s="33" t="s">
        <v>21</v>
      </c>
      <c r="U7086" s="33" t="s">
        <v>26689</v>
      </c>
      <c r="AA7086" s="33" t="s">
        <v>42844</v>
      </c>
      <c r="AB7086" s="33">
        <v>1361</v>
      </c>
      <c r="AC7086" s="103">
        <v>14314</v>
      </c>
    </row>
    <row r="7087" spans="1:29" ht="13" customHeight="1" x14ac:dyDescent="0.2">
      <c r="A7087" s="33" t="s">
        <v>9682</v>
      </c>
      <c r="B7087" s="33">
        <v>24</v>
      </c>
      <c r="C7087" s="33" t="s">
        <v>13</v>
      </c>
      <c r="D7087" s="33" t="s">
        <v>78</v>
      </c>
      <c r="E7087" s="33" t="s">
        <v>9683</v>
      </c>
      <c r="F7087" s="94">
        <v>41734</v>
      </c>
      <c r="G7087" s="33" t="s">
        <v>9684</v>
      </c>
      <c r="H7087" s="33" t="s">
        <v>701</v>
      </c>
      <c r="I7087" s="33" t="s">
        <v>45</v>
      </c>
      <c r="J7087" s="62" t="s">
        <v>9685</v>
      </c>
      <c r="K7087" s="33" t="s">
        <v>2201</v>
      </c>
      <c r="L7087" s="33" t="s">
        <v>702</v>
      </c>
      <c r="M7087" s="1" t="s">
        <v>46276</v>
      </c>
      <c r="N7087" s="33" t="s">
        <v>20</v>
      </c>
      <c r="O7087" s="33" t="s">
        <v>9686</v>
      </c>
      <c r="P7087" s="33" t="s">
        <v>947</v>
      </c>
      <c r="Q7087" s="33" t="s">
        <v>29986</v>
      </c>
      <c r="R7087"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087" s="33" t="s">
        <v>93</v>
      </c>
      <c r="T7087" s="33" t="s">
        <v>21</v>
      </c>
      <c r="U7087" s="33" t="s">
        <v>26689</v>
      </c>
      <c r="AA7087" s="33" t="s">
        <v>42844</v>
      </c>
      <c r="AB7087" s="33">
        <v>1358</v>
      </c>
      <c r="AC7087" s="103">
        <v>14308</v>
      </c>
    </row>
    <row r="7088" spans="1:29" ht="13" customHeight="1" x14ac:dyDescent="0.2">
      <c r="A7088" s="33" t="s">
        <v>9676</v>
      </c>
      <c r="B7088" s="33">
        <v>38</v>
      </c>
      <c r="C7088" s="33" t="s">
        <v>13</v>
      </c>
      <c r="D7088" s="33" t="s">
        <v>78</v>
      </c>
      <c r="E7088" s="33" t="s">
        <v>9677</v>
      </c>
      <c r="F7088" s="94">
        <v>41734</v>
      </c>
      <c r="G7088" s="33" t="s">
        <v>9678</v>
      </c>
      <c r="H7088" s="33" t="s">
        <v>1582</v>
      </c>
      <c r="I7088" s="33" t="s">
        <v>39</v>
      </c>
      <c r="J7088" s="62" t="s">
        <v>9679</v>
      </c>
      <c r="K7088" s="33" t="s">
        <v>1584</v>
      </c>
      <c r="L7088" s="33" t="s">
        <v>2967</v>
      </c>
      <c r="M7088" s="1" t="s">
        <v>46256</v>
      </c>
      <c r="N7088" s="33" t="s">
        <v>20</v>
      </c>
      <c r="O7088" s="33" t="s">
        <v>9680</v>
      </c>
      <c r="P7088" s="33" t="s">
        <v>22</v>
      </c>
      <c r="Q7088" s="33" t="s">
        <v>29986</v>
      </c>
      <c r="R7088" s="39" t="s">
        <v>9681</v>
      </c>
      <c r="S7088" s="33" t="s">
        <v>93</v>
      </c>
      <c r="T7088" s="33" t="s">
        <v>21</v>
      </c>
      <c r="U7088" s="33" t="s">
        <v>26682</v>
      </c>
      <c r="V7088" s="33" t="s">
        <v>26484</v>
      </c>
      <c r="W7088" s="33" t="s">
        <v>26485</v>
      </c>
      <c r="AA7088" s="33" t="s">
        <v>42842</v>
      </c>
      <c r="AB7088" s="33">
        <v>1359</v>
      </c>
      <c r="AC7088" s="103">
        <v>14307</v>
      </c>
    </row>
    <row r="7089" spans="1:29" ht="13" customHeight="1" x14ac:dyDescent="0.2">
      <c r="A7089" s="33" t="s">
        <v>9687</v>
      </c>
      <c r="B7089" s="33">
        <v>24</v>
      </c>
      <c r="C7089" s="33" t="s">
        <v>13</v>
      </c>
      <c r="D7089" s="33" t="s">
        <v>41</v>
      </c>
      <c r="F7089" s="94">
        <v>41733</v>
      </c>
      <c r="G7089" s="33" t="s">
        <v>9688</v>
      </c>
      <c r="H7089" s="33" t="s">
        <v>91</v>
      </c>
      <c r="I7089" s="33" t="s">
        <v>38</v>
      </c>
      <c r="J7089" s="62" t="s">
        <v>9689</v>
      </c>
      <c r="K7089" s="33" t="s">
        <v>91</v>
      </c>
      <c r="L7089" s="33" t="s">
        <v>92</v>
      </c>
      <c r="M7089" s="1" t="s">
        <v>45984</v>
      </c>
      <c r="N7089" s="33" t="s">
        <v>20</v>
      </c>
      <c r="O7089" s="33" t="s">
        <v>9690</v>
      </c>
      <c r="P7089" s="33" t="s">
        <v>947</v>
      </c>
      <c r="Q7089" s="33" t="s">
        <v>29986</v>
      </c>
      <c r="R7089" s="39" t="s">
        <v>9691</v>
      </c>
      <c r="S7089" s="33" t="s">
        <v>509</v>
      </c>
      <c r="T7089" s="33" t="s">
        <v>21</v>
      </c>
      <c r="U7089" s="33" t="s">
        <v>26682</v>
      </c>
      <c r="AA7089" s="33" t="s">
        <v>42844</v>
      </c>
      <c r="AB7089" s="33">
        <v>1355</v>
      </c>
      <c r="AC7089" s="103">
        <v>14302</v>
      </c>
    </row>
    <row r="7090" spans="1:29" ht="13" customHeight="1" x14ac:dyDescent="0.2">
      <c r="A7090" s="33" t="s">
        <v>9700</v>
      </c>
      <c r="B7090" s="33">
        <v>26</v>
      </c>
      <c r="C7090" s="33" t="s">
        <v>13</v>
      </c>
      <c r="D7090" s="33" t="s">
        <v>30</v>
      </c>
      <c r="E7090" s="33" t="s">
        <v>9701</v>
      </c>
      <c r="F7090" s="94">
        <v>41733</v>
      </c>
      <c r="G7090" s="33" t="s">
        <v>9702</v>
      </c>
      <c r="H7090" s="33" t="s">
        <v>265</v>
      </c>
      <c r="I7090" s="33" t="s">
        <v>66</v>
      </c>
      <c r="J7090" s="62" t="s">
        <v>9703</v>
      </c>
      <c r="K7090" s="33" t="s">
        <v>265</v>
      </c>
      <c r="L7090" s="33" t="s">
        <v>266</v>
      </c>
      <c r="M7090" s="1" t="s">
        <v>46483</v>
      </c>
      <c r="N7090" s="33" t="s">
        <v>20</v>
      </c>
      <c r="O7090" s="33" t="s">
        <v>9704</v>
      </c>
      <c r="P7090" s="33" t="s">
        <v>947</v>
      </c>
      <c r="Q7090" s="33" t="s">
        <v>29986</v>
      </c>
      <c r="R7090" s="39" t="s">
        <v>9705</v>
      </c>
      <c r="S7090" s="33" t="s">
        <v>93</v>
      </c>
      <c r="T7090" s="33" t="s">
        <v>21</v>
      </c>
      <c r="U7090" s="33" t="s">
        <v>26682</v>
      </c>
      <c r="Z7090" s="33" t="s">
        <v>42353</v>
      </c>
      <c r="AA7090" s="33" t="s">
        <v>42842</v>
      </c>
      <c r="AB7090" s="33">
        <v>1356</v>
      </c>
      <c r="AC7090" s="103">
        <v>14303</v>
      </c>
    </row>
    <row r="7091" spans="1:29" ht="13" customHeight="1" x14ac:dyDescent="0.2">
      <c r="A7091" s="33" t="s">
        <v>9706</v>
      </c>
      <c r="B7091" s="33">
        <v>52</v>
      </c>
      <c r="C7091" s="33" t="s">
        <v>13</v>
      </c>
      <c r="D7091" s="33" t="s">
        <v>30</v>
      </c>
      <c r="E7091" s="33" t="s">
        <v>9707</v>
      </c>
      <c r="F7091" s="94">
        <v>41733</v>
      </c>
      <c r="G7091" s="33" t="s">
        <v>9708</v>
      </c>
      <c r="H7091" s="33" t="s">
        <v>2003</v>
      </c>
      <c r="I7091" s="33" t="s">
        <v>87</v>
      </c>
      <c r="J7091" s="62" t="s">
        <v>6209</v>
      </c>
      <c r="K7091" s="33" t="s">
        <v>2005</v>
      </c>
      <c r="L7091" s="33" t="s">
        <v>2006</v>
      </c>
      <c r="M7091" s="1" t="s">
        <v>46673</v>
      </c>
      <c r="N7091" s="33" t="s">
        <v>20</v>
      </c>
      <c r="O7091" s="33" t="s">
        <v>9709</v>
      </c>
      <c r="P7091" s="33" t="s">
        <v>947</v>
      </c>
      <c r="Q7091" s="33" t="s">
        <v>29986</v>
      </c>
      <c r="R7091"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091" s="33" t="s">
        <v>93</v>
      </c>
      <c r="T7091" s="33" t="s">
        <v>21</v>
      </c>
      <c r="U7091" s="33" t="s">
        <v>26689</v>
      </c>
      <c r="AA7091" s="33" t="s">
        <v>42842</v>
      </c>
      <c r="AB7091" s="33">
        <v>1354</v>
      </c>
      <c r="AC7091" s="103">
        <v>14304</v>
      </c>
    </row>
    <row r="7092" spans="1:29" ht="13" customHeight="1" x14ac:dyDescent="0.2">
      <c r="A7092" s="33" t="s">
        <v>9692</v>
      </c>
      <c r="B7092" s="33">
        <v>35</v>
      </c>
      <c r="C7092" s="33" t="s">
        <v>13</v>
      </c>
      <c r="D7092" s="33" t="s">
        <v>41</v>
      </c>
      <c r="F7092" s="94">
        <v>41733</v>
      </c>
      <c r="G7092" s="33" t="s">
        <v>9693</v>
      </c>
      <c r="H7092" s="33" t="s">
        <v>9694</v>
      </c>
      <c r="I7092" s="33" t="s">
        <v>9695</v>
      </c>
      <c r="J7092" s="62" t="s">
        <v>9696</v>
      </c>
      <c r="K7092" s="33" t="s">
        <v>9546</v>
      </c>
      <c r="L7092" s="33" t="s">
        <v>9697</v>
      </c>
      <c r="M7092" s="1" t="s">
        <v>48586</v>
      </c>
      <c r="N7092" s="33" t="s">
        <v>20</v>
      </c>
      <c r="O7092" s="33" t="s">
        <v>9698</v>
      </c>
      <c r="P7092" s="33" t="s">
        <v>22</v>
      </c>
      <c r="Q7092" s="33" t="s">
        <v>29986</v>
      </c>
      <c r="R7092" s="39" t="s">
        <v>9699</v>
      </c>
      <c r="S7092" s="33" t="s">
        <v>93</v>
      </c>
      <c r="T7092" s="33" t="s">
        <v>45897</v>
      </c>
      <c r="U7092" s="33" t="s">
        <v>49804</v>
      </c>
      <c r="AA7092" s="33" t="s">
        <v>42843</v>
      </c>
      <c r="AB7092" s="33">
        <v>1357</v>
      </c>
      <c r="AC7092" s="103">
        <v>14301</v>
      </c>
    </row>
    <row r="7093" spans="1:29" ht="13" customHeight="1" x14ac:dyDescent="0.2">
      <c r="A7093" s="33" t="s">
        <v>9712</v>
      </c>
      <c r="B7093" s="33">
        <v>26</v>
      </c>
      <c r="C7093" s="33" t="s">
        <v>13</v>
      </c>
      <c r="D7093" s="33" t="s">
        <v>30</v>
      </c>
      <c r="E7093" s="33" t="s">
        <v>9713</v>
      </c>
      <c r="F7093" s="94">
        <v>41732</v>
      </c>
      <c r="G7093" s="33" t="s">
        <v>9714</v>
      </c>
      <c r="H7093" s="33" t="s">
        <v>1129</v>
      </c>
      <c r="I7093" s="33" t="s">
        <v>281</v>
      </c>
      <c r="J7093" s="62" t="s">
        <v>9715</v>
      </c>
      <c r="K7093" s="33" t="s">
        <v>1130</v>
      </c>
      <c r="L7093" s="33" t="s">
        <v>1131</v>
      </c>
      <c r="M7093" s="1" t="s">
        <v>46009</v>
      </c>
      <c r="N7093" s="33" t="s">
        <v>20</v>
      </c>
      <c r="O7093" s="33" t="s">
        <v>9716</v>
      </c>
      <c r="P7093" s="33" t="s">
        <v>947</v>
      </c>
      <c r="Q7093" s="33" t="s">
        <v>29986</v>
      </c>
      <c r="R7093" s="39" t="s">
        <v>9717</v>
      </c>
      <c r="S7093" s="33" t="s">
        <v>93</v>
      </c>
      <c r="T7093" s="33" t="s">
        <v>21</v>
      </c>
      <c r="U7093" s="33" t="s">
        <v>26682</v>
      </c>
      <c r="AA7093" s="33" t="s">
        <v>42842</v>
      </c>
      <c r="AB7093" s="33">
        <v>1352</v>
      </c>
      <c r="AC7093" s="103">
        <v>14296</v>
      </c>
    </row>
    <row r="7094" spans="1:29" ht="13" customHeight="1" x14ac:dyDescent="0.2">
      <c r="A7094" s="33" t="s">
        <v>9718</v>
      </c>
      <c r="B7094" s="33">
        <v>41</v>
      </c>
      <c r="C7094" s="33" t="s">
        <v>13</v>
      </c>
      <c r="D7094" s="33" t="s">
        <v>30</v>
      </c>
      <c r="E7094" s="33" t="s">
        <v>9719</v>
      </c>
      <c r="F7094" s="94">
        <v>41732</v>
      </c>
      <c r="G7094" s="33" t="s">
        <v>9720</v>
      </c>
      <c r="H7094" s="33" t="s">
        <v>9721</v>
      </c>
      <c r="I7094" s="33" t="s">
        <v>297</v>
      </c>
      <c r="J7094" s="62" t="s">
        <v>9722</v>
      </c>
      <c r="K7094" s="33" t="s">
        <v>389</v>
      </c>
      <c r="L7094" s="33" t="s">
        <v>9723</v>
      </c>
      <c r="M7094" s="1" t="s">
        <v>48587</v>
      </c>
      <c r="N7094" s="33" t="s">
        <v>20</v>
      </c>
      <c r="O7094" s="33" t="s">
        <v>9724</v>
      </c>
      <c r="P7094" s="33" t="s">
        <v>947</v>
      </c>
      <c r="Q7094" s="33" t="s">
        <v>29986</v>
      </c>
      <c r="R7094" s="39" t="s">
        <v>9725</v>
      </c>
      <c r="S7094" s="33" t="s">
        <v>93</v>
      </c>
      <c r="T7094" s="33" t="s">
        <v>45897</v>
      </c>
      <c r="U7094" s="51" t="s">
        <v>49804</v>
      </c>
      <c r="AA7094" s="33" t="s">
        <v>42843</v>
      </c>
      <c r="AB7094" s="33">
        <v>1353</v>
      </c>
      <c r="AC7094" s="103">
        <v>14295</v>
      </c>
    </row>
    <row r="7095" spans="1:29" ht="13" customHeight="1" x14ac:dyDescent="0.2">
      <c r="A7095" s="33" t="s">
        <v>9726</v>
      </c>
      <c r="B7095" s="33">
        <v>22</v>
      </c>
      <c r="C7095" s="33" t="s">
        <v>13</v>
      </c>
      <c r="D7095" s="33" t="s">
        <v>78</v>
      </c>
      <c r="E7095" s="33" t="s">
        <v>9727</v>
      </c>
      <c r="F7095" s="94">
        <v>41731</v>
      </c>
      <c r="G7095" s="33" t="s">
        <v>9728</v>
      </c>
      <c r="H7095" s="33" t="s">
        <v>2268</v>
      </c>
      <c r="I7095" s="33" t="s">
        <v>159</v>
      </c>
      <c r="J7095" s="62" t="s">
        <v>2269</v>
      </c>
      <c r="K7095" s="33" t="s">
        <v>1236</v>
      </c>
      <c r="L7095" s="33" t="s">
        <v>1237</v>
      </c>
      <c r="M7095" s="1" t="s">
        <v>46829</v>
      </c>
      <c r="N7095" s="33" t="s">
        <v>20</v>
      </c>
      <c r="O7095" s="33" t="s">
        <v>9729</v>
      </c>
      <c r="P7095" s="33" t="s">
        <v>947</v>
      </c>
      <c r="Q7095" s="33" t="s">
        <v>29986</v>
      </c>
      <c r="R7095" s="39" t="str">
        <f>HYPERLINK("http://www.wsbtv.com/news/news/local/officer-injured-suspect-killed-lawrenceville-apart/nfQTQ/","http://www.wsbtv.com/news/news/local/officer-injured-suspect-killed-lawrenceville-apart/nfQTQ/")</f>
        <v>http://www.wsbtv.com/news/news/local/officer-injured-suspect-killed-lawrenceville-apart/nfQTQ/</v>
      </c>
      <c r="S7095" s="33" t="s">
        <v>93</v>
      </c>
      <c r="T7095" s="33" t="s">
        <v>21</v>
      </c>
      <c r="U7095" s="33" t="s">
        <v>26689</v>
      </c>
      <c r="AA7095" s="33" t="s">
        <v>42844</v>
      </c>
      <c r="AB7095" s="33">
        <v>1350</v>
      </c>
      <c r="AC7095" s="103">
        <v>14286</v>
      </c>
    </row>
    <row r="7096" spans="1:29" ht="13" customHeight="1" x14ac:dyDescent="0.2">
      <c r="A7096" s="33" t="s">
        <v>9733</v>
      </c>
      <c r="B7096" s="33">
        <v>28</v>
      </c>
      <c r="C7096" s="33" t="s">
        <v>13</v>
      </c>
      <c r="D7096" s="33" t="s">
        <v>30</v>
      </c>
      <c r="E7096" s="33" t="s">
        <v>9734</v>
      </c>
      <c r="F7096" s="94">
        <v>41731</v>
      </c>
      <c r="G7096" s="33" t="s">
        <v>9735</v>
      </c>
      <c r="H7096" s="33" t="s">
        <v>9736</v>
      </c>
      <c r="I7096" s="33" t="s">
        <v>55</v>
      </c>
      <c r="J7096" s="62" t="s">
        <v>9737</v>
      </c>
      <c r="K7096" s="33" t="s">
        <v>4864</v>
      </c>
      <c r="L7096" s="33" t="s">
        <v>56</v>
      </c>
      <c r="M7096" s="1" t="s">
        <v>46694</v>
      </c>
      <c r="N7096" s="33" t="s">
        <v>20</v>
      </c>
      <c r="O7096" s="33" t="s">
        <v>9738</v>
      </c>
      <c r="P7096" s="33" t="s">
        <v>947</v>
      </c>
      <c r="Q7096" s="33" t="s">
        <v>29986</v>
      </c>
      <c r="R7096" s="39" t="s">
        <v>9739</v>
      </c>
      <c r="S7096" s="33" t="s">
        <v>93</v>
      </c>
      <c r="T7096" s="33" t="s">
        <v>21</v>
      </c>
      <c r="U7096" s="33" t="s">
        <v>26682</v>
      </c>
      <c r="AA7096" s="33" t="s">
        <v>42844</v>
      </c>
      <c r="AB7096" s="33">
        <v>1351</v>
      </c>
      <c r="AC7096" s="103">
        <v>14285</v>
      </c>
    </row>
    <row r="7097" spans="1:29" ht="13" customHeight="1" x14ac:dyDescent="0.2">
      <c r="A7097" s="33" t="s">
        <v>9753</v>
      </c>
      <c r="B7097" s="33">
        <v>43</v>
      </c>
      <c r="C7097" s="33" t="s">
        <v>13</v>
      </c>
      <c r="D7097" s="33" t="s">
        <v>30</v>
      </c>
      <c r="E7097" s="33" t="s">
        <v>9754</v>
      </c>
      <c r="F7097" s="94">
        <v>41729</v>
      </c>
      <c r="G7097" s="33" t="s">
        <v>9755</v>
      </c>
      <c r="H7097" s="33" t="s">
        <v>9756</v>
      </c>
      <c r="I7097" s="33" t="s">
        <v>392</v>
      </c>
      <c r="J7097" s="62">
        <v>13790</v>
      </c>
      <c r="K7097" s="33" t="s">
        <v>9757</v>
      </c>
      <c r="L7097" s="33" t="s">
        <v>9758</v>
      </c>
      <c r="M7097" s="1" t="s">
        <v>48929</v>
      </c>
      <c r="N7097" s="33" t="s">
        <v>20</v>
      </c>
      <c r="O7097" s="33" t="s">
        <v>9759</v>
      </c>
      <c r="P7097" s="33" t="s">
        <v>947</v>
      </c>
      <c r="Q7097" s="33" t="s">
        <v>29986</v>
      </c>
      <c r="R709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097" s="33" t="s">
        <v>509</v>
      </c>
      <c r="T7097" s="33" t="s">
        <v>21</v>
      </c>
      <c r="U7097" s="33" t="s">
        <v>26689</v>
      </c>
      <c r="AA7097" s="33" t="s">
        <v>42844</v>
      </c>
      <c r="AB7097" s="33">
        <v>1348</v>
      </c>
      <c r="AC7097" s="103">
        <v>14275</v>
      </c>
    </row>
    <row r="7098" spans="1:29" ht="13" customHeight="1" x14ac:dyDescent="0.2">
      <c r="A7098" s="1" t="s">
        <v>9741</v>
      </c>
      <c r="B7098" s="33">
        <v>74</v>
      </c>
      <c r="C7098" s="33" t="s">
        <v>102</v>
      </c>
      <c r="D7098" s="1" t="s">
        <v>23</v>
      </c>
      <c r="F7098" s="94">
        <v>41729</v>
      </c>
      <c r="G7098" s="33" t="s">
        <v>9742</v>
      </c>
      <c r="H7098" s="33" t="s">
        <v>1161</v>
      </c>
      <c r="I7098" s="33" t="s">
        <v>159</v>
      </c>
      <c r="J7098" s="62" t="s">
        <v>9743</v>
      </c>
      <c r="K7098" s="33" t="s">
        <v>1246</v>
      </c>
      <c r="L7098" s="33" t="s">
        <v>1247</v>
      </c>
      <c r="M7098" s="1" t="s">
        <v>48239</v>
      </c>
      <c r="N7098" s="33" t="s">
        <v>20</v>
      </c>
      <c r="O7098" s="33" t="s">
        <v>9744</v>
      </c>
      <c r="P7098" s="33" t="s">
        <v>947</v>
      </c>
      <c r="Q7098" s="33" t="s">
        <v>29986</v>
      </c>
      <c r="R7098" s="39" t="s">
        <v>9745</v>
      </c>
      <c r="S7098" s="33" t="s">
        <v>509</v>
      </c>
      <c r="T7098" s="33" t="s">
        <v>21</v>
      </c>
      <c r="U7098" s="33" t="s">
        <v>26689</v>
      </c>
      <c r="AA7098" s="33" t="s">
        <v>42844</v>
      </c>
      <c r="AB7098" s="33">
        <v>1347</v>
      </c>
      <c r="AC7098" s="103">
        <v>14274</v>
      </c>
    </row>
    <row r="7099" spans="1:29" ht="13" customHeight="1" x14ac:dyDescent="0.2">
      <c r="A7099" s="33" t="s">
        <v>9746</v>
      </c>
      <c r="B7099" s="33">
        <v>28</v>
      </c>
      <c r="C7099" s="33" t="s">
        <v>102</v>
      </c>
      <c r="D7099" s="33" t="s">
        <v>30</v>
      </c>
      <c r="E7099" s="33" t="s">
        <v>9747</v>
      </c>
      <c r="F7099" s="94">
        <v>41729</v>
      </c>
      <c r="G7099" s="33" t="s">
        <v>9748</v>
      </c>
      <c r="H7099" s="33" t="s">
        <v>9749</v>
      </c>
      <c r="I7099" s="33" t="s">
        <v>337</v>
      </c>
      <c r="J7099" s="62" t="s">
        <v>9750</v>
      </c>
      <c r="K7099" s="33" t="s">
        <v>1730</v>
      </c>
      <c r="L7099" s="33" t="s">
        <v>22411</v>
      </c>
      <c r="M7099" s="1" t="s">
        <v>47914</v>
      </c>
      <c r="N7099" s="33" t="s">
        <v>350</v>
      </c>
      <c r="O7099" s="33" t="s">
        <v>9751</v>
      </c>
      <c r="P7099" s="33" t="s">
        <v>947</v>
      </c>
      <c r="Q7099" s="33" t="s">
        <v>29986</v>
      </c>
      <c r="R7099" s="39" t="s">
        <v>9752</v>
      </c>
      <c r="S7099" s="33" t="s">
        <v>93</v>
      </c>
      <c r="T7099" s="33" t="s">
        <v>350</v>
      </c>
      <c r="U7099" s="33" t="s">
        <v>26775</v>
      </c>
      <c r="AA7099" s="33" t="s">
        <v>42843</v>
      </c>
      <c r="AB7099" s="33">
        <v>1349</v>
      </c>
      <c r="AC7099" s="103">
        <v>14273</v>
      </c>
    </row>
    <row r="7100" spans="1:29" ht="13" customHeight="1" x14ac:dyDescent="0.2">
      <c r="A7100" s="33" t="s">
        <v>9760</v>
      </c>
      <c r="B7100" s="33">
        <v>20</v>
      </c>
      <c r="C7100" s="33" t="s">
        <v>13</v>
      </c>
      <c r="D7100" s="33" t="s">
        <v>78</v>
      </c>
      <c r="E7100" s="33" t="s">
        <v>9761</v>
      </c>
      <c r="F7100" s="94">
        <v>41728</v>
      </c>
      <c r="G7100" s="33" t="s">
        <v>9762</v>
      </c>
      <c r="H7100" s="33" t="s">
        <v>1199</v>
      </c>
      <c r="I7100" s="33" t="s">
        <v>159</v>
      </c>
      <c r="J7100" s="62" t="s">
        <v>9763</v>
      </c>
      <c r="K7100" s="33" t="s">
        <v>9764</v>
      </c>
      <c r="L7100" s="33" t="s">
        <v>9765</v>
      </c>
      <c r="M7100" s="1" t="s">
        <v>48588</v>
      </c>
      <c r="N7100" s="33" t="s">
        <v>20</v>
      </c>
      <c r="O7100" s="33" t="s">
        <v>9766</v>
      </c>
      <c r="P7100" s="33" t="s">
        <v>947</v>
      </c>
      <c r="Q7100" s="33" t="s">
        <v>29986</v>
      </c>
      <c r="R7100" s="39" t="s">
        <v>18986</v>
      </c>
      <c r="S7100" s="33" t="s">
        <v>93</v>
      </c>
      <c r="T7100" s="33" t="s">
        <v>28</v>
      </c>
      <c r="U7100" s="33" t="s">
        <v>26487</v>
      </c>
      <c r="AA7100" s="33" t="s">
        <v>42844</v>
      </c>
      <c r="AB7100" s="33">
        <v>1346</v>
      </c>
      <c r="AC7100" s="103">
        <v>14271</v>
      </c>
    </row>
    <row r="7101" spans="1:29" ht="13" customHeight="1" x14ac:dyDescent="0.2">
      <c r="A7101" s="33" t="s">
        <v>9767</v>
      </c>
      <c r="B7101" s="33">
        <v>20</v>
      </c>
      <c r="C7101" s="33" t="s">
        <v>13</v>
      </c>
      <c r="D7101" s="33" t="s">
        <v>78</v>
      </c>
      <c r="E7101" s="33" t="s">
        <v>9768</v>
      </c>
      <c r="F7101" s="94">
        <v>41727</v>
      </c>
      <c r="G7101" s="33" t="s">
        <v>9769</v>
      </c>
      <c r="H7101" s="33" t="s">
        <v>80</v>
      </c>
      <c r="I7101" s="33" t="s">
        <v>37</v>
      </c>
      <c r="J7101" s="62" t="s">
        <v>1564</v>
      </c>
      <c r="K7101" s="33" t="s">
        <v>81</v>
      </c>
      <c r="L7101" s="33" t="s">
        <v>82</v>
      </c>
      <c r="M7101" s="1" t="s">
        <v>46250</v>
      </c>
      <c r="N7101" s="33" t="s">
        <v>20</v>
      </c>
      <c r="O7101" s="33" t="s">
        <v>9770</v>
      </c>
      <c r="P7101" s="33" t="s">
        <v>947</v>
      </c>
      <c r="Q7101" s="33" t="s">
        <v>29986</v>
      </c>
      <c r="R7101" s="39" t="str">
        <f>HYPERLINK("http://www.myfoxchicago.com/story/25108986/raason-shaw-man-shot-to-death-by-police-in-woodlawn","http://www.myfoxchicago.com/story/25108986/raason-shaw-man-shot-to-death-by-police-in-woodlawn")</f>
        <v>http://www.myfoxchicago.com/story/25108986/raason-shaw-man-shot-to-death-by-police-in-woodlawn</v>
      </c>
      <c r="S7101" s="33" t="s">
        <v>93</v>
      </c>
      <c r="T7101" s="33" t="s">
        <v>21</v>
      </c>
      <c r="U7101" s="33" t="s">
        <v>26689</v>
      </c>
      <c r="AA7101" s="33" t="s">
        <v>42842</v>
      </c>
      <c r="AB7101" s="33">
        <v>1345</v>
      </c>
      <c r="AC7101" s="103">
        <v>14268</v>
      </c>
    </row>
    <row r="7102" spans="1:29" ht="13" customHeight="1" x14ac:dyDescent="0.2">
      <c r="A7102" s="33" t="s">
        <v>9778</v>
      </c>
      <c r="B7102" s="33">
        <v>25</v>
      </c>
      <c r="C7102" s="33" t="s">
        <v>13</v>
      </c>
      <c r="D7102" s="33" t="s">
        <v>78</v>
      </c>
      <c r="E7102" s="33" t="s">
        <v>9779</v>
      </c>
      <c r="F7102" s="94">
        <v>41726</v>
      </c>
      <c r="G7102" s="33" t="s">
        <v>9780</v>
      </c>
      <c r="H7102" s="33" t="s">
        <v>831</v>
      </c>
      <c r="I7102" s="33" t="s">
        <v>293</v>
      </c>
      <c r="J7102" s="62" t="s">
        <v>9781</v>
      </c>
      <c r="K7102" s="33" t="s">
        <v>1655</v>
      </c>
      <c r="L7102" s="33" t="s">
        <v>832</v>
      </c>
      <c r="M7102" s="1" t="s">
        <v>46139</v>
      </c>
      <c r="N7102" s="33" t="s">
        <v>20</v>
      </c>
      <c r="O7102" s="33" t="s">
        <v>9782</v>
      </c>
      <c r="P7102" s="33" t="s">
        <v>947</v>
      </c>
      <c r="Q7102" s="33" t="s">
        <v>29986</v>
      </c>
      <c r="R7102" s="39" t="s">
        <v>9783</v>
      </c>
      <c r="S7102" s="33" t="s">
        <v>22</v>
      </c>
      <c r="T7102" s="33" t="s">
        <v>21</v>
      </c>
      <c r="U7102" s="33" t="s">
        <v>26689</v>
      </c>
      <c r="AA7102" s="33" t="s">
        <v>42844</v>
      </c>
      <c r="AB7102" s="33">
        <v>1341</v>
      </c>
      <c r="AC7102" s="103">
        <v>14262</v>
      </c>
    </row>
    <row r="7103" spans="1:29" ht="13" customHeight="1" x14ac:dyDescent="0.2">
      <c r="A7103" s="33" t="s">
        <v>9796</v>
      </c>
      <c r="B7103" s="33">
        <v>25</v>
      </c>
      <c r="C7103" s="33" t="s">
        <v>13</v>
      </c>
      <c r="D7103" s="33" t="s">
        <v>30</v>
      </c>
      <c r="F7103" s="94">
        <v>41726</v>
      </c>
      <c r="G7103" s="33" t="s">
        <v>9797</v>
      </c>
      <c r="H7103" s="33" t="s">
        <v>9798</v>
      </c>
      <c r="I7103" s="33" t="s">
        <v>38</v>
      </c>
      <c r="J7103" s="62" t="s">
        <v>9799</v>
      </c>
      <c r="K7103" s="33" t="s">
        <v>287</v>
      </c>
      <c r="L7103" s="33" t="s">
        <v>288</v>
      </c>
      <c r="M7103" s="1" t="s">
        <v>45919</v>
      </c>
      <c r="N7103" s="33" t="s">
        <v>20</v>
      </c>
      <c r="O7103" s="33" t="s">
        <v>9800</v>
      </c>
      <c r="P7103" s="33" t="s">
        <v>947</v>
      </c>
      <c r="Q7103" s="33" t="s">
        <v>29986</v>
      </c>
      <c r="R7103" s="39" t="s">
        <v>9801</v>
      </c>
      <c r="S7103" s="33" t="s">
        <v>22</v>
      </c>
      <c r="T7103" s="33" t="s">
        <v>21</v>
      </c>
      <c r="U7103" s="33" t="s">
        <v>42870</v>
      </c>
      <c r="AA7103" s="33" t="s">
        <v>42844</v>
      </c>
      <c r="AB7103" s="33">
        <v>1344</v>
      </c>
      <c r="AC7103" s="103">
        <v>14263</v>
      </c>
    </row>
    <row r="7104" spans="1:29" ht="13" customHeight="1" x14ac:dyDescent="0.2">
      <c r="A7104" s="33" t="s">
        <v>9771</v>
      </c>
      <c r="B7104" s="33">
        <v>35</v>
      </c>
      <c r="C7104" s="33" t="s">
        <v>13</v>
      </c>
      <c r="D7104" s="33" t="s">
        <v>78</v>
      </c>
      <c r="E7104" s="33" t="s">
        <v>9772</v>
      </c>
      <c r="F7104" s="94">
        <v>41726</v>
      </c>
      <c r="G7104" s="33" t="s">
        <v>9773</v>
      </c>
      <c r="H7104" s="33" t="s">
        <v>9774</v>
      </c>
      <c r="I7104" s="33" t="s">
        <v>337</v>
      </c>
      <c r="J7104" s="62" t="s">
        <v>9775</v>
      </c>
      <c r="K7104" s="33" t="s">
        <v>5136</v>
      </c>
      <c r="L7104" s="33" t="s">
        <v>9776</v>
      </c>
      <c r="M7104" s="1" t="s">
        <v>48589</v>
      </c>
      <c r="N7104" s="33" t="s">
        <v>20</v>
      </c>
      <c r="O7104" s="33" t="s">
        <v>9777</v>
      </c>
      <c r="P7104" s="33" t="s">
        <v>947</v>
      </c>
      <c r="Q7104" s="33" t="s">
        <v>29986</v>
      </c>
      <c r="R7104" s="39" t="str">
        <f>HYPERLINK("http://www.wcti12.com/news/city-official-two-officers-injured-one-suspect-dead-in-shooting/25226556","http://www.wcti12.com/news/city-official-two-officers-injured-one-suspect-dead-in-shooting/25226556")</f>
        <v>http://www.wcti12.com/news/city-official-two-officers-injured-one-suspect-dead-in-shooting/25226556</v>
      </c>
      <c r="S7104" s="33" t="s">
        <v>22</v>
      </c>
      <c r="T7104" s="33" t="s">
        <v>21</v>
      </c>
      <c r="U7104" s="33" t="s">
        <v>26689</v>
      </c>
      <c r="AA7104" s="33" t="s">
        <v>42844</v>
      </c>
      <c r="AB7104" s="33">
        <v>1340</v>
      </c>
      <c r="AC7104" s="103">
        <v>14261</v>
      </c>
    </row>
    <row r="7105" spans="1:29" ht="13" customHeight="1" x14ac:dyDescent="0.2">
      <c r="A7105" s="33" t="s">
        <v>9784</v>
      </c>
      <c r="B7105" s="33">
        <v>35</v>
      </c>
      <c r="C7105" s="33" t="s">
        <v>13</v>
      </c>
      <c r="D7105" s="33" t="s">
        <v>882</v>
      </c>
      <c r="E7105" s="33" t="str">
        <f>HYPERLINK("http://fox13now.com/2014/03/28/2-police-officers-hurt-1-man-dead-after-salt-lake-city-shooting/","http://fox13now.com/2014/03/28/2-police-officers-hurt-1-man-dead-after-salt-lake-city-shooting/")</f>
        <v>http://fox13now.com/2014/03/28/2-police-officers-hurt-1-man-dead-after-salt-lake-city-shooting/</v>
      </c>
      <c r="F7105" s="94">
        <v>41726</v>
      </c>
      <c r="G7105" s="33" t="s">
        <v>9785</v>
      </c>
      <c r="H7105" s="33" t="s">
        <v>219</v>
      </c>
      <c r="I7105" s="33" t="s">
        <v>220</v>
      </c>
      <c r="J7105" s="62" t="s">
        <v>9786</v>
      </c>
      <c r="K7105" s="33" t="s">
        <v>561</v>
      </c>
      <c r="L7105" s="33" t="s">
        <v>221</v>
      </c>
      <c r="M7105" s="1" t="s">
        <v>46001</v>
      </c>
      <c r="N7105" s="33" t="s">
        <v>20</v>
      </c>
      <c r="O7105" s="33" t="s">
        <v>9787</v>
      </c>
      <c r="P7105" s="33" t="s">
        <v>504</v>
      </c>
      <c r="Q7105" s="33" t="s">
        <v>29986</v>
      </c>
      <c r="R7105" s="39" t="s">
        <v>9788</v>
      </c>
      <c r="S7105" s="33" t="s">
        <v>22</v>
      </c>
      <c r="T7105" s="33" t="s">
        <v>21</v>
      </c>
      <c r="U7105" s="33" t="s">
        <v>26689</v>
      </c>
      <c r="AA7105" s="33" t="s">
        <v>42842</v>
      </c>
      <c r="AB7105" s="33">
        <v>1342</v>
      </c>
      <c r="AC7105" s="103">
        <v>14265</v>
      </c>
    </row>
    <row r="7106" spans="1:29" ht="13" customHeight="1" x14ac:dyDescent="0.2">
      <c r="A7106" s="1" t="s">
        <v>9789</v>
      </c>
      <c r="B7106" s="33">
        <v>40</v>
      </c>
      <c r="C7106" s="33" t="s">
        <v>13</v>
      </c>
      <c r="D7106" s="1" t="s">
        <v>23</v>
      </c>
      <c r="F7106" s="94">
        <v>41726</v>
      </c>
      <c r="G7106" s="33" t="s">
        <v>9790</v>
      </c>
      <c r="H7106" s="33" t="s">
        <v>9791</v>
      </c>
      <c r="I7106" s="33" t="s">
        <v>337</v>
      </c>
      <c r="J7106" s="62" t="s">
        <v>9792</v>
      </c>
      <c r="K7106" s="33" t="s">
        <v>2150</v>
      </c>
      <c r="L7106" s="33" t="s">
        <v>9793</v>
      </c>
      <c r="M7106" s="1" t="s">
        <v>46416</v>
      </c>
      <c r="N7106" s="33" t="s">
        <v>20</v>
      </c>
      <c r="O7106" s="33" t="s">
        <v>9794</v>
      </c>
      <c r="P7106" s="33" t="s">
        <v>947</v>
      </c>
      <c r="Q7106" s="33" t="s">
        <v>29986</v>
      </c>
      <c r="R7106" s="39" t="s">
        <v>9795</v>
      </c>
      <c r="S7106" s="33" t="s">
        <v>22</v>
      </c>
      <c r="T7106" s="33" t="s">
        <v>21</v>
      </c>
      <c r="U7106" s="33" t="s">
        <v>26689</v>
      </c>
      <c r="AA7106" s="33" t="s">
        <v>42844</v>
      </c>
      <c r="AB7106" s="33">
        <v>1343</v>
      </c>
      <c r="AC7106" s="103">
        <v>14264</v>
      </c>
    </row>
    <row r="7107" spans="1:29" ht="13" customHeight="1" x14ac:dyDescent="0.2">
      <c r="A7107" s="33" t="s">
        <v>9802</v>
      </c>
      <c r="B7107" s="33">
        <v>27</v>
      </c>
      <c r="C7107" s="33" t="s">
        <v>13</v>
      </c>
      <c r="D7107" s="33" t="s">
        <v>78</v>
      </c>
      <c r="F7107" s="94">
        <v>41725</v>
      </c>
      <c r="G7107" s="33" t="s">
        <v>9803</v>
      </c>
      <c r="H7107" s="33" t="s">
        <v>1305</v>
      </c>
      <c r="I7107" s="33" t="s">
        <v>74</v>
      </c>
      <c r="J7107" s="62" t="s">
        <v>6667</v>
      </c>
      <c r="K7107" s="33" t="s">
        <v>1306</v>
      </c>
      <c r="L7107" s="33" t="s">
        <v>1307</v>
      </c>
      <c r="M7107" s="1" t="s">
        <v>47103</v>
      </c>
      <c r="N7107" s="33" t="s">
        <v>20</v>
      </c>
      <c r="O7107" s="33" t="s">
        <v>9804</v>
      </c>
      <c r="P7107" s="33" t="s">
        <v>947</v>
      </c>
      <c r="Q7107" s="33" t="s">
        <v>29986</v>
      </c>
      <c r="R7107" s="39" t="s">
        <v>9805</v>
      </c>
      <c r="S7107" s="33" t="s">
        <v>93</v>
      </c>
      <c r="T7107" s="33" t="s">
        <v>21</v>
      </c>
      <c r="U7107" s="33" t="s">
        <v>26689</v>
      </c>
      <c r="AA7107" s="33" t="s">
        <v>42842</v>
      </c>
      <c r="AB7107" s="33">
        <v>1337</v>
      </c>
      <c r="AC7107" s="103">
        <v>14251</v>
      </c>
    </row>
    <row r="7108" spans="1:29" ht="13" customHeight="1" x14ac:dyDescent="0.2">
      <c r="A7108" s="33" t="s">
        <v>9819</v>
      </c>
      <c r="B7108" s="33">
        <v>43</v>
      </c>
      <c r="C7108" s="33" t="s">
        <v>13</v>
      </c>
      <c r="D7108" s="33" t="s">
        <v>30</v>
      </c>
      <c r="E7108" s="33" t="s">
        <v>9820</v>
      </c>
      <c r="F7108" s="94">
        <v>41725</v>
      </c>
      <c r="G7108" s="33" t="s">
        <v>9821</v>
      </c>
      <c r="H7108" s="33" t="s">
        <v>9822</v>
      </c>
      <c r="I7108" s="33" t="s">
        <v>366</v>
      </c>
      <c r="J7108" s="62" t="s">
        <v>9823</v>
      </c>
      <c r="K7108" s="33" t="s">
        <v>9824</v>
      </c>
      <c r="L7108" s="33" t="s">
        <v>9825</v>
      </c>
      <c r="M7108" s="1" t="s">
        <v>48591</v>
      </c>
      <c r="N7108" s="33" t="s">
        <v>20</v>
      </c>
      <c r="O7108" s="33" t="s">
        <v>9826</v>
      </c>
      <c r="P7108" s="33" t="s">
        <v>947</v>
      </c>
      <c r="Q7108" s="33" t="s">
        <v>29986</v>
      </c>
      <c r="R7108" s="39" t="s">
        <v>9827</v>
      </c>
      <c r="S7108" s="33" t="s">
        <v>22</v>
      </c>
      <c r="T7108" s="33" t="s">
        <v>21</v>
      </c>
      <c r="U7108" s="33" t="s">
        <v>42867</v>
      </c>
      <c r="AA7108" s="33" t="s">
        <v>42843</v>
      </c>
      <c r="AB7108" s="33">
        <v>1336</v>
      </c>
      <c r="AC7108" s="103">
        <v>14249</v>
      </c>
    </row>
    <row r="7109" spans="1:29" ht="13" customHeight="1" x14ac:dyDescent="0.2">
      <c r="A7109" s="1" t="s">
        <v>9811</v>
      </c>
      <c r="B7109" s="33">
        <v>58</v>
      </c>
      <c r="C7109" s="33" t="s">
        <v>13</v>
      </c>
      <c r="D7109" s="1" t="s">
        <v>23</v>
      </c>
      <c r="F7109" s="94">
        <v>41725</v>
      </c>
      <c r="G7109" s="33" t="s">
        <v>9812</v>
      </c>
      <c r="H7109" s="33" t="s">
        <v>9813</v>
      </c>
      <c r="I7109" s="33" t="s">
        <v>66</v>
      </c>
      <c r="J7109" s="62" t="s">
        <v>9814</v>
      </c>
      <c r="K7109" s="33" t="s">
        <v>9815</v>
      </c>
      <c r="L7109" s="33" t="s">
        <v>9816</v>
      </c>
      <c r="M7109" s="1" t="s">
        <v>48590</v>
      </c>
      <c r="N7109" s="33" t="s">
        <v>20</v>
      </c>
      <c r="O7109" s="33" t="s">
        <v>9817</v>
      </c>
      <c r="P7109" s="33" t="s">
        <v>947</v>
      </c>
      <c r="Q7109" s="33" t="s">
        <v>29986</v>
      </c>
      <c r="R7109" s="39" t="s">
        <v>9818</v>
      </c>
      <c r="S7109" s="33" t="s">
        <v>22</v>
      </c>
      <c r="T7109" s="33" t="s">
        <v>21</v>
      </c>
      <c r="U7109" s="33" t="s">
        <v>26689</v>
      </c>
      <c r="AA7109" s="33" t="s">
        <v>42843</v>
      </c>
      <c r="AB7109" s="33">
        <v>1338</v>
      </c>
      <c r="AC7109" s="103">
        <v>14248</v>
      </c>
    </row>
    <row r="7110" spans="1:29" ht="13" customHeight="1" x14ac:dyDescent="0.2">
      <c r="A7110" s="33" t="s">
        <v>9806</v>
      </c>
      <c r="B7110" s="33">
        <v>19</v>
      </c>
      <c r="C7110" s="33" t="s">
        <v>13</v>
      </c>
      <c r="D7110" s="33" t="s">
        <v>41</v>
      </c>
      <c r="F7110" s="94">
        <v>41725</v>
      </c>
      <c r="G7110" s="33" t="s">
        <v>9807</v>
      </c>
      <c r="H7110" s="33" t="s">
        <v>7219</v>
      </c>
      <c r="I7110" s="33" t="s">
        <v>66</v>
      </c>
      <c r="J7110" s="62" t="s">
        <v>9808</v>
      </c>
      <c r="K7110" s="33" t="s">
        <v>1655</v>
      </c>
      <c r="L7110" s="33" t="s">
        <v>9809</v>
      </c>
      <c r="M7110" s="1" t="s">
        <v>46879</v>
      </c>
      <c r="N7110" s="33" t="s">
        <v>20</v>
      </c>
      <c r="O7110" s="33" t="s">
        <v>18977</v>
      </c>
      <c r="P7110" s="33" t="s">
        <v>504</v>
      </c>
      <c r="Q7110" s="33" t="s">
        <v>29986</v>
      </c>
      <c r="R7110" s="39" t="s">
        <v>9810</v>
      </c>
      <c r="S7110" s="33" t="s">
        <v>93</v>
      </c>
      <c r="T7110" s="33" t="s">
        <v>28</v>
      </c>
      <c r="U7110" s="33" t="s">
        <v>26487</v>
      </c>
      <c r="AA7110" s="33" t="s">
        <v>42844</v>
      </c>
      <c r="AB7110" s="33">
        <v>1339</v>
      </c>
      <c r="AC7110" s="103">
        <v>14250</v>
      </c>
    </row>
    <row r="7111" spans="1:29" ht="13" customHeight="1" x14ac:dyDescent="0.2">
      <c r="A7111" s="33" t="s">
        <v>9833</v>
      </c>
      <c r="B7111" s="33">
        <v>30</v>
      </c>
      <c r="C7111" s="33" t="s">
        <v>13</v>
      </c>
      <c r="D7111" s="33" t="s">
        <v>30</v>
      </c>
      <c r="E7111" s="33" t="s">
        <v>9834</v>
      </c>
      <c r="F7111" s="94">
        <v>41724</v>
      </c>
      <c r="G7111" s="33" t="s">
        <v>9835</v>
      </c>
      <c r="H7111" s="33" t="s">
        <v>779</v>
      </c>
      <c r="I7111" s="33" t="s">
        <v>281</v>
      </c>
      <c r="J7111" s="62" t="s">
        <v>9836</v>
      </c>
      <c r="K7111" s="33" t="s">
        <v>779</v>
      </c>
      <c r="L7111" s="33" t="s">
        <v>780</v>
      </c>
      <c r="M7111" s="1" t="s">
        <v>46447</v>
      </c>
      <c r="N7111" s="33" t="s">
        <v>20</v>
      </c>
      <c r="O7111" s="33" t="s">
        <v>9837</v>
      </c>
      <c r="P7111" s="33" t="s">
        <v>947</v>
      </c>
      <c r="Q7111" s="33" t="s">
        <v>29986</v>
      </c>
      <c r="R7111" s="39" t="s">
        <v>9838</v>
      </c>
      <c r="S7111" s="33" t="s">
        <v>93</v>
      </c>
      <c r="T7111" s="33" t="s">
        <v>21</v>
      </c>
      <c r="U7111" s="33" t="s">
        <v>26689</v>
      </c>
      <c r="AA7111" s="33" t="s">
        <v>42844</v>
      </c>
      <c r="AB7111" s="33">
        <v>1334</v>
      </c>
      <c r="AC7111" s="103">
        <v>14247</v>
      </c>
    </row>
    <row r="7112" spans="1:29" ht="13" customHeight="1" x14ac:dyDescent="0.2">
      <c r="A7112" s="33" t="s">
        <v>9828</v>
      </c>
      <c r="B7112" s="33">
        <v>41</v>
      </c>
      <c r="C7112" s="33" t="s">
        <v>13</v>
      </c>
      <c r="D7112" s="33" t="s">
        <v>30</v>
      </c>
      <c r="F7112" s="94">
        <v>41724</v>
      </c>
      <c r="G7112" s="33" t="s">
        <v>9829</v>
      </c>
      <c r="H7112" s="33" t="s">
        <v>9830</v>
      </c>
      <c r="I7112" s="33" t="s">
        <v>38</v>
      </c>
      <c r="J7112" s="62" t="s">
        <v>3180</v>
      </c>
      <c r="K7112" s="33" t="s">
        <v>629</v>
      </c>
      <c r="L7112" s="33" t="s">
        <v>690</v>
      </c>
      <c r="M7112" s="1" t="s">
        <v>45952</v>
      </c>
      <c r="N7112" s="33" t="s">
        <v>20</v>
      </c>
      <c r="O7112" s="33" t="s">
        <v>9831</v>
      </c>
      <c r="P7112" s="33" t="s">
        <v>504</v>
      </c>
      <c r="Q7112" s="33" t="s">
        <v>29986</v>
      </c>
      <c r="R7112" s="39" t="s">
        <v>9832</v>
      </c>
      <c r="S7112" s="33" t="s">
        <v>93</v>
      </c>
      <c r="T7112" s="33" t="s">
        <v>28</v>
      </c>
      <c r="U7112" s="33" t="s">
        <v>26487</v>
      </c>
      <c r="AA7112" s="33" t="s">
        <v>42844</v>
      </c>
      <c r="AB7112" s="33">
        <v>1335</v>
      </c>
      <c r="AC7112" s="103">
        <v>14246</v>
      </c>
    </row>
    <row r="7113" spans="1:29" ht="13" customHeight="1" x14ac:dyDescent="0.2">
      <c r="A7113" s="33" t="s">
        <v>9856</v>
      </c>
      <c r="B7113" s="33">
        <v>20</v>
      </c>
      <c r="C7113" s="33" t="s">
        <v>13</v>
      </c>
      <c r="D7113" s="33" t="s">
        <v>78</v>
      </c>
      <c r="E7113" s="33" t="s">
        <v>9857</v>
      </c>
      <c r="F7113" s="94">
        <v>41723</v>
      </c>
      <c r="G7113" s="33" t="s">
        <v>9858</v>
      </c>
      <c r="H7113" s="33" t="s">
        <v>3564</v>
      </c>
      <c r="I7113" s="33" t="s">
        <v>337</v>
      </c>
      <c r="J7113" s="62" t="s">
        <v>9859</v>
      </c>
      <c r="K7113" s="33" t="s">
        <v>9860</v>
      </c>
      <c r="L7113" s="33" t="s">
        <v>9861</v>
      </c>
      <c r="M7113" s="1" t="s">
        <v>48592</v>
      </c>
      <c r="N7113" s="33" t="s">
        <v>20</v>
      </c>
      <c r="O7113" s="33" t="s">
        <v>9862</v>
      </c>
      <c r="P7113" s="33" t="s">
        <v>45771</v>
      </c>
      <c r="Q7113" s="33" t="s">
        <v>29986</v>
      </c>
      <c r="R7113" s="39" t="s">
        <v>9863</v>
      </c>
      <c r="S7113" s="33" t="s">
        <v>93</v>
      </c>
      <c r="T7113" s="33" t="s">
        <v>21</v>
      </c>
      <c r="U7113" s="33" t="s">
        <v>26689</v>
      </c>
      <c r="Z7113" s="33" t="s">
        <v>42353</v>
      </c>
      <c r="AA7113" s="33" t="s">
        <v>42844</v>
      </c>
      <c r="AB7113" s="33">
        <v>1328</v>
      </c>
      <c r="AC7113" s="103">
        <v>14242</v>
      </c>
    </row>
    <row r="7114" spans="1:29" ht="13" customHeight="1" x14ac:dyDescent="0.2">
      <c r="A7114" s="33" t="s">
        <v>9851</v>
      </c>
      <c r="B7114" s="91">
        <v>30</v>
      </c>
      <c r="C7114" s="33" t="s">
        <v>13</v>
      </c>
      <c r="D7114" s="33" t="s">
        <v>78</v>
      </c>
      <c r="E7114" s="33" t="s">
        <v>9852</v>
      </c>
      <c r="F7114" s="94">
        <v>41723</v>
      </c>
      <c r="G7114" s="33" t="s">
        <v>9853</v>
      </c>
      <c r="H7114" s="33" t="s">
        <v>863</v>
      </c>
      <c r="I7114" s="33" t="s">
        <v>177</v>
      </c>
      <c r="J7114" s="62" t="s">
        <v>9854</v>
      </c>
      <c r="K7114" s="33" t="s">
        <v>430</v>
      </c>
      <c r="L7114" s="33" t="s">
        <v>4548</v>
      </c>
      <c r="M7114" s="1" t="s">
        <v>46140</v>
      </c>
      <c r="N7114" s="33" t="s">
        <v>20</v>
      </c>
      <c r="O7114" s="33" t="s">
        <v>9855</v>
      </c>
      <c r="P7114" s="33" t="s">
        <v>22</v>
      </c>
      <c r="Q7114" s="33" t="s">
        <v>29986</v>
      </c>
      <c r="R7114" s="39" t="s">
        <v>9159</v>
      </c>
      <c r="S7114" s="33" t="s">
        <v>93</v>
      </c>
      <c r="T7114" s="33" t="s">
        <v>21</v>
      </c>
      <c r="U7114" s="33" t="s">
        <v>26689</v>
      </c>
      <c r="AA7114" s="33" t="s">
        <v>42844</v>
      </c>
      <c r="AB7114" s="33">
        <v>1327</v>
      </c>
      <c r="AC7114" s="103">
        <v>14238</v>
      </c>
    </row>
    <row r="7115" spans="1:29" ht="13" customHeight="1" x14ac:dyDescent="0.2">
      <c r="A7115" s="33" t="s">
        <v>9877</v>
      </c>
      <c r="B7115" s="33">
        <v>41</v>
      </c>
      <c r="C7115" s="33" t="s">
        <v>13</v>
      </c>
      <c r="D7115" s="33" t="s">
        <v>30</v>
      </c>
      <c r="E7115" s="33" t="s">
        <v>9878</v>
      </c>
      <c r="F7115" s="94">
        <v>41723</v>
      </c>
      <c r="G7115" s="33" t="s">
        <v>9879</v>
      </c>
      <c r="H7115" s="33" t="s">
        <v>9880</v>
      </c>
      <c r="I7115" s="33" t="s">
        <v>281</v>
      </c>
      <c r="J7115" s="62" t="s">
        <v>9881</v>
      </c>
      <c r="K7115" s="33" t="s">
        <v>663</v>
      </c>
      <c r="L7115" s="33" t="s">
        <v>9882</v>
      </c>
      <c r="M7115" s="1" t="s">
        <v>48198</v>
      </c>
      <c r="N7115" s="33" t="s">
        <v>20</v>
      </c>
      <c r="O7115" s="33" t="s">
        <v>9883</v>
      </c>
      <c r="P7115" s="33" t="s">
        <v>504</v>
      </c>
      <c r="Q7115" s="33" t="s">
        <v>29986</v>
      </c>
      <c r="R7115" s="39" t="s">
        <v>9884</v>
      </c>
      <c r="S7115" s="33" t="s">
        <v>901</v>
      </c>
      <c r="T7115" s="33" t="s">
        <v>21</v>
      </c>
      <c r="U7115" s="33" t="s">
        <v>26689</v>
      </c>
      <c r="Z7115" s="33" t="s">
        <v>42353</v>
      </c>
      <c r="AA7115" s="33" t="s">
        <v>42843</v>
      </c>
      <c r="AB7115" s="33">
        <v>1329</v>
      </c>
      <c r="AC7115" s="103">
        <v>14241</v>
      </c>
    </row>
    <row r="7116" spans="1:29" ht="13" customHeight="1" x14ac:dyDescent="0.2">
      <c r="A7116" s="33" t="s">
        <v>9864</v>
      </c>
      <c r="B7116" s="33">
        <v>42</v>
      </c>
      <c r="C7116" s="33" t="s">
        <v>13</v>
      </c>
      <c r="D7116" s="33" t="s">
        <v>30</v>
      </c>
      <c r="E7116" s="33" t="s">
        <v>9865</v>
      </c>
      <c r="F7116" s="94">
        <v>41723</v>
      </c>
      <c r="G7116" s="33" t="s">
        <v>9866</v>
      </c>
      <c r="H7116" s="33" t="s">
        <v>6646</v>
      </c>
      <c r="I7116" s="33" t="s">
        <v>66</v>
      </c>
      <c r="J7116" s="62">
        <v>76903</v>
      </c>
      <c r="K7116" s="33" t="s">
        <v>6648</v>
      </c>
      <c r="L7116" s="33" t="s">
        <v>6649</v>
      </c>
      <c r="M7116" s="1" t="s">
        <v>47783</v>
      </c>
      <c r="N7116" s="33" t="s">
        <v>20</v>
      </c>
      <c r="O7116" s="33" t="s">
        <v>9867</v>
      </c>
      <c r="P7116" s="33" t="s">
        <v>22</v>
      </c>
      <c r="Q7116" s="33" t="s">
        <v>29986</v>
      </c>
      <c r="R7116" s="39" t="s">
        <v>9868</v>
      </c>
      <c r="S7116" s="33" t="s">
        <v>509</v>
      </c>
      <c r="T7116" s="33" t="s">
        <v>21</v>
      </c>
      <c r="U7116" s="33" t="s">
        <v>26689</v>
      </c>
      <c r="AA7116" s="33" t="s">
        <v>42842</v>
      </c>
      <c r="AB7116" s="33">
        <v>1330</v>
      </c>
      <c r="AC7116" s="103">
        <v>14240</v>
      </c>
    </row>
    <row r="7117" spans="1:29" ht="13" customHeight="1" x14ac:dyDescent="0.2">
      <c r="A7117" s="33" t="s">
        <v>9839</v>
      </c>
      <c r="B7117" s="33">
        <v>47</v>
      </c>
      <c r="C7117" s="33" t="s">
        <v>102</v>
      </c>
      <c r="D7117" s="33" t="s">
        <v>14</v>
      </c>
      <c r="E7117" s="33" t="s">
        <v>9840</v>
      </c>
      <c r="F7117" s="94">
        <v>41723</v>
      </c>
      <c r="G7117" s="33" t="s">
        <v>9841</v>
      </c>
      <c r="H7117" s="33" t="s">
        <v>5909</v>
      </c>
      <c r="I7117" s="33" t="s">
        <v>337</v>
      </c>
      <c r="J7117" s="62" t="s">
        <v>9711</v>
      </c>
      <c r="K7117" s="33" t="s">
        <v>596</v>
      </c>
      <c r="L7117" s="33" t="s">
        <v>9842</v>
      </c>
      <c r="M7117" s="1" t="s">
        <v>47670</v>
      </c>
      <c r="N7117" s="33" t="s">
        <v>20</v>
      </c>
      <c r="O7117" s="33" t="s">
        <v>9843</v>
      </c>
      <c r="P7117" s="33" t="s">
        <v>504</v>
      </c>
      <c r="Q7117" s="33" t="s">
        <v>29986</v>
      </c>
      <c r="R7117" s="39" t="s">
        <v>9844</v>
      </c>
      <c r="S7117" s="33" t="s">
        <v>22</v>
      </c>
      <c r="T7117" s="33" t="s">
        <v>21</v>
      </c>
      <c r="U7117" s="33" t="s">
        <v>26682</v>
      </c>
      <c r="AA7117" s="33" t="s">
        <v>42842</v>
      </c>
      <c r="AB7117" s="33">
        <v>1332</v>
      </c>
      <c r="AC7117" s="103">
        <v>14239</v>
      </c>
    </row>
    <row r="7118" spans="1:29" ht="13" customHeight="1" x14ac:dyDescent="0.2">
      <c r="A7118" s="33" t="s">
        <v>9869</v>
      </c>
      <c r="B7118" s="33">
        <v>65</v>
      </c>
      <c r="C7118" s="33" t="s">
        <v>13</v>
      </c>
      <c r="D7118" s="33" t="s">
        <v>30</v>
      </c>
      <c r="E7118" s="33" t="s">
        <v>9870</v>
      </c>
      <c r="F7118" s="94">
        <v>41723</v>
      </c>
      <c r="G7118" s="33" t="s">
        <v>9871</v>
      </c>
      <c r="H7118" s="33" t="s">
        <v>9872</v>
      </c>
      <c r="I7118" s="33" t="s">
        <v>62</v>
      </c>
      <c r="J7118" s="62" t="s">
        <v>9873</v>
      </c>
      <c r="K7118" s="33" t="s">
        <v>94</v>
      </c>
      <c r="L7118" s="33" t="s">
        <v>9874</v>
      </c>
      <c r="M7118" s="1" t="s">
        <v>47136</v>
      </c>
      <c r="N7118" s="33" t="s">
        <v>20</v>
      </c>
      <c r="O7118" s="33" t="s">
        <v>9875</v>
      </c>
      <c r="P7118" s="33" t="s">
        <v>504</v>
      </c>
      <c r="Q7118" s="33" t="s">
        <v>29986</v>
      </c>
      <c r="R7118" s="39" t="s">
        <v>9876</v>
      </c>
      <c r="S7118" s="33" t="s">
        <v>901</v>
      </c>
      <c r="T7118" s="33" t="s">
        <v>21</v>
      </c>
      <c r="U7118" s="33" t="s">
        <v>26689</v>
      </c>
      <c r="AA7118" s="33" t="s">
        <v>42844</v>
      </c>
      <c r="AB7118" s="33">
        <v>1331</v>
      </c>
      <c r="AC7118" s="103">
        <v>14244</v>
      </c>
    </row>
    <row r="7119" spans="1:29" ht="13" customHeight="1" x14ac:dyDescent="0.2">
      <c r="A7119" s="33" t="s">
        <v>9845</v>
      </c>
      <c r="B7119" s="33">
        <v>27</v>
      </c>
      <c r="C7119" s="33" t="s">
        <v>13</v>
      </c>
      <c r="D7119" s="33" t="s">
        <v>78</v>
      </c>
      <c r="E7119" s="33" t="s">
        <v>9846</v>
      </c>
      <c r="F7119" s="94">
        <v>41723</v>
      </c>
      <c r="G7119" s="33" t="s">
        <v>9847</v>
      </c>
      <c r="H7119" s="33" t="s">
        <v>2297</v>
      </c>
      <c r="I7119" s="33" t="s">
        <v>366</v>
      </c>
      <c r="J7119" s="62" t="s">
        <v>9848</v>
      </c>
      <c r="K7119" s="33" t="s">
        <v>2297</v>
      </c>
      <c r="L7119" s="33" t="s">
        <v>3095</v>
      </c>
      <c r="M7119" s="1" t="s">
        <v>46198</v>
      </c>
      <c r="N7119" s="33" t="s">
        <v>20</v>
      </c>
      <c r="O7119" s="33" t="s">
        <v>9849</v>
      </c>
      <c r="P7119" s="33" t="s">
        <v>504</v>
      </c>
      <c r="Q7119" s="33" t="s">
        <v>29986</v>
      </c>
      <c r="R7119" s="39" t="s">
        <v>9850</v>
      </c>
      <c r="S7119" s="33" t="s">
        <v>901</v>
      </c>
      <c r="T7119" s="33" t="s">
        <v>45897</v>
      </c>
      <c r="U7119" s="51" t="s">
        <v>49804</v>
      </c>
      <c r="AA7119" s="33" t="s">
        <v>42842</v>
      </c>
      <c r="AB7119" s="33">
        <v>1333</v>
      </c>
      <c r="AC7119" s="103">
        <v>14243</v>
      </c>
    </row>
    <row r="7120" spans="1:29" ht="13" customHeight="1" x14ac:dyDescent="0.2">
      <c r="A7120" s="33" t="s">
        <v>9885</v>
      </c>
      <c r="B7120" s="33">
        <v>27</v>
      </c>
      <c r="C7120" s="33" t="s">
        <v>13</v>
      </c>
      <c r="D7120" s="33" t="s">
        <v>30</v>
      </c>
      <c r="E7120" s="33" t="s">
        <v>9886</v>
      </c>
      <c r="F7120" s="94">
        <v>41722</v>
      </c>
      <c r="G7120" s="33" t="s">
        <v>9887</v>
      </c>
      <c r="H7120" s="33" t="s">
        <v>91</v>
      </c>
      <c r="I7120" s="33" t="s">
        <v>38</v>
      </c>
      <c r="J7120" s="62" t="s">
        <v>9888</v>
      </c>
      <c r="K7120" s="33" t="s">
        <v>91</v>
      </c>
      <c r="L7120" s="33" t="s">
        <v>92</v>
      </c>
      <c r="M7120" s="1" t="s">
        <v>45984</v>
      </c>
      <c r="N7120" s="33" t="s">
        <v>20</v>
      </c>
      <c r="O7120" s="33" t="s">
        <v>9889</v>
      </c>
      <c r="P7120" s="33" t="s">
        <v>947</v>
      </c>
      <c r="Q7120" s="33" t="s">
        <v>29986</v>
      </c>
      <c r="R7120" s="39" t="s">
        <v>9890</v>
      </c>
      <c r="S7120" s="33" t="s">
        <v>93</v>
      </c>
      <c r="T7120" s="33" t="s">
        <v>21</v>
      </c>
      <c r="U7120" s="33" t="s">
        <v>26689</v>
      </c>
      <c r="AA7120" s="33" t="s">
        <v>42842</v>
      </c>
      <c r="AB7120" s="33">
        <v>1326</v>
      </c>
      <c r="AC7120" s="103">
        <v>14236</v>
      </c>
    </row>
    <row r="7121" spans="1:29" ht="13" customHeight="1" x14ac:dyDescent="0.2">
      <c r="A7121" s="33" t="s">
        <v>9897</v>
      </c>
      <c r="B7121" s="33">
        <v>73</v>
      </c>
      <c r="C7121" s="33" t="s">
        <v>13</v>
      </c>
      <c r="D7121" s="33" t="s">
        <v>30</v>
      </c>
      <c r="E7121" s="33" t="s">
        <v>9898</v>
      </c>
      <c r="F7121" s="94">
        <v>41721</v>
      </c>
      <c r="G7121" s="33" t="s">
        <v>9899</v>
      </c>
      <c r="H7121" s="33" t="s">
        <v>1024</v>
      </c>
      <c r="I7121" s="33" t="s">
        <v>366</v>
      </c>
      <c r="J7121" s="62" t="s">
        <v>3696</v>
      </c>
      <c r="K7121" s="33" t="s">
        <v>1025</v>
      </c>
      <c r="L7121" s="33" t="s">
        <v>1026</v>
      </c>
      <c r="M7121" s="1" t="s">
        <v>46313</v>
      </c>
      <c r="N7121" s="33" t="s">
        <v>20</v>
      </c>
      <c r="O7121" s="33" t="s">
        <v>9900</v>
      </c>
      <c r="P7121" s="33" t="s">
        <v>947</v>
      </c>
      <c r="Q7121" s="33" t="s">
        <v>29986</v>
      </c>
      <c r="R7121" s="39" t="s">
        <v>9901</v>
      </c>
      <c r="S7121" s="33" t="s">
        <v>509</v>
      </c>
      <c r="T7121" s="33" t="s">
        <v>21</v>
      </c>
      <c r="U7121" s="33" t="s">
        <v>26689</v>
      </c>
      <c r="AA7121" s="33" t="s">
        <v>42842</v>
      </c>
      <c r="AB7121" s="33">
        <v>1324</v>
      </c>
      <c r="AC7121" s="103">
        <v>14234</v>
      </c>
    </row>
    <row r="7122" spans="1:29" ht="13" customHeight="1" x14ac:dyDescent="0.2">
      <c r="A7122" s="33" t="s">
        <v>9891</v>
      </c>
      <c r="B7122" s="33">
        <v>25</v>
      </c>
      <c r="C7122" s="33" t="s">
        <v>13</v>
      </c>
      <c r="D7122" s="33" t="s">
        <v>78</v>
      </c>
      <c r="E7122" s="33" t="s">
        <v>9892</v>
      </c>
      <c r="F7122" s="94">
        <v>41721</v>
      </c>
      <c r="G7122" s="33" t="s">
        <v>9893</v>
      </c>
      <c r="H7122" s="33" t="s">
        <v>581</v>
      </c>
      <c r="I7122" s="33" t="s">
        <v>111</v>
      </c>
      <c r="J7122" s="62" t="s">
        <v>9894</v>
      </c>
      <c r="K7122" s="33" t="s">
        <v>582</v>
      </c>
      <c r="L7122" s="33" t="s">
        <v>583</v>
      </c>
      <c r="M7122" s="1" t="s">
        <v>45935</v>
      </c>
      <c r="N7122" s="33" t="s">
        <v>20</v>
      </c>
      <c r="O7122" s="33" t="s">
        <v>9895</v>
      </c>
      <c r="P7122" s="33" t="s">
        <v>947</v>
      </c>
      <c r="Q7122" s="33" t="s">
        <v>29986</v>
      </c>
      <c r="R7122" s="39" t="s">
        <v>9896</v>
      </c>
      <c r="S7122" s="33" t="s">
        <v>22</v>
      </c>
      <c r="T7122" s="33" t="s">
        <v>45897</v>
      </c>
      <c r="U7122" s="51" t="s">
        <v>49804</v>
      </c>
      <c r="AA7122" s="33" t="s">
        <v>42844</v>
      </c>
      <c r="AB7122" s="33">
        <v>1325</v>
      </c>
      <c r="AC7122" s="103">
        <v>14233</v>
      </c>
    </row>
    <row r="7123" spans="1:29" ht="13" customHeight="1" x14ac:dyDescent="0.2">
      <c r="A7123" s="33" t="s">
        <v>9902</v>
      </c>
      <c r="B7123" s="33">
        <v>18</v>
      </c>
      <c r="C7123" s="33" t="s">
        <v>13</v>
      </c>
      <c r="D7123" s="33" t="s">
        <v>78</v>
      </c>
      <c r="E7123" s="33" t="s">
        <v>9903</v>
      </c>
      <c r="F7123" s="94">
        <v>41720</v>
      </c>
      <c r="G7123" s="33" t="s">
        <v>9904</v>
      </c>
      <c r="H7123" s="33" t="s">
        <v>431</v>
      </c>
      <c r="I7123" s="33" t="s">
        <v>432</v>
      </c>
      <c r="J7123" s="62" t="s">
        <v>9905</v>
      </c>
      <c r="K7123" s="33" t="s">
        <v>431</v>
      </c>
      <c r="L7123" s="33" t="s">
        <v>36817</v>
      </c>
      <c r="M7123" s="1" t="s">
        <v>48593</v>
      </c>
      <c r="N7123" s="33" t="s">
        <v>20</v>
      </c>
      <c r="O7123" s="33" t="s">
        <v>9906</v>
      </c>
      <c r="P7123" s="33" t="s">
        <v>947</v>
      </c>
      <c r="Q7123" s="33" t="s">
        <v>29986</v>
      </c>
      <c r="R7123" s="39" t="s">
        <v>9907</v>
      </c>
      <c r="S7123" s="33" t="s">
        <v>93</v>
      </c>
      <c r="T7123" s="33" t="s">
        <v>21</v>
      </c>
      <c r="U7123" s="33" t="s">
        <v>26689</v>
      </c>
      <c r="AA7123" s="33" t="s">
        <v>42842</v>
      </c>
      <c r="AB7123" s="33">
        <v>1322</v>
      </c>
      <c r="AC7123" s="103">
        <v>14227</v>
      </c>
    </row>
    <row r="7124" spans="1:29" ht="13" customHeight="1" x14ac:dyDescent="0.2">
      <c r="A7124" s="33" t="s">
        <v>9908</v>
      </c>
      <c r="B7124" s="33">
        <v>25</v>
      </c>
      <c r="C7124" s="33" t="s">
        <v>13</v>
      </c>
      <c r="D7124" s="33" t="s">
        <v>30</v>
      </c>
      <c r="E7124" s="33" t="s">
        <v>9909</v>
      </c>
      <c r="F7124" s="94">
        <v>41720</v>
      </c>
      <c r="G7124" s="33" t="s">
        <v>9910</v>
      </c>
      <c r="H7124" s="33" t="s">
        <v>8998</v>
      </c>
      <c r="I7124" s="33" t="s">
        <v>281</v>
      </c>
      <c r="J7124" s="62" t="s">
        <v>8999</v>
      </c>
      <c r="K7124" s="33" t="s">
        <v>824</v>
      </c>
      <c r="L7124" s="33" t="s">
        <v>9911</v>
      </c>
      <c r="M7124" s="1" t="s">
        <v>46115</v>
      </c>
      <c r="N7124" s="33" t="s">
        <v>20</v>
      </c>
      <c r="O7124" s="33" t="s">
        <v>9912</v>
      </c>
      <c r="P7124" s="33" t="s">
        <v>504</v>
      </c>
      <c r="Q7124" s="33" t="s">
        <v>29986</v>
      </c>
      <c r="R7124" s="39" t="s">
        <v>9913</v>
      </c>
      <c r="S7124" s="33" t="s">
        <v>901</v>
      </c>
      <c r="T7124" s="33" t="s">
        <v>21</v>
      </c>
      <c r="U7124" s="33" t="s">
        <v>26689</v>
      </c>
      <c r="AA7124" s="33" t="s">
        <v>42844</v>
      </c>
      <c r="AB7124" s="33">
        <v>1323</v>
      </c>
      <c r="AC7124" s="103">
        <v>14228</v>
      </c>
    </row>
    <row r="7125" spans="1:29" ht="13" customHeight="1" x14ac:dyDescent="0.2">
      <c r="A7125" s="33" t="s">
        <v>9920</v>
      </c>
      <c r="B7125" s="33">
        <v>21</v>
      </c>
      <c r="C7125" s="33" t="s">
        <v>13</v>
      </c>
      <c r="D7125" s="33" t="s">
        <v>78</v>
      </c>
      <c r="F7125" s="94">
        <v>41719</v>
      </c>
      <c r="G7125" s="33" t="s">
        <v>9921</v>
      </c>
      <c r="H7125" s="33" t="s">
        <v>600</v>
      </c>
      <c r="I7125" s="33" t="s">
        <v>55</v>
      </c>
      <c r="J7125" s="62" t="s">
        <v>9922</v>
      </c>
      <c r="K7125" s="33" t="s">
        <v>601</v>
      </c>
      <c r="L7125" s="33" t="s">
        <v>602</v>
      </c>
      <c r="M7125" s="1" t="s">
        <v>49877</v>
      </c>
      <c r="N7125" s="33" t="s">
        <v>20</v>
      </c>
      <c r="O7125" s="33" t="s">
        <v>9923</v>
      </c>
      <c r="P7125" s="33" t="s">
        <v>45771</v>
      </c>
      <c r="Q7125" s="33" t="s">
        <v>29986</v>
      </c>
      <c r="R7125" s="39" t="s">
        <v>9924</v>
      </c>
      <c r="S7125" s="33" t="s">
        <v>93</v>
      </c>
      <c r="T7125" s="33" t="s">
        <v>21</v>
      </c>
      <c r="U7125" s="33" t="s">
        <v>26689</v>
      </c>
      <c r="AA7125" s="33" t="s">
        <v>42842</v>
      </c>
      <c r="AB7125" s="33">
        <v>1317</v>
      </c>
      <c r="AC7125" s="103">
        <v>14223</v>
      </c>
    </row>
    <row r="7126" spans="1:29" ht="13" customHeight="1" x14ac:dyDescent="0.2">
      <c r="A7126" s="33" t="s">
        <v>9930</v>
      </c>
      <c r="B7126" s="33">
        <v>28</v>
      </c>
      <c r="C7126" s="33" t="s">
        <v>13</v>
      </c>
      <c r="D7126" s="33" t="s">
        <v>41</v>
      </c>
      <c r="E7126" s="33" t="s">
        <v>9931</v>
      </c>
      <c r="F7126" s="94">
        <v>41719</v>
      </c>
      <c r="G7126" s="33" t="s">
        <v>9932</v>
      </c>
      <c r="H7126" s="33" t="s">
        <v>883</v>
      </c>
      <c r="I7126" s="33" t="s">
        <v>38</v>
      </c>
      <c r="J7126" s="62" t="s">
        <v>3668</v>
      </c>
      <c r="K7126" s="33" t="s">
        <v>883</v>
      </c>
      <c r="L7126" s="33" t="s">
        <v>884</v>
      </c>
      <c r="M7126" s="1" t="s">
        <v>47221</v>
      </c>
      <c r="N7126" s="33" t="s">
        <v>20</v>
      </c>
      <c r="O7126" s="33" t="s">
        <v>9933</v>
      </c>
      <c r="P7126" s="33" t="s">
        <v>947</v>
      </c>
      <c r="Q7126" s="33" t="s">
        <v>29986</v>
      </c>
      <c r="R7126" s="39" t="s">
        <v>9934</v>
      </c>
      <c r="S7126" s="33" t="s">
        <v>509</v>
      </c>
      <c r="T7126" s="33" t="s">
        <v>21</v>
      </c>
      <c r="U7126" s="33" t="s">
        <v>27706</v>
      </c>
      <c r="AA7126" s="33" t="s">
        <v>42842</v>
      </c>
      <c r="AB7126" s="33">
        <v>1319</v>
      </c>
      <c r="AC7126" s="103">
        <v>14219</v>
      </c>
    </row>
    <row r="7127" spans="1:29" ht="13" customHeight="1" x14ac:dyDescent="0.2">
      <c r="A7127" s="33" t="s">
        <v>9925</v>
      </c>
      <c r="B7127" s="33">
        <v>51</v>
      </c>
      <c r="C7127" s="33" t="s">
        <v>13</v>
      </c>
      <c r="D7127" s="33" t="s">
        <v>78</v>
      </c>
      <c r="E7127" s="33" t="s">
        <v>9926</v>
      </c>
      <c r="F7127" s="94">
        <v>41719</v>
      </c>
      <c r="G7127" s="33" t="s">
        <v>9927</v>
      </c>
      <c r="H7127" s="33" t="s">
        <v>1882</v>
      </c>
      <c r="I7127" s="33" t="s">
        <v>297</v>
      </c>
      <c r="J7127" s="62" t="s">
        <v>9928</v>
      </c>
      <c r="K7127" s="33" t="s">
        <v>820</v>
      </c>
      <c r="L7127" s="33" t="s">
        <v>821</v>
      </c>
      <c r="M7127" s="1" t="s">
        <v>46007</v>
      </c>
      <c r="N7127" s="33" t="s">
        <v>20</v>
      </c>
      <c r="O7127" s="33" t="s">
        <v>9929</v>
      </c>
      <c r="P7127" s="33" t="s">
        <v>947</v>
      </c>
      <c r="Q7127" s="33" t="s">
        <v>29986</v>
      </c>
      <c r="R7127"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27" s="33" t="s">
        <v>901</v>
      </c>
      <c r="T7127" s="33" t="s">
        <v>21</v>
      </c>
      <c r="U7127" s="33" t="s">
        <v>26689</v>
      </c>
      <c r="AA7127" s="33" t="s">
        <v>42842</v>
      </c>
      <c r="AB7127" s="33">
        <v>1316</v>
      </c>
      <c r="AC7127" s="103">
        <v>14222</v>
      </c>
    </row>
    <row r="7128" spans="1:29" ht="13" customHeight="1" x14ac:dyDescent="0.2">
      <c r="A7128" s="33" t="s">
        <v>9943</v>
      </c>
      <c r="B7128" s="33">
        <v>74</v>
      </c>
      <c r="C7128" s="33" t="s">
        <v>13</v>
      </c>
      <c r="D7128" s="33" t="s">
        <v>30</v>
      </c>
      <c r="E7128" s="33" t="s">
        <v>9944</v>
      </c>
      <c r="F7128" s="94">
        <v>41719</v>
      </c>
      <c r="G7128" s="33" t="s">
        <v>9945</v>
      </c>
      <c r="H7128" s="33" t="s">
        <v>91</v>
      </c>
      <c r="I7128" s="33" t="s">
        <v>38</v>
      </c>
      <c r="J7128" s="62">
        <v>91356</v>
      </c>
      <c r="K7128" s="33" t="s">
        <v>91</v>
      </c>
      <c r="L7128" s="33" t="s">
        <v>383</v>
      </c>
      <c r="M7128" s="1" t="s">
        <v>45973</v>
      </c>
      <c r="N7128" s="33" t="s">
        <v>20</v>
      </c>
      <c r="O7128" s="33" t="s">
        <v>9946</v>
      </c>
      <c r="P7128" s="33" t="s">
        <v>947</v>
      </c>
      <c r="Q7128" s="33" t="s">
        <v>29986</v>
      </c>
      <c r="R7128" s="39" t="s">
        <v>9947</v>
      </c>
      <c r="S7128" s="33" t="s">
        <v>22</v>
      </c>
      <c r="T7128" s="33" t="s">
        <v>21</v>
      </c>
      <c r="U7128" s="33" t="s">
        <v>26689</v>
      </c>
      <c r="AA7128" s="33" t="s">
        <v>42844</v>
      </c>
      <c r="AB7128" s="33">
        <v>1318</v>
      </c>
      <c r="AC7128" s="103">
        <v>14218</v>
      </c>
    </row>
    <row r="7129" spans="1:29" ht="13" customHeight="1" x14ac:dyDescent="0.2">
      <c r="A7129" s="33" t="s">
        <v>9935</v>
      </c>
      <c r="B7129" s="33">
        <v>44</v>
      </c>
      <c r="C7129" s="33" t="s">
        <v>13</v>
      </c>
      <c r="D7129" s="33" t="s">
        <v>30</v>
      </c>
      <c r="E7129" s="33" t="s">
        <v>9936</v>
      </c>
      <c r="F7129" s="94">
        <v>41719</v>
      </c>
      <c r="G7129" s="33" t="s">
        <v>9937</v>
      </c>
      <c r="H7129" s="33" t="s">
        <v>9938</v>
      </c>
      <c r="I7129" s="33" t="s">
        <v>66</v>
      </c>
      <c r="J7129" s="62" t="s">
        <v>9939</v>
      </c>
      <c r="K7129" s="33" t="s">
        <v>2386</v>
      </c>
      <c r="L7129" s="33" t="s">
        <v>9940</v>
      </c>
      <c r="M7129" s="1" t="s">
        <v>47313</v>
      </c>
      <c r="N7129" s="33" t="s">
        <v>2896</v>
      </c>
      <c r="O7129" s="33" t="s">
        <v>9941</v>
      </c>
      <c r="P7129" s="33" t="s">
        <v>22</v>
      </c>
      <c r="Q7129" s="33" t="s">
        <v>29986</v>
      </c>
      <c r="R7129" s="39" t="s">
        <v>9942</v>
      </c>
      <c r="S7129" s="33" t="s">
        <v>901</v>
      </c>
      <c r="T7129" s="33" t="s">
        <v>45897</v>
      </c>
      <c r="U7129" s="51" t="s">
        <v>49804</v>
      </c>
      <c r="AA7129" s="33" t="s">
        <v>42844</v>
      </c>
      <c r="AB7129" s="33">
        <v>1320</v>
      </c>
      <c r="AC7129" s="103">
        <v>14220</v>
      </c>
    </row>
    <row r="7130" spans="1:29" ht="13" customHeight="1" x14ac:dyDescent="0.2">
      <c r="A7130" s="33" t="s">
        <v>9914</v>
      </c>
      <c r="B7130" s="33">
        <v>29</v>
      </c>
      <c r="C7130" s="33" t="s">
        <v>13</v>
      </c>
      <c r="D7130" s="33" t="s">
        <v>78</v>
      </c>
      <c r="E7130" s="33" t="s">
        <v>9915</v>
      </c>
      <c r="F7130" s="94">
        <v>41719</v>
      </c>
      <c r="G7130" s="33" t="s">
        <v>9916</v>
      </c>
      <c r="H7130" s="33" t="s">
        <v>9917</v>
      </c>
      <c r="I7130" s="33" t="s">
        <v>45</v>
      </c>
      <c r="J7130" s="62" t="s">
        <v>9918</v>
      </c>
      <c r="K7130" s="33" t="s">
        <v>8818</v>
      </c>
      <c r="L7130" s="33" t="s">
        <v>644</v>
      </c>
      <c r="M7130" s="1" t="s">
        <v>46111</v>
      </c>
      <c r="N7130" s="33" t="s">
        <v>20</v>
      </c>
      <c r="O7130" s="33" t="s">
        <v>19131</v>
      </c>
      <c r="P7130" s="33" t="s">
        <v>45771</v>
      </c>
      <c r="Q7130" s="33" t="s">
        <v>29986</v>
      </c>
      <c r="R7130" s="39" t="s">
        <v>9919</v>
      </c>
      <c r="S7130" s="33" t="s">
        <v>93</v>
      </c>
      <c r="T7130" s="33" t="s">
        <v>350</v>
      </c>
      <c r="U7130" s="33" t="s">
        <v>42859</v>
      </c>
      <c r="AA7130" s="33" t="s">
        <v>42844</v>
      </c>
      <c r="AB7130" s="33">
        <v>1321</v>
      </c>
      <c r="AC7130" s="103">
        <v>14224</v>
      </c>
    </row>
    <row r="7131" spans="1:29" ht="13" customHeight="1" x14ac:dyDescent="0.2">
      <c r="A7131" s="33" t="s">
        <v>9960</v>
      </c>
      <c r="B7131" s="33">
        <v>21</v>
      </c>
      <c r="C7131" s="33" t="s">
        <v>13</v>
      </c>
      <c r="D7131" s="33" t="s">
        <v>30</v>
      </c>
      <c r="E7131" s="33" t="s">
        <v>9961</v>
      </c>
      <c r="F7131" s="94">
        <v>41718</v>
      </c>
      <c r="G7131" s="33" t="s">
        <v>9962</v>
      </c>
      <c r="H7131" s="33" t="s">
        <v>1745</v>
      </c>
      <c r="I7131" s="33" t="s">
        <v>38</v>
      </c>
      <c r="J7131" s="62" t="s">
        <v>1746</v>
      </c>
      <c r="K7131" s="33" t="s">
        <v>995</v>
      </c>
      <c r="L7131" s="33" t="s">
        <v>1747</v>
      </c>
      <c r="M7131" s="1" t="s">
        <v>46366</v>
      </c>
      <c r="N7131" s="33" t="s">
        <v>20</v>
      </c>
      <c r="O7131" s="33" t="s">
        <v>9963</v>
      </c>
      <c r="P7131" s="33" t="s">
        <v>504</v>
      </c>
      <c r="Q7131" s="33" t="s">
        <v>29986</v>
      </c>
      <c r="R7131" s="39" t="str">
        <f>HYPERLINK("http://blogs.ocweekly.com/navelgazing/2014/03/police_shooting_in_anaheim_lea.php?page=2","http://blogs.ocweekly.com/navelgazing/2014/03/police_shooting_in_anaheim_lea.php?page=2")</f>
        <v>http://blogs.ocweekly.com/navelgazing/2014/03/police_shooting_in_anaheim_lea.php?page=2</v>
      </c>
      <c r="S7131" s="33" t="s">
        <v>93</v>
      </c>
      <c r="T7131" s="33" t="s">
        <v>21</v>
      </c>
      <c r="U7131" s="33" t="s">
        <v>26689</v>
      </c>
      <c r="AA7131" s="33" t="s">
        <v>42842</v>
      </c>
      <c r="AB7131" s="33">
        <v>1312</v>
      </c>
      <c r="AC7131" s="103">
        <v>14217</v>
      </c>
    </row>
    <row r="7132" spans="1:29" ht="13" customHeight="1" x14ac:dyDescent="0.2">
      <c r="A7132" s="33" t="s">
        <v>9948</v>
      </c>
      <c r="B7132" s="33">
        <v>42</v>
      </c>
      <c r="C7132" s="33" t="s">
        <v>13</v>
      </c>
      <c r="D7132" s="33" t="s">
        <v>41</v>
      </c>
      <c r="E7132" s="33" t="s">
        <v>9949</v>
      </c>
      <c r="F7132" s="94">
        <v>41718</v>
      </c>
      <c r="G7132" s="33" t="s">
        <v>9950</v>
      </c>
      <c r="H7132" s="33" t="s">
        <v>5804</v>
      </c>
      <c r="I7132" s="33" t="s">
        <v>38</v>
      </c>
      <c r="J7132" s="62" t="s">
        <v>5805</v>
      </c>
      <c r="K7132" s="33" t="s">
        <v>58</v>
      </c>
      <c r="L7132" s="33" t="s">
        <v>5806</v>
      </c>
      <c r="M7132" s="1" t="s">
        <v>46791</v>
      </c>
      <c r="N7132" s="33" t="s">
        <v>20</v>
      </c>
      <c r="O7132" s="33" t="s">
        <v>9951</v>
      </c>
      <c r="P7132" s="33" t="s">
        <v>504</v>
      </c>
      <c r="Q7132" s="33" t="s">
        <v>29986</v>
      </c>
      <c r="R7132" s="39" t="s">
        <v>9952</v>
      </c>
      <c r="S7132" s="33" t="s">
        <v>22</v>
      </c>
      <c r="T7132" s="33" t="s">
        <v>45897</v>
      </c>
      <c r="U7132" s="33" t="s">
        <v>39851</v>
      </c>
      <c r="AA7132" s="33" t="s">
        <v>42844</v>
      </c>
      <c r="AB7132" s="33">
        <v>1313</v>
      </c>
      <c r="AC7132" s="103">
        <v>14215</v>
      </c>
    </row>
    <row r="7133" spans="1:29" ht="13" customHeight="1" x14ac:dyDescent="0.2">
      <c r="A7133" s="33" t="s">
        <v>9964</v>
      </c>
      <c r="B7133" s="33">
        <v>30</v>
      </c>
      <c r="C7133" s="33" t="s">
        <v>13</v>
      </c>
      <c r="D7133" s="33" t="s">
        <v>30</v>
      </c>
      <c r="E7133" s="33" t="s">
        <v>9965</v>
      </c>
      <c r="F7133" s="94">
        <v>41718</v>
      </c>
      <c r="G7133" s="33" t="s">
        <v>9966</v>
      </c>
      <c r="H7133" s="33" t="s">
        <v>1518</v>
      </c>
      <c r="I7133" s="33" t="s">
        <v>429</v>
      </c>
      <c r="J7133" s="62" t="s">
        <v>3754</v>
      </c>
      <c r="K7133" s="33" t="s">
        <v>879</v>
      </c>
      <c r="L7133" s="33" t="s">
        <v>2092</v>
      </c>
      <c r="M7133" s="1" t="s">
        <v>46320</v>
      </c>
      <c r="N7133" s="33" t="s">
        <v>20</v>
      </c>
      <c r="O7133" s="33" t="s">
        <v>9967</v>
      </c>
      <c r="P7133" s="33" t="s">
        <v>42395</v>
      </c>
      <c r="Q7133" s="33" t="s">
        <v>29986</v>
      </c>
      <c r="R7133" s="39" t="str">
        <f>HYPERLINK("http://www.ketv.com/news/police-id-man-killed-in-officer-involved-shooting/25060968#!bIoKti","http://www.ketv.com/news/police-id-man-killed-in-officer-involved-shooting/25060968#!bIoKti")</f>
        <v>http://www.ketv.com/news/police-id-man-killed-in-officer-involved-shooting/25060968#!bIoKti</v>
      </c>
      <c r="S7133" s="33" t="s">
        <v>901</v>
      </c>
      <c r="T7133" s="33" t="s">
        <v>28</v>
      </c>
      <c r="U7133" s="33" t="s">
        <v>26487</v>
      </c>
      <c r="AA7133" s="33" t="s">
        <v>42842</v>
      </c>
      <c r="AB7133" s="33">
        <v>1314</v>
      </c>
      <c r="AC7133" s="103">
        <v>14214</v>
      </c>
    </row>
    <row r="7134" spans="1:29" ht="13" customHeight="1" x14ac:dyDescent="0.2">
      <c r="A7134" s="33" t="s">
        <v>9953</v>
      </c>
      <c r="B7134" s="33">
        <v>40</v>
      </c>
      <c r="C7134" s="33" t="s">
        <v>13</v>
      </c>
      <c r="D7134" s="33" t="s">
        <v>41</v>
      </c>
      <c r="E7134" s="33" t="s">
        <v>9954</v>
      </c>
      <c r="F7134" s="94">
        <v>41718</v>
      </c>
      <c r="G7134" s="33" t="s">
        <v>9955</v>
      </c>
      <c r="H7134" s="33" t="s">
        <v>9956</v>
      </c>
      <c r="I7134" s="33" t="s">
        <v>38</v>
      </c>
      <c r="J7134" s="62" t="s">
        <v>9957</v>
      </c>
      <c r="K7134" s="33" t="s">
        <v>58</v>
      </c>
      <c r="L7134" s="33" t="s">
        <v>36711</v>
      </c>
      <c r="M7134" s="1" t="s">
        <v>48594</v>
      </c>
      <c r="N7134" s="33" t="s">
        <v>20</v>
      </c>
      <c r="O7134" s="33" t="s">
        <v>9958</v>
      </c>
      <c r="P7134" s="33" t="s">
        <v>947</v>
      </c>
      <c r="Q7134" s="33" t="s">
        <v>29986</v>
      </c>
      <c r="R7134" s="39" t="s">
        <v>9959</v>
      </c>
      <c r="S7134" s="33" t="s">
        <v>22</v>
      </c>
      <c r="T7134" s="33" t="s">
        <v>28</v>
      </c>
      <c r="U7134" s="33" t="s">
        <v>26487</v>
      </c>
      <c r="AA7134" s="33" t="s">
        <v>42843</v>
      </c>
      <c r="AB7134" s="33">
        <v>1315</v>
      </c>
      <c r="AC7134" s="103">
        <v>14216</v>
      </c>
    </row>
    <row r="7135" spans="1:29" ht="13" customHeight="1" x14ac:dyDescent="0.2">
      <c r="A7135" s="33" t="s">
        <v>9968</v>
      </c>
      <c r="B7135" s="33">
        <v>34</v>
      </c>
      <c r="C7135" s="33" t="s">
        <v>13</v>
      </c>
      <c r="D7135" s="33" t="s">
        <v>14</v>
      </c>
      <c r="E7135" s="33" t="s">
        <v>9969</v>
      </c>
      <c r="F7135" s="94">
        <v>41717</v>
      </c>
      <c r="G7135" s="33" t="s">
        <v>9970</v>
      </c>
      <c r="H7135" s="33" t="s">
        <v>9971</v>
      </c>
      <c r="I7135" s="33" t="s">
        <v>38</v>
      </c>
      <c r="J7135" s="62" t="s">
        <v>9972</v>
      </c>
      <c r="K7135" s="33" t="s">
        <v>4256</v>
      </c>
      <c r="L7135" s="33" t="s">
        <v>9973</v>
      </c>
      <c r="M7135" s="1" t="s">
        <v>48595</v>
      </c>
      <c r="N7135" s="33" t="s">
        <v>20</v>
      </c>
      <c r="O7135" s="33" t="s">
        <v>9974</v>
      </c>
      <c r="P7135" s="33" t="s">
        <v>504</v>
      </c>
      <c r="Q7135" s="33" t="s">
        <v>29986</v>
      </c>
      <c r="R7135" s="39" t="s">
        <v>9975</v>
      </c>
      <c r="S7135" s="33" t="s">
        <v>509</v>
      </c>
      <c r="T7135" s="33" t="s">
        <v>21</v>
      </c>
      <c r="U7135" s="33" t="s">
        <v>42880</v>
      </c>
      <c r="AA7135" s="33" t="s">
        <v>42844</v>
      </c>
      <c r="AB7135" s="33">
        <v>1310</v>
      </c>
      <c r="AC7135" s="103">
        <v>14210</v>
      </c>
    </row>
    <row r="7136" spans="1:29" ht="13" customHeight="1" x14ac:dyDescent="0.2">
      <c r="A7136" s="33" t="s">
        <v>9976</v>
      </c>
      <c r="B7136" s="33">
        <v>50</v>
      </c>
      <c r="C7136" s="33" t="s">
        <v>13</v>
      </c>
      <c r="D7136" s="33" t="s">
        <v>30</v>
      </c>
      <c r="E7136" s="33" t="s">
        <v>9977</v>
      </c>
      <c r="F7136" s="94">
        <v>41717</v>
      </c>
      <c r="G7136" s="33" t="s">
        <v>9978</v>
      </c>
      <c r="H7136" s="33" t="s">
        <v>3495</v>
      </c>
      <c r="I7136" s="33" t="s">
        <v>191</v>
      </c>
      <c r="J7136" s="62" t="s">
        <v>9979</v>
      </c>
      <c r="K7136" s="33" t="s">
        <v>1784</v>
      </c>
      <c r="L7136" s="33" t="s">
        <v>3498</v>
      </c>
      <c r="M7136" s="1" t="s">
        <v>46491</v>
      </c>
      <c r="N7136" s="33" t="s">
        <v>20</v>
      </c>
      <c r="O7136" s="33" t="s">
        <v>9980</v>
      </c>
      <c r="P7136" s="33" t="s">
        <v>504</v>
      </c>
      <c r="Q7136" s="33" t="s">
        <v>29986</v>
      </c>
      <c r="R7136" s="39" t="s">
        <v>9981</v>
      </c>
      <c r="S7136" s="33" t="s">
        <v>901</v>
      </c>
      <c r="T7136" s="33" t="s">
        <v>28</v>
      </c>
      <c r="U7136" s="33" t="s">
        <v>26487</v>
      </c>
      <c r="AA7136" s="33" t="s">
        <v>42842</v>
      </c>
      <c r="AB7136" s="33">
        <v>1311</v>
      </c>
      <c r="AC7136" s="103">
        <v>14211</v>
      </c>
    </row>
    <row r="7137" spans="1:29" ht="13" customHeight="1" x14ac:dyDescent="0.2">
      <c r="A7137" s="33" t="s">
        <v>9982</v>
      </c>
      <c r="B7137" s="33">
        <v>19</v>
      </c>
      <c r="C7137" s="33" t="s">
        <v>13</v>
      </c>
      <c r="D7137" s="33" t="s">
        <v>78</v>
      </c>
      <c r="F7137" s="94">
        <v>41716</v>
      </c>
      <c r="G7137" s="33" t="s">
        <v>9983</v>
      </c>
      <c r="H7137" s="33" t="s">
        <v>106</v>
      </c>
      <c r="I7137" s="33" t="s">
        <v>3344</v>
      </c>
      <c r="J7137" s="62" t="s">
        <v>9984</v>
      </c>
      <c r="K7137" s="33" t="s">
        <v>3346</v>
      </c>
      <c r="L7137" s="33" t="s">
        <v>9985</v>
      </c>
      <c r="M7137" s="1" t="s">
        <v>48929</v>
      </c>
      <c r="N7137" s="33" t="s">
        <v>20</v>
      </c>
      <c r="O7137" s="33" t="s">
        <v>9986</v>
      </c>
      <c r="P7137" s="33" t="s">
        <v>947</v>
      </c>
      <c r="Q7137" s="33" t="s">
        <v>29986</v>
      </c>
      <c r="R7137"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37" s="33" t="s">
        <v>93</v>
      </c>
      <c r="T7137" s="33" t="s">
        <v>21</v>
      </c>
      <c r="U7137" s="33" t="s">
        <v>26689</v>
      </c>
      <c r="AA7137" s="33" t="s">
        <v>42842</v>
      </c>
      <c r="AB7137" s="33">
        <v>1306</v>
      </c>
      <c r="AC7137" s="103">
        <v>14206</v>
      </c>
    </row>
    <row r="7138" spans="1:29" ht="13" customHeight="1" x14ac:dyDescent="0.2">
      <c r="A7138" s="33" t="s">
        <v>9992</v>
      </c>
      <c r="B7138" s="33">
        <v>21</v>
      </c>
      <c r="C7138" s="33" t="s">
        <v>13</v>
      </c>
      <c r="D7138" s="33" t="s">
        <v>30</v>
      </c>
      <c r="E7138" s="33" t="str">
        <f>HYPERLINK("http://www.peacefulalternatives.com/fh/obituaries/obituary.cfm?o_id=2458194&amp;fh_id=14153","http://www.peacefulalternatives.com/fh/obituaries/obituary.cfm?o_id=2458194&amp;fh_id=14153")</f>
        <v>http://www.peacefulalternatives.com/fh/obituaries/obituary.cfm?o_id=2458194&amp;fh_id=14153</v>
      </c>
      <c r="F7138" s="94">
        <v>41716</v>
      </c>
      <c r="G7138" s="33" t="s">
        <v>9993</v>
      </c>
      <c r="H7138" s="33" t="s">
        <v>9994</v>
      </c>
      <c r="I7138" s="33" t="s">
        <v>45</v>
      </c>
      <c r="J7138" s="62" t="s">
        <v>9995</v>
      </c>
      <c r="K7138" s="33" t="s">
        <v>1483</v>
      </c>
      <c r="L7138" s="33" t="s">
        <v>211</v>
      </c>
      <c r="M7138" s="1" t="s">
        <v>46017</v>
      </c>
      <c r="N7138" s="33" t="s">
        <v>20</v>
      </c>
      <c r="O7138" s="33" t="s">
        <v>9996</v>
      </c>
      <c r="P7138" s="33" t="s">
        <v>947</v>
      </c>
      <c r="Q7138" s="33" t="s">
        <v>29986</v>
      </c>
      <c r="R7138" s="39" t="s">
        <v>9997</v>
      </c>
      <c r="S7138" s="33" t="s">
        <v>22</v>
      </c>
      <c r="T7138" s="33" t="s">
        <v>21</v>
      </c>
      <c r="U7138" s="33" t="s">
        <v>26682</v>
      </c>
      <c r="AA7138" s="33" t="s">
        <v>42842</v>
      </c>
      <c r="AB7138" s="33">
        <v>1307</v>
      </c>
      <c r="AC7138" s="103">
        <v>14204</v>
      </c>
    </row>
    <row r="7139" spans="1:29" ht="13" customHeight="1" x14ac:dyDescent="0.2">
      <c r="A7139" s="33" t="s">
        <v>9998</v>
      </c>
      <c r="B7139" s="33">
        <v>26</v>
      </c>
      <c r="C7139" s="33" t="s">
        <v>13</v>
      </c>
      <c r="D7139" s="33" t="s">
        <v>30</v>
      </c>
      <c r="E7139" s="33" t="s">
        <v>9999</v>
      </c>
      <c r="F7139" s="94">
        <v>41716</v>
      </c>
      <c r="G7139" s="33" t="s">
        <v>10000</v>
      </c>
      <c r="H7139" s="33" t="s">
        <v>581</v>
      </c>
      <c r="I7139" s="33" t="s">
        <v>111</v>
      </c>
      <c r="J7139" s="62" t="s">
        <v>10001</v>
      </c>
      <c r="K7139" s="33" t="s">
        <v>582</v>
      </c>
      <c r="L7139" s="33" t="s">
        <v>583</v>
      </c>
      <c r="M7139" s="1" t="s">
        <v>45935</v>
      </c>
      <c r="N7139" s="33" t="s">
        <v>20</v>
      </c>
      <c r="O7139" s="33" t="s">
        <v>18978</v>
      </c>
      <c r="P7139" s="33" t="s">
        <v>49762</v>
      </c>
      <c r="Q7139" s="33" t="s">
        <v>29986</v>
      </c>
      <c r="R7139" s="39" t="s">
        <v>18987</v>
      </c>
      <c r="S7139" s="33" t="s">
        <v>93</v>
      </c>
      <c r="T7139" s="33" t="s">
        <v>45897</v>
      </c>
      <c r="U7139" s="33" t="s">
        <v>39851</v>
      </c>
      <c r="AA7139" s="33" t="s">
        <v>42842</v>
      </c>
      <c r="AB7139" s="33">
        <v>1308</v>
      </c>
      <c r="AC7139" s="103">
        <v>14205</v>
      </c>
    </row>
    <row r="7140" spans="1:29" ht="13" customHeight="1" x14ac:dyDescent="0.2">
      <c r="A7140" s="33" t="s">
        <v>9987</v>
      </c>
      <c r="B7140" s="33">
        <v>32</v>
      </c>
      <c r="C7140" s="33" t="s">
        <v>13</v>
      </c>
      <c r="D7140" s="33" t="s">
        <v>78</v>
      </c>
      <c r="E7140" s="33" t="s">
        <v>9988</v>
      </c>
      <c r="F7140" s="94">
        <v>41716</v>
      </c>
      <c r="G7140" s="33" t="s">
        <v>9989</v>
      </c>
      <c r="H7140" s="33" t="s">
        <v>3564</v>
      </c>
      <c r="I7140" s="33" t="s">
        <v>45</v>
      </c>
      <c r="J7140" s="62" t="s">
        <v>3565</v>
      </c>
      <c r="K7140" s="33" t="s">
        <v>3566</v>
      </c>
      <c r="L7140" s="33" t="s">
        <v>644</v>
      </c>
      <c r="M7140" s="1" t="s">
        <v>46111</v>
      </c>
      <c r="N7140" s="33" t="s">
        <v>20</v>
      </c>
      <c r="O7140" s="33" t="s">
        <v>9990</v>
      </c>
      <c r="P7140" s="33" t="s">
        <v>947</v>
      </c>
      <c r="Q7140" s="33" t="s">
        <v>29986</v>
      </c>
      <c r="R7140" s="39" t="s">
        <v>9991</v>
      </c>
      <c r="S7140" s="33" t="s">
        <v>93</v>
      </c>
      <c r="T7140" s="33" t="s">
        <v>350</v>
      </c>
      <c r="U7140" s="33" t="s">
        <v>26775</v>
      </c>
      <c r="AA7140" s="33" t="s">
        <v>42844</v>
      </c>
      <c r="AB7140" s="33">
        <v>1309</v>
      </c>
      <c r="AC7140" s="103">
        <v>14203</v>
      </c>
    </row>
    <row r="7141" spans="1:29" ht="13" customHeight="1" x14ac:dyDescent="0.2">
      <c r="A7141" s="33" t="s">
        <v>10012</v>
      </c>
      <c r="B7141" s="33">
        <v>29</v>
      </c>
      <c r="C7141" s="33" t="s">
        <v>13</v>
      </c>
      <c r="D7141" s="33" t="s">
        <v>30</v>
      </c>
      <c r="F7141" s="94">
        <v>41715</v>
      </c>
      <c r="G7141" s="33" t="s">
        <v>10013</v>
      </c>
      <c r="H7141" s="33" t="s">
        <v>8727</v>
      </c>
      <c r="I7141" s="33" t="s">
        <v>392</v>
      </c>
      <c r="J7141" s="62" t="s">
        <v>8728</v>
      </c>
      <c r="K7141" s="33" t="s">
        <v>2281</v>
      </c>
      <c r="L7141" s="33" t="s">
        <v>10014</v>
      </c>
      <c r="M7141" s="1" t="s">
        <v>48552</v>
      </c>
      <c r="N7141" s="33" t="s">
        <v>20</v>
      </c>
      <c r="O7141" s="33" t="s">
        <v>10015</v>
      </c>
      <c r="P7141" s="33" t="s">
        <v>947</v>
      </c>
      <c r="Q7141" s="33" t="s">
        <v>29986</v>
      </c>
      <c r="R7141" s="39" t="s">
        <v>10016</v>
      </c>
      <c r="S7141" s="33" t="s">
        <v>901</v>
      </c>
      <c r="T7141" s="33" t="s">
        <v>21</v>
      </c>
      <c r="U7141" s="33" t="s">
        <v>26682</v>
      </c>
      <c r="AA7141" s="33" t="s">
        <v>42844</v>
      </c>
      <c r="AB7141" s="33">
        <v>1304</v>
      </c>
      <c r="AC7141" s="103">
        <v>14199</v>
      </c>
    </row>
    <row r="7142" spans="1:29" ht="13" customHeight="1" x14ac:dyDescent="0.2">
      <c r="A7142" s="1" t="s">
        <v>10007</v>
      </c>
      <c r="B7142" s="33">
        <v>52</v>
      </c>
      <c r="C7142" s="33" t="s">
        <v>13</v>
      </c>
      <c r="D7142" s="1" t="s">
        <v>23</v>
      </c>
      <c r="F7142" s="94">
        <v>41715</v>
      </c>
      <c r="G7142" s="33" t="s">
        <v>10008</v>
      </c>
      <c r="H7142" s="33" t="s">
        <v>8480</v>
      </c>
      <c r="I7142" s="33" t="s">
        <v>159</v>
      </c>
      <c r="J7142" s="62" t="s">
        <v>10009</v>
      </c>
      <c r="K7142" s="33" t="s">
        <v>8482</v>
      </c>
      <c r="L7142" s="33" t="s">
        <v>10010</v>
      </c>
      <c r="M7142" s="1" t="s">
        <v>46443</v>
      </c>
      <c r="N7142" s="33" t="s">
        <v>20</v>
      </c>
      <c r="O7142" s="33" t="s">
        <v>10011</v>
      </c>
      <c r="P7142" s="33" t="s">
        <v>504</v>
      </c>
      <c r="Q7142" s="33" t="s">
        <v>29986</v>
      </c>
      <c r="R7142" s="39" t="str">
        <f>HYPERLINK("http://www.ajc.com/news/news/local/man-shot-and-killed-by-forsyth-county-deputies/nfFC8/","http://www.ajc.com/news/news/local/man-shot-and-killed-by-forsyth-county-deputies/nfFC8/")</f>
        <v>http://www.ajc.com/news/news/local/man-shot-and-killed-by-forsyth-county-deputies/nfFC8/</v>
      </c>
      <c r="S7142" s="33" t="s">
        <v>93</v>
      </c>
      <c r="T7142" s="33" t="s">
        <v>21</v>
      </c>
      <c r="U7142" s="33" t="s">
        <v>26689</v>
      </c>
      <c r="AA7142" s="33" t="s">
        <v>42844</v>
      </c>
      <c r="AB7142" s="33">
        <v>1303</v>
      </c>
      <c r="AC7142" s="103">
        <v>14201</v>
      </c>
    </row>
    <row r="7143" spans="1:29" ht="13" customHeight="1" x14ac:dyDescent="0.2">
      <c r="A7143" s="33" t="s">
        <v>10002</v>
      </c>
      <c r="B7143" s="33">
        <v>26</v>
      </c>
      <c r="C7143" s="33" t="s">
        <v>13</v>
      </c>
      <c r="D7143" s="33" t="s">
        <v>78</v>
      </c>
      <c r="E7143" s="33" t="s">
        <v>10003</v>
      </c>
      <c r="F7143" s="94">
        <v>41715</v>
      </c>
      <c r="G7143" s="33" t="s">
        <v>10004</v>
      </c>
      <c r="H7143" s="33" t="s">
        <v>671</v>
      </c>
      <c r="I7143" s="33" t="s">
        <v>66</v>
      </c>
      <c r="J7143" s="62" t="s">
        <v>6226</v>
      </c>
      <c r="K7143" s="33" t="s">
        <v>512</v>
      </c>
      <c r="L7143" s="33" t="s">
        <v>672</v>
      </c>
      <c r="M7143" s="1" t="s">
        <v>45992</v>
      </c>
      <c r="N7143" s="33" t="s">
        <v>20</v>
      </c>
      <c r="O7143" s="33" t="s">
        <v>10005</v>
      </c>
      <c r="P7143" s="33" t="s">
        <v>947</v>
      </c>
      <c r="Q7143" s="33" t="s">
        <v>29986</v>
      </c>
      <c r="R7143" s="39" t="s">
        <v>10006</v>
      </c>
      <c r="S7143" s="33" t="s">
        <v>509</v>
      </c>
      <c r="T7143" s="33" t="s">
        <v>45897</v>
      </c>
      <c r="U7143" s="51" t="s">
        <v>49804</v>
      </c>
      <c r="AA7143" s="33" t="s">
        <v>42842</v>
      </c>
      <c r="AB7143" s="33">
        <v>1305</v>
      </c>
      <c r="AC7143" s="103">
        <v>14200</v>
      </c>
    </row>
    <row r="7144" spans="1:29" ht="13" customHeight="1" x14ac:dyDescent="0.2">
      <c r="A7144" s="33" t="s">
        <v>10036</v>
      </c>
      <c r="B7144" s="91">
        <v>38</v>
      </c>
      <c r="C7144" s="33" t="s">
        <v>13</v>
      </c>
      <c r="D7144" s="33" t="s">
        <v>30</v>
      </c>
      <c r="F7144" s="94">
        <v>41714</v>
      </c>
      <c r="G7144" s="33" t="s">
        <v>10037</v>
      </c>
      <c r="H7144" s="33" t="s">
        <v>863</v>
      </c>
      <c r="I7144" s="33" t="s">
        <v>177</v>
      </c>
      <c r="J7144" s="62" t="s">
        <v>7660</v>
      </c>
      <c r="K7144" s="33" t="s">
        <v>430</v>
      </c>
      <c r="L7144" s="33" t="s">
        <v>4548</v>
      </c>
      <c r="M7144" s="1" t="s">
        <v>46140</v>
      </c>
      <c r="N7144" s="33" t="s">
        <v>20</v>
      </c>
      <c r="O7144" s="33" t="s">
        <v>10038</v>
      </c>
      <c r="P7144" s="33" t="s">
        <v>26650</v>
      </c>
      <c r="Q7144" s="33" t="s">
        <v>26656</v>
      </c>
      <c r="R7144" s="39" t="s">
        <v>9159</v>
      </c>
      <c r="S7144" s="33" t="s">
        <v>509</v>
      </c>
      <c r="T7144" s="33" t="s">
        <v>21</v>
      </c>
      <c r="U7144" s="33" t="s">
        <v>26689</v>
      </c>
      <c r="AA7144" s="33" t="s">
        <v>42844</v>
      </c>
      <c r="AB7144" s="33">
        <v>1298</v>
      </c>
      <c r="AC7144" s="103">
        <v>14192</v>
      </c>
    </row>
    <row r="7145" spans="1:29" ht="13" customHeight="1" x14ac:dyDescent="0.2">
      <c r="A7145" s="33" t="s">
        <v>10022</v>
      </c>
      <c r="B7145" s="33">
        <v>47</v>
      </c>
      <c r="C7145" s="33" t="s">
        <v>13</v>
      </c>
      <c r="D7145" s="33" t="s">
        <v>78</v>
      </c>
      <c r="E7145" s="33" t="s">
        <v>10023</v>
      </c>
      <c r="F7145" s="94">
        <v>41714</v>
      </c>
      <c r="G7145" s="33" t="s">
        <v>10024</v>
      </c>
      <c r="H7145" s="33" t="s">
        <v>10025</v>
      </c>
      <c r="I7145" s="33" t="s">
        <v>366</v>
      </c>
      <c r="J7145" s="62" t="s">
        <v>10026</v>
      </c>
      <c r="K7145" s="33" t="s">
        <v>10027</v>
      </c>
      <c r="L7145" s="33" t="s">
        <v>10028</v>
      </c>
      <c r="M7145" s="1" t="s">
        <v>46655</v>
      </c>
      <c r="N7145" s="33" t="s">
        <v>20</v>
      </c>
      <c r="O7145" s="33" t="s">
        <v>10029</v>
      </c>
      <c r="P7145" s="33" t="s">
        <v>504</v>
      </c>
      <c r="Q7145" s="33" t="s">
        <v>29986</v>
      </c>
      <c r="R7145" s="39" t="s">
        <v>10030</v>
      </c>
      <c r="S7145" s="33" t="s">
        <v>509</v>
      </c>
      <c r="T7145" s="33" t="s">
        <v>21</v>
      </c>
      <c r="U7145" s="33" t="s">
        <v>26689</v>
      </c>
      <c r="AA7145" s="33" t="s">
        <v>42844</v>
      </c>
      <c r="AB7145" s="33">
        <v>1299</v>
      </c>
      <c r="AC7145" s="103">
        <v>14196</v>
      </c>
    </row>
    <row r="7146" spans="1:29" ht="13" customHeight="1" x14ac:dyDescent="0.2">
      <c r="A7146" s="1" t="s">
        <v>10031</v>
      </c>
      <c r="B7146" s="33">
        <v>50</v>
      </c>
      <c r="C7146" s="33" t="s">
        <v>13</v>
      </c>
      <c r="D7146" s="1" t="s">
        <v>23</v>
      </c>
      <c r="F7146" s="94">
        <v>41714</v>
      </c>
      <c r="G7146" s="33" t="s">
        <v>10032</v>
      </c>
      <c r="H7146" s="33" t="s">
        <v>5977</v>
      </c>
      <c r="I7146" s="33" t="s">
        <v>249</v>
      </c>
      <c r="J7146" s="62" t="s">
        <v>10033</v>
      </c>
      <c r="K7146" s="33" t="s">
        <v>524</v>
      </c>
      <c r="L7146" s="33" t="s">
        <v>525</v>
      </c>
      <c r="M7146" s="1" t="s">
        <v>48881</v>
      </c>
      <c r="N7146" s="33" t="s">
        <v>20</v>
      </c>
      <c r="O7146" s="33" t="s">
        <v>10034</v>
      </c>
      <c r="P7146" s="33" t="s">
        <v>947</v>
      </c>
      <c r="Q7146" s="33" t="s">
        <v>29986</v>
      </c>
      <c r="R7146" s="39" t="s">
        <v>10035</v>
      </c>
      <c r="S7146" s="33" t="s">
        <v>22</v>
      </c>
      <c r="T7146" s="33" t="s">
        <v>21</v>
      </c>
      <c r="U7146" s="33" t="s">
        <v>26689</v>
      </c>
      <c r="AA7146" s="33" t="s">
        <v>42843</v>
      </c>
      <c r="AB7146" s="33">
        <v>1300</v>
      </c>
      <c r="AC7146" s="103">
        <v>14195</v>
      </c>
    </row>
    <row r="7147" spans="1:29" ht="13" customHeight="1" x14ac:dyDescent="0.2">
      <c r="A7147" s="33" t="s">
        <v>10017</v>
      </c>
      <c r="B7147" s="33">
        <v>51</v>
      </c>
      <c r="C7147" s="33" t="s">
        <v>13</v>
      </c>
      <c r="D7147" s="33" t="s">
        <v>14</v>
      </c>
      <c r="E7147" s="33" t="s">
        <v>10018</v>
      </c>
      <c r="F7147" s="94">
        <v>41714</v>
      </c>
      <c r="G7147" s="33" t="s">
        <v>10019</v>
      </c>
      <c r="H7147" s="33" t="s">
        <v>1685</v>
      </c>
      <c r="I7147" s="33" t="s">
        <v>55</v>
      </c>
      <c r="J7147" s="62" t="s">
        <v>4031</v>
      </c>
      <c r="K7147" s="33" t="s">
        <v>1049</v>
      </c>
      <c r="L7147" s="33" t="s">
        <v>4032</v>
      </c>
      <c r="M7147" s="1" t="s">
        <v>46098</v>
      </c>
      <c r="N7147" s="33" t="s">
        <v>20</v>
      </c>
      <c r="O7147" s="33" t="s">
        <v>10020</v>
      </c>
      <c r="P7147" s="33" t="s">
        <v>947</v>
      </c>
      <c r="Q7147" s="33" t="s">
        <v>29986</v>
      </c>
      <c r="R7147" s="39" t="s">
        <v>10021</v>
      </c>
      <c r="S7147" s="33" t="s">
        <v>93</v>
      </c>
      <c r="T7147" s="33" t="s">
        <v>21</v>
      </c>
      <c r="U7147" s="33" t="s">
        <v>26505</v>
      </c>
      <c r="AA7147" s="33" t="s">
        <v>42842</v>
      </c>
      <c r="AB7147" s="33">
        <v>1301</v>
      </c>
      <c r="AC7147" s="103">
        <v>14194</v>
      </c>
    </row>
    <row r="7148" spans="1:29" ht="13" customHeight="1" x14ac:dyDescent="0.2">
      <c r="A7148" s="33" t="s">
        <v>10039</v>
      </c>
      <c r="B7148" s="33">
        <v>28</v>
      </c>
      <c r="C7148" s="33" t="s">
        <v>13</v>
      </c>
      <c r="D7148" s="33" t="s">
        <v>30</v>
      </c>
      <c r="E7148" s="33" t="s">
        <v>10040</v>
      </c>
      <c r="F7148" s="94">
        <v>41714</v>
      </c>
      <c r="G7148" s="33" t="s">
        <v>10041</v>
      </c>
      <c r="H7148" s="33" t="s">
        <v>944</v>
      </c>
      <c r="I7148" s="33" t="s">
        <v>62</v>
      </c>
      <c r="J7148" s="62" t="s">
        <v>10042</v>
      </c>
      <c r="K7148" s="33" t="s">
        <v>2391</v>
      </c>
      <c r="L7148" s="33" t="s">
        <v>10043</v>
      </c>
      <c r="M7148" s="1" t="s">
        <v>48596</v>
      </c>
      <c r="N7148" s="33" t="s">
        <v>20</v>
      </c>
      <c r="O7148" s="33" t="s">
        <v>10044</v>
      </c>
      <c r="P7148" s="33" t="s">
        <v>45771</v>
      </c>
      <c r="Q7148" s="33" t="s">
        <v>29986</v>
      </c>
      <c r="R7148" s="39" t="s">
        <v>10045</v>
      </c>
      <c r="S7148" s="33" t="s">
        <v>93</v>
      </c>
      <c r="T7148" s="33" t="s">
        <v>45897</v>
      </c>
      <c r="U7148" s="51" t="s">
        <v>49804</v>
      </c>
      <c r="AA7148" s="33" t="s">
        <v>42844</v>
      </c>
      <c r="AB7148" s="33">
        <v>1302</v>
      </c>
      <c r="AC7148" s="103">
        <v>14193</v>
      </c>
    </row>
    <row r="7149" spans="1:29" ht="13" customHeight="1" x14ac:dyDescent="0.2">
      <c r="A7149" s="33" t="s">
        <v>10046</v>
      </c>
      <c r="B7149" s="33">
        <v>36</v>
      </c>
      <c r="C7149" s="33" t="s">
        <v>13</v>
      </c>
      <c r="D7149" s="33" t="s">
        <v>30</v>
      </c>
      <c r="E7149" s="33" t="s">
        <v>10047</v>
      </c>
      <c r="F7149" s="94">
        <v>41712</v>
      </c>
      <c r="G7149" s="33" t="s">
        <v>10048</v>
      </c>
      <c r="H7149" s="33" t="s">
        <v>10049</v>
      </c>
      <c r="I7149" s="33" t="s">
        <v>281</v>
      </c>
      <c r="J7149" s="62" t="s">
        <v>10050</v>
      </c>
      <c r="K7149" s="33" t="s">
        <v>524</v>
      </c>
      <c r="L7149" s="33" t="s">
        <v>10051</v>
      </c>
      <c r="M7149" s="1" t="s">
        <v>46917</v>
      </c>
      <c r="N7149" s="33" t="s">
        <v>20</v>
      </c>
      <c r="O7149" s="33" t="s">
        <v>10052</v>
      </c>
      <c r="P7149" s="33" t="s">
        <v>947</v>
      </c>
      <c r="Q7149" s="33" t="s">
        <v>29986</v>
      </c>
      <c r="R7149" s="39" t="s">
        <v>10053</v>
      </c>
      <c r="S7149" s="33" t="s">
        <v>93</v>
      </c>
      <c r="T7149" s="33" t="s">
        <v>21</v>
      </c>
      <c r="U7149" s="33" t="s">
        <v>26689</v>
      </c>
      <c r="AA7149" s="33" t="s">
        <v>42843</v>
      </c>
      <c r="AB7149" s="33">
        <v>1296</v>
      </c>
      <c r="AC7149" s="103">
        <v>14189</v>
      </c>
    </row>
    <row r="7150" spans="1:29" ht="13" customHeight="1" x14ac:dyDescent="0.2">
      <c r="A7150" s="33" t="s">
        <v>10054</v>
      </c>
      <c r="B7150" s="33">
        <v>60</v>
      </c>
      <c r="C7150" s="33" t="s">
        <v>13</v>
      </c>
      <c r="D7150" s="33" t="s">
        <v>30</v>
      </c>
      <c r="E7150" s="33" t="s">
        <v>10055</v>
      </c>
      <c r="F7150" s="94">
        <v>41712</v>
      </c>
      <c r="G7150" s="33" t="s">
        <v>10056</v>
      </c>
      <c r="H7150" s="33" t="s">
        <v>6979</v>
      </c>
      <c r="I7150" s="33" t="s">
        <v>55</v>
      </c>
      <c r="J7150" s="62" t="s">
        <v>6980</v>
      </c>
      <c r="K7150" s="33" t="s">
        <v>44</v>
      </c>
      <c r="L7150" s="33" t="s">
        <v>10057</v>
      </c>
      <c r="M7150" s="1" t="s">
        <v>48597</v>
      </c>
      <c r="N7150" s="33" t="s">
        <v>20</v>
      </c>
      <c r="O7150" s="33" t="s">
        <v>10058</v>
      </c>
      <c r="P7150" s="33" t="s">
        <v>504</v>
      </c>
      <c r="Q7150" s="33" t="s">
        <v>29986</v>
      </c>
      <c r="R7150" s="39" t="str">
        <f>HYPERLINK("http://www.firstcoastnews.com/story/news/crime/2014/03/15/lake-city-killed-police/6457449/","http://www.firstcoastnews.com/story/news/crime/2014/03/15/lake-city-killed-police/6457449/")</f>
        <v>http://www.firstcoastnews.com/story/news/crime/2014/03/15/lake-city-killed-police/6457449/</v>
      </c>
      <c r="S7150" s="33" t="s">
        <v>93</v>
      </c>
      <c r="T7150" s="33" t="s">
        <v>21</v>
      </c>
      <c r="U7150" s="33" t="s">
        <v>26689</v>
      </c>
      <c r="AA7150" s="33" t="s">
        <v>42843</v>
      </c>
      <c r="AB7150" s="33">
        <v>1297</v>
      </c>
      <c r="AC7150" s="103">
        <v>14188</v>
      </c>
    </row>
    <row r="7151" spans="1:29" ht="13" customHeight="1" x14ac:dyDescent="0.2">
      <c r="A7151" s="1" t="s">
        <v>10063</v>
      </c>
      <c r="B7151" s="33">
        <v>60</v>
      </c>
      <c r="C7151" s="33" t="s">
        <v>13</v>
      </c>
      <c r="D7151" s="1" t="s">
        <v>23</v>
      </c>
      <c r="F7151" s="94">
        <v>41711</v>
      </c>
      <c r="G7151" s="33" t="s">
        <v>10064</v>
      </c>
      <c r="H7151" s="33" t="s">
        <v>10065</v>
      </c>
      <c r="I7151" s="33" t="s">
        <v>38</v>
      </c>
      <c r="J7151" s="62" t="s">
        <v>10066</v>
      </c>
      <c r="K7151" s="33" t="s">
        <v>6907</v>
      </c>
      <c r="L7151" s="33" t="s">
        <v>10067</v>
      </c>
      <c r="M7151" s="1" t="s">
        <v>47604</v>
      </c>
      <c r="N7151" s="33" t="s">
        <v>20</v>
      </c>
      <c r="O7151" s="33" t="s">
        <v>10068</v>
      </c>
      <c r="P7151" s="33" t="s">
        <v>947</v>
      </c>
      <c r="Q7151" s="33" t="s">
        <v>29986</v>
      </c>
      <c r="R7151" s="39" t="s">
        <v>10069</v>
      </c>
      <c r="S7151" s="33" t="s">
        <v>509</v>
      </c>
      <c r="T7151" s="33" t="s">
        <v>21</v>
      </c>
      <c r="U7151" s="33" t="s">
        <v>26689</v>
      </c>
      <c r="AA7151" s="33" t="s">
        <v>42844</v>
      </c>
      <c r="AB7151" s="33">
        <v>1294</v>
      </c>
      <c r="AC7151" s="103">
        <v>14183</v>
      </c>
    </row>
    <row r="7152" spans="1:29" ht="13" customHeight="1" x14ac:dyDescent="0.2">
      <c r="A7152" s="33" t="s">
        <v>10059</v>
      </c>
      <c r="B7152" s="33">
        <v>26</v>
      </c>
      <c r="C7152" s="33" t="s">
        <v>13</v>
      </c>
      <c r="D7152" s="33" t="s">
        <v>41</v>
      </c>
      <c r="F7152" s="94">
        <v>41711</v>
      </c>
      <c r="G7152" s="33" t="s">
        <v>10060</v>
      </c>
      <c r="H7152" s="33" t="s">
        <v>581</v>
      </c>
      <c r="I7152" s="33" t="s">
        <v>111</v>
      </c>
      <c r="J7152" s="62" t="s">
        <v>5835</v>
      </c>
      <c r="K7152" s="33" t="s">
        <v>582</v>
      </c>
      <c r="L7152" s="33" t="s">
        <v>583</v>
      </c>
      <c r="M7152" s="1" t="s">
        <v>45935</v>
      </c>
      <c r="N7152" s="33" t="s">
        <v>20</v>
      </c>
      <c r="O7152" s="33" t="s">
        <v>10061</v>
      </c>
      <c r="P7152" s="33" t="s">
        <v>947</v>
      </c>
      <c r="Q7152" s="33" t="s">
        <v>29986</v>
      </c>
      <c r="R7152" s="39" t="s">
        <v>10062</v>
      </c>
      <c r="S7152" s="33" t="s">
        <v>509</v>
      </c>
      <c r="T7152" s="33" t="s">
        <v>45897</v>
      </c>
      <c r="U7152" s="51" t="s">
        <v>49804</v>
      </c>
      <c r="AA7152" s="33" t="s">
        <v>42844</v>
      </c>
      <c r="AB7152" s="33">
        <v>1295</v>
      </c>
      <c r="AC7152" s="103">
        <v>14184</v>
      </c>
    </row>
    <row r="7153" spans="1:29" ht="13" customHeight="1" x14ac:dyDescent="0.2">
      <c r="A7153" s="33" t="s">
        <v>10070</v>
      </c>
      <c r="B7153" s="33">
        <v>25</v>
      </c>
      <c r="C7153" s="33" t="s">
        <v>13</v>
      </c>
      <c r="D7153" s="33" t="s">
        <v>30</v>
      </c>
      <c r="F7153" s="94">
        <v>41710</v>
      </c>
      <c r="G7153" s="33" t="s">
        <v>10071</v>
      </c>
      <c r="H7153" s="33" t="s">
        <v>2651</v>
      </c>
      <c r="I7153" s="33" t="s">
        <v>38</v>
      </c>
      <c r="J7153" s="62">
        <v>92346</v>
      </c>
      <c r="K7153" s="33" t="s">
        <v>287</v>
      </c>
      <c r="L7153" s="33" t="s">
        <v>288</v>
      </c>
      <c r="M7153" s="1" t="s">
        <v>45919</v>
      </c>
      <c r="N7153" s="33" t="s">
        <v>20</v>
      </c>
      <c r="O7153" s="33" t="s">
        <v>10072</v>
      </c>
      <c r="Q7153" s="33" t="s">
        <v>29986</v>
      </c>
      <c r="R7153" s="39" t="s">
        <v>10073</v>
      </c>
      <c r="S7153" s="33" t="s">
        <v>22</v>
      </c>
      <c r="T7153" s="33" t="s">
        <v>21</v>
      </c>
      <c r="U7153" s="33" t="s">
        <v>26497</v>
      </c>
      <c r="AA7153" s="33" t="s">
        <v>42844</v>
      </c>
      <c r="AB7153" s="33">
        <v>1293</v>
      </c>
      <c r="AC7153" s="103"/>
    </row>
    <row r="7154" spans="1:29" ht="13" customHeight="1" x14ac:dyDescent="0.2">
      <c r="A7154" s="33" t="s">
        <v>10074</v>
      </c>
      <c r="B7154" s="33">
        <v>38</v>
      </c>
      <c r="C7154" s="33" t="s">
        <v>13</v>
      </c>
      <c r="D7154" s="33" t="s">
        <v>30</v>
      </c>
      <c r="E7154" s="33" t="s">
        <v>10075</v>
      </c>
      <c r="F7154" s="94">
        <v>41710</v>
      </c>
      <c r="G7154" s="33" t="s">
        <v>10076</v>
      </c>
      <c r="H7154" s="33" t="s">
        <v>1794</v>
      </c>
      <c r="I7154" s="33" t="s">
        <v>337</v>
      </c>
      <c r="J7154" s="62" t="s">
        <v>10077</v>
      </c>
      <c r="K7154" s="33" t="s">
        <v>10078</v>
      </c>
      <c r="L7154" s="33" t="s">
        <v>36712</v>
      </c>
      <c r="M7154" s="1" t="s">
        <v>48598</v>
      </c>
      <c r="N7154" s="33" t="s">
        <v>20</v>
      </c>
      <c r="O7154" s="33" t="s">
        <v>10079</v>
      </c>
      <c r="P7154" s="33" t="s">
        <v>947</v>
      </c>
      <c r="Q7154" s="33" t="s">
        <v>29986</v>
      </c>
      <c r="R7154" s="39" t="s">
        <v>10080</v>
      </c>
      <c r="S7154" s="33" t="s">
        <v>22</v>
      </c>
      <c r="T7154" s="33" t="s">
        <v>21</v>
      </c>
      <c r="U7154" s="33" t="s">
        <v>26689</v>
      </c>
      <c r="AA7154" s="33" t="s">
        <v>42843</v>
      </c>
      <c r="AB7154" s="33">
        <v>1292</v>
      </c>
      <c r="AC7154" s="103">
        <v>14181</v>
      </c>
    </row>
    <row r="7155" spans="1:29" ht="13" customHeight="1" x14ac:dyDescent="0.2">
      <c r="A7155" s="33" t="s">
        <v>10081</v>
      </c>
      <c r="B7155" s="33">
        <v>49</v>
      </c>
      <c r="C7155" s="33" t="s">
        <v>13</v>
      </c>
      <c r="D7155" s="33" t="s">
        <v>30</v>
      </c>
      <c r="E7155" s="33" t="s">
        <v>10082</v>
      </c>
      <c r="F7155" s="94">
        <v>41710</v>
      </c>
      <c r="G7155" s="33" t="s">
        <v>10083</v>
      </c>
      <c r="H7155" s="33" t="s">
        <v>1455</v>
      </c>
      <c r="I7155" s="33" t="s">
        <v>105</v>
      </c>
      <c r="J7155" s="62" t="s">
        <v>10084</v>
      </c>
      <c r="K7155" s="33" t="s">
        <v>1457</v>
      </c>
      <c r="L7155" s="33" t="s">
        <v>15980</v>
      </c>
      <c r="M7155" s="1" t="s">
        <v>46371</v>
      </c>
      <c r="N7155" s="33" t="s">
        <v>20</v>
      </c>
      <c r="O7155" s="33" t="s">
        <v>10085</v>
      </c>
      <c r="P7155" s="33" t="s">
        <v>504</v>
      </c>
      <c r="Q7155" s="33" t="s">
        <v>29986</v>
      </c>
      <c r="R7155" s="39" t="s">
        <v>10086</v>
      </c>
      <c r="S7155" s="33" t="s">
        <v>509</v>
      </c>
      <c r="T7155" s="33" t="s">
        <v>21</v>
      </c>
      <c r="U7155" s="33" t="s">
        <v>26689</v>
      </c>
      <c r="AA7155" s="33" t="s">
        <v>42844</v>
      </c>
      <c r="AB7155" s="33">
        <v>1291</v>
      </c>
      <c r="AC7155" s="103">
        <v>14182</v>
      </c>
    </row>
    <row r="7156" spans="1:29" ht="13" customHeight="1" x14ac:dyDescent="0.2">
      <c r="A7156" s="33" t="s">
        <v>10093</v>
      </c>
      <c r="B7156" s="33">
        <v>53</v>
      </c>
      <c r="C7156" s="33" t="s">
        <v>13</v>
      </c>
      <c r="D7156" s="33" t="s">
        <v>30</v>
      </c>
      <c r="E7156" s="33" t="s">
        <v>10094</v>
      </c>
      <c r="F7156" s="94">
        <v>41709</v>
      </c>
      <c r="G7156" s="33" t="s">
        <v>10095</v>
      </c>
      <c r="H7156" s="33" t="s">
        <v>831</v>
      </c>
      <c r="I7156" s="33" t="s">
        <v>293</v>
      </c>
      <c r="J7156" s="62" t="s">
        <v>10096</v>
      </c>
      <c r="K7156" s="33" t="s">
        <v>1655</v>
      </c>
      <c r="L7156" s="33" t="s">
        <v>10097</v>
      </c>
      <c r="M7156" s="1" t="s">
        <v>48599</v>
      </c>
      <c r="N7156" s="33" t="s">
        <v>20</v>
      </c>
      <c r="O7156" s="33" t="s">
        <v>10098</v>
      </c>
      <c r="P7156" s="33" t="s">
        <v>504</v>
      </c>
      <c r="Q7156" s="33" t="s">
        <v>29986</v>
      </c>
      <c r="R7156" s="39" t="s">
        <v>10099</v>
      </c>
      <c r="S7156" s="33" t="s">
        <v>93</v>
      </c>
      <c r="T7156" s="33" t="s">
        <v>21</v>
      </c>
      <c r="U7156" s="33" t="s">
        <v>26682</v>
      </c>
      <c r="AA7156" s="33" t="s">
        <v>42842</v>
      </c>
      <c r="AB7156" s="33">
        <v>1289</v>
      </c>
      <c r="AC7156" s="103">
        <v>14179</v>
      </c>
    </row>
    <row r="7157" spans="1:29" ht="13" customHeight="1" x14ac:dyDescent="0.2">
      <c r="A7157" s="33" t="s">
        <v>10087</v>
      </c>
      <c r="B7157" s="33" t="s">
        <v>22</v>
      </c>
      <c r="C7157" s="33" t="s">
        <v>13</v>
      </c>
      <c r="D7157" s="33" t="s">
        <v>30</v>
      </c>
      <c r="F7157" s="94">
        <v>41709</v>
      </c>
      <c r="G7157" s="33" t="s">
        <v>10088</v>
      </c>
      <c r="H7157" s="33" t="s">
        <v>10089</v>
      </c>
      <c r="I7157" s="33" t="s">
        <v>55</v>
      </c>
      <c r="J7157" s="62" t="s">
        <v>10090</v>
      </c>
      <c r="K7157" s="33" t="s">
        <v>106</v>
      </c>
      <c r="L7157" s="33" t="s">
        <v>107</v>
      </c>
      <c r="M7157" s="1" t="s">
        <v>48600</v>
      </c>
      <c r="N7157" s="33" t="s">
        <v>20</v>
      </c>
      <c r="O7157" s="33" t="s">
        <v>10091</v>
      </c>
      <c r="P7157" s="33" t="s">
        <v>504</v>
      </c>
      <c r="Q7157" s="33" t="s">
        <v>29986</v>
      </c>
      <c r="R7157" s="39" t="s">
        <v>10092</v>
      </c>
      <c r="S7157" s="33" t="s">
        <v>22</v>
      </c>
      <c r="T7157" s="33" t="s">
        <v>45897</v>
      </c>
      <c r="U7157" s="33" t="s">
        <v>39851</v>
      </c>
      <c r="AA7157" s="33" t="s">
        <v>42843</v>
      </c>
      <c r="AB7157" s="33">
        <v>1290</v>
      </c>
      <c r="AC7157" s="103">
        <v>14178</v>
      </c>
    </row>
    <row r="7158" spans="1:29" ht="13" customHeight="1" x14ac:dyDescent="0.2">
      <c r="A7158" s="33" t="s">
        <v>10126</v>
      </c>
      <c r="B7158" s="33">
        <v>23</v>
      </c>
      <c r="C7158" s="33" t="s">
        <v>13</v>
      </c>
      <c r="D7158" s="33" t="s">
        <v>30</v>
      </c>
      <c r="E7158" s="33" t="s">
        <v>10127</v>
      </c>
      <c r="F7158" s="94">
        <v>41708</v>
      </c>
      <c r="G7158" s="33" t="s">
        <v>10128</v>
      </c>
      <c r="H7158" s="33" t="s">
        <v>10129</v>
      </c>
      <c r="I7158" s="33" t="s">
        <v>336</v>
      </c>
      <c r="J7158" s="62" t="s">
        <v>10130</v>
      </c>
      <c r="K7158" s="33" t="s">
        <v>971</v>
      </c>
      <c r="L7158" s="33" t="s">
        <v>6815</v>
      </c>
      <c r="M7158" s="1" t="s">
        <v>46263</v>
      </c>
      <c r="N7158" s="33" t="s">
        <v>20</v>
      </c>
      <c r="O7158" s="33" t="s">
        <v>10131</v>
      </c>
      <c r="P7158" s="33" t="s">
        <v>947</v>
      </c>
      <c r="Q7158" s="33" t="s">
        <v>29986</v>
      </c>
      <c r="R7158" s="39" t="s">
        <v>10132</v>
      </c>
      <c r="S7158" s="33" t="s">
        <v>93</v>
      </c>
      <c r="T7158" s="33" t="s">
        <v>21</v>
      </c>
      <c r="U7158" s="33" t="s">
        <v>26689</v>
      </c>
      <c r="AA7158" s="33" t="s">
        <v>42843</v>
      </c>
      <c r="AB7158" s="33">
        <v>1284</v>
      </c>
      <c r="AC7158" s="103">
        <v>14174</v>
      </c>
    </row>
    <row r="7159" spans="1:29" ht="13" customHeight="1" x14ac:dyDescent="0.2">
      <c r="A7159" s="33" t="s">
        <v>10103</v>
      </c>
      <c r="B7159" s="33">
        <v>25</v>
      </c>
      <c r="C7159" s="33" t="s">
        <v>13</v>
      </c>
      <c r="D7159" s="33" t="s">
        <v>41</v>
      </c>
      <c r="E7159" s="33" t="s">
        <v>10104</v>
      </c>
      <c r="F7159" s="94">
        <v>41708</v>
      </c>
      <c r="G7159" s="33" t="s">
        <v>10105</v>
      </c>
      <c r="H7159" s="33" t="s">
        <v>3572</v>
      </c>
      <c r="I7159" s="33" t="s">
        <v>111</v>
      </c>
      <c r="J7159" s="62" t="s">
        <v>10106</v>
      </c>
      <c r="K7159" s="33" t="s">
        <v>582</v>
      </c>
      <c r="L7159" s="33" t="s">
        <v>10107</v>
      </c>
      <c r="M7159" s="1" t="s">
        <v>45998</v>
      </c>
      <c r="N7159" s="33" t="s">
        <v>20</v>
      </c>
      <c r="O7159" s="33" t="s">
        <v>10108</v>
      </c>
      <c r="P7159" s="33" t="s">
        <v>947</v>
      </c>
      <c r="Q7159" s="33" t="s">
        <v>29986</v>
      </c>
      <c r="R7159" s="39" t="s">
        <v>10109</v>
      </c>
      <c r="S7159" s="33" t="s">
        <v>93</v>
      </c>
      <c r="T7159" s="33" t="s">
        <v>21</v>
      </c>
      <c r="U7159" s="33" t="s">
        <v>26682</v>
      </c>
      <c r="AA7159" s="33" t="s">
        <v>42844</v>
      </c>
      <c r="AB7159" s="33">
        <v>1287</v>
      </c>
      <c r="AC7159" s="103">
        <v>14176</v>
      </c>
    </row>
    <row r="7160" spans="1:29" ht="13" customHeight="1" x14ac:dyDescent="0.2">
      <c r="A7160" s="1" t="s">
        <v>2989</v>
      </c>
      <c r="B7160" s="33">
        <v>30</v>
      </c>
      <c r="C7160" s="33" t="s">
        <v>13</v>
      </c>
      <c r="D7160" s="1" t="s">
        <v>23</v>
      </c>
      <c r="F7160" s="94">
        <v>41708</v>
      </c>
      <c r="G7160" s="33" t="s">
        <v>10110</v>
      </c>
      <c r="H7160" s="33" t="s">
        <v>412</v>
      </c>
      <c r="I7160" s="33" t="s">
        <v>50</v>
      </c>
      <c r="J7160" s="62" t="s">
        <v>10111</v>
      </c>
      <c r="K7160" s="33" t="s">
        <v>1054</v>
      </c>
      <c r="L7160" s="33" t="s">
        <v>4345</v>
      </c>
      <c r="M7160" s="1" t="s">
        <v>46425</v>
      </c>
      <c r="N7160" s="33" t="s">
        <v>20</v>
      </c>
      <c r="O7160" s="33" t="s">
        <v>10112</v>
      </c>
      <c r="P7160" s="33" t="s">
        <v>947</v>
      </c>
      <c r="Q7160" s="33" t="s">
        <v>29986</v>
      </c>
      <c r="R7160" s="39" t="s">
        <v>10113</v>
      </c>
      <c r="S7160" s="33" t="s">
        <v>22</v>
      </c>
      <c r="T7160" s="33" t="s">
        <v>21</v>
      </c>
      <c r="U7160" s="33" t="s">
        <v>26689</v>
      </c>
      <c r="Z7160" s="33" t="s">
        <v>42353</v>
      </c>
      <c r="AA7160" s="33" t="s">
        <v>42844</v>
      </c>
      <c r="AB7160" s="33">
        <v>1283</v>
      </c>
      <c r="AC7160" s="103">
        <v>14171</v>
      </c>
    </row>
    <row r="7161" spans="1:29" ht="13" customHeight="1" x14ac:dyDescent="0.2">
      <c r="A7161" s="33" t="s">
        <v>10100</v>
      </c>
      <c r="B7161" s="33">
        <v>38</v>
      </c>
      <c r="C7161" s="33" t="s">
        <v>13</v>
      </c>
      <c r="D7161" s="33" t="s">
        <v>78</v>
      </c>
      <c r="F7161" s="94">
        <v>41708</v>
      </c>
      <c r="G7161" s="33" t="s">
        <v>10101</v>
      </c>
      <c r="H7161" s="33" t="s">
        <v>248</v>
      </c>
      <c r="I7161" s="33" t="s">
        <v>249</v>
      </c>
      <c r="J7161" s="62" t="s">
        <v>6217</v>
      </c>
      <c r="K7161" s="33" t="s">
        <v>524</v>
      </c>
      <c r="L7161" s="33" t="s">
        <v>250</v>
      </c>
      <c r="M7161" s="1" t="s">
        <v>46072</v>
      </c>
      <c r="N7161" s="33" t="s">
        <v>20</v>
      </c>
      <c r="O7161" s="33" t="s">
        <v>10102</v>
      </c>
      <c r="P7161" s="33" t="s">
        <v>947</v>
      </c>
      <c r="Q7161" s="33" t="s">
        <v>29986</v>
      </c>
      <c r="R7161"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161" s="33" t="s">
        <v>22</v>
      </c>
      <c r="T7161" s="33" t="s">
        <v>21</v>
      </c>
      <c r="U7161" s="33" t="s">
        <v>26682</v>
      </c>
      <c r="AA7161" s="33" t="s">
        <v>42844</v>
      </c>
      <c r="AB7161" s="33">
        <v>1286</v>
      </c>
      <c r="AC7161" s="103">
        <v>14175</v>
      </c>
    </row>
    <row r="7162" spans="1:29" ht="13" customHeight="1" x14ac:dyDescent="0.2">
      <c r="A7162" s="33" t="s">
        <v>10114</v>
      </c>
      <c r="B7162" s="33">
        <v>47</v>
      </c>
      <c r="C7162" s="33" t="s">
        <v>13</v>
      </c>
      <c r="D7162" s="33" t="s">
        <v>30</v>
      </c>
      <c r="E7162" s="33" t="s">
        <v>10115</v>
      </c>
      <c r="F7162" s="94">
        <v>41708</v>
      </c>
      <c r="G7162" s="33" t="s">
        <v>10116</v>
      </c>
      <c r="H7162" s="33" t="s">
        <v>10117</v>
      </c>
      <c r="I7162" s="33" t="s">
        <v>399</v>
      </c>
      <c r="J7162" s="62" t="s">
        <v>10118</v>
      </c>
      <c r="K7162" s="33" t="s">
        <v>10119</v>
      </c>
      <c r="L7162" s="33" t="s">
        <v>10120</v>
      </c>
      <c r="M7162" s="1" t="s">
        <v>46877</v>
      </c>
      <c r="N7162" s="33" t="s">
        <v>20</v>
      </c>
      <c r="O7162" s="33" t="s">
        <v>36713</v>
      </c>
      <c r="P7162" s="33" t="s">
        <v>504</v>
      </c>
      <c r="Q7162" s="33" t="s">
        <v>29986</v>
      </c>
      <c r="R7162" s="39" t="s">
        <v>10121</v>
      </c>
      <c r="S7162" s="33" t="s">
        <v>509</v>
      </c>
      <c r="T7162" s="33" t="s">
        <v>21</v>
      </c>
      <c r="U7162" s="33" t="s">
        <v>26689</v>
      </c>
      <c r="AA7162" s="33" t="s">
        <v>42844</v>
      </c>
      <c r="AB7162" s="33">
        <v>1285</v>
      </c>
      <c r="AC7162" s="103">
        <v>14173</v>
      </c>
    </row>
    <row r="7163" spans="1:29" ht="13" customHeight="1" x14ac:dyDescent="0.2">
      <c r="A7163" s="33" t="s">
        <v>10122</v>
      </c>
      <c r="B7163" s="33">
        <v>35</v>
      </c>
      <c r="C7163" s="33" t="s">
        <v>13</v>
      </c>
      <c r="D7163" s="33" t="s">
        <v>30</v>
      </c>
      <c r="F7163" s="94">
        <v>41708</v>
      </c>
      <c r="G7163" s="33" t="s">
        <v>10123</v>
      </c>
      <c r="H7163" s="33" t="s">
        <v>1857</v>
      </c>
      <c r="I7163" s="33" t="s">
        <v>465</v>
      </c>
      <c r="J7163" s="62" t="s">
        <v>10124</v>
      </c>
      <c r="K7163" s="33" t="s">
        <v>10125</v>
      </c>
      <c r="L7163" s="33" t="s">
        <v>36818</v>
      </c>
      <c r="M7163" s="1" t="s">
        <v>48953</v>
      </c>
      <c r="N7163" s="33" t="s">
        <v>20</v>
      </c>
      <c r="O7163" s="33" t="s">
        <v>18988</v>
      </c>
      <c r="P7163" s="33" t="s">
        <v>504</v>
      </c>
      <c r="Q7163" s="33" t="s">
        <v>29986</v>
      </c>
      <c r="R7163" s="39" t="s">
        <v>18989</v>
      </c>
      <c r="S7163" s="33" t="s">
        <v>93</v>
      </c>
      <c r="T7163" s="33" t="s">
        <v>45897</v>
      </c>
      <c r="U7163" s="51" t="s">
        <v>49804</v>
      </c>
      <c r="AA7163" s="33" t="s">
        <v>42844</v>
      </c>
      <c r="AB7163" s="33">
        <v>1288</v>
      </c>
      <c r="AC7163" s="103">
        <v>14172</v>
      </c>
    </row>
    <row r="7164" spans="1:29" ht="13" customHeight="1" x14ac:dyDescent="0.2">
      <c r="A7164" s="33" t="s">
        <v>10153</v>
      </c>
      <c r="B7164" s="33">
        <v>15</v>
      </c>
      <c r="C7164" s="33" t="s">
        <v>13</v>
      </c>
      <c r="D7164" s="33" t="s">
        <v>41</v>
      </c>
      <c r="E7164" s="33" t="s">
        <v>10154</v>
      </c>
      <c r="F7164" s="94">
        <v>41707</v>
      </c>
      <c r="G7164" s="33" t="s">
        <v>10155</v>
      </c>
      <c r="H7164" s="33" t="s">
        <v>547</v>
      </c>
      <c r="I7164" s="33" t="s">
        <v>66</v>
      </c>
      <c r="J7164" s="62" t="s">
        <v>10156</v>
      </c>
      <c r="K7164" s="33" t="s">
        <v>548</v>
      </c>
      <c r="L7164" s="33" t="s">
        <v>549</v>
      </c>
      <c r="M7164" s="1" t="s">
        <v>46567</v>
      </c>
      <c r="N7164" s="33" t="s">
        <v>20</v>
      </c>
      <c r="O7164" s="33" t="s">
        <v>10157</v>
      </c>
      <c r="P7164" s="33" t="s">
        <v>504</v>
      </c>
      <c r="Q7164" s="33" t="s">
        <v>29986</v>
      </c>
      <c r="R7164" s="39" t="s">
        <v>10158</v>
      </c>
      <c r="S7164" s="33" t="s">
        <v>93</v>
      </c>
      <c r="T7164" s="33" t="s">
        <v>21</v>
      </c>
      <c r="U7164" s="33" t="s">
        <v>26689</v>
      </c>
      <c r="AA7164" s="33" t="s">
        <v>42844</v>
      </c>
      <c r="AB7164" s="33">
        <v>1278</v>
      </c>
      <c r="AC7164" s="103">
        <v>14166</v>
      </c>
    </row>
    <row r="7165" spans="1:29" ht="13" customHeight="1" x14ac:dyDescent="0.2">
      <c r="A7165" s="33" t="s">
        <v>10146</v>
      </c>
      <c r="B7165" s="33">
        <v>31</v>
      </c>
      <c r="C7165" s="33" t="s">
        <v>13</v>
      </c>
      <c r="D7165" s="33" t="s">
        <v>78</v>
      </c>
      <c r="F7165" s="94">
        <v>41707</v>
      </c>
      <c r="G7165" s="33" t="s">
        <v>10147</v>
      </c>
      <c r="H7165" s="33" t="s">
        <v>10148</v>
      </c>
      <c r="I7165" s="33" t="s">
        <v>55</v>
      </c>
      <c r="J7165" s="62" t="s">
        <v>10149</v>
      </c>
      <c r="K7165" s="33" t="s">
        <v>10150</v>
      </c>
      <c r="L7165" s="33" t="s">
        <v>10151</v>
      </c>
      <c r="M7165" s="1" t="s">
        <v>46288</v>
      </c>
      <c r="N7165" s="33" t="s">
        <v>20</v>
      </c>
      <c r="O7165" s="33" t="s">
        <v>10152</v>
      </c>
      <c r="P7165" s="33" t="s">
        <v>947</v>
      </c>
      <c r="Q7165" s="33" t="s">
        <v>29986</v>
      </c>
      <c r="R7165" s="39" t="str">
        <f>HYPERLINK("http://www.newssun.com/news/article_513fe971-a208-543b-8a5c-71ff2376804d.html","http://www.newssun.com/news/article_513fe971-a208-543b-8a5c-71ff2376804d.html")</f>
        <v>http://www.newssun.com/news/article_513fe971-a208-543b-8a5c-71ff2376804d.html</v>
      </c>
      <c r="S7165" s="33" t="s">
        <v>509</v>
      </c>
      <c r="T7165" s="33" t="s">
        <v>21</v>
      </c>
      <c r="U7165" s="33" t="s">
        <v>26689</v>
      </c>
      <c r="AA7165" s="33" t="s">
        <v>42843</v>
      </c>
      <c r="AB7165" s="33">
        <v>1277</v>
      </c>
      <c r="AC7165" s="103">
        <v>14169</v>
      </c>
    </row>
    <row r="7166" spans="1:29" ht="13" customHeight="1" x14ac:dyDescent="0.2">
      <c r="A7166" s="33" t="s">
        <v>10133</v>
      </c>
      <c r="B7166" s="33">
        <v>40</v>
      </c>
      <c r="C7166" s="33" t="s">
        <v>13</v>
      </c>
      <c r="D7166" s="33" t="s">
        <v>14</v>
      </c>
      <c r="E7166" s="33" t="s">
        <v>10134</v>
      </c>
      <c r="F7166" s="94">
        <v>41707</v>
      </c>
      <c r="G7166" s="33" t="s">
        <v>10135</v>
      </c>
      <c r="H7166" s="33" t="s">
        <v>10136</v>
      </c>
      <c r="I7166" s="33" t="s">
        <v>37</v>
      </c>
      <c r="J7166" s="62" t="s">
        <v>10137</v>
      </c>
      <c r="K7166" s="33" t="s">
        <v>1176</v>
      </c>
      <c r="L7166" s="33" t="s">
        <v>10138</v>
      </c>
      <c r="M7166" s="1" t="s">
        <v>48601</v>
      </c>
      <c r="N7166" s="33" t="s">
        <v>20</v>
      </c>
      <c r="O7166" s="33" t="s">
        <v>10139</v>
      </c>
      <c r="P7166" s="33" t="s">
        <v>947</v>
      </c>
      <c r="Q7166" s="33" t="s">
        <v>29986</v>
      </c>
      <c r="R7166" s="39" t="s">
        <v>10140</v>
      </c>
      <c r="S7166" s="33" t="s">
        <v>93</v>
      </c>
      <c r="T7166" s="33" t="s">
        <v>21</v>
      </c>
      <c r="U7166" s="33" t="s">
        <v>26682</v>
      </c>
      <c r="AA7166" s="33" t="s">
        <v>42844</v>
      </c>
      <c r="AB7166" s="33">
        <v>1280</v>
      </c>
      <c r="AC7166" s="103">
        <v>14170</v>
      </c>
    </row>
    <row r="7167" spans="1:29" ht="13" customHeight="1" x14ac:dyDescent="0.2">
      <c r="A7167" s="1" t="s">
        <v>10159</v>
      </c>
      <c r="B7167" s="33">
        <v>60</v>
      </c>
      <c r="C7167" s="33" t="s">
        <v>13</v>
      </c>
      <c r="D7167" s="1" t="s">
        <v>23</v>
      </c>
      <c r="F7167" s="94">
        <v>41707</v>
      </c>
      <c r="G7167" s="33" t="s">
        <v>10160</v>
      </c>
      <c r="H7167" s="33" t="s">
        <v>10161</v>
      </c>
      <c r="I7167" s="33" t="s">
        <v>159</v>
      </c>
      <c r="J7167" s="62" t="s">
        <v>10162</v>
      </c>
      <c r="K7167" s="33" t="s">
        <v>10163</v>
      </c>
      <c r="L7167" s="33" t="s">
        <v>10164</v>
      </c>
      <c r="M7167" s="1" t="s">
        <v>48602</v>
      </c>
      <c r="N7167" s="33" t="s">
        <v>20</v>
      </c>
      <c r="O7167" s="33" t="s">
        <v>10165</v>
      </c>
      <c r="P7167" s="33" t="s">
        <v>504</v>
      </c>
      <c r="Q7167" s="33" t="s">
        <v>29986</v>
      </c>
      <c r="R7167" s="39" t="s">
        <v>10166</v>
      </c>
      <c r="S7167" s="33" t="s">
        <v>93</v>
      </c>
      <c r="T7167" s="33" t="s">
        <v>21</v>
      </c>
      <c r="U7167" s="33" t="s">
        <v>26689</v>
      </c>
      <c r="AA7167" s="33" t="s">
        <v>42843</v>
      </c>
      <c r="AB7167" s="33">
        <v>1279</v>
      </c>
      <c r="AC7167" s="103">
        <v>14168</v>
      </c>
    </row>
    <row r="7168" spans="1:29" ht="13" customHeight="1" x14ac:dyDescent="0.2">
      <c r="A7168" s="33" t="s">
        <v>10141</v>
      </c>
      <c r="B7168" s="33">
        <v>22</v>
      </c>
      <c r="C7168" s="33" t="s">
        <v>13</v>
      </c>
      <c r="D7168" s="33" t="s">
        <v>78</v>
      </c>
      <c r="E7168" s="33" t="s">
        <v>10142</v>
      </c>
      <c r="F7168" s="94">
        <v>41707</v>
      </c>
      <c r="G7168" s="33" t="s">
        <v>10143</v>
      </c>
      <c r="H7168" s="33" t="s">
        <v>7821</v>
      </c>
      <c r="I7168" s="33" t="s">
        <v>18</v>
      </c>
      <c r="J7168" s="62" t="s">
        <v>7822</v>
      </c>
      <c r="K7168" s="33" t="s">
        <v>7823</v>
      </c>
      <c r="L7168" s="33" t="s">
        <v>7824</v>
      </c>
      <c r="M7168" s="1" t="s">
        <v>47623</v>
      </c>
      <c r="N7168" s="33" t="s">
        <v>20</v>
      </c>
      <c r="O7168" s="33" t="s">
        <v>10144</v>
      </c>
      <c r="P7168" s="33" t="s">
        <v>22</v>
      </c>
      <c r="Q7168" s="33" t="s">
        <v>29986</v>
      </c>
      <c r="R7168" s="39" t="s">
        <v>10145</v>
      </c>
      <c r="S7168" s="33" t="s">
        <v>22</v>
      </c>
      <c r="T7168" s="33" t="s">
        <v>28</v>
      </c>
      <c r="U7168" s="33" t="s">
        <v>26487</v>
      </c>
      <c r="AA7168" s="33" t="s">
        <v>42844</v>
      </c>
      <c r="AB7168" s="33">
        <v>1281</v>
      </c>
      <c r="AC7168" s="103">
        <v>14167</v>
      </c>
    </row>
    <row r="7169" spans="1:29" ht="13" customHeight="1" x14ac:dyDescent="0.2">
      <c r="A7169" s="33" t="s">
        <v>10167</v>
      </c>
      <c r="B7169" s="33">
        <v>52</v>
      </c>
      <c r="C7169" s="33" t="s">
        <v>13</v>
      </c>
      <c r="D7169" s="33" t="s">
        <v>30</v>
      </c>
      <c r="E7169" s="33" t="s">
        <v>10168</v>
      </c>
      <c r="F7169" s="94">
        <v>41707</v>
      </c>
      <c r="G7169" s="33" t="s">
        <v>10169</v>
      </c>
      <c r="H7169" s="33" t="s">
        <v>6574</v>
      </c>
      <c r="I7169" s="33" t="s">
        <v>308</v>
      </c>
      <c r="J7169" s="62" t="s">
        <v>10170</v>
      </c>
      <c r="K7169" s="33" t="s">
        <v>6576</v>
      </c>
      <c r="L7169" s="33" t="s">
        <v>10171</v>
      </c>
      <c r="M7169" s="1" t="s">
        <v>46185</v>
      </c>
      <c r="N7169" s="33" t="s">
        <v>20</v>
      </c>
      <c r="O7169" s="33" t="s">
        <v>10172</v>
      </c>
      <c r="P7169" s="33" t="s">
        <v>504</v>
      </c>
      <c r="Q7169" s="33" t="s">
        <v>29986</v>
      </c>
      <c r="R7169" s="39" t="s">
        <v>10173</v>
      </c>
      <c r="S7169" s="33" t="s">
        <v>509</v>
      </c>
      <c r="T7169" s="33" t="s">
        <v>350</v>
      </c>
      <c r="U7169" s="33" t="s">
        <v>42859</v>
      </c>
      <c r="AA7169" s="33" t="s">
        <v>42843</v>
      </c>
      <c r="AB7169" s="33">
        <v>1282</v>
      </c>
      <c r="AC7169" s="103">
        <v>14165</v>
      </c>
    </row>
    <row r="7170" spans="1:29" ht="13" customHeight="1" x14ac:dyDescent="0.2">
      <c r="A7170" s="1" t="s">
        <v>10182</v>
      </c>
      <c r="B7170" s="33">
        <v>50</v>
      </c>
      <c r="C7170" s="33" t="s">
        <v>13</v>
      </c>
      <c r="D7170" s="1" t="s">
        <v>23</v>
      </c>
      <c r="F7170" s="94">
        <v>41706</v>
      </c>
      <c r="G7170" s="33" t="s">
        <v>10183</v>
      </c>
      <c r="H7170" s="33" t="s">
        <v>1533</v>
      </c>
      <c r="I7170" s="33" t="s">
        <v>38</v>
      </c>
      <c r="J7170" s="62" t="s">
        <v>10184</v>
      </c>
      <c r="K7170" s="33" t="s">
        <v>1533</v>
      </c>
      <c r="L7170" s="33" t="s">
        <v>2157</v>
      </c>
      <c r="M7170" s="1" t="s">
        <v>47015</v>
      </c>
      <c r="N7170" s="33" t="s">
        <v>20</v>
      </c>
      <c r="O7170" s="33" t="s">
        <v>10185</v>
      </c>
      <c r="P7170" s="33" t="s">
        <v>947</v>
      </c>
      <c r="Q7170" s="33" t="s">
        <v>29986</v>
      </c>
      <c r="R7170" s="39" t="s">
        <v>10186</v>
      </c>
      <c r="S7170" s="33" t="s">
        <v>22</v>
      </c>
      <c r="T7170" s="33" t="s">
        <v>21</v>
      </c>
      <c r="U7170" s="33" t="s">
        <v>26682</v>
      </c>
      <c r="AA7170" s="33" t="s">
        <v>42842</v>
      </c>
      <c r="AB7170" s="33">
        <v>1275</v>
      </c>
      <c r="AC7170" s="103">
        <v>14161</v>
      </c>
    </row>
    <row r="7171" spans="1:29" ht="13" customHeight="1" x14ac:dyDescent="0.2">
      <c r="A7171" s="33" t="s">
        <v>10174</v>
      </c>
      <c r="B7171" s="33">
        <v>21</v>
      </c>
      <c r="C7171" s="33" t="s">
        <v>13</v>
      </c>
      <c r="D7171" s="33" t="s">
        <v>78</v>
      </c>
      <c r="E7171" s="33" t="s">
        <v>10175</v>
      </c>
      <c r="F7171" s="94">
        <v>41706</v>
      </c>
      <c r="G7171" s="33" t="s">
        <v>10176</v>
      </c>
      <c r="H7171" s="33" t="s">
        <v>10177</v>
      </c>
      <c r="I7171" s="33" t="s">
        <v>87</v>
      </c>
      <c r="J7171" s="62" t="s">
        <v>10178</v>
      </c>
      <c r="K7171" s="33" t="s">
        <v>3982</v>
      </c>
      <c r="L7171" s="33" t="s">
        <v>10179</v>
      </c>
      <c r="M7171" s="1" t="s">
        <v>48603</v>
      </c>
      <c r="N7171" s="33" t="s">
        <v>20</v>
      </c>
      <c r="O7171" s="33" t="s">
        <v>10180</v>
      </c>
      <c r="P7171" s="33" t="s">
        <v>504</v>
      </c>
      <c r="Q7171" s="33" t="s">
        <v>29986</v>
      </c>
      <c r="R7171" s="39" t="s">
        <v>10181</v>
      </c>
      <c r="S7171" s="33" t="s">
        <v>93</v>
      </c>
      <c r="T7171" s="33" t="s">
        <v>28</v>
      </c>
      <c r="U7171" s="33" t="s">
        <v>26487</v>
      </c>
      <c r="AA7171" s="33" t="s">
        <v>42843</v>
      </c>
      <c r="AB7171" s="33">
        <v>1276</v>
      </c>
      <c r="AC7171" s="103">
        <v>14162</v>
      </c>
    </row>
    <row r="7172" spans="1:29" ht="13" customHeight="1" x14ac:dyDescent="0.2">
      <c r="A7172" s="33" t="s">
        <v>10192</v>
      </c>
      <c r="B7172" s="33">
        <v>48</v>
      </c>
      <c r="C7172" s="33" t="s">
        <v>102</v>
      </c>
      <c r="D7172" s="33" t="s">
        <v>30</v>
      </c>
      <c r="F7172" s="94">
        <v>41705</v>
      </c>
      <c r="G7172" s="33" t="s">
        <v>10193</v>
      </c>
      <c r="H7172" s="33" t="s">
        <v>182</v>
      </c>
      <c r="I7172" s="33" t="s">
        <v>38</v>
      </c>
      <c r="J7172" s="62" t="s">
        <v>10194</v>
      </c>
      <c r="K7172" s="33" t="s">
        <v>182</v>
      </c>
      <c r="L7172" s="33" t="s">
        <v>183</v>
      </c>
      <c r="M7172" s="1" t="s">
        <v>46155</v>
      </c>
      <c r="N7172" s="33" t="s">
        <v>20</v>
      </c>
      <c r="O7172" s="33" t="s">
        <v>10195</v>
      </c>
      <c r="P7172" s="33" t="s">
        <v>947</v>
      </c>
      <c r="Q7172" s="33" t="s">
        <v>29986</v>
      </c>
      <c r="R7172"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172" s="33" t="s">
        <v>509</v>
      </c>
      <c r="T7172" s="33" t="s">
        <v>21</v>
      </c>
      <c r="U7172" s="33" t="s">
        <v>26682</v>
      </c>
      <c r="AA7172" s="33" t="s">
        <v>42844</v>
      </c>
      <c r="AB7172" s="33">
        <v>1273</v>
      </c>
      <c r="AC7172" s="103">
        <v>14158</v>
      </c>
    </row>
    <row r="7173" spans="1:29" ht="13" customHeight="1" x14ac:dyDescent="0.2">
      <c r="A7173" s="33" t="s">
        <v>10196</v>
      </c>
      <c r="B7173" s="33">
        <v>34</v>
      </c>
      <c r="C7173" s="33" t="s">
        <v>102</v>
      </c>
      <c r="D7173" s="33" t="s">
        <v>30</v>
      </c>
      <c r="E7173" s="33" t="s">
        <v>10197</v>
      </c>
      <c r="F7173" s="94">
        <v>41705</v>
      </c>
      <c r="G7173" s="33" t="s">
        <v>10198</v>
      </c>
      <c r="H7173" s="33" t="s">
        <v>10199</v>
      </c>
      <c r="I7173" s="33" t="s">
        <v>373</v>
      </c>
      <c r="J7173" s="62" t="s">
        <v>10200</v>
      </c>
      <c r="K7173" s="33" t="s">
        <v>992</v>
      </c>
      <c r="L7173" s="33" t="s">
        <v>8469</v>
      </c>
      <c r="M7173" s="1" t="s">
        <v>48273</v>
      </c>
      <c r="N7173" s="33" t="s">
        <v>20</v>
      </c>
      <c r="O7173" s="33" t="s">
        <v>10201</v>
      </c>
      <c r="P7173" s="33" t="s">
        <v>3096</v>
      </c>
      <c r="Q7173" s="33" t="s">
        <v>29986</v>
      </c>
      <c r="R7173" s="39" t="s">
        <v>10202</v>
      </c>
      <c r="S7173" s="33" t="s">
        <v>93</v>
      </c>
      <c r="T7173" s="33" t="s">
        <v>45897</v>
      </c>
      <c r="U7173" s="51" t="s">
        <v>49804</v>
      </c>
      <c r="AA7173" s="33" t="s">
        <v>42842</v>
      </c>
      <c r="AB7173" s="33">
        <v>1274</v>
      </c>
      <c r="AC7173" s="103">
        <v>14157</v>
      </c>
    </row>
    <row r="7174" spans="1:29" ht="13" customHeight="1" x14ac:dyDescent="0.2">
      <c r="A7174" s="33" t="s">
        <v>10218</v>
      </c>
      <c r="B7174" s="33">
        <v>28</v>
      </c>
      <c r="C7174" s="33" t="s">
        <v>13</v>
      </c>
      <c r="D7174" s="33" t="s">
        <v>30</v>
      </c>
      <c r="E7174" s="33" t="s">
        <v>10219</v>
      </c>
      <c r="F7174" s="94">
        <v>41704</v>
      </c>
      <c r="G7174" s="33" t="s">
        <v>10220</v>
      </c>
      <c r="H7174" s="33" t="s">
        <v>6770</v>
      </c>
      <c r="I7174" s="33" t="s">
        <v>366</v>
      </c>
      <c r="J7174" s="62" t="s">
        <v>10221</v>
      </c>
      <c r="K7174" s="33" t="s">
        <v>6770</v>
      </c>
      <c r="L7174" s="33" t="s">
        <v>10222</v>
      </c>
      <c r="M7174" s="1" t="s">
        <v>47201</v>
      </c>
      <c r="N7174" s="33" t="s">
        <v>20</v>
      </c>
      <c r="O7174" s="33" t="s">
        <v>10223</v>
      </c>
      <c r="P7174" s="33" t="s">
        <v>504</v>
      </c>
      <c r="Q7174" s="33" t="s">
        <v>29986</v>
      </c>
      <c r="R7174" s="39" t="s">
        <v>10224</v>
      </c>
      <c r="S7174" s="33" t="s">
        <v>93</v>
      </c>
      <c r="T7174" s="33" t="s">
        <v>21</v>
      </c>
      <c r="U7174" s="33" t="s">
        <v>26689</v>
      </c>
      <c r="AA7174" s="33" t="s">
        <v>42843</v>
      </c>
      <c r="AB7174" s="33">
        <v>1270</v>
      </c>
      <c r="AC7174" s="103">
        <v>14155</v>
      </c>
    </row>
    <row r="7175" spans="1:29" ht="13" customHeight="1" x14ac:dyDescent="0.2">
      <c r="A7175" s="33" t="s">
        <v>10210</v>
      </c>
      <c r="B7175" s="33">
        <v>47</v>
      </c>
      <c r="C7175" s="33" t="s">
        <v>13</v>
      </c>
      <c r="D7175" s="33" t="s">
        <v>30</v>
      </c>
      <c r="E7175" s="33" t="s">
        <v>10211</v>
      </c>
      <c r="F7175" s="94">
        <v>41704</v>
      </c>
      <c r="G7175" s="33" t="s">
        <v>10212</v>
      </c>
      <c r="H7175" s="33" t="s">
        <v>502</v>
      </c>
      <c r="I7175" s="33" t="s">
        <v>795</v>
      </c>
      <c r="J7175" s="62" t="s">
        <v>10213</v>
      </c>
      <c r="K7175" s="33" t="s">
        <v>10214</v>
      </c>
      <c r="L7175" s="33" t="s">
        <v>10215</v>
      </c>
      <c r="M7175" s="1" t="s">
        <v>48604</v>
      </c>
      <c r="N7175" s="33" t="s">
        <v>20</v>
      </c>
      <c r="O7175" s="33" t="s">
        <v>10216</v>
      </c>
      <c r="P7175" s="33" t="s">
        <v>947</v>
      </c>
      <c r="Q7175" s="33" t="s">
        <v>29986</v>
      </c>
      <c r="R7175" s="39" t="s">
        <v>10217</v>
      </c>
      <c r="S7175" s="33" t="s">
        <v>93</v>
      </c>
      <c r="T7175" s="33" t="s">
        <v>21</v>
      </c>
      <c r="U7175" s="33" t="s">
        <v>26689</v>
      </c>
      <c r="AA7175" s="33" t="s">
        <v>42843</v>
      </c>
      <c r="AB7175" s="33">
        <v>1271</v>
      </c>
      <c r="AC7175" s="103">
        <v>14152</v>
      </c>
    </row>
    <row r="7176" spans="1:29" ht="13" customHeight="1" x14ac:dyDescent="0.2">
      <c r="A7176" s="33" t="s">
        <v>10225</v>
      </c>
      <c r="B7176" s="33">
        <v>55</v>
      </c>
      <c r="C7176" s="33" t="s">
        <v>13</v>
      </c>
      <c r="D7176" s="33" t="s">
        <v>30</v>
      </c>
      <c r="E7176" s="33" t="s">
        <v>10226</v>
      </c>
      <c r="F7176" s="94">
        <v>41704</v>
      </c>
      <c r="G7176" s="33" t="s">
        <v>10227</v>
      </c>
      <c r="H7176" s="33" t="s">
        <v>358</v>
      </c>
      <c r="I7176" s="33" t="s">
        <v>297</v>
      </c>
      <c r="J7176" s="62" t="s">
        <v>6632</v>
      </c>
      <c r="K7176" s="33" t="s">
        <v>2464</v>
      </c>
      <c r="L7176" s="33" t="s">
        <v>7134</v>
      </c>
      <c r="M7176" s="1" t="s">
        <v>46541</v>
      </c>
      <c r="N7176" s="33" t="s">
        <v>20</v>
      </c>
      <c r="O7176" s="33" t="s">
        <v>10228</v>
      </c>
      <c r="P7176" s="33" t="s">
        <v>947</v>
      </c>
      <c r="Q7176" s="33" t="s">
        <v>29986</v>
      </c>
      <c r="R7176" s="39" t="s">
        <v>10229</v>
      </c>
      <c r="S7176" s="33" t="s">
        <v>509</v>
      </c>
      <c r="T7176" s="33" t="s">
        <v>21</v>
      </c>
      <c r="U7176" s="33" t="s">
        <v>26689</v>
      </c>
      <c r="AA7176" s="33" t="s">
        <v>42844</v>
      </c>
      <c r="AB7176" s="33">
        <v>1269</v>
      </c>
      <c r="AC7176" s="103">
        <v>14153</v>
      </c>
    </row>
    <row r="7177" spans="1:29" ht="13" customHeight="1" x14ac:dyDescent="0.2">
      <c r="A7177" s="33" t="s">
        <v>2989</v>
      </c>
      <c r="B7177" s="33" t="s">
        <v>22</v>
      </c>
      <c r="C7177" s="33" t="s">
        <v>13</v>
      </c>
      <c r="D7177" s="33" t="s">
        <v>78</v>
      </c>
      <c r="F7177" s="94">
        <v>41704</v>
      </c>
      <c r="G7177" s="33" t="s">
        <v>10203</v>
      </c>
      <c r="H7177" s="33" t="s">
        <v>671</v>
      </c>
      <c r="I7177" s="33" t="s">
        <v>66</v>
      </c>
      <c r="J7177" s="62" t="s">
        <v>10204</v>
      </c>
      <c r="K7177" s="33" t="s">
        <v>512</v>
      </c>
      <c r="L7177" s="33" t="s">
        <v>672</v>
      </c>
      <c r="M7177" s="1" t="s">
        <v>45992</v>
      </c>
      <c r="N7177" s="33" t="s">
        <v>20</v>
      </c>
      <c r="O7177" s="33" t="s">
        <v>10205</v>
      </c>
      <c r="P7177" s="33" t="s">
        <v>947</v>
      </c>
      <c r="Q7177" s="33" t="s">
        <v>29986</v>
      </c>
      <c r="R7177" s="39" t="s">
        <v>10206</v>
      </c>
      <c r="S7177" s="33" t="s">
        <v>93</v>
      </c>
      <c r="T7177" s="33" t="s">
        <v>21</v>
      </c>
      <c r="U7177" s="33" t="s">
        <v>26689</v>
      </c>
      <c r="Z7177" s="33" t="s">
        <v>42353</v>
      </c>
      <c r="AA7177" s="33" t="s">
        <v>42844</v>
      </c>
      <c r="AB7177" s="33">
        <v>1268</v>
      </c>
      <c r="AC7177" s="103">
        <v>14154</v>
      </c>
    </row>
    <row r="7178" spans="1:29" ht="13" customHeight="1" x14ac:dyDescent="0.2">
      <c r="A7178" s="33" t="s">
        <v>10207</v>
      </c>
      <c r="B7178" s="33">
        <v>23</v>
      </c>
      <c r="C7178" s="33" t="s">
        <v>13</v>
      </c>
      <c r="D7178" s="33" t="s">
        <v>78</v>
      </c>
      <c r="F7178" s="94">
        <v>41704</v>
      </c>
      <c r="G7178" s="33" t="s">
        <v>10208</v>
      </c>
      <c r="H7178" s="33" t="s">
        <v>91</v>
      </c>
      <c r="I7178" s="33" t="s">
        <v>38</v>
      </c>
      <c r="J7178" s="62">
        <v>90003</v>
      </c>
      <c r="K7178" s="33" t="s">
        <v>91</v>
      </c>
      <c r="L7178" s="33" t="s">
        <v>92</v>
      </c>
      <c r="M7178" s="1" t="s">
        <v>45984</v>
      </c>
      <c r="N7178" s="33" t="s">
        <v>20</v>
      </c>
      <c r="O7178" s="33" t="s">
        <v>36714</v>
      </c>
      <c r="P7178" s="33" t="s">
        <v>947</v>
      </c>
      <c r="Q7178" s="33" t="s">
        <v>29986</v>
      </c>
      <c r="R7178" s="39" t="s">
        <v>10209</v>
      </c>
      <c r="S7178" s="33" t="s">
        <v>22</v>
      </c>
      <c r="T7178" s="33" t="s">
        <v>28</v>
      </c>
      <c r="U7178" s="33" t="s">
        <v>26487</v>
      </c>
      <c r="AA7178" s="33" t="s">
        <v>42842</v>
      </c>
      <c r="AB7178" s="33">
        <v>1272</v>
      </c>
      <c r="AC7178" s="103">
        <v>14151</v>
      </c>
    </row>
    <row r="7179" spans="1:29" ht="13" customHeight="1" x14ac:dyDescent="0.2">
      <c r="A7179" s="33" t="s">
        <v>10245</v>
      </c>
      <c r="B7179" s="33">
        <v>23</v>
      </c>
      <c r="C7179" s="33" t="s">
        <v>13</v>
      </c>
      <c r="D7179" s="33" t="s">
        <v>41</v>
      </c>
      <c r="E7179" s="33" t="s">
        <v>10246</v>
      </c>
      <c r="F7179" s="94">
        <v>41703</v>
      </c>
      <c r="G7179" s="33" t="s">
        <v>10247</v>
      </c>
      <c r="H7179" s="33" t="s">
        <v>4294</v>
      </c>
      <c r="I7179" s="33" t="s">
        <v>191</v>
      </c>
      <c r="J7179" s="62" t="s">
        <v>10248</v>
      </c>
      <c r="K7179" s="33" t="s">
        <v>4294</v>
      </c>
      <c r="L7179" s="33" t="s">
        <v>4296</v>
      </c>
      <c r="M7179" s="1" t="s">
        <v>45922</v>
      </c>
      <c r="N7179" s="33" t="s">
        <v>20</v>
      </c>
      <c r="O7179" s="33" t="s">
        <v>10249</v>
      </c>
      <c r="P7179" s="33" t="s">
        <v>504</v>
      </c>
      <c r="Q7179" s="33" t="s">
        <v>29986</v>
      </c>
      <c r="R7179" s="39" t="s">
        <v>10250</v>
      </c>
      <c r="S7179" s="33" t="s">
        <v>93</v>
      </c>
      <c r="T7179" s="33" t="s">
        <v>21</v>
      </c>
      <c r="U7179" s="33" t="s">
        <v>26689</v>
      </c>
      <c r="AA7179" s="33" t="s">
        <v>42844</v>
      </c>
      <c r="AB7179" s="33">
        <v>1265</v>
      </c>
      <c r="AC7179" s="103">
        <v>14146</v>
      </c>
    </row>
    <row r="7180" spans="1:29" ht="13" customHeight="1" x14ac:dyDescent="0.2">
      <c r="A7180" s="33" t="s">
        <v>10237</v>
      </c>
      <c r="B7180" s="33">
        <v>23</v>
      </c>
      <c r="C7180" s="33" t="s">
        <v>13</v>
      </c>
      <c r="D7180" s="33" t="s">
        <v>41</v>
      </c>
      <c r="F7180" s="94">
        <v>41703</v>
      </c>
      <c r="G7180" s="33" t="s">
        <v>10238</v>
      </c>
      <c r="H7180" s="33" t="s">
        <v>10239</v>
      </c>
      <c r="I7180" s="33" t="s">
        <v>55</v>
      </c>
      <c r="J7180" s="62" t="s">
        <v>10240</v>
      </c>
      <c r="K7180" s="33" t="s">
        <v>10241</v>
      </c>
      <c r="L7180" s="33" t="s">
        <v>10242</v>
      </c>
      <c r="M7180" s="1" t="s">
        <v>48605</v>
      </c>
      <c r="N7180" s="33" t="s">
        <v>20</v>
      </c>
      <c r="O7180" s="33" t="s">
        <v>10243</v>
      </c>
      <c r="P7180" s="33" t="s">
        <v>45771</v>
      </c>
      <c r="Q7180" s="33" t="s">
        <v>29986</v>
      </c>
      <c r="R7180" s="39" t="s">
        <v>10244</v>
      </c>
      <c r="S7180" s="33" t="s">
        <v>93</v>
      </c>
      <c r="T7180" s="33" t="s">
        <v>21</v>
      </c>
      <c r="U7180" s="33" t="s">
        <v>26689</v>
      </c>
      <c r="AA7180" s="33" t="s">
        <v>42843</v>
      </c>
      <c r="AB7180" s="33">
        <v>1264</v>
      </c>
      <c r="AC7180" s="103">
        <v>14147</v>
      </c>
    </row>
    <row r="7181" spans="1:29" ht="13" customHeight="1" x14ac:dyDescent="0.2">
      <c r="A7181" s="33" t="s">
        <v>10260</v>
      </c>
      <c r="B7181" s="33">
        <v>27</v>
      </c>
      <c r="C7181" s="33" t="s">
        <v>13</v>
      </c>
      <c r="D7181" s="33" t="s">
        <v>30</v>
      </c>
      <c r="E7181" s="33" t="s">
        <v>10261</v>
      </c>
      <c r="F7181" s="94">
        <v>41703</v>
      </c>
      <c r="G7181" s="33" t="s">
        <v>10262</v>
      </c>
      <c r="H7181" s="33" t="s">
        <v>196</v>
      </c>
      <c r="I7181" s="33" t="s">
        <v>197</v>
      </c>
      <c r="J7181" s="62" t="s">
        <v>10263</v>
      </c>
      <c r="K7181" s="33" t="s">
        <v>389</v>
      </c>
      <c r="L7181" s="33" t="s">
        <v>198</v>
      </c>
      <c r="M7181" s="1" t="s">
        <v>46034</v>
      </c>
      <c r="N7181" s="33" t="s">
        <v>20</v>
      </c>
      <c r="O7181" s="33" t="s">
        <v>10264</v>
      </c>
      <c r="P7181" s="33" t="s">
        <v>22</v>
      </c>
      <c r="Q7181" s="33" t="s">
        <v>29986</v>
      </c>
      <c r="R7181"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181" s="33" t="s">
        <v>901</v>
      </c>
      <c r="T7181" s="33" t="s">
        <v>21</v>
      </c>
      <c r="U7181" s="33" t="s">
        <v>26689</v>
      </c>
      <c r="AA7181" s="33" t="s">
        <v>42842</v>
      </c>
      <c r="AB7181" s="33">
        <v>1266</v>
      </c>
      <c r="AC7181" s="103">
        <v>14144</v>
      </c>
    </row>
    <row r="7182" spans="1:29" ht="13" customHeight="1" x14ac:dyDescent="0.2">
      <c r="A7182" s="33" t="s">
        <v>10251</v>
      </c>
      <c r="B7182" s="33">
        <v>50</v>
      </c>
      <c r="C7182" s="33" t="s">
        <v>13</v>
      </c>
      <c r="D7182" s="33" t="s">
        <v>30</v>
      </c>
      <c r="E7182" s="33" t="s">
        <v>10252</v>
      </c>
      <c r="F7182" s="94">
        <v>41703</v>
      </c>
      <c r="G7182" s="33" t="s">
        <v>10253</v>
      </c>
      <c r="H7182" s="33" t="s">
        <v>10254</v>
      </c>
      <c r="I7182" s="33" t="s">
        <v>399</v>
      </c>
      <c r="J7182" s="62" t="s">
        <v>10255</v>
      </c>
      <c r="K7182" s="33" t="s">
        <v>10256</v>
      </c>
      <c r="L7182" s="33" t="s">
        <v>10257</v>
      </c>
      <c r="M7182" s="1" t="s">
        <v>48606</v>
      </c>
      <c r="N7182" s="33" t="s">
        <v>20</v>
      </c>
      <c r="O7182" s="33" t="s">
        <v>10258</v>
      </c>
      <c r="P7182" s="33" t="s">
        <v>504</v>
      </c>
      <c r="Q7182" s="33" t="s">
        <v>29986</v>
      </c>
      <c r="R7182" s="39" t="s">
        <v>10259</v>
      </c>
      <c r="S7182" s="33" t="s">
        <v>901</v>
      </c>
      <c r="T7182" s="33" t="s">
        <v>45897</v>
      </c>
      <c r="U7182" s="51" t="s">
        <v>49804</v>
      </c>
      <c r="AA7182" s="33" t="s">
        <v>42843</v>
      </c>
      <c r="AB7182" s="33">
        <v>1267</v>
      </c>
      <c r="AC7182" s="103">
        <v>14148</v>
      </c>
    </row>
    <row r="7183" spans="1:29" ht="13" customHeight="1" x14ac:dyDescent="0.2">
      <c r="A7183" s="33" t="s">
        <v>10230</v>
      </c>
      <c r="B7183" s="33">
        <v>52</v>
      </c>
      <c r="C7183" s="33" t="s">
        <v>13</v>
      </c>
      <c r="D7183" s="33" t="s">
        <v>78</v>
      </c>
      <c r="E7183" s="33" t="s">
        <v>10231</v>
      </c>
      <c r="F7183" s="94">
        <v>41703</v>
      </c>
      <c r="G7183" s="33" t="s">
        <v>10232</v>
      </c>
      <c r="H7183" s="33" t="s">
        <v>8846</v>
      </c>
      <c r="I7183" s="33" t="s">
        <v>915</v>
      </c>
      <c r="J7183" s="62" t="s">
        <v>10233</v>
      </c>
      <c r="K7183" s="33" t="s">
        <v>2302</v>
      </c>
      <c r="L7183" s="33" t="s">
        <v>10234</v>
      </c>
      <c r="M7183" s="1" t="s">
        <v>45975</v>
      </c>
      <c r="N7183" s="33" t="s">
        <v>20</v>
      </c>
      <c r="O7183" s="33" t="s">
        <v>10235</v>
      </c>
      <c r="P7183" s="33" t="s">
        <v>45771</v>
      </c>
      <c r="Q7183" s="33" t="s">
        <v>29986</v>
      </c>
      <c r="R7183" s="39" t="s">
        <v>10236</v>
      </c>
      <c r="S7183" s="33" t="s">
        <v>22</v>
      </c>
      <c r="T7183" s="33" t="s">
        <v>28</v>
      </c>
      <c r="U7183" s="33" t="s">
        <v>42879</v>
      </c>
      <c r="AA7183" s="33" t="s">
        <v>42842</v>
      </c>
      <c r="AB7183" s="33">
        <v>1263</v>
      </c>
      <c r="AC7183" s="103">
        <v>14149</v>
      </c>
    </row>
    <row r="7184" spans="1:29" ht="13" customHeight="1" x14ac:dyDescent="0.2">
      <c r="A7184" s="33" t="s">
        <v>10271</v>
      </c>
      <c r="B7184" s="33">
        <v>20</v>
      </c>
      <c r="C7184" s="33" t="s">
        <v>13</v>
      </c>
      <c r="D7184" s="33" t="s">
        <v>41</v>
      </c>
      <c r="F7184" s="94">
        <v>41702</v>
      </c>
      <c r="G7184" s="33" t="s">
        <v>10272</v>
      </c>
      <c r="H7184" s="33" t="s">
        <v>706</v>
      </c>
      <c r="I7184" s="33" t="s">
        <v>55</v>
      </c>
      <c r="J7184" s="62" t="s">
        <v>10273</v>
      </c>
      <c r="K7184" s="33" t="s">
        <v>147</v>
      </c>
      <c r="L7184" s="33" t="s">
        <v>148</v>
      </c>
      <c r="M7184" s="1" t="s">
        <v>46168</v>
      </c>
      <c r="N7184" s="33" t="s">
        <v>20</v>
      </c>
      <c r="O7184" s="33" t="s">
        <v>10274</v>
      </c>
      <c r="P7184" s="33" t="s">
        <v>947</v>
      </c>
      <c r="Q7184" s="33" t="s">
        <v>29986</v>
      </c>
      <c r="R7184" s="39" t="s">
        <v>10275</v>
      </c>
      <c r="S7184" s="33" t="s">
        <v>509</v>
      </c>
      <c r="T7184" s="33" t="s">
        <v>21</v>
      </c>
      <c r="U7184" s="33" t="s">
        <v>26682</v>
      </c>
      <c r="AA7184" s="33" t="s">
        <v>42844</v>
      </c>
      <c r="AB7184" s="33">
        <v>1261</v>
      </c>
      <c r="AC7184" s="103">
        <v>14141</v>
      </c>
    </row>
    <row r="7185" spans="1:29" ht="13" customHeight="1" x14ac:dyDescent="0.2">
      <c r="A7185" s="33" t="s">
        <v>10265</v>
      </c>
      <c r="B7185" s="33">
        <v>41</v>
      </c>
      <c r="C7185" s="33" t="s">
        <v>13</v>
      </c>
      <c r="D7185" s="33" t="s">
        <v>78</v>
      </c>
      <c r="E7185" s="33" t="s">
        <v>10266</v>
      </c>
      <c r="F7185" s="94">
        <v>41702</v>
      </c>
      <c r="G7185" s="33" t="s">
        <v>10267</v>
      </c>
      <c r="H7185" s="33" t="s">
        <v>9225</v>
      </c>
      <c r="I7185" s="33" t="s">
        <v>55</v>
      </c>
      <c r="J7185" s="62" t="s">
        <v>10268</v>
      </c>
      <c r="K7185" s="33" t="s">
        <v>587</v>
      </c>
      <c r="L7185" s="33" t="s">
        <v>588</v>
      </c>
      <c r="M7185" s="1" t="s">
        <v>46362</v>
      </c>
      <c r="N7185" s="33" t="s">
        <v>20</v>
      </c>
      <c r="O7185" s="33" t="s">
        <v>10269</v>
      </c>
      <c r="P7185" s="33" t="s">
        <v>947</v>
      </c>
      <c r="Q7185" s="33" t="s">
        <v>29986</v>
      </c>
      <c r="R7185" s="39" t="s">
        <v>10270</v>
      </c>
      <c r="S7185" s="33" t="s">
        <v>509</v>
      </c>
      <c r="T7185" s="33" t="s">
        <v>21</v>
      </c>
      <c r="U7185" s="33" t="s">
        <v>26682</v>
      </c>
      <c r="AA7185" s="33" t="s">
        <v>42844</v>
      </c>
      <c r="AB7185" s="33">
        <v>1260</v>
      </c>
      <c r="AC7185" s="103">
        <v>14142</v>
      </c>
    </row>
    <row r="7186" spans="1:29" ht="13" customHeight="1" x14ac:dyDescent="0.2">
      <c r="A7186" s="33" t="s">
        <v>10276</v>
      </c>
      <c r="B7186" s="33">
        <v>44</v>
      </c>
      <c r="C7186" s="33" t="s">
        <v>13</v>
      </c>
      <c r="D7186" s="33" t="s">
        <v>30</v>
      </c>
      <c r="E7186" s="33" t="s">
        <v>10277</v>
      </c>
      <c r="F7186" s="94">
        <v>41702</v>
      </c>
      <c r="G7186" s="33" t="s">
        <v>10278</v>
      </c>
      <c r="H7186" s="33" t="s">
        <v>10279</v>
      </c>
      <c r="I7186" s="33" t="s">
        <v>50</v>
      </c>
      <c r="J7186" s="62" t="s">
        <v>10280</v>
      </c>
      <c r="K7186" s="33" t="s">
        <v>554</v>
      </c>
      <c r="L7186" s="33" t="s">
        <v>16752</v>
      </c>
      <c r="M7186" s="1" t="s">
        <v>48607</v>
      </c>
      <c r="N7186" s="33" t="s">
        <v>20</v>
      </c>
      <c r="O7186" s="33" t="s">
        <v>10281</v>
      </c>
      <c r="P7186" s="33" t="s">
        <v>45771</v>
      </c>
      <c r="Q7186" s="33" t="s">
        <v>29986</v>
      </c>
      <c r="R7186" s="39" t="s">
        <v>10282</v>
      </c>
      <c r="S7186" s="33" t="s">
        <v>901</v>
      </c>
      <c r="T7186" s="33" t="s">
        <v>21</v>
      </c>
      <c r="U7186" s="33" t="s">
        <v>26689</v>
      </c>
      <c r="AA7186" s="33" t="s">
        <v>42844</v>
      </c>
      <c r="AB7186" s="33">
        <v>1259</v>
      </c>
      <c r="AC7186" s="103">
        <v>14138</v>
      </c>
    </row>
    <row r="7187" spans="1:29" ht="13" customHeight="1" x14ac:dyDescent="0.2">
      <c r="A7187" s="33" t="s">
        <v>10283</v>
      </c>
      <c r="B7187" s="33">
        <v>24</v>
      </c>
      <c r="C7187" s="33" t="s">
        <v>102</v>
      </c>
      <c r="D7187" s="33" t="s">
        <v>30</v>
      </c>
      <c r="E7187" s="33" t="s">
        <v>10284</v>
      </c>
      <c r="F7187" s="94">
        <v>41702</v>
      </c>
      <c r="G7187" s="33" t="s">
        <v>10285</v>
      </c>
      <c r="H7187" s="33" t="s">
        <v>10286</v>
      </c>
      <c r="I7187" s="33" t="s">
        <v>25</v>
      </c>
      <c r="J7187" s="62" t="s">
        <v>10287</v>
      </c>
      <c r="K7187" s="33" t="s">
        <v>2631</v>
      </c>
      <c r="L7187" s="33" t="s">
        <v>10288</v>
      </c>
      <c r="M7187" s="1" t="s">
        <v>48608</v>
      </c>
      <c r="N7187" s="33" t="s">
        <v>20</v>
      </c>
      <c r="O7187" s="33" t="s">
        <v>10289</v>
      </c>
      <c r="P7187" s="33" t="s">
        <v>947</v>
      </c>
      <c r="Q7187" s="33" t="s">
        <v>29986</v>
      </c>
      <c r="R7187" s="39" t="s">
        <v>10290</v>
      </c>
      <c r="S7187" s="33" t="s">
        <v>93</v>
      </c>
      <c r="T7187" s="33" t="s">
        <v>350</v>
      </c>
      <c r="U7187" s="33" t="s">
        <v>42859</v>
      </c>
      <c r="AA7187" s="33" t="s">
        <v>42844</v>
      </c>
      <c r="AB7187" s="33">
        <v>1262</v>
      </c>
      <c r="AC7187" s="103">
        <v>14140</v>
      </c>
    </row>
    <row r="7188" spans="1:29" ht="13" customHeight="1" x14ac:dyDescent="0.2">
      <c r="A7188" s="33" t="s">
        <v>10291</v>
      </c>
      <c r="B7188" s="33">
        <v>19</v>
      </c>
      <c r="C7188" s="33" t="s">
        <v>13</v>
      </c>
      <c r="D7188" s="33" t="s">
        <v>127</v>
      </c>
      <c r="F7188" s="94">
        <v>41701</v>
      </c>
      <c r="H7188" s="33" t="s">
        <v>10292</v>
      </c>
      <c r="I7188" s="33" t="s">
        <v>795</v>
      </c>
      <c r="J7188" s="62" t="s">
        <v>10293</v>
      </c>
      <c r="K7188" s="33" t="s">
        <v>10294</v>
      </c>
      <c r="L7188" s="33" t="s">
        <v>10295</v>
      </c>
      <c r="M7188" s="1" t="s">
        <v>48609</v>
      </c>
      <c r="N7188" s="33" t="s">
        <v>20</v>
      </c>
      <c r="O7188" s="33" t="s">
        <v>10296</v>
      </c>
      <c r="P7188" s="33" t="s">
        <v>947</v>
      </c>
      <c r="Q7188" s="33" t="s">
        <v>29986</v>
      </c>
      <c r="R7188" s="39" t="s">
        <v>10297</v>
      </c>
      <c r="S7188" s="33" t="s">
        <v>22</v>
      </c>
      <c r="T7188" s="33" t="s">
        <v>21</v>
      </c>
      <c r="U7188" s="33" t="s">
        <v>26689</v>
      </c>
      <c r="AA7188" s="33" t="s">
        <v>42843</v>
      </c>
      <c r="AB7188" s="33">
        <v>1256</v>
      </c>
      <c r="AC7188" s="103">
        <v>14134</v>
      </c>
    </row>
    <row r="7189" spans="1:29" ht="13" customHeight="1" x14ac:dyDescent="0.2">
      <c r="A7189" s="33" t="s">
        <v>10306</v>
      </c>
      <c r="B7189" s="33">
        <v>28</v>
      </c>
      <c r="C7189" s="33" t="s">
        <v>13</v>
      </c>
      <c r="D7189" s="33" t="s">
        <v>30</v>
      </c>
      <c r="F7189" s="94">
        <v>41701</v>
      </c>
      <c r="G7189" s="33" t="s">
        <v>10307</v>
      </c>
      <c r="H7189" s="33" t="s">
        <v>581</v>
      </c>
      <c r="I7189" s="33" t="s">
        <v>111</v>
      </c>
      <c r="J7189" s="62" t="s">
        <v>10308</v>
      </c>
      <c r="K7189" s="33" t="s">
        <v>582</v>
      </c>
      <c r="L7189" s="33" t="s">
        <v>583</v>
      </c>
      <c r="M7189" s="1" t="s">
        <v>45935</v>
      </c>
      <c r="N7189" s="33" t="s">
        <v>20</v>
      </c>
      <c r="O7189" s="33" t="s">
        <v>10309</v>
      </c>
      <c r="P7189" s="33" t="s">
        <v>947</v>
      </c>
      <c r="Q7189" s="33" t="s">
        <v>29986</v>
      </c>
      <c r="R7189" s="39" t="s">
        <v>10310</v>
      </c>
      <c r="S7189" s="33" t="s">
        <v>22</v>
      </c>
      <c r="T7189" s="33" t="s">
        <v>21</v>
      </c>
      <c r="U7189" s="33" t="s">
        <v>26689</v>
      </c>
      <c r="AA7189" s="33" t="s">
        <v>42844</v>
      </c>
      <c r="AB7189" s="33">
        <v>1257</v>
      </c>
      <c r="AC7189" s="103">
        <v>14135</v>
      </c>
    </row>
    <row r="7190" spans="1:29" ht="13" customHeight="1" x14ac:dyDescent="0.2">
      <c r="A7190" s="33" t="s">
        <v>10298</v>
      </c>
      <c r="B7190" s="33">
        <v>28</v>
      </c>
      <c r="C7190" s="33" t="s">
        <v>13</v>
      </c>
      <c r="D7190" s="33" t="s">
        <v>30</v>
      </c>
      <c r="E7190" s="33" t="s">
        <v>10299</v>
      </c>
      <c r="F7190" s="94">
        <v>41701</v>
      </c>
      <c r="G7190" s="33" t="s">
        <v>10300</v>
      </c>
      <c r="H7190" s="33" t="s">
        <v>10301</v>
      </c>
      <c r="I7190" s="33" t="s">
        <v>55</v>
      </c>
      <c r="J7190" s="62" t="s">
        <v>10302</v>
      </c>
      <c r="K7190" s="33" t="s">
        <v>961</v>
      </c>
      <c r="L7190" s="33" t="s">
        <v>10303</v>
      </c>
      <c r="M7190" s="1" t="s">
        <v>48610</v>
      </c>
      <c r="N7190" s="33" t="s">
        <v>20</v>
      </c>
      <c r="O7190" s="33" t="s">
        <v>10304</v>
      </c>
      <c r="P7190" s="33" t="s">
        <v>947</v>
      </c>
      <c r="Q7190" s="33" t="s">
        <v>29986</v>
      </c>
      <c r="R7190" s="39" t="s">
        <v>10305</v>
      </c>
      <c r="S7190" s="33" t="s">
        <v>22</v>
      </c>
      <c r="T7190" s="33" t="s">
        <v>21</v>
      </c>
      <c r="U7190" s="33" t="s">
        <v>26497</v>
      </c>
      <c r="AA7190" s="33" t="s">
        <v>42844</v>
      </c>
      <c r="AB7190" s="33">
        <v>1258</v>
      </c>
      <c r="AC7190" s="103">
        <v>14136</v>
      </c>
    </row>
    <row r="7191" spans="1:29" ht="13" customHeight="1" x14ac:dyDescent="0.2">
      <c r="A7191" s="33" t="s">
        <v>10325</v>
      </c>
      <c r="B7191" s="33">
        <v>41</v>
      </c>
      <c r="C7191" s="33" t="s">
        <v>13</v>
      </c>
      <c r="D7191" s="33" t="s">
        <v>30</v>
      </c>
      <c r="F7191" s="94">
        <v>41700</v>
      </c>
      <c r="G7191" s="33" t="s">
        <v>10326</v>
      </c>
      <c r="H7191" s="33" t="s">
        <v>10327</v>
      </c>
      <c r="I7191" s="33" t="s">
        <v>38</v>
      </c>
      <c r="J7191" s="62" t="s">
        <v>10328</v>
      </c>
      <c r="K7191" s="33" t="s">
        <v>1533</v>
      </c>
      <c r="L7191" s="33" t="s">
        <v>21954</v>
      </c>
      <c r="M7191" s="1" t="s">
        <v>46436</v>
      </c>
      <c r="N7191" s="33" t="s">
        <v>20</v>
      </c>
      <c r="O7191" s="33" t="s">
        <v>10329</v>
      </c>
      <c r="P7191" s="33" t="s">
        <v>947</v>
      </c>
      <c r="Q7191" s="33" t="s">
        <v>29986</v>
      </c>
      <c r="R7191" s="39" t="s">
        <v>10330</v>
      </c>
      <c r="S7191" s="33" t="s">
        <v>509</v>
      </c>
      <c r="T7191" s="33" t="s">
        <v>21</v>
      </c>
      <c r="U7191" s="33" t="s">
        <v>26689</v>
      </c>
      <c r="AA7191" s="33" t="s">
        <v>42844</v>
      </c>
      <c r="AB7191" s="33">
        <v>1253</v>
      </c>
      <c r="AC7191" s="103">
        <v>14133</v>
      </c>
    </row>
    <row r="7192" spans="1:29" ht="13" customHeight="1" x14ac:dyDescent="0.2">
      <c r="A7192" s="33" t="s">
        <v>10317</v>
      </c>
      <c r="B7192" s="33">
        <v>30</v>
      </c>
      <c r="C7192" s="33" t="s">
        <v>13</v>
      </c>
      <c r="D7192" s="33" t="s">
        <v>30</v>
      </c>
      <c r="E7192" s="33" t="s">
        <v>10318</v>
      </c>
      <c r="F7192" s="94">
        <v>41700</v>
      </c>
      <c r="G7192" s="33" t="s">
        <v>10319</v>
      </c>
      <c r="H7192" s="33" t="s">
        <v>10320</v>
      </c>
      <c r="I7192" s="33" t="s">
        <v>18</v>
      </c>
      <c r="J7192" s="62" t="s">
        <v>10321</v>
      </c>
      <c r="K7192" s="33" t="s">
        <v>10320</v>
      </c>
      <c r="L7192" s="33" t="s">
        <v>10322</v>
      </c>
      <c r="M7192" s="1" t="s">
        <v>48611</v>
      </c>
      <c r="N7192" s="33" t="s">
        <v>11627</v>
      </c>
      <c r="O7192" s="33" t="s">
        <v>10323</v>
      </c>
      <c r="P7192" s="33" t="s">
        <v>947</v>
      </c>
      <c r="Q7192" s="33" t="s">
        <v>29986</v>
      </c>
      <c r="R7192" s="39" t="s">
        <v>10324</v>
      </c>
      <c r="S7192" s="33" t="s">
        <v>901</v>
      </c>
      <c r="T7192" s="33" t="s">
        <v>45897</v>
      </c>
      <c r="U7192" s="51" t="s">
        <v>49804</v>
      </c>
      <c r="AA7192" s="33" t="s">
        <v>42842</v>
      </c>
      <c r="AB7192" s="33">
        <v>1254</v>
      </c>
      <c r="AC7192" s="103">
        <v>14131</v>
      </c>
    </row>
    <row r="7193" spans="1:29" ht="13" customHeight="1" x14ac:dyDescent="0.2">
      <c r="A7193" s="33" t="s">
        <v>10311</v>
      </c>
      <c r="B7193" s="33">
        <v>22</v>
      </c>
      <c r="C7193" s="33" t="s">
        <v>102</v>
      </c>
      <c r="D7193" s="33" t="s">
        <v>41</v>
      </c>
      <c r="F7193" s="94">
        <v>41700</v>
      </c>
      <c r="G7193" s="33" t="s">
        <v>10312</v>
      </c>
      <c r="H7193" s="33" t="s">
        <v>10313</v>
      </c>
      <c r="I7193" s="33" t="s">
        <v>38</v>
      </c>
      <c r="J7193" s="62" t="s">
        <v>10314</v>
      </c>
      <c r="K7193" s="33" t="s">
        <v>1533</v>
      </c>
      <c r="L7193" s="33" t="s">
        <v>1534</v>
      </c>
      <c r="M7193" s="1" t="s">
        <v>46607</v>
      </c>
      <c r="N7193" s="33" t="s">
        <v>20</v>
      </c>
      <c r="O7193" s="33" t="s">
        <v>10315</v>
      </c>
      <c r="P7193" s="33" t="s">
        <v>947</v>
      </c>
      <c r="Q7193" s="33" t="s">
        <v>29986</v>
      </c>
      <c r="R7193" s="39" t="s">
        <v>10316</v>
      </c>
      <c r="S7193" s="33" t="s">
        <v>22</v>
      </c>
      <c r="T7193" s="33" t="s">
        <v>350</v>
      </c>
      <c r="U7193" s="33" t="s">
        <v>42859</v>
      </c>
      <c r="AA7193" s="33" t="s">
        <v>42844</v>
      </c>
      <c r="AB7193" s="33">
        <v>1255</v>
      </c>
      <c r="AC7193" s="103">
        <v>14132</v>
      </c>
    </row>
    <row r="7194" spans="1:29" ht="13" customHeight="1" x14ac:dyDescent="0.2">
      <c r="A7194" s="33" t="s">
        <v>10331</v>
      </c>
      <c r="B7194" s="33">
        <v>21</v>
      </c>
      <c r="C7194" s="33" t="s">
        <v>13</v>
      </c>
      <c r="D7194" s="33" t="s">
        <v>30</v>
      </c>
      <c r="F7194" s="94">
        <v>41699</v>
      </c>
      <c r="G7194" s="33" t="s">
        <v>10332</v>
      </c>
      <c r="H7194" s="33" t="s">
        <v>10333</v>
      </c>
      <c r="I7194" s="33" t="s">
        <v>399</v>
      </c>
      <c r="J7194" s="62" t="s">
        <v>10334</v>
      </c>
      <c r="K7194" s="33" t="s">
        <v>9457</v>
      </c>
      <c r="L7194" s="33" t="s">
        <v>10335</v>
      </c>
      <c r="M7194" s="1" t="s">
        <v>48612</v>
      </c>
      <c r="N7194" s="33" t="s">
        <v>20</v>
      </c>
      <c r="O7194" s="33" t="s">
        <v>10336</v>
      </c>
      <c r="P7194" s="33" t="s">
        <v>947</v>
      </c>
      <c r="Q7194" s="33" t="s">
        <v>29986</v>
      </c>
      <c r="R7194" s="39" t="s">
        <v>10337</v>
      </c>
      <c r="S7194" s="33" t="s">
        <v>509</v>
      </c>
      <c r="T7194" s="33" t="s">
        <v>21</v>
      </c>
      <c r="U7194" s="33" t="s">
        <v>26689</v>
      </c>
      <c r="AA7194" s="33" t="s">
        <v>42844</v>
      </c>
      <c r="AB7194" s="33">
        <v>1252</v>
      </c>
      <c r="AC7194" s="103">
        <v>14126</v>
      </c>
    </row>
    <row r="7195" spans="1:29" ht="13" customHeight="1" x14ac:dyDescent="0.2">
      <c r="A7195" s="33" t="s">
        <v>10349</v>
      </c>
      <c r="B7195" s="33">
        <v>51</v>
      </c>
      <c r="C7195" s="33" t="s">
        <v>13</v>
      </c>
      <c r="D7195" s="33" t="s">
        <v>30</v>
      </c>
      <c r="E7195" s="33" t="s">
        <v>10350</v>
      </c>
      <c r="F7195" s="94">
        <v>41698</v>
      </c>
      <c r="G7195" s="33" t="s">
        <v>10351</v>
      </c>
      <c r="H7195" s="33" t="s">
        <v>1740</v>
      </c>
      <c r="I7195" s="33" t="s">
        <v>55</v>
      </c>
      <c r="J7195" s="62" t="s">
        <v>10352</v>
      </c>
      <c r="K7195" s="33" t="s">
        <v>1650</v>
      </c>
      <c r="L7195" s="33" t="s">
        <v>3439</v>
      </c>
      <c r="M7195" s="1" t="s">
        <v>46008</v>
      </c>
      <c r="N7195" s="33" t="s">
        <v>20</v>
      </c>
      <c r="O7195" s="33" t="s">
        <v>10353</v>
      </c>
      <c r="P7195" s="33" t="s">
        <v>947</v>
      </c>
      <c r="Q7195" s="33" t="s">
        <v>29986</v>
      </c>
      <c r="R7195" s="39" t="s">
        <v>10354</v>
      </c>
      <c r="S7195" s="33" t="s">
        <v>509</v>
      </c>
      <c r="T7195" s="33" t="s">
        <v>21</v>
      </c>
      <c r="U7195" s="33" t="s">
        <v>26689</v>
      </c>
      <c r="AA7195" s="33" t="s">
        <v>42844</v>
      </c>
      <c r="AB7195" s="33">
        <v>1249</v>
      </c>
      <c r="AC7195" s="103">
        <v>14124</v>
      </c>
    </row>
    <row r="7196" spans="1:29" ht="13" customHeight="1" x14ac:dyDescent="0.2">
      <c r="A7196" s="33" t="s">
        <v>10343</v>
      </c>
      <c r="B7196" s="33">
        <v>37</v>
      </c>
      <c r="C7196" s="33" t="s">
        <v>13</v>
      </c>
      <c r="D7196" s="33" t="s">
        <v>41</v>
      </c>
      <c r="E7196" s="33" t="s">
        <v>10344</v>
      </c>
      <c r="F7196" s="94">
        <v>41698</v>
      </c>
      <c r="G7196" s="33" t="s">
        <v>10345</v>
      </c>
      <c r="H7196" s="33" t="s">
        <v>195</v>
      </c>
      <c r="I7196" s="33" t="s">
        <v>55</v>
      </c>
      <c r="J7196" s="62" t="s">
        <v>10346</v>
      </c>
      <c r="K7196" s="33" t="s">
        <v>147</v>
      </c>
      <c r="L7196" s="33" t="s">
        <v>148</v>
      </c>
      <c r="M7196" s="1" t="s">
        <v>46168</v>
      </c>
      <c r="N7196" s="33" t="s">
        <v>362</v>
      </c>
      <c r="O7196" s="33" t="s">
        <v>10347</v>
      </c>
      <c r="P7196" s="33" t="s">
        <v>947</v>
      </c>
      <c r="Q7196" s="33" t="s">
        <v>29986</v>
      </c>
      <c r="R7196" s="39" t="s">
        <v>10348</v>
      </c>
      <c r="S7196" s="33" t="s">
        <v>93</v>
      </c>
      <c r="T7196" s="33" t="s">
        <v>45897</v>
      </c>
      <c r="U7196" s="51" t="s">
        <v>49804</v>
      </c>
      <c r="AA7196" s="33" t="s">
        <v>42844</v>
      </c>
      <c r="AB7196" s="33">
        <v>1250</v>
      </c>
      <c r="AC7196" s="103">
        <v>14123</v>
      </c>
    </row>
    <row r="7197" spans="1:29" ht="13" customHeight="1" x14ac:dyDescent="0.2">
      <c r="A7197" s="33" t="s">
        <v>10338</v>
      </c>
      <c r="B7197" s="33">
        <v>23</v>
      </c>
      <c r="C7197" s="33" t="s">
        <v>13</v>
      </c>
      <c r="D7197" s="33" t="s">
        <v>78</v>
      </c>
      <c r="E7197" s="33" t="s">
        <v>10339</v>
      </c>
      <c r="F7197" s="94">
        <v>41698</v>
      </c>
      <c r="G7197" s="33" t="s">
        <v>10340</v>
      </c>
      <c r="H7197" s="33" t="s">
        <v>529</v>
      </c>
      <c r="I7197" s="33" t="s">
        <v>66</v>
      </c>
      <c r="J7197" s="62" t="s">
        <v>7487</v>
      </c>
      <c r="K7197" s="33" t="s">
        <v>530</v>
      </c>
      <c r="L7197" s="33" t="s">
        <v>531</v>
      </c>
      <c r="M7197" s="1" t="s">
        <v>46041</v>
      </c>
      <c r="N7197" s="33" t="s">
        <v>20</v>
      </c>
      <c r="O7197" s="33" t="s">
        <v>10341</v>
      </c>
      <c r="P7197" s="33" t="s">
        <v>947</v>
      </c>
      <c r="Q7197" s="33" t="s">
        <v>29986</v>
      </c>
      <c r="R7197" s="39" t="s">
        <v>10342</v>
      </c>
      <c r="S7197" s="33" t="s">
        <v>93</v>
      </c>
      <c r="T7197" s="33" t="s">
        <v>28</v>
      </c>
      <c r="U7197" s="33" t="s">
        <v>26487</v>
      </c>
      <c r="Z7197" s="33" t="s">
        <v>42353</v>
      </c>
      <c r="AA7197" s="33" t="s">
        <v>42842</v>
      </c>
      <c r="AB7197" s="33">
        <v>1251</v>
      </c>
      <c r="AC7197" s="103">
        <v>14122</v>
      </c>
    </row>
    <row r="7198" spans="1:29" ht="13" customHeight="1" x14ac:dyDescent="0.2">
      <c r="A7198" s="33" t="s">
        <v>10355</v>
      </c>
      <c r="B7198" s="33">
        <v>27</v>
      </c>
      <c r="C7198" s="33" t="s">
        <v>13</v>
      </c>
      <c r="D7198" s="33" t="s">
        <v>78</v>
      </c>
      <c r="E7198" s="33" t="s">
        <v>10356</v>
      </c>
      <c r="F7198" s="94">
        <v>41697</v>
      </c>
      <c r="G7198" s="33" t="s">
        <v>10357</v>
      </c>
      <c r="H7198" s="33" t="s">
        <v>5888</v>
      </c>
      <c r="I7198" s="33" t="s">
        <v>55</v>
      </c>
      <c r="J7198" s="62" t="s">
        <v>10358</v>
      </c>
      <c r="K7198" s="33" t="s">
        <v>147</v>
      </c>
      <c r="L7198" s="33" t="s">
        <v>5889</v>
      </c>
      <c r="M7198" s="1" t="s">
        <v>46055</v>
      </c>
      <c r="N7198" s="33" t="s">
        <v>20</v>
      </c>
      <c r="O7198" s="33" t="s">
        <v>10359</v>
      </c>
      <c r="P7198" s="33" t="s">
        <v>947</v>
      </c>
      <c r="Q7198" s="33" t="s">
        <v>29986</v>
      </c>
      <c r="R7198" s="39" t="s">
        <v>10360</v>
      </c>
      <c r="S7198" s="33" t="s">
        <v>93</v>
      </c>
      <c r="T7198" s="33" t="s">
        <v>45897</v>
      </c>
      <c r="U7198" s="51" t="s">
        <v>49804</v>
      </c>
      <c r="AA7198" s="33" t="s">
        <v>42842</v>
      </c>
      <c r="AB7198" s="33">
        <v>1248</v>
      </c>
      <c r="AC7198" s="103">
        <v>14119</v>
      </c>
    </row>
    <row r="7199" spans="1:29" ht="13" customHeight="1" x14ac:dyDescent="0.2">
      <c r="A7199" s="33" t="s">
        <v>10361</v>
      </c>
      <c r="B7199" s="33">
        <v>32</v>
      </c>
      <c r="C7199" s="33" t="s">
        <v>13</v>
      </c>
      <c r="D7199" s="33" t="s">
        <v>14</v>
      </c>
      <c r="F7199" s="94">
        <v>41696</v>
      </c>
      <c r="G7199" s="33" t="s">
        <v>10362</v>
      </c>
      <c r="H7199" s="33" t="s">
        <v>10363</v>
      </c>
      <c r="I7199" s="33" t="s">
        <v>34</v>
      </c>
      <c r="J7199" s="62" t="s">
        <v>10364</v>
      </c>
      <c r="K7199" s="33" t="s">
        <v>4485</v>
      </c>
      <c r="L7199" s="33" t="s">
        <v>36</v>
      </c>
      <c r="M7199" s="1" t="s">
        <v>46293</v>
      </c>
      <c r="N7199" s="33" t="s">
        <v>20</v>
      </c>
      <c r="O7199" s="33" t="s">
        <v>10365</v>
      </c>
      <c r="P7199" s="33" t="s">
        <v>947</v>
      </c>
      <c r="Q7199" s="33" t="s">
        <v>29986</v>
      </c>
      <c r="R7199" s="39" t="s">
        <v>10366</v>
      </c>
      <c r="S7199" s="33" t="s">
        <v>22</v>
      </c>
      <c r="T7199" s="33" t="s">
        <v>21</v>
      </c>
      <c r="U7199" s="33" t="s">
        <v>26524</v>
      </c>
      <c r="AA7199" s="33" t="s">
        <v>42842</v>
      </c>
      <c r="AB7199" s="33">
        <v>1243</v>
      </c>
      <c r="AC7199" s="103">
        <v>14115</v>
      </c>
    </row>
    <row r="7200" spans="1:29" ht="13" customHeight="1" x14ac:dyDescent="0.2">
      <c r="A7200" s="33" t="s">
        <v>10375</v>
      </c>
      <c r="B7200" s="33">
        <v>33</v>
      </c>
      <c r="C7200" s="33" t="s">
        <v>13</v>
      </c>
      <c r="D7200" s="33" t="s">
        <v>30</v>
      </c>
      <c r="F7200" s="94">
        <v>41696</v>
      </c>
      <c r="G7200" s="33" t="s">
        <v>10376</v>
      </c>
      <c r="H7200" s="33" t="s">
        <v>10377</v>
      </c>
      <c r="I7200" s="33" t="s">
        <v>37</v>
      </c>
      <c r="J7200" s="62" t="s">
        <v>10378</v>
      </c>
      <c r="K7200" s="33" t="s">
        <v>10379</v>
      </c>
      <c r="L7200" s="33" t="s">
        <v>10380</v>
      </c>
      <c r="M7200" s="1" t="s">
        <v>47117</v>
      </c>
      <c r="N7200" s="33" t="s">
        <v>20</v>
      </c>
      <c r="O7200" s="33" t="s">
        <v>10381</v>
      </c>
      <c r="P7200" s="33" t="s">
        <v>947</v>
      </c>
      <c r="Q7200" s="33" t="s">
        <v>29986</v>
      </c>
      <c r="R720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00" s="33" t="s">
        <v>93</v>
      </c>
      <c r="T7200" s="33" t="s">
        <v>21</v>
      </c>
      <c r="U7200" s="33" t="s">
        <v>26689</v>
      </c>
      <c r="AA7200" s="33" t="s">
        <v>42842</v>
      </c>
      <c r="AB7200" s="33">
        <v>1246</v>
      </c>
      <c r="AC7200" s="103">
        <v>14116</v>
      </c>
    </row>
    <row r="7201" spans="1:29" ht="13" customHeight="1" x14ac:dyDescent="0.2">
      <c r="A7201" s="33" t="s">
        <v>10370</v>
      </c>
      <c r="B7201" s="33">
        <v>62</v>
      </c>
      <c r="C7201" s="33" t="s">
        <v>13</v>
      </c>
      <c r="D7201" s="33" t="s">
        <v>30</v>
      </c>
      <c r="E7201" s="33" t="s">
        <v>10371</v>
      </c>
      <c r="F7201" s="94">
        <v>41696</v>
      </c>
      <c r="G7201" s="33" t="s">
        <v>10372</v>
      </c>
      <c r="H7201" s="33" t="s">
        <v>142</v>
      </c>
      <c r="I7201" s="33" t="s">
        <v>38</v>
      </c>
      <c r="J7201" s="62" t="s">
        <v>10373</v>
      </c>
      <c r="K7201" s="33" t="s">
        <v>142</v>
      </c>
      <c r="L7201" s="33" t="s">
        <v>143</v>
      </c>
      <c r="M7201" s="1" t="s">
        <v>45908</v>
      </c>
      <c r="N7201" s="33" t="s">
        <v>20</v>
      </c>
      <c r="O7201" s="33" t="s">
        <v>10374</v>
      </c>
      <c r="P7201" s="33" t="s">
        <v>947</v>
      </c>
      <c r="Q7201" s="33" t="s">
        <v>29986</v>
      </c>
      <c r="R7201" s="39" t="str">
        <f>HYPERLINK("http://www.utsandiego.com/news/2014/feb/26/suicidal-man-rifle-downtown-san-diego/","http://www.utsandiego.com/news/2014/feb/26/suicidal-man-rifle-downtown-san-diego/")</f>
        <v>http://www.utsandiego.com/news/2014/feb/26/suicidal-man-rifle-downtown-san-diego/</v>
      </c>
      <c r="S7201" s="33" t="s">
        <v>509</v>
      </c>
      <c r="T7201" s="33" t="s">
        <v>21</v>
      </c>
      <c r="U7201" s="33" t="s">
        <v>26689</v>
      </c>
      <c r="AA7201" s="33" t="s">
        <v>42842</v>
      </c>
      <c r="AB7201" s="33">
        <v>1245</v>
      </c>
      <c r="AC7201" s="103">
        <v>14112</v>
      </c>
    </row>
    <row r="7202" spans="1:29" ht="13" customHeight="1" x14ac:dyDescent="0.2">
      <c r="A7202" s="1" t="s">
        <v>2989</v>
      </c>
      <c r="B7202" s="33" t="s">
        <v>22</v>
      </c>
      <c r="C7202" s="33" t="s">
        <v>13</v>
      </c>
      <c r="D7202" s="1" t="s">
        <v>23</v>
      </c>
      <c r="F7202" s="94">
        <v>41696</v>
      </c>
      <c r="G7202" s="33" t="s">
        <v>10367</v>
      </c>
      <c r="H7202" s="33" t="s">
        <v>269</v>
      </c>
      <c r="I7202" s="33" t="s">
        <v>293</v>
      </c>
      <c r="J7202" s="62">
        <v>40065</v>
      </c>
      <c r="K7202" s="33" t="s">
        <v>1114</v>
      </c>
      <c r="L7202" s="33" t="s">
        <v>3088</v>
      </c>
      <c r="M7202" s="1" t="s">
        <v>46058</v>
      </c>
      <c r="N7202" s="33" t="s">
        <v>20</v>
      </c>
      <c r="O7202" s="33" t="s">
        <v>10368</v>
      </c>
      <c r="P7202" s="33" t="s">
        <v>947</v>
      </c>
      <c r="Q7202" s="33" t="s">
        <v>29986</v>
      </c>
      <c r="R7202" s="39" t="s">
        <v>10369</v>
      </c>
      <c r="S7202" s="33" t="s">
        <v>22</v>
      </c>
      <c r="T7202" s="33" t="s">
        <v>21</v>
      </c>
      <c r="U7202" s="33" t="s">
        <v>26689</v>
      </c>
      <c r="AA7202" s="33" t="s">
        <v>42843</v>
      </c>
      <c r="AB7202" s="33">
        <v>1244</v>
      </c>
      <c r="AC7202" s="103">
        <v>14111</v>
      </c>
    </row>
    <row r="7203" spans="1:29" ht="13" customHeight="1" x14ac:dyDescent="0.2">
      <c r="A7203" s="33" t="s">
        <v>10382</v>
      </c>
      <c r="B7203" s="33">
        <v>42</v>
      </c>
      <c r="C7203" s="33" t="s">
        <v>102</v>
      </c>
      <c r="D7203" s="33" t="s">
        <v>30</v>
      </c>
      <c r="E7203" s="33" t="s">
        <v>10383</v>
      </c>
      <c r="F7203" s="94">
        <v>41696</v>
      </c>
      <c r="G7203" s="33" t="s">
        <v>10384</v>
      </c>
      <c r="H7203" s="33" t="s">
        <v>265</v>
      </c>
      <c r="I7203" s="33" t="s">
        <v>66</v>
      </c>
      <c r="J7203" s="62" t="s">
        <v>9703</v>
      </c>
      <c r="K7203" s="33" t="s">
        <v>265</v>
      </c>
      <c r="L7203" s="33" t="s">
        <v>10385</v>
      </c>
      <c r="M7203" s="1" t="s">
        <v>48613</v>
      </c>
      <c r="N7203" s="33" t="s">
        <v>20</v>
      </c>
      <c r="O7203" s="33" t="s">
        <v>18979</v>
      </c>
      <c r="P7203" s="33" t="s">
        <v>23029</v>
      </c>
      <c r="Q7203" s="33" t="s">
        <v>29986</v>
      </c>
      <c r="R7203" s="39" t="s">
        <v>10386</v>
      </c>
      <c r="S7203" s="33" t="s">
        <v>93</v>
      </c>
      <c r="T7203" s="33" t="s">
        <v>45897</v>
      </c>
      <c r="U7203" s="51" t="s">
        <v>49804</v>
      </c>
      <c r="Z7203" s="33" t="s">
        <v>42353</v>
      </c>
      <c r="AA7203" s="33" t="s">
        <v>42842</v>
      </c>
      <c r="AB7203" s="33">
        <v>1247</v>
      </c>
      <c r="AC7203" s="103">
        <v>14113</v>
      </c>
    </row>
    <row r="7204" spans="1:29" ht="13" customHeight="1" x14ac:dyDescent="0.2">
      <c r="A7204" s="1" t="s">
        <v>10387</v>
      </c>
      <c r="B7204" s="33">
        <v>48</v>
      </c>
      <c r="C7204" s="33" t="s">
        <v>13</v>
      </c>
      <c r="D7204" s="1" t="s">
        <v>23</v>
      </c>
      <c r="F7204" s="94">
        <v>41695</v>
      </c>
      <c r="G7204" s="33" t="s">
        <v>10388</v>
      </c>
      <c r="H7204" s="33" t="s">
        <v>10389</v>
      </c>
      <c r="I7204" s="33" t="s">
        <v>50</v>
      </c>
      <c r="J7204" s="62" t="s">
        <v>10390</v>
      </c>
      <c r="K7204" s="33" t="s">
        <v>1054</v>
      </c>
      <c r="L7204" s="33" t="s">
        <v>10391</v>
      </c>
      <c r="M7204" s="1" t="s">
        <v>48929</v>
      </c>
      <c r="N7204" s="33" t="s">
        <v>20</v>
      </c>
      <c r="O7204" s="33" t="s">
        <v>10392</v>
      </c>
      <c r="P7204" s="33" t="s">
        <v>947</v>
      </c>
      <c r="Q7204" s="33" t="s">
        <v>29986</v>
      </c>
      <c r="R7204" s="39" t="str">
        <f>HYPERLINK("http://thenewsherald.com/articles/2014/02/28/news/doc5310a54ba9b5b176742526.txt","http://thenewsherald.com/articles/2014/02/28/news/doc5310a54ba9b5b176742526.txt")</f>
        <v>http://thenewsherald.com/articles/2014/02/28/news/doc5310a54ba9b5b176742526.txt</v>
      </c>
      <c r="S7204" s="33" t="s">
        <v>509</v>
      </c>
      <c r="T7204" s="33" t="s">
        <v>21</v>
      </c>
      <c r="U7204" s="33" t="s">
        <v>26689</v>
      </c>
      <c r="AA7204" s="33" t="s">
        <v>42844</v>
      </c>
      <c r="AB7204" s="33">
        <v>1241</v>
      </c>
      <c r="AC7204" s="103">
        <v>14108</v>
      </c>
    </row>
    <row r="7205" spans="1:29" ht="13" customHeight="1" x14ac:dyDescent="0.2">
      <c r="A7205" s="33" t="s">
        <v>10399</v>
      </c>
      <c r="B7205" s="33">
        <v>70</v>
      </c>
      <c r="C7205" s="33" t="s">
        <v>13</v>
      </c>
      <c r="D7205" s="33" t="s">
        <v>30</v>
      </c>
      <c r="E7205" s="33" t="s">
        <v>10400</v>
      </c>
      <c r="F7205" s="94">
        <v>41695</v>
      </c>
      <c r="H7205" s="33" t="s">
        <v>10401</v>
      </c>
      <c r="I7205" s="33" t="s">
        <v>25</v>
      </c>
      <c r="J7205" s="62">
        <v>29710</v>
      </c>
      <c r="K7205" s="33" t="s">
        <v>1495</v>
      </c>
      <c r="L7205" s="33" t="s">
        <v>10402</v>
      </c>
      <c r="M7205" s="1" t="s">
        <v>47358</v>
      </c>
      <c r="N7205" s="33" t="s">
        <v>20</v>
      </c>
      <c r="O7205" s="33" t="s">
        <v>10403</v>
      </c>
      <c r="P7205" s="33" t="s">
        <v>504</v>
      </c>
      <c r="Q7205" s="33" t="s">
        <v>29986</v>
      </c>
      <c r="R7205" s="39" t="s">
        <v>10404</v>
      </c>
      <c r="S7205" s="33" t="s">
        <v>93</v>
      </c>
      <c r="T7205" s="33" t="s">
        <v>45897</v>
      </c>
      <c r="U7205" s="51" t="s">
        <v>42879</v>
      </c>
      <c r="AA7205" s="33" t="s">
        <v>42843</v>
      </c>
      <c r="AB7205" s="33">
        <v>1240</v>
      </c>
      <c r="AC7205" s="103"/>
    </row>
    <row r="7206" spans="1:29" ht="13" customHeight="1" x14ac:dyDescent="0.2">
      <c r="A7206" s="33" t="s">
        <v>10393</v>
      </c>
      <c r="B7206" s="33">
        <v>57</v>
      </c>
      <c r="C7206" s="33" t="s">
        <v>13</v>
      </c>
      <c r="D7206" s="33" t="s">
        <v>30</v>
      </c>
      <c r="E7206" s="33" t="s">
        <v>10394</v>
      </c>
      <c r="F7206" s="94">
        <v>41695</v>
      </c>
      <c r="G7206" s="33" t="s">
        <v>10395</v>
      </c>
      <c r="H7206" s="33" t="s">
        <v>1333</v>
      </c>
      <c r="I7206" s="33" t="s">
        <v>111</v>
      </c>
      <c r="J7206" s="62" t="s">
        <v>10396</v>
      </c>
      <c r="K7206" s="33" t="s">
        <v>582</v>
      </c>
      <c r="L7206" s="33" t="s">
        <v>748</v>
      </c>
      <c r="M7206" s="1" t="s">
        <v>47259</v>
      </c>
      <c r="N7206" s="33" t="s">
        <v>20</v>
      </c>
      <c r="O7206" s="33" t="s">
        <v>10397</v>
      </c>
      <c r="P7206" s="33" t="s">
        <v>947</v>
      </c>
      <c r="Q7206" s="33" t="s">
        <v>29986</v>
      </c>
      <c r="R7206" s="39" t="s">
        <v>10398</v>
      </c>
      <c r="S7206" s="33" t="s">
        <v>93</v>
      </c>
      <c r="T7206" s="33" t="s">
        <v>28</v>
      </c>
      <c r="U7206" s="33" t="s">
        <v>26487</v>
      </c>
      <c r="AA7206" s="33" t="s">
        <v>42844</v>
      </c>
      <c r="AB7206" s="33">
        <v>1242</v>
      </c>
      <c r="AC7206" s="103">
        <v>14109</v>
      </c>
    </row>
    <row r="7207" spans="1:29" ht="13" customHeight="1" x14ac:dyDescent="0.2">
      <c r="A7207" s="33" t="s">
        <v>10405</v>
      </c>
      <c r="B7207" s="33">
        <v>37</v>
      </c>
      <c r="C7207" s="33" t="s">
        <v>13</v>
      </c>
      <c r="D7207" s="33" t="s">
        <v>78</v>
      </c>
      <c r="E7207" s="33" t="s">
        <v>10406</v>
      </c>
      <c r="F7207" s="94">
        <v>41694</v>
      </c>
      <c r="G7207" s="33" t="s">
        <v>10407</v>
      </c>
      <c r="H7207" s="33" t="s">
        <v>501</v>
      </c>
      <c r="I7207" s="33" t="s">
        <v>62</v>
      </c>
      <c r="J7207" s="62" t="s">
        <v>10408</v>
      </c>
      <c r="K7207" s="33" t="s">
        <v>502</v>
      </c>
      <c r="L7207" s="33" t="s">
        <v>503</v>
      </c>
      <c r="M7207" s="1" t="s">
        <v>47012</v>
      </c>
      <c r="N7207" s="33" t="s">
        <v>20</v>
      </c>
      <c r="O7207" s="33" t="s">
        <v>10409</v>
      </c>
      <c r="P7207" s="33" t="s">
        <v>947</v>
      </c>
      <c r="Q7207" s="33" t="s">
        <v>29986</v>
      </c>
      <c r="R7207" s="39" t="s">
        <v>10410</v>
      </c>
      <c r="S7207" s="33" t="s">
        <v>93</v>
      </c>
      <c r="T7207" s="33" t="s">
        <v>21</v>
      </c>
      <c r="U7207" s="33" t="s">
        <v>26689</v>
      </c>
      <c r="AA7207" s="33" t="s">
        <v>42842</v>
      </c>
      <c r="AB7207" s="33">
        <v>1239</v>
      </c>
      <c r="AC7207" s="103">
        <v>14103</v>
      </c>
    </row>
    <row r="7208" spans="1:29" ht="13" customHeight="1" x14ac:dyDescent="0.2">
      <c r="A7208" s="33" t="s">
        <v>10411</v>
      </c>
      <c r="B7208" s="33">
        <v>18</v>
      </c>
      <c r="C7208" s="33" t="s">
        <v>13</v>
      </c>
      <c r="D7208" s="33" t="s">
        <v>14</v>
      </c>
      <c r="E7208" s="33" t="s">
        <v>10412</v>
      </c>
      <c r="F7208" s="94">
        <v>41693</v>
      </c>
      <c r="G7208" s="33" t="s">
        <v>10413</v>
      </c>
      <c r="H7208" s="33" t="s">
        <v>182</v>
      </c>
      <c r="I7208" s="33" t="s">
        <v>38</v>
      </c>
      <c r="J7208" s="62" t="s">
        <v>6453</v>
      </c>
      <c r="K7208" s="33" t="s">
        <v>182</v>
      </c>
      <c r="L7208" s="33" t="s">
        <v>183</v>
      </c>
      <c r="M7208" s="1" t="s">
        <v>46155</v>
      </c>
      <c r="N7208" s="33" t="s">
        <v>20</v>
      </c>
      <c r="O7208" s="33" t="s">
        <v>10414</v>
      </c>
      <c r="P7208" s="33" t="s">
        <v>947</v>
      </c>
      <c r="Q7208" s="33" t="s">
        <v>29986</v>
      </c>
      <c r="R7208" s="39" t="s">
        <v>10415</v>
      </c>
      <c r="S7208" s="33" t="s">
        <v>93</v>
      </c>
      <c r="T7208" s="33" t="s">
        <v>21</v>
      </c>
      <c r="U7208" s="33" t="s">
        <v>26689</v>
      </c>
      <c r="AA7208" s="33" t="s">
        <v>42844</v>
      </c>
      <c r="AB7208" s="33">
        <v>1238</v>
      </c>
      <c r="AC7208" s="103">
        <v>14102</v>
      </c>
    </row>
    <row r="7209" spans="1:29" ht="13" customHeight="1" x14ac:dyDescent="0.2">
      <c r="A7209" s="33" t="s">
        <v>10416</v>
      </c>
      <c r="B7209" s="33">
        <v>44</v>
      </c>
      <c r="C7209" s="33" t="s">
        <v>13</v>
      </c>
      <c r="D7209" s="33" t="s">
        <v>41</v>
      </c>
      <c r="F7209" s="94">
        <v>41692</v>
      </c>
      <c r="G7209" s="33" t="s">
        <v>10417</v>
      </c>
      <c r="H7209" s="33" t="s">
        <v>515</v>
      </c>
      <c r="I7209" s="33" t="s">
        <v>111</v>
      </c>
      <c r="J7209" s="62" t="s">
        <v>10418</v>
      </c>
      <c r="K7209" s="33" t="s">
        <v>516</v>
      </c>
      <c r="L7209" s="33" t="s">
        <v>517</v>
      </c>
      <c r="M7209" s="1" t="s">
        <v>46078</v>
      </c>
      <c r="N7209" s="33" t="s">
        <v>20</v>
      </c>
      <c r="O7209" s="33" t="s">
        <v>10419</v>
      </c>
      <c r="P7209" s="33" t="s">
        <v>947</v>
      </c>
      <c r="Q7209" s="33" t="s">
        <v>29986</v>
      </c>
      <c r="R7209" s="39" t="s">
        <v>10420</v>
      </c>
      <c r="S7209" s="33" t="s">
        <v>93</v>
      </c>
      <c r="T7209" s="33" t="s">
        <v>28</v>
      </c>
      <c r="U7209" s="51" t="s">
        <v>41403</v>
      </c>
      <c r="AA7209" s="33" t="s">
        <v>42842</v>
      </c>
      <c r="AB7209" s="33">
        <v>1237</v>
      </c>
      <c r="AC7209" s="103">
        <v>14101</v>
      </c>
    </row>
    <row r="7210" spans="1:29" ht="13" customHeight="1" x14ac:dyDescent="0.2">
      <c r="A7210" s="33" t="s">
        <v>10421</v>
      </c>
      <c r="B7210" s="33">
        <v>38</v>
      </c>
      <c r="C7210" s="33" t="s">
        <v>13</v>
      </c>
      <c r="D7210" s="33" t="s">
        <v>41</v>
      </c>
      <c r="E7210" s="33" t="s">
        <v>10422</v>
      </c>
      <c r="F7210" s="94">
        <v>41691</v>
      </c>
      <c r="G7210" s="33" t="s">
        <v>10423</v>
      </c>
      <c r="H7210" s="33" t="s">
        <v>557</v>
      </c>
      <c r="I7210" s="33" t="s">
        <v>38</v>
      </c>
      <c r="J7210" s="62" t="s">
        <v>10424</v>
      </c>
      <c r="K7210" s="33" t="s">
        <v>558</v>
      </c>
      <c r="L7210" s="33" t="s">
        <v>10425</v>
      </c>
      <c r="M7210" s="1" t="s">
        <v>48614</v>
      </c>
      <c r="N7210" s="33" t="s">
        <v>20</v>
      </c>
      <c r="O7210" s="33" t="s">
        <v>10426</v>
      </c>
      <c r="P7210" s="33" t="s">
        <v>947</v>
      </c>
      <c r="Q7210" s="33" t="s">
        <v>29986</v>
      </c>
      <c r="R7210" s="39" t="s">
        <v>10427</v>
      </c>
      <c r="S7210" s="33" t="s">
        <v>93</v>
      </c>
      <c r="T7210" s="33" t="s">
        <v>21</v>
      </c>
      <c r="U7210" s="33" t="s">
        <v>26682</v>
      </c>
      <c r="AA7210" s="33" t="s">
        <v>42842</v>
      </c>
      <c r="AB7210" s="33">
        <v>1236</v>
      </c>
      <c r="AC7210" s="103">
        <v>14098</v>
      </c>
    </row>
    <row r="7211" spans="1:29" ht="13" customHeight="1" x14ac:dyDescent="0.2">
      <c r="A7211" s="1" t="s">
        <v>10428</v>
      </c>
      <c r="B7211" s="33">
        <v>70</v>
      </c>
      <c r="C7211" s="33" t="s">
        <v>13</v>
      </c>
      <c r="D7211" s="1" t="s">
        <v>23</v>
      </c>
      <c r="F7211" s="94">
        <v>41690</v>
      </c>
      <c r="G7211" s="33" t="s">
        <v>10429</v>
      </c>
      <c r="H7211" s="33" t="s">
        <v>10292</v>
      </c>
      <c r="I7211" s="33" t="s">
        <v>795</v>
      </c>
      <c r="J7211" s="62" t="s">
        <v>10293</v>
      </c>
      <c r="K7211" s="33" t="s">
        <v>10294</v>
      </c>
      <c r="L7211" s="33" t="s">
        <v>10430</v>
      </c>
      <c r="M7211" s="1" t="s">
        <v>48615</v>
      </c>
      <c r="N7211" s="33" t="s">
        <v>20</v>
      </c>
      <c r="O7211" s="33" t="s">
        <v>10431</v>
      </c>
      <c r="P7211" s="33" t="s">
        <v>947</v>
      </c>
      <c r="Q7211" s="33" t="s">
        <v>29986</v>
      </c>
      <c r="R7211" s="39" t="s">
        <v>10432</v>
      </c>
      <c r="S7211" s="33" t="s">
        <v>509</v>
      </c>
      <c r="T7211" s="33" t="s">
        <v>21</v>
      </c>
      <c r="U7211" s="33" t="s">
        <v>26689</v>
      </c>
      <c r="AA7211" s="33" t="s">
        <v>42843</v>
      </c>
      <c r="AB7211" s="33">
        <v>1235</v>
      </c>
      <c r="AC7211" s="103">
        <v>14097</v>
      </c>
    </row>
    <row r="7212" spans="1:29" ht="13" customHeight="1" x14ac:dyDescent="0.2">
      <c r="A7212" s="33" t="s">
        <v>10443</v>
      </c>
      <c r="B7212" s="33">
        <v>37</v>
      </c>
      <c r="C7212" s="33" t="s">
        <v>13</v>
      </c>
      <c r="D7212" s="33" t="s">
        <v>30</v>
      </c>
      <c r="E7212" s="33" t="s">
        <v>10444</v>
      </c>
      <c r="F7212" s="94">
        <v>41688</v>
      </c>
      <c r="G7212" s="33" t="s">
        <v>10445</v>
      </c>
      <c r="H7212" s="33" t="s">
        <v>10446</v>
      </c>
      <c r="I7212" s="33" t="s">
        <v>66</v>
      </c>
      <c r="J7212" s="62" t="s">
        <v>10447</v>
      </c>
      <c r="K7212" s="33" t="s">
        <v>548</v>
      </c>
      <c r="L7212" s="33" t="s">
        <v>10448</v>
      </c>
      <c r="M7212" s="1" t="s">
        <v>48616</v>
      </c>
      <c r="N7212" s="33" t="s">
        <v>20</v>
      </c>
      <c r="O7212" s="33" t="s">
        <v>10449</v>
      </c>
      <c r="P7212" s="33" t="s">
        <v>504</v>
      </c>
      <c r="Q7212" s="33" t="s">
        <v>29986</v>
      </c>
      <c r="R7212" s="39" t="s">
        <v>10450</v>
      </c>
      <c r="S7212" s="33" t="s">
        <v>22</v>
      </c>
      <c r="T7212" s="33" t="s">
        <v>21</v>
      </c>
      <c r="U7212" s="33" t="s">
        <v>26689</v>
      </c>
      <c r="AA7212" s="33" t="s">
        <v>42843</v>
      </c>
      <c r="AB7212" s="33">
        <v>1233</v>
      </c>
      <c r="AC7212" s="103">
        <v>14091</v>
      </c>
    </row>
    <row r="7213" spans="1:29" ht="13" customHeight="1" x14ac:dyDescent="0.2">
      <c r="A7213" s="33" t="s">
        <v>10433</v>
      </c>
      <c r="B7213" s="33">
        <v>60</v>
      </c>
      <c r="C7213" s="33" t="s">
        <v>13</v>
      </c>
      <c r="D7213" s="33" t="s">
        <v>78</v>
      </c>
      <c r="F7213" s="94">
        <v>41688</v>
      </c>
      <c r="G7213" s="33" t="s">
        <v>10434</v>
      </c>
      <c r="H7213" s="33" t="s">
        <v>10435</v>
      </c>
      <c r="I7213" s="33" t="s">
        <v>38</v>
      </c>
      <c r="J7213" s="62" t="s">
        <v>10436</v>
      </c>
      <c r="K7213" s="33" t="s">
        <v>555</v>
      </c>
      <c r="L7213" s="33" t="s">
        <v>229</v>
      </c>
      <c r="M7213" s="1" t="s">
        <v>46020</v>
      </c>
      <c r="N7213" s="33" t="s">
        <v>20</v>
      </c>
      <c r="O7213" s="33" t="s">
        <v>10437</v>
      </c>
      <c r="P7213" s="33" t="s">
        <v>947</v>
      </c>
      <c r="Q7213" s="33" t="s">
        <v>29986</v>
      </c>
      <c r="R7213" s="39" t="s">
        <v>10438</v>
      </c>
      <c r="S7213" s="33" t="s">
        <v>509</v>
      </c>
      <c r="T7213" s="33" t="s">
        <v>21</v>
      </c>
      <c r="U7213" s="33" t="s">
        <v>26492</v>
      </c>
      <c r="AA7213" s="33" t="s">
        <v>42842</v>
      </c>
      <c r="AB7213" s="33">
        <v>1232</v>
      </c>
      <c r="AC7213" s="103">
        <v>14093</v>
      </c>
    </row>
    <row r="7214" spans="1:29" ht="13" customHeight="1" x14ac:dyDescent="0.2">
      <c r="A7214" s="33" t="s">
        <v>10439</v>
      </c>
      <c r="B7214" s="33">
        <v>42</v>
      </c>
      <c r="C7214" s="33" t="s">
        <v>13</v>
      </c>
      <c r="D7214" s="33" t="s">
        <v>41</v>
      </c>
      <c r="F7214" s="94">
        <v>41688</v>
      </c>
      <c r="G7214" s="33" t="s">
        <v>10440</v>
      </c>
      <c r="H7214" s="33" t="s">
        <v>142</v>
      </c>
      <c r="I7214" s="33" t="s">
        <v>38</v>
      </c>
      <c r="J7214" s="62" t="s">
        <v>10441</v>
      </c>
      <c r="K7214" s="33" t="s">
        <v>142</v>
      </c>
      <c r="L7214" s="33" t="s">
        <v>4345</v>
      </c>
      <c r="M7214" s="1" t="s">
        <v>46425</v>
      </c>
      <c r="N7214" s="33" t="s">
        <v>20</v>
      </c>
      <c r="O7214" s="33" t="s">
        <v>18980</v>
      </c>
      <c r="P7214" s="33" t="s">
        <v>947</v>
      </c>
      <c r="Q7214" s="33" t="s">
        <v>29986</v>
      </c>
      <c r="R7214" s="39" t="s">
        <v>10442</v>
      </c>
      <c r="S7214" s="33" t="s">
        <v>22</v>
      </c>
      <c r="T7214" s="33" t="s">
        <v>28</v>
      </c>
      <c r="U7214" s="33" t="s">
        <v>42890</v>
      </c>
      <c r="AA7214" s="33" t="s">
        <v>42842</v>
      </c>
      <c r="AB7214" s="33">
        <v>1234</v>
      </c>
      <c r="AC7214" s="103">
        <v>14092</v>
      </c>
    </row>
    <row r="7215" spans="1:29" ht="13" customHeight="1" x14ac:dyDescent="0.2">
      <c r="A7215" s="33" t="s">
        <v>10451</v>
      </c>
      <c r="B7215" s="33">
        <v>17</v>
      </c>
      <c r="C7215" s="33" t="s">
        <v>13</v>
      </c>
      <c r="D7215" s="33" t="s">
        <v>78</v>
      </c>
      <c r="E7215" s="33" t="s">
        <v>10452</v>
      </c>
      <c r="F7215" s="94">
        <v>41687</v>
      </c>
      <c r="G7215" s="33" t="s">
        <v>10453</v>
      </c>
      <c r="H7215" s="33" t="s">
        <v>671</v>
      </c>
      <c r="I7215" s="33" t="s">
        <v>66</v>
      </c>
      <c r="J7215" s="62" t="s">
        <v>10454</v>
      </c>
      <c r="K7215" s="33" t="s">
        <v>512</v>
      </c>
      <c r="L7215" s="33" t="s">
        <v>672</v>
      </c>
      <c r="M7215" s="1" t="s">
        <v>45992</v>
      </c>
      <c r="N7215" s="33" t="s">
        <v>20</v>
      </c>
      <c r="O7215" s="33" t="s">
        <v>10455</v>
      </c>
      <c r="P7215" s="33" t="s">
        <v>947</v>
      </c>
      <c r="Q7215" s="33" t="s">
        <v>29986</v>
      </c>
      <c r="R7215" s="39" t="s">
        <v>10456</v>
      </c>
      <c r="S7215" s="33" t="s">
        <v>93</v>
      </c>
      <c r="T7215" s="33" t="s">
        <v>21</v>
      </c>
      <c r="U7215" s="33" t="s">
        <v>26689</v>
      </c>
      <c r="Z7215" s="33" t="s">
        <v>42353</v>
      </c>
      <c r="AA7215" s="33" t="s">
        <v>42844</v>
      </c>
      <c r="AB7215" s="33">
        <v>1230</v>
      </c>
      <c r="AC7215" s="103">
        <v>14087</v>
      </c>
    </row>
    <row r="7216" spans="1:29" ht="13" customHeight="1" x14ac:dyDescent="0.2">
      <c r="A7216" s="33" t="s">
        <v>10458</v>
      </c>
      <c r="B7216" s="33">
        <v>44</v>
      </c>
      <c r="C7216" s="33" t="s">
        <v>13</v>
      </c>
      <c r="D7216" s="33" t="s">
        <v>30</v>
      </c>
      <c r="F7216" s="94">
        <v>41687</v>
      </c>
      <c r="G7216" s="33" t="s">
        <v>10459</v>
      </c>
      <c r="H7216" s="33" t="s">
        <v>6913</v>
      </c>
      <c r="I7216" s="33" t="s">
        <v>197</v>
      </c>
      <c r="J7216" s="62" t="s">
        <v>10460</v>
      </c>
      <c r="K7216" s="33" t="s">
        <v>1176</v>
      </c>
      <c r="L7216" s="33" t="s">
        <v>10461</v>
      </c>
      <c r="M7216" s="1" t="s">
        <v>48104</v>
      </c>
      <c r="N7216" s="33" t="s">
        <v>20</v>
      </c>
      <c r="O7216" s="33" t="s">
        <v>10462</v>
      </c>
      <c r="P7216" s="33" t="s">
        <v>947</v>
      </c>
      <c r="Q7216" s="33" t="s">
        <v>29986</v>
      </c>
      <c r="R7216" s="39" t="s">
        <v>10463</v>
      </c>
      <c r="S7216" s="33" t="s">
        <v>93</v>
      </c>
      <c r="T7216" s="33" t="s">
        <v>21</v>
      </c>
      <c r="U7216" s="33" t="s">
        <v>26682</v>
      </c>
      <c r="AA7216" s="33" t="s">
        <v>42844</v>
      </c>
      <c r="AB7216" s="33">
        <v>1231</v>
      </c>
      <c r="AC7216" s="103">
        <v>14089</v>
      </c>
    </row>
    <row r="7217" spans="1:29" ht="13" customHeight="1" x14ac:dyDescent="0.2">
      <c r="A7217" s="33" t="s">
        <v>10483</v>
      </c>
      <c r="B7217" s="33">
        <v>34</v>
      </c>
      <c r="C7217" s="33" t="s">
        <v>13</v>
      </c>
      <c r="D7217" s="33" t="s">
        <v>30</v>
      </c>
      <c r="E7217" s="33" t="s">
        <v>10484</v>
      </c>
      <c r="F7217" s="94">
        <v>41686</v>
      </c>
      <c r="G7217" s="33" t="s">
        <v>10485</v>
      </c>
      <c r="H7217" s="33" t="s">
        <v>10486</v>
      </c>
      <c r="I7217" s="33" t="s">
        <v>281</v>
      </c>
      <c r="J7217" s="62" t="s">
        <v>10487</v>
      </c>
      <c r="K7217" s="33" t="s">
        <v>1996</v>
      </c>
      <c r="L7217" s="33" t="s">
        <v>10488</v>
      </c>
      <c r="M7217" s="1" t="s">
        <v>48929</v>
      </c>
      <c r="N7217" s="33" t="s">
        <v>20</v>
      </c>
      <c r="O7217" s="33" t="s">
        <v>10489</v>
      </c>
      <c r="P7217" s="33" t="s">
        <v>947</v>
      </c>
      <c r="Q7217" s="33" t="s">
        <v>29986</v>
      </c>
      <c r="R7217" s="39" t="s">
        <v>10490</v>
      </c>
      <c r="S7217" s="33" t="s">
        <v>93</v>
      </c>
      <c r="T7217" s="33" t="s">
        <v>21</v>
      </c>
      <c r="U7217" s="33" t="s">
        <v>26689</v>
      </c>
      <c r="AA7217" s="33" t="s">
        <v>42844</v>
      </c>
      <c r="AB7217" s="33">
        <v>1227</v>
      </c>
      <c r="AC7217" s="103">
        <v>14084</v>
      </c>
    </row>
    <row r="7218" spans="1:29" ht="13" customHeight="1" x14ac:dyDescent="0.2">
      <c r="A7218" s="1" t="s">
        <v>2989</v>
      </c>
      <c r="B7218" s="33">
        <v>47</v>
      </c>
      <c r="C7218" s="33" t="s">
        <v>13</v>
      </c>
      <c r="D7218" s="1" t="s">
        <v>23</v>
      </c>
      <c r="F7218" s="94">
        <v>41686</v>
      </c>
      <c r="G7218" s="33" t="s">
        <v>10479</v>
      </c>
      <c r="H7218" s="33" t="s">
        <v>994</v>
      </c>
      <c r="I7218" s="33" t="s">
        <v>55</v>
      </c>
      <c r="J7218" s="62" t="s">
        <v>10480</v>
      </c>
      <c r="K7218" s="33" t="s">
        <v>995</v>
      </c>
      <c r="L7218" s="33" t="s">
        <v>4064</v>
      </c>
      <c r="M7218" s="1" t="s">
        <v>45989</v>
      </c>
      <c r="N7218" s="33" t="s">
        <v>20</v>
      </c>
      <c r="O7218" s="33" t="s">
        <v>10481</v>
      </c>
      <c r="P7218" s="33" t="s">
        <v>947</v>
      </c>
      <c r="Q7218" s="33" t="s">
        <v>29986</v>
      </c>
      <c r="R7218" s="39" t="s">
        <v>10482</v>
      </c>
      <c r="S7218" s="33" t="s">
        <v>509</v>
      </c>
      <c r="T7218" s="33" t="s">
        <v>21</v>
      </c>
      <c r="U7218" s="33" t="s">
        <v>26689</v>
      </c>
      <c r="AA7218" s="33" t="s">
        <v>42844</v>
      </c>
      <c r="AB7218" s="33">
        <v>1226</v>
      </c>
      <c r="AC7218" s="103">
        <v>14086</v>
      </c>
    </row>
    <row r="7219" spans="1:29" ht="13" customHeight="1" x14ac:dyDescent="0.2">
      <c r="A7219" s="33" t="s">
        <v>10464</v>
      </c>
      <c r="B7219" s="33">
        <v>47</v>
      </c>
      <c r="C7219" s="33" t="s">
        <v>102</v>
      </c>
      <c r="D7219" s="33" t="s">
        <v>78</v>
      </c>
      <c r="E7219" s="33" t="s">
        <v>10465</v>
      </c>
      <c r="F7219" s="94">
        <v>41686</v>
      </c>
      <c r="G7219" s="33" t="s">
        <v>10466</v>
      </c>
      <c r="H7219" s="33" t="s">
        <v>10467</v>
      </c>
      <c r="I7219" s="33" t="s">
        <v>66</v>
      </c>
      <c r="J7219" s="62" t="s">
        <v>10468</v>
      </c>
      <c r="K7219" s="33" t="s">
        <v>10467</v>
      </c>
      <c r="L7219" s="33" t="s">
        <v>10469</v>
      </c>
      <c r="M7219" s="1" t="s">
        <v>48617</v>
      </c>
      <c r="N7219" s="33" t="s">
        <v>20</v>
      </c>
      <c r="O7219" s="33" t="s">
        <v>10470</v>
      </c>
      <c r="P7219" s="33" t="s">
        <v>27673</v>
      </c>
      <c r="Q7219" s="33" t="s">
        <v>18502</v>
      </c>
      <c r="R7219" s="39" t="s">
        <v>10471</v>
      </c>
      <c r="S7219" s="33" t="s">
        <v>93</v>
      </c>
      <c r="T7219" s="33" t="s">
        <v>45897</v>
      </c>
      <c r="U7219" s="51" t="s">
        <v>49804</v>
      </c>
      <c r="AA7219" s="33" t="s">
        <v>42843</v>
      </c>
      <c r="AB7219" s="33">
        <v>1228</v>
      </c>
      <c r="AC7219" s="103">
        <v>14083</v>
      </c>
    </row>
    <row r="7220" spans="1:29" ht="13" customHeight="1" x14ac:dyDescent="0.2">
      <c r="A7220" s="33" t="s">
        <v>10472</v>
      </c>
      <c r="B7220" s="33">
        <v>31</v>
      </c>
      <c r="C7220" s="33" t="s">
        <v>13</v>
      </c>
      <c r="D7220" s="33" t="s">
        <v>78</v>
      </c>
      <c r="E7220" s="33" t="s">
        <v>10473</v>
      </c>
      <c r="F7220" s="94">
        <v>41686</v>
      </c>
      <c r="G7220" s="33" t="s">
        <v>10474</v>
      </c>
      <c r="H7220" s="33" t="s">
        <v>976</v>
      </c>
      <c r="I7220" s="33" t="s">
        <v>18</v>
      </c>
      <c r="J7220" s="62" t="s">
        <v>10475</v>
      </c>
      <c r="K7220" s="33" t="s">
        <v>2382</v>
      </c>
      <c r="L7220" s="33" t="s">
        <v>977</v>
      </c>
      <c r="M7220" s="1" t="s">
        <v>46691</v>
      </c>
      <c r="N7220" s="33" t="s">
        <v>20</v>
      </c>
      <c r="O7220" s="33" t="s">
        <v>10476</v>
      </c>
      <c r="P7220" s="33" t="s">
        <v>947</v>
      </c>
      <c r="Q7220" s="33" t="s">
        <v>29986</v>
      </c>
      <c r="R7220" s="39" t="s">
        <v>10477</v>
      </c>
      <c r="S7220" s="33" t="s">
        <v>93</v>
      </c>
      <c r="T7220" s="33" t="s">
        <v>28</v>
      </c>
      <c r="U7220" s="33" t="s">
        <v>26487</v>
      </c>
      <c r="AA7220" s="33" t="s">
        <v>42842</v>
      </c>
      <c r="AB7220" s="33">
        <v>1229</v>
      </c>
      <c r="AC7220" s="103">
        <v>14085</v>
      </c>
    </row>
    <row r="7221" spans="1:29" ht="13" customHeight="1" x14ac:dyDescent="0.2">
      <c r="A7221" s="33" t="s">
        <v>10511</v>
      </c>
      <c r="B7221" s="33">
        <v>18</v>
      </c>
      <c r="C7221" s="33" t="s">
        <v>13</v>
      </c>
      <c r="D7221" s="33" t="s">
        <v>30</v>
      </c>
      <c r="F7221" s="94">
        <v>41685</v>
      </c>
      <c r="G7221" s="33" t="s">
        <v>10512</v>
      </c>
      <c r="H7221" s="33" t="s">
        <v>502</v>
      </c>
      <c r="I7221" s="33" t="s">
        <v>62</v>
      </c>
      <c r="J7221" s="62" t="s">
        <v>10513</v>
      </c>
      <c r="K7221" s="33" t="s">
        <v>5049</v>
      </c>
      <c r="L7221" s="33" t="s">
        <v>2664</v>
      </c>
      <c r="M7221" s="1" t="s">
        <v>47605</v>
      </c>
      <c r="N7221" s="33" t="s">
        <v>20</v>
      </c>
      <c r="O7221" s="33" t="s">
        <v>10514</v>
      </c>
      <c r="P7221" s="33" t="s">
        <v>947</v>
      </c>
      <c r="Q7221" s="33" t="s">
        <v>29986</v>
      </c>
      <c r="R7221" s="39" t="s">
        <v>10515</v>
      </c>
      <c r="S7221" s="33" t="s">
        <v>509</v>
      </c>
      <c r="T7221" s="33" t="s">
        <v>21</v>
      </c>
      <c r="U7221" s="33" t="s">
        <v>26689</v>
      </c>
      <c r="AA7221" s="33" t="s">
        <v>42844</v>
      </c>
      <c r="AB7221" s="33">
        <v>1224</v>
      </c>
      <c r="AC7221" s="103">
        <v>14080</v>
      </c>
    </row>
    <row r="7222" spans="1:29" ht="13" customHeight="1" x14ac:dyDescent="0.2">
      <c r="A7222" s="33" t="s">
        <v>10491</v>
      </c>
      <c r="B7222" s="33">
        <v>22</v>
      </c>
      <c r="C7222" s="33" t="s">
        <v>13</v>
      </c>
      <c r="D7222" s="33" t="s">
        <v>78</v>
      </c>
      <c r="F7222" s="94">
        <v>41685</v>
      </c>
      <c r="G7222" s="33" t="s">
        <v>10492</v>
      </c>
      <c r="H7222" s="33" t="s">
        <v>1483</v>
      </c>
      <c r="I7222" s="33" t="s">
        <v>45</v>
      </c>
      <c r="J7222" s="62" t="s">
        <v>10493</v>
      </c>
      <c r="K7222" s="33" t="s">
        <v>4310</v>
      </c>
      <c r="L7222" s="33" t="s">
        <v>2544</v>
      </c>
      <c r="M7222" s="1" t="s">
        <v>46137</v>
      </c>
      <c r="N7222" s="33" t="s">
        <v>20</v>
      </c>
      <c r="O7222" s="33" t="s">
        <v>10494</v>
      </c>
      <c r="P7222" s="33" t="s">
        <v>504</v>
      </c>
      <c r="Q7222" s="33" t="s">
        <v>29986</v>
      </c>
      <c r="R7222" s="39" t="s">
        <v>10495</v>
      </c>
      <c r="S7222" s="33" t="s">
        <v>93</v>
      </c>
      <c r="T7222" s="33" t="s">
        <v>21</v>
      </c>
      <c r="U7222" s="33" t="s">
        <v>26689</v>
      </c>
      <c r="AA7222" s="33" t="s">
        <v>42842</v>
      </c>
      <c r="AB7222" s="33">
        <v>1223</v>
      </c>
      <c r="AC7222" s="103">
        <v>14066</v>
      </c>
    </row>
    <row r="7223" spans="1:29" ht="13" customHeight="1" x14ac:dyDescent="0.2">
      <c r="A7223" s="33" t="s">
        <v>10503</v>
      </c>
      <c r="B7223" s="33">
        <v>45</v>
      </c>
      <c r="C7223" s="33" t="s">
        <v>13</v>
      </c>
      <c r="D7223" s="33" t="s">
        <v>30</v>
      </c>
      <c r="E7223" s="33" t="s">
        <v>10504</v>
      </c>
      <c r="F7223" s="94">
        <v>41685</v>
      </c>
      <c r="G7223" s="33" t="s">
        <v>10505</v>
      </c>
      <c r="H7223" s="33" t="s">
        <v>4918</v>
      </c>
      <c r="I7223" s="33" t="s">
        <v>392</v>
      </c>
      <c r="J7223" s="62" t="s">
        <v>10506</v>
      </c>
      <c r="K7223" s="33" t="s">
        <v>10507</v>
      </c>
      <c r="L7223" s="33" t="s">
        <v>10508</v>
      </c>
      <c r="M7223" s="1" t="s">
        <v>48618</v>
      </c>
      <c r="N7223" s="33" t="s">
        <v>20</v>
      </c>
      <c r="O7223" s="33" t="s">
        <v>10509</v>
      </c>
      <c r="P7223" s="33" t="s">
        <v>504</v>
      </c>
      <c r="Q7223" s="33" t="s">
        <v>29986</v>
      </c>
      <c r="R7223" s="39" t="s">
        <v>10510</v>
      </c>
      <c r="S7223" s="33" t="s">
        <v>22</v>
      </c>
      <c r="T7223" s="33" t="s">
        <v>21</v>
      </c>
      <c r="U7223" s="33" t="s">
        <v>42878</v>
      </c>
      <c r="AA7223" s="33" t="s">
        <v>42844</v>
      </c>
      <c r="AB7223" s="33">
        <v>1222</v>
      </c>
      <c r="AC7223" s="103">
        <v>14079</v>
      </c>
    </row>
    <row r="7224" spans="1:29" ht="13" customHeight="1" x14ac:dyDescent="0.2">
      <c r="A7224" s="33" t="s">
        <v>10496</v>
      </c>
      <c r="B7224" s="33">
        <v>44</v>
      </c>
      <c r="C7224" s="33" t="s">
        <v>13</v>
      </c>
      <c r="D7224" s="33" t="s">
        <v>41</v>
      </c>
      <c r="E7224" s="33" t="s">
        <v>10497</v>
      </c>
      <c r="F7224" s="94">
        <v>41685</v>
      </c>
      <c r="G7224" s="33" t="s">
        <v>10498</v>
      </c>
      <c r="H7224" s="33" t="s">
        <v>2436</v>
      </c>
      <c r="I7224" s="33" t="s">
        <v>366</v>
      </c>
      <c r="J7224" s="62" t="s">
        <v>10499</v>
      </c>
      <c r="K7224" s="33" t="s">
        <v>921</v>
      </c>
      <c r="L7224" s="33" t="s">
        <v>10500</v>
      </c>
      <c r="M7224" s="1" t="s">
        <v>48619</v>
      </c>
      <c r="N7224" s="33" t="s">
        <v>5143</v>
      </c>
      <c r="O7224" s="33" t="s">
        <v>10501</v>
      </c>
      <c r="P7224" s="33" t="s">
        <v>504</v>
      </c>
      <c r="Q7224" s="33" t="s">
        <v>29986</v>
      </c>
      <c r="R7224" s="39" t="s">
        <v>10502</v>
      </c>
      <c r="S7224" s="33" t="s">
        <v>93</v>
      </c>
      <c r="T7224" s="33" t="s">
        <v>45897</v>
      </c>
      <c r="U7224" s="51" t="s">
        <v>49804</v>
      </c>
      <c r="AA7224" s="33" t="s">
        <v>42844</v>
      </c>
      <c r="AB7224" s="33">
        <v>1225</v>
      </c>
      <c r="AC7224" s="103">
        <v>14078</v>
      </c>
    </row>
    <row r="7225" spans="1:29" ht="13" customHeight="1" x14ac:dyDescent="0.2">
      <c r="A7225" s="33" t="s">
        <v>10521</v>
      </c>
      <c r="B7225" s="33">
        <v>17</v>
      </c>
      <c r="C7225" s="33" t="s">
        <v>13</v>
      </c>
      <c r="D7225" s="33" t="s">
        <v>30</v>
      </c>
      <c r="E7225" s="33" t="s">
        <v>10522</v>
      </c>
      <c r="F7225" s="94">
        <v>41684</v>
      </c>
      <c r="G7225" s="33" t="s">
        <v>10523</v>
      </c>
      <c r="H7225" s="33" t="s">
        <v>10524</v>
      </c>
      <c r="I7225" s="33" t="s">
        <v>159</v>
      </c>
      <c r="J7225" s="62">
        <v>30120</v>
      </c>
      <c r="K7225" s="33" t="s">
        <v>1043</v>
      </c>
      <c r="L7225" s="33" t="s">
        <v>10525</v>
      </c>
      <c r="M7225" s="1" t="s">
        <v>48620</v>
      </c>
      <c r="N7225" s="33" t="s">
        <v>20</v>
      </c>
      <c r="O7225" s="33" t="s">
        <v>36716</v>
      </c>
      <c r="P7225" s="33" t="s">
        <v>42395</v>
      </c>
      <c r="Q7225" s="33" t="s">
        <v>29986</v>
      </c>
      <c r="R7225" s="39" t="s">
        <v>10526</v>
      </c>
      <c r="S7225" s="33" t="s">
        <v>93</v>
      </c>
      <c r="T7225" s="33" t="s">
        <v>45897</v>
      </c>
      <c r="U7225" s="51" t="s">
        <v>42905</v>
      </c>
      <c r="AA7225" s="33" t="s">
        <v>42844</v>
      </c>
      <c r="AB7225" s="33">
        <v>1220</v>
      </c>
      <c r="AC7225" s="103">
        <v>14075</v>
      </c>
    </row>
    <row r="7226" spans="1:29" ht="13" customHeight="1" x14ac:dyDescent="0.2">
      <c r="A7226" s="33" t="s">
        <v>36715</v>
      </c>
      <c r="B7226" s="33">
        <v>20</v>
      </c>
      <c r="C7226" s="33" t="s">
        <v>13</v>
      </c>
      <c r="D7226" s="33" t="s">
        <v>78</v>
      </c>
      <c r="E7226" s="33" t="s">
        <v>10516</v>
      </c>
      <c r="F7226" s="94">
        <v>41684</v>
      </c>
      <c r="G7226" s="33" t="s">
        <v>10517</v>
      </c>
      <c r="H7226" s="33" t="s">
        <v>604</v>
      </c>
      <c r="I7226" s="33" t="s">
        <v>249</v>
      </c>
      <c r="J7226" s="62" t="s">
        <v>10518</v>
      </c>
      <c r="K7226" s="33" t="s">
        <v>524</v>
      </c>
      <c r="L7226" s="33" t="s">
        <v>10519</v>
      </c>
      <c r="M7226" s="1" t="s">
        <v>48929</v>
      </c>
      <c r="N7226" s="33" t="s">
        <v>20</v>
      </c>
      <c r="O7226" s="33" t="s">
        <v>10520</v>
      </c>
      <c r="P7226" s="33" t="s">
        <v>22</v>
      </c>
      <c r="Q7226" s="33" t="s">
        <v>29986</v>
      </c>
      <c r="R7226" s="39" t="s">
        <v>18990</v>
      </c>
      <c r="S7226" s="33" t="s">
        <v>509</v>
      </c>
      <c r="T7226" s="33" t="s">
        <v>28</v>
      </c>
      <c r="U7226" s="33" t="s">
        <v>26487</v>
      </c>
      <c r="AA7226" s="33" t="s">
        <v>49699</v>
      </c>
      <c r="AB7226" s="33">
        <v>1221</v>
      </c>
      <c r="AC7226" s="103">
        <v>14074</v>
      </c>
    </row>
    <row r="7227" spans="1:29" ht="13" customHeight="1" x14ac:dyDescent="0.2">
      <c r="A7227" s="33" t="s">
        <v>10527</v>
      </c>
      <c r="B7227" s="33">
        <v>21</v>
      </c>
      <c r="C7227" s="33" t="s">
        <v>13</v>
      </c>
      <c r="D7227" s="33" t="s">
        <v>41</v>
      </c>
      <c r="F7227" s="94">
        <v>41683</v>
      </c>
      <c r="G7227" s="33" t="s">
        <v>10528</v>
      </c>
      <c r="H7227" s="33" t="s">
        <v>581</v>
      </c>
      <c r="I7227" s="33" t="s">
        <v>111</v>
      </c>
      <c r="J7227" s="62" t="s">
        <v>2578</v>
      </c>
      <c r="K7227" s="33" t="s">
        <v>582</v>
      </c>
      <c r="L7227" s="33" t="s">
        <v>583</v>
      </c>
      <c r="M7227" s="1" t="s">
        <v>45935</v>
      </c>
      <c r="N7227" s="33" t="s">
        <v>20</v>
      </c>
      <c r="O7227" s="33" t="s">
        <v>10529</v>
      </c>
      <c r="P7227" s="33" t="s">
        <v>947</v>
      </c>
      <c r="Q7227" s="33" t="s">
        <v>29986</v>
      </c>
      <c r="R722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27" s="33" t="s">
        <v>93</v>
      </c>
      <c r="T7227" s="33" t="s">
        <v>21</v>
      </c>
      <c r="U7227" s="33" t="s">
        <v>28142</v>
      </c>
      <c r="AA7227" s="33" t="s">
        <v>42842</v>
      </c>
      <c r="AB7227" s="33">
        <v>1218</v>
      </c>
      <c r="AC7227" s="103">
        <v>14071</v>
      </c>
    </row>
    <row r="7228" spans="1:29" ht="13" customHeight="1" x14ac:dyDescent="0.2">
      <c r="A7228" s="33" t="s">
        <v>10534</v>
      </c>
      <c r="B7228" s="33">
        <v>48</v>
      </c>
      <c r="C7228" s="33" t="s">
        <v>13</v>
      </c>
      <c r="D7228" s="33" t="s">
        <v>30</v>
      </c>
      <c r="E7228" s="33" t="s">
        <v>10535</v>
      </c>
      <c r="F7228" s="94">
        <v>41683</v>
      </c>
      <c r="G7228" s="33" t="s">
        <v>10536</v>
      </c>
      <c r="H7228" s="33" t="s">
        <v>8025</v>
      </c>
      <c r="I7228" s="33" t="s">
        <v>281</v>
      </c>
      <c r="J7228" s="62" t="s">
        <v>8026</v>
      </c>
      <c r="K7228" s="33" t="s">
        <v>1437</v>
      </c>
      <c r="L7228" s="33" t="s">
        <v>8027</v>
      </c>
      <c r="M7228" s="1" t="s">
        <v>46641</v>
      </c>
      <c r="N7228" s="33" t="s">
        <v>20</v>
      </c>
      <c r="O7228" s="33" t="s">
        <v>10537</v>
      </c>
      <c r="P7228" s="33" t="s">
        <v>504</v>
      </c>
      <c r="Q7228" s="33" t="s">
        <v>29986</v>
      </c>
      <c r="R7228" s="39" t="str">
        <f>HYPERLINK("http://www.chronline.com/article_b54aecd0-94b9-11e3-8b34-001a4bcf887a.html","http://www.chronline.com/article_b54aecd0-94b9-11e3-8b34-001a4bcf887a.html")</f>
        <v>http://www.chronline.com/article_b54aecd0-94b9-11e3-8b34-001a4bcf887a.html</v>
      </c>
      <c r="S7228" s="33" t="s">
        <v>93</v>
      </c>
      <c r="T7228" s="33" t="s">
        <v>21</v>
      </c>
      <c r="U7228" s="33" t="s">
        <v>26682</v>
      </c>
      <c r="AA7228" s="33" t="s">
        <v>42843</v>
      </c>
      <c r="AB7228" s="33">
        <v>1217</v>
      </c>
      <c r="AC7228" s="103">
        <v>14072</v>
      </c>
    </row>
    <row r="7229" spans="1:29" ht="13" customHeight="1" x14ac:dyDescent="0.2">
      <c r="A7229" s="33" t="s">
        <v>10530</v>
      </c>
      <c r="B7229" s="33">
        <v>35</v>
      </c>
      <c r="C7229" s="33" t="s">
        <v>13</v>
      </c>
      <c r="D7229" s="33" t="s">
        <v>41</v>
      </c>
      <c r="F7229" s="94">
        <v>41683</v>
      </c>
      <c r="G7229" s="33" t="s">
        <v>10531</v>
      </c>
      <c r="H7229" s="33" t="s">
        <v>5333</v>
      </c>
      <c r="I7229" s="33" t="s">
        <v>38</v>
      </c>
      <c r="J7229" s="62" t="s">
        <v>10532</v>
      </c>
      <c r="K7229" s="33" t="s">
        <v>91</v>
      </c>
      <c r="L7229" s="33" t="s">
        <v>383</v>
      </c>
      <c r="M7229" s="1" t="s">
        <v>45973</v>
      </c>
      <c r="N7229" s="33" t="s">
        <v>20</v>
      </c>
      <c r="O7229" s="33" t="s">
        <v>36717</v>
      </c>
      <c r="P7229" s="33" t="s">
        <v>947</v>
      </c>
      <c r="Q7229" s="33" t="s">
        <v>29986</v>
      </c>
      <c r="R7229" s="39" t="s">
        <v>10533</v>
      </c>
      <c r="S7229" s="33" t="s">
        <v>93</v>
      </c>
      <c r="T7229" s="33" t="s">
        <v>45897</v>
      </c>
      <c r="U7229" s="33" t="s">
        <v>49804</v>
      </c>
      <c r="AA7229" s="33" t="s">
        <v>42842</v>
      </c>
      <c r="AB7229" s="33">
        <v>1219</v>
      </c>
      <c r="AC7229" s="103">
        <v>14070</v>
      </c>
    </row>
    <row r="7230" spans="1:29" ht="13" customHeight="1" x14ac:dyDescent="0.2">
      <c r="A7230" s="33" t="s">
        <v>10538</v>
      </c>
      <c r="B7230" s="33">
        <v>27</v>
      </c>
      <c r="C7230" s="33" t="s">
        <v>13</v>
      </c>
      <c r="D7230" s="33" t="s">
        <v>78</v>
      </c>
      <c r="E7230" s="33" t="s">
        <v>10539</v>
      </c>
      <c r="F7230" s="94">
        <v>41682</v>
      </c>
      <c r="G7230" s="33" t="s">
        <v>10540</v>
      </c>
      <c r="H7230" s="33" t="s">
        <v>658</v>
      </c>
      <c r="I7230" s="33" t="s">
        <v>399</v>
      </c>
      <c r="J7230" s="62" t="s">
        <v>10541</v>
      </c>
      <c r="K7230" s="33" t="s">
        <v>658</v>
      </c>
      <c r="L7230" s="33" t="s">
        <v>4149</v>
      </c>
      <c r="M7230" s="1" t="s">
        <v>46104</v>
      </c>
      <c r="N7230" s="33" t="s">
        <v>20</v>
      </c>
      <c r="O7230" s="33" t="s">
        <v>10542</v>
      </c>
      <c r="P7230" s="33" t="s">
        <v>947</v>
      </c>
      <c r="Q7230" s="33" t="s">
        <v>29986</v>
      </c>
      <c r="R7230" s="39" t="s">
        <v>10543</v>
      </c>
      <c r="S7230" s="33" t="s">
        <v>93</v>
      </c>
      <c r="T7230" s="33" t="s">
        <v>21</v>
      </c>
      <c r="U7230" s="33" t="s">
        <v>26689</v>
      </c>
      <c r="AA7230" s="33" t="s">
        <v>42842</v>
      </c>
      <c r="AB7230" s="33">
        <v>1215</v>
      </c>
      <c r="AC7230" s="103">
        <v>14068</v>
      </c>
    </row>
    <row r="7231" spans="1:29" ht="13" customHeight="1" x14ac:dyDescent="0.2">
      <c r="A7231" s="33" t="s">
        <v>10544</v>
      </c>
      <c r="B7231" s="33">
        <v>32</v>
      </c>
      <c r="C7231" s="33" t="s">
        <v>13</v>
      </c>
      <c r="D7231" s="33" t="s">
        <v>30</v>
      </c>
      <c r="E7231" s="33" t="s">
        <v>10545</v>
      </c>
      <c r="F7231" s="94">
        <v>41682</v>
      </c>
      <c r="G7231" s="33" t="s">
        <v>10546</v>
      </c>
      <c r="H7231" s="33" t="s">
        <v>10547</v>
      </c>
      <c r="I7231" s="33" t="s">
        <v>406</v>
      </c>
      <c r="J7231" s="62" t="s">
        <v>10548</v>
      </c>
      <c r="K7231" s="33" t="s">
        <v>5548</v>
      </c>
      <c r="L7231" s="33" t="s">
        <v>10549</v>
      </c>
      <c r="M7231" s="1" t="s">
        <v>47506</v>
      </c>
      <c r="N7231" s="33" t="s">
        <v>20</v>
      </c>
      <c r="O7231" s="33" t="s">
        <v>10550</v>
      </c>
      <c r="P7231" s="33" t="s">
        <v>504</v>
      </c>
      <c r="Q7231" s="33" t="s">
        <v>29986</v>
      </c>
      <c r="R7231"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31" s="33" t="s">
        <v>93</v>
      </c>
      <c r="T7231" s="33" t="s">
        <v>45897</v>
      </c>
      <c r="U7231" s="33" t="s">
        <v>49804</v>
      </c>
      <c r="AA7231" s="33" t="s">
        <v>42843</v>
      </c>
      <c r="AB7231" s="33">
        <v>1216</v>
      </c>
      <c r="AC7231" s="103">
        <v>14067</v>
      </c>
    </row>
    <row r="7232" spans="1:29" ht="13" customHeight="1" x14ac:dyDescent="0.2">
      <c r="A7232" s="33" t="s">
        <v>10556</v>
      </c>
      <c r="B7232" s="33">
        <v>23</v>
      </c>
      <c r="C7232" s="33" t="s">
        <v>13</v>
      </c>
      <c r="D7232" s="33" t="s">
        <v>30</v>
      </c>
      <c r="E7232" s="33" t="s">
        <v>10557</v>
      </c>
      <c r="F7232" s="94">
        <v>41681</v>
      </c>
      <c r="G7232" s="33" t="s">
        <v>10558</v>
      </c>
      <c r="H7232" s="33" t="s">
        <v>10559</v>
      </c>
      <c r="I7232" s="33" t="s">
        <v>281</v>
      </c>
      <c r="J7232" s="62" t="s">
        <v>10560</v>
      </c>
      <c r="K7232" s="33" t="s">
        <v>779</v>
      </c>
      <c r="L7232" s="33" t="s">
        <v>34245</v>
      </c>
      <c r="M7232" s="1" t="s">
        <v>46303</v>
      </c>
      <c r="N7232" s="33" t="s">
        <v>20</v>
      </c>
      <c r="O7232" s="33" t="s">
        <v>10561</v>
      </c>
      <c r="P7232" s="33" t="s">
        <v>947</v>
      </c>
      <c r="Q7232" s="33" t="s">
        <v>29986</v>
      </c>
      <c r="R7232" s="39" t="str">
        <f>HYPERLINK("http://www.spokesman.com/stories/2014/feb/11/possible-officer-involved-shooting-spokane-valley/","http://www.spokesman.com/stories/2014/feb/11/possible-officer-involved-shooting-spokane-valley/")</f>
        <v>http://www.spokesman.com/stories/2014/feb/11/possible-officer-involved-shooting-spokane-valley/</v>
      </c>
      <c r="S7232" s="33" t="s">
        <v>509</v>
      </c>
      <c r="T7232" s="33" t="s">
        <v>21</v>
      </c>
      <c r="U7232" s="33" t="s">
        <v>26488</v>
      </c>
      <c r="AA7232" s="33" t="s">
        <v>42842</v>
      </c>
      <c r="AB7232" s="33">
        <v>1214</v>
      </c>
      <c r="AC7232" s="103">
        <v>14065</v>
      </c>
    </row>
    <row r="7233" spans="1:29" ht="13" customHeight="1" x14ac:dyDescent="0.2">
      <c r="A7233" s="33" t="s">
        <v>10551</v>
      </c>
      <c r="B7233" s="33">
        <v>52</v>
      </c>
      <c r="C7233" s="33" t="s">
        <v>102</v>
      </c>
      <c r="D7233" s="33" t="s">
        <v>30</v>
      </c>
      <c r="F7233" s="94">
        <v>41681</v>
      </c>
      <c r="G7233" s="33" t="s">
        <v>10552</v>
      </c>
      <c r="H7233" s="33" t="s">
        <v>1882</v>
      </c>
      <c r="I7233" s="33" t="s">
        <v>297</v>
      </c>
      <c r="J7233" s="62" t="s">
        <v>10553</v>
      </c>
      <c r="K7233" s="33" t="s">
        <v>820</v>
      </c>
      <c r="L7233" s="33" t="s">
        <v>821</v>
      </c>
      <c r="M7233" s="1" t="s">
        <v>46007</v>
      </c>
      <c r="N7233" s="33" t="s">
        <v>20</v>
      </c>
      <c r="O7233" s="33" t="s">
        <v>10554</v>
      </c>
      <c r="P7233" s="33" t="s">
        <v>947</v>
      </c>
      <c r="Q7233" s="33" t="s">
        <v>29986</v>
      </c>
      <c r="R7233" s="39" t="s">
        <v>10555</v>
      </c>
      <c r="S7233" s="33" t="s">
        <v>509</v>
      </c>
      <c r="T7233" s="33" t="s">
        <v>21</v>
      </c>
      <c r="U7233" s="33" t="s">
        <v>26689</v>
      </c>
      <c r="AA7233" s="33" t="s">
        <v>42844</v>
      </c>
      <c r="AB7233" s="33">
        <v>1213</v>
      </c>
      <c r="AC7233" s="103">
        <v>14064</v>
      </c>
    </row>
    <row r="7234" spans="1:29" ht="13" customHeight="1" x14ac:dyDescent="0.2">
      <c r="A7234" s="33" t="s">
        <v>10575</v>
      </c>
      <c r="B7234" s="33">
        <v>16</v>
      </c>
      <c r="C7234" s="33" t="s">
        <v>13</v>
      </c>
      <c r="D7234" s="33" t="s">
        <v>78</v>
      </c>
      <c r="E7234" s="33" t="str">
        <f>HYPERLINK("http://kollegekidd.com/news/friends-family-remember-slain-robbery-suspect-deonta-mackey/","http://kollegekidd.com/news/friends-family-remember-slain-robbery-suspect-deonta-mackey/")</f>
        <v>http://kollegekidd.com/news/friends-family-remember-slain-robbery-suspect-deonta-mackey/</v>
      </c>
      <c r="F7234" s="94">
        <v>41680</v>
      </c>
      <c r="G7234" s="33" t="s">
        <v>10576</v>
      </c>
      <c r="H7234" s="33" t="s">
        <v>80</v>
      </c>
      <c r="I7234" s="33" t="s">
        <v>37</v>
      </c>
      <c r="J7234" s="62" t="s">
        <v>10577</v>
      </c>
      <c r="K7234" s="33" t="s">
        <v>81</v>
      </c>
      <c r="L7234" s="33" t="s">
        <v>10578</v>
      </c>
      <c r="M7234" s="1" t="s">
        <v>47579</v>
      </c>
      <c r="N7234" s="33" t="s">
        <v>20</v>
      </c>
      <c r="O7234" s="33" t="s">
        <v>10579</v>
      </c>
      <c r="P7234" s="33" t="s">
        <v>947</v>
      </c>
      <c r="Q7234" s="33" t="s">
        <v>29986</v>
      </c>
      <c r="R7234" s="39" t="s">
        <v>10580</v>
      </c>
      <c r="S7234" s="33" t="s">
        <v>93</v>
      </c>
      <c r="T7234" s="33" t="s">
        <v>21</v>
      </c>
      <c r="U7234" s="33" t="s">
        <v>26689</v>
      </c>
      <c r="AA7234" s="33" t="s">
        <v>42842</v>
      </c>
      <c r="AB7234" s="33">
        <v>1207</v>
      </c>
      <c r="AC7234" s="103">
        <v>14060</v>
      </c>
    </row>
    <row r="7235" spans="1:29" ht="13" customHeight="1" x14ac:dyDescent="0.2">
      <c r="A7235" s="33" t="s">
        <v>10588</v>
      </c>
      <c r="B7235" s="33">
        <v>23</v>
      </c>
      <c r="C7235" s="33" t="s">
        <v>13</v>
      </c>
      <c r="D7235" s="33" t="s">
        <v>41</v>
      </c>
      <c r="E7235" s="33" t="s">
        <v>10589</v>
      </c>
      <c r="F7235" s="94">
        <v>41680</v>
      </c>
      <c r="G7235" s="33" t="s">
        <v>10590</v>
      </c>
      <c r="H7235" s="33" t="s">
        <v>10591</v>
      </c>
      <c r="I7235" s="33" t="s">
        <v>38</v>
      </c>
      <c r="J7235" s="62" t="s">
        <v>10592</v>
      </c>
      <c r="K7235" s="33" t="s">
        <v>995</v>
      </c>
      <c r="L7235" s="33" t="s">
        <v>10593</v>
      </c>
      <c r="M7235" s="1" t="s">
        <v>47580</v>
      </c>
      <c r="N7235" s="33" t="s">
        <v>20</v>
      </c>
      <c r="O7235" s="33" t="s">
        <v>10594</v>
      </c>
      <c r="P7235" s="33" t="s">
        <v>947</v>
      </c>
      <c r="Q7235" s="33" t="s">
        <v>29986</v>
      </c>
      <c r="R7235" s="39" t="s">
        <v>10595</v>
      </c>
      <c r="S7235" s="33" t="s">
        <v>22</v>
      </c>
      <c r="T7235" s="33" t="s">
        <v>21</v>
      </c>
      <c r="U7235" s="33" t="s">
        <v>26682</v>
      </c>
      <c r="AA7235" s="33" t="s">
        <v>42842</v>
      </c>
      <c r="AB7235" s="33">
        <v>1208</v>
      </c>
      <c r="AC7235" s="103">
        <v>14061</v>
      </c>
    </row>
    <row r="7236" spans="1:29" ht="13" customHeight="1" x14ac:dyDescent="0.2">
      <c r="A7236" s="33" t="s">
        <v>10562</v>
      </c>
      <c r="B7236" s="33">
        <v>21</v>
      </c>
      <c r="C7236" s="33" t="s">
        <v>13</v>
      </c>
      <c r="D7236" s="33" t="s">
        <v>78</v>
      </c>
      <c r="E7236" s="33" t="s">
        <v>10563</v>
      </c>
      <c r="F7236" s="94">
        <v>41680</v>
      </c>
      <c r="G7236" s="33" t="s">
        <v>10564</v>
      </c>
      <c r="H7236" s="33" t="s">
        <v>5111</v>
      </c>
      <c r="I7236" s="33" t="s">
        <v>55</v>
      </c>
      <c r="J7236" s="62" t="s">
        <v>10565</v>
      </c>
      <c r="K7236" s="33" t="s">
        <v>5113</v>
      </c>
      <c r="L7236" s="33" t="s">
        <v>5114</v>
      </c>
      <c r="M7236" s="1" t="s">
        <v>47224</v>
      </c>
      <c r="N7236" s="33" t="s">
        <v>20</v>
      </c>
      <c r="O7236" s="33" t="s">
        <v>10566</v>
      </c>
      <c r="P7236" s="33" t="s">
        <v>504</v>
      </c>
      <c r="Q7236" s="33" t="s">
        <v>29986</v>
      </c>
      <c r="R7236" s="39" t="s">
        <v>10567</v>
      </c>
      <c r="S7236" s="33" t="s">
        <v>901</v>
      </c>
      <c r="T7236" s="33" t="s">
        <v>45897</v>
      </c>
      <c r="U7236" s="51" t="s">
        <v>49804</v>
      </c>
      <c r="AA7236" s="33" t="s">
        <v>42844</v>
      </c>
      <c r="AB7236" s="33">
        <v>1210</v>
      </c>
      <c r="AC7236" s="103">
        <v>14058</v>
      </c>
    </row>
    <row r="7237" spans="1:29" ht="13" customHeight="1" x14ac:dyDescent="0.2">
      <c r="A7237" s="33" t="s">
        <v>10568</v>
      </c>
      <c r="B7237" s="33">
        <v>68</v>
      </c>
      <c r="C7237" s="33" t="s">
        <v>13</v>
      </c>
      <c r="D7237" s="33" t="s">
        <v>78</v>
      </c>
      <c r="E7237" s="33" t="s">
        <v>10569</v>
      </c>
      <c r="F7237" s="94">
        <v>41680</v>
      </c>
      <c r="G7237" s="33" t="s">
        <v>10570</v>
      </c>
      <c r="H7237" s="33" t="s">
        <v>1659</v>
      </c>
      <c r="I7237" s="33" t="s">
        <v>25</v>
      </c>
      <c r="J7237" s="62" t="s">
        <v>10571</v>
      </c>
      <c r="K7237" s="33" t="s">
        <v>10572</v>
      </c>
      <c r="L7237" s="33" t="s">
        <v>10573</v>
      </c>
      <c r="M7237" s="1" t="s">
        <v>48621</v>
      </c>
      <c r="N7237" s="33" t="s">
        <v>20</v>
      </c>
      <c r="O7237" s="33" t="s">
        <v>10574</v>
      </c>
      <c r="P7237" s="33" t="s">
        <v>26666</v>
      </c>
      <c r="Q7237" s="33" t="s">
        <v>26667</v>
      </c>
      <c r="R7237"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37" s="33" t="s">
        <v>93</v>
      </c>
      <c r="T7237" s="33" t="s">
        <v>45897</v>
      </c>
      <c r="U7237" s="51" t="s">
        <v>49804</v>
      </c>
      <c r="AA7237" s="33" t="s">
        <v>42844</v>
      </c>
      <c r="AB7237" s="33">
        <v>1209</v>
      </c>
      <c r="AC7237" s="103">
        <v>14059</v>
      </c>
    </row>
    <row r="7238" spans="1:29" ht="13" customHeight="1" x14ac:dyDescent="0.2">
      <c r="A7238" s="1" t="s">
        <v>2989</v>
      </c>
      <c r="B7238" s="33" t="s">
        <v>22</v>
      </c>
      <c r="C7238" s="33" t="s">
        <v>13</v>
      </c>
      <c r="D7238" s="1" t="s">
        <v>23</v>
      </c>
      <c r="F7238" s="94">
        <v>41680</v>
      </c>
      <c r="G7238" s="33" t="s">
        <v>10564</v>
      </c>
      <c r="H7238" s="33" t="s">
        <v>10596</v>
      </c>
      <c r="I7238" s="33" t="s">
        <v>55</v>
      </c>
      <c r="J7238" s="62" t="s">
        <v>10565</v>
      </c>
      <c r="K7238" s="33" t="s">
        <v>5113</v>
      </c>
      <c r="L7238" s="33" t="s">
        <v>5114</v>
      </c>
      <c r="M7238" s="1" t="s">
        <v>47224</v>
      </c>
      <c r="N7238" s="33" t="s">
        <v>20</v>
      </c>
      <c r="O7238" s="33" t="s">
        <v>18991</v>
      </c>
      <c r="P7238" s="33" t="s">
        <v>947</v>
      </c>
      <c r="Q7238" s="33" t="s">
        <v>29986</v>
      </c>
      <c r="R7238" s="39" t="s">
        <v>10597</v>
      </c>
      <c r="S7238" s="33" t="s">
        <v>93</v>
      </c>
      <c r="T7238" s="33" t="s">
        <v>45897</v>
      </c>
      <c r="U7238" s="51" t="s">
        <v>49804</v>
      </c>
      <c r="AA7238" s="33" t="s">
        <v>42844</v>
      </c>
      <c r="AB7238" s="33">
        <v>1211</v>
      </c>
      <c r="AC7238" s="103"/>
    </row>
    <row r="7239" spans="1:29" ht="13" customHeight="1" x14ac:dyDescent="0.2">
      <c r="A7239" s="33" t="s">
        <v>10581</v>
      </c>
      <c r="B7239" s="33">
        <v>20</v>
      </c>
      <c r="C7239" s="33" t="s">
        <v>13</v>
      </c>
      <c r="D7239" s="33" t="s">
        <v>78</v>
      </c>
      <c r="E7239" s="33" t="s">
        <v>10582</v>
      </c>
      <c r="F7239" s="94">
        <v>41680</v>
      </c>
      <c r="G7239" s="33" t="s">
        <v>10583</v>
      </c>
      <c r="H7239" s="33" t="s">
        <v>671</v>
      </c>
      <c r="I7239" s="33" t="s">
        <v>66</v>
      </c>
      <c r="J7239" s="62" t="s">
        <v>10584</v>
      </c>
      <c r="K7239" s="33" t="s">
        <v>512</v>
      </c>
      <c r="L7239" s="33" t="s">
        <v>10585</v>
      </c>
      <c r="M7239" s="1" t="s">
        <v>48622</v>
      </c>
      <c r="N7239" s="33" t="s">
        <v>20</v>
      </c>
      <c r="O7239" s="33" t="s">
        <v>10586</v>
      </c>
      <c r="P7239" s="33" t="s">
        <v>947</v>
      </c>
      <c r="Q7239" s="33" t="s">
        <v>29986</v>
      </c>
      <c r="R7239" s="39" t="s">
        <v>10587</v>
      </c>
      <c r="S7239" s="33" t="s">
        <v>93</v>
      </c>
      <c r="T7239" s="33" t="s">
        <v>28</v>
      </c>
      <c r="U7239" s="33" t="s">
        <v>26487</v>
      </c>
      <c r="Z7239" s="33" t="s">
        <v>42353</v>
      </c>
      <c r="AA7239" s="33" t="s">
        <v>42844</v>
      </c>
      <c r="AB7239" s="33">
        <v>1212</v>
      </c>
      <c r="AC7239" s="103">
        <v>14057</v>
      </c>
    </row>
    <row r="7240" spans="1:29" ht="13" customHeight="1" x14ac:dyDescent="0.2">
      <c r="A7240" s="33" t="s">
        <v>10598</v>
      </c>
      <c r="B7240" s="33">
        <v>45</v>
      </c>
      <c r="C7240" s="33" t="s">
        <v>13</v>
      </c>
      <c r="D7240" s="33" t="s">
        <v>78</v>
      </c>
      <c r="E7240" s="33" t="s">
        <v>10599</v>
      </c>
      <c r="F7240" s="94">
        <v>41679</v>
      </c>
      <c r="G7240" s="33" t="s">
        <v>10600</v>
      </c>
      <c r="H7240" s="33" t="s">
        <v>1641</v>
      </c>
      <c r="I7240" s="33" t="s">
        <v>38</v>
      </c>
      <c r="J7240" s="62" t="s">
        <v>4664</v>
      </c>
      <c r="K7240" s="33" t="s">
        <v>1643</v>
      </c>
      <c r="L7240" s="33" t="s">
        <v>1644</v>
      </c>
      <c r="M7240" s="1" t="s">
        <v>46709</v>
      </c>
      <c r="N7240" s="33" t="s">
        <v>20</v>
      </c>
      <c r="O7240" s="33" t="s">
        <v>10601</v>
      </c>
      <c r="P7240" s="33" t="s">
        <v>947</v>
      </c>
      <c r="Q7240" s="33" t="s">
        <v>29986</v>
      </c>
      <c r="R7240" s="39" t="s">
        <v>10602</v>
      </c>
      <c r="S7240" s="33" t="s">
        <v>93</v>
      </c>
      <c r="T7240" s="33" t="s">
        <v>21</v>
      </c>
      <c r="U7240" s="33" t="s">
        <v>26512</v>
      </c>
      <c r="AA7240" s="33" t="s">
        <v>42844</v>
      </c>
      <c r="AB7240" s="33">
        <v>1206</v>
      </c>
      <c r="AC7240" s="103">
        <v>14056</v>
      </c>
    </row>
    <row r="7241" spans="1:29" ht="13" customHeight="1" x14ac:dyDescent="0.2">
      <c r="A7241" s="33" t="s">
        <v>10603</v>
      </c>
      <c r="B7241" s="33">
        <v>27</v>
      </c>
      <c r="C7241" s="33" t="s">
        <v>13</v>
      </c>
      <c r="D7241" s="33" t="s">
        <v>78</v>
      </c>
      <c r="F7241" s="94">
        <v>41677</v>
      </c>
      <c r="G7241" s="33" t="s">
        <v>10604</v>
      </c>
      <c r="H7241" s="33" t="s">
        <v>10605</v>
      </c>
      <c r="I7241" s="33" t="s">
        <v>18</v>
      </c>
      <c r="J7241" s="62" t="s">
        <v>10606</v>
      </c>
      <c r="K7241" s="33" t="s">
        <v>2150</v>
      </c>
      <c r="L7241" s="33" t="s">
        <v>28886</v>
      </c>
      <c r="M7241" s="1" t="s">
        <v>47462</v>
      </c>
      <c r="N7241" s="33" t="s">
        <v>20</v>
      </c>
      <c r="O7241" s="33" t="s">
        <v>10607</v>
      </c>
      <c r="P7241" s="33" t="s">
        <v>947</v>
      </c>
      <c r="Q7241" s="33" t="s">
        <v>29986</v>
      </c>
      <c r="R7241" s="39" t="str">
        <f>HYPERLINK("http://www.ktbs.com/story/24667057/officer-involved-shooting-in-ruston-leaves-one-dead","http://www.ktbs.com/story/24667057/officer-involved-shooting-in-ruston-leaves-one-dead")</f>
        <v>http://www.ktbs.com/story/24667057/officer-involved-shooting-in-ruston-leaves-one-dead</v>
      </c>
      <c r="S7241" s="33" t="s">
        <v>93</v>
      </c>
      <c r="T7241" s="33" t="s">
        <v>21</v>
      </c>
      <c r="U7241" s="33" t="s">
        <v>26488</v>
      </c>
      <c r="AA7241" s="33" t="s">
        <v>42844</v>
      </c>
      <c r="AB7241" s="33">
        <v>1205</v>
      </c>
      <c r="AC7241" s="103">
        <v>14053</v>
      </c>
    </row>
    <row r="7242" spans="1:29" ht="13" customHeight="1" x14ac:dyDescent="0.2">
      <c r="A7242" s="33" t="s">
        <v>10628</v>
      </c>
      <c r="B7242" s="91">
        <v>36</v>
      </c>
      <c r="C7242" s="33" t="s">
        <v>102</v>
      </c>
      <c r="D7242" s="33" t="s">
        <v>30</v>
      </c>
      <c r="F7242" s="94">
        <v>41677</v>
      </c>
      <c r="G7242" s="33" t="s">
        <v>10609</v>
      </c>
      <c r="H7242" s="33" t="s">
        <v>10610</v>
      </c>
      <c r="I7242" s="33" t="s">
        <v>121</v>
      </c>
      <c r="J7242" s="62" t="s">
        <v>10611</v>
      </c>
      <c r="K7242" s="33" t="s">
        <v>1006</v>
      </c>
      <c r="L7242" s="33" t="s">
        <v>10612</v>
      </c>
      <c r="M7242" s="1" t="s">
        <v>47082</v>
      </c>
      <c r="N7242" s="33" t="s">
        <v>20</v>
      </c>
      <c r="O7242" s="33" t="s">
        <v>10629</v>
      </c>
      <c r="P7242" s="33" t="s">
        <v>22</v>
      </c>
      <c r="Q7242" s="33" t="s">
        <v>29986</v>
      </c>
      <c r="R7242" s="39" t="s">
        <v>10614</v>
      </c>
      <c r="S7242" s="33" t="s">
        <v>93</v>
      </c>
      <c r="T7242" s="33" t="s">
        <v>21</v>
      </c>
      <c r="U7242" s="33" t="s">
        <v>26682</v>
      </c>
      <c r="AA7242" s="33" t="s">
        <v>42844</v>
      </c>
      <c r="AB7242" s="33">
        <v>1204</v>
      </c>
      <c r="AC7242" s="103">
        <v>14048</v>
      </c>
    </row>
    <row r="7243" spans="1:29" ht="13" customHeight="1" x14ac:dyDescent="0.2">
      <c r="A7243" s="33" t="s">
        <v>10608</v>
      </c>
      <c r="B7243" s="91">
        <v>36</v>
      </c>
      <c r="C7243" s="33" t="s">
        <v>13</v>
      </c>
      <c r="D7243" s="33" t="s">
        <v>30</v>
      </c>
      <c r="F7243" s="94">
        <v>41677</v>
      </c>
      <c r="G7243" s="33" t="s">
        <v>10609</v>
      </c>
      <c r="H7243" s="33" t="s">
        <v>10610</v>
      </c>
      <c r="I7243" s="33" t="s">
        <v>121</v>
      </c>
      <c r="J7243" s="62" t="s">
        <v>10611</v>
      </c>
      <c r="K7243" s="33" t="s">
        <v>1006</v>
      </c>
      <c r="L7243" s="33" t="s">
        <v>10612</v>
      </c>
      <c r="M7243" s="1" t="s">
        <v>47082</v>
      </c>
      <c r="N7243" s="33" t="s">
        <v>20</v>
      </c>
      <c r="O7243" s="33" t="s">
        <v>10613</v>
      </c>
      <c r="P7243" s="33" t="s">
        <v>22</v>
      </c>
      <c r="Q7243" s="33" t="s">
        <v>29986</v>
      </c>
      <c r="R7243" s="39" t="s">
        <v>10614</v>
      </c>
      <c r="S7243" s="33" t="s">
        <v>93</v>
      </c>
      <c r="T7243" s="33" t="s">
        <v>21</v>
      </c>
      <c r="U7243" s="33" t="s">
        <v>26689</v>
      </c>
      <c r="AA7243" s="33" t="s">
        <v>42844</v>
      </c>
      <c r="AB7243" s="33">
        <v>1203</v>
      </c>
      <c r="AC7243" s="103">
        <v>14049</v>
      </c>
    </row>
    <row r="7244" spans="1:29" ht="13" customHeight="1" x14ac:dyDescent="0.2">
      <c r="A7244" s="33" t="s">
        <v>10621</v>
      </c>
      <c r="B7244" s="33">
        <v>42</v>
      </c>
      <c r="C7244" s="33" t="s">
        <v>13</v>
      </c>
      <c r="D7244" s="33" t="s">
        <v>30</v>
      </c>
      <c r="E7244" s="33" t="s">
        <v>10622</v>
      </c>
      <c r="F7244" s="94">
        <v>41677</v>
      </c>
      <c r="G7244" s="33" t="s">
        <v>10623</v>
      </c>
      <c r="H7244" s="33" t="s">
        <v>2171</v>
      </c>
      <c r="I7244" s="33" t="s">
        <v>50</v>
      </c>
      <c r="J7244" s="62" t="s">
        <v>10624</v>
      </c>
      <c r="K7244" s="33" t="s">
        <v>2171</v>
      </c>
      <c r="L7244" s="33" t="s">
        <v>10625</v>
      </c>
      <c r="M7244" s="1" t="s">
        <v>46777</v>
      </c>
      <c r="N7244" s="33" t="s">
        <v>20</v>
      </c>
      <c r="O7244" s="33" t="s">
        <v>10626</v>
      </c>
      <c r="P7244" s="33" t="s">
        <v>504</v>
      </c>
      <c r="Q7244" s="33" t="s">
        <v>29986</v>
      </c>
      <c r="R7244" s="39" t="s">
        <v>10627</v>
      </c>
      <c r="S7244" s="33" t="s">
        <v>93</v>
      </c>
      <c r="T7244" s="33" t="s">
        <v>21</v>
      </c>
      <c r="U7244" s="33" t="s">
        <v>26689</v>
      </c>
      <c r="AA7244" s="33" t="s">
        <v>42842</v>
      </c>
      <c r="AB7244" s="33">
        <v>1201</v>
      </c>
      <c r="AC7244" s="103">
        <v>14052</v>
      </c>
    </row>
    <row r="7245" spans="1:29" ht="13" customHeight="1" x14ac:dyDescent="0.2">
      <c r="A7245" s="33" t="s">
        <v>10615</v>
      </c>
      <c r="B7245" s="33">
        <v>49</v>
      </c>
      <c r="C7245" s="33" t="s">
        <v>13</v>
      </c>
      <c r="D7245" s="33" t="s">
        <v>30</v>
      </c>
      <c r="E7245" s="33" t="s">
        <v>10616</v>
      </c>
      <c r="F7245" s="94">
        <v>41677</v>
      </c>
      <c r="G7245" s="33" t="s">
        <v>10617</v>
      </c>
      <c r="H7245" s="33" t="s">
        <v>771</v>
      </c>
      <c r="I7245" s="33" t="s">
        <v>66</v>
      </c>
      <c r="J7245" s="62" t="s">
        <v>10618</v>
      </c>
      <c r="K7245" s="33" t="s">
        <v>772</v>
      </c>
      <c r="L7245" s="33" t="s">
        <v>773</v>
      </c>
      <c r="M7245" s="1" t="s">
        <v>48207</v>
      </c>
      <c r="N7245" s="33" t="s">
        <v>20</v>
      </c>
      <c r="O7245" s="33" t="s">
        <v>10619</v>
      </c>
      <c r="P7245" s="33" t="s">
        <v>947</v>
      </c>
      <c r="Q7245" s="33" t="s">
        <v>29986</v>
      </c>
      <c r="R7245" s="39" t="s">
        <v>10620</v>
      </c>
      <c r="S7245" s="33" t="s">
        <v>93</v>
      </c>
      <c r="T7245" s="33" t="s">
        <v>21</v>
      </c>
      <c r="U7245" s="33" t="s">
        <v>26689</v>
      </c>
      <c r="Z7245" s="33" t="s">
        <v>42353</v>
      </c>
      <c r="AA7245" s="33" t="s">
        <v>42843</v>
      </c>
      <c r="AB7245" s="33">
        <v>1202</v>
      </c>
      <c r="AC7245" s="103">
        <v>14051</v>
      </c>
    </row>
    <row r="7246" spans="1:29" ht="13" customHeight="1" x14ac:dyDescent="0.2">
      <c r="A7246" s="33" t="s">
        <v>10630</v>
      </c>
      <c r="B7246" s="33">
        <v>43</v>
      </c>
      <c r="C7246" s="33" t="s">
        <v>13</v>
      </c>
      <c r="D7246" s="33" t="s">
        <v>30</v>
      </c>
      <c r="F7246" s="94">
        <v>41676</v>
      </c>
      <c r="G7246" s="33" t="s">
        <v>10631</v>
      </c>
      <c r="H7246" s="33" t="s">
        <v>3054</v>
      </c>
      <c r="I7246" s="33" t="s">
        <v>111</v>
      </c>
      <c r="J7246" s="62" t="s">
        <v>10632</v>
      </c>
      <c r="K7246" s="33" t="s">
        <v>582</v>
      </c>
      <c r="L7246" s="33" t="s">
        <v>3056</v>
      </c>
      <c r="M7246" s="1" t="s">
        <v>46427</v>
      </c>
      <c r="N7246" s="33" t="s">
        <v>20</v>
      </c>
      <c r="O7246" s="33" t="s">
        <v>10633</v>
      </c>
      <c r="P7246" s="33" t="s">
        <v>947</v>
      </c>
      <c r="Q7246" s="33" t="s">
        <v>29986</v>
      </c>
      <c r="R7246" s="39" t="s">
        <v>10634</v>
      </c>
      <c r="S7246" s="33" t="s">
        <v>93</v>
      </c>
      <c r="T7246" s="33" t="s">
        <v>21</v>
      </c>
      <c r="U7246" s="33" t="s">
        <v>26689</v>
      </c>
      <c r="AA7246" s="33" t="s">
        <v>42844</v>
      </c>
      <c r="AB7246" s="33">
        <v>1200</v>
      </c>
      <c r="AC7246" s="103">
        <v>14046</v>
      </c>
    </row>
    <row r="7247" spans="1:29" ht="13" customHeight="1" x14ac:dyDescent="0.2">
      <c r="A7247" s="33" t="s">
        <v>10640</v>
      </c>
      <c r="B7247" s="33">
        <v>25</v>
      </c>
      <c r="C7247" s="33" t="s">
        <v>13</v>
      </c>
      <c r="D7247" s="33" t="s">
        <v>78</v>
      </c>
      <c r="E7247" s="33" t="s">
        <v>10641</v>
      </c>
      <c r="F7247" s="94">
        <v>41675</v>
      </c>
      <c r="G7247" s="33" t="s">
        <v>10642</v>
      </c>
      <c r="H7247" s="33" t="s">
        <v>3564</v>
      </c>
      <c r="I7247" s="33" t="s">
        <v>45</v>
      </c>
      <c r="J7247" s="62" t="s">
        <v>3565</v>
      </c>
      <c r="K7247" s="33" t="s">
        <v>3566</v>
      </c>
      <c r="L7247" s="33" t="s">
        <v>644</v>
      </c>
      <c r="M7247" s="1" t="s">
        <v>46111</v>
      </c>
      <c r="N7247" s="33" t="s">
        <v>20</v>
      </c>
      <c r="O7247" s="33" t="s">
        <v>10643</v>
      </c>
      <c r="P7247" s="33" t="s">
        <v>504</v>
      </c>
      <c r="Q7247" s="33" t="s">
        <v>29986</v>
      </c>
      <c r="R7247" s="39" t="str">
        <f>HYPERLINK("http://www.delmarvanow.com/article/20140205/NEWS/302050037","http://www.delmarvanow.com/article/20140205/NEWS/302050037")</f>
        <v>http://www.delmarvanow.com/article/20140205/NEWS/302050037</v>
      </c>
      <c r="S7247" s="33" t="s">
        <v>93</v>
      </c>
      <c r="T7247" s="33" t="s">
        <v>21</v>
      </c>
      <c r="U7247" s="33" t="s">
        <v>26689</v>
      </c>
      <c r="AA7247" s="33" t="s">
        <v>42844</v>
      </c>
      <c r="AB7247" s="33">
        <v>1197</v>
      </c>
      <c r="AC7247" s="103">
        <v>14045</v>
      </c>
    </row>
    <row r="7248" spans="1:29" ht="13" customHeight="1" x14ac:dyDescent="0.2">
      <c r="A7248" s="1" t="s">
        <v>10644</v>
      </c>
      <c r="B7248" s="33">
        <v>51</v>
      </c>
      <c r="C7248" s="33" t="s">
        <v>13</v>
      </c>
      <c r="D7248" s="1" t="s">
        <v>23</v>
      </c>
      <c r="F7248" s="94">
        <v>41675</v>
      </c>
      <c r="G7248" s="33" t="s">
        <v>10645</v>
      </c>
      <c r="H7248" s="33" t="s">
        <v>2309</v>
      </c>
      <c r="I7248" s="33" t="s">
        <v>55</v>
      </c>
      <c r="J7248" s="62" t="s">
        <v>10646</v>
      </c>
      <c r="K7248" s="33" t="s">
        <v>6640</v>
      </c>
      <c r="L7248" s="33" t="s">
        <v>10647</v>
      </c>
      <c r="M7248" s="1" t="s">
        <v>48623</v>
      </c>
      <c r="N7248" s="33" t="s">
        <v>20</v>
      </c>
      <c r="O7248" s="33" t="s">
        <v>10648</v>
      </c>
      <c r="P7248" s="33" t="s">
        <v>504</v>
      </c>
      <c r="Q7248" s="33" t="s">
        <v>29986</v>
      </c>
      <c r="R7248"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48" s="33" t="s">
        <v>22</v>
      </c>
      <c r="T7248" s="33" t="s">
        <v>21</v>
      </c>
      <c r="U7248" s="33" t="s">
        <v>26689</v>
      </c>
      <c r="AA7248" s="33" t="s">
        <v>42843</v>
      </c>
      <c r="AB7248" s="33">
        <v>1198</v>
      </c>
      <c r="AC7248" s="103">
        <v>14043</v>
      </c>
    </row>
    <row r="7249" spans="1:29" ht="13" customHeight="1" x14ac:dyDescent="0.2">
      <c r="A7249" s="33" t="s">
        <v>10635</v>
      </c>
      <c r="B7249" s="33">
        <v>21</v>
      </c>
      <c r="C7249" s="33" t="s">
        <v>13</v>
      </c>
      <c r="D7249" s="33" t="s">
        <v>78</v>
      </c>
      <c r="E7249" s="33" t="s">
        <v>10636</v>
      </c>
      <c r="F7249" s="94">
        <v>41675</v>
      </c>
      <c r="G7249" s="33" t="s">
        <v>10637</v>
      </c>
      <c r="H7249" s="33" t="s">
        <v>10638</v>
      </c>
      <c r="I7249" s="33" t="s">
        <v>55</v>
      </c>
      <c r="J7249" s="62" t="s">
        <v>8217</v>
      </c>
      <c r="K7249" s="33" t="s">
        <v>147</v>
      </c>
      <c r="L7249" s="33" t="s">
        <v>148</v>
      </c>
      <c r="M7249" s="1" t="s">
        <v>46168</v>
      </c>
      <c r="N7249" s="33" t="s">
        <v>362</v>
      </c>
      <c r="O7249" s="33" t="s">
        <v>10639</v>
      </c>
      <c r="P7249" s="33" t="s">
        <v>947</v>
      </c>
      <c r="Q7249" s="33" t="s">
        <v>29986</v>
      </c>
      <c r="R7249" s="39" t="s">
        <v>10348</v>
      </c>
      <c r="S7249" s="33" t="s">
        <v>93</v>
      </c>
      <c r="T7249" s="33" t="s">
        <v>45897</v>
      </c>
      <c r="U7249" s="51" t="s">
        <v>49804</v>
      </c>
      <c r="AA7249" s="33" t="s">
        <v>42844</v>
      </c>
      <c r="AB7249" s="33">
        <v>1199</v>
      </c>
      <c r="AC7249" s="103">
        <v>14044</v>
      </c>
    </row>
    <row r="7250" spans="1:29" ht="13" customHeight="1" x14ac:dyDescent="0.2">
      <c r="A7250" s="33" t="s">
        <v>10649</v>
      </c>
      <c r="B7250" s="33">
        <v>28</v>
      </c>
      <c r="C7250" s="33" t="s">
        <v>13</v>
      </c>
      <c r="D7250" s="33" t="s">
        <v>78</v>
      </c>
      <c r="E7250" s="33" t="s">
        <v>10650</v>
      </c>
      <c r="F7250" s="94">
        <v>41674</v>
      </c>
      <c r="G7250" s="33" t="s">
        <v>10651</v>
      </c>
      <c r="H7250" s="33" t="s">
        <v>4863</v>
      </c>
      <c r="I7250" s="33" t="s">
        <v>55</v>
      </c>
      <c r="J7250" s="62" t="s">
        <v>10652</v>
      </c>
      <c r="K7250" s="33" t="s">
        <v>4864</v>
      </c>
      <c r="L7250" s="33" t="s">
        <v>56</v>
      </c>
      <c r="M7250" s="1" t="s">
        <v>46694</v>
      </c>
      <c r="N7250" s="33" t="s">
        <v>20</v>
      </c>
      <c r="O7250" s="33" t="s">
        <v>10653</v>
      </c>
      <c r="P7250" s="33" t="s">
        <v>504</v>
      </c>
      <c r="Q7250" s="33" t="s">
        <v>29986</v>
      </c>
      <c r="R7250" s="39" t="s">
        <v>10654</v>
      </c>
      <c r="S7250" s="33" t="s">
        <v>901</v>
      </c>
      <c r="T7250" s="33" t="s">
        <v>45897</v>
      </c>
      <c r="U7250" s="51" t="s">
        <v>49804</v>
      </c>
      <c r="AA7250" s="33" t="s">
        <v>42844</v>
      </c>
      <c r="AB7250" s="33">
        <v>1193</v>
      </c>
      <c r="AC7250" s="103">
        <v>14040</v>
      </c>
    </row>
    <row r="7251" spans="1:29" ht="13" customHeight="1" x14ac:dyDescent="0.2">
      <c r="A7251" s="33" t="s">
        <v>10663</v>
      </c>
      <c r="B7251" s="33">
        <v>39</v>
      </c>
      <c r="C7251" s="33" t="s">
        <v>13</v>
      </c>
      <c r="D7251" s="33" t="s">
        <v>882</v>
      </c>
      <c r="E7251" s="33" t="s">
        <v>10664</v>
      </c>
      <c r="F7251" s="94">
        <v>41674</v>
      </c>
      <c r="G7251" s="33" t="s">
        <v>10665</v>
      </c>
      <c r="H7251" s="33" t="s">
        <v>10666</v>
      </c>
      <c r="I7251" s="33" t="s">
        <v>811</v>
      </c>
      <c r="J7251" s="62" t="s">
        <v>10667</v>
      </c>
      <c r="K7251" s="33" t="s">
        <v>3606</v>
      </c>
      <c r="L7251" s="33" t="s">
        <v>10668</v>
      </c>
      <c r="M7251" s="1" t="s">
        <v>46793</v>
      </c>
      <c r="N7251" s="33" t="s">
        <v>362</v>
      </c>
      <c r="O7251" s="33" t="s">
        <v>36718</v>
      </c>
      <c r="P7251" s="33" t="s">
        <v>947</v>
      </c>
      <c r="Q7251" s="33" t="s">
        <v>29986</v>
      </c>
      <c r="R7251" s="96" t="s">
        <v>36931</v>
      </c>
      <c r="S7251" s="33" t="s">
        <v>93</v>
      </c>
      <c r="T7251" s="33" t="s">
        <v>45897</v>
      </c>
      <c r="U7251" s="51" t="s">
        <v>49804</v>
      </c>
      <c r="AA7251" s="33" t="s">
        <v>42843</v>
      </c>
      <c r="AB7251" s="33">
        <v>1194</v>
      </c>
      <c r="AC7251" s="103">
        <v>14037</v>
      </c>
    </row>
    <row r="7252" spans="1:29" ht="13" customHeight="1" x14ac:dyDescent="0.2">
      <c r="A7252" s="1" t="s">
        <v>10673</v>
      </c>
      <c r="B7252" s="33">
        <v>62</v>
      </c>
      <c r="C7252" s="33" t="s">
        <v>102</v>
      </c>
      <c r="D7252" s="1" t="s">
        <v>23</v>
      </c>
      <c r="F7252" s="94">
        <v>41674</v>
      </c>
      <c r="G7252" s="33" t="s">
        <v>10674</v>
      </c>
      <c r="H7252" s="33" t="s">
        <v>7913</v>
      </c>
      <c r="I7252" s="33" t="s">
        <v>38</v>
      </c>
      <c r="J7252" s="62" t="s">
        <v>7914</v>
      </c>
      <c r="K7252" s="33" t="s">
        <v>555</v>
      </c>
      <c r="L7252" s="33" t="s">
        <v>7915</v>
      </c>
      <c r="M7252" s="1" t="s">
        <v>46932</v>
      </c>
      <c r="N7252" s="33" t="s">
        <v>20</v>
      </c>
      <c r="O7252" s="33" t="s">
        <v>18981</v>
      </c>
      <c r="P7252" s="33" t="s">
        <v>45771</v>
      </c>
      <c r="Q7252" s="33" t="s">
        <v>29986</v>
      </c>
      <c r="R7252" s="39" t="str">
        <f>HYPERLINK("http://www.sfgate.com/crime/article/Hayward-police-shoot-and-kill-armed-woman-5205798.php","http://www.sfgate.com/crime/article/Hayward-police-shoot-and-kill-armed-woman-5205798.php")</f>
        <v>http://www.sfgate.com/crime/article/Hayward-police-shoot-and-kill-armed-woman-5205798.php</v>
      </c>
      <c r="S7252" s="33" t="s">
        <v>509</v>
      </c>
      <c r="T7252" s="33" t="s">
        <v>45897</v>
      </c>
      <c r="U7252" s="33" t="s">
        <v>39851</v>
      </c>
      <c r="AA7252" s="33" t="s">
        <v>42842</v>
      </c>
      <c r="AB7252" s="33">
        <v>1192</v>
      </c>
      <c r="AC7252" s="103">
        <v>14036</v>
      </c>
    </row>
    <row r="7253" spans="1:29" ht="13" customHeight="1" x14ac:dyDescent="0.2">
      <c r="A7253" s="33" t="s">
        <v>10655</v>
      </c>
      <c r="B7253" s="33">
        <v>34</v>
      </c>
      <c r="C7253" s="33" t="s">
        <v>13</v>
      </c>
      <c r="D7253" s="33" t="s">
        <v>78</v>
      </c>
      <c r="E7253" s="33" t="s">
        <v>10656</v>
      </c>
      <c r="F7253" s="94">
        <v>41674</v>
      </c>
      <c r="G7253" s="33" t="s">
        <v>10657</v>
      </c>
      <c r="H7253" s="33" t="s">
        <v>10658</v>
      </c>
      <c r="I7253" s="33" t="s">
        <v>191</v>
      </c>
      <c r="J7253" s="62" t="s">
        <v>10659</v>
      </c>
      <c r="K7253" s="33" t="s">
        <v>1655</v>
      </c>
      <c r="L7253" s="33" t="s">
        <v>10660</v>
      </c>
      <c r="M7253" s="1" t="s">
        <v>46228</v>
      </c>
      <c r="N7253" s="33" t="s">
        <v>20</v>
      </c>
      <c r="O7253" s="33" t="s">
        <v>10661</v>
      </c>
      <c r="P7253" s="33" t="s">
        <v>947</v>
      </c>
      <c r="Q7253" s="33" t="s">
        <v>29986</v>
      </c>
      <c r="R7253" s="39" t="s">
        <v>10662</v>
      </c>
      <c r="S7253" s="33" t="s">
        <v>93</v>
      </c>
      <c r="T7253" s="33" t="s">
        <v>28</v>
      </c>
      <c r="U7253" s="33" t="s">
        <v>26487</v>
      </c>
      <c r="AA7253" s="33" t="s">
        <v>42844</v>
      </c>
      <c r="AB7253" s="33">
        <v>1196</v>
      </c>
      <c r="AC7253" s="103">
        <v>14038</v>
      </c>
    </row>
    <row r="7254" spans="1:29" ht="13" customHeight="1" x14ac:dyDescent="0.2">
      <c r="A7254" s="1" t="s">
        <v>2989</v>
      </c>
      <c r="B7254" s="33">
        <v>45</v>
      </c>
      <c r="C7254" s="33" t="s">
        <v>13</v>
      </c>
      <c r="D7254" s="1" t="s">
        <v>23</v>
      </c>
      <c r="F7254" s="94">
        <v>41674</v>
      </c>
      <c r="G7254" s="33" t="s">
        <v>10669</v>
      </c>
      <c r="H7254" s="33" t="s">
        <v>1030</v>
      </c>
      <c r="I7254" s="33" t="s">
        <v>373</v>
      </c>
      <c r="J7254" s="62" t="s">
        <v>10670</v>
      </c>
      <c r="K7254" s="33" t="s">
        <v>1030</v>
      </c>
      <c r="L7254" s="33" t="s">
        <v>1031</v>
      </c>
      <c r="M7254" s="1" t="s">
        <v>45971</v>
      </c>
      <c r="N7254" s="33" t="s">
        <v>20</v>
      </c>
      <c r="O7254" s="33" t="s">
        <v>10671</v>
      </c>
      <c r="P7254" s="33" t="s">
        <v>947</v>
      </c>
      <c r="Q7254" s="33" t="s">
        <v>29986</v>
      </c>
      <c r="R7254" s="39" t="s">
        <v>10672</v>
      </c>
      <c r="S7254" s="33" t="s">
        <v>22</v>
      </c>
      <c r="T7254" s="33" t="s">
        <v>28</v>
      </c>
      <c r="U7254" s="33" t="s">
        <v>26487</v>
      </c>
      <c r="AA7254" s="33" t="s">
        <v>42842</v>
      </c>
      <c r="AB7254" s="33">
        <v>1195</v>
      </c>
      <c r="AC7254" s="103">
        <v>14039</v>
      </c>
    </row>
    <row r="7255" spans="1:29" ht="13" customHeight="1" x14ac:dyDescent="0.2">
      <c r="A7255" s="33" t="s">
        <v>10675</v>
      </c>
      <c r="B7255" s="33">
        <v>56</v>
      </c>
      <c r="C7255" s="33" t="s">
        <v>13</v>
      </c>
      <c r="D7255" s="33" t="s">
        <v>41</v>
      </c>
      <c r="F7255" s="94">
        <v>41673</v>
      </c>
      <c r="G7255" s="33" t="s">
        <v>10676</v>
      </c>
      <c r="H7255" s="33" t="s">
        <v>80</v>
      </c>
      <c r="I7255" s="33" t="s">
        <v>37</v>
      </c>
      <c r="J7255" s="62" t="s">
        <v>10677</v>
      </c>
      <c r="K7255" s="33" t="s">
        <v>81</v>
      </c>
      <c r="L7255" s="33" t="s">
        <v>82</v>
      </c>
      <c r="M7255" s="1" t="s">
        <v>46250</v>
      </c>
      <c r="N7255" s="33" t="s">
        <v>20</v>
      </c>
      <c r="O7255" s="33" t="s">
        <v>10678</v>
      </c>
      <c r="P7255" s="33" t="s">
        <v>947</v>
      </c>
      <c r="Q7255" s="33" t="s">
        <v>29986</v>
      </c>
      <c r="R7255" s="39" t="s">
        <v>10679</v>
      </c>
      <c r="S7255" s="33" t="s">
        <v>93</v>
      </c>
      <c r="T7255" s="33" t="s">
        <v>21</v>
      </c>
      <c r="U7255" s="33" t="s">
        <v>26689</v>
      </c>
      <c r="Z7255" s="33" t="s">
        <v>42353</v>
      </c>
      <c r="AA7255" s="33" t="s">
        <v>42842</v>
      </c>
      <c r="AB7255" s="33">
        <v>1191</v>
      </c>
      <c r="AC7255" s="103">
        <v>14033</v>
      </c>
    </row>
    <row r="7256" spans="1:29" ht="13" customHeight="1" x14ac:dyDescent="0.2">
      <c r="A7256" s="33" t="s">
        <v>10684</v>
      </c>
      <c r="B7256" s="33">
        <v>21</v>
      </c>
      <c r="C7256" s="33" t="s">
        <v>13</v>
      </c>
      <c r="D7256" s="33" t="s">
        <v>30</v>
      </c>
      <c r="F7256" s="94">
        <v>41671</v>
      </c>
      <c r="G7256" s="33" t="s">
        <v>10685</v>
      </c>
      <c r="H7256" s="33" t="s">
        <v>10686</v>
      </c>
      <c r="I7256" s="33" t="s">
        <v>281</v>
      </c>
      <c r="J7256" s="62" t="s">
        <v>10687</v>
      </c>
      <c r="K7256" s="33" t="s">
        <v>824</v>
      </c>
      <c r="L7256" s="33" t="s">
        <v>10688</v>
      </c>
      <c r="M7256" s="1" t="s">
        <v>46115</v>
      </c>
      <c r="N7256" s="33" t="s">
        <v>20</v>
      </c>
      <c r="O7256" s="33" t="s">
        <v>10689</v>
      </c>
      <c r="P7256" s="33" t="s">
        <v>947</v>
      </c>
      <c r="Q7256" s="33" t="s">
        <v>29986</v>
      </c>
      <c r="R7256" s="39" t="s">
        <v>10690</v>
      </c>
      <c r="S7256" s="33" t="s">
        <v>93</v>
      </c>
      <c r="T7256" s="33" t="s">
        <v>21</v>
      </c>
      <c r="U7256" s="33" t="s">
        <v>42877</v>
      </c>
      <c r="AA7256" s="33" t="s">
        <v>42844</v>
      </c>
      <c r="AB7256" s="33">
        <v>1189</v>
      </c>
      <c r="AC7256" s="103">
        <v>14027</v>
      </c>
    </row>
    <row r="7257" spans="1:29" ht="13" customHeight="1" x14ac:dyDescent="0.2">
      <c r="A7257" s="33" t="s">
        <v>10691</v>
      </c>
      <c r="B7257" s="33">
        <v>28</v>
      </c>
      <c r="C7257" s="33" t="s">
        <v>13</v>
      </c>
      <c r="D7257" s="33" t="s">
        <v>30</v>
      </c>
      <c r="F7257" s="94">
        <v>41671</v>
      </c>
      <c r="G7257" s="33" t="s">
        <v>10692</v>
      </c>
      <c r="H7257" s="33" t="s">
        <v>10693</v>
      </c>
      <c r="I7257" s="33" t="s">
        <v>249</v>
      </c>
      <c r="J7257" s="62" t="s">
        <v>10694</v>
      </c>
      <c r="K7257" s="33" t="s">
        <v>524</v>
      </c>
      <c r="L7257" s="33" t="s">
        <v>525</v>
      </c>
      <c r="M7257" s="1" t="s">
        <v>48881</v>
      </c>
      <c r="N7257" s="33" t="s">
        <v>20</v>
      </c>
      <c r="O7257" s="33" t="s">
        <v>10695</v>
      </c>
      <c r="P7257" s="33" t="s">
        <v>947</v>
      </c>
      <c r="Q7257" s="33" t="s">
        <v>29986</v>
      </c>
      <c r="R7257" s="39" t="s">
        <v>10696</v>
      </c>
      <c r="S7257" s="33" t="s">
        <v>509</v>
      </c>
      <c r="T7257" s="33" t="s">
        <v>21</v>
      </c>
      <c r="U7257" s="33" t="s">
        <v>26689</v>
      </c>
      <c r="AA7257" s="33" t="s">
        <v>42843</v>
      </c>
      <c r="AB7257" s="33">
        <v>1188</v>
      </c>
      <c r="AC7257" s="103">
        <v>14026</v>
      </c>
    </row>
    <row r="7258" spans="1:29" ht="13" customHeight="1" x14ac:dyDescent="0.2">
      <c r="A7258" s="33" t="s">
        <v>10680</v>
      </c>
      <c r="B7258" s="33">
        <v>25</v>
      </c>
      <c r="C7258" s="33" t="s">
        <v>13</v>
      </c>
      <c r="D7258" s="33" t="s">
        <v>78</v>
      </c>
      <c r="E7258" s="33" t="str">
        <f>HYPERLINK("http://thumbs.mugshots.com/gallery/images/8d/63/Kevin-Dejon-Grissett-mugshot-24130338.400x800.jpg","http://thumbs.mugshots.com/gallery/images/8d/63/Kevin-Dejon-Grissett-mugshot-24130338.400x800.jpg")</f>
        <v>http://thumbs.mugshots.com/gallery/images/8d/63/Kevin-Dejon-Grissett-mugshot-24130338.400x800.jpg</v>
      </c>
      <c r="F7258" s="94">
        <v>41671</v>
      </c>
      <c r="G7258" s="33" t="s">
        <v>10681</v>
      </c>
      <c r="H7258" s="33" t="s">
        <v>8209</v>
      </c>
      <c r="I7258" s="33" t="s">
        <v>337</v>
      </c>
      <c r="J7258" s="62" t="s">
        <v>7507</v>
      </c>
      <c r="K7258" s="33" t="s">
        <v>2894</v>
      </c>
      <c r="L7258" s="33" t="s">
        <v>8211</v>
      </c>
      <c r="M7258" s="1" t="s">
        <v>48535</v>
      </c>
      <c r="N7258" s="33" t="s">
        <v>20</v>
      </c>
      <c r="O7258" s="33" t="s">
        <v>10682</v>
      </c>
      <c r="P7258" s="33" t="s">
        <v>947</v>
      </c>
      <c r="Q7258" s="33" t="s">
        <v>29986</v>
      </c>
      <c r="R7258" s="39" t="s">
        <v>10683</v>
      </c>
      <c r="S7258" s="33" t="s">
        <v>901</v>
      </c>
      <c r="T7258" s="33" t="s">
        <v>350</v>
      </c>
      <c r="U7258" s="33" t="s">
        <v>42859</v>
      </c>
      <c r="AA7258" s="33" t="s">
        <v>42844</v>
      </c>
      <c r="AB7258" s="33">
        <v>1190</v>
      </c>
      <c r="AC7258" s="103">
        <v>14028</v>
      </c>
    </row>
    <row r="7259" spans="1:29" ht="13" customHeight="1" x14ac:dyDescent="0.2">
      <c r="A7259" s="33" t="s">
        <v>10710</v>
      </c>
      <c r="B7259" s="33">
        <v>27</v>
      </c>
      <c r="C7259" s="33" t="s">
        <v>13</v>
      </c>
      <c r="D7259" s="33" t="s">
        <v>41</v>
      </c>
      <c r="E7259" s="33" t="s">
        <v>10711</v>
      </c>
      <c r="F7259" s="94">
        <v>41670</v>
      </c>
      <c r="G7259" s="33" t="s">
        <v>10712</v>
      </c>
      <c r="H7259" s="33" t="s">
        <v>10713</v>
      </c>
      <c r="I7259" s="33" t="s">
        <v>220</v>
      </c>
      <c r="J7259" s="62" t="s">
        <v>10714</v>
      </c>
      <c r="K7259" s="33" t="s">
        <v>10715</v>
      </c>
      <c r="L7259" s="33" t="s">
        <v>10716</v>
      </c>
      <c r="M7259" s="1" t="s">
        <v>48625</v>
      </c>
      <c r="N7259" s="33" t="s">
        <v>20</v>
      </c>
      <c r="O7259" s="33" t="s">
        <v>10717</v>
      </c>
      <c r="P7259" s="33" t="s">
        <v>504</v>
      </c>
      <c r="Q7259" s="33" t="s">
        <v>29986</v>
      </c>
      <c r="R7259" s="39" t="s">
        <v>10718</v>
      </c>
      <c r="S7259" s="33" t="s">
        <v>93</v>
      </c>
      <c r="T7259" s="33" t="s">
        <v>21</v>
      </c>
      <c r="U7259" s="33" t="s">
        <v>26689</v>
      </c>
      <c r="AA7259" s="33" t="s">
        <v>42843</v>
      </c>
      <c r="AB7259" s="33">
        <v>1186</v>
      </c>
      <c r="AC7259" s="103">
        <v>14022</v>
      </c>
    </row>
    <row r="7260" spans="1:29" ht="13" customHeight="1" x14ac:dyDescent="0.2">
      <c r="A7260" s="33" t="s">
        <v>10697</v>
      </c>
      <c r="B7260" s="33">
        <v>31</v>
      </c>
      <c r="C7260" s="33" t="s">
        <v>13</v>
      </c>
      <c r="D7260" s="33" t="s">
        <v>78</v>
      </c>
      <c r="E7260"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260" s="94">
        <v>41670</v>
      </c>
      <c r="G7260" s="33" t="s">
        <v>10698</v>
      </c>
      <c r="H7260" s="33" t="s">
        <v>10699</v>
      </c>
      <c r="I7260" s="33" t="s">
        <v>25</v>
      </c>
      <c r="J7260" s="62" t="s">
        <v>10700</v>
      </c>
      <c r="K7260" s="33" t="s">
        <v>3087</v>
      </c>
      <c r="L7260" s="33" t="s">
        <v>10701</v>
      </c>
      <c r="M7260" s="1" t="s">
        <v>48624</v>
      </c>
      <c r="N7260" s="33" t="s">
        <v>20</v>
      </c>
      <c r="O7260" s="33" t="s">
        <v>10702</v>
      </c>
      <c r="P7260" s="33" t="s">
        <v>504</v>
      </c>
      <c r="Q7260" s="33" t="s">
        <v>29986</v>
      </c>
      <c r="R7260" s="39" t="s">
        <v>10703</v>
      </c>
      <c r="S7260" s="33" t="s">
        <v>22</v>
      </c>
      <c r="T7260" s="33" t="s">
        <v>21</v>
      </c>
      <c r="U7260" s="33" t="s">
        <v>26689</v>
      </c>
      <c r="AA7260" s="33" t="s">
        <v>42843</v>
      </c>
      <c r="AB7260" s="33">
        <v>1185</v>
      </c>
      <c r="AC7260" s="103">
        <v>14023</v>
      </c>
    </row>
    <row r="7261" spans="1:29" ht="13" customHeight="1" x14ac:dyDescent="0.2">
      <c r="A7261" s="33" t="s">
        <v>10704</v>
      </c>
      <c r="B7261" s="33">
        <v>33</v>
      </c>
      <c r="C7261" s="33" t="s">
        <v>13</v>
      </c>
      <c r="D7261" s="33" t="s">
        <v>41</v>
      </c>
      <c r="E7261" s="33" t="s">
        <v>10705</v>
      </c>
      <c r="F7261" s="94">
        <v>41670</v>
      </c>
      <c r="G7261" s="33" t="s">
        <v>10706</v>
      </c>
      <c r="H7261" s="33" t="s">
        <v>10707</v>
      </c>
      <c r="I7261" s="33" t="s">
        <v>38</v>
      </c>
      <c r="J7261" s="62" t="s">
        <v>10708</v>
      </c>
      <c r="K7261" s="33" t="s">
        <v>142</v>
      </c>
      <c r="L7261" s="33" t="s">
        <v>1962</v>
      </c>
      <c r="M7261" s="1" t="s">
        <v>46056</v>
      </c>
      <c r="N7261" s="33" t="s">
        <v>20</v>
      </c>
      <c r="O7261" s="33" t="s">
        <v>10709</v>
      </c>
      <c r="P7261" s="33" t="s">
        <v>947</v>
      </c>
      <c r="Q7261" s="33" t="s">
        <v>29986</v>
      </c>
      <c r="R7261" s="39" t="s">
        <v>18992</v>
      </c>
      <c r="S7261" s="33" t="s">
        <v>509</v>
      </c>
      <c r="T7261" s="33" t="s">
        <v>45897</v>
      </c>
      <c r="U7261" s="51" t="s">
        <v>49804</v>
      </c>
      <c r="AA7261" s="33" t="s">
        <v>42844</v>
      </c>
      <c r="AB7261" s="33">
        <v>1187</v>
      </c>
      <c r="AC7261" s="103">
        <v>14021</v>
      </c>
    </row>
    <row r="7262" spans="1:29" ht="13" customHeight="1" x14ac:dyDescent="0.2">
      <c r="A7262" s="33" t="s">
        <v>10719</v>
      </c>
      <c r="B7262" s="33">
        <v>36</v>
      </c>
      <c r="C7262" s="33" t="s">
        <v>13</v>
      </c>
      <c r="D7262" s="33" t="s">
        <v>41</v>
      </c>
      <c r="E7262" s="33" t="s">
        <v>10720</v>
      </c>
      <c r="F7262" s="94">
        <v>41669</v>
      </c>
      <c r="G7262" s="33" t="s">
        <v>10721</v>
      </c>
      <c r="H7262" s="33" t="s">
        <v>10722</v>
      </c>
      <c r="I7262" s="33" t="s">
        <v>38</v>
      </c>
      <c r="J7262" s="62" t="s">
        <v>10723</v>
      </c>
      <c r="K7262" s="33" t="s">
        <v>8981</v>
      </c>
      <c r="L7262" s="33" t="s">
        <v>25082</v>
      </c>
      <c r="M7262" s="1" t="s">
        <v>48626</v>
      </c>
      <c r="N7262" s="33" t="s">
        <v>20</v>
      </c>
      <c r="O7262" s="33" t="s">
        <v>10724</v>
      </c>
      <c r="P7262" s="33" t="s">
        <v>947</v>
      </c>
      <c r="Q7262" s="33" t="s">
        <v>29986</v>
      </c>
      <c r="R7262"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262" s="33" t="s">
        <v>93</v>
      </c>
      <c r="T7262" s="33" t="s">
        <v>21</v>
      </c>
      <c r="U7262" s="33" t="s">
        <v>26689</v>
      </c>
      <c r="AA7262" s="33" t="s">
        <v>42842</v>
      </c>
      <c r="AB7262" s="33">
        <v>1183</v>
      </c>
      <c r="AC7262" s="103">
        <v>14019</v>
      </c>
    </row>
    <row r="7263" spans="1:29" ht="13" customHeight="1" x14ac:dyDescent="0.2">
      <c r="A7263" s="33" t="s">
        <v>10725</v>
      </c>
      <c r="B7263" s="33">
        <v>47</v>
      </c>
      <c r="C7263" s="33" t="s">
        <v>13</v>
      </c>
      <c r="D7263" s="33" t="s">
        <v>30</v>
      </c>
      <c r="E7263" s="33" t="s">
        <v>10726</v>
      </c>
      <c r="F7263" s="94">
        <v>41669</v>
      </c>
      <c r="G7263" s="33" t="s">
        <v>10727</v>
      </c>
      <c r="H7263" s="33" t="s">
        <v>10728</v>
      </c>
      <c r="I7263" s="33" t="s">
        <v>38</v>
      </c>
      <c r="J7263" s="62" t="s">
        <v>10729</v>
      </c>
      <c r="K7263" s="33" t="s">
        <v>91</v>
      </c>
      <c r="L7263" s="33" t="s">
        <v>383</v>
      </c>
      <c r="M7263" s="1" t="s">
        <v>45973</v>
      </c>
      <c r="N7263" s="33" t="s">
        <v>20</v>
      </c>
      <c r="O7263" s="33" t="s">
        <v>10730</v>
      </c>
      <c r="P7263" s="33" t="s">
        <v>45771</v>
      </c>
      <c r="Q7263" s="33" t="s">
        <v>29986</v>
      </c>
      <c r="R7263" s="39" t="s">
        <v>10731</v>
      </c>
      <c r="S7263" s="33" t="s">
        <v>509</v>
      </c>
      <c r="T7263" s="33" t="s">
        <v>21</v>
      </c>
      <c r="U7263" s="33" t="s">
        <v>26515</v>
      </c>
      <c r="AA7263" s="33" t="s">
        <v>42844</v>
      </c>
      <c r="AB7263" s="33">
        <v>1184</v>
      </c>
      <c r="AC7263" s="103">
        <v>14020</v>
      </c>
    </row>
    <row r="7264" spans="1:29" ht="13" customHeight="1" x14ac:dyDescent="0.2">
      <c r="A7264" s="33" t="s">
        <v>10739</v>
      </c>
      <c r="B7264" s="33">
        <v>19</v>
      </c>
      <c r="C7264" s="33" t="s">
        <v>13</v>
      </c>
      <c r="D7264" s="33" t="s">
        <v>78</v>
      </c>
      <c r="E7264" s="33" t="s">
        <v>10740</v>
      </c>
      <c r="F7264" s="94">
        <v>41668</v>
      </c>
      <c r="G7264" s="33" t="s">
        <v>10741</v>
      </c>
      <c r="H7264" s="33" t="s">
        <v>828</v>
      </c>
      <c r="I7264" s="33" t="s">
        <v>406</v>
      </c>
      <c r="J7264" s="62" t="s">
        <v>10742</v>
      </c>
      <c r="K7264" s="33" t="s">
        <v>828</v>
      </c>
      <c r="L7264" s="33" t="s">
        <v>3532</v>
      </c>
      <c r="M7264" s="1" t="s">
        <v>46081</v>
      </c>
      <c r="N7264" s="33" t="s">
        <v>20</v>
      </c>
      <c r="O7264" s="33" t="s">
        <v>10743</v>
      </c>
      <c r="P7264" s="33" t="s">
        <v>947</v>
      </c>
      <c r="Q7264" s="33" t="s">
        <v>29986</v>
      </c>
      <c r="R7264" s="39" t="s">
        <v>10744</v>
      </c>
      <c r="S7264" s="33" t="s">
        <v>93</v>
      </c>
      <c r="T7264" s="33" t="s">
        <v>21</v>
      </c>
      <c r="U7264" s="33" t="s">
        <v>26689</v>
      </c>
      <c r="AA7264" s="33" t="s">
        <v>42842</v>
      </c>
      <c r="AB7264" s="33">
        <v>1179</v>
      </c>
      <c r="AC7264" s="103">
        <v>14014</v>
      </c>
    </row>
    <row r="7265" spans="1:29" ht="13" customHeight="1" x14ac:dyDescent="0.2">
      <c r="A7265" s="33" t="s">
        <v>10732</v>
      </c>
      <c r="B7265" s="33">
        <v>25</v>
      </c>
      <c r="C7265" s="33" t="s">
        <v>13</v>
      </c>
      <c r="D7265" s="33" t="s">
        <v>78</v>
      </c>
      <c r="E7265" s="33" t="s">
        <v>10733</v>
      </c>
      <c r="F7265" s="94">
        <v>41668</v>
      </c>
      <c r="G7265" s="33" t="s">
        <v>10734</v>
      </c>
      <c r="H7265" s="33" t="s">
        <v>10735</v>
      </c>
      <c r="I7265" s="33" t="s">
        <v>45</v>
      </c>
      <c r="J7265" s="62" t="s">
        <v>10736</v>
      </c>
      <c r="K7265" s="33" t="s">
        <v>992</v>
      </c>
      <c r="L7265" s="33" t="s">
        <v>2182</v>
      </c>
      <c r="M7265" s="1" t="s">
        <v>46035</v>
      </c>
      <c r="N7265" s="33" t="s">
        <v>20</v>
      </c>
      <c r="O7265" s="33" t="s">
        <v>10737</v>
      </c>
      <c r="P7265" s="33" t="s">
        <v>947</v>
      </c>
      <c r="Q7265" s="33" t="s">
        <v>29986</v>
      </c>
      <c r="R7265" s="39" t="s">
        <v>10738</v>
      </c>
      <c r="S7265" s="33" t="s">
        <v>22</v>
      </c>
      <c r="T7265" s="33" t="s">
        <v>21</v>
      </c>
      <c r="U7265" s="33" t="s">
        <v>26682</v>
      </c>
      <c r="Z7265" s="33" t="s">
        <v>42353</v>
      </c>
      <c r="AA7265" s="33" t="s">
        <v>42844</v>
      </c>
      <c r="AB7265" s="33">
        <v>1182</v>
      </c>
      <c r="AC7265" s="103">
        <v>14017</v>
      </c>
    </row>
    <row r="7266" spans="1:29" ht="13" customHeight="1" x14ac:dyDescent="0.2">
      <c r="A7266" s="33" t="s">
        <v>10745</v>
      </c>
      <c r="B7266" s="33">
        <v>29</v>
      </c>
      <c r="C7266" s="33" t="s">
        <v>13</v>
      </c>
      <c r="D7266" s="33" t="s">
        <v>41</v>
      </c>
      <c r="F7266" s="94">
        <v>41668</v>
      </c>
      <c r="G7266" s="33" t="s">
        <v>10746</v>
      </c>
      <c r="H7266" s="33" t="s">
        <v>7048</v>
      </c>
      <c r="I7266" s="33" t="s">
        <v>18</v>
      </c>
      <c r="J7266" s="62" t="s">
        <v>7049</v>
      </c>
      <c r="K7266" s="33" t="s">
        <v>7050</v>
      </c>
      <c r="L7266" s="33" t="s">
        <v>10747</v>
      </c>
      <c r="M7266" s="1" t="s">
        <v>48627</v>
      </c>
      <c r="N7266" s="33" t="s">
        <v>20</v>
      </c>
      <c r="O7266" s="33" t="s">
        <v>10748</v>
      </c>
      <c r="P7266" s="33" t="s">
        <v>45771</v>
      </c>
      <c r="Q7266" s="33" t="s">
        <v>29986</v>
      </c>
      <c r="R7266" s="39" t="s">
        <v>10749</v>
      </c>
      <c r="S7266" s="33" t="s">
        <v>22</v>
      </c>
      <c r="T7266" s="33" t="s">
        <v>21</v>
      </c>
      <c r="U7266" s="33" t="s">
        <v>26689</v>
      </c>
      <c r="AA7266" s="33" t="s">
        <v>42843</v>
      </c>
      <c r="AB7266" s="33">
        <v>1180</v>
      </c>
      <c r="AC7266" s="103">
        <v>14015</v>
      </c>
    </row>
    <row r="7267" spans="1:29" ht="13" customHeight="1" x14ac:dyDescent="0.2">
      <c r="A7267" s="33" t="s">
        <v>10750</v>
      </c>
      <c r="B7267" s="33">
        <v>42</v>
      </c>
      <c r="C7267" s="33" t="s">
        <v>13</v>
      </c>
      <c r="D7267" s="33" t="s">
        <v>30</v>
      </c>
      <c r="E7267" s="33" t="s">
        <v>10751</v>
      </c>
      <c r="F7267" s="94">
        <v>41668</v>
      </c>
      <c r="G7267" s="33" t="s">
        <v>10752</v>
      </c>
      <c r="H7267" s="33" t="s">
        <v>10753</v>
      </c>
      <c r="I7267" s="33" t="s">
        <v>138</v>
      </c>
      <c r="J7267" s="62" t="s">
        <v>10754</v>
      </c>
      <c r="K7267" s="33" t="s">
        <v>927</v>
      </c>
      <c r="L7267" s="33" t="s">
        <v>15535</v>
      </c>
      <c r="M7267" s="1" t="s">
        <v>48246</v>
      </c>
      <c r="N7267" s="33" t="s">
        <v>20</v>
      </c>
      <c r="O7267" s="33" t="s">
        <v>10755</v>
      </c>
      <c r="P7267" s="33" t="s">
        <v>947</v>
      </c>
      <c r="Q7267" s="33" t="s">
        <v>29986</v>
      </c>
      <c r="R7267" s="39" t="s">
        <v>10756</v>
      </c>
      <c r="S7267" s="33" t="s">
        <v>509</v>
      </c>
      <c r="T7267" s="33" t="s">
        <v>21</v>
      </c>
      <c r="U7267" s="33" t="s">
        <v>26689</v>
      </c>
      <c r="AA7267" s="33" t="s">
        <v>42843</v>
      </c>
      <c r="AB7267" s="33">
        <v>1181</v>
      </c>
      <c r="AC7267" s="103">
        <v>14016</v>
      </c>
    </row>
    <row r="7268" spans="1:29" ht="13" customHeight="1" x14ac:dyDescent="0.2">
      <c r="A7268" s="33" t="s">
        <v>10772</v>
      </c>
      <c r="B7268" s="33">
        <v>21</v>
      </c>
      <c r="C7268" s="33" t="s">
        <v>102</v>
      </c>
      <c r="D7268" s="33" t="s">
        <v>30</v>
      </c>
      <c r="E7268" s="33" t="s">
        <v>10773</v>
      </c>
      <c r="F7268" s="94">
        <v>41667</v>
      </c>
      <c r="G7268" s="33" t="s">
        <v>10774</v>
      </c>
      <c r="H7268" s="33" t="s">
        <v>204</v>
      </c>
      <c r="I7268" s="33" t="s">
        <v>337</v>
      </c>
      <c r="J7268" s="62" t="s">
        <v>10775</v>
      </c>
      <c r="K7268" s="33" t="s">
        <v>7796</v>
      </c>
      <c r="L7268" s="33" t="s">
        <v>206</v>
      </c>
      <c r="M7268" s="1" t="s">
        <v>46676</v>
      </c>
      <c r="N7268" s="33" t="s">
        <v>20</v>
      </c>
      <c r="O7268" s="33" t="s">
        <v>10776</v>
      </c>
      <c r="P7268" s="33" t="s">
        <v>504</v>
      </c>
      <c r="Q7268" s="33" t="s">
        <v>29986</v>
      </c>
      <c r="R7268" s="39" t="s">
        <v>10777</v>
      </c>
      <c r="S7268" s="33" t="s">
        <v>509</v>
      </c>
      <c r="T7268" s="33" t="s">
        <v>21</v>
      </c>
      <c r="U7268" s="33" t="s">
        <v>26689</v>
      </c>
      <c r="AA7268" s="33" t="s">
        <v>42842</v>
      </c>
      <c r="AB7268" s="33">
        <v>1175</v>
      </c>
      <c r="AC7268" s="103">
        <v>14010</v>
      </c>
    </row>
    <row r="7269" spans="1:29" ht="13" customHeight="1" x14ac:dyDescent="0.2">
      <c r="A7269" s="33" t="s">
        <v>10778</v>
      </c>
      <c r="B7269" s="33">
        <v>28</v>
      </c>
      <c r="C7269" s="33" t="s">
        <v>13</v>
      </c>
      <c r="D7269" s="33" t="s">
        <v>30</v>
      </c>
      <c r="E7269" s="33" t="s">
        <v>10779</v>
      </c>
      <c r="F7269" s="94">
        <v>41667</v>
      </c>
      <c r="G7269" s="33" t="s">
        <v>10780</v>
      </c>
      <c r="H7269" s="33" t="s">
        <v>802</v>
      </c>
      <c r="I7269" s="33" t="s">
        <v>37</v>
      </c>
      <c r="J7269" s="62" t="s">
        <v>10781</v>
      </c>
      <c r="K7269" s="33" t="s">
        <v>802</v>
      </c>
      <c r="L7269" s="33" t="s">
        <v>803</v>
      </c>
      <c r="M7269" s="1" t="s">
        <v>48628</v>
      </c>
      <c r="N7269" s="33" t="s">
        <v>20</v>
      </c>
      <c r="O7269" s="33" t="s">
        <v>10782</v>
      </c>
      <c r="P7269" s="33" t="s">
        <v>504</v>
      </c>
      <c r="Q7269" s="33" t="s">
        <v>29986</v>
      </c>
      <c r="R7269" s="39" t="s">
        <v>10783</v>
      </c>
      <c r="S7269" s="33" t="s">
        <v>509</v>
      </c>
      <c r="T7269" s="33" t="s">
        <v>21</v>
      </c>
      <c r="U7269" s="33" t="s">
        <v>42860</v>
      </c>
      <c r="AA7269" s="33" t="s">
        <v>42844</v>
      </c>
      <c r="AB7269" s="33">
        <v>1177</v>
      </c>
      <c r="AC7269" s="103">
        <v>14008</v>
      </c>
    </row>
    <row r="7270" spans="1:29" ht="13" customHeight="1" x14ac:dyDescent="0.2">
      <c r="A7270" s="33" t="s">
        <v>10757</v>
      </c>
      <c r="B7270" s="33">
        <v>29</v>
      </c>
      <c r="C7270" s="33" t="s">
        <v>13</v>
      </c>
      <c r="D7270" s="33" t="s">
        <v>41</v>
      </c>
      <c r="E7270" s="33" t="s">
        <v>10758</v>
      </c>
      <c r="F7270" s="94">
        <v>41667</v>
      </c>
      <c r="G7270" s="33" t="s">
        <v>10759</v>
      </c>
      <c r="H7270" s="33" t="s">
        <v>10760</v>
      </c>
      <c r="I7270" s="33" t="s">
        <v>341</v>
      </c>
      <c r="J7270" s="62" t="s">
        <v>10761</v>
      </c>
      <c r="K7270" s="33" t="s">
        <v>10762</v>
      </c>
      <c r="L7270" s="33" t="s">
        <v>10763</v>
      </c>
      <c r="M7270" s="1" t="s">
        <v>47752</v>
      </c>
      <c r="N7270" s="33" t="s">
        <v>20</v>
      </c>
      <c r="O7270" s="33" t="s">
        <v>10764</v>
      </c>
      <c r="P7270" s="33" t="s">
        <v>504</v>
      </c>
      <c r="Q7270" s="33" t="s">
        <v>29986</v>
      </c>
      <c r="R7270" s="39" t="s">
        <v>10765</v>
      </c>
      <c r="S7270" s="33" t="s">
        <v>93</v>
      </c>
      <c r="T7270" s="33" t="s">
        <v>21</v>
      </c>
      <c r="U7270" s="33" t="s">
        <v>26488</v>
      </c>
      <c r="AA7270" s="33" t="s">
        <v>42844</v>
      </c>
      <c r="AB7270" s="33">
        <v>1178</v>
      </c>
      <c r="AC7270" s="103">
        <v>14009</v>
      </c>
    </row>
    <row r="7271" spans="1:29" ht="13" customHeight="1" x14ac:dyDescent="0.2">
      <c r="A7271" s="1" t="s">
        <v>10766</v>
      </c>
      <c r="B7271" s="33">
        <v>46</v>
      </c>
      <c r="C7271" s="33" t="s">
        <v>13</v>
      </c>
      <c r="D7271" s="1" t="s">
        <v>23</v>
      </c>
      <c r="F7271" s="94">
        <v>41667</v>
      </c>
      <c r="G7271" s="33" t="s">
        <v>10767</v>
      </c>
      <c r="H7271" s="33" t="s">
        <v>8590</v>
      </c>
      <c r="I7271" s="33" t="s">
        <v>74</v>
      </c>
      <c r="J7271" s="62" t="s">
        <v>10768</v>
      </c>
      <c r="K7271" s="33" t="s">
        <v>8590</v>
      </c>
      <c r="L7271" s="33" t="s">
        <v>10769</v>
      </c>
      <c r="M7271" s="1" t="s">
        <v>46830</v>
      </c>
      <c r="N7271" s="33" t="s">
        <v>20</v>
      </c>
      <c r="O7271" s="33" t="s">
        <v>10770</v>
      </c>
      <c r="P7271" s="33" t="s">
        <v>947</v>
      </c>
      <c r="Q7271" s="33" t="s">
        <v>29986</v>
      </c>
      <c r="R7271" s="39" t="s">
        <v>10771</v>
      </c>
      <c r="S7271" s="33" t="s">
        <v>22</v>
      </c>
      <c r="T7271" s="33" t="s">
        <v>21</v>
      </c>
      <c r="U7271" s="33" t="s">
        <v>26682</v>
      </c>
      <c r="AA7271" s="33" t="s">
        <v>42842</v>
      </c>
      <c r="AB7271" s="33">
        <v>1176</v>
      </c>
      <c r="AC7271" s="103">
        <v>14007</v>
      </c>
    </row>
    <row r="7272" spans="1:29" ht="13" customHeight="1" x14ac:dyDescent="0.2">
      <c r="A7272" s="33" t="s">
        <v>10784</v>
      </c>
      <c r="B7272" s="33">
        <v>56</v>
      </c>
      <c r="C7272" s="33" t="s">
        <v>13</v>
      </c>
      <c r="D7272" s="33" t="s">
        <v>78</v>
      </c>
      <c r="E7272" s="33" t="s">
        <v>10785</v>
      </c>
      <c r="F7272" s="94">
        <v>41666</v>
      </c>
      <c r="G7272" s="33" t="s">
        <v>10786</v>
      </c>
      <c r="H7272" s="33" t="s">
        <v>10787</v>
      </c>
      <c r="I7272" s="33" t="s">
        <v>373</v>
      </c>
      <c r="J7272" s="62" t="s">
        <v>10788</v>
      </c>
      <c r="K7272" s="33" t="s">
        <v>1526</v>
      </c>
      <c r="L7272" s="33" t="s">
        <v>10789</v>
      </c>
      <c r="M7272" s="1" t="s">
        <v>46600</v>
      </c>
      <c r="N7272" s="33" t="s">
        <v>20</v>
      </c>
      <c r="O7272" s="33" t="s">
        <v>10790</v>
      </c>
      <c r="P7272" s="33" t="s">
        <v>947</v>
      </c>
      <c r="Q7272" s="33" t="s">
        <v>29986</v>
      </c>
      <c r="R7272" s="39" t="s">
        <v>10791</v>
      </c>
      <c r="S7272" s="33" t="s">
        <v>22</v>
      </c>
      <c r="T7272" s="33" t="s">
        <v>21</v>
      </c>
      <c r="U7272" s="33" t="s">
        <v>26689</v>
      </c>
      <c r="AA7272" s="33" t="s">
        <v>42844</v>
      </c>
      <c r="AB7272" s="33">
        <v>1172</v>
      </c>
      <c r="AC7272" s="103">
        <v>14005</v>
      </c>
    </row>
    <row r="7273" spans="1:29" ht="13" customHeight="1" x14ac:dyDescent="0.2">
      <c r="A7273" s="33" t="s">
        <v>10792</v>
      </c>
      <c r="B7273" s="33">
        <v>39</v>
      </c>
      <c r="C7273" s="33" t="s">
        <v>13</v>
      </c>
      <c r="D7273" s="33" t="s">
        <v>41</v>
      </c>
      <c r="F7273" s="94">
        <v>41666</v>
      </c>
      <c r="G7273" s="33" t="s">
        <v>10793</v>
      </c>
      <c r="H7273" s="33" t="s">
        <v>4846</v>
      </c>
      <c r="I7273" s="33" t="s">
        <v>38</v>
      </c>
      <c r="J7273" s="62" t="s">
        <v>10794</v>
      </c>
      <c r="K7273" s="33" t="s">
        <v>725</v>
      </c>
      <c r="L7273" s="33" t="s">
        <v>726</v>
      </c>
      <c r="M7273" s="1" t="s">
        <v>45926</v>
      </c>
      <c r="N7273" s="33" t="s">
        <v>20</v>
      </c>
      <c r="O7273" s="33" t="s">
        <v>10795</v>
      </c>
      <c r="P7273" s="33" t="s">
        <v>947</v>
      </c>
      <c r="Q7273" s="33" t="s">
        <v>29986</v>
      </c>
      <c r="R7273" s="39" t="s">
        <v>10796</v>
      </c>
      <c r="S7273" s="33" t="s">
        <v>93</v>
      </c>
      <c r="T7273" s="33" t="s">
        <v>45897</v>
      </c>
      <c r="U7273" s="51" t="s">
        <v>49804</v>
      </c>
      <c r="AA7273" s="33" t="s">
        <v>42844</v>
      </c>
      <c r="AB7273" s="33">
        <v>1174</v>
      </c>
      <c r="AC7273" s="103">
        <v>14004</v>
      </c>
    </row>
    <row r="7274" spans="1:29" ht="13" customHeight="1" x14ac:dyDescent="0.2">
      <c r="A7274" s="1" t="s">
        <v>10797</v>
      </c>
      <c r="B7274" s="33">
        <v>45</v>
      </c>
      <c r="C7274" s="33" t="s">
        <v>13</v>
      </c>
      <c r="D7274" s="1" t="s">
        <v>23</v>
      </c>
      <c r="E7274" s="33" t="s">
        <v>10798</v>
      </c>
      <c r="F7274" s="94">
        <v>41666</v>
      </c>
      <c r="G7274" s="33" t="s">
        <v>10799</v>
      </c>
      <c r="H7274" s="33" t="s">
        <v>10800</v>
      </c>
      <c r="I7274" s="33" t="s">
        <v>25</v>
      </c>
      <c r="J7274" s="62" t="s">
        <v>10801</v>
      </c>
      <c r="K7274" s="33" t="s">
        <v>10800</v>
      </c>
      <c r="L7274" s="33" t="s">
        <v>10802</v>
      </c>
      <c r="M7274" s="1" t="s">
        <v>48629</v>
      </c>
      <c r="N7274" s="33" t="s">
        <v>20</v>
      </c>
      <c r="O7274" s="33" t="s">
        <v>10803</v>
      </c>
      <c r="P7274" s="33" t="s">
        <v>22</v>
      </c>
      <c r="Q7274" s="33" t="s">
        <v>29986</v>
      </c>
      <c r="R7274" s="39" t="s">
        <v>10804</v>
      </c>
      <c r="S7274" s="33" t="s">
        <v>509</v>
      </c>
      <c r="T7274" s="33" t="s">
        <v>45897</v>
      </c>
      <c r="U7274" s="51" t="s">
        <v>49804</v>
      </c>
      <c r="AA7274" s="33" t="s">
        <v>42843</v>
      </c>
      <c r="AB7274" s="33">
        <v>1173</v>
      </c>
      <c r="AC7274" s="103">
        <v>14003</v>
      </c>
    </row>
    <row r="7275" spans="1:29" ht="13" customHeight="1" x14ac:dyDescent="0.2">
      <c r="A7275" s="33" t="s">
        <v>10805</v>
      </c>
      <c r="B7275" s="33">
        <v>21</v>
      </c>
      <c r="C7275" s="33" t="s">
        <v>13</v>
      </c>
      <c r="D7275" s="33" t="s">
        <v>78</v>
      </c>
      <c r="F7275" s="94">
        <v>41665</v>
      </c>
      <c r="G7275" s="33" t="s">
        <v>10806</v>
      </c>
      <c r="H7275" s="33" t="s">
        <v>10807</v>
      </c>
      <c r="I7275" s="33" t="s">
        <v>191</v>
      </c>
      <c r="J7275" s="62" t="s">
        <v>10808</v>
      </c>
      <c r="K7275" s="33" t="s">
        <v>1784</v>
      </c>
      <c r="L7275" s="33" t="s">
        <v>10809</v>
      </c>
      <c r="M7275" s="1" t="s">
        <v>47536</v>
      </c>
      <c r="N7275" s="33" t="s">
        <v>20</v>
      </c>
      <c r="O7275" s="33" t="s">
        <v>10810</v>
      </c>
      <c r="P7275" s="33" t="s">
        <v>504</v>
      </c>
      <c r="Q7275" s="33" t="s">
        <v>29986</v>
      </c>
      <c r="R7275" s="39" t="s">
        <v>10811</v>
      </c>
      <c r="S7275" s="33" t="s">
        <v>93</v>
      </c>
      <c r="T7275" s="33" t="s">
        <v>21</v>
      </c>
      <c r="U7275" s="33" t="s">
        <v>26689</v>
      </c>
      <c r="AA7275" s="33" t="s">
        <v>42842</v>
      </c>
      <c r="AB7275" s="33">
        <v>1170</v>
      </c>
      <c r="AC7275" s="103">
        <v>13999</v>
      </c>
    </row>
    <row r="7276" spans="1:29" ht="13" customHeight="1" x14ac:dyDescent="0.2">
      <c r="A7276" s="33" t="s">
        <v>10812</v>
      </c>
      <c r="B7276" s="33">
        <v>27</v>
      </c>
      <c r="C7276" s="33" t="s">
        <v>13</v>
      </c>
      <c r="D7276" s="33" t="s">
        <v>30</v>
      </c>
      <c r="E7276" s="33" t="s">
        <v>10813</v>
      </c>
      <c r="F7276" s="94">
        <v>41665</v>
      </c>
      <c r="G7276" s="33" t="s">
        <v>10814</v>
      </c>
      <c r="H7276" s="33" t="s">
        <v>10815</v>
      </c>
      <c r="I7276" s="33" t="s">
        <v>38</v>
      </c>
      <c r="J7276" s="62" t="s">
        <v>10816</v>
      </c>
      <c r="K7276" s="33" t="s">
        <v>142</v>
      </c>
      <c r="L7276" s="33" t="s">
        <v>143</v>
      </c>
      <c r="M7276" s="1" t="s">
        <v>45908</v>
      </c>
      <c r="N7276" s="33" t="s">
        <v>20</v>
      </c>
      <c r="O7276" s="33" t="s">
        <v>10817</v>
      </c>
      <c r="P7276" s="33" t="s">
        <v>947</v>
      </c>
      <c r="Q7276" s="33" t="s">
        <v>29986</v>
      </c>
      <c r="R7276" s="39" t="s">
        <v>10818</v>
      </c>
      <c r="S7276" s="33" t="s">
        <v>93</v>
      </c>
      <c r="T7276" s="33" t="s">
        <v>21</v>
      </c>
      <c r="U7276" s="33" t="s">
        <v>26689</v>
      </c>
      <c r="AA7276" s="33" t="s">
        <v>42844</v>
      </c>
      <c r="AB7276" s="33">
        <v>1171</v>
      </c>
      <c r="AC7276" s="103">
        <v>14000</v>
      </c>
    </row>
    <row r="7277" spans="1:29" ht="13" customHeight="1" x14ac:dyDescent="0.2">
      <c r="A7277" s="33" t="s">
        <v>10825</v>
      </c>
      <c r="B7277" s="33">
        <v>35</v>
      </c>
      <c r="C7277" s="33" t="s">
        <v>13</v>
      </c>
      <c r="D7277" s="33" t="s">
        <v>30</v>
      </c>
      <c r="E7277" s="33" t="s">
        <v>10826</v>
      </c>
      <c r="F7277" s="94">
        <v>41664</v>
      </c>
      <c r="G7277" s="33" t="s">
        <v>10827</v>
      </c>
      <c r="H7277" s="33" t="s">
        <v>10828</v>
      </c>
      <c r="I7277" s="33" t="s">
        <v>366</v>
      </c>
      <c r="J7277" s="62" t="s">
        <v>10829</v>
      </c>
      <c r="K7277" s="33" t="s">
        <v>1025</v>
      </c>
      <c r="L7277" s="33" t="s">
        <v>1898</v>
      </c>
      <c r="M7277" s="1" t="s">
        <v>45918</v>
      </c>
      <c r="N7277" s="33" t="s">
        <v>20</v>
      </c>
      <c r="O7277" s="33" t="s">
        <v>10830</v>
      </c>
      <c r="P7277" s="33" t="s">
        <v>504</v>
      </c>
      <c r="Q7277" s="33" t="s">
        <v>29986</v>
      </c>
      <c r="R7277" s="39" t="s">
        <v>10831</v>
      </c>
      <c r="S7277" s="33" t="s">
        <v>93</v>
      </c>
      <c r="T7277" s="33" t="s">
        <v>21</v>
      </c>
      <c r="U7277" s="33" t="s">
        <v>26689</v>
      </c>
      <c r="AA7277" s="33" t="s">
        <v>42844</v>
      </c>
      <c r="AB7277" s="33">
        <v>1168</v>
      </c>
      <c r="AC7277" s="103">
        <v>13996</v>
      </c>
    </row>
    <row r="7278" spans="1:29" ht="13" customHeight="1" x14ac:dyDescent="0.2">
      <c r="A7278" s="33" t="s">
        <v>10819</v>
      </c>
      <c r="B7278" s="33">
        <v>43</v>
      </c>
      <c r="C7278" s="33" t="s">
        <v>13</v>
      </c>
      <c r="D7278" s="33" t="s">
        <v>14</v>
      </c>
      <c r="E7278" s="33" t="s">
        <v>10820</v>
      </c>
      <c r="F7278" s="94">
        <v>41664</v>
      </c>
      <c r="G7278" s="33" t="s">
        <v>10821</v>
      </c>
      <c r="H7278" s="33" t="s">
        <v>377</v>
      </c>
      <c r="I7278" s="33" t="s">
        <v>38</v>
      </c>
      <c r="J7278" s="62" t="s">
        <v>10822</v>
      </c>
      <c r="K7278" s="33" t="s">
        <v>1643</v>
      </c>
      <c r="L7278" s="33" t="s">
        <v>378</v>
      </c>
      <c r="M7278" s="1" t="s">
        <v>47413</v>
      </c>
      <c r="N7278" s="33" t="s">
        <v>20</v>
      </c>
      <c r="O7278" s="33" t="s">
        <v>10823</v>
      </c>
      <c r="P7278" s="33" t="s">
        <v>947</v>
      </c>
      <c r="Q7278" s="33" t="s">
        <v>29986</v>
      </c>
      <c r="R7278" s="39" t="s">
        <v>10824</v>
      </c>
      <c r="S7278" s="33" t="s">
        <v>509</v>
      </c>
      <c r="T7278" s="33" t="s">
        <v>21</v>
      </c>
      <c r="U7278" s="33" t="s">
        <v>26682</v>
      </c>
      <c r="AA7278" s="33" t="s">
        <v>42844</v>
      </c>
      <c r="AB7278" s="33">
        <v>1169</v>
      </c>
      <c r="AC7278" s="103">
        <v>13995</v>
      </c>
    </row>
    <row r="7279" spans="1:29" ht="13" customHeight="1" x14ac:dyDescent="0.2">
      <c r="A7279" s="33" t="s">
        <v>10840</v>
      </c>
      <c r="B7279" s="33">
        <v>29</v>
      </c>
      <c r="C7279" s="33" t="s">
        <v>13</v>
      </c>
      <c r="D7279" s="33" t="s">
        <v>30</v>
      </c>
      <c r="E7279" s="33" t="s">
        <v>10841</v>
      </c>
      <c r="F7279" s="94">
        <v>41663</v>
      </c>
      <c r="G7279" s="33" t="s">
        <v>10842</v>
      </c>
      <c r="H7279" s="33" t="s">
        <v>10065</v>
      </c>
      <c r="I7279" s="33" t="s">
        <v>38</v>
      </c>
      <c r="J7279" s="62" t="s">
        <v>10843</v>
      </c>
      <c r="K7279" s="33" t="s">
        <v>6907</v>
      </c>
      <c r="L7279" s="33" t="s">
        <v>10844</v>
      </c>
      <c r="M7279" s="1" t="s">
        <v>47604</v>
      </c>
      <c r="N7279" s="33" t="s">
        <v>20</v>
      </c>
      <c r="O7279" s="33" t="s">
        <v>10845</v>
      </c>
      <c r="P7279" s="33" t="s">
        <v>947</v>
      </c>
      <c r="Q7279" s="33" t="s">
        <v>29986</v>
      </c>
      <c r="R7279" s="39" t="s">
        <v>10846</v>
      </c>
      <c r="S7279" s="33" t="s">
        <v>93</v>
      </c>
      <c r="T7279" s="33" t="s">
        <v>21</v>
      </c>
      <c r="U7279" s="33" t="s">
        <v>26689</v>
      </c>
      <c r="AA7279" s="33" t="s">
        <v>42844</v>
      </c>
      <c r="AB7279" s="33">
        <v>1167</v>
      </c>
      <c r="AC7279" s="103">
        <v>13992</v>
      </c>
    </row>
    <row r="7280" spans="1:29" ht="13" customHeight="1" x14ac:dyDescent="0.2">
      <c r="A7280" s="33" t="s">
        <v>10833</v>
      </c>
      <c r="B7280" s="33">
        <v>53</v>
      </c>
      <c r="C7280" s="33" t="s">
        <v>13</v>
      </c>
      <c r="D7280" s="33" t="s">
        <v>30</v>
      </c>
      <c r="E7280" s="33" t="s">
        <v>10834</v>
      </c>
      <c r="F7280" s="94">
        <v>41663</v>
      </c>
      <c r="G7280" s="33" t="s">
        <v>10835</v>
      </c>
      <c r="H7280" s="33" t="s">
        <v>10836</v>
      </c>
      <c r="I7280" s="33" t="s">
        <v>25</v>
      </c>
      <c r="J7280" s="62" t="s">
        <v>10837</v>
      </c>
      <c r="K7280" s="33" t="s">
        <v>1466</v>
      </c>
      <c r="L7280" s="33" t="s">
        <v>10838</v>
      </c>
      <c r="M7280" s="1" t="s">
        <v>48630</v>
      </c>
      <c r="N7280" s="33" t="s">
        <v>20</v>
      </c>
      <c r="O7280" s="33" t="s">
        <v>10839</v>
      </c>
      <c r="P7280" s="33" t="s">
        <v>947</v>
      </c>
      <c r="Q7280" s="33" t="s">
        <v>29986</v>
      </c>
      <c r="R7280" s="39" t="str">
        <f>HYPERLINK("http://www.goupstate.com/article/20140124/ARTICLES/140129757?p=1&amp;tc=pg","http://www.goupstate.com/article/20140124/ARTICLES/140129757?p=1&amp;tc=pg")</f>
        <v>http://www.goupstate.com/article/20140124/ARTICLES/140129757?p=1&amp;tc=pg</v>
      </c>
      <c r="S7280" s="33" t="s">
        <v>22</v>
      </c>
      <c r="T7280" s="33" t="s">
        <v>21</v>
      </c>
      <c r="U7280" s="33" t="s">
        <v>26689</v>
      </c>
      <c r="AA7280" s="33" t="s">
        <v>42843</v>
      </c>
      <c r="AB7280" s="33">
        <v>1166</v>
      </c>
      <c r="AC7280" s="103">
        <v>13993</v>
      </c>
    </row>
    <row r="7281" spans="1:29" ht="13" customHeight="1" x14ac:dyDescent="0.2">
      <c r="A7281" s="33" t="s">
        <v>2989</v>
      </c>
      <c r="B7281" s="33" t="s">
        <v>22</v>
      </c>
      <c r="C7281" s="33" t="s">
        <v>13</v>
      </c>
      <c r="D7281" s="33" t="s">
        <v>78</v>
      </c>
      <c r="F7281" s="94">
        <v>41662</v>
      </c>
      <c r="G7281" s="33" t="s">
        <v>10847</v>
      </c>
      <c r="H7281" s="33" t="s">
        <v>671</v>
      </c>
      <c r="I7281" s="33" t="s">
        <v>66</v>
      </c>
      <c r="J7281" s="62" t="s">
        <v>2677</v>
      </c>
      <c r="K7281" s="33" t="s">
        <v>512</v>
      </c>
      <c r="L7281" s="33" t="s">
        <v>672</v>
      </c>
      <c r="M7281" s="1" t="s">
        <v>45992</v>
      </c>
      <c r="N7281" s="33" t="s">
        <v>20</v>
      </c>
      <c r="O7281" s="33" t="s">
        <v>10848</v>
      </c>
      <c r="P7281" s="33" t="s">
        <v>947</v>
      </c>
      <c r="Q7281" s="33" t="s">
        <v>29986</v>
      </c>
      <c r="R7281" s="39" t="s">
        <v>10849</v>
      </c>
      <c r="S7281" s="33" t="s">
        <v>93</v>
      </c>
      <c r="T7281" s="33" t="s">
        <v>21</v>
      </c>
      <c r="U7281" s="33" t="s">
        <v>26689</v>
      </c>
      <c r="AA7281" s="33" t="s">
        <v>42842</v>
      </c>
      <c r="AB7281" s="33">
        <v>1165</v>
      </c>
      <c r="AC7281" s="103">
        <v>13987</v>
      </c>
    </row>
    <row r="7282" spans="1:29" ht="13" customHeight="1" x14ac:dyDescent="0.2">
      <c r="A7282" s="33" t="s">
        <v>10850</v>
      </c>
      <c r="B7282" s="33">
        <v>43</v>
      </c>
      <c r="C7282" s="33" t="s">
        <v>13</v>
      </c>
      <c r="D7282" s="33" t="s">
        <v>30</v>
      </c>
      <c r="E7282" s="33" t="s">
        <v>10851</v>
      </c>
      <c r="F7282" s="94">
        <v>41661</v>
      </c>
      <c r="G7282" s="33" t="s">
        <v>22091</v>
      </c>
      <c r="H7282" s="33" t="s">
        <v>10852</v>
      </c>
      <c r="I7282" s="33" t="s">
        <v>293</v>
      </c>
      <c r="J7282" s="62" t="s">
        <v>10853</v>
      </c>
      <c r="K7282" s="33" t="s">
        <v>1736</v>
      </c>
      <c r="L7282" s="33" t="s">
        <v>3088</v>
      </c>
      <c r="M7282" s="1" t="s">
        <v>46058</v>
      </c>
      <c r="N7282" s="33" t="s">
        <v>20</v>
      </c>
      <c r="O7282" s="33" t="s">
        <v>10854</v>
      </c>
      <c r="P7282" s="33" t="s">
        <v>947</v>
      </c>
      <c r="Q7282" s="33" t="s">
        <v>29986</v>
      </c>
      <c r="R7282" s="39" t="s">
        <v>10855</v>
      </c>
      <c r="S7282" s="33" t="s">
        <v>93</v>
      </c>
      <c r="T7282" s="33" t="s">
        <v>21</v>
      </c>
      <c r="U7282" s="33" t="s">
        <v>26689</v>
      </c>
      <c r="Z7282" s="33" t="s">
        <v>42353</v>
      </c>
      <c r="AA7282" s="33" t="s">
        <v>42843</v>
      </c>
      <c r="AB7282" s="33">
        <v>1164</v>
      </c>
      <c r="AC7282" s="103">
        <v>13981</v>
      </c>
    </row>
    <row r="7283" spans="1:29" ht="13" customHeight="1" x14ac:dyDescent="0.2">
      <c r="A7283" s="33" t="s">
        <v>10862</v>
      </c>
      <c r="B7283" s="33">
        <v>19</v>
      </c>
      <c r="C7283" s="33" t="s">
        <v>13</v>
      </c>
      <c r="D7283" s="33" t="s">
        <v>41</v>
      </c>
      <c r="F7283" s="94">
        <v>41660</v>
      </c>
      <c r="G7283" s="33" t="s">
        <v>10863</v>
      </c>
      <c r="H7283" s="33" t="s">
        <v>554</v>
      </c>
      <c r="I7283" s="33" t="s">
        <v>38</v>
      </c>
      <c r="J7283" s="62" t="s">
        <v>10864</v>
      </c>
      <c r="K7283" s="33" t="s">
        <v>555</v>
      </c>
      <c r="L7283" s="33" t="s">
        <v>894</v>
      </c>
      <c r="M7283" s="1" t="s">
        <v>45955</v>
      </c>
      <c r="N7283" s="33" t="s">
        <v>20</v>
      </c>
      <c r="O7283" s="33" t="s">
        <v>10865</v>
      </c>
      <c r="P7283" s="33" t="s">
        <v>947</v>
      </c>
      <c r="Q7283" s="33" t="s">
        <v>29986</v>
      </c>
      <c r="R7283" s="39" t="s">
        <v>10866</v>
      </c>
      <c r="S7283" s="33" t="s">
        <v>93</v>
      </c>
      <c r="T7283" s="33" t="s">
        <v>21</v>
      </c>
      <c r="U7283" s="33" t="s">
        <v>26689</v>
      </c>
      <c r="AA7283" s="33" t="s">
        <v>42842</v>
      </c>
      <c r="AB7283" s="33">
        <v>1159</v>
      </c>
      <c r="AC7283" s="103">
        <v>13976</v>
      </c>
    </row>
    <row r="7284" spans="1:29" ht="13" customHeight="1" x14ac:dyDescent="0.2">
      <c r="A7284" s="33" t="s">
        <v>10867</v>
      </c>
      <c r="B7284" s="33">
        <v>21</v>
      </c>
      <c r="C7284" s="33" t="s">
        <v>13</v>
      </c>
      <c r="D7284" s="33" t="s">
        <v>41</v>
      </c>
      <c r="F7284" s="94">
        <v>41660</v>
      </c>
      <c r="G7284" s="33" t="s">
        <v>10868</v>
      </c>
      <c r="H7284" s="33" t="s">
        <v>554</v>
      </c>
      <c r="I7284" s="33" t="s">
        <v>38</v>
      </c>
      <c r="J7284" s="62" t="s">
        <v>10864</v>
      </c>
      <c r="K7284" s="33" t="s">
        <v>555</v>
      </c>
      <c r="L7284" s="33" t="s">
        <v>894</v>
      </c>
      <c r="M7284" s="1" t="s">
        <v>45955</v>
      </c>
      <c r="N7284" s="33" t="s">
        <v>20</v>
      </c>
      <c r="O7284" s="33" t="s">
        <v>10869</v>
      </c>
      <c r="P7284" s="33" t="s">
        <v>947</v>
      </c>
      <c r="Q7284" s="33" t="s">
        <v>29986</v>
      </c>
      <c r="R7284" s="39" t="s">
        <v>10866</v>
      </c>
      <c r="S7284" s="33" t="s">
        <v>93</v>
      </c>
      <c r="T7284" s="33" t="s">
        <v>21</v>
      </c>
      <c r="U7284" s="33" t="s">
        <v>26689</v>
      </c>
      <c r="AA7284" s="33" t="s">
        <v>42842</v>
      </c>
      <c r="AB7284" s="33">
        <v>1160</v>
      </c>
      <c r="AC7284" s="103">
        <v>13977</v>
      </c>
    </row>
    <row r="7285" spans="1:29" ht="13" customHeight="1" x14ac:dyDescent="0.2">
      <c r="A7285" s="33" t="s">
        <v>10870</v>
      </c>
      <c r="B7285" s="33">
        <v>35</v>
      </c>
      <c r="C7285" s="33" t="s">
        <v>13</v>
      </c>
      <c r="D7285" s="33" t="s">
        <v>30</v>
      </c>
      <c r="E7285" s="33" t="s">
        <v>10871</v>
      </c>
      <c r="F7285" s="94">
        <v>41660</v>
      </c>
      <c r="G7285" s="33" t="s">
        <v>10872</v>
      </c>
      <c r="H7285" s="33" t="s">
        <v>10873</v>
      </c>
      <c r="I7285" s="33" t="s">
        <v>297</v>
      </c>
      <c r="J7285" s="62" t="s">
        <v>10874</v>
      </c>
      <c r="K7285" s="33" t="s">
        <v>10875</v>
      </c>
      <c r="L7285" s="33" t="s">
        <v>10876</v>
      </c>
      <c r="M7285" s="1" t="s">
        <v>48631</v>
      </c>
      <c r="N7285" s="33" t="s">
        <v>20</v>
      </c>
      <c r="O7285" s="33" t="s">
        <v>10877</v>
      </c>
      <c r="P7285" s="33" t="s">
        <v>947</v>
      </c>
      <c r="Q7285" s="33" t="s">
        <v>29986</v>
      </c>
      <c r="R7285"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285" s="33" t="s">
        <v>93</v>
      </c>
      <c r="T7285" s="33" t="s">
        <v>21</v>
      </c>
      <c r="U7285" s="33" t="s">
        <v>26689</v>
      </c>
      <c r="AA7285" s="33" t="s">
        <v>42843</v>
      </c>
      <c r="AB7285" s="33">
        <v>1161</v>
      </c>
      <c r="AC7285" s="103">
        <v>13979</v>
      </c>
    </row>
    <row r="7286" spans="1:29" ht="13" customHeight="1" x14ac:dyDescent="0.2">
      <c r="A7286" s="33" t="s">
        <v>10878</v>
      </c>
      <c r="B7286" s="33">
        <v>42</v>
      </c>
      <c r="C7286" s="33" t="s">
        <v>13</v>
      </c>
      <c r="D7286" s="33" t="s">
        <v>30</v>
      </c>
      <c r="E7286" s="33" t="s">
        <v>10879</v>
      </c>
      <c r="F7286" s="94">
        <v>41660</v>
      </c>
      <c r="G7286" s="33" t="s">
        <v>10880</v>
      </c>
      <c r="H7286" s="33" t="s">
        <v>3240</v>
      </c>
      <c r="I7286" s="33" t="s">
        <v>38</v>
      </c>
      <c r="J7286" s="62" t="s">
        <v>9143</v>
      </c>
      <c r="K7286" s="33" t="s">
        <v>555</v>
      </c>
      <c r="L7286" s="33" t="s">
        <v>10881</v>
      </c>
      <c r="M7286" s="1" t="s">
        <v>47318</v>
      </c>
      <c r="N7286" s="33" t="s">
        <v>20</v>
      </c>
      <c r="O7286" s="33" t="s">
        <v>18982</v>
      </c>
      <c r="P7286" s="33" t="s">
        <v>3096</v>
      </c>
      <c r="Q7286" s="33" t="s">
        <v>29986</v>
      </c>
      <c r="R7286" s="39" t="s">
        <v>10882</v>
      </c>
      <c r="S7286" s="33" t="s">
        <v>93</v>
      </c>
      <c r="T7286" s="33" t="s">
        <v>45897</v>
      </c>
      <c r="U7286" s="51" t="s">
        <v>49804</v>
      </c>
      <c r="AA7286" s="33" t="s">
        <v>42844</v>
      </c>
      <c r="AB7286" s="33">
        <v>1162</v>
      </c>
      <c r="AC7286" s="103">
        <v>13978</v>
      </c>
    </row>
    <row r="7287" spans="1:29" ht="13" customHeight="1" x14ac:dyDescent="0.2">
      <c r="A7287" s="33" t="s">
        <v>10856</v>
      </c>
      <c r="B7287" s="33">
        <v>31</v>
      </c>
      <c r="C7287" s="33" t="s">
        <v>13</v>
      </c>
      <c r="D7287" s="33" t="s">
        <v>78</v>
      </c>
      <c r="E7287" s="33" t="s">
        <v>10857</v>
      </c>
      <c r="F7287" s="94">
        <v>41660</v>
      </c>
      <c r="G7287" s="33" t="s">
        <v>10858</v>
      </c>
      <c r="H7287" s="33" t="s">
        <v>3139</v>
      </c>
      <c r="I7287" s="33" t="s">
        <v>18</v>
      </c>
      <c r="J7287" s="62" t="s">
        <v>3140</v>
      </c>
      <c r="K7287" s="33" t="s">
        <v>1655</v>
      </c>
      <c r="L7287" s="33" t="s">
        <v>10859</v>
      </c>
      <c r="M7287" s="1" t="s">
        <v>47693</v>
      </c>
      <c r="N7287" s="33" t="s">
        <v>20</v>
      </c>
      <c r="O7287" s="33" t="s">
        <v>10860</v>
      </c>
      <c r="P7287" s="33" t="s">
        <v>947</v>
      </c>
      <c r="Q7287" s="33" t="s">
        <v>29986</v>
      </c>
      <c r="R7287" s="39" t="s">
        <v>10861</v>
      </c>
      <c r="S7287" s="33" t="s">
        <v>93</v>
      </c>
      <c r="T7287" s="33" t="s">
        <v>350</v>
      </c>
      <c r="U7287" s="33" t="s">
        <v>42859</v>
      </c>
      <c r="AA7287" s="33" t="s">
        <v>42844</v>
      </c>
      <c r="AB7287" s="33">
        <v>1163</v>
      </c>
      <c r="AC7287" s="103">
        <v>13975</v>
      </c>
    </row>
    <row r="7288" spans="1:29" ht="13" customHeight="1" x14ac:dyDescent="0.2">
      <c r="A7288" s="33" t="s">
        <v>10895</v>
      </c>
      <c r="B7288" s="33">
        <v>54</v>
      </c>
      <c r="C7288" s="33" t="s">
        <v>13</v>
      </c>
      <c r="D7288" s="33" t="s">
        <v>30</v>
      </c>
      <c r="E7288" s="33" t="s">
        <v>10896</v>
      </c>
      <c r="F7288" s="94">
        <v>41659</v>
      </c>
      <c r="G7288" s="33" t="s">
        <v>10897</v>
      </c>
      <c r="H7288" s="33" t="s">
        <v>196</v>
      </c>
      <c r="I7288" s="33" t="s">
        <v>197</v>
      </c>
      <c r="J7288" s="62" t="s">
        <v>10898</v>
      </c>
      <c r="K7288" s="33" t="s">
        <v>389</v>
      </c>
      <c r="L7288" s="33" t="s">
        <v>198</v>
      </c>
      <c r="M7288" s="1" t="s">
        <v>46034</v>
      </c>
      <c r="N7288" s="33" t="s">
        <v>20</v>
      </c>
      <c r="O7288" s="33" t="s">
        <v>10899</v>
      </c>
      <c r="P7288" s="33" t="s">
        <v>947</v>
      </c>
      <c r="Q7288" s="33" t="s">
        <v>29986</v>
      </c>
      <c r="R7288" s="39" t="s">
        <v>10900</v>
      </c>
      <c r="S7288" s="33" t="s">
        <v>22</v>
      </c>
      <c r="T7288" s="33" t="s">
        <v>21</v>
      </c>
      <c r="U7288" s="33" t="s">
        <v>26689</v>
      </c>
      <c r="AA7288" s="33" t="s">
        <v>42844</v>
      </c>
      <c r="AB7288" s="33">
        <v>1157</v>
      </c>
      <c r="AC7288" s="103">
        <v>13969</v>
      </c>
    </row>
    <row r="7289" spans="1:29" ht="13" customHeight="1" x14ac:dyDescent="0.2">
      <c r="A7289" s="33" t="s">
        <v>27426</v>
      </c>
      <c r="B7289" s="33">
        <v>61</v>
      </c>
      <c r="C7289" s="33" t="s">
        <v>102</v>
      </c>
      <c r="D7289" s="33" t="s">
        <v>30</v>
      </c>
      <c r="F7289" s="94">
        <v>41659</v>
      </c>
      <c r="G7289" s="33" t="s">
        <v>27427</v>
      </c>
      <c r="H7289" s="33" t="s">
        <v>27428</v>
      </c>
      <c r="I7289" s="33" t="s">
        <v>55</v>
      </c>
      <c r="J7289" s="62">
        <v>32148</v>
      </c>
      <c r="K7289" s="33" t="s">
        <v>1942</v>
      </c>
      <c r="L7289" s="33" t="s">
        <v>3099</v>
      </c>
      <c r="M7289" s="1" t="s">
        <v>47528</v>
      </c>
      <c r="N7289" s="33" t="s">
        <v>20</v>
      </c>
      <c r="O7289" s="33" t="s">
        <v>27429</v>
      </c>
      <c r="P7289" s="33" t="s">
        <v>947</v>
      </c>
      <c r="Q7289" s="33" t="s">
        <v>29986</v>
      </c>
      <c r="R7289" s="39" t="s">
        <v>27430</v>
      </c>
      <c r="S7289" s="33" t="s">
        <v>509</v>
      </c>
      <c r="T7289" s="33" t="s">
        <v>21</v>
      </c>
      <c r="U7289" s="33" t="s">
        <v>26689</v>
      </c>
      <c r="AA7289" s="33" t="s">
        <v>42843</v>
      </c>
      <c r="AB7289" s="33">
        <v>1155</v>
      </c>
      <c r="AC7289" s="103">
        <v>19784</v>
      </c>
    </row>
    <row r="7290" spans="1:29" ht="13" customHeight="1" x14ac:dyDescent="0.2">
      <c r="A7290" s="1" t="s">
        <v>10883</v>
      </c>
      <c r="B7290" s="33" t="s">
        <v>22</v>
      </c>
      <c r="C7290" s="33" t="s">
        <v>13</v>
      </c>
      <c r="D7290" s="1" t="s">
        <v>23</v>
      </c>
      <c r="F7290" s="94">
        <v>41659</v>
      </c>
      <c r="G7290" s="33" t="s">
        <v>10884</v>
      </c>
      <c r="H7290" s="33" t="s">
        <v>10885</v>
      </c>
      <c r="I7290" s="33" t="s">
        <v>87</v>
      </c>
      <c r="J7290" s="62" t="s">
        <v>10886</v>
      </c>
      <c r="K7290" s="33" t="s">
        <v>3387</v>
      </c>
      <c r="L7290" s="33" t="s">
        <v>10887</v>
      </c>
      <c r="M7290" s="1" t="s">
        <v>48632</v>
      </c>
      <c r="N7290" s="33" t="s">
        <v>20</v>
      </c>
      <c r="O7290" s="33" t="s">
        <v>10888</v>
      </c>
      <c r="P7290" s="33" t="s">
        <v>947</v>
      </c>
      <c r="Q7290" s="33" t="s">
        <v>29986</v>
      </c>
      <c r="R7290" s="39" t="s">
        <v>10889</v>
      </c>
      <c r="S7290" s="33" t="s">
        <v>93</v>
      </c>
      <c r="T7290" s="33" t="s">
        <v>21</v>
      </c>
      <c r="U7290" s="33" t="s">
        <v>26689</v>
      </c>
      <c r="AA7290" s="33" t="s">
        <v>42843</v>
      </c>
      <c r="AB7290" s="33">
        <v>1156</v>
      </c>
      <c r="AC7290" s="103">
        <v>13971</v>
      </c>
    </row>
    <row r="7291" spans="1:29" ht="13" customHeight="1" x14ac:dyDescent="0.2">
      <c r="A7291" s="33" t="s">
        <v>10890</v>
      </c>
      <c r="B7291" s="33">
        <v>36</v>
      </c>
      <c r="C7291" s="33" t="s">
        <v>13</v>
      </c>
      <c r="D7291" s="33" t="s">
        <v>30</v>
      </c>
      <c r="E7291" s="33" t="s">
        <v>10891</v>
      </c>
      <c r="F7291" s="94">
        <v>41659</v>
      </c>
      <c r="G7291" s="33" t="s">
        <v>10892</v>
      </c>
      <c r="H7291" s="33" t="s">
        <v>1129</v>
      </c>
      <c r="I7291" s="33" t="s">
        <v>281</v>
      </c>
      <c r="J7291" s="62" t="s">
        <v>8013</v>
      </c>
      <c r="K7291" s="33" t="s">
        <v>1130</v>
      </c>
      <c r="L7291" s="33" t="s">
        <v>1131</v>
      </c>
      <c r="M7291" s="1" t="s">
        <v>46009</v>
      </c>
      <c r="N7291" s="33" t="s">
        <v>20</v>
      </c>
      <c r="O7291" s="33" t="s">
        <v>10893</v>
      </c>
      <c r="P7291" s="33" t="s">
        <v>947</v>
      </c>
      <c r="Q7291" s="33" t="s">
        <v>29986</v>
      </c>
      <c r="R7291" s="39" t="s">
        <v>10894</v>
      </c>
      <c r="S7291" s="33" t="s">
        <v>901</v>
      </c>
      <c r="T7291" s="33" t="s">
        <v>45897</v>
      </c>
      <c r="U7291" s="33" t="s">
        <v>39851</v>
      </c>
      <c r="AA7291" s="33" t="s">
        <v>42842</v>
      </c>
      <c r="AB7291" s="33">
        <v>1158</v>
      </c>
      <c r="AC7291" s="103">
        <v>13970</v>
      </c>
    </row>
    <row r="7292" spans="1:29" ht="13" customHeight="1" x14ac:dyDescent="0.2">
      <c r="A7292" s="33" t="s">
        <v>10901</v>
      </c>
      <c r="B7292" s="33">
        <v>41</v>
      </c>
      <c r="C7292" s="33" t="s">
        <v>13</v>
      </c>
      <c r="D7292" s="33" t="s">
        <v>30</v>
      </c>
      <c r="E7292" s="33" t="s">
        <v>10902</v>
      </c>
      <c r="F7292" s="94">
        <v>41658</v>
      </c>
      <c r="G7292" s="33" t="s">
        <v>10903</v>
      </c>
      <c r="H7292" s="33" t="s">
        <v>10904</v>
      </c>
      <c r="I7292" s="33" t="s">
        <v>373</v>
      </c>
      <c r="J7292" s="62" t="s">
        <v>10905</v>
      </c>
      <c r="K7292" s="33" t="s">
        <v>10906</v>
      </c>
      <c r="L7292" s="33" t="s">
        <v>8469</v>
      </c>
      <c r="M7292" s="1" t="s">
        <v>48273</v>
      </c>
      <c r="N7292" s="33" t="s">
        <v>20</v>
      </c>
      <c r="O7292" s="33" t="s">
        <v>10907</v>
      </c>
      <c r="P7292" s="33" t="s">
        <v>947</v>
      </c>
      <c r="Q7292" s="33" t="s">
        <v>29986</v>
      </c>
      <c r="R7292" s="39" t="s">
        <v>10908</v>
      </c>
      <c r="S7292" s="33" t="s">
        <v>22</v>
      </c>
      <c r="T7292" s="33" t="s">
        <v>21</v>
      </c>
      <c r="U7292" s="33" t="s">
        <v>26682</v>
      </c>
      <c r="AA7292" s="33" t="s">
        <v>42844</v>
      </c>
      <c r="AB7292" s="33">
        <v>1154</v>
      </c>
      <c r="AC7292" s="103">
        <v>13966</v>
      </c>
    </row>
    <row r="7293" spans="1:29" ht="13" customHeight="1" x14ac:dyDescent="0.2">
      <c r="A7293" s="33" t="s">
        <v>10909</v>
      </c>
      <c r="B7293" s="33">
        <v>23</v>
      </c>
      <c r="C7293" s="33" t="s">
        <v>13</v>
      </c>
      <c r="D7293" s="33" t="s">
        <v>30</v>
      </c>
      <c r="E7293" s="33" t="s">
        <v>10910</v>
      </c>
      <c r="F7293" s="94">
        <v>41657</v>
      </c>
      <c r="G7293" s="33" t="s">
        <v>10911</v>
      </c>
      <c r="H7293" s="33" t="s">
        <v>4485</v>
      </c>
      <c r="I7293" s="33" t="s">
        <v>62</v>
      </c>
      <c r="J7293" s="62" t="s">
        <v>10912</v>
      </c>
      <c r="K7293" s="33" t="s">
        <v>5049</v>
      </c>
      <c r="L7293" s="33" t="s">
        <v>10913</v>
      </c>
      <c r="M7293" s="1" t="s">
        <v>48633</v>
      </c>
      <c r="N7293" s="33" t="s">
        <v>20</v>
      </c>
      <c r="O7293" s="33" t="s">
        <v>10914</v>
      </c>
      <c r="P7293" s="33" t="s">
        <v>504</v>
      </c>
      <c r="Q7293" s="33" t="s">
        <v>29986</v>
      </c>
      <c r="R7293" s="39" t="s">
        <v>10915</v>
      </c>
      <c r="S7293" s="33" t="s">
        <v>509</v>
      </c>
      <c r="T7293" s="33" t="s">
        <v>45897</v>
      </c>
      <c r="U7293" s="51" t="s">
        <v>49804</v>
      </c>
      <c r="AA7293" s="33" t="s">
        <v>42844</v>
      </c>
      <c r="AB7293" s="33">
        <v>1153</v>
      </c>
      <c r="AC7293" s="103">
        <v>13965</v>
      </c>
    </row>
    <row r="7294" spans="1:29" ht="13" customHeight="1" x14ac:dyDescent="0.2">
      <c r="A7294" s="33" t="s">
        <v>10916</v>
      </c>
      <c r="B7294" s="33">
        <v>31</v>
      </c>
      <c r="C7294" s="33" t="s">
        <v>13</v>
      </c>
      <c r="D7294" s="33" t="s">
        <v>41</v>
      </c>
      <c r="F7294" s="94">
        <v>41656</v>
      </c>
      <c r="I7294" s="33" t="s">
        <v>111</v>
      </c>
      <c r="J7294" s="62">
        <v>85607</v>
      </c>
      <c r="K7294" s="33" t="s">
        <v>112</v>
      </c>
      <c r="L7294" s="33" t="s">
        <v>4345</v>
      </c>
      <c r="M7294" s="1" t="s">
        <v>46425</v>
      </c>
      <c r="N7294" s="33" t="s">
        <v>20</v>
      </c>
      <c r="O7294" s="33" t="s">
        <v>36719</v>
      </c>
      <c r="Q7294" s="33" t="s">
        <v>29986</v>
      </c>
      <c r="R7294" s="39" t="s">
        <v>10917</v>
      </c>
      <c r="S7294" s="33" t="s">
        <v>22</v>
      </c>
      <c r="T7294" s="33" t="s">
        <v>45897</v>
      </c>
      <c r="U7294" s="51" t="s">
        <v>49804</v>
      </c>
      <c r="AA7294" s="33" t="s">
        <v>42843</v>
      </c>
      <c r="AB7294" s="33">
        <v>1152</v>
      </c>
      <c r="AC7294" s="103"/>
    </row>
    <row r="7295" spans="1:29" ht="13" customHeight="1" x14ac:dyDescent="0.2">
      <c r="A7295" s="33" t="s">
        <v>10923</v>
      </c>
      <c r="B7295" s="33">
        <v>19</v>
      </c>
      <c r="C7295" s="33" t="s">
        <v>13</v>
      </c>
      <c r="D7295" s="33" t="s">
        <v>78</v>
      </c>
      <c r="E7295" s="33" t="s">
        <v>10924</v>
      </c>
      <c r="F7295" s="94">
        <v>41655</v>
      </c>
      <c r="G7295" s="33" t="s">
        <v>10925</v>
      </c>
      <c r="H7295" s="33" t="s">
        <v>757</v>
      </c>
      <c r="I7295" s="33" t="s">
        <v>366</v>
      </c>
      <c r="J7295" s="62" t="s">
        <v>6964</v>
      </c>
      <c r="K7295" s="33" t="s">
        <v>758</v>
      </c>
      <c r="L7295" s="33" t="s">
        <v>759</v>
      </c>
      <c r="M7295" s="1" t="s">
        <v>48204</v>
      </c>
      <c r="N7295" s="33" t="s">
        <v>20</v>
      </c>
      <c r="O7295" s="33" t="s">
        <v>10926</v>
      </c>
      <c r="P7295" s="33" t="s">
        <v>504</v>
      </c>
      <c r="Q7295" s="33" t="s">
        <v>29986</v>
      </c>
      <c r="R7295" s="39" t="s">
        <v>10927</v>
      </c>
      <c r="S7295" s="33" t="s">
        <v>93</v>
      </c>
      <c r="T7295" s="33" t="s">
        <v>21</v>
      </c>
      <c r="U7295" s="33" t="s">
        <v>26689</v>
      </c>
      <c r="AA7295" s="33" t="s">
        <v>42844</v>
      </c>
      <c r="AB7295" s="33">
        <v>1145</v>
      </c>
      <c r="AC7295" s="103">
        <v>13958</v>
      </c>
    </row>
    <row r="7296" spans="1:29" ht="13" customHeight="1" x14ac:dyDescent="0.2">
      <c r="A7296" s="33" t="s">
        <v>10935</v>
      </c>
      <c r="B7296" s="33">
        <v>5</v>
      </c>
      <c r="C7296" s="33" t="s">
        <v>102</v>
      </c>
      <c r="D7296" s="33" t="s">
        <v>30</v>
      </c>
      <c r="E7296" s="33" t="s">
        <v>10936</v>
      </c>
      <c r="F7296" s="94">
        <v>41655</v>
      </c>
      <c r="G7296" s="33" t="s">
        <v>10937</v>
      </c>
      <c r="H7296" s="33" t="s">
        <v>543</v>
      </c>
      <c r="I7296" s="33" t="s">
        <v>220</v>
      </c>
      <c r="J7296" s="62" t="s">
        <v>10938</v>
      </c>
      <c r="K7296" s="33" t="s">
        <v>544</v>
      </c>
      <c r="L7296" s="33" t="s">
        <v>10939</v>
      </c>
      <c r="M7296" s="1" t="s">
        <v>48634</v>
      </c>
      <c r="N7296" s="33" t="s">
        <v>20</v>
      </c>
      <c r="O7296" s="33" t="s">
        <v>10940</v>
      </c>
      <c r="P7296" s="33" t="s">
        <v>23029</v>
      </c>
      <c r="Q7296" s="33" t="s">
        <v>29986</v>
      </c>
      <c r="R7296" s="39" t="s">
        <v>10941</v>
      </c>
      <c r="S7296" s="33" t="s">
        <v>93</v>
      </c>
      <c r="T7296" s="33" t="s">
        <v>45897</v>
      </c>
      <c r="U7296" s="51" t="s">
        <v>49804</v>
      </c>
      <c r="Z7296" s="33" t="s">
        <v>42353</v>
      </c>
      <c r="AA7296" s="33" t="s">
        <v>42844</v>
      </c>
      <c r="AB7296" s="33">
        <v>1146</v>
      </c>
      <c r="AC7296" s="103">
        <v>13953</v>
      </c>
    </row>
    <row r="7297" spans="1:29" ht="13" customHeight="1" x14ac:dyDescent="0.2">
      <c r="A7297" s="33" t="s">
        <v>10942</v>
      </c>
      <c r="B7297" s="33">
        <v>7</v>
      </c>
      <c r="C7297" s="33" t="s">
        <v>13</v>
      </c>
      <c r="D7297" s="33" t="s">
        <v>30</v>
      </c>
      <c r="E7297" s="33" t="s">
        <v>10943</v>
      </c>
      <c r="F7297" s="94">
        <v>41655</v>
      </c>
      <c r="G7297" s="33" t="s">
        <v>10937</v>
      </c>
      <c r="H7297" s="33" t="s">
        <v>543</v>
      </c>
      <c r="I7297" s="33" t="s">
        <v>220</v>
      </c>
      <c r="J7297" s="62" t="s">
        <v>10938</v>
      </c>
      <c r="K7297" s="33" t="s">
        <v>544</v>
      </c>
      <c r="L7297" s="33" t="s">
        <v>10939</v>
      </c>
      <c r="M7297" s="1" t="s">
        <v>48634</v>
      </c>
      <c r="N7297" s="33" t="s">
        <v>20</v>
      </c>
      <c r="O7297" s="33" t="s">
        <v>10940</v>
      </c>
      <c r="P7297" s="33" t="s">
        <v>23029</v>
      </c>
      <c r="Q7297" s="33" t="s">
        <v>29986</v>
      </c>
      <c r="R7297" s="39" t="s">
        <v>10941</v>
      </c>
      <c r="S7297" s="33" t="s">
        <v>93</v>
      </c>
      <c r="T7297" s="33" t="s">
        <v>45897</v>
      </c>
      <c r="U7297" s="51" t="s">
        <v>49804</v>
      </c>
      <c r="Z7297" s="33" t="s">
        <v>42353</v>
      </c>
      <c r="AA7297" s="33" t="s">
        <v>42844</v>
      </c>
      <c r="AB7297" s="33">
        <v>1150</v>
      </c>
      <c r="AC7297" s="103">
        <v>13956</v>
      </c>
    </row>
    <row r="7298" spans="1:29" ht="13" customHeight="1" x14ac:dyDescent="0.2">
      <c r="A7298" s="33" t="s">
        <v>10918</v>
      </c>
      <c r="B7298" s="33">
        <v>26</v>
      </c>
      <c r="C7298" s="33" t="s">
        <v>13</v>
      </c>
      <c r="D7298" s="33" t="s">
        <v>78</v>
      </c>
      <c r="E7298" s="33" t="s">
        <v>10919</v>
      </c>
      <c r="F7298" s="94">
        <v>41655</v>
      </c>
      <c r="G7298" s="33" t="s">
        <v>10920</v>
      </c>
      <c r="H7298" s="33" t="s">
        <v>671</v>
      </c>
      <c r="I7298" s="33" t="s">
        <v>66</v>
      </c>
      <c r="J7298" s="62" t="s">
        <v>10921</v>
      </c>
      <c r="K7298" s="33" t="s">
        <v>512</v>
      </c>
      <c r="L7298" s="33" t="s">
        <v>672</v>
      </c>
      <c r="M7298" s="1" t="s">
        <v>45992</v>
      </c>
      <c r="N7298" s="33" t="s">
        <v>20</v>
      </c>
      <c r="O7298" s="33" t="s">
        <v>18993</v>
      </c>
      <c r="P7298" s="33" t="s">
        <v>504</v>
      </c>
      <c r="Q7298" s="33" t="s">
        <v>29986</v>
      </c>
      <c r="R7298" s="39" t="s">
        <v>10922</v>
      </c>
      <c r="S7298" s="33" t="s">
        <v>93</v>
      </c>
      <c r="T7298" s="33" t="s">
        <v>45897</v>
      </c>
      <c r="U7298" s="51" t="s">
        <v>49804</v>
      </c>
      <c r="AA7298" s="33" t="s">
        <v>42844</v>
      </c>
      <c r="AB7298" s="33">
        <v>1149</v>
      </c>
      <c r="AC7298" s="103">
        <v>13951</v>
      </c>
    </row>
    <row r="7299" spans="1:29" ht="13" customHeight="1" x14ac:dyDescent="0.2">
      <c r="A7299" s="33" t="s">
        <v>10944</v>
      </c>
      <c r="B7299" s="33">
        <v>32</v>
      </c>
      <c r="C7299" s="33" t="s">
        <v>102</v>
      </c>
      <c r="D7299" s="33" t="s">
        <v>30</v>
      </c>
      <c r="E7299" s="33" t="s">
        <v>10945</v>
      </c>
      <c r="F7299" s="94">
        <v>41655</v>
      </c>
      <c r="G7299" s="33" t="s">
        <v>10937</v>
      </c>
      <c r="H7299" s="33" t="s">
        <v>543</v>
      </c>
      <c r="I7299" s="33" t="s">
        <v>220</v>
      </c>
      <c r="J7299" s="62" t="s">
        <v>10938</v>
      </c>
      <c r="K7299" s="33" t="s">
        <v>544</v>
      </c>
      <c r="L7299" s="33" t="s">
        <v>10939</v>
      </c>
      <c r="M7299" s="1" t="s">
        <v>48634</v>
      </c>
      <c r="N7299" s="33" t="s">
        <v>20</v>
      </c>
      <c r="O7299" s="33" t="s">
        <v>10940</v>
      </c>
      <c r="P7299" s="33" t="s">
        <v>23029</v>
      </c>
      <c r="Q7299" s="33" t="s">
        <v>29986</v>
      </c>
      <c r="R7299" s="39" t="s">
        <v>10941</v>
      </c>
      <c r="S7299" s="33" t="s">
        <v>93</v>
      </c>
      <c r="T7299" s="33" t="s">
        <v>45897</v>
      </c>
      <c r="U7299" s="51" t="s">
        <v>49804</v>
      </c>
      <c r="Z7299" s="33" t="s">
        <v>42353</v>
      </c>
      <c r="AA7299" s="33" t="s">
        <v>42844</v>
      </c>
      <c r="AB7299" s="33">
        <v>1147</v>
      </c>
      <c r="AC7299" s="103">
        <v>13955</v>
      </c>
    </row>
    <row r="7300" spans="1:29" ht="13" customHeight="1" x14ac:dyDescent="0.2">
      <c r="A7300" s="33" t="s">
        <v>10946</v>
      </c>
      <c r="B7300" s="33">
        <v>55</v>
      </c>
      <c r="C7300" s="33" t="s">
        <v>102</v>
      </c>
      <c r="D7300" s="33" t="s">
        <v>30</v>
      </c>
      <c r="E7300" s="33" t="s">
        <v>10947</v>
      </c>
      <c r="F7300" s="94">
        <v>41655</v>
      </c>
      <c r="G7300" s="33" t="s">
        <v>10937</v>
      </c>
      <c r="H7300" s="33" t="s">
        <v>543</v>
      </c>
      <c r="I7300" s="33" t="s">
        <v>220</v>
      </c>
      <c r="J7300" s="62" t="s">
        <v>10938</v>
      </c>
      <c r="K7300" s="33" t="s">
        <v>544</v>
      </c>
      <c r="L7300" s="33" t="s">
        <v>10939</v>
      </c>
      <c r="M7300" s="1" t="s">
        <v>48634</v>
      </c>
      <c r="N7300" s="33" t="s">
        <v>20</v>
      </c>
      <c r="O7300" s="33" t="s">
        <v>10940</v>
      </c>
      <c r="P7300" s="33" t="s">
        <v>23029</v>
      </c>
      <c r="Q7300" s="33" t="s">
        <v>29986</v>
      </c>
      <c r="R7300" s="39" t="s">
        <v>10941</v>
      </c>
      <c r="S7300" s="33" t="s">
        <v>93</v>
      </c>
      <c r="T7300" s="33" t="s">
        <v>45897</v>
      </c>
      <c r="U7300" s="51" t="s">
        <v>49804</v>
      </c>
      <c r="Z7300" s="33" t="s">
        <v>42353</v>
      </c>
      <c r="AA7300" s="33" t="s">
        <v>42844</v>
      </c>
      <c r="AB7300" s="33">
        <v>1148</v>
      </c>
      <c r="AC7300" s="103">
        <v>13952</v>
      </c>
    </row>
    <row r="7301" spans="1:29" ht="13" customHeight="1" x14ac:dyDescent="0.2">
      <c r="A7301" s="1" t="s">
        <v>10928</v>
      </c>
      <c r="B7301" s="33">
        <v>28</v>
      </c>
      <c r="C7301" s="33" t="s">
        <v>13</v>
      </c>
      <c r="D7301" s="1" t="s">
        <v>23</v>
      </c>
      <c r="F7301" s="94">
        <v>41655</v>
      </c>
      <c r="G7301" s="33" t="s">
        <v>10929</v>
      </c>
      <c r="H7301" s="33" t="s">
        <v>10930</v>
      </c>
      <c r="I7301" s="33" t="s">
        <v>38</v>
      </c>
      <c r="J7301" s="62" t="s">
        <v>10931</v>
      </c>
      <c r="K7301" s="33" t="s">
        <v>725</v>
      </c>
      <c r="L7301" s="33" t="s">
        <v>10932</v>
      </c>
      <c r="M7301" s="1" t="s">
        <v>47970</v>
      </c>
      <c r="N7301" s="33" t="s">
        <v>20</v>
      </c>
      <c r="O7301" s="33" t="s">
        <v>10933</v>
      </c>
      <c r="P7301" s="33" t="s">
        <v>947</v>
      </c>
      <c r="Q7301" s="33" t="s">
        <v>29986</v>
      </c>
      <c r="R7301" s="39" t="s">
        <v>10934</v>
      </c>
      <c r="S7301" s="33" t="s">
        <v>93</v>
      </c>
      <c r="T7301" s="33" t="s">
        <v>350</v>
      </c>
      <c r="U7301" s="33" t="s">
        <v>42859</v>
      </c>
      <c r="AA7301" s="33" t="s">
        <v>42844</v>
      </c>
      <c r="AB7301" s="33">
        <v>1151</v>
      </c>
      <c r="AC7301" s="103">
        <v>13957</v>
      </c>
    </row>
    <row r="7302" spans="1:29" ht="13" customHeight="1" x14ac:dyDescent="0.2">
      <c r="A7302" s="33" t="s">
        <v>10948</v>
      </c>
      <c r="B7302" s="33">
        <v>22</v>
      </c>
      <c r="C7302" s="33" t="s">
        <v>13</v>
      </c>
      <c r="D7302" s="33" t="s">
        <v>30</v>
      </c>
      <c r="E7302" s="33" t="s">
        <v>10949</v>
      </c>
      <c r="F7302" s="94">
        <v>41654</v>
      </c>
      <c r="G7302" s="33" t="s">
        <v>10950</v>
      </c>
      <c r="H7302" s="33" t="s">
        <v>6447</v>
      </c>
      <c r="I7302" s="33" t="s">
        <v>197</v>
      </c>
      <c r="J7302" s="62" t="s">
        <v>10951</v>
      </c>
      <c r="K7302" s="33" t="s">
        <v>6447</v>
      </c>
      <c r="L7302" s="33" t="s">
        <v>4959</v>
      </c>
      <c r="M7302" s="1" t="s">
        <v>48339</v>
      </c>
      <c r="N7302" s="33" t="s">
        <v>20</v>
      </c>
      <c r="O7302" s="33" t="s">
        <v>10952</v>
      </c>
      <c r="P7302" s="33" t="s">
        <v>504</v>
      </c>
      <c r="Q7302" s="33" t="s">
        <v>29986</v>
      </c>
      <c r="R7302" s="39" t="s">
        <v>10953</v>
      </c>
      <c r="S7302" s="33" t="s">
        <v>22</v>
      </c>
      <c r="T7302" s="33" t="s">
        <v>21</v>
      </c>
      <c r="U7302" s="33" t="s">
        <v>26689</v>
      </c>
      <c r="AA7302" s="33" t="s">
        <v>42844</v>
      </c>
      <c r="AB7302" s="33">
        <v>1144</v>
      </c>
      <c r="AC7302" s="103">
        <v>13948</v>
      </c>
    </row>
    <row r="7303" spans="1:29" ht="13" customHeight="1" x14ac:dyDescent="0.2">
      <c r="A7303" s="33" t="s">
        <v>10954</v>
      </c>
      <c r="B7303" s="33">
        <v>75</v>
      </c>
      <c r="C7303" s="33" t="s">
        <v>13</v>
      </c>
      <c r="D7303" s="33" t="s">
        <v>30</v>
      </c>
      <c r="F7303" s="94">
        <v>41654</v>
      </c>
      <c r="G7303" s="33" t="s">
        <v>10955</v>
      </c>
      <c r="H7303" s="33" t="s">
        <v>10956</v>
      </c>
      <c r="I7303" s="33" t="s">
        <v>50</v>
      </c>
      <c r="J7303" s="62" t="s">
        <v>10957</v>
      </c>
      <c r="K7303" s="33" t="s">
        <v>10958</v>
      </c>
      <c r="L7303" s="33" t="s">
        <v>3614</v>
      </c>
      <c r="M7303" s="1" t="s">
        <v>47818</v>
      </c>
      <c r="N7303" s="33" t="s">
        <v>20</v>
      </c>
      <c r="O7303" s="33" t="s">
        <v>10959</v>
      </c>
      <c r="P7303" s="33" t="s">
        <v>947</v>
      </c>
      <c r="Q7303" s="33" t="s">
        <v>29986</v>
      </c>
      <c r="R7303" s="39" t="s">
        <v>10960</v>
      </c>
      <c r="S7303" s="33" t="s">
        <v>93</v>
      </c>
      <c r="T7303" s="33" t="s">
        <v>21</v>
      </c>
      <c r="U7303" s="33" t="s">
        <v>26689</v>
      </c>
      <c r="AA7303" s="33" t="s">
        <v>42843</v>
      </c>
      <c r="AB7303" s="33">
        <v>1143</v>
      </c>
      <c r="AC7303" s="103">
        <v>13947</v>
      </c>
    </row>
    <row r="7304" spans="1:29" ht="13" customHeight="1" x14ac:dyDescent="0.2">
      <c r="A7304" s="33" t="s">
        <v>10961</v>
      </c>
      <c r="B7304" s="33">
        <v>30</v>
      </c>
      <c r="C7304" s="33" t="s">
        <v>13</v>
      </c>
      <c r="D7304" s="33" t="s">
        <v>78</v>
      </c>
      <c r="E7304" s="33" t="s">
        <v>10962</v>
      </c>
      <c r="F7304" s="94">
        <v>41653</v>
      </c>
      <c r="G7304" s="33" t="s">
        <v>10963</v>
      </c>
      <c r="H7304" s="33" t="s">
        <v>2978</v>
      </c>
      <c r="I7304" s="33" t="s">
        <v>55</v>
      </c>
      <c r="J7304" s="62" t="s">
        <v>2979</v>
      </c>
      <c r="K7304" s="33" t="s">
        <v>2980</v>
      </c>
      <c r="L7304" s="33" t="s">
        <v>10964</v>
      </c>
      <c r="M7304" s="1" t="s">
        <v>46385</v>
      </c>
      <c r="N7304" s="33" t="s">
        <v>20</v>
      </c>
      <c r="O7304" s="33" t="s">
        <v>10965</v>
      </c>
      <c r="P7304" s="33" t="s">
        <v>947</v>
      </c>
      <c r="Q7304" s="33" t="s">
        <v>29986</v>
      </c>
      <c r="R7304"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04" s="33" t="s">
        <v>93</v>
      </c>
      <c r="T7304" s="33" t="s">
        <v>21</v>
      </c>
      <c r="U7304" s="33" t="s">
        <v>26689</v>
      </c>
      <c r="AA7304" s="33" t="s">
        <v>42844</v>
      </c>
      <c r="AB7304" s="33">
        <v>1137</v>
      </c>
      <c r="AC7304" s="103">
        <v>13943</v>
      </c>
    </row>
    <row r="7305" spans="1:29" ht="13" customHeight="1" x14ac:dyDescent="0.2">
      <c r="A7305" s="33" t="s">
        <v>10990</v>
      </c>
      <c r="B7305" s="33">
        <v>68</v>
      </c>
      <c r="C7305" s="33" t="s">
        <v>13</v>
      </c>
      <c r="D7305" s="33" t="s">
        <v>30</v>
      </c>
      <c r="E7305" s="33" t="s">
        <v>10991</v>
      </c>
      <c r="F7305" s="94">
        <v>41653</v>
      </c>
      <c r="G7305" s="33" t="s">
        <v>10992</v>
      </c>
      <c r="H7305" s="33" t="s">
        <v>10993</v>
      </c>
      <c r="I7305" s="33" t="s">
        <v>50</v>
      </c>
      <c r="J7305" s="62" t="s">
        <v>10994</v>
      </c>
      <c r="K7305" s="33" t="s">
        <v>647</v>
      </c>
      <c r="L7305" s="33" t="s">
        <v>3614</v>
      </c>
      <c r="M7305" s="1" t="s">
        <v>47818</v>
      </c>
      <c r="N7305" s="33" t="s">
        <v>20</v>
      </c>
      <c r="O7305" s="33" t="s">
        <v>10995</v>
      </c>
      <c r="P7305" s="33" t="s">
        <v>504</v>
      </c>
      <c r="Q7305" s="33" t="s">
        <v>29986</v>
      </c>
      <c r="R7305" s="39" t="s">
        <v>10996</v>
      </c>
      <c r="S7305" s="33" t="s">
        <v>93</v>
      </c>
      <c r="T7305" s="33" t="s">
        <v>21</v>
      </c>
      <c r="U7305" s="33" t="s">
        <v>26689</v>
      </c>
      <c r="AA7305" s="33" t="s">
        <v>42843</v>
      </c>
      <c r="AB7305" s="33">
        <v>1138</v>
      </c>
      <c r="AC7305" s="103">
        <v>13944</v>
      </c>
    </row>
    <row r="7306" spans="1:29" ht="13" customHeight="1" x14ac:dyDescent="0.2">
      <c r="A7306" s="33" t="s">
        <v>10970</v>
      </c>
      <c r="B7306" s="33">
        <v>40</v>
      </c>
      <c r="C7306" s="33" t="s">
        <v>13</v>
      </c>
      <c r="D7306" s="33" t="s">
        <v>41</v>
      </c>
      <c r="E7306" s="33" t="s">
        <v>10971</v>
      </c>
      <c r="F7306" s="94">
        <v>41653</v>
      </c>
      <c r="G7306" s="33" t="s">
        <v>10972</v>
      </c>
      <c r="H7306" s="33" t="s">
        <v>8991</v>
      </c>
      <c r="I7306" s="33" t="s">
        <v>111</v>
      </c>
      <c r="J7306" s="62" t="s">
        <v>8992</v>
      </c>
      <c r="K7306" s="33" t="s">
        <v>2214</v>
      </c>
      <c r="L7306" s="33" t="s">
        <v>10973</v>
      </c>
      <c r="M7306" s="1" t="s">
        <v>48283</v>
      </c>
      <c r="N7306" s="33" t="s">
        <v>20</v>
      </c>
      <c r="O7306" s="33" t="s">
        <v>10974</v>
      </c>
      <c r="P7306" s="33" t="s">
        <v>504</v>
      </c>
      <c r="Q7306" s="33" t="s">
        <v>29986</v>
      </c>
      <c r="R7306" s="39" t="s">
        <v>10975</v>
      </c>
      <c r="S7306" s="33" t="s">
        <v>93</v>
      </c>
      <c r="T7306" s="33" t="s">
        <v>45897</v>
      </c>
      <c r="U7306" s="51" t="s">
        <v>49804</v>
      </c>
      <c r="AA7306" s="33" t="s">
        <v>42843</v>
      </c>
      <c r="AB7306" s="33">
        <v>1139</v>
      </c>
      <c r="AC7306" s="103">
        <v>13946</v>
      </c>
    </row>
    <row r="7307" spans="1:29" ht="13" customHeight="1" x14ac:dyDescent="0.2">
      <c r="A7307" s="33" t="s">
        <v>10984</v>
      </c>
      <c r="B7307" s="33">
        <v>34</v>
      </c>
      <c r="C7307" s="33" t="s">
        <v>13</v>
      </c>
      <c r="D7307" s="33" t="s">
        <v>30</v>
      </c>
      <c r="E7307" s="33" t="s">
        <v>10985</v>
      </c>
      <c r="F7307" s="94">
        <v>41653</v>
      </c>
      <c r="G7307" s="33" t="s">
        <v>10986</v>
      </c>
      <c r="H7307" s="33" t="s">
        <v>1209</v>
      </c>
      <c r="I7307" s="33" t="s">
        <v>191</v>
      </c>
      <c r="J7307" s="62" t="s">
        <v>10987</v>
      </c>
      <c r="K7307" s="33" t="s">
        <v>1209</v>
      </c>
      <c r="L7307" s="33" t="s">
        <v>1210</v>
      </c>
      <c r="M7307" s="1" t="s">
        <v>46036</v>
      </c>
      <c r="N7307" s="33" t="s">
        <v>20</v>
      </c>
      <c r="O7307" s="33" t="s">
        <v>10988</v>
      </c>
      <c r="P7307" s="33" t="s">
        <v>504</v>
      </c>
      <c r="Q7307" s="33" t="s">
        <v>29986</v>
      </c>
      <c r="R7307" s="39" t="s">
        <v>10989</v>
      </c>
      <c r="S7307" s="33" t="s">
        <v>93</v>
      </c>
      <c r="T7307" s="33" t="s">
        <v>28</v>
      </c>
      <c r="U7307" s="33" t="s">
        <v>26487</v>
      </c>
      <c r="AA7307" s="33" t="s">
        <v>42842</v>
      </c>
      <c r="AB7307" s="33">
        <v>1141</v>
      </c>
      <c r="AC7307" s="103">
        <v>13942</v>
      </c>
    </row>
    <row r="7308" spans="1:29" ht="13" customHeight="1" x14ac:dyDescent="0.2">
      <c r="A7308" s="33" t="s">
        <v>10966</v>
      </c>
      <c r="B7308" s="33">
        <v>58</v>
      </c>
      <c r="C7308" s="33" t="s">
        <v>13</v>
      </c>
      <c r="D7308" s="33" t="s">
        <v>78</v>
      </c>
      <c r="F7308" s="94">
        <v>41653</v>
      </c>
      <c r="G7308" s="33" t="s">
        <v>10967</v>
      </c>
      <c r="H7308" s="33" t="s">
        <v>91</v>
      </c>
      <c r="I7308" s="33" t="s">
        <v>38</v>
      </c>
      <c r="J7308" s="62" t="s">
        <v>3032</v>
      </c>
      <c r="K7308" s="33" t="s">
        <v>91</v>
      </c>
      <c r="L7308" s="33" t="s">
        <v>92</v>
      </c>
      <c r="M7308" s="1" t="s">
        <v>45984</v>
      </c>
      <c r="N7308" s="33" t="s">
        <v>20</v>
      </c>
      <c r="O7308" s="33" t="s">
        <v>10968</v>
      </c>
      <c r="P7308" s="33" t="s">
        <v>947</v>
      </c>
      <c r="Q7308" s="33" t="s">
        <v>29986</v>
      </c>
      <c r="R7308" s="39" t="s">
        <v>10969</v>
      </c>
      <c r="S7308" s="33" t="s">
        <v>93</v>
      </c>
      <c r="T7308" s="33" t="s">
        <v>28</v>
      </c>
      <c r="U7308" s="33" t="s">
        <v>26487</v>
      </c>
      <c r="AA7308" s="33" t="s">
        <v>42842</v>
      </c>
      <c r="AB7308" s="33">
        <v>1140</v>
      </c>
      <c r="AC7308" s="103">
        <v>13945</v>
      </c>
    </row>
    <row r="7309" spans="1:29" ht="13" customHeight="1" x14ac:dyDescent="0.2">
      <c r="A7309" s="1" t="s">
        <v>10976</v>
      </c>
      <c r="B7309" s="33">
        <v>24</v>
      </c>
      <c r="C7309" s="33" t="s">
        <v>13</v>
      </c>
      <c r="D7309" s="1" t="s">
        <v>23</v>
      </c>
      <c r="F7309" s="94">
        <v>41653</v>
      </c>
      <c r="G7309" s="33" t="s">
        <v>10977</v>
      </c>
      <c r="H7309" s="33" t="s">
        <v>10978</v>
      </c>
      <c r="I7309" s="33" t="s">
        <v>138</v>
      </c>
      <c r="J7309" s="62" t="s">
        <v>10979</v>
      </c>
      <c r="K7309" s="33" t="s">
        <v>10980</v>
      </c>
      <c r="L7309" s="33" t="s">
        <v>10981</v>
      </c>
      <c r="M7309" s="1" t="s">
        <v>48635</v>
      </c>
      <c r="N7309" s="33" t="s">
        <v>20</v>
      </c>
      <c r="O7309" s="33" t="s">
        <v>10982</v>
      </c>
      <c r="P7309" s="33" t="s">
        <v>504</v>
      </c>
      <c r="Q7309" s="33" t="s">
        <v>29986</v>
      </c>
      <c r="R7309" s="39" t="s">
        <v>10983</v>
      </c>
      <c r="S7309" s="33" t="s">
        <v>93</v>
      </c>
      <c r="T7309" s="33" t="s">
        <v>350</v>
      </c>
      <c r="U7309" s="33" t="s">
        <v>42859</v>
      </c>
      <c r="AA7309" s="33" t="s">
        <v>42844</v>
      </c>
      <c r="AB7309" s="33">
        <v>1142</v>
      </c>
      <c r="AC7309" s="103">
        <v>13941</v>
      </c>
    </row>
    <row r="7310" spans="1:29" ht="13" customHeight="1" x14ac:dyDescent="0.2">
      <c r="A7310" s="33" t="s">
        <v>10997</v>
      </c>
      <c r="B7310" s="33">
        <v>24</v>
      </c>
      <c r="C7310" s="33" t="s">
        <v>13</v>
      </c>
      <c r="D7310" s="33" t="s">
        <v>78</v>
      </c>
      <c r="E7310" s="33" t="str">
        <f>HYPERLINK("http://www.wyliefh.com/printguestbook.php?id=2166&amp;rid=15392","http://www.wyliefh.com/printguestbook.php?id=2166&amp;rid=15392")</f>
        <v>http://www.wyliefh.com/printguestbook.php?id=2166&amp;rid=15392</v>
      </c>
      <c r="F7310" s="94">
        <v>41652</v>
      </c>
      <c r="G7310" s="33" t="s">
        <v>10998</v>
      </c>
      <c r="H7310" s="33" t="s">
        <v>1483</v>
      </c>
      <c r="I7310" s="33" t="s">
        <v>45</v>
      </c>
      <c r="J7310" s="62" t="s">
        <v>10999</v>
      </c>
      <c r="K7310" s="33" t="s">
        <v>4310</v>
      </c>
      <c r="L7310" s="33" t="s">
        <v>2544</v>
      </c>
      <c r="M7310" s="1" t="s">
        <v>46137</v>
      </c>
      <c r="N7310" s="33" t="s">
        <v>20</v>
      </c>
      <c r="O7310" s="33" t="s">
        <v>11000</v>
      </c>
      <c r="P7310" s="33" t="s">
        <v>947</v>
      </c>
      <c r="Q7310" s="33" t="s">
        <v>29986</v>
      </c>
      <c r="R7310"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10" s="33" t="s">
        <v>93</v>
      </c>
      <c r="T7310" s="33" t="s">
        <v>21</v>
      </c>
      <c r="U7310" s="33" t="s">
        <v>26689</v>
      </c>
      <c r="AA7310" s="33" t="s">
        <v>42842</v>
      </c>
      <c r="AB7310" s="33">
        <v>1136</v>
      </c>
      <c r="AC7310" s="103">
        <v>13939</v>
      </c>
    </row>
    <row r="7311" spans="1:29" ht="13" customHeight="1" x14ac:dyDescent="0.2">
      <c r="A7311" s="33" t="s">
        <v>11004</v>
      </c>
      <c r="B7311" s="33">
        <v>35</v>
      </c>
      <c r="C7311" s="33" t="s">
        <v>13</v>
      </c>
      <c r="D7311" s="33" t="s">
        <v>30</v>
      </c>
      <c r="E7311" s="33" t="s">
        <v>11005</v>
      </c>
      <c r="F7311" s="94">
        <v>41651</v>
      </c>
      <c r="G7311" s="33" t="s">
        <v>11006</v>
      </c>
      <c r="H7311" s="33" t="s">
        <v>636</v>
      </c>
      <c r="I7311" s="33" t="s">
        <v>111</v>
      </c>
      <c r="J7311" s="62" t="s">
        <v>11007</v>
      </c>
      <c r="K7311" s="33" t="s">
        <v>582</v>
      </c>
      <c r="L7311" s="33" t="s">
        <v>4480</v>
      </c>
      <c r="M7311" s="1" t="s">
        <v>46271</v>
      </c>
      <c r="N7311" s="33" t="s">
        <v>20</v>
      </c>
      <c r="O7311" s="33" t="s">
        <v>11008</v>
      </c>
      <c r="P7311" s="33" t="s">
        <v>22</v>
      </c>
      <c r="Q7311" s="33" t="s">
        <v>29986</v>
      </c>
      <c r="R7311" s="39" t="s">
        <v>11009</v>
      </c>
      <c r="S7311" s="33" t="s">
        <v>22</v>
      </c>
      <c r="T7311" s="33" t="s">
        <v>21</v>
      </c>
      <c r="U7311" s="33" t="s">
        <v>26689</v>
      </c>
      <c r="AA7311" s="33" t="s">
        <v>42842</v>
      </c>
      <c r="AB7311" s="33">
        <v>1134</v>
      </c>
      <c r="AC7311" s="103">
        <v>13936</v>
      </c>
    </row>
    <row r="7312" spans="1:29" ht="13" customHeight="1" x14ac:dyDescent="0.2">
      <c r="A7312" s="33" t="s">
        <v>11001</v>
      </c>
      <c r="B7312" s="33">
        <v>32</v>
      </c>
      <c r="C7312" s="33" t="s">
        <v>13</v>
      </c>
      <c r="D7312" s="33" t="s">
        <v>41</v>
      </c>
      <c r="F7312" s="94">
        <v>41651</v>
      </c>
      <c r="G7312" s="33" t="s">
        <v>11002</v>
      </c>
      <c r="H7312" s="33" t="s">
        <v>7191</v>
      </c>
      <c r="I7312" s="33" t="s">
        <v>38</v>
      </c>
      <c r="J7312" s="62" t="s">
        <v>11003</v>
      </c>
      <c r="K7312" s="33" t="s">
        <v>287</v>
      </c>
      <c r="L7312" s="33" t="s">
        <v>288</v>
      </c>
      <c r="M7312" s="1" t="s">
        <v>45919</v>
      </c>
      <c r="N7312" s="33" t="s">
        <v>20</v>
      </c>
      <c r="O7312" s="33" t="s">
        <v>18994</v>
      </c>
      <c r="P7312" s="33" t="s">
        <v>947</v>
      </c>
      <c r="Q7312" s="33" t="s">
        <v>29986</v>
      </c>
      <c r="R7312" s="39" t="s">
        <v>18995</v>
      </c>
      <c r="S7312" s="33" t="s">
        <v>93</v>
      </c>
      <c r="T7312" s="33" t="s">
        <v>45897</v>
      </c>
      <c r="U7312" s="33" t="s">
        <v>39851</v>
      </c>
      <c r="AA7312" s="33" t="s">
        <v>42844</v>
      </c>
      <c r="AB7312" s="33">
        <v>1135</v>
      </c>
      <c r="AC7312" s="103">
        <v>13937</v>
      </c>
    </row>
    <row r="7313" spans="1:29" ht="13" customHeight="1" x14ac:dyDescent="0.2">
      <c r="A7313" s="33" t="s">
        <v>11010</v>
      </c>
      <c r="B7313" s="33">
        <v>50</v>
      </c>
      <c r="C7313" s="33" t="s">
        <v>13</v>
      </c>
      <c r="D7313" s="33" t="s">
        <v>78</v>
      </c>
      <c r="E7313" s="33" t="s">
        <v>11011</v>
      </c>
      <c r="F7313" s="94">
        <v>41649</v>
      </c>
      <c r="G7313" s="33" t="s">
        <v>11012</v>
      </c>
      <c r="H7313" s="33" t="s">
        <v>697</v>
      </c>
      <c r="I7313" s="33" t="s">
        <v>392</v>
      </c>
      <c r="J7313" s="62" t="s">
        <v>11013</v>
      </c>
      <c r="K7313" s="33" t="s">
        <v>2462</v>
      </c>
      <c r="L7313" s="33" t="s">
        <v>536</v>
      </c>
      <c r="M7313" s="1" t="s">
        <v>45963</v>
      </c>
      <c r="N7313" s="33" t="s">
        <v>20</v>
      </c>
      <c r="O7313" s="33" t="s">
        <v>11014</v>
      </c>
      <c r="P7313" s="33" t="s">
        <v>947</v>
      </c>
      <c r="Q7313" s="33" t="s">
        <v>29986</v>
      </c>
      <c r="R7313" s="39" t="s">
        <v>11015</v>
      </c>
      <c r="S7313" s="33" t="s">
        <v>93</v>
      </c>
      <c r="T7313" s="33" t="s">
        <v>45897</v>
      </c>
      <c r="U7313" s="51" t="s">
        <v>49804</v>
      </c>
      <c r="AA7313" s="33" t="s">
        <v>42842</v>
      </c>
      <c r="AB7313" s="33">
        <v>1133</v>
      </c>
      <c r="AC7313" s="103">
        <v>13932</v>
      </c>
    </row>
    <row r="7314" spans="1:29" ht="13" customHeight="1" x14ac:dyDescent="0.2">
      <c r="A7314" s="33" t="s">
        <v>11030</v>
      </c>
      <c r="B7314" s="33">
        <v>35</v>
      </c>
      <c r="C7314" s="33" t="s">
        <v>13</v>
      </c>
      <c r="D7314" s="33" t="s">
        <v>30</v>
      </c>
      <c r="F7314" s="94">
        <v>41648</v>
      </c>
      <c r="G7314" s="33" t="s">
        <v>11031</v>
      </c>
      <c r="H7314" s="33" t="s">
        <v>2647</v>
      </c>
      <c r="I7314" s="33" t="s">
        <v>915</v>
      </c>
      <c r="J7314" s="62" t="s">
        <v>11032</v>
      </c>
      <c r="K7314" s="33" t="s">
        <v>2648</v>
      </c>
      <c r="L7314" s="33" t="s">
        <v>2649</v>
      </c>
      <c r="M7314" s="1" t="s">
        <v>46664</v>
      </c>
      <c r="N7314" s="33" t="s">
        <v>20</v>
      </c>
      <c r="O7314" s="33" t="s">
        <v>11033</v>
      </c>
      <c r="P7314" s="33" t="s">
        <v>504</v>
      </c>
      <c r="Q7314" s="33" t="s">
        <v>29986</v>
      </c>
      <c r="R7314" s="39" t="s">
        <v>11034</v>
      </c>
      <c r="S7314" s="33" t="s">
        <v>93</v>
      </c>
      <c r="T7314" s="33" t="s">
        <v>21</v>
      </c>
      <c r="U7314" s="33" t="s">
        <v>26689</v>
      </c>
      <c r="AA7314" s="33" t="s">
        <v>42842</v>
      </c>
      <c r="AB7314" s="33">
        <v>1131</v>
      </c>
      <c r="AC7314" s="103">
        <v>13927</v>
      </c>
    </row>
    <row r="7315" spans="1:29" ht="13" customHeight="1" x14ac:dyDescent="0.2">
      <c r="A7315" s="33" t="s">
        <v>11016</v>
      </c>
      <c r="B7315" s="33">
        <v>40</v>
      </c>
      <c r="C7315" s="33" t="s">
        <v>13</v>
      </c>
      <c r="D7315" s="33" t="s">
        <v>41</v>
      </c>
      <c r="E7315" s="33" t="s">
        <v>11017</v>
      </c>
      <c r="F7315" s="94">
        <v>41648</v>
      </c>
      <c r="G7315" s="33" t="s">
        <v>11018</v>
      </c>
      <c r="H7315" s="33" t="s">
        <v>142</v>
      </c>
      <c r="I7315" s="33" t="s">
        <v>38</v>
      </c>
      <c r="J7315" s="62" t="s">
        <v>11019</v>
      </c>
      <c r="K7315" s="33" t="s">
        <v>142</v>
      </c>
      <c r="L7315" s="33" t="s">
        <v>143</v>
      </c>
      <c r="M7315" s="1" t="s">
        <v>45908</v>
      </c>
      <c r="N7315" s="33" t="s">
        <v>20</v>
      </c>
      <c r="O7315" s="33" t="s">
        <v>11020</v>
      </c>
      <c r="P7315" s="33" t="s">
        <v>947</v>
      </c>
      <c r="Q7315" s="33" t="s">
        <v>29986</v>
      </c>
      <c r="R7315" s="39" t="s">
        <v>11021</v>
      </c>
      <c r="S7315" s="33" t="s">
        <v>93</v>
      </c>
      <c r="T7315" s="33" t="s">
        <v>21</v>
      </c>
      <c r="U7315" s="33" t="s">
        <v>26689</v>
      </c>
      <c r="AA7315" s="33" t="s">
        <v>42842</v>
      </c>
      <c r="AB7315" s="33">
        <v>1130</v>
      </c>
      <c r="AC7315" s="103">
        <v>13928</v>
      </c>
    </row>
    <row r="7316" spans="1:29" ht="13" customHeight="1" x14ac:dyDescent="0.2">
      <c r="A7316" s="1" t="s">
        <v>11022</v>
      </c>
      <c r="B7316" s="33">
        <v>51</v>
      </c>
      <c r="C7316" s="33" t="s">
        <v>13</v>
      </c>
      <c r="D7316" s="1" t="s">
        <v>23</v>
      </c>
      <c r="F7316" s="94">
        <v>41648</v>
      </c>
      <c r="G7316" s="33" t="s">
        <v>11023</v>
      </c>
      <c r="H7316" s="33" t="s">
        <v>11024</v>
      </c>
      <c r="I7316" s="33" t="s">
        <v>66</v>
      </c>
      <c r="J7316" s="62" t="s">
        <v>11025</v>
      </c>
      <c r="K7316" s="33" t="s">
        <v>11026</v>
      </c>
      <c r="L7316" s="33" t="s">
        <v>11027</v>
      </c>
      <c r="M7316" s="1" t="s">
        <v>48636</v>
      </c>
      <c r="N7316" s="33" t="s">
        <v>20</v>
      </c>
      <c r="O7316" s="33" t="s">
        <v>11028</v>
      </c>
      <c r="P7316" s="33" t="s">
        <v>504</v>
      </c>
      <c r="Q7316" s="33" t="s">
        <v>29986</v>
      </c>
      <c r="R7316" s="39" t="s">
        <v>11029</v>
      </c>
      <c r="S7316" s="33" t="s">
        <v>93</v>
      </c>
      <c r="T7316" s="33" t="s">
        <v>350</v>
      </c>
      <c r="U7316" s="33" t="s">
        <v>42859</v>
      </c>
      <c r="AA7316" s="33" t="s">
        <v>42843</v>
      </c>
      <c r="AB7316" s="33">
        <v>1132</v>
      </c>
      <c r="AC7316" s="103">
        <v>13929</v>
      </c>
    </row>
    <row r="7317" spans="1:29" ht="13" customHeight="1" x14ac:dyDescent="0.2">
      <c r="A7317" s="33" t="s">
        <v>11035</v>
      </c>
      <c r="B7317" s="33" t="s">
        <v>22</v>
      </c>
      <c r="C7317" s="33" t="s">
        <v>13</v>
      </c>
      <c r="D7317" s="33" t="s">
        <v>30</v>
      </c>
      <c r="E7317" s="33" t="s">
        <v>11036</v>
      </c>
      <c r="F7317" s="94">
        <v>41647</v>
      </c>
      <c r="G7317" s="33" t="s">
        <v>11037</v>
      </c>
      <c r="H7317" s="33" t="s">
        <v>976</v>
      </c>
      <c r="I7317" s="33" t="s">
        <v>18</v>
      </c>
      <c r="J7317" s="62">
        <v>70113</v>
      </c>
      <c r="K7317" s="33" t="s">
        <v>2382</v>
      </c>
      <c r="L7317" s="33" t="s">
        <v>977</v>
      </c>
      <c r="M7317" s="1" t="s">
        <v>46691</v>
      </c>
      <c r="N7317" s="33" t="s">
        <v>20</v>
      </c>
      <c r="O7317" s="33" t="s">
        <v>11038</v>
      </c>
      <c r="Q7317" s="33" t="s">
        <v>29986</v>
      </c>
      <c r="R7317" s="39" t="s">
        <v>11039</v>
      </c>
      <c r="S7317" s="33" t="s">
        <v>22</v>
      </c>
      <c r="T7317" s="33" t="s">
        <v>21</v>
      </c>
      <c r="U7317" s="33" t="s">
        <v>26689</v>
      </c>
      <c r="AA7317" s="33" t="s">
        <v>42842</v>
      </c>
      <c r="AB7317" s="33">
        <v>1129</v>
      </c>
      <c r="AC7317" s="103"/>
    </row>
    <row r="7318" spans="1:29" ht="13" customHeight="1" x14ac:dyDescent="0.2">
      <c r="A7318" s="33" t="s">
        <v>11040</v>
      </c>
      <c r="B7318" s="33">
        <v>40</v>
      </c>
      <c r="C7318" s="33" t="s">
        <v>13</v>
      </c>
      <c r="D7318" s="33" t="s">
        <v>30</v>
      </c>
      <c r="E7318" s="33" t="s">
        <v>11041</v>
      </c>
      <c r="F7318" s="94">
        <v>41646</v>
      </c>
      <c r="G7318" s="33" t="s">
        <v>11042</v>
      </c>
      <c r="H7318" s="33" t="s">
        <v>11043</v>
      </c>
      <c r="I7318" s="33" t="s">
        <v>177</v>
      </c>
      <c r="J7318" s="62" t="s">
        <v>11044</v>
      </c>
      <c r="K7318" s="33" t="s">
        <v>11045</v>
      </c>
      <c r="L7318" s="33" t="s">
        <v>2834</v>
      </c>
      <c r="M7318" s="1" t="s">
        <v>45954</v>
      </c>
      <c r="N7318" s="33" t="s">
        <v>20</v>
      </c>
      <c r="O7318" s="33" t="s">
        <v>11046</v>
      </c>
      <c r="P7318" s="33" t="s">
        <v>947</v>
      </c>
      <c r="Q7318" s="33" t="s">
        <v>29986</v>
      </c>
      <c r="R7318" s="39" t="s">
        <v>11047</v>
      </c>
      <c r="S7318" s="33" t="s">
        <v>22</v>
      </c>
      <c r="T7318" s="33" t="s">
        <v>21</v>
      </c>
      <c r="U7318" s="33" t="s">
        <v>26689</v>
      </c>
      <c r="AA7318" s="33" t="s">
        <v>42843</v>
      </c>
      <c r="AB7318" s="33">
        <v>1127</v>
      </c>
      <c r="AC7318" s="103">
        <v>13923</v>
      </c>
    </row>
    <row r="7319" spans="1:29" ht="13" customHeight="1" x14ac:dyDescent="0.2">
      <c r="A7319" s="33" t="s">
        <v>11048</v>
      </c>
      <c r="B7319" s="33">
        <v>47</v>
      </c>
      <c r="C7319" s="33" t="s">
        <v>13</v>
      </c>
      <c r="D7319" s="33" t="s">
        <v>30</v>
      </c>
      <c r="F7319" s="94">
        <v>41646</v>
      </c>
      <c r="G7319" s="33" t="s">
        <v>11049</v>
      </c>
      <c r="H7319" s="33" t="s">
        <v>11050</v>
      </c>
      <c r="I7319" s="33" t="s">
        <v>55</v>
      </c>
      <c r="J7319" s="62" t="s">
        <v>11051</v>
      </c>
      <c r="K7319" s="33" t="s">
        <v>1176</v>
      </c>
      <c r="L7319" s="33" t="s">
        <v>11052</v>
      </c>
      <c r="M7319" s="1" t="s">
        <v>47114</v>
      </c>
      <c r="N7319" s="33" t="s">
        <v>20</v>
      </c>
      <c r="O7319" s="33" t="s">
        <v>11053</v>
      </c>
      <c r="P7319" s="33" t="s">
        <v>504</v>
      </c>
      <c r="Q7319" s="33" t="s">
        <v>29986</v>
      </c>
      <c r="R7319" s="39" t="s">
        <v>11054</v>
      </c>
      <c r="S7319" s="33" t="s">
        <v>93</v>
      </c>
      <c r="T7319" s="33" t="s">
        <v>21</v>
      </c>
      <c r="U7319" s="33" t="s">
        <v>26689</v>
      </c>
      <c r="AA7319" s="33" t="s">
        <v>42844</v>
      </c>
      <c r="AB7319" s="33">
        <v>1128</v>
      </c>
      <c r="AC7319" s="103">
        <v>13922</v>
      </c>
    </row>
    <row r="7320" spans="1:29" ht="13" customHeight="1" x14ac:dyDescent="0.2">
      <c r="A7320" s="33" t="s">
        <v>11055</v>
      </c>
      <c r="B7320" s="33">
        <v>49</v>
      </c>
      <c r="C7320" s="33" t="s">
        <v>13</v>
      </c>
      <c r="D7320" s="33" t="s">
        <v>30</v>
      </c>
      <c r="E7320" s="33" t="s">
        <v>11056</v>
      </c>
      <c r="F7320" s="94">
        <v>41645</v>
      </c>
      <c r="G7320" s="33" t="s">
        <v>11057</v>
      </c>
      <c r="H7320" s="33" t="s">
        <v>11058</v>
      </c>
      <c r="I7320" s="33" t="s">
        <v>138</v>
      </c>
      <c r="J7320" s="62" t="s">
        <v>11059</v>
      </c>
      <c r="K7320" s="33" t="s">
        <v>3674</v>
      </c>
      <c r="L7320" s="33" t="s">
        <v>11060</v>
      </c>
      <c r="M7320" s="1" t="s">
        <v>47198</v>
      </c>
      <c r="N7320" s="33" t="s">
        <v>20</v>
      </c>
      <c r="O7320" s="33" t="s">
        <v>11061</v>
      </c>
      <c r="P7320" s="33" t="s">
        <v>947</v>
      </c>
      <c r="Q7320" s="33" t="s">
        <v>29986</v>
      </c>
      <c r="R7320" s="39" t="s">
        <v>11062</v>
      </c>
      <c r="S7320" s="33" t="s">
        <v>93</v>
      </c>
      <c r="T7320" s="33" t="s">
        <v>350</v>
      </c>
      <c r="U7320" s="33" t="s">
        <v>42859</v>
      </c>
      <c r="AA7320" s="33" t="s">
        <v>42844</v>
      </c>
      <c r="AB7320" s="33">
        <v>1126</v>
      </c>
      <c r="AC7320" s="103">
        <v>13921</v>
      </c>
    </row>
    <row r="7321" spans="1:29" ht="13" customHeight="1" x14ac:dyDescent="0.2">
      <c r="A7321" s="33" t="s">
        <v>11071</v>
      </c>
      <c r="B7321" s="33">
        <v>30</v>
      </c>
      <c r="C7321" s="33" t="s">
        <v>13</v>
      </c>
      <c r="D7321" s="33" t="s">
        <v>30</v>
      </c>
      <c r="E7321" s="33" t="s">
        <v>11072</v>
      </c>
      <c r="F7321" s="94">
        <v>41644</v>
      </c>
      <c r="G7321" s="33" t="s">
        <v>11073</v>
      </c>
      <c r="H7321" s="33" t="s">
        <v>1768</v>
      </c>
      <c r="I7321" s="33" t="s">
        <v>55</v>
      </c>
      <c r="J7321" s="62" t="s">
        <v>11074</v>
      </c>
      <c r="K7321" s="33" t="s">
        <v>1768</v>
      </c>
      <c r="L7321" s="33" t="s">
        <v>2265</v>
      </c>
      <c r="M7321" s="1" t="s">
        <v>48637</v>
      </c>
      <c r="N7321" s="33" t="s">
        <v>20</v>
      </c>
      <c r="O7321" s="33" t="s">
        <v>11075</v>
      </c>
      <c r="P7321" s="33" t="s">
        <v>504</v>
      </c>
      <c r="Q7321" s="33" t="s">
        <v>29986</v>
      </c>
      <c r="R7321" s="39" t="s">
        <v>11076</v>
      </c>
      <c r="S7321" s="33" t="s">
        <v>901</v>
      </c>
      <c r="T7321" s="33" t="s">
        <v>21</v>
      </c>
      <c r="U7321" s="33" t="s">
        <v>26689</v>
      </c>
      <c r="AA7321" s="33" t="s">
        <v>42844</v>
      </c>
      <c r="AB7321" s="33">
        <v>1124</v>
      </c>
      <c r="AC7321" s="103">
        <v>13919</v>
      </c>
    </row>
    <row r="7322" spans="1:29" ht="13" customHeight="1" x14ac:dyDescent="0.2">
      <c r="A7322" s="33" t="s">
        <v>11063</v>
      </c>
      <c r="B7322" s="33">
        <v>18</v>
      </c>
      <c r="C7322" s="33" t="s">
        <v>13</v>
      </c>
      <c r="D7322" s="33" t="s">
        <v>30</v>
      </c>
      <c r="E7322" s="33" t="s">
        <v>11064</v>
      </c>
      <c r="F7322" s="94">
        <v>41644</v>
      </c>
      <c r="G7322" s="33" t="s">
        <v>11065</v>
      </c>
      <c r="H7322" s="33" t="s">
        <v>11066</v>
      </c>
      <c r="I7322" s="33" t="s">
        <v>337</v>
      </c>
      <c r="J7322" s="62" t="s">
        <v>11067</v>
      </c>
      <c r="K7322" s="33" t="s">
        <v>11068</v>
      </c>
      <c r="L7322" s="33" t="s">
        <v>11069</v>
      </c>
      <c r="M7322" s="1" t="s">
        <v>48638</v>
      </c>
      <c r="N7322" s="33" t="s">
        <v>20</v>
      </c>
      <c r="O7322" s="33" t="s">
        <v>19133</v>
      </c>
      <c r="P7322" s="33" t="s">
        <v>18502</v>
      </c>
      <c r="Q7322" s="33" t="s">
        <v>18502</v>
      </c>
      <c r="R7322" s="39" t="s">
        <v>11070</v>
      </c>
      <c r="S7322" s="33" t="s">
        <v>509</v>
      </c>
      <c r="T7322" s="33" t="s">
        <v>28</v>
      </c>
      <c r="U7322" s="33" t="s">
        <v>42907</v>
      </c>
      <c r="AA7322" s="33" t="s">
        <v>42843</v>
      </c>
      <c r="AB7322" s="33">
        <v>1125</v>
      </c>
      <c r="AC7322" s="103">
        <v>13918</v>
      </c>
    </row>
    <row r="7323" spans="1:29" ht="13" customHeight="1" x14ac:dyDescent="0.2">
      <c r="A7323" s="33" t="s">
        <v>11107</v>
      </c>
      <c r="B7323" s="33">
        <v>29</v>
      </c>
      <c r="C7323" s="33" t="s">
        <v>13</v>
      </c>
      <c r="D7323" s="33" t="s">
        <v>30</v>
      </c>
      <c r="E7323" s="33" t="s">
        <v>11108</v>
      </c>
      <c r="F7323" s="94">
        <v>41643</v>
      </c>
      <c r="G7323" s="33" t="s">
        <v>11109</v>
      </c>
      <c r="H7323" s="33" t="s">
        <v>8900</v>
      </c>
      <c r="I7323" s="33" t="s">
        <v>18</v>
      </c>
      <c r="J7323" s="62" t="s">
        <v>11110</v>
      </c>
      <c r="K7323" s="33" t="s">
        <v>1655</v>
      </c>
      <c r="L7323" s="33" t="s">
        <v>2248</v>
      </c>
      <c r="M7323" s="1" t="s">
        <v>45981</v>
      </c>
      <c r="N7323" s="33" t="s">
        <v>20</v>
      </c>
      <c r="O7323" s="33" t="s">
        <v>11111</v>
      </c>
      <c r="P7323" s="33" t="s">
        <v>504</v>
      </c>
      <c r="Q7323" s="33" t="s">
        <v>29986</v>
      </c>
      <c r="R7323" s="39" t="s">
        <v>11112</v>
      </c>
      <c r="S7323" s="33" t="s">
        <v>509</v>
      </c>
      <c r="T7323" s="33" t="s">
        <v>21</v>
      </c>
      <c r="U7323" s="33" t="s">
        <v>26682</v>
      </c>
      <c r="AA7323" s="33" t="s">
        <v>42842</v>
      </c>
      <c r="AB7323" s="33">
        <v>1119</v>
      </c>
      <c r="AC7323" s="103">
        <v>13913</v>
      </c>
    </row>
    <row r="7324" spans="1:29" ht="13" customHeight="1" x14ac:dyDescent="0.2">
      <c r="A7324" s="1" t="s">
        <v>11084</v>
      </c>
      <c r="B7324" s="33">
        <v>31</v>
      </c>
      <c r="C7324" s="33" t="s">
        <v>13</v>
      </c>
      <c r="D7324" s="1" t="s">
        <v>23</v>
      </c>
      <c r="F7324" s="94">
        <v>41643</v>
      </c>
      <c r="G7324" s="33" t="s">
        <v>11085</v>
      </c>
      <c r="H7324" s="33" t="s">
        <v>11086</v>
      </c>
      <c r="I7324" s="33" t="s">
        <v>74</v>
      </c>
      <c r="J7324" s="62" t="s">
        <v>11087</v>
      </c>
      <c r="K7324" s="33" t="s">
        <v>8590</v>
      </c>
      <c r="L7324" s="33" t="s">
        <v>11088</v>
      </c>
      <c r="M7324" s="1" t="s">
        <v>46071</v>
      </c>
      <c r="N7324" s="33" t="s">
        <v>20</v>
      </c>
      <c r="O7324" s="33" t="s">
        <v>11089</v>
      </c>
      <c r="P7324" s="33" t="s">
        <v>947</v>
      </c>
      <c r="Q7324" s="33" t="s">
        <v>29986</v>
      </c>
      <c r="R7324" s="39" t="s">
        <v>11090</v>
      </c>
      <c r="S7324" s="33" t="s">
        <v>93</v>
      </c>
      <c r="T7324" s="33" t="s">
        <v>21</v>
      </c>
      <c r="U7324" s="33" t="s">
        <v>26682</v>
      </c>
      <c r="AA7324" s="33" t="s">
        <v>42842</v>
      </c>
      <c r="AB7324" s="33">
        <v>1118</v>
      </c>
      <c r="AC7324" s="103">
        <v>13911</v>
      </c>
    </row>
    <row r="7325" spans="1:29" ht="13" customHeight="1" x14ac:dyDescent="0.2">
      <c r="A7325" s="33" t="s">
        <v>11097</v>
      </c>
      <c r="B7325" s="33">
        <v>49</v>
      </c>
      <c r="C7325" s="33" t="s">
        <v>13</v>
      </c>
      <c r="D7325" s="33" t="s">
        <v>30</v>
      </c>
      <c r="E7325" s="33" t="s">
        <v>11098</v>
      </c>
      <c r="F7325" s="94">
        <v>41643</v>
      </c>
      <c r="G7325" s="33" t="s">
        <v>11099</v>
      </c>
      <c r="H7325" s="33" t="s">
        <v>110</v>
      </c>
      <c r="I7325" s="33" t="s">
        <v>111</v>
      </c>
      <c r="J7325" s="62" t="s">
        <v>11100</v>
      </c>
      <c r="K7325" s="33" t="s">
        <v>112</v>
      </c>
      <c r="L7325" s="33" t="s">
        <v>9508</v>
      </c>
      <c r="M7325" s="1" t="s">
        <v>48583</v>
      </c>
      <c r="N7325" s="33" t="s">
        <v>20</v>
      </c>
      <c r="O7325" s="33" t="s">
        <v>11101</v>
      </c>
      <c r="P7325" s="33" t="s">
        <v>45771</v>
      </c>
      <c r="Q7325" s="33" t="s">
        <v>29986</v>
      </c>
      <c r="R7325" s="39" t="s">
        <v>11102</v>
      </c>
      <c r="S7325" s="33" t="s">
        <v>93</v>
      </c>
      <c r="T7325" s="33" t="s">
        <v>21</v>
      </c>
      <c r="U7325" s="33" t="s">
        <v>26505</v>
      </c>
      <c r="AA7325" s="33" t="s">
        <v>42844</v>
      </c>
      <c r="AB7325" s="33">
        <v>1120</v>
      </c>
      <c r="AC7325" s="103">
        <v>13908</v>
      </c>
    </row>
    <row r="7326" spans="1:29" ht="13" customHeight="1" x14ac:dyDescent="0.2">
      <c r="A7326" s="33" t="s">
        <v>11081</v>
      </c>
      <c r="B7326" s="33">
        <v>66</v>
      </c>
      <c r="C7326" s="33" t="s">
        <v>13</v>
      </c>
      <c r="D7326" s="33" t="s">
        <v>41</v>
      </c>
      <c r="F7326" s="94">
        <v>41643</v>
      </c>
      <c r="G7326" s="33" t="s">
        <v>11082</v>
      </c>
      <c r="H7326" s="33" t="s">
        <v>4294</v>
      </c>
      <c r="I7326" s="33" t="s">
        <v>191</v>
      </c>
      <c r="J7326" s="62" t="s">
        <v>10248</v>
      </c>
      <c r="K7326" s="33" t="s">
        <v>4294</v>
      </c>
      <c r="L7326" s="33" t="s">
        <v>4296</v>
      </c>
      <c r="M7326" s="1" t="s">
        <v>45922</v>
      </c>
      <c r="N7326" s="33" t="s">
        <v>20</v>
      </c>
      <c r="O7326" s="33" t="s">
        <v>36720</v>
      </c>
      <c r="P7326" s="33" t="s">
        <v>504</v>
      </c>
      <c r="Q7326" s="33" t="s">
        <v>29986</v>
      </c>
      <c r="R7326" s="39" t="s">
        <v>11083</v>
      </c>
      <c r="S7326" s="33" t="s">
        <v>93</v>
      </c>
      <c r="T7326" s="33" t="s">
        <v>21</v>
      </c>
      <c r="U7326" s="33" t="s">
        <v>26689</v>
      </c>
      <c r="AA7326" s="33" t="s">
        <v>42844</v>
      </c>
      <c r="AB7326" s="33">
        <v>1117</v>
      </c>
      <c r="AC7326" s="103">
        <v>13910</v>
      </c>
    </row>
    <row r="7327" spans="1:29" ht="13" customHeight="1" x14ac:dyDescent="0.2">
      <c r="A7327" s="33" t="s">
        <v>11103</v>
      </c>
      <c r="B7327" s="33">
        <v>30</v>
      </c>
      <c r="C7327" s="33" t="s">
        <v>13</v>
      </c>
      <c r="D7327" s="33" t="s">
        <v>30</v>
      </c>
      <c r="F7327" s="94">
        <v>41643</v>
      </c>
      <c r="G7327" s="33" t="s">
        <v>11104</v>
      </c>
      <c r="H7327" s="33" t="s">
        <v>2268</v>
      </c>
      <c r="I7327" s="33" t="s">
        <v>159</v>
      </c>
      <c r="J7327" s="62" t="s">
        <v>2269</v>
      </c>
      <c r="K7327" s="33" t="s">
        <v>1236</v>
      </c>
      <c r="L7327" s="33" t="s">
        <v>1237</v>
      </c>
      <c r="M7327" s="1" t="s">
        <v>46829</v>
      </c>
      <c r="N7327" s="33" t="s">
        <v>20</v>
      </c>
      <c r="O7327" s="33" t="s">
        <v>11105</v>
      </c>
      <c r="P7327" s="33" t="s">
        <v>947</v>
      </c>
      <c r="Q7327" s="33" t="s">
        <v>29986</v>
      </c>
      <c r="R7327" s="39" t="s">
        <v>11106</v>
      </c>
      <c r="S7327" s="33" t="s">
        <v>93</v>
      </c>
      <c r="T7327" s="33" t="s">
        <v>45897</v>
      </c>
      <c r="U7327" s="33" t="s">
        <v>49804</v>
      </c>
      <c r="AA7327" s="33" t="s">
        <v>42844</v>
      </c>
      <c r="AB7327" s="33">
        <v>1121</v>
      </c>
      <c r="AC7327" s="103">
        <v>13912</v>
      </c>
    </row>
    <row r="7328" spans="1:29" ht="13" customHeight="1" x14ac:dyDescent="0.2">
      <c r="A7328" s="33" t="s">
        <v>11077</v>
      </c>
      <c r="B7328" s="33">
        <v>23</v>
      </c>
      <c r="C7328" s="33" t="s">
        <v>13</v>
      </c>
      <c r="D7328" s="33" t="s">
        <v>41</v>
      </c>
      <c r="E7328" s="33" t="s">
        <v>11078</v>
      </c>
      <c r="F7328" s="94">
        <v>41643</v>
      </c>
      <c r="G7328" s="33" t="s">
        <v>11079</v>
      </c>
      <c r="H7328" s="33" t="s">
        <v>5723</v>
      </c>
      <c r="I7328" s="33" t="s">
        <v>281</v>
      </c>
      <c r="J7328" s="62" t="s">
        <v>9539</v>
      </c>
      <c r="K7328" s="33" t="s">
        <v>5723</v>
      </c>
      <c r="L7328" s="33" t="s">
        <v>9540</v>
      </c>
      <c r="M7328" s="1" t="s">
        <v>46890</v>
      </c>
      <c r="N7328" s="33" t="s">
        <v>20</v>
      </c>
      <c r="O7328" s="33" t="s">
        <v>36721</v>
      </c>
      <c r="P7328" s="33" t="s">
        <v>947</v>
      </c>
      <c r="Q7328" s="33" t="s">
        <v>29986</v>
      </c>
      <c r="R7328" s="39" t="s">
        <v>11080</v>
      </c>
      <c r="S7328" s="33" t="s">
        <v>93</v>
      </c>
      <c r="T7328" s="33" t="s">
        <v>28</v>
      </c>
      <c r="U7328" s="33" t="s">
        <v>26487</v>
      </c>
      <c r="AA7328" s="33" t="s">
        <v>42844</v>
      </c>
      <c r="AB7328" s="33">
        <v>1122</v>
      </c>
      <c r="AC7328" s="103">
        <v>13914</v>
      </c>
    </row>
    <row r="7329" spans="1:29" ht="13" customHeight="1" x14ac:dyDescent="0.2">
      <c r="A7329" s="33" t="s">
        <v>11091</v>
      </c>
      <c r="B7329" s="33">
        <v>23</v>
      </c>
      <c r="C7329" s="33" t="s">
        <v>13</v>
      </c>
      <c r="D7329" s="33" t="s">
        <v>30</v>
      </c>
      <c r="E7329" s="33" t="s">
        <v>11092</v>
      </c>
      <c r="F7329" s="94">
        <v>41643</v>
      </c>
      <c r="G7329" s="33" t="s">
        <v>11093</v>
      </c>
      <c r="H7329" s="33" t="s">
        <v>10658</v>
      </c>
      <c r="I7329" s="33" t="s">
        <v>191</v>
      </c>
      <c r="J7329" s="62" t="s">
        <v>11094</v>
      </c>
      <c r="K7329" s="33" t="s">
        <v>1655</v>
      </c>
      <c r="L7329" s="33" t="s">
        <v>10660</v>
      </c>
      <c r="M7329" s="1" t="s">
        <v>46228</v>
      </c>
      <c r="N7329" s="33" t="s">
        <v>20</v>
      </c>
      <c r="O7329" s="33" t="s">
        <v>11095</v>
      </c>
      <c r="P7329" s="33" t="s">
        <v>947</v>
      </c>
      <c r="Q7329" s="33" t="s">
        <v>29986</v>
      </c>
      <c r="R7329" s="39" t="s">
        <v>11096</v>
      </c>
      <c r="S7329" s="33" t="s">
        <v>93</v>
      </c>
      <c r="T7329" s="33" t="s">
        <v>350</v>
      </c>
      <c r="U7329" s="33" t="s">
        <v>26775</v>
      </c>
      <c r="AA7329" s="33" t="s">
        <v>42844</v>
      </c>
      <c r="AB7329" s="33">
        <v>1123</v>
      </c>
      <c r="AC7329" s="103">
        <v>13909</v>
      </c>
    </row>
    <row r="7330" spans="1:29" ht="13" customHeight="1" x14ac:dyDescent="0.2">
      <c r="A7330" s="33" t="s">
        <v>11113</v>
      </c>
      <c r="B7330" s="33">
        <v>21</v>
      </c>
      <c r="C7330" s="33" t="s">
        <v>13</v>
      </c>
      <c r="D7330" s="33" t="s">
        <v>78</v>
      </c>
      <c r="E7330" s="33" t="s">
        <v>11114</v>
      </c>
      <c r="F7330" s="94">
        <v>41642</v>
      </c>
      <c r="G7330" s="33" t="s">
        <v>11115</v>
      </c>
      <c r="H7330" s="33" t="s">
        <v>1024</v>
      </c>
      <c r="I7330" s="33" t="s">
        <v>366</v>
      </c>
      <c r="J7330" s="62" t="s">
        <v>11116</v>
      </c>
      <c r="K7330" s="33" t="s">
        <v>1025</v>
      </c>
      <c r="L7330" s="33" t="s">
        <v>1026</v>
      </c>
      <c r="M7330" s="1" t="s">
        <v>46313</v>
      </c>
      <c r="N7330" s="33" t="s">
        <v>20</v>
      </c>
      <c r="O7330" s="33" t="s">
        <v>11117</v>
      </c>
      <c r="P7330" s="33" t="s">
        <v>947</v>
      </c>
      <c r="Q7330" s="33" t="s">
        <v>29986</v>
      </c>
      <c r="R7330" s="39" t="str">
        <f>HYPERLINK("http://newsok.com/police-release-name-of-man-killed-in-officer-involved-shooting/article/3920773","http://newsok.com/police-release-name-of-man-killed-in-officer-involved-shooting/article/3920773")</f>
        <v>http://newsok.com/police-release-name-of-man-killed-in-officer-involved-shooting/article/3920773</v>
      </c>
      <c r="S7330" s="33" t="s">
        <v>93</v>
      </c>
      <c r="T7330" s="33" t="s">
        <v>21</v>
      </c>
      <c r="U7330" s="33" t="s">
        <v>26689</v>
      </c>
      <c r="AA7330" s="33" t="s">
        <v>42844</v>
      </c>
      <c r="AB7330" s="33">
        <v>1113</v>
      </c>
      <c r="AC7330" s="103">
        <v>13904</v>
      </c>
    </row>
    <row r="7331" spans="1:29" ht="13" customHeight="1" x14ac:dyDescent="0.2">
      <c r="A7331" s="33" t="s">
        <v>11126</v>
      </c>
      <c r="B7331" s="33">
        <v>25</v>
      </c>
      <c r="C7331" s="33" t="s">
        <v>13</v>
      </c>
      <c r="D7331" s="33" t="s">
        <v>30</v>
      </c>
      <c r="E7331" s="33" t="s">
        <v>11127</v>
      </c>
      <c r="F7331" s="94">
        <v>41642</v>
      </c>
      <c r="G7331" s="33" t="s">
        <v>11128</v>
      </c>
      <c r="H7331" s="33" t="s">
        <v>11129</v>
      </c>
      <c r="I7331" s="33" t="s">
        <v>66</v>
      </c>
      <c r="J7331" s="62" t="s">
        <v>11130</v>
      </c>
      <c r="K7331" s="33" t="s">
        <v>67</v>
      </c>
      <c r="L7331" s="33" t="s">
        <v>11131</v>
      </c>
      <c r="M7331" s="1" t="s">
        <v>46723</v>
      </c>
      <c r="N7331" s="33" t="s">
        <v>20</v>
      </c>
      <c r="O7331" s="33" t="s">
        <v>11132</v>
      </c>
      <c r="P7331" s="33" t="s">
        <v>504</v>
      </c>
      <c r="Q7331" s="33" t="s">
        <v>29986</v>
      </c>
      <c r="R7331" s="39" t="s">
        <v>11133</v>
      </c>
      <c r="S7331" s="33" t="s">
        <v>93</v>
      </c>
      <c r="T7331" s="33" t="s">
        <v>21</v>
      </c>
      <c r="U7331" s="33" t="s">
        <v>26682</v>
      </c>
      <c r="AA7331" s="33" t="s">
        <v>42844</v>
      </c>
      <c r="AB7331" s="33">
        <v>1115</v>
      </c>
      <c r="AC7331" s="103">
        <v>13903</v>
      </c>
    </row>
    <row r="7332" spans="1:29" ht="13" customHeight="1" x14ac:dyDescent="0.2">
      <c r="A7332" s="33" t="s">
        <v>11139</v>
      </c>
      <c r="B7332" s="33">
        <v>30</v>
      </c>
      <c r="C7332" s="33" t="s">
        <v>13</v>
      </c>
      <c r="D7332" s="33" t="s">
        <v>30</v>
      </c>
      <c r="F7332" s="94">
        <v>41642</v>
      </c>
      <c r="G7332" s="33" t="s">
        <v>11140</v>
      </c>
      <c r="H7332" s="33" t="s">
        <v>11141</v>
      </c>
      <c r="I7332" s="33" t="s">
        <v>281</v>
      </c>
      <c r="J7332" s="62" t="s">
        <v>11142</v>
      </c>
      <c r="K7332" s="33" t="s">
        <v>5723</v>
      </c>
      <c r="L7332" s="33" t="s">
        <v>42909</v>
      </c>
      <c r="M7332" s="1" t="s">
        <v>48639</v>
      </c>
      <c r="N7332" s="33" t="s">
        <v>20</v>
      </c>
      <c r="O7332" s="33" t="s">
        <v>11143</v>
      </c>
      <c r="P7332" s="33" t="s">
        <v>947</v>
      </c>
      <c r="Q7332" s="33" t="s">
        <v>29986</v>
      </c>
      <c r="R7332" s="39" t="s">
        <v>11144</v>
      </c>
      <c r="S7332" s="33" t="s">
        <v>901</v>
      </c>
      <c r="T7332" s="33" t="s">
        <v>21</v>
      </c>
      <c r="U7332" s="33" t="s">
        <v>26689</v>
      </c>
      <c r="AA7332" s="33" t="s">
        <v>42844</v>
      </c>
      <c r="AB7332" s="33">
        <v>1112</v>
      </c>
      <c r="AC7332" s="103">
        <v>13905</v>
      </c>
    </row>
    <row r="7333" spans="1:29" ht="13" customHeight="1" x14ac:dyDescent="0.2">
      <c r="A7333" s="33" t="s">
        <v>11118</v>
      </c>
      <c r="B7333" s="33">
        <v>35</v>
      </c>
      <c r="C7333" s="33" t="s">
        <v>13</v>
      </c>
      <c r="D7333" s="33" t="s">
        <v>41</v>
      </c>
      <c r="E7333" s="33" t="s">
        <v>11119</v>
      </c>
      <c r="F7333" s="94">
        <v>41642</v>
      </c>
      <c r="G7333" s="33" t="s">
        <v>11120</v>
      </c>
      <c r="H7333" s="33" t="s">
        <v>11121</v>
      </c>
      <c r="I7333" s="33" t="s">
        <v>191</v>
      </c>
      <c r="J7333" s="62" t="s">
        <v>11122</v>
      </c>
      <c r="K7333" s="33" t="s">
        <v>1784</v>
      </c>
      <c r="L7333" s="33" t="s">
        <v>11123</v>
      </c>
      <c r="M7333" s="1" t="s">
        <v>45988</v>
      </c>
      <c r="N7333" s="33" t="s">
        <v>20</v>
      </c>
      <c r="O7333" s="33" t="s">
        <v>11124</v>
      </c>
      <c r="P7333" s="33" t="s">
        <v>504</v>
      </c>
      <c r="Q7333" s="33" t="s">
        <v>29986</v>
      </c>
      <c r="R7333" s="39" t="s">
        <v>11125</v>
      </c>
      <c r="S7333" s="33" t="s">
        <v>901</v>
      </c>
      <c r="T7333" s="33" t="s">
        <v>21</v>
      </c>
      <c r="U7333" s="33" t="s">
        <v>26689</v>
      </c>
      <c r="AA7333" s="33" t="s">
        <v>42844</v>
      </c>
      <c r="AB7333" s="33">
        <v>1114</v>
      </c>
      <c r="AC7333" s="103">
        <v>13906</v>
      </c>
    </row>
    <row r="7334" spans="1:29" ht="13" customHeight="1" x14ac:dyDescent="0.2">
      <c r="A7334" s="33" t="s">
        <v>11134</v>
      </c>
      <c r="B7334" s="33">
        <v>47</v>
      </c>
      <c r="C7334" s="33" t="s">
        <v>13</v>
      </c>
      <c r="D7334" s="33" t="s">
        <v>30</v>
      </c>
      <c r="F7334" s="94">
        <v>41642</v>
      </c>
      <c r="G7334" s="33" t="s">
        <v>11135</v>
      </c>
      <c r="H7334" s="33" t="s">
        <v>1199</v>
      </c>
      <c r="I7334" s="33" t="s">
        <v>62</v>
      </c>
      <c r="J7334" s="62" t="s">
        <v>11136</v>
      </c>
      <c r="K7334" s="33" t="s">
        <v>1200</v>
      </c>
      <c r="L7334" s="33" t="s">
        <v>11422</v>
      </c>
      <c r="M7334" s="1" t="s">
        <v>45979</v>
      </c>
      <c r="N7334" s="33" t="s">
        <v>20</v>
      </c>
      <c r="O7334" s="33" t="s">
        <v>11137</v>
      </c>
      <c r="P7334" s="33" t="s">
        <v>947</v>
      </c>
      <c r="Q7334" s="33" t="s">
        <v>29986</v>
      </c>
      <c r="R7334" s="39" t="s">
        <v>11138</v>
      </c>
      <c r="S7334" s="33" t="s">
        <v>509</v>
      </c>
      <c r="T7334" s="33" t="s">
        <v>21</v>
      </c>
      <c r="U7334" s="33" t="s">
        <v>26682</v>
      </c>
      <c r="AA7334" s="33" t="s">
        <v>42844</v>
      </c>
      <c r="AB7334" s="33">
        <v>1116</v>
      </c>
      <c r="AC7334" s="103">
        <v>13902</v>
      </c>
    </row>
    <row r="7335" spans="1:29" ht="13" customHeight="1" x14ac:dyDescent="0.2">
      <c r="A7335" s="33" t="s">
        <v>11145</v>
      </c>
      <c r="B7335" s="33">
        <v>33</v>
      </c>
      <c r="C7335" s="33" t="s">
        <v>13</v>
      </c>
      <c r="D7335" s="33" t="s">
        <v>78</v>
      </c>
      <c r="E7335" s="33" t="s">
        <v>11146</v>
      </c>
      <c r="F7335" s="94">
        <v>41641</v>
      </c>
      <c r="G7335" s="33" t="s">
        <v>11147</v>
      </c>
      <c r="H7335" s="33" t="s">
        <v>11148</v>
      </c>
      <c r="I7335" s="33" t="s">
        <v>55</v>
      </c>
      <c r="J7335" s="62" t="s">
        <v>11149</v>
      </c>
      <c r="K7335" s="33" t="s">
        <v>11150</v>
      </c>
      <c r="L7335" s="33" t="s">
        <v>11151</v>
      </c>
      <c r="M7335" s="1" t="s">
        <v>48640</v>
      </c>
      <c r="N7335" s="33" t="s">
        <v>20</v>
      </c>
      <c r="O7335" s="33" t="s">
        <v>11152</v>
      </c>
      <c r="P7335" s="33" t="s">
        <v>504</v>
      </c>
      <c r="Q7335" s="33" t="s">
        <v>29986</v>
      </c>
      <c r="R7335" s="39" t="str">
        <f>HYPERLINK("http://www.nwfdailynews.com/local/suspect-killed-officers-shot-in-crestview-incident-1.257150","http://www.nwfdailynews.com/local/suspect-killed-officers-shot-in-crestview-incident-1.257150")</f>
        <v>http://www.nwfdailynews.com/local/suspect-killed-officers-shot-in-crestview-incident-1.257150</v>
      </c>
      <c r="S7335" s="33" t="s">
        <v>93</v>
      </c>
      <c r="T7335" s="33" t="s">
        <v>21</v>
      </c>
      <c r="U7335" s="33" t="s">
        <v>26689</v>
      </c>
      <c r="AA7335" s="33" t="s">
        <v>42842</v>
      </c>
      <c r="AB7335" s="33">
        <v>1109</v>
      </c>
      <c r="AC7335" s="103">
        <v>13898</v>
      </c>
    </row>
    <row r="7336" spans="1:29" ht="13" customHeight="1" x14ac:dyDescent="0.2">
      <c r="A7336" s="33" t="s">
        <v>11153</v>
      </c>
      <c r="B7336" s="33">
        <v>47</v>
      </c>
      <c r="C7336" s="33" t="s">
        <v>13</v>
      </c>
      <c r="D7336" s="33" t="s">
        <v>30</v>
      </c>
      <c r="E7336" s="33" t="s">
        <v>11154</v>
      </c>
      <c r="F7336" s="94">
        <v>41641</v>
      </c>
      <c r="G7336" s="33" t="s">
        <v>11155</v>
      </c>
      <c r="H7336" s="33" t="s">
        <v>265</v>
      </c>
      <c r="I7336" s="33" t="s">
        <v>66</v>
      </c>
      <c r="J7336" s="62" t="s">
        <v>11156</v>
      </c>
      <c r="K7336" s="33" t="s">
        <v>265</v>
      </c>
      <c r="L7336" s="33" t="s">
        <v>266</v>
      </c>
      <c r="M7336" s="1" t="s">
        <v>46483</v>
      </c>
      <c r="N7336" s="33" t="s">
        <v>20</v>
      </c>
      <c r="O7336" s="33" t="s">
        <v>11157</v>
      </c>
      <c r="P7336" s="33" t="s">
        <v>504</v>
      </c>
      <c r="Q7336" s="33" t="s">
        <v>29986</v>
      </c>
      <c r="R7336" s="39" t="s">
        <v>11158</v>
      </c>
      <c r="S7336" s="33" t="s">
        <v>901</v>
      </c>
      <c r="T7336" s="33" t="s">
        <v>21</v>
      </c>
      <c r="U7336" s="33" t="s">
        <v>26689</v>
      </c>
      <c r="AA7336" s="33" t="s">
        <v>42842</v>
      </c>
      <c r="AB7336" s="33">
        <v>1110</v>
      </c>
      <c r="AC7336" s="103">
        <v>13899</v>
      </c>
    </row>
    <row r="7337" spans="1:29" ht="13" customHeight="1" x14ac:dyDescent="0.2">
      <c r="A7337" s="33" t="s">
        <v>11159</v>
      </c>
      <c r="B7337" s="33">
        <v>35</v>
      </c>
      <c r="C7337" s="33" t="s">
        <v>13</v>
      </c>
      <c r="D7337" s="33" t="s">
        <v>30</v>
      </c>
      <c r="F7337" s="94">
        <v>41641</v>
      </c>
      <c r="G7337" s="33" t="s">
        <v>11160</v>
      </c>
      <c r="H7337" s="33" t="s">
        <v>11161</v>
      </c>
      <c r="I7337" s="33" t="s">
        <v>66</v>
      </c>
      <c r="J7337" s="62" t="s">
        <v>11162</v>
      </c>
      <c r="K7337" s="33" t="s">
        <v>11163</v>
      </c>
      <c r="L7337" s="33" t="s">
        <v>4345</v>
      </c>
      <c r="M7337" s="1" t="s">
        <v>46425</v>
      </c>
      <c r="N7337" s="33" t="s">
        <v>20</v>
      </c>
      <c r="O7337" s="33" t="s">
        <v>11164</v>
      </c>
      <c r="P7337" s="33" t="s">
        <v>26668</v>
      </c>
      <c r="Q7337" s="33" t="s">
        <v>26673</v>
      </c>
      <c r="R7337" s="39" t="s">
        <v>11165</v>
      </c>
      <c r="S7337" s="33" t="s">
        <v>93</v>
      </c>
      <c r="T7337" s="33" t="s">
        <v>45897</v>
      </c>
      <c r="U7337" s="51" t="s">
        <v>49804</v>
      </c>
      <c r="Z7337" s="33" t="s">
        <v>42353</v>
      </c>
      <c r="AA7337" s="33" t="s">
        <v>42843</v>
      </c>
      <c r="AB7337" s="33">
        <v>1111</v>
      </c>
      <c r="AC7337" s="103">
        <v>13897</v>
      </c>
    </row>
    <row r="7338" spans="1:29" ht="13" customHeight="1" x14ac:dyDescent="0.2">
      <c r="A7338" s="33" t="s">
        <v>11174</v>
      </c>
      <c r="B7338" s="33">
        <v>33</v>
      </c>
      <c r="C7338" s="33" t="s">
        <v>13</v>
      </c>
      <c r="D7338" s="33" t="s">
        <v>30</v>
      </c>
      <c r="F7338" s="94">
        <v>41640</v>
      </c>
      <c r="G7338" s="33" t="s">
        <v>11175</v>
      </c>
      <c r="H7338" s="33" t="s">
        <v>8070</v>
      </c>
      <c r="I7338" s="33" t="s">
        <v>366</v>
      </c>
      <c r="J7338" s="62" t="s">
        <v>11176</v>
      </c>
      <c r="K7338" s="33" t="s">
        <v>11177</v>
      </c>
      <c r="L7338" s="33" t="s">
        <v>16345</v>
      </c>
      <c r="M7338" s="1" t="s">
        <v>48641</v>
      </c>
      <c r="N7338" s="33" t="s">
        <v>20</v>
      </c>
      <c r="O7338" s="33" t="s">
        <v>11178</v>
      </c>
      <c r="P7338" s="33" t="s">
        <v>22</v>
      </c>
      <c r="Q7338" s="33" t="s">
        <v>29986</v>
      </c>
      <c r="R7338" s="39" t="s">
        <v>11179</v>
      </c>
      <c r="S7338" s="33" t="s">
        <v>93</v>
      </c>
      <c r="T7338" s="33" t="s">
        <v>21</v>
      </c>
      <c r="U7338" s="33" t="s">
        <v>26689</v>
      </c>
      <c r="AA7338" s="33" t="s">
        <v>42843</v>
      </c>
      <c r="AB7338" s="33">
        <v>1107</v>
      </c>
      <c r="AC7338" s="103">
        <v>13895</v>
      </c>
    </row>
    <row r="7339" spans="1:29" ht="13" customHeight="1" x14ac:dyDescent="0.2">
      <c r="A7339" s="33" t="s">
        <v>11166</v>
      </c>
      <c r="B7339" s="33">
        <v>20</v>
      </c>
      <c r="C7339" s="33" t="s">
        <v>13</v>
      </c>
      <c r="D7339" s="33" t="s">
        <v>78</v>
      </c>
      <c r="E7339" s="33" t="s">
        <v>11167</v>
      </c>
      <c r="F7339" s="94">
        <v>41640</v>
      </c>
      <c r="G7339" s="33" t="s">
        <v>11168</v>
      </c>
      <c r="H7339" s="33" t="s">
        <v>11169</v>
      </c>
      <c r="I7339" s="33" t="s">
        <v>50</v>
      </c>
      <c r="J7339" s="62" t="s">
        <v>11170</v>
      </c>
      <c r="K7339" s="33" t="s">
        <v>1054</v>
      </c>
      <c r="L7339" s="33" t="s">
        <v>11171</v>
      </c>
      <c r="M7339" s="1" t="s">
        <v>48642</v>
      </c>
      <c r="N7339" s="33" t="s">
        <v>20</v>
      </c>
      <c r="O7339" s="33" t="s">
        <v>11172</v>
      </c>
      <c r="P7339" s="33" t="s">
        <v>947</v>
      </c>
      <c r="Q7339" s="33" t="s">
        <v>29986</v>
      </c>
      <c r="R7339" s="39" t="s">
        <v>11173</v>
      </c>
      <c r="S7339" s="33" t="s">
        <v>93</v>
      </c>
      <c r="T7339" s="33" t="s">
        <v>28</v>
      </c>
      <c r="U7339" s="33" t="s">
        <v>26487</v>
      </c>
      <c r="AA7339" s="33" t="s">
        <v>42844</v>
      </c>
      <c r="AB7339" s="33">
        <v>1108</v>
      </c>
      <c r="AC7339" s="103">
        <v>13896</v>
      </c>
    </row>
    <row r="7340" spans="1:29" ht="13" customHeight="1" x14ac:dyDescent="0.2">
      <c r="A7340" s="33" t="s">
        <v>11185</v>
      </c>
      <c r="B7340" s="91">
        <v>20</v>
      </c>
      <c r="C7340" s="33" t="s">
        <v>13</v>
      </c>
      <c r="D7340" s="33" t="s">
        <v>78</v>
      </c>
      <c r="F7340" s="94">
        <v>41639</v>
      </c>
      <c r="G7340" s="33" t="s">
        <v>11186</v>
      </c>
      <c r="H7340" s="33" t="s">
        <v>725</v>
      </c>
      <c r="I7340" s="33" t="s">
        <v>38</v>
      </c>
      <c r="J7340" s="62" t="s">
        <v>11187</v>
      </c>
      <c r="K7340" s="33" t="s">
        <v>725</v>
      </c>
      <c r="L7340" s="33" t="s">
        <v>5447</v>
      </c>
      <c r="M7340" s="1" t="s">
        <v>47072</v>
      </c>
      <c r="N7340" s="33" t="s">
        <v>20</v>
      </c>
      <c r="O7340" s="33" t="s">
        <v>11188</v>
      </c>
      <c r="P7340" s="33" t="s">
        <v>22</v>
      </c>
      <c r="Q7340" s="33" t="s">
        <v>29986</v>
      </c>
      <c r="R7340" s="39" t="s">
        <v>11189</v>
      </c>
      <c r="S7340" s="33" t="s">
        <v>93</v>
      </c>
      <c r="T7340" s="33" t="s">
        <v>21</v>
      </c>
      <c r="U7340" s="33" t="s">
        <v>26689</v>
      </c>
      <c r="AA7340" s="33" t="s">
        <v>42844</v>
      </c>
      <c r="AB7340" s="33">
        <v>1105</v>
      </c>
      <c r="AC7340" s="103">
        <v>13890</v>
      </c>
    </row>
    <row r="7341" spans="1:29" ht="13" customHeight="1" x14ac:dyDescent="0.2">
      <c r="A7341" s="33" t="s">
        <v>11180</v>
      </c>
      <c r="B7341" s="33">
        <v>34</v>
      </c>
      <c r="C7341" s="33" t="s">
        <v>13</v>
      </c>
      <c r="D7341" s="33" t="s">
        <v>78</v>
      </c>
      <c r="E7341" s="33" t="s">
        <v>11181</v>
      </c>
      <c r="F7341" s="94">
        <v>41639</v>
      </c>
      <c r="G7341" s="33" t="s">
        <v>11182</v>
      </c>
      <c r="H7341" s="33" t="s">
        <v>1191</v>
      </c>
      <c r="I7341" s="33" t="s">
        <v>337</v>
      </c>
      <c r="J7341" s="62" t="s">
        <v>11183</v>
      </c>
      <c r="K7341" s="33" t="s">
        <v>1200</v>
      </c>
      <c r="L7341" s="33" t="s">
        <v>1201</v>
      </c>
      <c r="M7341" s="1" t="s">
        <v>48643</v>
      </c>
      <c r="N7341" s="33" t="s">
        <v>20</v>
      </c>
      <c r="O7341" s="33" t="s">
        <v>11184</v>
      </c>
      <c r="P7341" s="33" t="s">
        <v>947</v>
      </c>
      <c r="Q7341" s="33" t="s">
        <v>29986</v>
      </c>
      <c r="R7341" s="39" t="str">
        <f>HYPERLINK("http://www.wilsontimes.com/News/Feature/Story/28048226---Deputies--Man-fatally-shot-after-killing-2","http://www.wilsontimes.com/News/Feature/Story/28048226---Deputies--Man-fatally-shot-after-killing-2")</f>
        <v>http://www.wilsontimes.com/News/Feature/Story/28048226---Deputies--Man-fatally-shot-after-killing-2</v>
      </c>
      <c r="S7341" s="33" t="s">
        <v>22</v>
      </c>
      <c r="T7341" s="33" t="s">
        <v>350</v>
      </c>
      <c r="U7341" s="33" t="s">
        <v>26775</v>
      </c>
      <c r="AA7341" s="33" t="s">
        <v>42843</v>
      </c>
      <c r="AB7341" s="33">
        <v>1106</v>
      </c>
      <c r="AC7341" s="103">
        <v>13889</v>
      </c>
    </row>
    <row r="7342" spans="1:29" ht="13" customHeight="1" x14ac:dyDescent="0.2">
      <c r="A7342" s="1" t="s">
        <v>11190</v>
      </c>
      <c r="B7342" s="33">
        <v>54</v>
      </c>
      <c r="C7342" s="33" t="s">
        <v>13</v>
      </c>
      <c r="D7342" s="1" t="s">
        <v>23</v>
      </c>
      <c r="F7342" s="94">
        <v>41638</v>
      </c>
      <c r="G7342" s="33" t="s">
        <v>11191</v>
      </c>
      <c r="H7342" s="33" t="s">
        <v>11192</v>
      </c>
      <c r="I7342" s="33" t="s">
        <v>281</v>
      </c>
      <c r="J7342" s="62" t="s">
        <v>11193</v>
      </c>
      <c r="K7342" s="33" t="s">
        <v>368</v>
      </c>
      <c r="L7342" s="33" t="s">
        <v>11194</v>
      </c>
      <c r="M7342" s="1" t="s">
        <v>46212</v>
      </c>
      <c r="N7342" s="33" t="s">
        <v>20</v>
      </c>
      <c r="O7342" s="33" t="s">
        <v>11195</v>
      </c>
      <c r="P7342" s="33" t="s">
        <v>947</v>
      </c>
      <c r="Q7342" s="33" t="s">
        <v>29986</v>
      </c>
      <c r="R7342" s="39" t="s">
        <v>11196</v>
      </c>
      <c r="S7342" s="33" t="s">
        <v>22</v>
      </c>
      <c r="T7342" s="33" t="s">
        <v>21</v>
      </c>
      <c r="U7342" s="33" t="s">
        <v>26682</v>
      </c>
      <c r="AA7342" s="33" t="s">
        <v>42844</v>
      </c>
      <c r="AB7342" s="33">
        <v>1104</v>
      </c>
      <c r="AC7342" s="103">
        <v>13885</v>
      </c>
    </row>
    <row r="7343" spans="1:29" ht="13" customHeight="1" x14ac:dyDescent="0.2">
      <c r="A7343" s="1" t="s">
        <v>11222</v>
      </c>
      <c r="B7343" s="33">
        <v>30</v>
      </c>
      <c r="C7343" s="33" t="s">
        <v>13</v>
      </c>
      <c r="D7343" s="1" t="s">
        <v>23</v>
      </c>
      <c r="F7343" s="94">
        <v>41637</v>
      </c>
      <c r="G7343" s="33" t="s">
        <v>11223</v>
      </c>
      <c r="H7343" s="33" t="s">
        <v>612</v>
      </c>
      <c r="I7343" s="33" t="s">
        <v>62</v>
      </c>
      <c r="J7343" s="62" t="s">
        <v>11224</v>
      </c>
      <c r="K7343" s="33" t="s">
        <v>195</v>
      </c>
      <c r="L7343" s="33" t="s">
        <v>614</v>
      </c>
      <c r="M7343" s="1" t="s">
        <v>48644</v>
      </c>
      <c r="N7343" s="33" t="s">
        <v>20</v>
      </c>
      <c r="O7343" s="33" t="s">
        <v>11225</v>
      </c>
      <c r="P7343" s="33" t="s">
        <v>947</v>
      </c>
      <c r="Q7343" s="33" t="s">
        <v>29986</v>
      </c>
      <c r="R7343" s="39" t="s">
        <v>11226</v>
      </c>
      <c r="S7343" s="33" t="s">
        <v>93</v>
      </c>
      <c r="T7343" s="33" t="s">
        <v>21</v>
      </c>
      <c r="U7343" s="33" t="s">
        <v>26689</v>
      </c>
      <c r="AA7343" s="33" t="s">
        <v>42844</v>
      </c>
      <c r="AB7343" s="33">
        <v>1097</v>
      </c>
      <c r="AC7343" s="103">
        <v>13879</v>
      </c>
    </row>
    <row r="7344" spans="1:29" ht="13" customHeight="1" x14ac:dyDescent="0.2">
      <c r="A7344" s="33" t="s">
        <v>11242</v>
      </c>
      <c r="B7344" s="33">
        <v>31</v>
      </c>
      <c r="C7344" s="33" t="s">
        <v>102</v>
      </c>
      <c r="D7344" s="33" t="s">
        <v>30</v>
      </c>
      <c r="F7344" s="94">
        <v>41637</v>
      </c>
      <c r="G7344" s="33" t="s">
        <v>22093</v>
      </c>
      <c r="H7344" s="33" t="s">
        <v>11243</v>
      </c>
      <c r="I7344" s="33" t="s">
        <v>38</v>
      </c>
      <c r="J7344" s="62" t="s">
        <v>11244</v>
      </c>
      <c r="K7344" s="33" t="s">
        <v>629</v>
      </c>
      <c r="L7344" s="33" t="s">
        <v>690</v>
      </c>
      <c r="M7344" s="1" t="s">
        <v>45952</v>
      </c>
      <c r="N7344" s="33" t="s">
        <v>20</v>
      </c>
      <c r="O7344" s="33" t="s">
        <v>36722</v>
      </c>
      <c r="P7344" s="33" t="s">
        <v>947</v>
      </c>
      <c r="Q7344" s="33" t="s">
        <v>29986</v>
      </c>
      <c r="R7344" s="39" t="s">
        <v>11245</v>
      </c>
      <c r="S7344" s="33" t="s">
        <v>22</v>
      </c>
      <c r="T7344" s="33" t="s">
        <v>21</v>
      </c>
      <c r="U7344" s="33" t="s">
        <v>26682</v>
      </c>
      <c r="AA7344" s="33" t="s">
        <v>42844</v>
      </c>
      <c r="AB7344" s="33">
        <v>1100</v>
      </c>
      <c r="AC7344" s="103">
        <v>13883</v>
      </c>
    </row>
    <row r="7345" spans="1:29" ht="13" customHeight="1" x14ac:dyDescent="0.2">
      <c r="A7345" s="33" t="s">
        <v>11235</v>
      </c>
      <c r="B7345" s="33">
        <v>44</v>
      </c>
      <c r="C7345" s="33" t="s">
        <v>13</v>
      </c>
      <c r="D7345" s="33" t="s">
        <v>30</v>
      </c>
      <c r="E7345" s="33" t="s">
        <v>11236</v>
      </c>
      <c r="F7345" s="94">
        <v>41637</v>
      </c>
      <c r="G7345" s="33" t="s">
        <v>11237</v>
      </c>
      <c r="H7345" s="33" t="s">
        <v>11238</v>
      </c>
      <c r="I7345" s="33" t="s">
        <v>191</v>
      </c>
      <c r="J7345" s="62" t="s">
        <v>11239</v>
      </c>
      <c r="K7345" s="33" t="s">
        <v>933</v>
      </c>
      <c r="L7345" s="33" t="s">
        <v>2473</v>
      </c>
      <c r="M7345" s="1" t="s">
        <v>47837</v>
      </c>
      <c r="N7345" s="33" t="s">
        <v>20</v>
      </c>
      <c r="O7345" s="33" t="s">
        <v>11240</v>
      </c>
      <c r="P7345" s="33" t="s">
        <v>947</v>
      </c>
      <c r="Q7345" s="33" t="s">
        <v>29986</v>
      </c>
      <c r="R7345" s="39" t="s">
        <v>11241</v>
      </c>
      <c r="S7345" s="33" t="s">
        <v>22</v>
      </c>
      <c r="T7345" s="33" t="s">
        <v>21</v>
      </c>
      <c r="U7345" s="33" t="s">
        <v>26689</v>
      </c>
      <c r="AA7345" s="33" t="s">
        <v>42844</v>
      </c>
      <c r="AB7345" s="33">
        <v>1098</v>
      </c>
      <c r="AC7345" s="103">
        <v>13882</v>
      </c>
    </row>
    <row r="7346" spans="1:29" ht="13" customHeight="1" x14ac:dyDescent="0.2">
      <c r="A7346" s="33" t="s">
        <v>11197</v>
      </c>
      <c r="B7346" s="33">
        <v>45</v>
      </c>
      <c r="C7346" s="33" t="s">
        <v>13</v>
      </c>
      <c r="D7346" s="33" t="s">
        <v>14</v>
      </c>
      <c r="F7346" s="94">
        <v>41637</v>
      </c>
      <c r="G7346" s="33" t="s">
        <v>22092</v>
      </c>
      <c r="H7346" s="33" t="s">
        <v>628</v>
      </c>
      <c r="I7346" s="33" t="s">
        <v>38</v>
      </c>
      <c r="J7346" s="62" t="s">
        <v>7354</v>
      </c>
      <c r="K7346" s="33" t="s">
        <v>629</v>
      </c>
      <c r="L7346" s="33" t="s">
        <v>630</v>
      </c>
      <c r="M7346" s="1" t="s">
        <v>46534</v>
      </c>
      <c r="N7346" s="33" t="s">
        <v>20</v>
      </c>
      <c r="O7346" s="33" t="s">
        <v>11198</v>
      </c>
      <c r="P7346" s="33" t="s">
        <v>947</v>
      </c>
      <c r="Q7346" s="33" t="s">
        <v>29986</v>
      </c>
      <c r="R7346" s="39" t="s">
        <v>11199</v>
      </c>
      <c r="S7346" s="33" t="s">
        <v>22</v>
      </c>
      <c r="T7346" s="33" t="s">
        <v>21</v>
      </c>
      <c r="U7346" s="33" t="s">
        <v>26689</v>
      </c>
      <c r="AA7346" s="33" t="s">
        <v>42844</v>
      </c>
      <c r="AB7346" s="33">
        <v>1096</v>
      </c>
      <c r="AC7346" s="103">
        <v>13881</v>
      </c>
    </row>
    <row r="7347" spans="1:29" ht="13" customHeight="1" x14ac:dyDescent="0.2">
      <c r="A7347" s="33" t="s">
        <v>11227</v>
      </c>
      <c r="B7347" s="33">
        <v>51</v>
      </c>
      <c r="C7347" s="33" t="s">
        <v>13</v>
      </c>
      <c r="D7347" s="33" t="s">
        <v>30</v>
      </c>
      <c r="E7347" s="33" t="s">
        <v>11228</v>
      </c>
      <c r="F7347" s="94">
        <v>41637</v>
      </c>
      <c r="G7347" s="33" t="s">
        <v>11229</v>
      </c>
      <c r="H7347" s="33" t="s">
        <v>11230</v>
      </c>
      <c r="I7347" s="33" t="s">
        <v>337</v>
      </c>
      <c r="J7347" s="62" t="s">
        <v>11231</v>
      </c>
      <c r="K7347" s="33" t="s">
        <v>11232</v>
      </c>
      <c r="L7347" s="33" t="s">
        <v>36357</v>
      </c>
      <c r="M7347" s="1" t="s">
        <v>47191</v>
      </c>
      <c r="N7347" s="33" t="s">
        <v>20</v>
      </c>
      <c r="O7347" s="33" t="s">
        <v>11233</v>
      </c>
      <c r="P7347" s="33" t="s">
        <v>947</v>
      </c>
      <c r="Q7347" s="33" t="s">
        <v>29986</v>
      </c>
      <c r="R7347" s="39" t="s">
        <v>11234</v>
      </c>
      <c r="S7347" s="33" t="s">
        <v>93</v>
      </c>
      <c r="T7347" s="33" t="s">
        <v>21</v>
      </c>
      <c r="U7347" s="33" t="s">
        <v>26689</v>
      </c>
      <c r="AA7347" s="33" t="s">
        <v>42843</v>
      </c>
      <c r="AB7347" s="33">
        <v>1099</v>
      </c>
      <c r="AC7347" s="103">
        <v>13877</v>
      </c>
    </row>
    <row r="7348" spans="1:29" ht="13" customHeight="1" x14ac:dyDescent="0.2">
      <c r="A7348" s="1" t="s">
        <v>11217</v>
      </c>
      <c r="B7348" s="33">
        <v>22</v>
      </c>
      <c r="C7348" s="33" t="s">
        <v>13</v>
      </c>
      <c r="D7348" s="1" t="s">
        <v>23</v>
      </c>
      <c r="F7348" s="94">
        <v>41637</v>
      </c>
      <c r="G7348" s="33" t="s">
        <v>11218</v>
      </c>
      <c r="H7348" s="33" t="s">
        <v>10605</v>
      </c>
      <c r="I7348" s="33" t="s">
        <v>18</v>
      </c>
      <c r="J7348" s="62" t="s">
        <v>10606</v>
      </c>
      <c r="K7348" s="33" t="s">
        <v>2150</v>
      </c>
      <c r="L7348" s="33" t="s">
        <v>11219</v>
      </c>
      <c r="M7348" s="1" t="s">
        <v>48645</v>
      </c>
      <c r="N7348" s="33" t="s">
        <v>20</v>
      </c>
      <c r="O7348" s="33" t="s">
        <v>11220</v>
      </c>
      <c r="P7348" s="33" t="s">
        <v>947</v>
      </c>
      <c r="Q7348" s="33" t="s">
        <v>29986</v>
      </c>
      <c r="R7348" s="39" t="s">
        <v>11221</v>
      </c>
      <c r="S7348" s="33" t="s">
        <v>22</v>
      </c>
      <c r="T7348" s="33" t="s">
        <v>45897</v>
      </c>
      <c r="U7348" s="51" t="s">
        <v>39851</v>
      </c>
      <c r="AA7348" s="33" t="s">
        <v>42844</v>
      </c>
      <c r="AB7348" s="33">
        <v>1101</v>
      </c>
      <c r="AC7348" s="103">
        <v>13880</v>
      </c>
    </row>
    <row r="7349" spans="1:29" ht="13" customHeight="1" x14ac:dyDescent="0.2">
      <c r="A7349" s="33" t="s">
        <v>11208</v>
      </c>
      <c r="B7349" s="33">
        <v>34</v>
      </c>
      <c r="C7349" s="33" t="s">
        <v>13</v>
      </c>
      <c r="D7349" s="33" t="s">
        <v>78</v>
      </c>
      <c r="E7349" s="33" t="s">
        <v>11209</v>
      </c>
      <c r="F7349" s="94">
        <v>41637</v>
      </c>
      <c r="G7349" s="33" t="s">
        <v>11210</v>
      </c>
      <c r="H7349" s="33" t="s">
        <v>11211</v>
      </c>
      <c r="I7349" s="33" t="s">
        <v>18</v>
      </c>
      <c r="J7349" s="62" t="s">
        <v>11212</v>
      </c>
      <c r="K7349" s="33" t="s">
        <v>11213</v>
      </c>
      <c r="L7349" s="33" t="s">
        <v>11214</v>
      </c>
      <c r="M7349" s="1" t="s">
        <v>47559</v>
      </c>
      <c r="N7349" s="33" t="s">
        <v>20</v>
      </c>
      <c r="O7349" s="33" t="s">
        <v>11215</v>
      </c>
      <c r="P7349" s="33" t="s">
        <v>27672</v>
      </c>
      <c r="Q7349" s="33" t="s">
        <v>1081</v>
      </c>
      <c r="R7349" s="39" t="s">
        <v>11216</v>
      </c>
      <c r="S7349" s="33" t="s">
        <v>93</v>
      </c>
      <c r="T7349" s="33" t="s">
        <v>45897</v>
      </c>
      <c r="U7349" s="51" t="s">
        <v>49804</v>
      </c>
      <c r="Z7349" s="33" t="s">
        <v>42353</v>
      </c>
      <c r="AA7349" s="33" t="s">
        <v>42843</v>
      </c>
      <c r="AB7349" s="33">
        <v>1102</v>
      </c>
      <c r="AC7349" s="103">
        <v>13878</v>
      </c>
    </row>
    <row r="7350" spans="1:29" ht="13" customHeight="1" x14ac:dyDescent="0.2">
      <c r="A7350" s="33" t="s">
        <v>11200</v>
      </c>
      <c r="B7350" s="33">
        <v>43</v>
      </c>
      <c r="C7350" s="33" t="s">
        <v>13</v>
      </c>
      <c r="D7350" s="33" t="s">
        <v>78</v>
      </c>
      <c r="E7350" s="33" t="s">
        <v>11201</v>
      </c>
      <c r="F7350" s="94">
        <v>41637</v>
      </c>
      <c r="G7350" s="33" t="s">
        <v>11202</v>
      </c>
      <c r="H7350" s="33" t="s">
        <v>11203</v>
      </c>
      <c r="I7350" s="33" t="s">
        <v>373</v>
      </c>
      <c r="J7350" s="62" t="s">
        <v>11204</v>
      </c>
      <c r="K7350" s="33" t="s">
        <v>4170</v>
      </c>
      <c r="L7350" s="33" t="s">
        <v>11205</v>
      </c>
      <c r="M7350" s="1" t="s">
        <v>47282</v>
      </c>
      <c r="N7350" s="33" t="s">
        <v>20</v>
      </c>
      <c r="O7350" s="33" t="s">
        <v>11206</v>
      </c>
      <c r="P7350" s="33" t="s">
        <v>947</v>
      </c>
      <c r="Q7350" s="33" t="s">
        <v>29986</v>
      </c>
      <c r="R7350" s="39" t="s">
        <v>11207</v>
      </c>
      <c r="S7350" s="33" t="s">
        <v>93</v>
      </c>
      <c r="T7350" s="33" t="s">
        <v>350</v>
      </c>
      <c r="U7350" s="33" t="s">
        <v>42859</v>
      </c>
      <c r="AA7350" s="33" t="s">
        <v>42844</v>
      </c>
      <c r="AB7350" s="33">
        <v>1103</v>
      </c>
      <c r="AC7350" s="103">
        <v>13884</v>
      </c>
    </row>
    <row r="7351" spans="1:29" ht="13" customHeight="1" x14ac:dyDescent="0.2">
      <c r="A7351" s="33" t="s">
        <v>11246</v>
      </c>
      <c r="B7351" s="33">
        <v>24</v>
      </c>
      <c r="C7351" s="33" t="s">
        <v>13</v>
      </c>
      <c r="D7351" s="33" t="s">
        <v>78</v>
      </c>
      <c r="E7351" s="33" t="s">
        <v>11247</v>
      </c>
      <c r="F7351" s="94">
        <v>41636</v>
      </c>
      <c r="G7351" s="33" t="s">
        <v>11248</v>
      </c>
      <c r="H7351" s="33" t="s">
        <v>3097</v>
      </c>
      <c r="I7351" s="33" t="s">
        <v>55</v>
      </c>
      <c r="J7351" s="62" t="s">
        <v>3098</v>
      </c>
      <c r="K7351" s="33" t="s">
        <v>1942</v>
      </c>
      <c r="L7351" s="33" t="s">
        <v>962</v>
      </c>
      <c r="M7351" s="1" t="s">
        <v>46778</v>
      </c>
      <c r="N7351" s="33" t="s">
        <v>20</v>
      </c>
      <c r="O7351" s="33" t="s">
        <v>11249</v>
      </c>
      <c r="P7351" s="33" t="s">
        <v>947</v>
      </c>
      <c r="Q7351" s="33" t="s">
        <v>29986</v>
      </c>
      <c r="R7351" s="39" t="s">
        <v>11250</v>
      </c>
      <c r="S7351" s="33" t="s">
        <v>93</v>
      </c>
      <c r="T7351" s="33" t="s">
        <v>21</v>
      </c>
      <c r="U7351" s="33" t="s">
        <v>26689</v>
      </c>
      <c r="AA7351" s="33" t="s">
        <v>42843</v>
      </c>
      <c r="AB7351" s="33">
        <v>1093</v>
      </c>
      <c r="AC7351" s="103">
        <v>13875</v>
      </c>
    </row>
    <row r="7352" spans="1:29" ht="13" customHeight="1" x14ac:dyDescent="0.2">
      <c r="A7352" s="33" t="s">
        <v>11254</v>
      </c>
      <c r="B7352" s="33">
        <v>25</v>
      </c>
      <c r="C7352" s="33" t="s">
        <v>13</v>
      </c>
      <c r="D7352" s="33" t="s">
        <v>41</v>
      </c>
      <c r="F7352" s="94">
        <v>41636</v>
      </c>
      <c r="G7352" s="33" t="s">
        <v>11255</v>
      </c>
      <c r="H7352" s="33" t="s">
        <v>581</v>
      </c>
      <c r="I7352" s="33" t="s">
        <v>111</v>
      </c>
      <c r="J7352" s="62" t="s">
        <v>4241</v>
      </c>
      <c r="K7352" s="33" t="s">
        <v>582</v>
      </c>
      <c r="L7352" s="33" t="s">
        <v>583</v>
      </c>
      <c r="M7352" s="1" t="s">
        <v>45935</v>
      </c>
      <c r="N7352" s="33" t="s">
        <v>20</v>
      </c>
      <c r="O7352" s="33" t="s">
        <v>11256</v>
      </c>
      <c r="P7352" s="33" t="s">
        <v>947</v>
      </c>
      <c r="Q7352" s="33" t="s">
        <v>29986</v>
      </c>
      <c r="R7352" s="39" t="s">
        <v>11257</v>
      </c>
      <c r="S7352" s="33" t="s">
        <v>93</v>
      </c>
      <c r="T7352" s="33" t="s">
        <v>21</v>
      </c>
      <c r="U7352" s="33" t="s">
        <v>26689</v>
      </c>
      <c r="AA7352" s="33" t="s">
        <v>42844</v>
      </c>
      <c r="AB7352" s="33">
        <v>1094</v>
      </c>
      <c r="AC7352" s="103">
        <v>13874</v>
      </c>
    </row>
    <row r="7353" spans="1:29" ht="13" customHeight="1" x14ac:dyDescent="0.2">
      <c r="A7353" s="33" t="s">
        <v>11251</v>
      </c>
      <c r="B7353" s="33">
        <v>37</v>
      </c>
      <c r="C7353" s="33" t="s">
        <v>13</v>
      </c>
      <c r="D7353" s="33" t="s">
        <v>78</v>
      </c>
      <c r="F7353" s="94">
        <v>41636</v>
      </c>
      <c r="G7353" s="33" t="s">
        <v>36723</v>
      </c>
      <c r="H7353" s="33" t="s">
        <v>671</v>
      </c>
      <c r="I7353" s="33" t="s">
        <v>66</v>
      </c>
      <c r="K7353" s="33" t="s">
        <v>512</v>
      </c>
      <c r="L7353" s="33" t="s">
        <v>11252</v>
      </c>
      <c r="M7353" s="1" t="s">
        <v>48646</v>
      </c>
      <c r="N7353" s="33" t="s">
        <v>20</v>
      </c>
      <c r="Q7353" s="33" t="s">
        <v>29986</v>
      </c>
      <c r="R7353" s="39" t="s">
        <v>11253</v>
      </c>
      <c r="S7353" s="33" t="s">
        <v>22</v>
      </c>
      <c r="T7353" s="33" t="s">
        <v>350</v>
      </c>
      <c r="U7353" s="33" t="s">
        <v>26775</v>
      </c>
      <c r="AA7353" s="33" t="s">
        <v>49699</v>
      </c>
      <c r="AB7353" s="33">
        <v>1095</v>
      </c>
      <c r="AC7353" s="103"/>
    </row>
    <row r="7354" spans="1:29" ht="13" customHeight="1" x14ac:dyDescent="0.2">
      <c r="A7354" s="1" t="s">
        <v>11261</v>
      </c>
      <c r="B7354" s="33">
        <v>30</v>
      </c>
      <c r="C7354" s="33" t="s">
        <v>13</v>
      </c>
      <c r="D7354" s="1" t="s">
        <v>23</v>
      </c>
      <c r="F7354" s="94">
        <v>41635</v>
      </c>
      <c r="G7354" s="33" t="s">
        <v>22094</v>
      </c>
      <c r="H7354" s="33" t="s">
        <v>5748</v>
      </c>
      <c r="I7354" s="33" t="s">
        <v>159</v>
      </c>
      <c r="J7354" s="62" t="s">
        <v>11262</v>
      </c>
      <c r="K7354" s="33" t="s">
        <v>3039</v>
      </c>
      <c r="L7354" s="33" t="s">
        <v>3040</v>
      </c>
      <c r="M7354" s="1" t="s">
        <v>45915</v>
      </c>
      <c r="N7354" s="33" t="s">
        <v>20</v>
      </c>
      <c r="O7354" s="33" t="s">
        <v>11263</v>
      </c>
      <c r="P7354" s="33" t="s">
        <v>947</v>
      </c>
      <c r="Q7354" s="33" t="s">
        <v>29986</v>
      </c>
      <c r="R7354" s="39" t="s">
        <v>11264</v>
      </c>
      <c r="S7354" s="33" t="s">
        <v>509</v>
      </c>
      <c r="T7354" s="33" t="s">
        <v>21</v>
      </c>
      <c r="U7354" s="33" t="s">
        <v>26689</v>
      </c>
      <c r="AA7354" s="33" t="s">
        <v>42844</v>
      </c>
      <c r="AB7354" s="33">
        <v>1089</v>
      </c>
      <c r="AC7354" s="103">
        <v>13873</v>
      </c>
    </row>
    <row r="7355" spans="1:29" ht="13" customHeight="1" x14ac:dyDescent="0.2">
      <c r="A7355" s="33" t="s">
        <v>11265</v>
      </c>
      <c r="B7355" s="33">
        <v>49</v>
      </c>
      <c r="C7355" s="33" t="s">
        <v>13</v>
      </c>
      <c r="D7355" s="33" t="s">
        <v>30</v>
      </c>
      <c r="E7355" s="33" t="s">
        <v>11266</v>
      </c>
      <c r="F7355" s="94">
        <v>41635</v>
      </c>
      <c r="G7355" s="33" t="s">
        <v>22095</v>
      </c>
      <c r="H7355" s="33" t="s">
        <v>11267</v>
      </c>
      <c r="I7355" s="33" t="s">
        <v>66</v>
      </c>
      <c r="J7355" s="62" t="s">
        <v>11268</v>
      </c>
      <c r="K7355" s="33" t="s">
        <v>67</v>
      </c>
      <c r="L7355" s="33" t="s">
        <v>11269</v>
      </c>
      <c r="M7355" s="1" t="s">
        <v>48647</v>
      </c>
      <c r="N7355" s="33" t="s">
        <v>20</v>
      </c>
      <c r="O7355" s="33" t="s">
        <v>11270</v>
      </c>
      <c r="P7355" s="33" t="s">
        <v>947</v>
      </c>
      <c r="Q7355" s="33" t="s">
        <v>29986</v>
      </c>
      <c r="R7355" s="39" t="s">
        <v>11271</v>
      </c>
      <c r="S7355" s="33" t="s">
        <v>509</v>
      </c>
      <c r="T7355" s="33" t="s">
        <v>21</v>
      </c>
      <c r="U7355" s="33" t="s">
        <v>26689</v>
      </c>
      <c r="AA7355" s="33" t="s">
        <v>42844</v>
      </c>
      <c r="AB7355" s="33">
        <v>1090</v>
      </c>
      <c r="AC7355" s="103">
        <v>13872</v>
      </c>
    </row>
    <row r="7356" spans="1:29" ht="13" customHeight="1" x14ac:dyDescent="0.2">
      <c r="A7356" s="33" t="s">
        <v>11258</v>
      </c>
      <c r="B7356" s="33">
        <v>22</v>
      </c>
      <c r="C7356" s="33" t="s">
        <v>13</v>
      </c>
      <c r="D7356" s="33" t="s">
        <v>78</v>
      </c>
      <c r="E7356" s="33" t="s">
        <v>11259</v>
      </c>
      <c r="F7356" s="94">
        <v>41635</v>
      </c>
      <c r="G7356" s="33" t="s">
        <v>22096</v>
      </c>
      <c r="H7356" s="33" t="s">
        <v>1024</v>
      </c>
      <c r="I7356" s="33" t="s">
        <v>366</v>
      </c>
      <c r="J7356" s="62" t="s">
        <v>10499</v>
      </c>
      <c r="K7356" s="33" t="s">
        <v>921</v>
      </c>
      <c r="L7356" s="33" t="s">
        <v>1898</v>
      </c>
      <c r="M7356" s="1" t="s">
        <v>45918</v>
      </c>
      <c r="N7356" s="33" t="s">
        <v>20</v>
      </c>
      <c r="O7356" s="33" t="s">
        <v>11260</v>
      </c>
      <c r="P7356" s="33" t="s">
        <v>947</v>
      </c>
      <c r="Q7356" s="33" t="s">
        <v>29986</v>
      </c>
      <c r="R735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56" s="33" t="s">
        <v>93</v>
      </c>
      <c r="T7356" s="33" t="s">
        <v>28</v>
      </c>
      <c r="U7356" s="33" t="s">
        <v>26487</v>
      </c>
      <c r="Z7356" s="33" t="s">
        <v>42353</v>
      </c>
      <c r="AA7356" s="33" t="s">
        <v>42844</v>
      </c>
      <c r="AB7356" s="33">
        <v>1091</v>
      </c>
      <c r="AC7356" s="104">
        <v>13871</v>
      </c>
    </row>
    <row r="7357" spans="1:29" ht="13" customHeight="1" x14ac:dyDescent="0.2">
      <c r="A7357" s="33" t="s">
        <v>11278</v>
      </c>
      <c r="B7357" s="33">
        <v>19</v>
      </c>
      <c r="C7357" s="33" t="s">
        <v>13</v>
      </c>
      <c r="D7357" s="33" t="s">
        <v>30</v>
      </c>
      <c r="E7357" s="33" t="s">
        <v>11279</v>
      </c>
      <c r="F7357" s="94">
        <v>41634</v>
      </c>
      <c r="G7357" s="33" t="s">
        <v>11280</v>
      </c>
      <c r="H7357" s="33" t="s">
        <v>11045</v>
      </c>
      <c r="I7357" s="33" t="s">
        <v>38</v>
      </c>
      <c r="J7357" s="62" t="s">
        <v>11281</v>
      </c>
      <c r="K7357" s="33" t="s">
        <v>91</v>
      </c>
      <c r="L7357" s="33" t="s">
        <v>11282</v>
      </c>
      <c r="M7357" s="1" t="s">
        <v>46188</v>
      </c>
      <c r="N7357" s="33" t="s">
        <v>20</v>
      </c>
      <c r="O7357" s="33" t="s">
        <v>11283</v>
      </c>
      <c r="P7357" s="33" t="s">
        <v>947</v>
      </c>
      <c r="Q7357" s="33" t="s">
        <v>29986</v>
      </c>
      <c r="R7357" s="39" t="s">
        <v>11284</v>
      </c>
      <c r="S7357" s="33" t="s">
        <v>93</v>
      </c>
      <c r="T7357" s="33" t="s">
        <v>21</v>
      </c>
      <c r="U7357" s="33" t="s">
        <v>26682</v>
      </c>
      <c r="AA7357" s="33" t="s">
        <v>42842</v>
      </c>
      <c r="AB7357" s="33">
        <v>1088</v>
      </c>
      <c r="AC7357" s="103">
        <v>13866</v>
      </c>
    </row>
    <row r="7358" spans="1:29" ht="13" customHeight="1" x14ac:dyDescent="0.2">
      <c r="A7358" s="33" t="s">
        <v>11272</v>
      </c>
      <c r="B7358" s="33">
        <v>44</v>
      </c>
      <c r="C7358" s="33" t="s">
        <v>13</v>
      </c>
      <c r="D7358" s="33" t="s">
        <v>78</v>
      </c>
      <c r="E7358" s="33" t="s">
        <v>11273</v>
      </c>
      <c r="F7358" s="94">
        <v>41634</v>
      </c>
      <c r="G7358" s="33" t="s">
        <v>11274</v>
      </c>
      <c r="H7358" s="33" t="s">
        <v>1711</v>
      </c>
      <c r="I7358" s="33" t="s">
        <v>392</v>
      </c>
      <c r="J7358" s="62" t="s">
        <v>11275</v>
      </c>
      <c r="K7358" s="33" t="s">
        <v>697</v>
      </c>
      <c r="L7358" s="33" t="s">
        <v>536</v>
      </c>
      <c r="M7358" s="1" t="s">
        <v>45963</v>
      </c>
      <c r="N7358" s="33" t="s">
        <v>20</v>
      </c>
      <c r="O7358" s="33" t="s">
        <v>11276</v>
      </c>
      <c r="P7358" s="33" t="s">
        <v>947</v>
      </c>
      <c r="Q7358" s="33" t="s">
        <v>29986</v>
      </c>
      <c r="R7358" s="39" t="s">
        <v>11277</v>
      </c>
      <c r="S7358" s="33" t="s">
        <v>93</v>
      </c>
      <c r="T7358" s="33" t="s">
        <v>21</v>
      </c>
      <c r="U7358" s="33" t="s">
        <v>26689</v>
      </c>
      <c r="AA7358" s="33" t="s">
        <v>42842</v>
      </c>
      <c r="AB7358" s="33">
        <v>1087</v>
      </c>
      <c r="AC7358" s="103">
        <v>13865</v>
      </c>
    </row>
    <row r="7359" spans="1:29" ht="13" customHeight="1" x14ac:dyDescent="0.2">
      <c r="A7359" s="33" t="s">
        <v>11285</v>
      </c>
      <c r="B7359" s="33">
        <v>16</v>
      </c>
      <c r="C7359" s="33" t="s">
        <v>13</v>
      </c>
      <c r="D7359" s="33" t="s">
        <v>30</v>
      </c>
      <c r="E7359" s="33" t="s">
        <v>11286</v>
      </c>
      <c r="F7359" s="94">
        <v>41633</v>
      </c>
      <c r="G7359" s="33" t="s">
        <v>11287</v>
      </c>
      <c r="H7359" s="33" t="s">
        <v>11288</v>
      </c>
      <c r="I7359" s="33" t="s">
        <v>66</v>
      </c>
      <c r="J7359" s="62" t="s">
        <v>11289</v>
      </c>
      <c r="K7359" s="33" t="s">
        <v>67</v>
      </c>
      <c r="L7359" s="33" t="s">
        <v>11290</v>
      </c>
      <c r="M7359" s="1" t="s">
        <v>46246</v>
      </c>
      <c r="N7359" s="33" t="s">
        <v>20</v>
      </c>
      <c r="O7359" s="33" t="s">
        <v>11291</v>
      </c>
      <c r="P7359" s="33" t="s">
        <v>504</v>
      </c>
      <c r="Q7359" s="33" t="s">
        <v>29986</v>
      </c>
      <c r="R7359" s="39" t="s">
        <v>11292</v>
      </c>
      <c r="S7359" s="33" t="s">
        <v>93</v>
      </c>
      <c r="T7359" s="33" t="s">
        <v>21</v>
      </c>
      <c r="U7359" s="33" t="s">
        <v>26689</v>
      </c>
      <c r="AA7359" s="33" t="s">
        <v>42844</v>
      </c>
      <c r="AB7359" s="33">
        <v>1086</v>
      </c>
      <c r="AC7359" s="103">
        <v>13862</v>
      </c>
    </row>
    <row r="7360" spans="1:29" ht="13" customHeight="1" x14ac:dyDescent="0.2">
      <c r="A7360" s="33" t="s">
        <v>11293</v>
      </c>
      <c r="B7360" s="33">
        <v>44</v>
      </c>
      <c r="C7360" s="33" t="s">
        <v>13</v>
      </c>
      <c r="D7360" s="33" t="s">
        <v>41</v>
      </c>
      <c r="E7360" s="33" t="s">
        <v>11294</v>
      </c>
      <c r="F7360" s="94">
        <v>41632</v>
      </c>
      <c r="G7360" s="33" t="s">
        <v>11295</v>
      </c>
      <c r="H7360" s="33" t="s">
        <v>11296</v>
      </c>
      <c r="I7360" s="33" t="s">
        <v>66</v>
      </c>
      <c r="J7360" s="62" t="s">
        <v>11297</v>
      </c>
      <c r="K7360" s="33" t="s">
        <v>11298</v>
      </c>
      <c r="L7360" s="33" t="s">
        <v>11299</v>
      </c>
      <c r="M7360" s="1" t="s">
        <v>45959</v>
      </c>
      <c r="N7360" s="33" t="s">
        <v>20</v>
      </c>
      <c r="O7360" s="33" t="s">
        <v>11300</v>
      </c>
      <c r="P7360" s="33" t="s">
        <v>504</v>
      </c>
      <c r="Q7360" s="33" t="s">
        <v>29986</v>
      </c>
      <c r="R7360" s="39" t="s">
        <v>11301</v>
      </c>
      <c r="S7360" s="33" t="s">
        <v>901</v>
      </c>
      <c r="T7360" s="33" t="s">
        <v>21</v>
      </c>
      <c r="U7360" s="33" t="s">
        <v>26689</v>
      </c>
      <c r="AA7360" s="33" t="s">
        <v>42842</v>
      </c>
      <c r="AB7360" s="33">
        <v>1084</v>
      </c>
      <c r="AC7360" s="103">
        <v>13860</v>
      </c>
    </row>
    <row r="7361" spans="1:29" ht="13" customHeight="1" x14ac:dyDescent="0.2">
      <c r="A7361" s="1" t="s">
        <v>11302</v>
      </c>
      <c r="B7361" s="33">
        <v>17</v>
      </c>
      <c r="C7361" s="33" t="s">
        <v>13</v>
      </c>
      <c r="D7361" s="1" t="s">
        <v>23</v>
      </c>
      <c r="F7361" s="94">
        <v>41632</v>
      </c>
      <c r="G7361" s="33" t="s">
        <v>11303</v>
      </c>
      <c r="H7361" s="33" t="s">
        <v>4976</v>
      </c>
      <c r="I7361" s="33" t="s">
        <v>55</v>
      </c>
      <c r="J7361" s="62" t="s">
        <v>11304</v>
      </c>
      <c r="K7361" s="33" t="s">
        <v>4977</v>
      </c>
      <c r="L7361" s="33" t="s">
        <v>11305</v>
      </c>
      <c r="M7361" s="1" t="s">
        <v>46613</v>
      </c>
      <c r="N7361" s="33" t="s">
        <v>20</v>
      </c>
      <c r="O7361" s="33" t="s">
        <v>11306</v>
      </c>
      <c r="P7361" s="33" t="s">
        <v>504</v>
      </c>
      <c r="Q7361" s="33" t="s">
        <v>29986</v>
      </c>
      <c r="R7361" s="39" t="s">
        <v>11307</v>
      </c>
      <c r="S7361" s="33" t="s">
        <v>901</v>
      </c>
      <c r="T7361" s="33" t="s">
        <v>350</v>
      </c>
      <c r="U7361" s="33" t="s">
        <v>42859</v>
      </c>
      <c r="AA7361" s="33" t="s">
        <v>42842</v>
      </c>
      <c r="AB7361" s="33">
        <v>1085</v>
      </c>
      <c r="AC7361" s="103">
        <v>13859</v>
      </c>
    </row>
    <row r="7362" spans="1:29" ht="13" customHeight="1" x14ac:dyDescent="0.2">
      <c r="A7362" s="33" t="s">
        <v>11308</v>
      </c>
      <c r="B7362" s="33">
        <v>32</v>
      </c>
      <c r="C7362" s="33" t="s">
        <v>13</v>
      </c>
      <c r="D7362" s="33" t="s">
        <v>30</v>
      </c>
      <c r="E7362" s="33" t="s">
        <v>11309</v>
      </c>
      <c r="F7362" s="94">
        <v>41631</v>
      </c>
      <c r="G7362" s="33" t="s">
        <v>11310</v>
      </c>
      <c r="H7362" s="33" t="s">
        <v>8991</v>
      </c>
      <c r="I7362" s="33" t="s">
        <v>111</v>
      </c>
      <c r="J7362" s="62" t="s">
        <v>8992</v>
      </c>
      <c r="K7362" s="33" t="s">
        <v>2214</v>
      </c>
      <c r="L7362" s="33" t="s">
        <v>2215</v>
      </c>
      <c r="M7362" s="1" t="s">
        <v>48283</v>
      </c>
      <c r="N7362" s="33" t="s">
        <v>20</v>
      </c>
      <c r="O7362" s="33" t="s">
        <v>11311</v>
      </c>
      <c r="P7362" s="33" t="s">
        <v>22</v>
      </c>
      <c r="Q7362" s="33" t="s">
        <v>29986</v>
      </c>
      <c r="R7362" s="39" t="s">
        <v>11312</v>
      </c>
      <c r="S7362" s="33" t="s">
        <v>93</v>
      </c>
      <c r="T7362" s="33" t="s">
        <v>45897</v>
      </c>
      <c r="U7362" s="51" t="s">
        <v>49804</v>
      </c>
      <c r="AA7362" s="33" t="s">
        <v>42843</v>
      </c>
      <c r="AB7362" s="33">
        <v>1083</v>
      </c>
      <c r="AC7362" s="103">
        <v>13857</v>
      </c>
    </row>
    <row r="7363" spans="1:29" ht="13" customHeight="1" x14ac:dyDescent="0.2">
      <c r="A7363" s="33" t="s">
        <v>11313</v>
      </c>
      <c r="B7363" s="33">
        <v>24</v>
      </c>
      <c r="C7363" s="33" t="s">
        <v>13</v>
      </c>
      <c r="D7363" s="33" t="s">
        <v>30</v>
      </c>
      <c r="E7363" s="33" t="s">
        <v>11314</v>
      </c>
      <c r="F7363" s="94">
        <v>41630</v>
      </c>
      <c r="G7363" s="33" t="s">
        <v>11315</v>
      </c>
      <c r="H7363" s="33" t="s">
        <v>11316</v>
      </c>
      <c r="I7363" s="33" t="s">
        <v>337</v>
      </c>
      <c r="J7363" s="62" t="s">
        <v>11317</v>
      </c>
      <c r="K7363" s="33" t="s">
        <v>767</v>
      </c>
      <c r="L7363" s="33" t="s">
        <v>768</v>
      </c>
      <c r="M7363" s="1" t="s">
        <v>46446</v>
      </c>
      <c r="N7363" s="33" t="s">
        <v>20</v>
      </c>
      <c r="O7363" s="33" t="s">
        <v>11318</v>
      </c>
      <c r="P7363" s="33" t="s">
        <v>504</v>
      </c>
      <c r="Q7363" s="33" t="s">
        <v>29986</v>
      </c>
      <c r="R7363" s="39" t="s">
        <v>11319</v>
      </c>
      <c r="S7363" s="33" t="s">
        <v>509</v>
      </c>
      <c r="T7363" s="33" t="s">
        <v>21</v>
      </c>
      <c r="U7363" s="33" t="s">
        <v>26689</v>
      </c>
      <c r="AA7363" s="33" t="s">
        <v>42844</v>
      </c>
      <c r="AB7363" s="33">
        <v>1082</v>
      </c>
      <c r="AC7363" s="103">
        <v>13855</v>
      </c>
    </row>
    <row r="7364" spans="1:29" ht="13" customHeight="1" x14ac:dyDescent="0.2">
      <c r="A7364" s="33" t="s">
        <v>11320</v>
      </c>
      <c r="B7364" s="33">
        <v>18</v>
      </c>
      <c r="C7364" s="33" t="s">
        <v>13</v>
      </c>
      <c r="D7364" s="33" t="s">
        <v>127</v>
      </c>
      <c r="E7364" s="33" t="s">
        <v>11321</v>
      </c>
      <c r="F7364" s="94">
        <v>41629</v>
      </c>
      <c r="G7364" s="33" t="s">
        <v>11322</v>
      </c>
      <c r="H7364" s="33" t="s">
        <v>5822</v>
      </c>
      <c r="I7364" s="33" t="s">
        <v>366</v>
      </c>
      <c r="J7364" s="62" t="s">
        <v>11323</v>
      </c>
      <c r="K7364" s="33" t="s">
        <v>11324</v>
      </c>
      <c r="L7364" s="33" t="s">
        <v>11325</v>
      </c>
      <c r="M7364" s="1" t="s">
        <v>48648</v>
      </c>
      <c r="N7364" s="33" t="s">
        <v>20</v>
      </c>
      <c r="O7364" s="33" t="s">
        <v>11326</v>
      </c>
      <c r="P7364" s="33" t="s">
        <v>504</v>
      </c>
      <c r="Q7364" s="33" t="s">
        <v>29986</v>
      </c>
      <c r="R736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364" s="33" t="s">
        <v>509</v>
      </c>
      <c r="T7364" s="33" t="s">
        <v>21</v>
      </c>
      <c r="U7364" s="33" t="s">
        <v>26682</v>
      </c>
      <c r="AA7364" s="33" t="s">
        <v>42843</v>
      </c>
      <c r="AB7364" s="33">
        <v>1080</v>
      </c>
      <c r="AC7364" s="103">
        <v>13854</v>
      </c>
    </row>
    <row r="7365" spans="1:29" ht="13" customHeight="1" x14ac:dyDescent="0.2">
      <c r="A7365" s="33" t="s">
        <v>11327</v>
      </c>
      <c r="B7365" s="33">
        <v>22</v>
      </c>
      <c r="C7365" s="33" t="s">
        <v>13</v>
      </c>
      <c r="D7365" s="33" t="s">
        <v>30</v>
      </c>
      <c r="E7365" s="33" t="s">
        <v>11328</v>
      </c>
      <c r="F7365" s="94">
        <v>41629</v>
      </c>
      <c r="G7365" s="33" t="s">
        <v>11329</v>
      </c>
      <c r="H7365" s="33" t="s">
        <v>11330</v>
      </c>
      <c r="I7365" s="33" t="s">
        <v>373</v>
      </c>
      <c r="J7365" s="62" t="s">
        <v>11331</v>
      </c>
      <c r="K7365" s="33" t="s">
        <v>1393</v>
      </c>
      <c r="L7365" s="33" t="s">
        <v>11332</v>
      </c>
      <c r="M7365" s="1" t="s">
        <v>48649</v>
      </c>
      <c r="N7365" s="33" t="s">
        <v>20</v>
      </c>
      <c r="O7365" s="33" t="s">
        <v>11333</v>
      </c>
      <c r="P7365" s="33" t="s">
        <v>31864</v>
      </c>
      <c r="Q7365" s="33" t="s">
        <v>29986</v>
      </c>
      <c r="R7365" s="39" t="s">
        <v>11334</v>
      </c>
      <c r="S7365" s="33" t="s">
        <v>509</v>
      </c>
      <c r="T7365" s="33" t="s">
        <v>21</v>
      </c>
      <c r="U7365" s="33" t="s">
        <v>26682</v>
      </c>
      <c r="AA7365" s="33" t="s">
        <v>42844</v>
      </c>
      <c r="AB7365" s="33">
        <v>1081</v>
      </c>
      <c r="AC7365" s="103">
        <v>13853</v>
      </c>
    </row>
    <row r="7366" spans="1:29" ht="13" customHeight="1" x14ac:dyDescent="0.2">
      <c r="A7366" s="33" t="s">
        <v>11335</v>
      </c>
      <c r="B7366" s="33">
        <v>49</v>
      </c>
      <c r="C7366" s="33" t="s">
        <v>102</v>
      </c>
      <c r="D7366" s="33" t="s">
        <v>78</v>
      </c>
      <c r="E7366" s="33" t="s">
        <v>11336</v>
      </c>
      <c r="F7366" s="94">
        <v>41628</v>
      </c>
      <c r="G7366" s="33" t="s">
        <v>11337</v>
      </c>
      <c r="H7366" s="33" t="s">
        <v>232</v>
      </c>
      <c r="I7366" s="33" t="s">
        <v>25</v>
      </c>
      <c r="J7366" s="62" t="s">
        <v>5212</v>
      </c>
      <c r="K7366" s="33" t="s">
        <v>232</v>
      </c>
      <c r="L7366" s="33" t="s">
        <v>11338</v>
      </c>
      <c r="M7366" s="1" t="s">
        <v>47957</v>
      </c>
      <c r="N7366" s="33" t="s">
        <v>20</v>
      </c>
      <c r="O7366" s="33" t="s">
        <v>11339</v>
      </c>
      <c r="P7366" s="33" t="s">
        <v>22</v>
      </c>
      <c r="Q7366" s="33" t="s">
        <v>29986</v>
      </c>
      <c r="R7366" s="39" t="s">
        <v>11340</v>
      </c>
      <c r="S7366" s="33" t="s">
        <v>93</v>
      </c>
      <c r="T7366" s="33" t="s">
        <v>350</v>
      </c>
      <c r="U7366" s="33" t="s">
        <v>42859</v>
      </c>
      <c r="AA7366" s="33" t="s">
        <v>42844</v>
      </c>
      <c r="AB7366" s="33">
        <v>1079</v>
      </c>
      <c r="AC7366" s="103">
        <v>13849</v>
      </c>
    </row>
    <row r="7367" spans="1:29" ht="13" customHeight="1" x14ac:dyDescent="0.2">
      <c r="A7367" s="33" t="s">
        <v>11344</v>
      </c>
      <c r="B7367" s="33">
        <v>33</v>
      </c>
      <c r="C7367" s="33" t="s">
        <v>13</v>
      </c>
      <c r="D7367" s="33" t="s">
        <v>78</v>
      </c>
      <c r="E7367" s="33" t="s">
        <v>11345</v>
      </c>
      <c r="F7367" s="94">
        <v>41627</v>
      </c>
      <c r="G7367" s="33" t="s">
        <v>11346</v>
      </c>
      <c r="H7367" s="33" t="s">
        <v>11347</v>
      </c>
      <c r="I7367" s="33" t="s">
        <v>87</v>
      </c>
      <c r="J7367" s="62" t="s">
        <v>11348</v>
      </c>
      <c r="K7367" s="33" t="s">
        <v>11349</v>
      </c>
      <c r="L7367" s="33" t="s">
        <v>11350</v>
      </c>
      <c r="M7367" s="1" t="s">
        <v>47591</v>
      </c>
      <c r="N7367" s="33" t="s">
        <v>20</v>
      </c>
      <c r="O7367" s="33" t="s">
        <v>11351</v>
      </c>
      <c r="P7367" s="33" t="s">
        <v>22</v>
      </c>
      <c r="Q7367" s="33" t="s">
        <v>29986</v>
      </c>
      <c r="R7367" s="39" t="str">
        <f>HYPERLINK("http://blog.al.com/montgomery/2013/12/phenix_city_police_fatally_sho.html","http://blog.al.com/montgomery/2013/12/phenix_city_police_fatally_sho.html")</f>
        <v>http://blog.al.com/montgomery/2013/12/phenix_city_police_fatally_sho.html</v>
      </c>
      <c r="S7367" s="33" t="s">
        <v>22</v>
      </c>
      <c r="T7367" s="33" t="s">
        <v>45897</v>
      </c>
      <c r="U7367" s="33" t="s">
        <v>49804</v>
      </c>
      <c r="AA7367" s="33" t="s">
        <v>42844</v>
      </c>
      <c r="AB7367" s="33">
        <v>1078</v>
      </c>
      <c r="AC7367" s="103">
        <v>13848</v>
      </c>
    </row>
    <row r="7368" spans="1:29" ht="13" customHeight="1" x14ac:dyDescent="0.2">
      <c r="A7368" s="33" t="s">
        <v>11352</v>
      </c>
      <c r="B7368" s="33">
        <v>49</v>
      </c>
      <c r="C7368" s="33" t="s">
        <v>13</v>
      </c>
      <c r="D7368" s="33" t="s">
        <v>30</v>
      </c>
      <c r="E7368" s="33" t="s">
        <v>11353</v>
      </c>
      <c r="F7368" s="94">
        <v>41626</v>
      </c>
      <c r="G7368" s="33" t="s">
        <v>11354</v>
      </c>
      <c r="H7368" s="33" t="s">
        <v>196</v>
      </c>
      <c r="I7368" s="33" t="s">
        <v>197</v>
      </c>
      <c r="J7368" s="62" t="s">
        <v>11355</v>
      </c>
      <c r="K7368" s="33" t="s">
        <v>389</v>
      </c>
      <c r="L7368" s="33" t="s">
        <v>198</v>
      </c>
      <c r="M7368" s="1" t="s">
        <v>46034</v>
      </c>
      <c r="N7368" s="33" t="s">
        <v>20</v>
      </c>
      <c r="O7368" s="33" t="s">
        <v>11356</v>
      </c>
      <c r="P7368" s="33" t="s">
        <v>947</v>
      </c>
      <c r="Q7368" s="33" t="s">
        <v>29986</v>
      </c>
      <c r="R736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368" s="33" t="s">
        <v>901</v>
      </c>
      <c r="T7368" s="33" t="s">
        <v>21</v>
      </c>
      <c r="U7368" s="33" t="s">
        <v>26689</v>
      </c>
      <c r="AA7368" s="33" t="s">
        <v>42844</v>
      </c>
      <c r="AB7368" s="33">
        <v>1077</v>
      </c>
      <c r="AC7368" s="103">
        <v>13846</v>
      </c>
    </row>
    <row r="7369" spans="1:29" ht="13" customHeight="1" x14ac:dyDescent="0.2">
      <c r="A7369" s="33" t="s">
        <v>11357</v>
      </c>
      <c r="B7369" s="33">
        <v>29</v>
      </c>
      <c r="C7369" s="33" t="s">
        <v>13</v>
      </c>
      <c r="D7369" s="33" t="s">
        <v>30</v>
      </c>
      <c r="E7369" s="33" t="s">
        <v>11358</v>
      </c>
      <c r="F7369" s="94">
        <v>41624</v>
      </c>
      <c r="G7369" s="33" t="s">
        <v>11359</v>
      </c>
      <c r="H7369" s="33" t="s">
        <v>11360</v>
      </c>
      <c r="I7369" s="33" t="s">
        <v>37</v>
      </c>
      <c r="J7369" s="62" t="s">
        <v>11361</v>
      </c>
      <c r="K7369" s="33" t="s">
        <v>81</v>
      </c>
      <c r="L7369" s="33" t="s">
        <v>11362</v>
      </c>
      <c r="M7369" s="1" t="s">
        <v>48650</v>
      </c>
      <c r="N7369" s="33" t="s">
        <v>20</v>
      </c>
      <c r="O7369" s="33" t="s">
        <v>11363</v>
      </c>
      <c r="P7369" s="33" t="s">
        <v>947</v>
      </c>
      <c r="Q7369" s="33" t="s">
        <v>29986</v>
      </c>
      <c r="R7369" s="39" t="s">
        <v>11364</v>
      </c>
      <c r="S7369" s="33" t="s">
        <v>93</v>
      </c>
      <c r="T7369" s="33" t="s">
        <v>21</v>
      </c>
      <c r="U7369" s="33" t="s">
        <v>42876</v>
      </c>
      <c r="AA7369" s="33" t="s">
        <v>42842</v>
      </c>
      <c r="AB7369" s="33">
        <v>1076</v>
      </c>
      <c r="AC7369" s="103">
        <v>13843</v>
      </c>
    </row>
    <row r="7370" spans="1:29" ht="13" customHeight="1" x14ac:dyDescent="0.2">
      <c r="A7370" s="33" t="s">
        <v>11365</v>
      </c>
      <c r="B7370" s="33">
        <v>63</v>
      </c>
      <c r="C7370" s="33" t="s">
        <v>13</v>
      </c>
      <c r="D7370" s="33" t="s">
        <v>30</v>
      </c>
      <c r="E7370" s="33" t="s">
        <v>11366</v>
      </c>
      <c r="F7370" s="94">
        <v>41624</v>
      </c>
      <c r="G7370" s="33" t="s">
        <v>11367</v>
      </c>
      <c r="H7370" s="33" t="s">
        <v>405</v>
      </c>
      <c r="I7370" s="33" t="s">
        <v>406</v>
      </c>
      <c r="J7370" s="62" t="s">
        <v>3714</v>
      </c>
      <c r="K7370" s="33" t="s">
        <v>3715</v>
      </c>
      <c r="L7370" s="33" t="s">
        <v>3716</v>
      </c>
      <c r="M7370" s="1" t="s">
        <v>46027</v>
      </c>
      <c r="N7370" s="33" t="s">
        <v>20</v>
      </c>
      <c r="O7370" s="33" t="s">
        <v>11368</v>
      </c>
      <c r="P7370" s="33" t="s">
        <v>504</v>
      </c>
      <c r="Q7370" s="33" t="s">
        <v>29986</v>
      </c>
      <c r="R7370" s="39" t="s">
        <v>11369</v>
      </c>
      <c r="S7370" s="33" t="s">
        <v>93</v>
      </c>
      <c r="T7370" s="33" t="s">
        <v>21</v>
      </c>
      <c r="U7370" s="33" t="s">
        <v>26689</v>
      </c>
      <c r="AA7370" s="33" t="s">
        <v>42844</v>
      </c>
      <c r="AB7370" s="33">
        <v>1075</v>
      </c>
      <c r="AC7370" s="103">
        <v>13842</v>
      </c>
    </row>
    <row r="7371" spans="1:29" ht="13" customHeight="1" x14ac:dyDescent="0.2">
      <c r="A7371" s="33" t="s">
        <v>11371</v>
      </c>
      <c r="B7371" s="33">
        <v>43</v>
      </c>
      <c r="C7371" s="33" t="s">
        <v>13</v>
      </c>
      <c r="D7371" s="33" t="s">
        <v>41</v>
      </c>
      <c r="F7371" s="94">
        <v>41622</v>
      </c>
      <c r="G7371" s="33" t="s">
        <v>11372</v>
      </c>
      <c r="H7371" s="33" t="s">
        <v>11373</v>
      </c>
      <c r="I7371" s="33" t="s">
        <v>811</v>
      </c>
      <c r="J7371" s="62" t="s">
        <v>11374</v>
      </c>
      <c r="K7371" s="33" t="s">
        <v>2187</v>
      </c>
      <c r="L7371" s="33" t="s">
        <v>3268</v>
      </c>
      <c r="M7371" s="1" t="s">
        <v>45934</v>
      </c>
      <c r="N7371" s="33" t="s">
        <v>20</v>
      </c>
      <c r="O7371" s="33" t="s">
        <v>11375</v>
      </c>
      <c r="P7371" s="33" t="s">
        <v>947</v>
      </c>
      <c r="Q7371" s="33" t="s">
        <v>29986</v>
      </c>
      <c r="R7371" s="39" t="s">
        <v>11376</v>
      </c>
      <c r="S7371" s="33" t="s">
        <v>509</v>
      </c>
      <c r="T7371" s="33" t="s">
        <v>21</v>
      </c>
      <c r="U7371" s="33" t="s">
        <v>26682</v>
      </c>
      <c r="AA7371" s="33" t="s">
        <v>42844</v>
      </c>
      <c r="AB7371" s="33">
        <v>1073</v>
      </c>
      <c r="AC7371" s="103">
        <v>13833</v>
      </c>
    </row>
    <row r="7372" spans="1:29" ht="13" customHeight="1" x14ac:dyDescent="0.2">
      <c r="A7372" s="33" t="s">
        <v>11377</v>
      </c>
      <c r="B7372" s="33">
        <v>49</v>
      </c>
      <c r="C7372" s="33" t="s">
        <v>13</v>
      </c>
      <c r="D7372" s="33" t="s">
        <v>41</v>
      </c>
      <c r="E7372" s="33" t="s">
        <v>11378</v>
      </c>
      <c r="F7372" s="94">
        <v>41622</v>
      </c>
      <c r="G7372" s="33" t="s">
        <v>11379</v>
      </c>
      <c r="H7372" s="33" t="s">
        <v>2120</v>
      </c>
      <c r="I7372" s="33" t="s">
        <v>191</v>
      </c>
      <c r="J7372" s="62" t="s">
        <v>11380</v>
      </c>
      <c r="K7372" s="33" t="s">
        <v>1333</v>
      </c>
      <c r="L7372" s="33" t="s">
        <v>11381</v>
      </c>
      <c r="M7372" s="1" t="s">
        <v>48651</v>
      </c>
      <c r="N7372" s="33" t="s">
        <v>20</v>
      </c>
      <c r="O7372" s="33" t="s">
        <v>11382</v>
      </c>
      <c r="P7372" s="33" t="s">
        <v>504</v>
      </c>
      <c r="Q7372" s="33" t="s">
        <v>29986</v>
      </c>
      <c r="R7372" s="39" t="s">
        <v>11383</v>
      </c>
      <c r="S7372" s="33" t="s">
        <v>901</v>
      </c>
      <c r="T7372" s="33" t="s">
        <v>21</v>
      </c>
      <c r="U7372" s="33" t="s">
        <v>42876</v>
      </c>
      <c r="AA7372" s="33" t="s">
        <v>42844</v>
      </c>
      <c r="AB7372" s="33">
        <v>1074</v>
      </c>
      <c r="AC7372" s="103">
        <v>13832</v>
      </c>
    </row>
    <row r="7373" spans="1:29" ht="13" customHeight="1" x14ac:dyDescent="0.2">
      <c r="A7373" s="1" t="s">
        <v>11384</v>
      </c>
      <c r="B7373" s="33">
        <v>58</v>
      </c>
      <c r="C7373" s="33" t="s">
        <v>13</v>
      </c>
      <c r="D7373" s="1" t="s">
        <v>23</v>
      </c>
      <c r="F7373" s="94">
        <v>41622</v>
      </c>
      <c r="G7373" s="33" t="s">
        <v>11385</v>
      </c>
      <c r="H7373" s="33" t="s">
        <v>11386</v>
      </c>
      <c r="I7373" s="33" t="s">
        <v>205</v>
      </c>
      <c r="J7373" s="62" t="s">
        <v>11387</v>
      </c>
      <c r="K7373" s="33" t="s">
        <v>1844</v>
      </c>
      <c r="L7373" s="33" t="s">
        <v>11388</v>
      </c>
      <c r="M7373" s="1" t="s">
        <v>46310</v>
      </c>
      <c r="N7373" s="33" t="s">
        <v>20</v>
      </c>
      <c r="O7373" s="33" t="s">
        <v>11389</v>
      </c>
      <c r="P7373" s="33" t="s">
        <v>947</v>
      </c>
      <c r="Q7373" s="33" t="s">
        <v>29986</v>
      </c>
      <c r="R7373" s="39" t="s">
        <v>11390</v>
      </c>
      <c r="S7373" s="33" t="s">
        <v>22</v>
      </c>
      <c r="T7373" s="33" t="s">
        <v>21</v>
      </c>
      <c r="U7373" s="33" t="s">
        <v>26689</v>
      </c>
      <c r="AA7373" s="33" t="s">
        <v>42843</v>
      </c>
      <c r="AB7373" s="33">
        <v>1072</v>
      </c>
      <c r="AC7373" s="103">
        <v>13831</v>
      </c>
    </row>
    <row r="7374" spans="1:29" ht="13" customHeight="1" x14ac:dyDescent="0.2">
      <c r="A7374" s="33" t="s">
        <v>11398</v>
      </c>
      <c r="B7374" s="33">
        <v>23</v>
      </c>
      <c r="C7374" s="33" t="s">
        <v>13</v>
      </c>
      <c r="D7374" s="33" t="s">
        <v>30</v>
      </c>
      <c r="E7374" s="33" t="s">
        <v>11399</v>
      </c>
      <c r="F7374" s="94">
        <v>41621</v>
      </c>
      <c r="G7374" s="33" t="s">
        <v>11400</v>
      </c>
      <c r="H7374" s="33" t="s">
        <v>11401</v>
      </c>
      <c r="I7374" s="33" t="s">
        <v>406</v>
      </c>
      <c r="J7374" s="62" t="s">
        <v>11402</v>
      </c>
      <c r="K7374" s="33" t="s">
        <v>524</v>
      </c>
      <c r="L7374" s="33" t="s">
        <v>3074</v>
      </c>
      <c r="M7374" s="1" t="s">
        <v>48654</v>
      </c>
      <c r="N7374" s="33" t="s">
        <v>20</v>
      </c>
      <c r="O7374" s="33" t="s">
        <v>11403</v>
      </c>
      <c r="P7374" s="33" t="s">
        <v>504</v>
      </c>
      <c r="Q7374" s="33" t="s">
        <v>29986</v>
      </c>
      <c r="R7374" s="39" t="s">
        <v>11404</v>
      </c>
      <c r="S7374" s="33" t="s">
        <v>901</v>
      </c>
      <c r="T7374" s="33" t="s">
        <v>21</v>
      </c>
      <c r="U7374" s="33" t="s">
        <v>26682</v>
      </c>
      <c r="AA7374" s="33" t="s">
        <v>42843</v>
      </c>
      <c r="AB7374" s="33">
        <v>1070</v>
      </c>
      <c r="AC7374" s="103">
        <v>13827</v>
      </c>
    </row>
    <row r="7375" spans="1:29" ht="13" customHeight="1" x14ac:dyDescent="0.2">
      <c r="A7375" s="33" t="s">
        <v>11391</v>
      </c>
      <c r="B7375" s="33">
        <v>41</v>
      </c>
      <c r="C7375" s="33" t="s">
        <v>13</v>
      </c>
      <c r="D7375" s="33" t="s">
        <v>30</v>
      </c>
      <c r="E7375" s="33" t="s">
        <v>11392</v>
      </c>
      <c r="F7375" s="94">
        <v>41621</v>
      </c>
      <c r="G7375" s="33" t="s">
        <v>22098</v>
      </c>
      <c r="H7375" s="33" t="s">
        <v>11393</v>
      </c>
      <c r="I7375" s="33" t="s">
        <v>37</v>
      </c>
      <c r="J7375" s="62" t="s">
        <v>11394</v>
      </c>
      <c r="K7375" s="33" t="s">
        <v>81</v>
      </c>
      <c r="L7375" s="33" t="s">
        <v>11395</v>
      </c>
      <c r="M7375" s="1" t="s">
        <v>48653</v>
      </c>
      <c r="N7375" s="33" t="s">
        <v>20</v>
      </c>
      <c r="O7375" s="33" t="s">
        <v>11396</v>
      </c>
      <c r="P7375" s="33" t="s">
        <v>947</v>
      </c>
      <c r="Q7375" s="33" t="s">
        <v>29986</v>
      </c>
      <c r="R7375" s="39" t="s">
        <v>11397</v>
      </c>
      <c r="S7375" s="33" t="s">
        <v>22</v>
      </c>
      <c r="T7375" s="33" t="s">
        <v>21</v>
      </c>
      <c r="U7375" s="33" t="s">
        <v>26689</v>
      </c>
      <c r="AA7375" s="33" t="s">
        <v>42844</v>
      </c>
      <c r="AB7375" s="33">
        <v>1068</v>
      </c>
      <c r="AC7375" s="103">
        <v>13828</v>
      </c>
    </row>
    <row r="7376" spans="1:29" ht="13" customHeight="1" x14ac:dyDescent="0.2">
      <c r="A7376" s="33" t="s">
        <v>11405</v>
      </c>
      <c r="B7376" s="33">
        <v>43</v>
      </c>
      <c r="C7376" s="33" t="s">
        <v>13</v>
      </c>
      <c r="D7376" s="33" t="s">
        <v>30</v>
      </c>
      <c r="E7376" s="33" t="s">
        <v>11406</v>
      </c>
      <c r="F7376" s="94">
        <v>41621</v>
      </c>
      <c r="G7376" s="33" t="s">
        <v>11407</v>
      </c>
      <c r="H7376" s="33" t="s">
        <v>11408</v>
      </c>
      <c r="I7376" s="33" t="s">
        <v>34</v>
      </c>
      <c r="J7376" s="62" t="s">
        <v>11409</v>
      </c>
      <c r="K7376" s="33" t="s">
        <v>790</v>
      </c>
      <c r="L7376" s="33" t="s">
        <v>11410</v>
      </c>
      <c r="M7376" s="1" t="s">
        <v>48652</v>
      </c>
      <c r="N7376" s="33" t="s">
        <v>20</v>
      </c>
      <c r="O7376" s="33" t="s">
        <v>11411</v>
      </c>
      <c r="P7376" s="33" t="s">
        <v>947</v>
      </c>
      <c r="Q7376" s="33" t="s">
        <v>29986</v>
      </c>
      <c r="R7376" s="39" t="s">
        <v>11412</v>
      </c>
      <c r="S7376" s="33" t="s">
        <v>22</v>
      </c>
      <c r="T7376" s="33" t="s">
        <v>21</v>
      </c>
      <c r="U7376" s="33" t="s">
        <v>26689</v>
      </c>
      <c r="AA7376" s="33" t="s">
        <v>42844</v>
      </c>
      <c r="AB7376" s="33">
        <v>1069</v>
      </c>
      <c r="AC7376" s="103">
        <v>13829</v>
      </c>
    </row>
    <row r="7377" spans="1:29" ht="13" customHeight="1" x14ac:dyDescent="0.2">
      <c r="A7377" s="33" t="s">
        <v>11413</v>
      </c>
      <c r="B7377" s="33">
        <v>51</v>
      </c>
      <c r="C7377" s="33" t="s">
        <v>13</v>
      </c>
      <c r="D7377" s="33" t="s">
        <v>30</v>
      </c>
      <c r="E7377" s="33" t="s">
        <v>11414</v>
      </c>
      <c r="F7377" s="94">
        <v>41621</v>
      </c>
      <c r="G7377" s="33" t="s">
        <v>11415</v>
      </c>
      <c r="H7377" s="33" t="s">
        <v>91</v>
      </c>
      <c r="I7377" s="33" t="s">
        <v>38</v>
      </c>
      <c r="J7377" s="62" t="s">
        <v>11416</v>
      </c>
      <c r="K7377" s="33" t="s">
        <v>91</v>
      </c>
      <c r="L7377" s="33" t="s">
        <v>92</v>
      </c>
      <c r="M7377" s="1" t="s">
        <v>45984</v>
      </c>
      <c r="N7377" s="33" t="s">
        <v>20</v>
      </c>
      <c r="O7377" s="33" t="s">
        <v>11417</v>
      </c>
      <c r="P7377" s="33" t="s">
        <v>49738</v>
      </c>
      <c r="Q7377" s="33" t="s">
        <v>29986</v>
      </c>
      <c r="R7377" s="39" t="s">
        <v>11418</v>
      </c>
      <c r="S7377" s="33" t="s">
        <v>509</v>
      </c>
      <c r="T7377" s="33" t="s">
        <v>45897</v>
      </c>
      <c r="U7377" s="51" t="s">
        <v>49804</v>
      </c>
      <c r="AA7377" s="33" t="s">
        <v>42842</v>
      </c>
      <c r="AB7377" s="33">
        <v>1071</v>
      </c>
      <c r="AC7377" s="103">
        <v>13826</v>
      </c>
    </row>
    <row r="7378" spans="1:29" ht="13" customHeight="1" x14ac:dyDescent="0.2">
      <c r="A7378" s="33" t="s">
        <v>11419</v>
      </c>
      <c r="B7378" s="33">
        <v>50</v>
      </c>
      <c r="C7378" s="33" t="s">
        <v>13</v>
      </c>
      <c r="D7378" s="33" t="s">
        <v>78</v>
      </c>
      <c r="E7378" s="33" t="s">
        <v>11420</v>
      </c>
      <c r="F7378" s="94">
        <v>41620</v>
      </c>
      <c r="G7378" s="33" t="s">
        <v>22099</v>
      </c>
      <c r="H7378" s="33" t="s">
        <v>1199</v>
      </c>
      <c r="I7378" s="33" t="s">
        <v>62</v>
      </c>
      <c r="J7378" s="62" t="s">
        <v>11421</v>
      </c>
      <c r="K7378" s="33" t="s">
        <v>1200</v>
      </c>
      <c r="L7378" s="33" t="s">
        <v>11422</v>
      </c>
      <c r="M7378" s="1" t="s">
        <v>45979</v>
      </c>
      <c r="N7378" s="33" t="s">
        <v>20</v>
      </c>
      <c r="O7378" s="33" t="s">
        <v>11423</v>
      </c>
      <c r="P7378" s="33" t="s">
        <v>504</v>
      </c>
      <c r="Q7378" s="33" t="s">
        <v>29986</v>
      </c>
      <c r="R7378" s="39" t="s">
        <v>11424</v>
      </c>
      <c r="S7378" s="33" t="s">
        <v>22</v>
      </c>
      <c r="T7378" s="33" t="s">
        <v>21</v>
      </c>
      <c r="U7378" s="33" t="s">
        <v>26689</v>
      </c>
      <c r="AA7378" s="33" t="s">
        <v>42842</v>
      </c>
      <c r="AB7378" s="33">
        <v>1065</v>
      </c>
      <c r="AC7378" s="103">
        <v>13825</v>
      </c>
    </row>
    <row r="7379" spans="1:29" ht="13" customHeight="1" x14ac:dyDescent="0.2">
      <c r="A7379" s="33" t="s">
        <v>11425</v>
      </c>
      <c r="B7379" s="33">
        <v>61</v>
      </c>
      <c r="C7379" s="33" t="s">
        <v>13</v>
      </c>
      <c r="D7379" s="33" t="s">
        <v>30</v>
      </c>
      <c r="E7379" s="33" t="s">
        <v>11426</v>
      </c>
      <c r="F7379" s="94">
        <v>41620</v>
      </c>
      <c r="G7379" s="33" t="s">
        <v>11427</v>
      </c>
      <c r="H7379" s="33" t="s">
        <v>11428</v>
      </c>
      <c r="I7379" s="33" t="s">
        <v>4021</v>
      </c>
      <c r="J7379" s="62" t="s">
        <v>11429</v>
      </c>
      <c r="K7379" s="33" t="s">
        <v>1495</v>
      </c>
      <c r="L7379" s="33" t="s">
        <v>4024</v>
      </c>
      <c r="M7379" s="1" t="s">
        <v>48352</v>
      </c>
      <c r="N7379" s="33" t="s">
        <v>20</v>
      </c>
      <c r="O7379" s="33" t="s">
        <v>11430</v>
      </c>
      <c r="P7379" s="33" t="s">
        <v>504</v>
      </c>
      <c r="Q7379" s="33" t="s">
        <v>29986</v>
      </c>
      <c r="R7379" s="39" t="s">
        <v>11431</v>
      </c>
      <c r="S7379" s="33" t="s">
        <v>901</v>
      </c>
      <c r="T7379" s="33" t="s">
        <v>21</v>
      </c>
      <c r="U7379" s="33" t="s">
        <v>26689</v>
      </c>
      <c r="AA7379" s="33" t="s">
        <v>42843</v>
      </c>
      <c r="AB7379" s="33">
        <v>1066</v>
      </c>
      <c r="AC7379" s="103">
        <v>13823</v>
      </c>
    </row>
    <row r="7380" spans="1:29" ht="13" customHeight="1" x14ac:dyDescent="0.2">
      <c r="A7380" s="33" t="s">
        <v>11432</v>
      </c>
      <c r="B7380" s="33">
        <v>43</v>
      </c>
      <c r="C7380" s="33" t="s">
        <v>13</v>
      </c>
      <c r="D7380" s="33" t="s">
        <v>30</v>
      </c>
      <c r="F7380" s="94">
        <v>41620</v>
      </c>
      <c r="G7380" s="33" t="s">
        <v>11433</v>
      </c>
      <c r="H7380" s="33" t="s">
        <v>11434</v>
      </c>
      <c r="I7380" s="33" t="s">
        <v>281</v>
      </c>
      <c r="J7380" s="62" t="s">
        <v>11435</v>
      </c>
      <c r="K7380" s="33" t="s">
        <v>879</v>
      </c>
      <c r="L7380" s="33" t="s">
        <v>11436</v>
      </c>
      <c r="M7380" s="1" t="s">
        <v>47499</v>
      </c>
      <c r="N7380" s="33" t="s">
        <v>20</v>
      </c>
      <c r="O7380" s="33" t="s">
        <v>11437</v>
      </c>
      <c r="P7380" s="33" t="s">
        <v>504</v>
      </c>
      <c r="Q7380" s="33" t="s">
        <v>29986</v>
      </c>
      <c r="R7380" s="39" t="s">
        <v>11438</v>
      </c>
      <c r="S7380" s="33" t="s">
        <v>22</v>
      </c>
      <c r="T7380" s="33" t="s">
        <v>350</v>
      </c>
      <c r="U7380" s="33" t="s">
        <v>42859</v>
      </c>
      <c r="AA7380" s="33" t="s">
        <v>42843</v>
      </c>
      <c r="AB7380" s="33">
        <v>1067</v>
      </c>
      <c r="AC7380" s="103">
        <v>13824</v>
      </c>
    </row>
    <row r="7381" spans="1:29" ht="13" customHeight="1" x14ac:dyDescent="0.2">
      <c r="A7381" s="33" t="s">
        <v>11447</v>
      </c>
      <c r="B7381" s="33">
        <v>64</v>
      </c>
      <c r="C7381" s="33" t="s">
        <v>13</v>
      </c>
      <c r="D7381" s="33" t="s">
        <v>30</v>
      </c>
      <c r="E7381" s="33" t="s">
        <v>11448</v>
      </c>
      <c r="F7381" s="94">
        <v>41619</v>
      </c>
      <c r="G7381" s="33" t="s">
        <v>11449</v>
      </c>
      <c r="H7381" s="33" t="s">
        <v>4788</v>
      </c>
      <c r="I7381" s="33" t="s">
        <v>55</v>
      </c>
      <c r="J7381" s="62" t="s">
        <v>11450</v>
      </c>
      <c r="K7381" s="33" t="s">
        <v>2221</v>
      </c>
      <c r="L7381" s="33" t="s">
        <v>11451</v>
      </c>
      <c r="M7381" s="1" t="s">
        <v>46186</v>
      </c>
      <c r="N7381" s="33" t="s">
        <v>20</v>
      </c>
      <c r="O7381" s="33" t="s">
        <v>11452</v>
      </c>
      <c r="P7381" s="33" t="s">
        <v>947</v>
      </c>
      <c r="Q7381" s="33" t="s">
        <v>29986</v>
      </c>
      <c r="R7381" s="39" t="s">
        <v>11453</v>
      </c>
      <c r="S7381" s="33" t="s">
        <v>901</v>
      </c>
      <c r="T7381" s="33" t="s">
        <v>21</v>
      </c>
      <c r="U7381" s="33" t="s">
        <v>26689</v>
      </c>
      <c r="AA7381" s="33" t="s">
        <v>42843</v>
      </c>
      <c r="AB7381" s="33">
        <v>1063</v>
      </c>
      <c r="AC7381" s="103">
        <v>13821</v>
      </c>
    </row>
    <row r="7382" spans="1:29" ht="13" customHeight="1" x14ac:dyDescent="0.2">
      <c r="A7382" s="33" t="s">
        <v>11439</v>
      </c>
      <c r="B7382" s="33">
        <v>35</v>
      </c>
      <c r="C7382" s="33" t="s">
        <v>102</v>
      </c>
      <c r="D7382" s="33" t="s">
        <v>30</v>
      </c>
      <c r="E7382" s="33" t="s">
        <v>11440</v>
      </c>
      <c r="F7382" s="94">
        <v>41619</v>
      </c>
      <c r="G7382" s="33" t="s">
        <v>11441</v>
      </c>
      <c r="H7382" s="33" t="s">
        <v>11442</v>
      </c>
      <c r="I7382" s="33" t="s">
        <v>62</v>
      </c>
      <c r="J7382" s="62" t="s">
        <v>11443</v>
      </c>
      <c r="K7382" s="33" t="s">
        <v>2960</v>
      </c>
      <c r="L7382" s="33" t="s">
        <v>11444</v>
      </c>
      <c r="M7382" s="1" t="s">
        <v>48655</v>
      </c>
      <c r="N7382" s="33" t="s">
        <v>20</v>
      </c>
      <c r="O7382" s="33" t="s">
        <v>11445</v>
      </c>
      <c r="P7382" s="33" t="s">
        <v>504</v>
      </c>
      <c r="Q7382" s="33" t="s">
        <v>29986</v>
      </c>
      <c r="R7382" s="39" t="s">
        <v>11446</v>
      </c>
      <c r="S7382" s="33" t="s">
        <v>93</v>
      </c>
      <c r="T7382" s="33" t="s">
        <v>45897</v>
      </c>
      <c r="U7382" s="51" t="s">
        <v>49804</v>
      </c>
      <c r="AA7382" s="33" t="s">
        <v>42843</v>
      </c>
      <c r="AB7382" s="33">
        <v>1064</v>
      </c>
      <c r="AC7382" s="103">
        <v>13822</v>
      </c>
    </row>
    <row r="7383" spans="1:29" ht="13" customHeight="1" x14ac:dyDescent="0.2">
      <c r="A7383" s="33" t="s">
        <v>11459</v>
      </c>
      <c r="B7383" s="33">
        <v>27</v>
      </c>
      <c r="C7383" s="33" t="s">
        <v>13</v>
      </c>
      <c r="D7383" s="33" t="s">
        <v>30</v>
      </c>
      <c r="E7383" s="33" t="s">
        <v>11460</v>
      </c>
      <c r="F7383" s="94">
        <v>41618</v>
      </c>
      <c r="G7383" s="33" t="s">
        <v>11456</v>
      </c>
      <c r="H7383" s="33" t="s">
        <v>195</v>
      </c>
      <c r="I7383" s="33" t="s">
        <v>55</v>
      </c>
      <c r="J7383" s="62" t="s">
        <v>8217</v>
      </c>
      <c r="K7383" s="33" t="s">
        <v>147</v>
      </c>
      <c r="L7383" s="33" t="s">
        <v>148</v>
      </c>
      <c r="M7383" s="1" t="s">
        <v>46168</v>
      </c>
      <c r="N7383" s="33" t="s">
        <v>20</v>
      </c>
      <c r="O7383" s="33" t="s">
        <v>11461</v>
      </c>
      <c r="P7383" s="33" t="s">
        <v>45771</v>
      </c>
      <c r="Q7383" s="33" t="s">
        <v>29986</v>
      </c>
      <c r="R7383" s="39" t="s">
        <v>11458</v>
      </c>
      <c r="S7383" s="33" t="s">
        <v>901</v>
      </c>
      <c r="T7383" s="33" t="s">
        <v>45897</v>
      </c>
      <c r="U7383" s="51" t="s">
        <v>49804</v>
      </c>
      <c r="AA7383" s="33" t="s">
        <v>42844</v>
      </c>
      <c r="AB7383" s="33">
        <v>1061</v>
      </c>
      <c r="AC7383" s="103">
        <v>13816</v>
      </c>
    </row>
    <row r="7384" spans="1:29" ht="13" customHeight="1" x14ac:dyDescent="0.2">
      <c r="A7384" s="33" t="s">
        <v>11454</v>
      </c>
      <c r="B7384" s="33">
        <v>50</v>
      </c>
      <c r="C7384" s="33" t="s">
        <v>13</v>
      </c>
      <c r="D7384" s="33" t="s">
        <v>41</v>
      </c>
      <c r="E7384" s="33" t="s">
        <v>11455</v>
      </c>
      <c r="F7384" s="94">
        <v>41618</v>
      </c>
      <c r="G7384" s="33" t="s">
        <v>11456</v>
      </c>
      <c r="H7384" s="33" t="s">
        <v>195</v>
      </c>
      <c r="I7384" s="33" t="s">
        <v>55</v>
      </c>
      <c r="J7384" s="62" t="s">
        <v>8217</v>
      </c>
      <c r="K7384" s="33" t="s">
        <v>147</v>
      </c>
      <c r="L7384" s="33" t="s">
        <v>148</v>
      </c>
      <c r="M7384" s="1" t="s">
        <v>46168</v>
      </c>
      <c r="N7384" s="33" t="s">
        <v>20</v>
      </c>
      <c r="O7384" s="33" t="s">
        <v>11457</v>
      </c>
      <c r="P7384" s="33" t="s">
        <v>947</v>
      </c>
      <c r="Q7384" s="33" t="s">
        <v>29986</v>
      </c>
      <c r="R7384" s="39" t="s">
        <v>11458</v>
      </c>
      <c r="S7384" s="33" t="s">
        <v>93</v>
      </c>
      <c r="T7384" s="33" t="s">
        <v>45897</v>
      </c>
      <c r="U7384" s="51" t="s">
        <v>49804</v>
      </c>
      <c r="AA7384" s="33" t="s">
        <v>42844</v>
      </c>
      <c r="AB7384" s="33">
        <v>1060</v>
      </c>
      <c r="AC7384" s="103">
        <v>13818</v>
      </c>
    </row>
    <row r="7385" spans="1:29" ht="13" customHeight="1" x14ac:dyDescent="0.2">
      <c r="A7385" s="33" t="s">
        <v>11462</v>
      </c>
      <c r="B7385" s="33">
        <v>43</v>
      </c>
      <c r="C7385" s="33" t="s">
        <v>13</v>
      </c>
      <c r="D7385" s="33" t="s">
        <v>30</v>
      </c>
      <c r="E7385" s="33" t="s">
        <v>11463</v>
      </c>
      <c r="F7385" s="94">
        <v>41618</v>
      </c>
      <c r="G7385" s="33" t="s">
        <v>11464</v>
      </c>
      <c r="H7385" s="33" t="s">
        <v>6477</v>
      </c>
      <c r="I7385" s="33" t="s">
        <v>38</v>
      </c>
      <c r="J7385" s="62" t="s">
        <v>11465</v>
      </c>
      <c r="K7385" s="33" t="s">
        <v>558</v>
      </c>
      <c r="L7385" s="33" t="s">
        <v>18920</v>
      </c>
      <c r="M7385" s="1" t="s">
        <v>47836</v>
      </c>
      <c r="N7385" s="33" t="s">
        <v>20</v>
      </c>
      <c r="O7385" s="33" t="s">
        <v>11466</v>
      </c>
      <c r="P7385" s="33" t="s">
        <v>947</v>
      </c>
      <c r="Q7385" s="33" t="s">
        <v>29986</v>
      </c>
      <c r="R7385" s="39" t="s">
        <v>11467</v>
      </c>
      <c r="S7385" s="33" t="s">
        <v>509</v>
      </c>
      <c r="T7385" s="33" t="s">
        <v>28</v>
      </c>
      <c r="U7385" s="33" t="s">
        <v>26487</v>
      </c>
      <c r="AA7385" s="33" t="s">
        <v>42844</v>
      </c>
      <c r="AB7385" s="33">
        <v>1062</v>
      </c>
      <c r="AC7385" s="103">
        <v>13819</v>
      </c>
    </row>
    <row r="7386" spans="1:29" ht="13" customHeight="1" x14ac:dyDescent="0.2">
      <c r="A7386" s="33" t="s">
        <v>11468</v>
      </c>
      <c r="B7386" s="33">
        <v>26</v>
      </c>
      <c r="C7386" s="33" t="s">
        <v>13</v>
      </c>
      <c r="D7386" s="33" t="s">
        <v>30</v>
      </c>
      <c r="E7386" s="33" t="s">
        <v>11469</v>
      </c>
      <c r="F7386" s="94">
        <v>41617</v>
      </c>
      <c r="G7386" s="33" t="s">
        <v>22100</v>
      </c>
      <c r="H7386" s="33" t="s">
        <v>11470</v>
      </c>
      <c r="I7386" s="33" t="s">
        <v>373</v>
      </c>
      <c r="J7386" s="62" t="s">
        <v>11471</v>
      </c>
      <c r="K7386" s="33" t="s">
        <v>1526</v>
      </c>
      <c r="L7386" s="33" t="s">
        <v>11472</v>
      </c>
      <c r="M7386" s="1" t="s">
        <v>48656</v>
      </c>
      <c r="N7386" s="33" t="s">
        <v>20</v>
      </c>
      <c r="O7386" s="33" t="s">
        <v>11473</v>
      </c>
      <c r="P7386" s="33" t="s">
        <v>947</v>
      </c>
      <c r="Q7386" s="33" t="s">
        <v>29986</v>
      </c>
      <c r="R7386" s="39" t="s">
        <v>11474</v>
      </c>
      <c r="S7386" s="33" t="s">
        <v>22</v>
      </c>
      <c r="T7386" s="33" t="s">
        <v>21</v>
      </c>
      <c r="U7386" s="33" t="s">
        <v>26689</v>
      </c>
      <c r="AA7386" s="33" t="s">
        <v>42844</v>
      </c>
      <c r="AB7386" s="33">
        <v>1059</v>
      </c>
      <c r="AC7386" s="103">
        <v>13815</v>
      </c>
    </row>
    <row r="7387" spans="1:29" ht="13" customHeight="1" x14ac:dyDescent="0.2">
      <c r="A7387" s="33" t="s">
        <v>11475</v>
      </c>
      <c r="B7387" s="33">
        <v>21</v>
      </c>
      <c r="C7387" s="33" t="s">
        <v>13</v>
      </c>
      <c r="D7387" s="33" t="s">
        <v>78</v>
      </c>
      <c r="E7387" s="33" t="s">
        <v>11476</v>
      </c>
      <c r="F7387" s="94">
        <v>41616</v>
      </c>
      <c r="G7387" s="33" t="s">
        <v>11477</v>
      </c>
      <c r="H7387" s="33" t="s">
        <v>11478</v>
      </c>
      <c r="I7387" s="33" t="s">
        <v>373</v>
      </c>
      <c r="J7387" s="62" t="s">
        <v>11479</v>
      </c>
      <c r="K7387" s="33" t="s">
        <v>1526</v>
      </c>
      <c r="L7387" s="33" t="s">
        <v>8469</v>
      </c>
      <c r="M7387" s="1" t="s">
        <v>48273</v>
      </c>
      <c r="N7387" s="33" t="s">
        <v>20</v>
      </c>
      <c r="O7387" s="33" t="s">
        <v>11480</v>
      </c>
      <c r="P7387" s="33" t="s">
        <v>504</v>
      </c>
      <c r="Q7387" s="33" t="s">
        <v>29986</v>
      </c>
      <c r="R7387" s="39" t="s">
        <v>11481</v>
      </c>
      <c r="S7387" s="33" t="s">
        <v>22</v>
      </c>
      <c r="T7387" s="33" t="s">
        <v>21</v>
      </c>
      <c r="U7387" s="33" t="s">
        <v>26682</v>
      </c>
      <c r="AA7387" s="33" t="s">
        <v>42844</v>
      </c>
      <c r="AB7387" s="33">
        <v>1057</v>
      </c>
      <c r="AC7387" s="103">
        <v>13810</v>
      </c>
    </row>
    <row r="7388" spans="1:29" ht="13" customHeight="1" x14ac:dyDescent="0.2">
      <c r="A7388" s="33" t="s">
        <v>11492</v>
      </c>
      <c r="B7388" s="91">
        <v>37</v>
      </c>
      <c r="C7388" s="33" t="s">
        <v>13</v>
      </c>
      <c r="D7388" s="33" t="s">
        <v>30</v>
      </c>
      <c r="E7388" s="33" t="s">
        <v>11493</v>
      </c>
      <c r="F7388" s="94">
        <v>41616</v>
      </c>
      <c r="G7388" s="33" t="s">
        <v>11494</v>
      </c>
      <c r="H7388" s="33" t="s">
        <v>863</v>
      </c>
      <c r="I7388" s="33" t="s">
        <v>177</v>
      </c>
      <c r="J7388" s="62" t="s">
        <v>11495</v>
      </c>
      <c r="K7388" s="33" t="s">
        <v>430</v>
      </c>
      <c r="L7388" s="33" t="s">
        <v>4548</v>
      </c>
      <c r="M7388" s="1" t="s">
        <v>46140</v>
      </c>
      <c r="N7388" s="33" t="s">
        <v>20</v>
      </c>
      <c r="O7388" s="33" t="s">
        <v>11496</v>
      </c>
      <c r="P7388" s="33" t="s">
        <v>22</v>
      </c>
      <c r="Q7388" s="33" t="s">
        <v>29986</v>
      </c>
      <c r="R7388" s="39" t="s">
        <v>9159</v>
      </c>
      <c r="S7388" s="33" t="s">
        <v>93</v>
      </c>
      <c r="T7388" s="33" t="s">
        <v>21</v>
      </c>
      <c r="U7388" s="33" t="s">
        <v>26689</v>
      </c>
      <c r="AA7388" s="33" t="s">
        <v>42842</v>
      </c>
      <c r="AB7388" s="33">
        <v>1056</v>
      </c>
      <c r="AC7388" s="103">
        <v>13811</v>
      </c>
    </row>
    <row r="7389" spans="1:29" ht="13" customHeight="1" x14ac:dyDescent="0.2">
      <c r="A7389" s="33" t="s">
        <v>11482</v>
      </c>
      <c r="B7389" s="33">
        <v>54</v>
      </c>
      <c r="C7389" s="33" t="s">
        <v>13</v>
      </c>
      <c r="D7389" s="33" t="s">
        <v>41</v>
      </c>
      <c r="F7389" s="94">
        <v>41616</v>
      </c>
      <c r="G7389" s="33" t="s">
        <v>11483</v>
      </c>
      <c r="H7389" s="33" t="s">
        <v>195</v>
      </c>
      <c r="I7389" s="33" t="s">
        <v>55</v>
      </c>
      <c r="J7389" s="62" t="s">
        <v>11484</v>
      </c>
      <c r="K7389" s="33" t="s">
        <v>147</v>
      </c>
      <c r="L7389" s="33" t="s">
        <v>148</v>
      </c>
      <c r="M7389" s="1" t="s">
        <v>46168</v>
      </c>
      <c r="N7389" s="33" t="s">
        <v>20</v>
      </c>
      <c r="O7389" s="33" t="s">
        <v>11485</v>
      </c>
      <c r="P7389" s="33" t="s">
        <v>947</v>
      </c>
      <c r="Q7389" s="33" t="s">
        <v>29986</v>
      </c>
      <c r="R7389" s="39" t="str">
        <f>HYPERLINK("http://www.local10.com/news/man-dead-after-shootout-with-swat/23386254","http://www.local10.com/news/man-dead-after-shootout-with-swat/23386254")</f>
        <v>http://www.local10.com/news/man-dead-after-shootout-with-swat/23386254</v>
      </c>
      <c r="S7389" s="33" t="s">
        <v>93</v>
      </c>
      <c r="T7389" s="33" t="s">
        <v>21</v>
      </c>
      <c r="U7389" s="33" t="s">
        <v>26689</v>
      </c>
      <c r="AA7389" s="33" t="s">
        <v>42844</v>
      </c>
      <c r="AB7389" s="33">
        <v>1055</v>
      </c>
      <c r="AC7389" s="103">
        <v>13812</v>
      </c>
    </row>
    <row r="7390" spans="1:29" ht="13" customHeight="1" x14ac:dyDescent="0.2">
      <c r="A7390" s="33" t="s">
        <v>11486</v>
      </c>
      <c r="B7390" s="33">
        <v>57</v>
      </c>
      <c r="C7390" s="33" t="s">
        <v>13</v>
      </c>
      <c r="D7390" s="33" t="s">
        <v>41</v>
      </c>
      <c r="E7390" s="33" t="s">
        <v>11487</v>
      </c>
      <c r="F7390" s="94">
        <v>41616</v>
      </c>
      <c r="G7390" s="33" t="s">
        <v>11488</v>
      </c>
      <c r="H7390" s="33" t="s">
        <v>195</v>
      </c>
      <c r="I7390" s="33" t="s">
        <v>55</v>
      </c>
      <c r="J7390" s="62" t="s">
        <v>11489</v>
      </c>
      <c r="K7390" s="33" t="s">
        <v>147</v>
      </c>
      <c r="L7390" s="33" t="s">
        <v>424</v>
      </c>
      <c r="M7390" s="1" t="s">
        <v>46635</v>
      </c>
      <c r="N7390" s="33" t="s">
        <v>20</v>
      </c>
      <c r="O7390" s="33" t="s">
        <v>11490</v>
      </c>
      <c r="P7390" s="33" t="s">
        <v>947</v>
      </c>
      <c r="Q7390" s="33" t="s">
        <v>29986</v>
      </c>
      <c r="R7390" s="39" t="s">
        <v>11491</v>
      </c>
      <c r="S7390" s="33" t="s">
        <v>22</v>
      </c>
      <c r="T7390" s="33" t="s">
        <v>28</v>
      </c>
      <c r="U7390" s="33" t="s">
        <v>26487</v>
      </c>
      <c r="AA7390" s="33" t="s">
        <v>42842</v>
      </c>
      <c r="AB7390" s="33">
        <v>1058</v>
      </c>
      <c r="AC7390" s="103">
        <v>13807</v>
      </c>
    </row>
    <row r="7391" spans="1:29" ht="13" customHeight="1" x14ac:dyDescent="0.2">
      <c r="A7391" s="33" t="s">
        <v>11497</v>
      </c>
      <c r="B7391" s="33">
        <v>20</v>
      </c>
      <c r="C7391" s="33" t="s">
        <v>13</v>
      </c>
      <c r="D7391" s="33" t="s">
        <v>78</v>
      </c>
      <c r="E7391" s="33" t="s">
        <v>11498</v>
      </c>
      <c r="F7391" s="94">
        <v>41615</v>
      </c>
      <c r="G7391" s="33" t="s">
        <v>11499</v>
      </c>
      <c r="H7391" s="33" t="s">
        <v>763</v>
      </c>
      <c r="I7391" s="33" t="s">
        <v>39</v>
      </c>
      <c r="J7391" s="62" t="s">
        <v>11500</v>
      </c>
      <c r="K7391" s="33" t="s">
        <v>1584</v>
      </c>
      <c r="L7391" s="33" t="s">
        <v>2967</v>
      </c>
      <c r="M7391" s="1" t="s">
        <v>46256</v>
      </c>
      <c r="N7391" s="33" t="s">
        <v>20</v>
      </c>
      <c r="O7391" s="33" t="s">
        <v>11501</v>
      </c>
      <c r="P7391" s="33" t="s">
        <v>947</v>
      </c>
      <c r="Q7391" s="33" t="s">
        <v>29986</v>
      </c>
      <c r="R7391" s="39" t="s">
        <v>11502</v>
      </c>
      <c r="S7391" s="33" t="s">
        <v>93</v>
      </c>
      <c r="T7391" s="33" t="s">
        <v>21</v>
      </c>
      <c r="U7391" s="33" t="s">
        <v>26689</v>
      </c>
      <c r="V7391" s="33" t="s">
        <v>26484</v>
      </c>
      <c r="W7391" s="33" t="s">
        <v>26486</v>
      </c>
      <c r="AA7391" s="33" t="s">
        <v>42842</v>
      </c>
      <c r="AB7391" s="33">
        <v>1053</v>
      </c>
      <c r="AC7391" s="103">
        <v>13804</v>
      </c>
    </row>
    <row r="7392" spans="1:29" ht="13" customHeight="1" x14ac:dyDescent="0.2">
      <c r="A7392" s="33" t="s">
        <v>36724</v>
      </c>
      <c r="B7392" s="33">
        <v>23</v>
      </c>
      <c r="C7392" s="33" t="s">
        <v>13</v>
      </c>
      <c r="D7392" s="33" t="s">
        <v>78</v>
      </c>
      <c r="F7392" s="94">
        <v>41615</v>
      </c>
      <c r="G7392" s="33" t="s">
        <v>11503</v>
      </c>
      <c r="H7392" s="33" t="s">
        <v>11504</v>
      </c>
      <c r="I7392" s="33" t="s">
        <v>281</v>
      </c>
      <c r="J7392" s="62" t="s">
        <v>11505</v>
      </c>
      <c r="K7392" s="33" t="s">
        <v>1130</v>
      </c>
      <c r="L7392" s="33" t="s">
        <v>11506</v>
      </c>
      <c r="M7392" s="1" t="s">
        <v>47864</v>
      </c>
      <c r="N7392" s="33" t="s">
        <v>20</v>
      </c>
      <c r="O7392" s="33" t="s">
        <v>11507</v>
      </c>
      <c r="P7392" s="33" t="s">
        <v>947</v>
      </c>
      <c r="Q7392" s="33" t="s">
        <v>29986</v>
      </c>
      <c r="R7392" s="39" t="s">
        <v>11508</v>
      </c>
      <c r="S7392" s="33" t="s">
        <v>22</v>
      </c>
      <c r="T7392" s="33" t="s">
        <v>21</v>
      </c>
      <c r="U7392" s="33" t="s">
        <v>26689</v>
      </c>
      <c r="AA7392" s="33" t="s">
        <v>42844</v>
      </c>
      <c r="AB7392" s="33">
        <v>1051</v>
      </c>
      <c r="AC7392" s="103">
        <v>13800</v>
      </c>
    </row>
    <row r="7393" spans="1:64" ht="13" customHeight="1" x14ac:dyDescent="0.2">
      <c r="A7393" s="33" t="s">
        <v>11510</v>
      </c>
      <c r="B7393" s="33">
        <v>26</v>
      </c>
      <c r="C7393" s="33" t="s">
        <v>13</v>
      </c>
      <c r="D7393" s="33" t="s">
        <v>30</v>
      </c>
      <c r="E7393" s="33" t="s">
        <v>11511</v>
      </c>
      <c r="F7393" s="94">
        <v>41615</v>
      </c>
      <c r="G7393" s="33" t="s">
        <v>11512</v>
      </c>
      <c r="H7393" s="33" t="s">
        <v>604</v>
      </c>
      <c r="I7393" s="33" t="s">
        <v>249</v>
      </c>
      <c r="J7393" s="62" t="s">
        <v>11513</v>
      </c>
      <c r="K7393" s="33" t="s">
        <v>524</v>
      </c>
      <c r="L7393" s="33" t="s">
        <v>525</v>
      </c>
      <c r="M7393" s="1" t="s">
        <v>48881</v>
      </c>
      <c r="N7393" s="33" t="s">
        <v>20</v>
      </c>
      <c r="O7393" s="33" t="s">
        <v>11514</v>
      </c>
      <c r="P7393" s="33" t="s">
        <v>947</v>
      </c>
      <c r="Q7393" s="33" t="s">
        <v>29986</v>
      </c>
      <c r="R7393" s="39" t="s">
        <v>11509</v>
      </c>
      <c r="S7393" s="33" t="s">
        <v>22</v>
      </c>
      <c r="T7393" s="33" t="s">
        <v>21</v>
      </c>
      <c r="U7393" s="33" t="s">
        <v>26689</v>
      </c>
      <c r="AA7393" s="33" t="s">
        <v>42842</v>
      </c>
      <c r="AB7393" s="33">
        <v>1052</v>
      </c>
      <c r="AC7393" s="103">
        <v>13803</v>
      </c>
    </row>
    <row r="7394" spans="1:64" ht="13" customHeight="1" x14ac:dyDescent="0.2">
      <c r="A7394" s="80" t="s">
        <v>42701</v>
      </c>
      <c r="B7394" s="87">
        <v>33</v>
      </c>
      <c r="C7394" s="10" t="s">
        <v>13</v>
      </c>
      <c r="D7394" s="10" t="s">
        <v>30</v>
      </c>
      <c r="E7394" s="59" t="s">
        <v>42702</v>
      </c>
      <c r="F7394" s="94">
        <v>41615</v>
      </c>
      <c r="G7394" s="10" t="s">
        <v>42703</v>
      </c>
      <c r="H7394" s="10" t="s">
        <v>4899</v>
      </c>
      <c r="I7394" s="10" t="s">
        <v>399</v>
      </c>
      <c r="J7394" s="62">
        <v>64055</v>
      </c>
      <c r="K7394" s="10" t="s">
        <v>401</v>
      </c>
      <c r="L7394" s="10" t="s">
        <v>8983</v>
      </c>
      <c r="M7394" s="1" t="s">
        <v>46298</v>
      </c>
      <c r="N7394" s="10" t="s">
        <v>20</v>
      </c>
      <c r="O7394" s="10" t="s">
        <v>42704</v>
      </c>
      <c r="P7394" s="10" t="s">
        <v>947</v>
      </c>
      <c r="Q7394" s="10" t="s">
        <v>29986</v>
      </c>
      <c r="R7394" s="59" t="s">
        <v>42705</v>
      </c>
      <c r="S7394" s="10" t="s">
        <v>93</v>
      </c>
      <c r="T7394" s="10" t="s">
        <v>45897</v>
      </c>
      <c r="U7394" s="10" t="s">
        <v>49804</v>
      </c>
      <c r="V7394" s="10"/>
      <c r="W7394" s="10"/>
      <c r="X7394" s="63"/>
      <c r="Y7394" s="77"/>
      <c r="Z7394" s="51"/>
      <c r="AA7394" s="51" t="s">
        <v>42844</v>
      </c>
      <c r="AB7394" s="33">
        <v>1054</v>
      </c>
      <c r="AC7394" s="103">
        <v>13798</v>
      </c>
      <c r="AG7394" s="51"/>
      <c r="AK7394" s="51"/>
      <c r="AL7394" s="51"/>
      <c r="AM7394" s="51"/>
      <c r="AN7394" s="51"/>
      <c r="AO7394" s="51"/>
      <c r="AP7394" s="51"/>
      <c r="AQ7394" s="51"/>
      <c r="AR7394" s="51"/>
      <c r="AS7394" s="51"/>
      <c r="AT7394" s="51"/>
      <c r="AU7394" s="51"/>
      <c r="AV7394" s="51"/>
      <c r="AW7394" s="51"/>
      <c r="AX7394" s="51"/>
      <c r="AY7394" s="51"/>
      <c r="AZ7394" s="51"/>
      <c r="BA7394" s="51"/>
      <c r="BB7394" s="51"/>
      <c r="BC7394" s="51"/>
      <c r="BD7394" s="51"/>
      <c r="BE7394" s="51"/>
      <c r="BF7394" s="51"/>
      <c r="BG7394" s="51"/>
      <c r="BH7394" s="51"/>
      <c r="BI7394" s="51"/>
      <c r="BJ7394" s="51"/>
      <c r="BK7394" s="51"/>
      <c r="BL7394" s="51"/>
    </row>
    <row r="7395" spans="1:64" ht="13" customHeight="1" x14ac:dyDescent="0.2">
      <c r="A7395" s="33" t="s">
        <v>27431</v>
      </c>
      <c r="B7395" s="33">
        <v>23</v>
      </c>
      <c r="C7395" s="33" t="s">
        <v>13</v>
      </c>
      <c r="D7395" s="33" t="s">
        <v>78</v>
      </c>
      <c r="F7395" s="94">
        <v>41614</v>
      </c>
      <c r="G7395" s="33" t="s">
        <v>27432</v>
      </c>
      <c r="H7395" s="33" t="s">
        <v>12869</v>
      </c>
      <c r="I7395" s="33" t="s">
        <v>915</v>
      </c>
      <c r="J7395" s="62" t="s">
        <v>12870</v>
      </c>
      <c r="K7395" s="33" t="s">
        <v>1655</v>
      </c>
      <c r="L7395" s="33" t="s">
        <v>27433</v>
      </c>
      <c r="M7395" s="1" t="s">
        <v>47051</v>
      </c>
      <c r="N7395" s="33" t="s">
        <v>20</v>
      </c>
      <c r="O7395" s="33" t="s">
        <v>27434</v>
      </c>
      <c r="P7395" s="33" t="s">
        <v>504</v>
      </c>
      <c r="Q7395" s="33" t="s">
        <v>29986</v>
      </c>
      <c r="R7395" s="39" t="s">
        <v>27435</v>
      </c>
      <c r="S7395" s="33" t="s">
        <v>93</v>
      </c>
      <c r="T7395" s="33" t="s">
        <v>21</v>
      </c>
      <c r="U7395" s="33" t="s">
        <v>26689</v>
      </c>
      <c r="AA7395" s="33" t="s">
        <v>42844</v>
      </c>
      <c r="AB7395" s="33">
        <v>1049</v>
      </c>
      <c r="AC7395" s="103">
        <v>19380</v>
      </c>
    </row>
    <row r="7396" spans="1:64" ht="13" customHeight="1" x14ac:dyDescent="0.2">
      <c r="A7396" s="33" t="s">
        <v>11515</v>
      </c>
      <c r="B7396" s="33">
        <v>42</v>
      </c>
      <c r="C7396" s="33" t="s">
        <v>13</v>
      </c>
      <c r="D7396" s="33" t="s">
        <v>30</v>
      </c>
      <c r="E7396" s="33" t="s">
        <v>11516</v>
      </c>
      <c r="F7396" s="94">
        <v>41614</v>
      </c>
      <c r="G7396" s="33" t="s">
        <v>11517</v>
      </c>
      <c r="H7396" s="33" t="s">
        <v>581</v>
      </c>
      <c r="I7396" s="33" t="s">
        <v>111</v>
      </c>
      <c r="J7396" s="62" t="s">
        <v>11518</v>
      </c>
      <c r="K7396" s="33" t="s">
        <v>582</v>
      </c>
      <c r="L7396" s="33" t="s">
        <v>583</v>
      </c>
      <c r="M7396" s="1" t="s">
        <v>45935</v>
      </c>
      <c r="N7396" s="33" t="s">
        <v>20</v>
      </c>
      <c r="O7396" s="33" t="s">
        <v>11519</v>
      </c>
      <c r="P7396" s="33" t="s">
        <v>947</v>
      </c>
      <c r="Q7396" s="33" t="s">
        <v>29986</v>
      </c>
      <c r="R7396" s="39" t="s">
        <v>11520</v>
      </c>
      <c r="S7396" s="33" t="s">
        <v>93</v>
      </c>
      <c r="T7396" s="33" t="s">
        <v>21</v>
      </c>
      <c r="U7396" s="33" t="s">
        <v>42867</v>
      </c>
      <c r="AA7396" s="33" t="s">
        <v>42842</v>
      </c>
      <c r="AB7396" s="33">
        <v>1048</v>
      </c>
      <c r="AC7396" s="103">
        <v>13796</v>
      </c>
    </row>
    <row r="7397" spans="1:64" ht="13" customHeight="1" x14ac:dyDescent="0.2">
      <c r="A7397" s="33" t="s">
        <v>11521</v>
      </c>
      <c r="B7397" s="33">
        <v>23</v>
      </c>
      <c r="C7397" s="33" t="s">
        <v>13</v>
      </c>
      <c r="D7397" s="33" t="s">
        <v>30</v>
      </c>
      <c r="E7397" s="33" t="s">
        <v>11524</v>
      </c>
      <c r="F7397" s="94">
        <v>41614</v>
      </c>
      <c r="G7397" s="33" t="s">
        <v>11522</v>
      </c>
      <c r="H7397" s="33" t="s">
        <v>11525</v>
      </c>
      <c r="I7397" s="33" t="s">
        <v>66</v>
      </c>
      <c r="J7397" s="62" t="s">
        <v>11523</v>
      </c>
      <c r="K7397" s="33" t="s">
        <v>530</v>
      </c>
      <c r="L7397" s="33" t="s">
        <v>11526</v>
      </c>
      <c r="M7397" s="1" t="s">
        <v>48929</v>
      </c>
      <c r="N7397" s="33" t="s">
        <v>20</v>
      </c>
      <c r="O7397" s="33" t="s">
        <v>36725</v>
      </c>
      <c r="P7397" s="33" t="s">
        <v>504</v>
      </c>
      <c r="Q7397" s="33" t="s">
        <v>29986</v>
      </c>
      <c r="R7397" s="39" t="str">
        <f>HYPERLINK("http://www.today.com/news/unjustified-family-student-killed-campus-police-speaks-out-2D11723684","http://www.today.com/news/unjustified-family-student-killed-campus-police-speaks-out-2D11723684")</f>
        <v>http://www.today.com/news/unjustified-family-student-killed-campus-police-speaks-out-2D11723684</v>
      </c>
      <c r="S7397" s="33" t="s">
        <v>901</v>
      </c>
      <c r="T7397" s="33" t="s">
        <v>28</v>
      </c>
      <c r="U7397" s="33" t="s">
        <v>26487</v>
      </c>
      <c r="AA7397" s="33" t="s">
        <v>42844</v>
      </c>
      <c r="AB7397" s="33">
        <v>1050</v>
      </c>
      <c r="AC7397" s="103">
        <v>13797</v>
      </c>
    </row>
    <row r="7398" spans="1:64" ht="13" customHeight="1" x14ac:dyDescent="0.2">
      <c r="A7398" s="1" t="s">
        <v>11531</v>
      </c>
      <c r="B7398" s="33">
        <v>43</v>
      </c>
      <c r="C7398" s="33" t="s">
        <v>13</v>
      </c>
      <c r="D7398" s="1" t="s">
        <v>23</v>
      </c>
      <c r="F7398" s="94">
        <v>41613</v>
      </c>
      <c r="G7398" s="33" t="s">
        <v>11532</v>
      </c>
      <c r="H7398" s="33" t="s">
        <v>1641</v>
      </c>
      <c r="I7398" s="33" t="s">
        <v>38</v>
      </c>
      <c r="J7398" s="62" t="s">
        <v>1642</v>
      </c>
      <c r="K7398" s="33" t="s">
        <v>1643</v>
      </c>
      <c r="L7398" s="33" t="s">
        <v>1644</v>
      </c>
      <c r="M7398" s="1" t="s">
        <v>46709</v>
      </c>
      <c r="N7398" s="33" t="s">
        <v>20</v>
      </c>
      <c r="O7398" s="33" t="s">
        <v>11533</v>
      </c>
      <c r="P7398" s="33" t="s">
        <v>947</v>
      </c>
      <c r="Q7398" s="33" t="s">
        <v>29986</v>
      </c>
      <c r="R7398" s="39" t="s">
        <v>11534</v>
      </c>
      <c r="S7398" s="33" t="s">
        <v>93</v>
      </c>
      <c r="T7398" s="33" t="s">
        <v>21</v>
      </c>
      <c r="U7398" s="33" t="s">
        <v>26682</v>
      </c>
      <c r="AA7398" s="33" t="s">
        <v>42844</v>
      </c>
      <c r="AB7398" s="33">
        <v>1047</v>
      </c>
      <c r="AC7398" s="103">
        <v>13795</v>
      </c>
    </row>
    <row r="7399" spans="1:64" ht="13" customHeight="1" x14ac:dyDescent="0.2">
      <c r="A7399" s="1" t="s">
        <v>11527</v>
      </c>
      <c r="B7399" s="33">
        <v>49</v>
      </c>
      <c r="C7399" s="33" t="s">
        <v>13</v>
      </c>
      <c r="D7399" s="1" t="s">
        <v>23</v>
      </c>
      <c r="F7399" s="94">
        <v>41613</v>
      </c>
      <c r="G7399" s="33" t="s">
        <v>22101</v>
      </c>
      <c r="H7399" s="33" t="s">
        <v>4899</v>
      </c>
      <c r="I7399" s="33" t="s">
        <v>399</v>
      </c>
      <c r="J7399" s="62" t="s">
        <v>11528</v>
      </c>
      <c r="K7399" s="33" t="s">
        <v>401</v>
      </c>
      <c r="L7399" s="33" t="s">
        <v>1317</v>
      </c>
      <c r="M7399" s="1" t="s">
        <v>46043</v>
      </c>
      <c r="N7399" s="33" t="s">
        <v>20</v>
      </c>
      <c r="O7399" s="33" t="s">
        <v>11529</v>
      </c>
      <c r="P7399" s="33" t="s">
        <v>947</v>
      </c>
      <c r="Q7399" s="33" t="s">
        <v>29986</v>
      </c>
      <c r="R7399" s="39" t="s">
        <v>11530</v>
      </c>
      <c r="S7399" s="33" t="s">
        <v>22</v>
      </c>
      <c r="T7399" s="33" t="s">
        <v>21</v>
      </c>
      <c r="U7399" s="33" t="s">
        <v>26689</v>
      </c>
      <c r="AA7399" s="33" t="s">
        <v>42844</v>
      </c>
      <c r="AB7399" s="33">
        <v>1046</v>
      </c>
      <c r="AC7399" s="103">
        <v>13794</v>
      </c>
    </row>
    <row r="7400" spans="1:64" ht="13" customHeight="1" x14ac:dyDescent="0.2">
      <c r="A7400" s="33" t="s">
        <v>11542</v>
      </c>
      <c r="B7400" s="33">
        <v>31</v>
      </c>
      <c r="C7400" s="33" t="s">
        <v>13</v>
      </c>
      <c r="D7400" s="33" t="s">
        <v>41</v>
      </c>
      <c r="E7400" s="33" t="s">
        <v>11543</v>
      </c>
      <c r="F7400" s="94">
        <v>41612</v>
      </c>
      <c r="G7400" s="33" t="s">
        <v>11544</v>
      </c>
      <c r="H7400" s="33" t="s">
        <v>11545</v>
      </c>
      <c r="I7400" s="33" t="s">
        <v>74</v>
      </c>
      <c r="J7400" s="62" t="s">
        <v>11546</v>
      </c>
      <c r="K7400" s="33" t="s">
        <v>35</v>
      </c>
      <c r="L7400" s="33" t="s">
        <v>11547</v>
      </c>
      <c r="M7400" s="1" t="s">
        <v>48657</v>
      </c>
      <c r="N7400" s="33" t="s">
        <v>20</v>
      </c>
      <c r="O7400" s="33" t="s">
        <v>11548</v>
      </c>
      <c r="P7400" s="33" t="s">
        <v>504</v>
      </c>
      <c r="Q7400" s="33" t="s">
        <v>29986</v>
      </c>
      <c r="R7400" s="39" t="s">
        <v>11549</v>
      </c>
      <c r="S7400" s="33" t="s">
        <v>22</v>
      </c>
      <c r="T7400" s="33" t="s">
        <v>21</v>
      </c>
      <c r="U7400" s="33" t="s">
        <v>26682</v>
      </c>
      <c r="AA7400" s="33" t="s">
        <v>42842</v>
      </c>
      <c r="AB7400" s="33">
        <v>1045</v>
      </c>
      <c r="AC7400" s="103">
        <v>13793</v>
      </c>
    </row>
    <row r="7401" spans="1:64" ht="13" customHeight="1" x14ac:dyDescent="0.2">
      <c r="A7401" s="33" t="s">
        <v>11535</v>
      </c>
      <c r="B7401" s="33">
        <v>73</v>
      </c>
      <c r="C7401" s="33" t="s">
        <v>13</v>
      </c>
      <c r="D7401" s="33" t="s">
        <v>78</v>
      </c>
      <c r="F7401" s="94">
        <v>41612</v>
      </c>
      <c r="G7401" s="33" t="s">
        <v>11536</v>
      </c>
      <c r="H7401" s="33" t="s">
        <v>11537</v>
      </c>
      <c r="I7401" s="33" t="s">
        <v>87</v>
      </c>
      <c r="J7401" s="62" t="s">
        <v>11538</v>
      </c>
      <c r="K7401" s="33" t="s">
        <v>265</v>
      </c>
      <c r="L7401" s="33" t="s">
        <v>11539</v>
      </c>
      <c r="M7401" s="1" t="s">
        <v>47893</v>
      </c>
      <c r="N7401" s="33" t="s">
        <v>20</v>
      </c>
      <c r="O7401" s="33" t="s">
        <v>11540</v>
      </c>
      <c r="P7401" s="33" t="s">
        <v>947</v>
      </c>
      <c r="Q7401" s="33" t="s">
        <v>29986</v>
      </c>
      <c r="R7401" s="39" t="s">
        <v>11541</v>
      </c>
      <c r="S7401" s="33" t="s">
        <v>22</v>
      </c>
      <c r="T7401" s="33" t="s">
        <v>21</v>
      </c>
      <c r="U7401" s="33" t="s">
        <v>26497</v>
      </c>
      <c r="AA7401" s="33" t="s">
        <v>42844</v>
      </c>
      <c r="AB7401" s="33">
        <v>1044</v>
      </c>
      <c r="AC7401" s="103">
        <v>13790</v>
      </c>
    </row>
    <row r="7402" spans="1:64" ht="13" customHeight="1" x14ac:dyDescent="0.2">
      <c r="A7402" s="33" t="s">
        <v>11550</v>
      </c>
      <c r="B7402" s="33">
        <v>19</v>
      </c>
      <c r="C7402" s="33" t="s">
        <v>13</v>
      </c>
      <c r="D7402" s="33" t="s">
        <v>78</v>
      </c>
      <c r="F7402" s="94">
        <v>41611</v>
      </c>
      <c r="G7402" s="33" t="s">
        <v>22102</v>
      </c>
      <c r="H7402" s="33" t="s">
        <v>106</v>
      </c>
      <c r="I7402" s="33" t="s">
        <v>3344</v>
      </c>
      <c r="J7402" s="62" t="s">
        <v>11551</v>
      </c>
      <c r="K7402" s="33" t="s">
        <v>3346</v>
      </c>
      <c r="L7402" s="33" t="s">
        <v>17507</v>
      </c>
      <c r="M7402" s="1" t="s">
        <v>46501</v>
      </c>
      <c r="N7402" s="33" t="s">
        <v>20</v>
      </c>
      <c r="O7402" s="33" t="s">
        <v>11552</v>
      </c>
      <c r="P7402" s="33" t="s">
        <v>947</v>
      </c>
      <c r="Q7402" s="33" t="s">
        <v>29986</v>
      </c>
      <c r="R7402" s="39" t="s">
        <v>11553</v>
      </c>
      <c r="S7402" s="33" t="s">
        <v>93</v>
      </c>
      <c r="T7402" s="33" t="s">
        <v>21</v>
      </c>
      <c r="U7402" s="33" t="s">
        <v>26689</v>
      </c>
      <c r="AA7402" s="33" t="s">
        <v>42842</v>
      </c>
      <c r="AB7402" s="33">
        <v>1042</v>
      </c>
      <c r="AC7402" s="103">
        <v>13788</v>
      </c>
    </row>
    <row r="7403" spans="1:64" ht="13" customHeight="1" x14ac:dyDescent="0.2">
      <c r="A7403" s="33" t="s">
        <v>11554</v>
      </c>
      <c r="B7403" s="33">
        <v>38</v>
      </c>
      <c r="C7403" s="33" t="s">
        <v>13</v>
      </c>
      <c r="D7403" s="33" t="s">
        <v>30</v>
      </c>
      <c r="E7403" s="33" t="s">
        <v>11555</v>
      </c>
      <c r="F7403" s="94">
        <v>41611</v>
      </c>
      <c r="G7403" s="33" t="s">
        <v>22103</v>
      </c>
      <c r="H7403" s="33" t="s">
        <v>1728</v>
      </c>
      <c r="I7403" s="33" t="s">
        <v>341</v>
      </c>
      <c r="J7403" s="62" t="s">
        <v>6540</v>
      </c>
      <c r="K7403" s="33" t="s">
        <v>1730</v>
      </c>
      <c r="L7403" s="33" t="s">
        <v>1731</v>
      </c>
      <c r="M7403" s="1" t="s">
        <v>46786</v>
      </c>
      <c r="N7403" s="33" t="s">
        <v>20</v>
      </c>
      <c r="O7403" s="33" t="s">
        <v>11556</v>
      </c>
      <c r="P7403" s="33" t="s">
        <v>947</v>
      </c>
      <c r="Q7403" s="33" t="s">
        <v>29986</v>
      </c>
      <c r="R7403" s="39" t="s">
        <v>11557</v>
      </c>
      <c r="S7403" s="33" t="s">
        <v>22</v>
      </c>
      <c r="T7403" s="33" t="s">
        <v>21</v>
      </c>
      <c r="U7403" s="33" t="s">
        <v>26689</v>
      </c>
      <c r="AA7403" s="33" t="s">
        <v>42844</v>
      </c>
      <c r="AB7403" s="33">
        <v>1043</v>
      </c>
      <c r="AC7403" s="103">
        <v>13787</v>
      </c>
    </row>
    <row r="7404" spans="1:64" ht="13" customHeight="1" x14ac:dyDescent="0.2">
      <c r="A7404" s="33" t="s">
        <v>11558</v>
      </c>
      <c r="B7404" s="33">
        <v>22</v>
      </c>
      <c r="C7404" s="33" t="s">
        <v>13</v>
      </c>
      <c r="D7404" s="33" t="s">
        <v>78</v>
      </c>
      <c r="E7404" s="33" t="s">
        <v>11559</v>
      </c>
      <c r="F7404" s="94">
        <v>41610</v>
      </c>
      <c r="G7404" s="33" t="s">
        <v>11560</v>
      </c>
      <c r="H7404" s="33" t="s">
        <v>1199</v>
      </c>
      <c r="I7404" s="33" t="s">
        <v>62</v>
      </c>
      <c r="J7404" s="62" t="s">
        <v>3110</v>
      </c>
      <c r="K7404" s="33" t="s">
        <v>1200</v>
      </c>
      <c r="L7404" s="33" t="s">
        <v>11422</v>
      </c>
      <c r="M7404" s="1" t="s">
        <v>45979</v>
      </c>
      <c r="N7404" s="33" t="s">
        <v>20</v>
      </c>
      <c r="O7404" s="33" t="s">
        <v>11561</v>
      </c>
      <c r="P7404" s="33" t="s">
        <v>504</v>
      </c>
      <c r="Q7404" s="33" t="s">
        <v>29986</v>
      </c>
      <c r="R7404" s="39" t="s">
        <v>11562</v>
      </c>
      <c r="S7404" s="33" t="s">
        <v>93</v>
      </c>
      <c r="T7404" s="33" t="s">
        <v>21</v>
      </c>
      <c r="U7404" s="33" t="s">
        <v>26689</v>
      </c>
      <c r="AA7404" s="33" t="s">
        <v>42842</v>
      </c>
      <c r="AB7404" s="33">
        <v>1039</v>
      </c>
      <c r="AC7404" s="103">
        <v>13784</v>
      </c>
    </row>
    <row r="7405" spans="1:64" ht="13" customHeight="1" x14ac:dyDescent="0.2">
      <c r="A7405" s="1" t="s">
        <v>11563</v>
      </c>
      <c r="B7405" s="33">
        <v>46</v>
      </c>
      <c r="C7405" s="33" t="s">
        <v>13</v>
      </c>
      <c r="D7405" s="1" t="s">
        <v>23</v>
      </c>
      <c r="F7405" s="94">
        <v>41610</v>
      </c>
      <c r="G7405" s="33" t="s">
        <v>22105</v>
      </c>
      <c r="H7405" s="33" t="s">
        <v>515</v>
      </c>
      <c r="I7405" s="33" t="s">
        <v>111</v>
      </c>
      <c r="J7405" s="62" t="s">
        <v>5788</v>
      </c>
      <c r="K7405" s="33" t="s">
        <v>516</v>
      </c>
      <c r="L7405" s="33" t="s">
        <v>11564</v>
      </c>
      <c r="M7405" s="1" t="s">
        <v>46169</v>
      </c>
      <c r="N7405" s="33" t="s">
        <v>20</v>
      </c>
      <c r="O7405" s="33" t="s">
        <v>11565</v>
      </c>
      <c r="P7405" s="33" t="s">
        <v>947</v>
      </c>
      <c r="Q7405" s="33" t="s">
        <v>29986</v>
      </c>
      <c r="R7405" s="39" t="s">
        <v>11566</v>
      </c>
      <c r="S7405" s="33" t="s">
        <v>93</v>
      </c>
      <c r="T7405" s="33" t="s">
        <v>21</v>
      </c>
      <c r="U7405" s="33" t="s">
        <v>26689</v>
      </c>
      <c r="AA7405" s="33" t="s">
        <v>42844</v>
      </c>
      <c r="AB7405" s="33">
        <v>1040</v>
      </c>
      <c r="AC7405" s="103">
        <v>13783</v>
      </c>
    </row>
    <row r="7406" spans="1:64" ht="13" customHeight="1" x14ac:dyDescent="0.2">
      <c r="A7406" s="33" t="s">
        <v>11567</v>
      </c>
      <c r="B7406" s="33">
        <v>49</v>
      </c>
      <c r="C7406" s="33" t="s">
        <v>13</v>
      </c>
      <c r="D7406" s="33" t="s">
        <v>30</v>
      </c>
      <c r="E7406" s="33" t="s">
        <v>11568</v>
      </c>
      <c r="F7406" s="94">
        <v>41610</v>
      </c>
      <c r="G7406" s="33" t="s">
        <v>22104</v>
      </c>
      <c r="H7406" s="33" t="s">
        <v>11569</v>
      </c>
      <c r="I7406" s="33" t="s">
        <v>297</v>
      </c>
      <c r="J7406" s="62" t="s">
        <v>11570</v>
      </c>
      <c r="K7406" s="33" t="s">
        <v>11571</v>
      </c>
      <c r="L7406" s="33" t="s">
        <v>11572</v>
      </c>
      <c r="M7406" s="1" t="s">
        <v>48658</v>
      </c>
      <c r="N7406" s="33" t="s">
        <v>20</v>
      </c>
      <c r="O7406" s="33" t="s">
        <v>11573</v>
      </c>
      <c r="P7406" s="33" t="s">
        <v>504</v>
      </c>
      <c r="Q7406" s="33" t="s">
        <v>29986</v>
      </c>
      <c r="R7406" s="39" t="s">
        <v>11574</v>
      </c>
      <c r="S7406" s="33" t="s">
        <v>93</v>
      </c>
      <c r="T7406" s="33" t="s">
        <v>21</v>
      </c>
      <c r="U7406" s="33" t="s">
        <v>26689</v>
      </c>
      <c r="AA7406" s="33" t="s">
        <v>42843</v>
      </c>
      <c r="AB7406" s="33">
        <v>1041</v>
      </c>
      <c r="AC7406" s="103">
        <v>13785</v>
      </c>
    </row>
    <row r="7407" spans="1:64" ht="13" customHeight="1" x14ac:dyDescent="0.2">
      <c r="A7407" s="60" t="s">
        <v>42623</v>
      </c>
      <c r="B7407" s="87">
        <v>34</v>
      </c>
      <c r="C7407" s="10" t="s">
        <v>13</v>
      </c>
      <c r="D7407" s="10" t="s">
        <v>30</v>
      </c>
      <c r="E7407" s="10"/>
      <c r="F7407" s="94">
        <v>41609</v>
      </c>
      <c r="G7407" s="10" t="s">
        <v>42624</v>
      </c>
      <c r="H7407" s="10" t="s">
        <v>863</v>
      </c>
      <c r="I7407" s="10" t="s">
        <v>177</v>
      </c>
      <c r="J7407" s="62">
        <v>87108</v>
      </c>
      <c r="K7407" s="10" t="s">
        <v>430</v>
      </c>
      <c r="L7407" s="10" t="s">
        <v>4548</v>
      </c>
      <c r="M7407" s="1" t="s">
        <v>46140</v>
      </c>
      <c r="N7407" s="10" t="s">
        <v>20</v>
      </c>
      <c r="O7407" s="10" t="s">
        <v>42625</v>
      </c>
      <c r="P7407" s="10" t="s">
        <v>504</v>
      </c>
      <c r="Q7407" s="10" t="s">
        <v>29986</v>
      </c>
      <c r="R7407" s="59" t="s">
        <v>42626</v>
      </c>
      <c r="S7407" s="10" t="s">
        <v>509</v>
      </c>
      <c r="T7407" s="10" t="s">
        <v>21</v>
      </c>
      <c r="U7407" s="10" t="s">
        <v>26682</v>
      </c>
      <c r="V7407" s="60"/>
      <c r="W7407" s="10"/>
      <c r="X7407" s="63"/>
      <c r="Y7407" s="77"/>
      <c r="Z7407" s="51"/>
      <c r="AA7407" s="51" t="s">
        <v>42842</v>
      </c>
      <c r="AB7407" s="33">
        <v>1036</v>
      </c>
      <c r="AC7407" s="103">
        <v>23453</v>
      </c>
      <c r="AG7407" s="51"/>
      <c r="AK7407" s="51"/>
      <c r="AL7407" s="51"/>
      <c r="AM7407" s="51"/>
      <c r="AN7407" s="51"/>
      <c r="AO7407" s="51"/>
      <c r="AP7407" s="51"/>
      <c r="AQ7407" s="51"/>
      <c r="AR7407" s="51"/>
      <c r="AS7407" s="51"/>
      <c r="AT7407" s="51"/>
      <c r="AU7407" s="51"/>
      <c r="AV7407" s="51"/>
      <c r="AW7407" s="51"/>
      <c r="AX7407" s="51"/>
      <c r="AY7407" s="51"/>
      <c r="AZ7407" s="51"/>
      <c r="BA7407" s="51"/>
      <c r="BB7407" s="51"/>
      <c r="BC7407" s="51"/>
      <c r="BD7407" s="51"/>
      <c r="BE7407" s="51"/>
      <c r="BF7407" s="51"/>
      <c r="BG7407" s="51"/>
      <c r="BH7407" s="51"/>
      <c r="BI7407" s="51"/>
      <c r="BJ7407" s="51"/>
      <c r="BK7407" s="51"/>
      <c r="BL7407" s="51"/>
    </row>
    <row r="7408" spans="1:64" ht="13" customHeight="1" x14ac:dyDescent="0.2">
      <c r="A7408" s="33" t="s">
        <v>11582</v>
      </c>
      <c r="B7408" s="33">
        <v>26</v>
      </c>
      <c r="C7408" s="33" t="s">
        <v>13</v>
      </c>
      <c r="D7408" s="33" t="s">
        <v>30</v>
      </c>
      <c r="E7408" s="33" t="s">
        <v>11583</v>
      </c>
      <c r="F7408" s="94">
        <v>41609</v>
      </c>
      <c r="G7408" s="33" t="s">
        <v>11584</v>
      </c>
      <c r="H7408" s="33" t="s">
        <v>398</v>
      </c>
      <c r="I7408" s="33" t="s">
        <v>399</v>
      </c>
      <c r="J7408" s="62" t="s">
        <v>11585</v>
      </c>
      <c r="K7408" s="33" t="s">
        <v>401</v>
      </c>
      <c r="L7408" s="33" t="s">
        <v>402</v>
      </c>
      <c r="M7408" s="1" t="s">
        <v>45936</v>
      </c>
      <c r="N7408" s="33" t="s">
        <v>20</v>
      </c>
      <c r="O7408" s="33" t="s">
        <v>18983</v>
      </c>
      <c r="P7408" s="33" t="s">
        <v>504</v>
      </c>
      <c r="Q7408" s="33" t="s">
        <v>29986</v>
      </c>
      <c r="R7408" s="39" t="s">
        <v>11586</v>
      </c>
      <c r="S7408" s="33" t="s">
        <v>901</v>
      </c>
      <c r="T7408" s="33" t="s">
        <v>45897</v>
      </c>
      <c r="U7408" s="51" t="s">
        <v>49804</v>
      </c>
      <c r="Z7408" s="33" t="s">
        <v>42353</v>
      </c>
      <c r="AA7408" s="33" t="s">
        <v>42842</v>
      </c>
      <c r="AB7408" s="33">
        <v>1037</v>
      </c>
      <c r="AC7408" s="103">
        <v>13780</v>
      </c>
    </row>
    <row r="7409" spans="1:64" ht="13" customHeight="1" x14ac:dyDescent="0.2">
      <c r="A7409" s="33" t="s">
        <v>11576</v>
      </c>
      <c r="B7409" s="33">
        <v>33</v>
      </c>
      <c r="C7409" s="33" t="s">
        <v>13</v>
      </c>
      <c r="D7409" s="33" t="s">
        <v>30</v>
      </c>
      <c r="E7409" s="33" t="s">
        <v>11577</v>
      </c>
      <c r="F7409" s="94">
        <v>41609</v>
      </c>
      <c r="G7409" s="33" t="s">
        <v>22106</v>
      </c>
      <c r="H7409" s="33" t="s">
        <v>36726</v>
      </c>
      <c r="I7409" s="33" t="s">
        <v>399</v>
      </c>
      <c r="J7409" s="62" t="s">
        <v>11578</v>
      </c>
      <c r="K7409" s="33" t="s">
        <v>4535</v>
      </c>
      <c r="L7409" s="33" t="s">
        <v>11579</v>
      </c>
      <c r="M7409" s="1" t="s">
        <v>47179</v>
      </c>
      <c r="N7409" s="33" t="s">
        <v>20</v>
      </c>
      <c r="O7409" s="33" t="s">
        <v>11580</v>
      </c>
      <c r="P7409" s="33" t="s">
        <v>504</v>
      </c>
      <c r="Q7409" s="33" t="s">
        <v>29986</v>
      </c>
      <c r="R7409" s="39" t="s">
        <v>11581</v>
      </c>
      <c r="S7409" s="33" t="s">
        <v>22</v>
      </c>
      <c r="T7409" s="33" t="s">
        <v>45897</v>
      </c>
      <c r="U7409" s="51" t="s">
        <v>49804</v>
      </c>
      <c r="AA7409" s="33" t="s">
        <v>42843</v>
      </c>
      <c r="AB7409" s="33">
        <v>1038</v>
      </c>
      <c r="AC7409" s="103">
        <v>13779</v>
      </c>
    </row>
    <row r="7410" spans="1:64" ht="13" customHeight="1" x14ac:dyDescent="0.2">
      <c r="A7410" s="33" t="s">
        <v>11591</v>
      </c>
      <c r="B7410" s="33">
        <v>22</v>
      </c>
      <c r="C7410" s="33" t="s">
        <v>13</v>
      </c>
      <c r="D7410" s="33" t="s">
        <v>30</v>
      </c>
      <c r="E7410" s="33" t="s">
        <v>11592</v>
      </c>
      <c r="F7410" s="94">
        <v>41607</v>
      </c>
      <c r="G7410" s="33" t="s">
        <v>11593</v>
      </c>
      <c r="H7410" s="33" t="s">
        <v>11594</v>
      </c>
      <c r="I7410" s="33" t="s">
        <v>66</v>
      </c>
      <c r="J7410" s="62" t="s">
        <v>11595</v>
      </c>
      <c r="K7410" s="33" t="s">
        <v>11596</v>
      </c>
      <c r="L7410" s="33" t="s">
        <v>11597</v>
      </c>
      <c r="M7410" s="1" t="s">
        <v>47367</v>
      </c>
      <c r="N7410" s="33" t="s">
        <v>20</v>
      </c>
      <c r="O7410" s="33" t="s">
        <v>11598</v>
      </c>
      <c r="P7410" s="33" t="s">
        <v>45771</v>
      </c>
      <c r="Q7410" s="33" t="s">
        <v>29986</v>
      </c>
      <c r="R7410" s="39" t="s">
        <v>11599</v>
      </c>
      <c r="S7410" s="33" t="s">
        <v>22</v>
      </c>
      <c r="T7410" s="33" t="s">
        <v>21</v>
      </c>
      <c r="U7410" s="33" t="s">
        <v>26689</v>
      </c>
      <c r="AA7410" s="33" t="s">
        <v>42843</v>
      </c>
      <c r="AB7410" s="33">
        <v>1034</v>
      </c>
      <c r="AC7410" s="103">
        <v>13773</v>
      </c>
    </row>
    <row r="7411" spans="1:64" ht="13" customHeight="1" x14ac:dyDescent="0.2">
      <c r="A7411" s="33" t="s">
        <v>11587</v>
      </c>
      <c r="B7411" s="33">
        <v>23</v>
      </c>
      <c r="C7411" s="33" t="s">
        <v>13</v>
      </c>
      <c r="D7411" s="33" t="s">
        <v>41</v>
      </c>
      <c r="F7411" s="94">
        <v>41607</v>
      </c>
      <c r="G7411" s="33" t="s">
        <v>11588</v>
      </c>
      <c r="H7411" s="33" t="s">
        <v>1554</v>
      </c>
      <c r="I7411" s="33" t="s">
        <v>38</v>
      </c>
      <c r="J7411" s="62" t="s">
        <v>1555</v>
      </c>
      <c r="K7411" s="33" t="s">
        <v>91</v>
      </c>
      <c r="L7411" s="33" t="s">
        <v>11589</v>
      </c>
      <c r="M7411" s="1" t="s">
        <v>48929</v>
      </c>
      <c r="N7411" s="33" t="s">
        <v>20</v>
      </c>
      <c r="O7411" s="33" t="s">
        <v>36727</v>
      </c>
      <c r="P7411" s="33" t="s">
        <v>947</v>
      </c>
      <c r="Q7411" s="33" t="s">
        <v>29986</v>
      </c>
      <c r="R7411" s="39" t="s">
        <v>11590</v>
      </c>
      <c r="S7411" s="33" t="s">
        <v>93</v>
      </c>
      <c r="T7411" s="33" t="s">
        <v>21</v>
      </c>
      <c r="U7411" s="33" t="s">
        <v>26689</v>
      </c>
      <c r="AA7411" s="33" t="s">
        <v>42844</v>
      </c>
      <c r="AB7411" s="33">
        <v>1033</v>
      </c>
      <c r="AC7411" s="103">
        <v>13772</v>
      </c>
    </row>
    <row r="7412" spans="1:64" ht="13" customHeight="1" x14ac:dyDescent="0.2">
      <c r="A7412" s="33" t="s">
        <v>11600</v>
      </c>
      <c r="B7412" s="33">
        <v>51</v>
      </c>
      <c r="C7412" s="33" t="s">
        <v>13</v>
      </c>
      <c r="D7412" s="33" t="s">
        <v>30</v>
      </c>
      <c r="F7412" s="94">
        <v>41607</v>
      </c>
      <c r="G7412" s="33" t="s">
        <v>11601</v>
      </c>
      <c r="H7412" s="33" t="s">
        <v>1129</v>
      </c>
      <c r="I7412" s="33" t="s">
        <v>281</v>
      </c>
      <c r="J7412" s="62" t="s">
        <v>9715</v>
      </c>
      <c r="K7412" s="33" t="s">
        <v>1130</v>
      </c>
      <c r="L7412" s="33" t="s">
        <v>1131</v>
      </c>
      <c r="M7412" s="1" t="s">
        <v>46009</v>
      </c>
      <c r="N7412" s="33" t="s">
        <v>20</v>
      </c>
      <c r="O7412" s="33" t="s">
        <v>11602</v>
      </c>
      <c r="P7412" s="33" t="s">
        <v>45771</v>
      </c>
      <c r="Q7412" s="33" t="s">
        <v>29986</v>
      </c>
      <c r="R7412" s="39" t="s">
        <v>11603</v>
      </c>
      <c r="S7412" s="33" t="s">
        <v>93</v>
      </c>
      <c r="T7412" s="33" t="s">
        <v>21</v>
      </c>
      <c r="U7412" s="33" t="s">
        <v>26689</v>
      </c>
      <c r="AA7412" s="33" t="s">
        <v>42842</v>
      </c>
      <c r="AB7412" s="33">
        <v>1035</v>
      </c>
      <c r="AC7412" s="103">
        <v>13771</v>
      </c>
    </row>
    <row r="7413" spans="1:64" ht="13" customHeight="1" x14ac:dyDescent="0.2">
      <c r="A7413" s="33" t="s">
        <v>11614</v>
      </c>
      <c r="B7413" s="33">
        <v>44</v>
      </c>
      <c r="C7413" s="33" t="s">
        <v>13</v>
      </c>
      <c r="D7413" s="33" t="s">
        <v>30</v>
      </c>
      <c r="E7413" s="33" t="s">
        <v>11615</v>
      </c>
      <c r="F7413" s="94">
        <v>41606</v>
      </c>
      <c r="G7413" s="33" t="s">
        <v>11616</v>
      </c>
      <c r="H7413" s="33" t="s">
        <v>1882</v>
      </c>
      <c r="I7413" s="33" t="s">
        <v>197</v>
      </c>
      <c r="J7413" s="62" t="s">
        <v>11617</v>
      </c>
      <c r="K7413" s="33" t="s">
        <v>3715</v>
      </c>
      <c r="L7413" s="33" t="s">
        <v>11618</v>
      </c>
      <c r="M7413" s="1" t="s">
        <v>48659</v>
      </c>
      <c r="N7413" s="33" t="s">
        <v>20</v>
      </c>
      <c r="O7413" s="33" t="s">
        <v>11619</v>
      </c>
      <c r="P7413" s="33" t="s">
        <v>947</v>
      </c>
      <c r="Q7413" s="33" t="s">
        <v>29986</v>
      </c>
      <c r="R7413" s="39" t="s">
        <v>11620</v>
      </c>
      <c r="S7413" s="33" t="s">
        <v>93</v>
      </c>
      <c r="T7413" s="33" t="s">
        <v>21</v>
      </c>
      <c r="U7413" s="33" t="s">
        <v>26689</v>
      </c>
      <c r="AA7413" s="33" t="s">
        <v>42843</v>
      </c>
      <c r="AB7413" s="33">
        <v>1030</v>
      </c>
      <c r="AC7413" s="103">
        <v>13766</v>
      </c>
    </row>
    <row r="7414" spans="1:64" ht="13" customHeight="1" x14ac:dyDescent="0.2">
      <c r="A7414" s="33" t="s">
        <v>11609</v>
      </c>
      <c r="B7414" s="33">
        <v>48</v>
      </c>
      <c r="C7414" s="33" t="s">
        <v>13</v>
      </c>
      <c r="D7414" s="33" t="s">
        <v>30</v>
      </c>
      <c r="E7414" s="33" t="s">
        <v>11610</v>
      </c>
      <c r="F7414" s="94">
        <v>41606</v>
      </c>
      <c r="G7414" s="33" t="s">
        <v>11611</v>
      </c>
      <c r="H7414" s="33" t="s">
        <v>1782</v>
      </c>
      <c r="I7414" s="33" t="s">
        <v>191</v>
      </c>
      <c r="J7414" s="62" t="s">
        <v>1783</v>
      </c>
      <c r="K7414" s="33" t="s">
        <v>3497</v>
      </c>
      <c r="L7414" s="33" t="s">
        <v>9271</v>
      </c>
      <c r="M7414" s="1" t="s">
        <v>46391</v>
      </c>
      <c r="N7414" s="33" t="s">
        <v>20</v>
      </c>
      <c r="O7414" s="33" t="s">
        <v>11612</v>
      </c>
      <c r="P7414" s="33" t="s">
        <v>504</v>
      </c>
      <c r="Q7414" s="33" t="s">
        <v>29986</v>
      </c>
      <c r="R7414" s="39" t="s">
        <v>11613</v>
      </c>
      <c r="S7414" s="33" t="s">
        <v>93</v>
      </c>
      <c r="T7414" s="33" t="s">
        <v>21</v>
      </c>
      <c r="U7414" s="33" t="s">
        <v>26689</v>
      </c>
      <c r="AA7414" s="33" t="s">
        <v>42843</v>
      </c>
      <c r="AB7414" s="33">
        <v>1029</v>
      </c>
      <c r="AC7414" s="103">
        <v>13765</v>
      </c>
    </row>
    <row r="7415" spans="1:64" ht="13" customHeight="1" x14ac:dyDescent="0.2">
      <c r="A7415" s="33" t="s">
        <v>11621</v>
      </c>
      <c r="B7415" s="33">
        <v>61</v>
      </c>
      <c r="C7415" s="33" t="s">
        <v>13</v>
      </c>
      <c r="D7415" s="33" t="s">
        <v>30</v>
      </c>
      <c r="E7415" s="33" t="s">
        <v>11622</v>
      </c>
      <c r="F7415" s="94">
        <v>41606</v>
      </c>
      <c r="G7415" s="33" t="s">
        <v>11623</v>
      </c>
      <c r="H7415" s="33" t="s">
        <v>11624</v>
      </c>
      <c r="I7415" s="33" t="s">
        <v>55</v>
      </c>
      <c r="J7415" s="62" t="s">
        <v>11625</v>
      </c>
      <c r="K7415" s="33" t="s">
        <v>1034</v>
      </c>
      <c r="L7415" s="33" t="s">
        <v>11626</v>
      </c>
      <c r="M7415" s="1" t="s">
        <v>48660</v>
      </c>
      <c r="N7415" s="33" t="s">
        <v>11627</v>
      </c>
      <c r="O7415" s="33" t="s">
        <v>36728</v>
      </c>
      <c r="P7415" s="33" t="s">
        <v>3096</v>
      </c>
      <c r="Q7415" s="33" t="s">
        <v>29986</v>
      </c>
      <c r="R7415" s="39" t="s">
        <v>11628</v>
      </c>
      <c r="S7415" s="33" t="s">
        <v>93</v>
      </c>
      <c r="T7415" s="33" t="s">
        <v>45897</v>
      </c>
      <c r="U7415" s="51" t="s">
        <v>49804</v>
      </c>
      <c r="AA7415" s="33" t="s">
        <v>42844</v>
      </c>
      <c r="AB7415" s="33">
        <v>1031</v>
      </c>
      <c r="AC7415" s="103">
        <v>13767</v>
      </c>
    </row>
    <row r="7416" spans="1:64" ht="13" customHeight="1" x14ac:dyDescent="0.2">
      <c r="A7416" s="33" t="s">
        <v>11604</v>
      </c>
      <c r="B7416" s="33">
        <v>42</v>
      </c>
      <c r="C7416" s="33" t="s">
        <v>13</v>
      </c>
      <c r="D7416" s="33" t="s">
        <v>41</v>
      </c>
      <c r="E7416" s="33" t="s">
        <v>11605</v>
      </c>
      <c r="F7416" s="94">
        <v>41606</v>
      </c>
      <c r="G7416" s="33" t="s">
        <v>22107</v>
      </c>
      <c r="H7416" s="33" t="s">
        <v>557</v>
      </c>
      <c r="I7416" s="33" t="s">
        <v>38</v>
      </c>
      <c r="J7416" s="62" t="s">
        <v>11606</v>
      </c>
      <c r="K7416" s="33" t="s">
        <v>558</v>
      </c>
      <c r="L7416" s="33" t="s">
        <v>675</v>
      </c>
      <c r="M7416" s="1" t="s">
        <v>46046</v>
      </c>
      <c r="N7416" s="33" t="s">
        <v>20</v>
      </c>
      <c r="O7416" s="33" t="s">
        <v>11607</v>
      </c>
      <c r="P7416" s="33" t="s">
        <v>45771</v>
      </c>
      <c r="Q7416" s="33" t="s">
        <v>29986</v>
      </c>
      <c r="R7416" s="39" t="s">
        <v>11608</v>
      </c>
      <c r="S7416" s="33" t="s">
        <v>93</v>
      </c>
      <c r="T7416" s="33" t="s">
        <v>350</v>
      </c>
      <c r="U7416" s="33" t="s">
        <v>42859</v>
      </c>
      <c r="AA7416" s="33" t="s">
        <v>42842</v>
      </c>
      <c r="AB7416" s="33">
        <v>1032</v>
      </c>
      <c r="AC7416" s="103">
        <v>13764</v>
      </c>
    </row>
    <row r="7417" spans="1:64" ht="13" customHeight="1" x14ac:dyDescent="0.2">
      <c r="A7417" s="33" t="s">
        <v>11629</v>
      </c>
      <c r="B7417" s="33">
        <v>30</v>
      </c>
      <c r="C7417" s="33" t="s">
        <v>13</v>
      </c>
      <c r="D7417" s="33" t="s">
        <v>41</v>
      </c>
      <c r="E7417" s="33" t="s">
        <v>11630</v>
      </c>
      <c r="F7417" s="94">
        <v>41605</v>
      </c>
      <c r="G7417" s="33" t="s">
        <v>11631</v>
      </c>
      <c r="H7417" s="33" t="s">
        <v>1024</v>
      </c>
      <c r="I7417" s="33" t="s">
        <v>366</v>
      </c>
      <c r="J7417" s="62" t="s">
        <v>11632</v>
      </c>
      <c r="K7417" s="33" t="s">
        <v>1025</v>
      </c>
      <c r="L7417" s="33" t="s">
        <v>1026</v>
      </c>
      <c r="M7417" s="1" t="s">
        <v>46313</v>
      </c>
      <c r="N7417" s="33" t="s">
        <v>20</v>
      </c>
      <c r="O7417" s="33" t="s">
        <v>11633</v>
      </c>
      <c r="P7417" s="33" t="s">
        <v>45771</v>
      </c>
      <c r="Q7417" s="33" t="s">
        <v>29986</v>
      </c>
      <c r="R7417" s="39" t="s">
        <v>11634</v>
      </c>
      <c r="S7417" s="33" t="s">
        <v>93</v>
      </c>
      <c r="T7417" s="33" t="s">
        <v>21</v>
      </c>
      <c r="U7417" s="33" t="s">
        <v>26488</v>
      </c>
      <c r="AA7417" s="33" t="s">
        <v>42844</v>
      </c>
      <c r="AB7417" s="33">
        <v>1028</v>
      </c>
      <c r="AC7417" s="103">
        <v>13758</v>
      </c>
    </row>
    <row r="7418" spans="1:64" ht="13" customHeight="1" x14ac:dyDescent="0.2">
      <c r="A7418" s="60" t="s">
        <v>42742</v>
      </c>
      <c r="B7418" s="87">
        <v>28</v>
      </c>
      <c r="C7418" s="10" t="s">
        <v>13</v>
      </c>
      <c r="D7418" s="10" t="s">
        <v>78</v>
      </c>
      <c r="E7418" s="10"/>
      <c r="F7418" s="94">
        <v>41605</v>
      </c>
      <c r="G7418" s="10" t="s">
        <v>42743</v>
      </c>
      <c r="H7418" s="10" t="s">
        <v>2003</v>
      </c>
      <c r="I7418" s="10" t="s">
        <v>87</v>
      </c>
      <c r="J7418" s="62">
        <v>35816</v>
      </c>
      <c r="K7418" s="10" t="s">
        <v>2005</v>
      </c>
      <c r="L7418" s="10" t="s">
        <v>6368</v>
      </c>
      <c r="M7418" s="1" t="s">
        <v>48054</v>
      </c>
      <c r="N7418" s="10" t="s">
        <v>20</v>
      </c>
      <c r="O7418" s="10" t="s">
        <v>42744</v>
      </c>
      <c r="P7418" s="10" t="s">
        <v>45771</v>
      </c>
      <c r="Q7418" s="10" t="s">
        <v>29986</v>
      </c>
      <c r="R7418" s="59" t="s">
        <v>42745</v>
      </c>
      <c r="S7418" s="10" t="s">
        <v>22</v>
      </c>
      <c r="T7418" s="10" t="s">
        <v>28</v>
      </c>
      <c r="U7418" s="10" t="s">
        <v>26487</v>
      </c>
      <c r="V7418" s="10"/>
      <c r="W7418" s="10"/>
      <c r="X7418" s="10"/>
      <c r="Y7418" s="77"/>
      <c r="Z7418" s="51" t="s">
        <v>42353</v>
      </c>
      <c r="AA7418" s="51" t="s">
        <v>42844</v>
      </c>
      <c r="AB7418" s="33">
        <v>1027</v>
      </c>
      <c r="AC7418" s="103">
        <v>13759</v>
      </c>
      <c r="AG7418" s="51"/>
      <c r="AK7418" s="51"/>
      <c r="AL7418" s="51"/>
      <c r="AM7418" s="51"/>
      <c r="AN7418" s="51"/>
      <c r="AO7418" s="51"/>
      <c r="AP7418" s="51"/>
      <c r="AQ7418" s="51"/>
      <c r="AR7418" s="51"/>
      <c r="AS7418" s="51"/>
      <c r="AT7418" s="51"/>
      <c r="AU7418" s="51"/>
      <c r="AV7418" s="51"/>
      <c r="AW7418" s="51"/>
      <c r="AX7418" s="51"/>
      <c r="AY7418" s="51"/>
      <c r="AZ7418" s="51"/>
      <c r="BA7418" s="51"/>
      <c r="BB7418" s="51"/>
      <c r="BC7418" s="51"/>
      <c r="BD7418" s="51"/>
      <c r="BE7418" s="51"/>
      <c r="BF7418" s="51"/>
      <c r="BG7418" s="51"/>
      <c r="BH7418" s="51"/>
      <c r="BI7418" s="51"/>
      <c r="BJ7418" s="51"/>
      <c r="BK7418" s="51"/>
      <c r="BL7418" s="51"/>
    </row>
    <row r="7419" spans="1:64" ht="13" customHeight="1" x14ac:dyDescent="0.2">
      <c r="A7419" s="33" t="s">
        <v>11635</v>
      </c>
      <c r="B7419" s="33">
        <v>38</v>
      </c>
      <c r="C7419" s="33" t="s">
        <v>13</v>
      </c>
      <c r="D7419" s="33" t="s">
        <v>78</v>
      </c>
      <c r="F7419" s="94">
        <v>41604</v>
      </c>
      <c r="G7419" s="33" t="s">
        <v>11636</v>
      </c>
      <c r="H7419" s="33" t="s">
        <v>11637</v>
      </c>
      <c r="I7419" s="33" t="s">
        <v>18</v>
      </c>
      <c r="K7419" s="33" t="s">
        <v>11638</v>
      </c>
      <c r="L7419" s="33" t="s">
        <v>11639</v>
      </c>
      <c r="M7419" s="1" t="s">
        <v>46585</v>
      </c>
      <c r="N7419" s="33" t="s">
        <v>362</v>
      </c>
      <c r="P7419" s="33" t="s">
        <v>45791</v>
      </c>
      <c r="Q7419" s="33" t="s">
        <v>29986</v>
      </c>
      <c r="R7419" s="39" t="s">
        <v>11640</v>
      </c>
      <c r="S7419" s="33" t="s">
        <v>22</v>
      </c>
      <c r="T7419" s="33" t="s">
        <v>45897</v>
      </c>
      <c r="U7419" s="33" t="s">
        <v>49804</v>
      </c>
      <c r="AA7419" s="33" t="s">
        <v>49699</v>
      </c>
      <c r="AB7419" s="33">
        <v>1025</v>
      </c>
      <c r="AC7419" s="103">
        <v>13756</v>
      </c>
    </row>
    <row r="7420" spans="1:64" ht="13" customHeight="1" x14ac:dyDescent="0.2">
      <c r="A7420" s="33" t="s">
        <v>11641</v>
      </c>
      <c r="B7420" s="33">
        <v>31</v>
      </c>
      <c r="C7420" s="33" t="s">
        <v>13</v>
      </c>
      <c r="D7420" s="33" t="s">
        <v>30</v>
      </c>
      <c r="E7420" s="33" t="s">
        <v>11642</v>
      </c>
      <c r="F7420" s="94">
        <v>41604</v>
      </c>
      <c r="G7420" s="33" t="s">
        <v>11643</v>
      </c>
      <c r="H7420" s="33" t="s">
        <v>994</v>
      </c>
      <c r="I7420" s="33" t="s">
        <v>55</v>
      </c>
      <c r="J7420" s="62" t="s">
        <v>11644</v>
      </c>
      <c r="K7420" s="33" t="s">
        <v>995</v>
      </c>
      <c r="L7420" s="33" t="s">
        <v>996</v>
      </c>
      <c r="M7420" s="1" t="s">
        <v>46233</v>
      </c>
      <c r="N7420" s="33" t="s">
        <v>20</v>
      </c>
      <c r="O7420" s="33" t="s">
        <v>11645</v>
      </c>
      <c r="P7420" s="33" t="s">
        <v>45771</v>
      </c>
      <c r="Q7420" s="33" t="s">
        <v>29986</v>
      </c>
      <c r="R7420" s="39" t="s">
        <v>11646</v>
      </c>
      <c r="S7420" s="33" t="s">
        <v>93</v>
      </c>
      <c r="T7420" s="33" t="s">
        <v>350</v>
      </c>
      <c r="U7420" s="33" t="s">
        <v>42859</v>
      </c>
      <c r="AA7420" s="33" t="s">
        <v>42842</v>
      </c>
      <c r="AB7420" s="33">
        <v>1026</v>
      </c>
      <c r="AC7420" s="103">
        <v>13757</v>
      </c>
    </row>
    <row r="7421" spans="1:64" ht="13" customHeight="1" x14ac:dyDescent="0.2">
      <c r="A7421" s="33" t="s">
        <v>11647</v>
      </c>
      <c r="B7421" s="33">
        <v>23</v>
      </c>
      <c r="C7421" s="33" t="s">
        <v>13</v>
      </c>
      <c r="D7421" s="33" t="s">
        <v>78</v>
      </c>
      <c r="E7421" s="33" t="s">
        <v>11648</v>
      </c>
      <c r="F7421" s="94">
        <v>41603</v>
      </c>
      <c r="G7421" s="33" t="s">
        <v>11649</v>
      </c>
      <c r="H7421" s="33" t="s">
        <v>11650</v>
      </c>
      <c r="I7421" s="33" t="s">
        <v>34</v>
      </c>
      <c r="J7421" s="62" t="s">
        <v>11651</v>
      </c>
      <c r="K7421" s="33" t="s">
        <v>4485</v>
      </c>
      <c r="L7421" s="33" t="s">
        <v>11652</v>
      </c>
      <c r="M7421" s="1" t="s">
        <v>47590</v>
      </c>
      <c r="N7421" s="33" t="s">
        <v>20</v>
      </c>
      <c r="O7421" s="33" t="s">
        <v>11653</v>
      </c>
      <c r="P7421" s="33" t="s">
        <v>37679</v>
      </c>
      <c r="Q7421" s="33" t="s">
        <v>29986</v>
      </c>
      <c r="R7421" s="39" t="s">
        <v>11654</v>
      </c>
      <c r="S7421" s="33" t="s">
        <v>93</v>
      </c>
      <c r="T7421" s="33" t="s">
        <v>21</v>
      </c>
      <c r="U7421" s="33" t="s">
        <v>26689</v>
      </c>
      <c r="AA7421" s="33" t="s">
        <v>42842</v>
      </c>
      <c r="AB7421" s="33">
        <v>1021</v>
      </c>
      <c r="AC7421" s="103">
        <v>13753</v>
      </c>
    </row>
    <row r="7422" spans="1:64" ht="13" customHeight="1" x14ac:dyDescent="0.2">
      <c r="A7422" s="33" t="s">
        <v>11667</v>
      </c>
      <c r="B7422" s="33">
        <v>26</v>
      </c>
      <c r="C7422" s="33" t="s">
        <v>13</v>
      </c>
      <c r="D7422" s="33" t="s">
        <v>78</v>
      </c>
      <c r="F7422" s="94">
        <v>41603</v>
      </c>
      <c r="G7422" s="33" t="s">
        <v>19146</v>
      </c>
      <c r="H7422" s="33" t="s">
        <v>106</v>
      </c>
      <c r="I7422" s="33" t="s">
        <v>3344</v>
      </c>
      <c r="J7422" s="62" t="s">
        <v>9666</v>
      </c>
      <c r="K7422" s="33" t="s">
        <v>3346</v>
      </c>
      <c r="L7422" s="33" t="s">
        <v>17507</v>
      </c>
      <c r="M7422" s="1" t="s">
        <v>46501</v>
      </c>
      <c r="N7422" s="33" t="s">
        <v>20</v>
      </c>
      <c r="O7422" s="33" t="s">
        <v>11668</v>
      </c>
      <c r="P7422" s="33" t="s">
        <v>947</v>
      </c>
      <c r="Q7422" s="33" t="s">
        <v>29986</v>
      </c>
      <c r="R7422" s="39" t="s">
        <v>11669</v>
      </c>
      <c r="S7422" s="33" t="s">
        <v>93</v>
      </c>
      <c r="T7422" s="33" t="s">
        <v>21</v>
      </c>
      <c r="U7422" s="33" t="s">
        <v>26689</v>
      </c>
      <c r="AA7422" s="33" t="s">
        <v>42842</v>
      </c>
      <c r="AB7422" s="33">
        <v>1022</v>
      </c>
      <c r="AC7422" s="103">
        <v>13755</v>
      </c>
    </row>
    <row r="7423" spans="1:64" ht="13" customHeight="1" x14ac:dyDescent="0.2">
      <c r="A7423" s="33" t="s">
        <v>11655</v>
      </c>
      <c r="B7423" s="33">
        <v>53</v>
      </c>
      <c r="C7423" s="33" t="s">
        <v>13</v>
      </c>
      <c r="D7423" s="33" t="s">
        <v>78</v>
      </c>
      <c r="F7423" s="94">
        <v>41603</v>
      </c>
      <c r="G7423" s="33" t="s">
        <v>11656</v>
      </c>
      <c r="H7423" s="33" t="s">
        <v>11657</v>
      </c>
      <c r="I7423" s="33" t="s">
        <v>159</v>
      </c>
      <c r="J7423" s="62" t="s">
        <v>11658</v>
      </c>
      <c r="K7423" s="33" t="s">
        <v>3039</v>
      </c>
      <c r="L7423" s="33" t="s">
        <v>3040</v>
      </c>
      <c r="M7423" s="1" t="s">
        <v>45915</v>
      </c>
      <c r="N7423" s="33" t="s">
        <v>20</v>
      </c>
      <c r="O7423" s="33" t="s">
        <v>11659</v>
      </c>
      <c r="P7423" s="33" t="s">
        <v>947</v>
      </c>
      <c r="Q7423" s="33" t="s">
        <v>29986</v>
      </c>
      <c r="R7423" s="39" t="s">
        <v>11660</v>
      </c>
      <c r="S7423" s="33" t="s">
        <v>93</v>
      </c>
      <c r="T7423" s="33" t="s">
        <v>21</v>
      </c>
      <c r="U7423" s="33" t="s">
        <v>26488</v>
      </c>
      <c r="AA7423" s="33" t="s">
        <v>42844</v>
      </c>
      <c r="AB7423" s="33">
        <v>1024</v>
      </c>
      <c r="AC7423" s="103">
        <v>13754</v>
      </c>
    </row>
    <row r="7424" spans="1:64" ht="13" customHeight="1" x14ac:dyDescent="0.2">
      <c r="A7424" s="33" t="s">
        <v>11661</v>
      </c>
      <c r="B7424" s="33">
        <v>72</v>
      </c>
      <c r="C7424" s="33" t="s">
        <v>13</v>
      </c>
      <c r="D7424" s="33" t="s">
        <v>41</v>
      </c>
      <c r="F7424" s="94">
        <v>41603</v>
      </c>
      <c r="G7424" s="33" t="s">
        <v>11662</v>
      </c>
      <c r="H7424" s="33" t="s">
        <v>11663</v>
      </c>
      <c r="I7424" s="33" t="s">
        <v>38</v>
      </c>
      <c r="J7424" s="62" t="s">
        <v>11664</v>
      </c>
      <c r="K7424" s="33" t="s">
        <v>91</v>
      </c>
      <c r="L7424" s="33" t="s">
        <v>92</v>
      </c>
      <c r="M7424" s="1" t="s">
        <v>45984</v>
      </c>
      <c r="N7424" s="33" t="s">
        <v>20</v>
      </c>
      <c r="O7424" s="33" t="s">
        <v>11665</v>
      </c>
      <c r="P7424" s="33" t="s">
        <v>45771</v>
      </c>
      <c r="Q7424" s="33" t="s">
        <v>29986</v>
      </c>
      <c r="R7424" s="39" t="s">
        <v>11666</v>
      </c>
      <c r="S7424" s="33" t="s">
        <v>93</v>
      </c>
      <c r="T7424" s="33" t="s">
        <v>21</v>
      </c>
      <c r="U7424" s="33" t="s">
        <v>26689</v>
      </c>
      <c r="AA7424" s="33" t="s">
        <v>42844</v>
      </c>
      <c r="AB7424" s="33">
        <v>1023</v>
      </c>
      <c r="AC7424" s="103">
        <v>13752</v>
      </c>
    </row>
    <row r="7425" spans="1:64" ht="13" customHeight="1" x14ac:dyDescent="0.2">
      <c r="A7425" s="33" t="s">
        <v>11670</v>
      </c>
      <c r="B7425" s="33">
        <v>42</v>
      </c>
      <c r="C7425" s="33" t="s">
        <v>13</v>
      </c>
      <c r="D7425" s="33" t="s">
        <v>30</v>
      </c>
      <c r="F7425" s="94">
        <v>41602</v>
      </c>
      <c r="G7425" s="33" t="s">
        <v>11671</v>
      </c>
      <c r="H7425" s="33" t="s">
        <v>933</v>
      </c>
      <c r="I7425" s="33" t="s">
        <v>191</v>
      </c>
      <c r="J7425" s="62" t="s">
        <v>11672</v>
      </c>
      <c r="K7425" s="33" t="s">
        <v>933</v>
      </c>
      <c r="L7425" s="33" t="s">
        <v>934</v>
      </c>
      <c r="M7425" s="1" t="s">
        <v>46429</v>
      </c>
      <c r="N7425" s="33" t="s">
        <v>20</v>
      </c>
      <c r="O7425" s="33" t="s">
        <v>11673</v>
      </c>
      <c r="P7425" s="33" t="s">
        <v>31864</v>
      </c>
      <c r="Q7425" s="33" t="s">
        <v>29986</v>
      </c>
      <c r="R7425" s="39" t="s">
        <v>11674</v>
      </c>
      <c r="S7425" s="33" t="s">
        <v>93</v>
      </c>
      <c r="T7425" s="33" t="s">
        <v>21</v>
      </c>
      <c r="U7425" s="33" t="s">
        <v>26682</v>
      </c>
      <c r="AA7425" s="33" t="s">
        <v>42844</v>
      </c>
      <c r="AB7425" s="33">
        <v>1020</v>
      </c>
      <c r="AC7425" s="103">
        <v>13748</v>
      </c>
    </row>
    <row r="7426" spans="1:64" ht="13" customHeight="1" x14ac:dyDescent="0.2">
      <c r="A7426" s="1" t="s">
        <v>11675</v>
      </c>
      <c r="B7426" s="33">
        <v>24</v>
      </c>
      <c r="C7426" s="33" t="s">
        <v>13</v>
      </c>
      <c r="D7426" s="1" t="s">
        <v>23</v>
      </c>
      <c r="F7426" s="94">
        <v>41601</v>
      </c>
      <c r="G7426" s="33" t="s">
        <v>22108</v>
      </c>
      <c r="H7426" s="33" t="s">
        <v>3377</v>
      </c>
      <c r="I7426" s="33" t="s">
        <v>38</v>
      </c>
      <c r="J7426" s="62" t="s">
        <v>3378</v>
      </c>
      <c r="K7426" s="33" t="s">
        <v>91</v>
      </c>
      <c r="L7426" s="33" t="s">
        <v>3379</v>
      </c>
      <c r="M7426" s="1" t="s">
        <v>47327</v>
      </c>
      <c r="N7426" s="33" t="s">
        <v>20</v>
      </c>
      <c r="O7426" s="33" t="s">
        <v>11676</v>
      </c>
      <c r="P7426" s="33" t="s">
        <v>45771</v>
      </c>
      <c r="Q7426" s="33" t="s">
        <v>29986</v>
      </c>
      <c r="R7426" s="39" t="s">
        <v>11677</v>
      </c>
      <c r="S7426" s="33" t="s">
        <v>93</v>
      </c>
      <c r="T7426" s="33" t="s">
        <v>45897</v>
      </c>
      <c r="U7426" s="51" t="s">
        <v>49804</v>
      </c>
      <c r="AA7426" s="33" t="s">
        <v>42842</v>
      </c>
      <c r="AB7426" s="33">
        <v>1016</v>
      </c>
      <c r="AC7426" s="103">
        <v>13742</v>
      </c>
    </row>
    <row r="7427" spans="1:64" ht="13" customHeight="1" x14ac:dyDescent="0.2">
      <c r="A7427" s="60" t="s">
        <v>42768</v>
      </c>
      <c r="B7427" s="87">
        <v>24</v>
      </c>
      <c r="C7427" s="10" t="s">
        <v>13</v>
      </c>
      <c r="D7427" s="10" t="s">
        <v>30</v>
      </c>
      <c r="E7427" s="59" t="s">
        <v>11678</v>
      </c>
      <c r="F7427" s="94">
        <v>41601</v>
      </c>
      <c r="G7427" s="10" t="s">
        <v>42769</v>
      </c>
      <c r="H7427" s="10" t="s">
        <v>867</v>
      </c>
      <c r="I7427" s="10" t="s">
        <v>66</v>
      </c>
      <c r="J7427" s="62">
        <v>76116</v>
      </c>
      <c r="K7427" s="10" t="s">
        <v>67</v>
      </c>
      <c r="L7427" s="10" t="s">
        <v>868</v>
      </c>
      <c r="M7427" s="1" t="s">
        <v>46465</v>
      </c>
      <c r="N7427" s="10" t="s">
        <v>20</v>
      </c>
      <c r="O7427" s="10" t="s">
        <v>42770</v>
      </c>
      <c r="P7427" s="10" t="s">
        <v>504</v>
      </c>
      <c r="Q7427" s="10" t="s">
        <v>29986</v>
      </c>
      <c r="R7427" s="59" t="s">
        <v>42771</v>
      </c>
      <c r="S7427" s="10" t="s">
        <v>93</v>
      </c>
      <c r="T7427" s="10" t="s">
        <v>350</v>
      </c>
      <c r="U7427" s="10" t="s">
        <v>26775</v>
      </c>
      <c r="V7427" s="10"/>
      <c r="W7427" s="10"/>
      <c r="X7427" s="10"/>
      <c r="Y7427" s="77"/>
      <c r="Z7427" s="51"/>
      <c r="AA7427" s="51" t="s">
        <v>42844</v>
      </c>
      <c r="AB7427" s="33">
        <v>1017</v>
      </c>
      <c r="AC7427" s="104">
        <v>13743</v>
      </c>
      <c r="AG7427" s="51"/>
      <c r="AK7427" s="51"/>
      <c r="AL7427" s="51"/>
      <c r="AM7427" s="51"/>
      <c r="AN7427" s="51"/>
      <c r="AO7427" s="51"/>
      <c r="AP7427" s="51"/>
      <c r="AQ7427" s="51"/>
      <c r="AR7427" s="51"/>
      <c r="AS7427" s="51"/>
      <c r="AT7427" s="51"/>
      <c r="AU7427" s="51"/>
      <c r="AV7427" s="51"/>
      <c r="AW7427" s="51"/>
      <c r="AX7427" s="51"/>
      <c r="AY7427" s="51"/>
      <c r="AZ7427" s="51"/>
      <c r="BA7427" s="51"/>
      <c r="BB7427" s="51"/>
      <c r="BC7427" s="51"/>
      <c r="BD7427" s="51"/>
      <c r="BE7427" s="51"/>
      <c r="BF7427" s="51"/>
      <c r="BG7427" s="51"/>
      <c r="BH7427" s="51"/>
      <c r="BI7427" s="51"/>
      <c r="BJ7427" s="51"/>
      <c r="BK7427" s="51"/>
      <c r="BL7427" s="51"/>
    </row>
    <row r="7428" spans="1:64" ht="13" customHeight="1" x14ac:dyDescent="0.2">
      <c r="A7428" s="33" t="s">
        <v>11685</v>
      </c>
      <c r="B7428" s="33">
        <v>18</v>
      </c>
      <c r="C7428" s="33" t="s">
        <v>13</v>
      </c>
      <c r="D7428" s="33" t="s">
        <v>41</v>
      </c>
      <c r="F7428" s="94">
        <v>41600</v>
      </c>
      <c r="G7428" s="33" t="s">
        <v>11686</v>
      </c>
      <c r="H7428" s="33" t="s">
        <v>91</v>
      </c>
      <c r="I7428" s="33" t="s">
        <v>38</v>
      </c>
      <c r="J7428" s="62" t="s">
        <v>11687</v>
      </c>
      <c r="K7428" s="33" t="s">
        <v>91</v>
      </c>
      <c r="L7428" s="33" t="s">
        <v>92</v>
      </c>
      <c r="M7428" s="1" t="s">
        <v>45984</v>
      </c>
      <c r="N7428" s="33" t="s">
        <v>20</v>
      </c>
      <c r="O7428" s="33" t="s">
        <v>11688</v>
      </c>
      <c r="P7428" s="33" t="s">
        <v>45771</v>
      </c>
      <c r="Q7428" s="33" t="s">
        <v>29986</v>
      </c>
      <c r="R7428" s="39" t="s">
        <v>11689</v>
      </c>
      <c r="S7428" s="33" t="s">
        <v>93</v>
      </c>
      <c r="T7428" s="33" t="s">
        <v>21</v>
      </c>
      <c r="U7428" s="33" t="s">
        <v>26689</v>
      </c>
      <c r="AA7428" s="33" t="s">
        <v>42842</v>
      </c>
      <c r="AB7428" s="33">
        <v>1012</v>
      </c>
      <c r="AC7428" s="103">
        <v>13731</v>
      </c>
    </row>
    <row r="7429" spans="1:64" ht="13" customHeight="1" x14ac:dyDescent="0.2">
      <c r="A7429" s="33" t="s">
        <v>11703</v>
      </c>
      <c r="B7429" s="33">
        <v>26</v>
      </c>
      <c r="C7429" s="33" t="s">
        <v>13</v>
      </c>
      <c r="D7429" s="33" t="s">
        <v>30</v>
      </c>
      <c r="E7429" s="33" t="s">
        <v>11704</v>
      </c>
      <c r="F7429" s="94">
        <v>41600</v>
      </c>
      <c r="G7429" s="33" t="s">
        <v>22109</v>
      </c>
      <c r="H7429" s="33" t="s">
        <v>867</v>
      </c>
      <c r="I7429" s="33" t="s">
        <v>66</v>
      </c>
      <c r="J7429" s="62" t="s">
        <v>11705</v>
      </c>
      <c r="K7429" s="33" t="s">
        <v>67</v>
      </c>
      <c r="L7429" s="33" t="s">
        <v>868</v>
      </c>
      <c r="M7429" s="1" t="s">
        <v>46465</v>
      </c>
      <c r="N7429" s="33" t="s">
        <v>20</v>
      </c>
      <c r="O7429" s="33" t="s">
        <v>11706</v>
      </c>
      <c r="P7429" s="33" t="s">
        <v>42395</v>
      </c>
      <c r="Q7429" s="33" t="s">
        <v>29986</v>
      </c>
      <c r="R7429" s="39" t="s">
        <v>11707</v>
      </c>
      <c r="S7429" s="33" t="s">
        <v>93</v>
      </c>
      <c r="T7429" s="33" t="s">
        <v>21</v>
      </c>
      <c r="U7429" s="33" t="s">
        <v>26689</v>
      </c>
      <c r="AA7429" s="33" t="s">
        <v>42844</v>
      </c>
      <c r="AB7429" s="33">
        <v>1013</v>
      </c>
      <c r="AC7429" s="103">
        <v>13729</v>
      </c>
    </row>
    <row r="7430" spans="1:64" ht="13" customHeight="1" x14ac:dyDescent="0.2">
      <c r="A7430" s="33" t="s">
        <v>11690</v>
      </c>
      <c r="B7430" s="91">
        <v>37</v>
      </c>
      <c r="C7430" s="33" t="s">
        <v>13</v>
      </c>
      <c r="D7430" s="33" t="s">
        <v>41</v>
      </c>
      <c r="F7430" s="94">
        <v>41600</v>
      </c>
      <c r="G7430" s="33" t="s">
        <v>11691</v>
      </c>
      <c r="H7430" s="33" t="s">
        <v>725</v>
      </c>
      <c r="I7430" s="33" t="s">
        <v>38</v>
      </c>
      <c r="J7430" s="62" t="s">
        <v>11692</v>
      </c>
      <c r="K7430" s="33" t="s">
        <v>725</v>
      </c>
      <c r="L7430" s="33" t="s">
        <v>5447</v>
      </c>
      <c r="M7430" s="1" t="s">
        <v>47072</v>
      </c>
      <c r="N7430" s="33" t="s">
        <v>20</v>
      </c>
      <c r="O7430" s="33" t="s">
        <v>11693</v>
      </c>
      <c r="P7430" s="33" t="s">
        <v>22</v>
      </c>
      <c r="Q7430" s="33" t="s">
        <v>29986</v>
      </c>
      <c r="R7430" s="39" t="s">
        <v>11694</v>
      </c>
      <c r="S7430" s="33" t="s">
        <v>93</v>
      </c>
      <c r="T7430" s="33" t="s">
        <v>21</v>
      </c>
      <c r="U7430" s="33" t="s">
        <v>26689</v>
      </c>
      <c r="AA7430" s="33" t="s">
        <v>42844</v>
      </c>
      <c r="AB7430" s="33">
        <v>1011</v>
      </c>
      <c r="AC7430" s="103">
        <v>13734</v>
      </c>
    </row>
    <row r="7431" spans="1:64" ht="13" customHeight="1" x14ac:dyDescent="0.2">
      <c r="A7431" s="33" t="s">
        <v>11680</v>
      </c>
      <c r="B7431" s="33">
        <v>47</v>
      </c>
      <c r="C7431" s="33" t="s">
        <v>13</v>
      </c>
      <c r="D7431" s="33" t="s">
        <v>78</v>
      </c>
      <c r="E7431" s="33" t="s">
        <v>11681</v>
      </c>
      <c r="F7431" s="94">
        <v>41600</v>
      </c>
      <c r="G7431" s="33" t="s">
        <v>11682</v>
      </c>
      <c r="H7431" s="33" t="s">
        <v>1199</v>
      </c>
      <c r="I7431" s="33" t="s">
        <v>62</v>
      </c>
      <c r="J7431" s="62" t="s">
        <v>4616</v>
      </c>
      <c r="K7431" s="33" t="s">
        <v>1200</v>
      </c>
      <c r="L7431" s="33" t="s">
        <v>11422</v>
      </c>
      <c r="M7431" s="1" t="s">
        <v>45979</v>
      </c>
      <c r="N7431" s="33" t="s">
        <v>20</v>
      </c>
      <c r="O7431" s="33" t="s">
        <v>11683</v>
      </c>
      <c r="P7431" s="33" t="s">
        <v>947</v>
      </c>
      <c r="Q7431" s="33" t="s">
        <v>29986</v>
      </c>
      <c r="R7431" s="39" t="s">
        <v>11684</v>
      </c>
      <c r="S7431" s="33" t="s">
        <v>93</v>
      </c>
      <c r="T7431" s="33" t="s">
        <v>21</v>
      </c>
      <c r="U7431" s="33" t="s">
        <v>26689</v>
      </c>
      <c r="AA7431" s="33" t="s">
        <v>42844</v>
      </c>
      <c r="AB7431" s="33">
        <v>1010</v>
      </c>
      <c r="AC7431" s="103">
        <v>13732</v>
      </c>
    </row>
    <row r="7432" spans="1:64" ht="13" customHeight="1" x14ac:dyDescent="0.2">
      <c r="A7432" s="33" t="s">
        <v>11695</v>
      </c>
      <c r="B7432" s="33">
        <v>31</v>
      </c>
      <c r="C7432" s="33" t="s">
        <v>13</v>
      </c>
      <c r="D7432" s="33" t="s">
        <v>30</v>
      </c>
      <c r="E7432" s="33" t="s">
        <v>11696</v>
      </c>
      <c r="F7432" s="94">
        <v>41600</v>
      </c>
      <c r="G7432" s="33" t="s">
        <v>11697</v>
      </c>
      <c r="H7432" s="33" t="s">
        <v>11698</v>
      </c>
      <c r="I7432" s="33" t="s">
        <v>105</v>
      </c>
      <c r="J7432" s="62" t="s">
        <v>11699</v>
      </c>
      <c r="K7432" s="33" t="s">
        <v>11700</v>
      </c>
      <c r="L7432" s="33" t="s">
        <v>11701</v>
      </c>
      <c r="M7432" s="1" t="s">
        <v>47733</v>
      </c>
      <c r="N7432" s="33" t="s">
        <v>20</v>
      </c>
      <c r="O7432" s="33" t="s">
        <v>11702</v>
      </c>
      <c r="P7432" s="33" t="s">
        <v>504</v>
      </c>
      <c r="Q7432" s="33" t="s">
        <v>29986</v>
      </c>
      <c r="R7432" s="39" t="s">
        <v>18996</v>
      </c>
      <c r="S7432" s="33" t="s">
        <v>93</v>
      </c>
      <c r="T7432" s="33" t="s">
        <v>45897</v>
      </c>
      <c r="U7432" s="51" t="s">
        <v>49804</v>
      </c>
      <c r="AA7432" s="33" t="s">
        <v>42844</v>
      </c>
      <c r="AB7432" s="33">
        <v>1014</v>
      </c>
      <c r="AC7432" s="103">
        <v>13733</v>
      </c>
    </row>
    <row r="7433" spans="1:64" ht="13" customHeight="1" x14ac:dyDescent="0.2">
      <c r="A7433" s="33" t="s">
        <v>11708</v>
      </c>
      <c r="B7433" s="33">
        <v>30</v>
      </c>
      <c r="C7433" s="33" t="s">
        <v>13</v>
      </c>
      <c r="D7433" s="33" t="s">
        <v>30</v>
      </c>
      <c r="E7433" s="33" t="s">
        <v>11709</v>
      </c>
      <c r="F7433" s="94">
        <v>41600</v>
      </c>
      <c r="G7433" s="33" t="s">
        <v>11710</v>
      </c>
      <c r="H7433" s="33" t="s">
        <v>11711</v>
      </c>
      <c r="I7433" s="33" t="s">
        <v>37</v>
      </c>
      <c r="J7433" s="62" t="s">
        <v>11712</v>
      </c>
      <c r="K7433" s="33" t="s">
        <v>11713</v>
      </c>
      <c r="L7433" s="33" t="s">
        <v>11714</v>
      </c>
      <c r="M7433" s="1" t="s">
        <v>48929</v>
      </c>
      <c r="N7433" s="33" t="s">
        <v>20</v>
      </c>
      <c r="O7433" s="33" t="s">
        <v>11715</v>
      </c>
      <c r="P7433" s="33" t="s">
        <v>504</v>
      </c>
      <c r="Q7433" s="33" t="s">
        <v>29986</v>
      </c>
      <c r="R7433" s="39" t="s">
        <v>11716</v>
      </c>
      <c r="S7433" s="33" t="s">
        <v>93</v>
      </c>
      <c r="T7433" s="33" t="s">
        <v>350</v>
      </c>
      <c r="U7433" s="33" t="s">
        <v>26775</v>
      </c>
      <c r="AA7433" s="33" t="s">
        <v>42843</v>
      </c>
      <c r="AB7433" s="33">
        <v>1015</v>
      </c>
      <c r="AC7433" s="103">
        <v>13730</v>
      </c>
    </row>
    <row r="7434" spans="1:64" ht="13" customHeight="1" x14ac:dyDescent="0.2">
      <c r="A7434" s="33" t="s">
        <v>11717</v>
      </c>
      <c r="B7434" s="33">
        <v>28</v>
      </c>
      <c r="C7434" s="33" t="s">
        <v>13</v>
      </c>
      <c r="D7434" s="33" t="s">
        <v>30</v>
      </c>
      <c r="E7434" s="33" t="s">
        <v>11718</v>
      </c>
      <c r="F7434" s="94">
        <v>41599</v>
      </c>
      <c r="G7434" s="33" t="s">
        <v>11719</v>
      </c>
      <c r="H7434" s="33" t="s">
        <v>11720</v>
      </c>
      <c r="I7434" s="33" t="s">
        <v>74</v>
      </c>
      <c r="J7434" s="62" t="s">
        <v>11721</v>
      </c>
      <c r="K7434" s="33" t="s">
        <v>35</v>
      </c>
      <c r="L7434" s="33" t="s">
        <v>11722</v>
      </c>
      <c r="M7434" s="1" t="s">
        <v>48929</v>
      </c>
      <c r="N7434" s="33" t="s">
        <v>20</v>
      </c>
      <c r="O7434" s="33" t="s">
        <v>11723</v>
      </c>
      <c r="P7434" s="33" t="s">
        <v>22</v>
      </c>
      <c r="Q7434" s="33" t="s">
        <v>29986</v>
      </c>
      <c r="R7434" s="39" t="s">
        <v>11724</v>
      </c>
      <c r="S7434" s="33" t="s">
        <v>509</v>
      </c>
      <c r="T7434" s="33" t="s">
        <v>21</v>
      </c>
      <c r="U7434" s="33" t="s">
        <v>42875</v>
      </c>
      <c r="AA7434" s="33" t="s">
        <v>42844</v>
      </c>
      <c r="AB7434" s="33">
        <v>1008</v>
      </c>
      <c r="AC7434" s="103">
        <v>13727</v>
      </c>
    </row>
    <row r="7435" spans="1:64" ht="13" customHeight="1" x14ac:dyDescent="0.2">
      <c r="A7435" s="33" t="s">
        <v>11725</v>
      </c>
      <c r="B7435" s="33">
        <v>58</v>
      </c>
      <c r="C7435" s="33" t="s">
        <v>13</v>
      </c>
      <c r="D7435" s="33" t="s">
        <v>30</v>
      </c>
      <c r="E7435" s="33" t="s">
        <v>11726</v>
      </c>
      <c r="F7435" s="94">
        <v>41599</v>
      </c>
      <c r="G7435" s="33" t="s">
        <v>22110</v>
      </c>
      <c r="H7435" s="33" t="s">
        <v>4256</v>
      </c>
      <c r="I7435" s="33" t="s">
        <v>55</v>
      </c>
      <c r="J7435" s="62" t="s">
        <v>11727</v>
      </c>
      <c r="K7435" s="33" t="s">
        <v>1942</v>
      </c>
      <c r="L7435" s="33" t="s">
        <v>3099</v>
      </c>
      <c r="M7435" s="1" t="s">
        <v>47528</v>
      </c>
      <c r="N7435" s="33" t="s">
        <v>20</v>
      </c>
      <c r="O7435" s="33" t="s">
        <v>11728</v>
      </c>
      <c r="P7435" s="33" t="s">
        <v>45771</v>
      </c>
      <c r="Q7435" s="33" t="s">
        <v>29986</v>
      </c>
      <c r="R7435" s="39" t="s">
        <v>11729</v>
      </c>
      <c r="S7435" s="33" t="s">
        <v>93</v>
      </c>
      <c r="T7435" s="33" t="s">
        <v>21</v>
      </c>
      <c r="U7435" s="33" t="s">
        <v>26689</v>
      </c>
      <c r="AA7435" s="33" t="s">
        <v>42843</v>
      </c>
      <c r="AB7435" s="33">
        <v>1009</v>
      </c>
      <c r="AC7435" s="103">
        <v>13725</v>
      </c>
    </row>
    <row r="7436" spans="1:64" ht="13" customHeight="1" x14ac:dyDescent="0.2">
      <c r="A7436" s="33" t="s">
        <v>11730</v>
      </c>
      <c r="B7436" s="33">
        <v>20</v>
      </c>
      <c r="C7436" s="33" t="s">
        <v>13</v>
      </c>
      <c r="D7436" s="33" t="s">
        <v>78</v>
      </c>
      <c r="E7436" s="33" t="s">
        <v>11731</v>
      </c>
      <c r="F7436" s="94">
        <v>41598</v>
      </c>
      <c r="G7436" s="33" t="s">
        <v>22111</v>
      </c>
      <c r="H7436" s="33" t="s">
        <v>11732</v>
      </c>
      <c r="I7436" s="33" t="s">
        <v>111</v>
      </c>
      <c r="J7436" s="62" t="s">
        <v>11733</v>
      </c>
      <c r="K7436" s="33" t="s">
        <v>516</v>
      </c>
      <c r="L7436" s="33" t="s">
        <v>11564</v>
      </c>
      <c r="M7436" s="1" t="s">
        <v>46169</v>
      </c>
      <c r="N7436" s="33" t="s">
        <v>20</v>
      </c>
      <c r="O7436" s="33" t="s">
        <v>11734</v>
      </c>
      <c r="P7436" s="33" t="s">
        <v>45771</v>
      </c>
      <c r="Q7436" s="33" t="s">
        <v>29986</v>
      </c>
      <c r="R7436" s="39" t="s">
        <v>11735</v>
      </c>
      <c r="S7436" s="33" t="s">
        <v>509</v>
      </c>
      <c r="T7436" s="33" t="s">
        <v>21</v>
      </c>
      <c r="U7436" s="33" t="s">
        <v>42874</v>
      </c>
      <c r="AA7436" s="33" t="s">
        <v>42844</v>
      </c>
      <c r="AB7436" s="33">
        <v>1006</v>
      </c>
      <c r="AC7436" s="103">
        <v>13722</v>
      </c>
    </row>
    <row r="7437" spans="1:64" ht="13" customHeight="1" x14ac:dyDescent="0.2">
      <c r="A7437" s="33" t="s">
        <v>11736</v>
      </c>
      <c r="B7437" s="33">
        <v>25</v>
      </c>
      <c r="C7437" s="33" t="s">
        <v>13</v>
      </c>
      <c r="D7437" s="33" t="s">
        <v>78</v>
      </c>
      <c r="E7437" s="33" t="s">
        <v>11737</v>
      </c>
      <c r="F7437" s="94">
        <v>41598</v>
      </c>
      <c r="G7437" s="33" t="s">
        <v>11738</v>
      </c>
      <c r="H7437" s="33" t="s">
        <v>1971</v>
      </c>
      <c r="I7437" s="33" t="s">
        <v>392</v>
      </c>
      <c r="J7437" s="62" t="s">
        <v>11739</v>
      </c>
      <c r="K7437" s="33" t="s">
        <v>995</v>
      </c>
      <c r="L7437" s="33" t="s">
        <v>11740</v>
      </c>
      <c r="M7437" s="1" t="s">
        <v>47889</v>
      </c>
      <c r="N7437" s="33" t="s">
        <v>20</v>
      </c>
      <c r="O7437" s="33" t="s">
        <v>11741</v>
      </c>
      <c r="P7437" s="33" t="s">
        <v>504</v>
      </c>
      <c r="Q7437" s="33" t="s">
        <v>29986</v>
      </c>
      <c r="R7437" s="39" t="s">
        <v>11742</v>
      </c>
      <c r="S7437" s="33" t="s">
        <v>93</v>
      </c>
      <c r="T7437" s="33" t="s">
        <v>21</v>
      </c>
      <c r="U7437" s="33" t="s">
        <v>26682</v>
      </c>
      <c r="AA7437" s="33" t="s">
        <v>42844</v>
      </c>
      <c r="AB7437" s="33">
        <v>1007</v>
      </c>
      <c r="AC7437" s="103">
        <v>13723</v>
      </c>
    </row>
    <row r="7438" spans="1:64" ht="13" customHeight="1" x14ac:dyDescent="0.2">
      <c r="A7438" s="33" t="s">
        <v>11743</v>
      </c>
      <c r="B7438" s="33">
        <v>44</v>
      </c>
      <c r="C7438" s="33" t="s">
        <v>13</v>
      </c>
      <c r="D7438" s="33" t="s">
        <v>30</v>
      </c>
      <c r="F7438" s="94">
        <v>41598</v>
      </c>
      <c r="G7438" s="33" t="s">
        <v>11744</v>
      </c>
      <c r="H7438" s="33" t="s">
        <v>2931</v>
      </c>
      <c r="I7438" s="33" t="s">
        <v>105</v>
      </c>
      <c r="J7438" s="62" t="s">
        <v>11745</v>
      </c>
      <c r="K7438" s="33" t="s">
        <v>2933</v>
      </c>
      <c r="L7438" s="33" t="s">
        <v>2934</v>
      </c>
      <c r="M7438" s="1" t="s">
        <v>46389</v>
      </c>
      <c r="N7438" s="33" t="s">
        <v>20</v>
      </c>
      <c r="O7438" s="33" t="s">
        <v>36729</v>
      </c>
      <c r="P7438" s="33" t="s">
        <v>504</v>
      </c>
      <c r="Q7438" s="33" t="s">
        <v>29986</v>
      </c>
      <c r="R7438" s="39" t="s">
        <v>11746</v>
      </c>
      <c r="S7438" s="33" t="s">
        <v>22</v>
      </c>
      <c r="T7438" s="33" t="s">
        <v>21</v>
      </c>
      <c r="U7438" s="33" t="s">
        <v>26689</v>
      </c>
      <c r="AA7438" s="33" t="s">
        <v>42844</v>
      </c>
      <c r="AB7438" s="33">
        <v>1004</v>
      </c>
      <c r="AC7438" s="103">
        <v>13724</v>
      </c>
    </row>
    <row r="7439" spans="1:64" ht="13" customHeight="1" x14ac:dyDescent="0.2">
      <c r="A7439" s="1" t="s">
        <v>11341</v>
      </c>
      <c r="B7439" s="33">
        <v>46</v>
      </c>
      <c r="C7439" s="33" t="s">
        <v>13</v>
      </c>
      <c r="D7439" s="1" t="s">
        <v>23</v>
      </c>
      <c r="F7439" s="94">
        <v>41598</v>
      </c>
      <c r="G7439" s="33" t="s">
        <v>22097</v>
      </c>
      <c r="H7439" s="33" t="s">
        <v>529</v>
      </c>
      <c r="I7439" s="33" t="s">
        <v>66</v>
      </c>
      <c r="J7439" s="62" t="s">
        <v>11342</v>
      </c>
      <c r="K7439" s="33" t="s">
        <v>530</v>
      </c>
      <c r="L7439" s="33" t="s">
        <v>531</v>
      </c>
      <c r="M7439" s="1" t="s">
        <v>46041</v>
      </c>
      <c r="N7439" s="33" t="s">
        <v>20</v>
      </c>
      <c r="O7439" s="33" t="s">
        <v>11343</v>
      </c>
      <c r="P7439" s="33" t="s">
        <v>504</v>
      </c>
      <c r="Q7439" s="33" t="s">
        <v>29986</v>
      </c>
      <c r="R7439" s="39" t="str">
        <f>HYPERLINK("http://www.kens5.com/story/local/2014/09/26/10621720/","http://www.kens5.com/story/local/2014/09/26/10621720/")</f>
        <v>http://www.kens5.com/story/local/2014/09/26/10621720/</v>
      </c>
      <c r="S7439" s="33" t="s">
        <v>509</v>
      </c>
      <c r="T7439" s="33" t="s">
        <v>21</v>
      </c>
      <c r="U7439" s="33" t="s">
        <v>26689</v>
      </c>
      <c r="AA7439" s="33" t="s">
        <v>42844</v>
      </c>
      <c r="AB7439" s="33">
        <v>1005</v>
      </c>
      <c r="AC7439" s="103">
        <v>13850</v>
      </c>
    </row>
    <row r="7440" spans="1:64" ht="13" customHeight="1" x14ac:dyDescent="0.2">
      <c r="A7440" s="33" t="s">
        <v>11758</v>
      </c>
      <c r="B7440" s="33">
        <v>19</v>
      </c>
      <c r="C7440" s="33" t="s">
        <v>13</v>
      </c>
      <c r="D7440" s="33" t="s">
        <v>30</v>
      </c>
      <c r="E7440" s="33" t="s">
        <v>11759</v>
      </c>
      <c r="F7440" s="94">
        <v>41597</v>
      </c>
      <c r="G7440" s="33" t="s">
        <v>11760</v>
      </c>
      <c r="H7440" s="33" t="s">
        <v>11761</v>
      </c>
      <c r="I7440" s="33" t="s">
        <v>224</v>
      </c>
      <c r="J7440" s="62" t="s">
        <v>11762</v>
      </c>
      <c r="K7440" s="33" t="s">
        <v>11763</v>
      </c>
      <c r="L7440" s="33" t="s">
        <v>11764</v>
      </c>
      <c r="M7440" s="1" t="s">
        <v>48929</v>
      </c>
      <c r="N7440" s="33" t="s">
        <v>20</v>
      </c>
      <c r="O7440" s="33" t="s">
        <v>11765</v>
      </c>
      <c r="P7440" s="33" t="s">
        <v>504</v>
      </c>
      <c r="Q7440" s="33" t="s">
        <v>29986</v>
      </c>
      <c r="R7440" s="39" t="s">
        <v>11766</v>
      </c>
      <c r="S7440" s="33" t="s">
        <v>22</v>
      </c>
      <c r="T7440" s="33" t="s">
        <v>21</v>
      </c>
      <c r="U7440" s="33" t="s">
        <v>42873</v>
      </c>
      <c r="AA7440" s="33" t="s">
        <v>42844</v>
      </c>
      <c r="AB7440" s="33">
        <v>1002</v>
      </c>
      <c r="AC7440" s="103">
        <v>13718</v>
      </c>
    </row>
    <row r="7441" spans="1:64" ht="13" customHeight="1" x14ac:dyDescent="0.2">
      <c r="A7441" s="33" t="s">
        <v>11767</v>
      </c>
      <c r="B7441" s="33">
        <v>44</v>
      </c>
      <c r="C7441" s="33" t="s">
        <v>13</v>
      </c>
      <c r="D7441" s="33" t="s">
        <v>30</v>
      </c>
      <c r="E7441" s="33" t="s">
        <v>11768</v>
      </c>
      <c r="F7441" s="94">
        <v>41597</v>
      </c>
      <c r="G7441" s="33" t="s">
        <v>22112</v>
      </c>
      <c r="H7441" s="33" t="s">
        <v>481</v>
      </c>
      <c r="I7441" s="33" t="s">
        <v>111</v>
      </c>
      <c r="J7441" s="62" t="s">
        <v>11769</v>
      </c>
      <c r="K7441" s="33" t="s">
        <v>165</v>
      </c>
      <c r="L7441" s="33" t="s">
        <v>11770</v>
      </c>
      <c r="M7441" s="1" t="s">
        <v>47603</v>
      </c>
      <c r="N7441" s="33" t="s">
        <v>20</v>
      </c>
      <c r="O7441" s="33" t="s">
        <v>11771</v>
      </c>
      <c r="P7441" s="33" t="s">
        <v>504</v>
      </c>
      <c r="Q7441" s="33" t="s">
        <v>29986</v>
      </c>
      <c r="R7441" s="39" t="s">
        <v>11772</v>
      </c>
      <c r="S7441" s="33" t="s">
        <v>509</v>
      </c>
      <c r="T7441" s="33" t="s">
        <v>21</v>
      </c>
      <c r="U7441" s="33" t="s">
        <v>26682</v>
      </c>
      <c r="AA7441" s="33" t="s">
        <v>42842</v>
      </c>
      <c r="AB7441" s="33">
        <v>1000</v>
      </c>
      <c r="AC7441" s="103">
        <v>13716</v>
      </c>
    </row>
    <row r="7442" spans="1:64" ht="13" customHeight="1" x14ac:dyDescent="0.2">
      <c r="A7442" s="33" t="s">
        <v>11773</v>
      </c>
      <c r="B7442" s="33">
        <v>47</v>
      </c>
      <c r="C7442" s="33" t="s">
        <v>13</v>
      </c>
      <c r="D7442" s="33" t="s">
        <v>30</v>
      </c>
      <c r="E7442" s="33" t="s">
        <v>11774</v>
      </c>
      <c r="F7442" s="94">
        <v>41597</v>
      </c>
      <c r="G7442" s="33" t="s">
        <v>11775</v>
      </c>
      <c r="H7442" s="33" t="s">
        <v>9798</v>
      </c>
      <c r="I7442" s="33" t="s">
        <v>38</v>
      </c>
      <c r="J7442" s="62" t="s">
        <v>9799</v>
      </c>
      <c r="K7442" s="33" t="s">
        <v>287</v>
      </c>
      <c r="L7442" s="33" t="s">
        <v>288</v>
      </c>
      <c r="M7442" s="1" t="s">
        <v>45919</v>
      </c>
      <c r="N7442" s="33" t="s">
        <v>20</v>
      </c>
      <c r="O7442" s="33" t="s">
        <v>11776</v>
      </c>
      <c r="P7442" s="33" t="s">
        <v>947</v>
      </c>
      <c r="Q7442" s="33" t="s">
        <v>29986</v>
      </c>
      <c r="R7442" s="39" t="s">
        <v>11777</v>
      </c>
      <c r="S7442" s="33" t="s">
        <v>93</v>
      </c>
      <c r="T7442" s="33" t="s">
        <v>21</v>
      </c>
      <c r="U7442" s="33" t="s">
        <v>26682</v>
      </c>
      <c r="AA7442" s="33" t="s">
        <v>42844</v>
      </c>
      <c r="AB7442" s="33">
        <v>1001</v>
      </c>
      <c r="AC7442" s="103">
        <v>13714</v>
      </c>
    </row>
    <row r="7443" spans="1:64" ht="13" customHeight="1" x14ac:dyDescent="0.2">
      <c r="A7443" s="1" t="s">
        <v>11752</v>
      </c>
      <c r="B7443" s="33">
        <v>58</v>
      </c>
      <c r="C7443" s="33" t="s">
        <v>13</v>
      </c>
      <c r="D7443" s="1" t="s">
        <v>23</v>
      </c>
      <c r="F7443" s="94">
        <v>41597</v>
      </c>
      <c r="G7443" s="33" t="s">
        <v>11753</v>
      </c>
      <c r="H7443" s="33" t="s">
        <v>11754</v>
      </c>
      <c r="I7443" s="33" t="s">
        <v>38</v>
      </c>
      <c r="J7443" s="62" t="s">
        <v>11755</v>
      </c>
      <c r="K7443" s="33" t="s">
        <v>2457</v>
      </c>
      <c r="L7443" s="33" t="s">
        <v>12274</v>
      </c>
      <c r="M7443" s="1" t="s">
        <v>47213</v>
      </c>
      <c r="N7443" s="33" t="s">
        <v>20</v>
      </c>
      <c r="O7443" s="33" t="s">
        <v>11756</v>
      </c>
      <c r="P7443" s="33" t="s">
        <v>947</v>
      </c>
      <c r="Q7443" s="33" t="s">
        <v>29986</v>
      </c>
      <c r="R7443" s="39" t="s">
        <v>11757</v>
      </c>
      <c r="S7443" s="33" t="s">
        <v>901</v>
      </c>
      <c r="T7443" s="33" t="s">
        <v>21</v>
      </c>
      <c r="U7443" s="33" t="s">
        <v>26689</v>
      </c>
      <c r="AA7443" s="33" t="s">
        <v>42843</v>
      </c>
      <c r="AB7443" s="33">
        <v>999</v>
      </c>
      <c r="AC7443" s="103">
        <v>13713</v>
      </c>
    </row>
    <row r="7444" spans="1:64" ht="13" customHeight="1" x14ac:dyDescent="0.2">
      <c r="A7444" s="33" t="s">
        <v>11747</v>
      </c>
      <c r="B7444" s="33">
        <v>19</v>
      </c>
      <c r="C7444" s="33" t="s">
        <v>13</v>
      </c>
      <c r="D7444" s="33" t="s">
        <v>78</v>
      </c>
      <c r="E7444" s="33" t="s">
        <v>11748</v>
      </c>
      <c r="F7444" s="94">
        <v>41597</v>
      </c>
      <c r="G7444" s="33" t="s">
        <v>11749</v>
      </c>
      <c r="H7444" s="33" t="s">
        <v>448</v>
      </c>
      <c r="I7444" s="33" t="s">
        <v>38</v>
      </c>
      <c r="J7444" s="62" t="s">
        <v>5799</v>
      </c>
      <c r="K7444" s="33" t="s">
        <v>91</v>
      </c>
      <c r="L7444" s="33" t="s">
        <v>449</v>
      </c>
      <c r="M7444" s="1" t="s">
        <v>46172</v>
      </c>
      <c r="N7444" s="33" t="s">
        <v>20</v>
      </c>
      <c r="O7444" s="33" t="s">
        <v>11750</v>
      </c>
      <c r="P7444" s="33" t="s">
        <v>947</v>
      </c>
      <c r="Q7444" s="33" t="s">
        <v>29986</v>
      </c>
      <c r="R7444"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44" s="33" t="s">
        <v>93</v>
      </c>
      <c r="T7444" s="33" t="s">
        <v>28</v>
      </c>
      <c r="U7444" s="33" t="s">
        <v>26487</v>
      </c>
      <c r="AA7444" s="33" t="s">
        <v>42842</v>
      </c>
      <c r="AB7444" s="33">
        <v>1003</v>
      </c>
      <c r="AC7444" s="103">
        <v>13715</v>
      </c>
    </row>
    <row r="7445" spans="1:64" ht="13" customHeight="1" x14ac:dyDescent="0.2">
      <c r="A7445" s="33" t="s">
        <v>11783</v>
      </c>
      <c r="B7445" s="33">
        <v>22</v>
      </c>
      <c r="C7445" s="33" t="s">
        <v>13</v>
      </c>
      <c r="D7445" s="33" t="s">
        <v>78</v>
      </c>
      <c r="E7445" s="33" t="s">
        <v>11784</v>
      </c>
      <c r="F7445" s="94">
        <v>41596</v>
      </c>
      <c r="G7445" s="33" t="s">
        <v>22113</v>
      </c>
      <c r="H7445" s="33" t="s">
        <v>697</v>
      </c>
      <c r="I7445" s="33" t="s">
        <v>392</v>
      </c>
      <c r="J7445" s="62" t="s">
        <v>11785</v>
      </c>
      <c r="K7445" s="33" t="s">
        <v>1597</v>
      </c>
      <c r="L7445" s="33" t="s">
        <v>536</v>
      </c>
      <c r="M7445" s="1" t="s">
        <v>45963</v>
      </c>
      <c r="N7445" s="33" t="s">
        <v>20</v>
      </c>
      <c r="O7445" s="33" t="s">
        <v>11786</v>
      </c>
      <c r="P7445" s="33" t="s">
        <v>22</v>
      </c>
      <c r="Q7445" s="33" t="s">
        <v>29986</v>
      </c>
      <c r="R7445" s="39" t="s">
        <v>11787</v>
      </c>
      <c r="S7445" s="33" t="s">
        <v>509</v>
      </c>
      <c r="T7445" s="33" t="s">
        <v>21</v>
      </c>
      <c r="U7445" s="33" t="s">
        <v>26682</v>
      </c>
      <c r="AA7445" s="33" t="s">
        <v>42842</v>
      </c>
      <c r="AB7445" s="33">
        <v>997</v>
      </c>
      <c r="AC7445" s="103">
        <v>13711</v>
      </c>
    </row>
    <row r="7446" spans="1:64" ht="13" customHeight="1" x14ac:dyDescent="0.2">
      <c r="A7446" s="33" t="s">
        <v>11778</v>
      </c>
      <c r="B7446" s="33">
        <v>27</v>
      </c>
      <c r="C7446" s="33" t="s">
        <v>13</v>
      </c>
      <c r="D7446" s="33" t="s">
        <v>78</v>
      </c>
      <c r="F7446" s="94">
        <v>41596</v>
      </c>
      <c r="G7446" s="33" t="s">
        <v>11779</v>
      </c>
      <c r="H7446" s="33" t="s">
        <v>7744</v>
      </c>
      <c r="I7446" s="33" t="s">
        <v>45</v>
      </c>
      <c r="J7446" s="62" t="s">
        <v>11780</v>
      </c>
      <c r="K7446" s="33" t="s">
        <v>992</v>
      </c>
      <c r="L7446" s="33" t="s">
        <v>2182</v>
      </c>
      <c r="M7446" s="1" t="s">
        <v>46035</v>
      </c>
      <c r="N7446" s="33" t="s">
        <v>20</v>
      </c>
      <c r="O7446" s="33" t="s">
        <v>11781</v>
      </c>
      <c r="P7446" s="33" t="s">
        <v>947</v>
      </c>
      <c r="Q7446" s="33" t="s">
        <v>29986</v>
      </c>
      <c r="R7446" s="39" t="s">
        <v>11782</v>
      </c>
      <c r="S7446" s="33" t="s">
        <v>93</v>
      </c>
      <c r="T7446" s="33" t="s">
        <v>21</v>
      </c>
      <c r="U7446" s="33" t="s">
        <v>26689</v>
      </c>
      <c r="AA7446" s="33" t="s">
        <v>42844</v>
      </c>
      <c r="AB7446" s="33">
        <v>995</v>
      </c>
      <c r="AC7446" s="103">
        <v>13709</v>
      </c>
    </row>
    <row r="7447" spans="1:64" ht="13" customHeight="1" x14ac:dyDescent="0.2">
      <c r="A7447" s="33" t="s">
        <v>11789</v>
      </c>
      <c r="B7447" s="33">
        <v>55</v>
      </c>
      <c r="C7447" s="33" t="s">
        <v>13</v>
      </c>
      <c r="D7447" s="33" t="s">
        <v>30</v>
      </c>
      <c r="E7447" s="33" t="s">
        <v>11790</v>
      </c>
      <c r="F7447" s="94">
        <v>41596</v>
      </c>
      <c r="G7447" s="33" t="s">
        <v>11791</v>
      </c>
      <c r="H7447" s="33" t="s">
        <v>11792</v>
      </c>
      <c r="I7447" s="33" t="s">
        <v>55</v>
      </c>
      <c r="J7447" s="62" t="s">
        <v>11793</v>
      </c>
      <c r="K7447" s="33" t="s">
        <v>4864</v>
      </c>
      <c r="L7447" s="33" t="s">
        <v>56</v>
      </c>
      <c r="M7447" s="1" t="s">
        <v>46694</v>
      </c>
      <c r="N7447" s="33" t="s">
        <v>20</v>
      </c>
      <c r="O7447" s="33" t="s">
        <v>11794</v>
      </c>
      <c r="P7447" s="33" t="s">
        <v>947</v>
      </c>
      <c r="Q7447" s="33" t="s">
        <v>29986</v>
      </c>
      <c r="R7447" s="39" t="s">
        <v>11795</v>
      </c>
      <c r="S7447" s="33" t="s">
        <v>93</v>
      </c>
      <c r="T7447" s="33" t="s">
        <v>21</v>
      </c>
      <c r="U7447" s="33" t="s">
        <v>26689</v>
      </c>
      <c r="AA7447" s="33" t="s">
        <v>42844</v>
      </c>
      <c r="AB7447" s="33">
        <v>996</v>
      </c>
      <c r="AC7447" s="103">
        <v>13708</v>
      </c>
    </row>
    <row r="7448" spans="1:64" ht="13" customHeight="1" x14ac:dyDescent="0.2">
      <c r="A7448" s="33" t="s">
        <v>11796</v>
      </c>
      <c r="B7448" s="33">
        <v>38</v>
      </c>
      <c r="C7448" s="33" t="s">
        <v>13</v>
      </c>
      <c r="D7448" s="33" t="s">
        <v>30</v>
      </c>
      <c r="E7448" s="33" t="s">
        <v>11797</v>
      </c>
      <c r="F7448" s="94">
        <v>41596</v>
      </c>
      <c r="G7448" s="33" t="s">
        <v>11798</v>
      </c>
      <c r="H7448" s="33" t="s">
        <v>7472</v>
      </c>
      <c r="I7448" s="33" t="s">
        <v>392</v>
      </c>
      <c r="J7448" s="62" t="s">
        <v>11799</v>
      </c>
      <c r="K7448" s="33" t="s">
        <v>613</v>
      </c>
      <c r="L7448" s="33" t="s">
        <v>11800</v>
      </c>
      <c r="M7448" s="1" t="s">
        <v>48661</v>
      </c>
      <c r="N7448" s="33" t="s">
        <v>20</v>
      </c>
      <c r="O7448" s="33" t="s">
        <v>11801</v>
      </c>
      <c r="P7448" s="33" t="s">
        <v>504</v>
      </c>
      <c r="Q7448" s="33" t="s">
        <v>29986</v>
      </c>
      <c r="R7448" s="39" t="s">
        <v>11802</v>
      </c>
      <c r="S7448" s="33" t="s">
        <v>93</v>
      </c>
      <c r="T7448" s="33" t="s">
        <v>45897</v>
      </c>
      <c r="U7448" s="33" t="s">
        <v>49804</v>
      </c>
      <c r="AA7448" s="33" t="s">
        <v>42843</v>
      </c>
      <c r="AB7448" s="33">
        <v>998</v>
      </c>
      <c r="AC7448" s="103">
        <v>13707</v>
      </c>
    </row>
    <row r="7449" spans="1:64" ht="13" customHeight="1" x14ac:dyDescent="0.2">
      <c r="A7449" s="33" t="s">
        <v>11810</v>
      </c>
      <c r="B7449" s="33">
        <v>26</v>
      </c>
      <c r="C7449" s="33" t="s">
        <v>13</v>
      </c>
      <c r="D7449" s="33" t="s">
        <v>78</v>
      </c>
      <c r="E7449" s="33" t="s">
        <v>11811</v>
      </c>
      <c r="F7449" s="94">
        <v>41595</v>
      </c>
      <c r="G7449" s="33" t="s">
        <v>11812</v>
      </c>
      <c r="H7449" s="33" t="s">
        <v>11813</v>
      </c>
      <c r="I7449" s="33" t="s">
        <v>55</v>
      </c>
      <c r="J7449" s="62" t="s">
        <v>11814</v>
      </c>
      <c r="K7449" s="33" t="s">
        <v>1650</v>
      </c>
      <c r="L7449" s="33" t="s">
        <v>11815</v>
      </c>
      <c r="M7449" s="1" t="s">
        <v>47841</v>
      </c>
      <c r="N7449" s="33" t="s">
        <v>20</v>
      </c>
      <c r="O7449" s="33" t="s">
        <v>11816</v>
      </c>
      <c r="P7449" s="33" t="s">
        <v>947</v>
      </c>
      <c r="Q7449" s="33" t="s">
        <v>29986</v>
      </c>
      <c r="R7449" s="39" t="s">
        <v>11817</v>
      </c>
      <c r="S7449" s="33" t="s">
        <v>93</v>
      </c>
      <c r="T7449" s="33" t="s">
        <v>21</v>
      </c>
      <c r="U7449" s="33" t="s">
        <v>26689</v>
      </c>
      <c r="AA7449" s="33" t="s">
        <v>42844</v>
      </c>
      <c r="AB7449" s="33">
        <v>992</v>
      </c>
      <c r="AC7449" s="103">
        <v>13704</v>
      </c>
    </row>
    <row r="7450" spans="1:64" ht="13" customHeight="1" x14ac:dyDescent="0.2">
      <c r="A7450" s="33" t="s">
        <v>11803</v>
      </c>
      <c r="B7450" s="33">
        <v>31</v>
      </c>
      <c r="C7450" s="33" t="s">
        <v>13</v>
      </c>
      <c r="D7450" s="33" t="s">
        <v>78</v>
      </c>
      <c r="E7450" s="33" t="s">
        <v>11804</v>
      </c>
      <c r="F7450" s="94">
        <v>41595</v>
      </c>
      <c r="G7450" s="33" t="s">
        <v>11805</v>
      </c>
      <c r="H7450" s="33" t="s">
        <v>11806</v>
      </c>
      <c r="I7450" s="33" t="s">
        <v>62</v>
      </c>
      <c r="J7450" s="62" t="s">
        <v>11807</v>
      </c>
      <c r="K7450" s="33" t="s">
        <v>1200</v>
      </c>
      <c r="L7450" s="33" t="s">
        <v>11422</v>
      </c>
      <c r="M7450" s="1" t="s">
        <v>45979</v>
      </c>
      <c r="N7450" s="33" t="s">
        <v>20</v>
      </c>
      <c r="O7450" s="33" t="s">
        <v>11808</v>
      </c>
      <c r="P7450" s="33" t="s">
        <v>504</v>
      </c>
      <c r="Q7450" s="33" t="s">
        <v>29986</v>
      </c>
      <c r="R7450" s="39" t="s">
        <v>11809</v>
      </c>
      <c r="S7450" s="33" t="s">
        <v>509</v>
      </c>
      <c r="T7450" s="33" t="s">
        <v>21</v>
      </c>
      <c r="U7450" s="33" t="s">
        <v>26682</v>
      </c>
      <c r="AA7450" s="33" t="s">
        <v>42844</v>
      </c>
      <c r="AB7450" s="33">
        <v>994</v>
      </c>
      <c r="AC7450" s="103">
        <v>13705</v>
      </c>
    </row>
    <row r="7451" spans="1:64" ht="13" customHeight="1" x14ac:dyDescent="0.2">
      <c r="A7451" s="33" t="s">
        <v>11818</v>
      </c>
      <c r="B7451" s="33">
        <v>78</v>
      </c>
      <c r="C7451" s="33" t="s">
        <v>13</v>
      </c>
      <c r="D7451" s="33" t="s">
        <v>30</v>
      </c>
      <c r="E7451" s="33" t="s">
        <v>11819</v>
      </c>
      <c r="F7451" s="94">
        <v>41595</v>
      </c>
      <c r="G7451" s="33" t="s">
        <v>11820</v>
      </c>
      <c r="H7451" s="33" t="s">
        <v>91</v>
      </c>
      <c r="I7451" s="33" t="s">
        <v>38</v>
      </c>
      <c r="J7451" s="62" t="s">
        <v>11821</v>
      </c>
      <c r="K7451" s="33" t="s">
        <v>91</v>
      </c>
      <c r="L7451" s="33" t="s">
        <v>92</v>
      </c>
      <c r="M7451" s="1" t="s">
        <v>45984</v>
      </c>
      <c r="N7451" s="33" t="s">
        <v>20</v>
      </c>
      <c r="O7451" s="33" t="s">
        <v>11822</v>
      </c>
      <c r="P7451" s="33" t="s">
        <v>947</v>
      </c>
      <c r="Q7451" s="33" t="s">
        <v>29986</v>
      </c>
      <c r="R7451" s="39" t="s">
        <v>11823</v>
      </c>
      <c r="S7451" s="33" t="s">
        <v>22</v>
      </c>
      <c r="T7451" s="33" t="s">
        <v>21</v>
      </c>
      <c r="U7451" s="33" t="s">
        <v>26689</v>
      </c>
      <c r="AA7451" s="33" t="s">
        <v>42844</v>
      </c>
      <c r="AB7451" s="33">
        <v>993</v>
      </c>
      <c r="AC7451" s="103">
        <v>13706</v>
      </c>
    </row>
    <row r="7452" spans="1:64" ht="13" customHeight="1" x14ac:dyDescent="0.2">
      <c r="A7452" s="33" t="s">
        <v>11824</v>
      </c>
      <c r="B7452" s="33">
        <v>22</v>
      </c>
      <c r="C7452" s="33" t="s">
        <v>13</v>
      </c>
      <c r="D7452" s="33" t="s">
        <v>30</v>
      </c>
      <c r="E7452" s="33" t="s">
        <v>11825</v>
      </c>
      <c r="F7452" s="94">
        <v>41594</v>
      </c>
      <c r="G7452" s="33" t="s">
        <v>11826</v>
      </c>
      <c r="H7452" s="33" t="s">
        <v>398</v>
      </c>
      <c r="I7452" s="33" t="s">
        <v>336</v>
      </c>
      <c r="J7452" s="62" t="s">
        <v>10457</v>
      </c>
      <c r="K7452" s="33" t="s">
        <v>551</v>
      </c>
      <c r="L7452" s="33" t="s">
        <v>42343</v>
      </c>
      <c r="M7452" s="1" t="s">
        <v>46557</v>
      </c>
      <c r="N7452" s="33" t="s">
        <v>20</v>
      </c>
      <c r="O7452" s="33" t="s">
        <v>11827</v>
      </c>
      <c r="P7452" s="33" t="s">
        <v>947</v>
      </c>
      <c r="Q7452" s="33" t="s">
        <v>29986</v>
      </c>
      <c r="R7452" s="39" t="s">
        <v>11828</v>
      </c>
      <c r="S7452" s="33" t="s">
        <v>93</v>
      </c>
      <c r="T7452" s="33" t="s">
        <v>21</v>
      </c>
      <c r="U7452" s="33" t="s">
        <v>26492</v>
      </c>
      <c r="AA7452" s="33" t="s">
        <v>42844</v>
      </c>
      <c r="AB7452" s="33">
        <v>989</v>
      </c>
      <c r="AC7452" s="103">
        <v>13702</v>
      </c>
    </row>
    <row r="7453" spans="1:64" ht="13" customHeight="1" x14ac:dyDescent="0.2">
      <c r="A7453" s="60" t="s">
        <v>42615</v>
      </c>
      <c r="B7453" s="87">
        <v>32</v>
      </c>
      <c r="C7453" s="10" t="s">
        <v>13</v>
      </c>
      <c r="D7453" s="10" t="s">
        <v>78</v>
      </c>
      <c r="E7453" s="10"/>
      <c r="F7453" s="94">
        <v>41594</v>
      </c>
      <c r="G7453" s="10" t="s">
        <v>42616</v>
      </c>
      <c r="H7453" s="10" t="s">
        <v>196</v>
      </c>
      <c r="I7453" s="10" t="s">
        <v>197</v>
      </c>
      <c r="J7453" s="62">
        <v>46219</v>
      </c>
      <c r="K7453" s="10" t="s">
        <v>389</v>
      </c>
      <c r="L7453" s="10" t="s">
        <v>198</v>
      </c>
      <c r="M7453" s="1" t="s">
        <v>46034</v>
      </c>
      <c r="N7453" s="10" t="s">
        <v>20</v>
      </c>
      <c r="O7453" s="10" t="s">
        <v>42617</v>
      </c>
      <c r="P7453" s="10" t="s">
        <v>947</v>
      </c>
      <c r="Q7453" s="10" t="s">
        <v>29986</v>
      </c>
      <c r="R7453" s="59" t="s">
        <v>42618</v>
      </c>
      <c r="S7453" s="10" t="s">
        <v>93</v>
      </c>
      <c r="T7453" s="10" t="s">
        <v>21</v>
      </c>
      <c r="U7453" s="10" t="s">
        <v>26689</v>
      </c>
      <c r="V7453" s="10"/>
      <c r="W7453" s="10"/>
      <c r="X7453" s="63"/>
      <c r="Y7453" s="77"/>
      <c r="Z7453" s="51"/>
      <c r="AA7453" s="51" t="s">
        <v>42844</v>
      </c>
      <c r="AB7453" s="33">
        <v>990</v>
      </c>
      <c r="AC7453" s="103">
        <v>22379</v>
      </c>
      <c r="AG7453" s="51"/>
      <c r="AK7453" s="51"/>
      <c r="AL7453" s="51"/>
      <c r="AM7453" s="51"/>
      <c r="AN7453" s="51"/>
      <c r="AO7453" s="51"/>
      <c r="AP7453" s="51"/>
      <c r="AQ7453" s="51"/>
      <c r="AR7453" s="51"/>
      <c r="AS7453" s="51"/>
      <c r="AT7453" s="51"/>
      <c r="AU7453" s="51"/>
      <c r="AV7453" s="51"/>
      <c r="AW7453" s="51"/>
      <c r="AX7453" s="51"/>
      <c r="AY7453" s="51"/>
      <c r="AZ7453" s="51"/>
      <c r="BA7453" s="51"/>
      <c r="BB7453" s="51"/>
      <c r="BC7453" s="51"/>
      <c r="BD7453" s="51"/>
      <c r="BE7453" s="51"/>
      <c r="BF7453" s="51"/>
      <c r="BG7453" s="51"/>
      <c r="BH7453" s="51"/>
      <c r="BI7453" s="51"/>
      <c r="BJ7453" s="51"/>
      <c r="BK7453" s="51"/>
      <c r="BL7453" s="51"/>
    </row>
    <row r="7454" spans="1:64" ht="13" customHeight="1" x14ac:dyDescent="0.2">
      <c r="A7454" s="33" t="s">
        <v>11829</v>
      </c>
      <c r="B7454" s="33">
        <v>61</v>
      </c>
      <c r="C7454" s="33" t="s">
        <v>102</v>
      </c>
      <c r="D7454" s="33" t="s">
        <v>30</v>
      </c>
      <c r="E7454" s="33" t="s">
        <v>11830</v>
      </c>
      <c r="F7454" s="94">
        <v>41594</v>
      </c>
      <c r="G7454" s="33" t="s">
        <v>11831</v>
      </c>
      <c r="H7454" s="33" t="s">
        <v>557</v>
      </c>
      <c r="I7454" s="33" t="s">
        <v>38</v>
      </c>
      <c r="J7454" s="62" t="s">
        <v>11832</v>
      </c>
      <c r="K7454" s="33" t="s">
        <v>558</v>
      </c>
      <c r="L7454" s="33" t="s">
        <v>18920</v>
      </c>
      <c r="M7454" s="1" t="s">
        <v>47836</v>
      </c>
      <c r="N7454" s="33" t="s">
        <v>20</v>
      </c>
      <c r="O7454" s="33" t="s">
        <v>11833</v>
      </c>
      <c r="P7454" s="33" t="s">
        <v>947</v>
      </c>
      <c r="Q7454" s="33" t="s">
        <v>29986</v>
      </c>
      <c r="R7454" s="39" t="s">
        <v>11834</v>
      </c>
      <c r="S7454" s="33" t="s">
        <v>22</v>
      </c>
      <c r="T7454" s="33" t="s">
        <v>21</v>
      </c>
      <c r="U7454" s="33" t="s">
        <v>26682</v>
      </c>
      <c r="AA7454" s="33" t="s">
        <v>42842</v>
      </c>
      <c r="AB7454" s="33">
        <v>991</v>
      </c>
      <c r="AC7454" s="103">
        <v>13703</v>
      </c>
    </row>
    <row r="7455" spans="1:64" ht="13" customHeight="1" x14ac:dyDescent="0.2">
      <c r="A7455" s="33" t="s">
        <v>11840</v>
      </c>
      <c r="B7455" s="33">
        <v>21</v>
      </c>
      <c r="C7455" s="33" t="s">
        <v>13</v>
      </c>
      <c r="D7455" s="33" t="s">
        <v>41</v>
      </c>
      <c r="F7455" s="94">
        <v>41593</v>
      </c>
      <c r="G7455" s="33" t="s">
        <v>11841</v>
      </c>
      <c r="H7455" s="33" t="s">
        <v>11842</v>
      </c>
      <c r="I7455" s="33" t="s">
        <v>38</v>
      </c>
      <c r="J7455" s="62" t="s">
        <v>11843</v>
      </c>
      <c r="K7455" s="33" t="s">
        <v>91</v>
      </c>
      <c r="L7455" s="33" t="s">
        <v>383</v>
      </c>
      <c r="M7455" s="1" t="s">
        <v>45973</v>
      </c>
      <c r="N7455" s="33" t="s">
        <v>20</v>
      </c>
      <c r="O7455" s="33" t="s">
        <v>11844</v>
      </c>
      <c r="P7455" s="33" t="s">
        <v>947</v>
      </c>
      <c r="Q7455" s="33" t="s">
        <v>29986</v>
      </c>
      <c r="R7455" s="39" t="s">
        <v>11845</v>
      </c>
      <c r="S7455" s="33" t="s">
        <v>901</v>
      </c>
      <c r="T7455" s="33" t="s">
        <v>21</v>
      </c>
      <c r="U7455" s="33" t="s">
        <v>26682</v>
      </c>
      <c r="AA7455" s="33" t="s">
        <v>42842</v>
      </c>
      <c r="AB7455" s="33">
        <v>988</v>
      </c>
      <c r="AC7455" s="103">
        <v>13697</v>
      </c>
    </row>
    <row r="7456" spans="1:64" ht="13" customHeight="1" x14ac:dyDescent="0.2">
      <c r="A7456" s="33" t="s">
        <v>11846</v>
      </c>
      <c r="B7456" s="33">
        <v>30</v>
      </c>
      <c r="C7456" s="33" t="s">
        <v>13</v>
      </c>
      <c r="D7456" s="33" t="s">
        <v>30</v>
      </c>
      <c r="E7456" s="33" t="s">
        <v>11847</v>
      </c>
      <c r="F7456" s="94">
        <v>41593</v>
      </c>
      <c r="G7456" s="33" t="s">
        <v>11848</v>
      </c>
      <c r="H7456" s="33" t="s">
        <v>11849</v>
      </c>
      <c r="I7456" s="33" t="s">
        <v>121</v>
      </c>
      <c r="J7456" s="62" t="s">
        <v>11850</v>
      </c>
      <c r="K7456" s="33" t="s">
        <v>1006</v>
      </c>
      <c r="L7456" s="33" t="s">
        <v>11851</v>
      </c>
      <c r="M7456" s="1" t="s">
        <v>48662</v>
      </c>
      <c r="N7456" s="33" t="s">
        <v>20</v>
      </c>
      <c r="O7456" s="33" t="s">
        <v>11852</v>
      </c>
      <c r="P7456" s="33" t="s">
        <v>504</v>
      </c>
      <c r="Q7456" s="33" t="s">
        <v>29986</v>
      </c>
      <c r="R7456" s="39" t="str">
        <f>HYPERLINK("http://www.startribune.com/local/west/232358621.html","http://www.startribune.com/local/west/232358621.html")</f>
        <v>http://www.startribune.com/local/west/232358621.html</v>
      </c>
      <c r="S7456" s="33" t="s">
        <v>93</v>
      </c>
      <c r="T7456" s="33" t="s">
        <v>21</v>
      </c>
      <c r="U7456" s="33" t="s">
        <v>26689</v>
      </c>
      <c r="AA7456" s="33" t="s">
        <v>42844</v>
      </c>
      <c r="AB7456" s="33">
        <v>986</v>
      </c>
      <c r="AC7456" s="103">
        <v>13701</v>
      </c>
    </row>
    <row r="7457" spans="1:29" ht="13" customHeight="1" x14ac:dyDescent="0.2">
      <c r="A7457" s="33" t="s">
        <v>11835</v>
      </c>
      <c r="B7457" s="33">
        <v>42</v>
      </c>
      <c r="C7457" s="33" t="s">
        <v>13</v>
      </c>
      <c r="D7457" s="33" t="s">
        <v>78</v>
      </c>
      <c r="F7457" s="94">
        <v>41593</v>
      </c>
      <c r="G7457" s="33" t="s">
        <v>11836</v>
      </c>
      <c r="H7457" s="33" t="s">
        <v>2661</v>
      </c>
      <c r="I7457" s="33" t="s">
        <v>74</v>
      </c>
      <c r="J7457" s="62" t="s">
        <v>11837</v>
      </c>
      <c r="K7457" s="33" t="s">
        <v>2663</v>
      </c>
      <c r="L7457" s="33" t="s">
        <v>2664</v>
      </c>
      <c r="M7457" s="1" t="s">
        <v>48312</v>
      </c>
      <c r="N7457" s="33" t="s">
        <v>20</v>
      </c>
      <c r="O7457" s="33" t="s">
        <v>11838</v>
      </c>
      <c r="P7457" s="33" t="s">
        <v>947</v>
      </c>
      <c r="Q7457" s="33" t="s">
        <v>29986</v>
      </c>
      <c r="R7457" s="39" t="s">
        <v>11839</v>
      </c>
      <c r="S7457" s="33" t="s">
        <v>22</v>
      </c>
      <c r="T7457" s="33" t="s">
        <v>21</v>
      </c>
      <c r="U7457" s="33" t="s">
        <v>26682</v>
      </c>
      <c r="AA7457" s="33" t="s">
        <v>42844</v>
      </c>
      <c r="AB7457" s="33">
        <v>987</v>
      </c>
      <c r="AC7457" s="103">
        <v>13698</v>
      </c>
    </row>
    <row r="7458" spans="1:29" ht="13" customHeight="1" x14ac:dyDescent="0.2">
      <c r="A7458" s="1" t="s">
        <v>11853</v>
      </c>
      <c r="B7458" s="33">
        <v>49</v>
      </c>
      <c r="C7458" s="33" t="s">
        <v>13</v>
      </c>
      <c r="D7458" s="1" t="s">
        <v>23</v>
      </c>
      <c r="F7458" s="94">
        <v>41592</v>
      </c>
      <c r="G7458" s="33" t="s">
        <v>11854</v>
      </c>
      <c r="H7458" s="33" t="s">
        <v>11855</v>
      </c>
      <c r="I7458" s="33" t="s">
        <v>915</v>
      </c>
      <c r="J7458" s="62" t="s">
        <v>11856</v>
      </c>
      <c r="K7458" s="33" t="s">
        <v>4672</v>
      </c>
      <c r="L7458" s="33" t="s">
        <v>8848</v>
      </c>
      <c r="M7458" s="1" t="s">
        <v>46054</v>
      </c>
      <c r="N7458" s="33" t="s">
        <v>20</v>
      </c>
      <c r="O7458" s="33" t="s">
        <v>11857</v>
      </c>
      <c r="P7458" s="33" t="s">
        <v>947</v>
      </c>
      <c r="Q7458" s="33" t="s">
        <v>29986</v>
      </c>
      <c r="R7458" s="39" t="s">
        <v>11858</v>
      </c>
      <c r="S7458" s="33" t="s">
        <v>509</v>
      </c>
      <c r="T7458" s="33" t="s">
        <v>21</v>
      </c>
      <c r="U7458" s="33" t="s">
        <v>26689</v>
      </c>
      <c r="AA7458" s="33" t="s">
        <v>42844</v>
      </c>
      <c r="AB7458" s="33">
        <v>984</v>
      </c>
      <c r="AC7458" s="103">
        <v>13692</v>
      </c>
    </row>
    <row r="7459" spans="1:29" ht="13" customHeight="1" x14ac:dyDescent="0.2">
      <c r="A7459" s="1" t="s">
        <v>11859</v>
      </c>
      <c r="B7459" s="33">
        <v>53</v>
      </c>
      <c r="C7459" s="33" t="s">
        <v>13</v>
      </c>
      <c r="D7459" s="1" t="s">
        <v>23</v>
      </c>
      <c r="F7459" s="94">
        <v>41592</v>
      </c>
      <c r="G7459" s="33" t="s">
        <v>11860</v>
      </c>
      <c r="H7459" s="33" t="s">
        <v>529</v>
      </c>
      <c r="I7459" s="33" t="s">
        <v>66</v>
      </c>
      <c r="J7459" s="62" t="s">
        <v>11861</v>
      </c>
      <c r="K7459" s="33" t="s">
        <v>530</v>
      </c>
      <c r="L7459" s="33" t="s">
        <v>531</v>
      </c>
      <c r="M7459" s="1" t="s">
        <v>46041</v>
      </c>
      <c r="N7459" s="33" t="s">
        <v>20</v>
      </c>
      <c r="O7459" s="33" t="s">
        <v>11862</v>
      </c>
      <c r="P7459" s="33" t="s">
        <v>947</v>
      </c>
      <c r="Q7459" s="33" t="s">
        <v>29986</v>
      </c>
      <c r="R7459" s="39" t="s">
        <v>11863</v>
      </c>
      <c r="S7459" s="33" t="s">
        <v>93</v>
      </c>
      <c r="T7459" s="33" t="s">
        <v>21</v>
      </c>
      <c r="U7459" s="33" t="s">
        <v>42860</v>
      </c>
      <c r="AA7459" s="33" t="s">
        <v>42844</v>
      </c>
      <c r="AB7459" s="33">
        <v>985</v>
      </c>
      <c r="AC7459" s="103">
        <v>13693</v>
      </c>
    </row>
    <row r="7460" spans="1:29" ht="13" customHeight="1" x14ac:dyDescent="0.2">
      <c r="A7460" s="1" t="s">
        <v>2989</v>
      </c>
      <c r="B7460" s="33" t="s">
        <v>22</v>
      </c>
      <c r="C7460" s="33" t="s">
        <v>13</v>
      </c>
      <c r="D7460" s="1" t="s">
        <v>23</v>
      </c>
      <c r="F7460" s="94">
        <v>41591</v>
      </c>
      <c r="G7460" s="33" t="s">
        <v>11876</v>
      </c>
      <c r="H7460" s="33" t="s">
        <v>2880</v>
      </c>
      <c r="I7460" s="33" t="s">
        <v>38</v>
      </c>
      <c r="J7460" s="62" t="s">
        <v>11877</v>
      </c>
      <c r="K7460" s="33" t="s">
        <v>91</v>
      </c>
      <c r="L7460" s="33" t="s">
        <v>2881</v>
      </c>
      <c r="M7460" s="1" t="s">
        <v>48311</v>
      </c>
      <c r="N7460" s="33" t="s">
        <v>20</v>
      </c>
      <c r="O7460" s="33" t="s">
        <v>11878</v>
      </c>
      <c r="P7460" s="33" t="s">
        <v>947</v>
      </c>
      <c r="Q7460" s="33" t="s">
        <v>29986</v>
      </c>
      <c r="R7460" s="39" t="s">
        <v>11879</v>
      </c>
      <c r="S7460" s="33" t="s">
        <v>93</v>
      </c>
      <c r="T7460" s="33" t="s">
        <v>21</v>
      </c>
      <c r="U7460" s="33" t="s">
        <v>26689</v>
      </c>
      <c r="AA7460" s="33" t="s">
        <v>42842</v>
      </c>
      <c r="AB7460" s="33">
        <v>981</v>
      </c>
      <c r="AC7460" s="103">
        <v>13690</v>
      </c>
    </row>
    <row r="7461" spans="1:29" ht="13" customHeight="1" x14ac:dyDescent="0.2">
      <c r="A7461" s="33" t="s">
        <v>11864</v>
      </c>
      <c r="B7461" s="33">
        <v>27</v>
      </c>
      <c r="C7461" s="33" t="s">
        <v>13</v>
      </c>
      <c r="D7461" s="33" t="s">
        <v>78</v>
      </c>
      <c r="F7461" s="94">
        <v>41591</v>
      </c>
      <c r="G7461" s="33" t="s">
        <v>11865</v>
      </c>
      <c r="H7461" s="33" t="s">
        <v>1199</v>
      </c>
      <c r="I7461" s="33" t="s">
        <v>159</v>
      </c>
      <c r="J7461" s="62" t="s">
        <v>11866</v>
      </c>
      <c r="K7461" s="33" t="s">
        <v>9764</v>
      </c>
      <c r="L7461" s="33" t="s">
        <v>17506</v>
      </c>
      <c r="M7461" s="1" t="s">
        <v>46702</v>
      </c>
      <c r="N7461" s="33" t="s">
        <v>20</v>
      </c>
      <c r="O7461" s="33" t="s">
        <v>11867</v>
      </c>
      <c r="P7461" s="33" t="s">
        <v>947</v>
      </c>
      <c r="Q7461" s="33" t="s">
        <v>29986</v>
      </c>
      <c r="R7461" s="39" t="s">
        <v>11868</v>
      </c>
      <c r="S7461" s="33" t="s">
        <v>93</v>
      </c>
      <c r="T7461" s="33" t="s">
        <v>45897</v>
      </c>
      <c r="U7461" s="33" t="s">
        <v>39851</v>
      </c>
      <c r="AA7461" s="33" t="s">
        <v>42842</v>
      </c>
      <c r="AB7461" s="33">
        <v>982</v>
      </c>
      <c r="AC7461" s="103">
        <v>13689</v>
      </c>
    </row>
    <row r="7462" spans="1:29" ht="13" customHeight="1" x14ac:dyDescent="0.2">
      <c r="A7462" s="33" t="s">
        <v>11869</v>
      </c>
      <c r="B7462" s="33">
        <v>17</v>
      </c>
      <c r="C7462" s="33" t="s">
        <v>13</v>
      </c>
      <c r="D7462" s="33" t="s">
        <v>41</v>
      </c>
      <c r="E7462" s="33" t="s">
        <v>11870</v>
      </c>
      <c r="F7462" s="94">
        <v>41591</v>
      </c>
      <c r="G7462" s="33" t="s">
        <v>11871</v>
      </c>
      <c r="H7462" s="33" t="s">
        <v>671</v>
      </c>
      <c r="I7462" s="33" t="s">
        <v>66</v>
      </c>
      <c r="J7462" s="62" t="s">
        <v>11872</v>
      </c>
      <c r="K7462" s="33" t="s">
        <v>512</v>
      </c>
      <c r="L7462" s="33" t="s">
        <v>11873</v>
      </c>
      <c r="M7462" s="1" t="s">
        <v>48663</v>
      </c>
      <c r="N7462" s="33" t="s">
        <v>20</v>
      </c>
      <c r="O7462" s="33" t="s">
        <v>11874</v>
      </c>
      <c r="P7462" s="33" t="s">
        <v>504</v>
      </c>
      <c r="Q7462" s="33" t="s">
        <v>29986</v>
      </c>
      <c r="R7462" s="39" t="s">
        <v>11875</v>
      </c>
      <c r="S7462" s="33" t="s">
        <v>93</v>
      </c>
      <c r="T7462" s="33" t="s">
        <v>350</v>
      </c>
      <c r="U7462" s="33" t="s">
        <v>42859</v>
      </c>
      <c r="Z7462" s="33" t="s">
        <v>42353</v>
      </c>
      <c r="AA7462" s="33" t="s">
        <v>42844</v>
      </c>
      <c r="AB7462" s="33">
        <v>983</v>
      </c>
      <c r="AC7462" s="103">
        <v>13691</v>
      </c>
    </row>
    <row r="7463" spans="1:29" ht="13" customHeight="1" x14ac:dyDescent="0.2">
      <c r="A7463" s="33" t="s">
        <v>11888</v>
      </c>
      <c r="B7463" s="33">
        <v>17</v>
      </c>
      <c r="C7463" s="33" t="s">
        <v>13</v>
      </c>
      <c r="D7463" s="33" t="s">
        <v>78</v>
      </c>
      <c r="E7463" s="33" t="s">
        <v>11889</v>
      </c>
      <c r="F7463" s="94">
        <v>41589</v>
      </c>
      <c r="G7463" s="33" t="s">
        <v>11890</v>
      </c>
      <c r="H7463" s="33" t="s">
        <v>828</v>
      </c>
      <c r="I7463" s="33" t="s">
        <v>406</v>
      </c>
      <c r="J7463" s="62" t="s">
        <v>11891</v>
      </c>
      <c r="K7463" s="33" t="s">
        <v>828</v>
      </c>
      <c r="L7463" s="33" t="s">
        <v>3532</v>
      </c>
      <c r="M7463" s="1" t="s">
        <v>46081</v>
      </c>
      <c r="N7463" s="33" t="s">
        <v>20</v>
      </c>
      <c r="O7463" s="33" t="s">
        <v>11892</v>
      </c>
      <c r="P7463" s="33" t="s">
        <v>947</v>
      </c>
      <c r="Q7463" s="33" t="s">
        <v>29986</v>
      </c>
      <c r="R7463" s="39" t="str">
        <f>HYPERLINK("http://www.jsonline.com/news/crime/shots-fired-in-downtown-milwaukee-b99139596z1-231430101.html","http://www.jsonline.com/news/crime/shots-fired-in-downtown-milwaukee-b99139596z1-231430101.html")</f>
        <v>http://www.jsonline.com/news/crime/shots-fired-in-downtown-milwaukee-b99139596z1-231430101.html</v>
      </c>
      <c r="S7463" s="33" t="s">
        <v>93</v>
      </c>
      <c r="T7463" s="33" t="s">
        <v>21</v>
      </c>
      <c r="U7463" s="33" t="s">
        <v>26689</v>
      </c>
      <c r="AA7463" s="33" t="s">
        <v>42842</v>
      </c>
      <c r="AB7463" s="33">
        <v>977</v>
      </c>
      <c r="AC7463" s="103">
        <v>13681</v>
      </c>
    </row>
    <row r="7464" spans="1:29" ht="13" customHeight="1" x14ac:dyDescent="0.2">
      <c r="A7464" s="1" t="s">
        <v>11893</v>
      </c>
      <c r="B7464" s="33">
        <v>59</v>
      </c>
      <c r="C7464" s="33" t="s">
        <v>13</v>
      </c>
      <c r="D7464" s="1" t="s">
        <v>23</v>
      </c>
      <c r="F7464" s="94">
        <v>41589</v>
      </c>
      <c r="G7464" s="33" t="s">
        <v>11894</v>
      </c>
      <c r="H7464" s="33" t="s">
        <v>1199</v>
      </c>
      <c r="I7464" s="33" t="s">
        <v>62</v>
      </c>
      <c r="J7464" s="62" t="s">
        <v>11895</v>
      </c>
      <c r="K7464" s="33" t="s">
        <v>847</v>
      </c>
      <c r="L7464" s="33" t="s">
        <v>11896</v>
      </c>
      <c r="M7464" s="1" t="s">
        <v>48664</v>
      </c>
      <c r="N7464" s="33" t="s">
        <v>20</v>
      </c>
      <c r="O7464" s="33" t="s">
        <v>11897</v>
      </c>
      <c r="P7464" s="33" t="s">
        <v>947</v>
      </c>
      <c r="Q7464" s="33" t="s">
        <v>29986</v>
      </c>
      <c r="R7464" s="39" t="s">
        <v>11898</v>
      </c>
      <c r="S7464" s="33" t="s">
        <v>93</v>
      </c>
      <c r="T7464" s="33" t="s">
        <v>21</v>
      </c>
      <c r="U7464" s="33" t="s">
        <v>26689</v>
      </c>
      <c r="AA7464" s="33" t="s">
        <v>42842</v>
      </c>
      <c r="AB7464" s="33">
        <v>978</v>
      </c>
      <c r="AC7464" s="103">
        <v>13683</v>
      </c>
    </row>
    <row r="7465" spans="1:29" ht="13" customHeight="1" x14ac:dyDescent="0.2">
      <c r="A7465" s="33" t="s">
        <v>11880</v>
      </c>
      <c r="B7465" s="33">
        <v>30</v>
      </c>
      <c r="C7465" s="33" t="s">
        <v>13</v>
      </c>
      <c r="D7465" s="33" t="s">
        <v>78</v>
      </c>
      <c r="E7465" s="33" t="s">
        <v>11881</v>
      </c>
      <c r="F7465" s="94">
        <v>41589</v>
      </c>
      <c r="G7465" s="33" t="s">
        <v>11882</v>
      </c>
      <c r="H7465" s="33" t="s">
        <v>11883</v>
      </c>
      <c r="I7465" s="33" t="s">
        <v>74</v>
      </c>
      <c r="J7465" s="62" t="s">
        <v>11884</v>
      </c>
      <c r="K7465" s="33" t="s">
        <v>483</v>
      </c>
      <c r="L7465" s="33" t="s">
        <v>11885</v>
      </c>
      <c r="M7465" s="1" t="s">
        <v>46565</v>
      </c>
      <c r="N7465" s="33" t="s">
        <v>20</v>
      </c>
      <c r="O7465" s="33" t="s">
        <v>11886</v>
      </c>
      <c r="P7465" s="33" t="s">
        <v>45771</v>
      </c>
      <c r="Q7465" s="33" t="s">
        <v>29986</v>
      </c>
      <c r="R7465" s="39" t="s">
        <v>11887</v>
      </c>
      <c r="S7465" s="33" t="s">
        <v>93</v>
      </c>
      <c r="T7465" s="33" t="s">
        <v>45897</v>
      </c>
      <c r="U7465" s="51" t="s">
        <v>49804</v>
      </c>
      <c r="AA7465" s="33" t="s">
        <v>42844</v>
      </c>
      <c r="AB7465" s="33">
        <v>979</v>
      </c>
      <c r="AC7465" s="103">
        <v>13684</v>
      </c>
    </row>
    <row r="7466" spans="1:29" ht="13" customHeight="1" x14ac:dyDescent="0.2">
      <c r="A7466" s="33" t="s">
        <v>11900</v>
      </c>
      <c r="B7466" s="33">
        <v>56</v>
      </c>
      <c r="C7466" s="33" t="s">
        <v>13</v>
      </c>
      <c r="D7466" s="33" t="s">
        <v>30</v>
      </c>
      <c r="E7466" s="33" t="s">
        <v>11901</v>
      </c>
      <c r="F7466" s="94">
        <v>41589</v>
      </c>
      <c r="G7466" s="33" t="s">
        <v>22114</v>
      </c>
      <c r="H7466" s="33" t="s">
        <v>11902</v>
      </c>
      <c r="I7466" s="33" t="s">
        <v>38</v>
      </c>
      <c r="J7466" s="62" t="s">
        <v>11903</v>
      </c>
      <c r="K7466" s="33" t="s">
        <v>287</v>
      </c>
      <c r="L7466" s="33" t="s">
        <v>288</v>
      </c>
      <c r="M7466" s="1" t="s">
        <v>45919</v>
      </c>
      <c r="N7466" s="33" t="s">
        <v>20</v>
      </c>
      <c r="O7466" s="33" t="s">
        <v>11904</v>
      </c>
      <c r="P7466" s="33" t="s">
        <v>504</v>
      </c>
      <c r="Q7466" s="33" t="s">
        <v>29986</v>
      </c>
      <c r="R7466" s="39" t="s">
        <v>11905</v>
      </c>
      <c r="S7466" s="33" t="s">
        <v>22</v>
      </c>
      <c r="T7466" s="33" t="s">
        <v>45897</v>
      </c>
      <c r="U7466" s="51" t="s">
        <v>49804</v>
      </c>
      <c r="AA7466" s="33" t="s">
        <v>42844</v>
      </c>
      <c r="AB7466" s="33">
        <v>980</v>
      </c>
      <c r="AC7466" s="103">
        <v>13685</v>
      </c>
    </row>
    <row r="7467" spans="1:29" ht="13" customHeight="1" x14ac:dyDescent="0.2">
      <c r="A7467" s="33" t="s">
        <v>11906</v>
      </c>
      <c r="B7467" s="33">
        <v>39</v>
      </c>
      <c r="C7467" s="33" t="s">
        <v>13</v>
      </c>
      <c r="D7467" s="33" t="s">
        <v>78</v>
      </c>
      <c r="E7467" s="33" t="s">
        <v>11907</v>
      </c>
      <c r="F7467" s="94">
        <v>41588</v>
      </c>
      <c r="G7467" s="33" t="s">
        <v>11908</v>
      </c>
      <c r="H7467" s="33" t="s">
        <v>448</v>
      </c>
      <c r="I7467" s="33" t="s">
        <v>38</v>
      </c>
      <c r="J7467" s="62" t="s">
        <v>8703</v>
      </c>
      <c r="K7467" s="33" t="s">
        <v>91</v>
      </c>
      <c r="L7467" s="33" t="s">
        <v>449</v>
      </c>
      <c r="M7467" s="1" t="s">
        <v>46172</v>
      </c>
      <c r="N7467" s="33" t="s">
        <v>20</v>
      </c>
      <c r="O7467" s="33" t="s">
        <v>11909</v>
      </c>
      <c r="P7467" s="33" t="s">
        <v>22</v>
      </c>
      <c r="Q7467" s="33" t="s">
        <v>29986</v>
      </c>
      <c r="R7467" s="39" t="s">
        <v>11910</v>
      </c>
      <c r="S7467" s="33" t="s">
        <v>93</v>
      </c>
      <c r="T7467" s="33" t="s">
        <v>21</v>
      </c>
      <c r="U7467" s="33" t="s">
        <v>26689</v>
      </c>
      <c r="AA7467" s="33" t="s">
        <v>42842</v>
      </c>
      <c r="AB7467" s="33">
        <v>975</v>
      </c>
      <c r="AC7467" s="103">
        <v>13680</v>
      </c>
    </row>
    <row r="7468" spans="1:29" ht="13" customHeight="1" x14ac:dyDescent="0.2">
      <c r="A7468" s="33" t="s">
        <v>11911</v>
      </c>
      <c r="B7468" s="33">
        <v>31</v>
      </c>
      <c r="C7468" s="33" t="s">
        <v>13</v>
      </c>
      <c r="D7468" s="33" t="s">
        <v>30</v>
      </c>
      <c r="E7468" s="33" t="s">
        <v>11912</v>
      </c>
      <c r="F7468" s="94">
        <v>41588</v>
      </c>
      <c r="G7468" s="33" t="s">
        <v>11913</v>
      </c>
      <c r="H7468" s="33" t="s">
        <v>6447</v>
      </c>
      <c r="I7468" s="33" t="s">
        <v>197</v>
      </c>
      <c r="J7468" s="62" t="s">
        <v>6448</v>
      </c>
      <c r="K7468" s="33" t="s">
        <v>6447</v>
      </c>
      <c r="L7468" s="33" t="s">
        <v>6449</v>
      </c>
      <c r="M7468" s="1" t="s">
        <v>47326</v>
      </c>
      <c r="N7468" s="33" t="s">
        <v>20</v>
      </c>
      <c r="O7468" s="33" t="s">
        <v>11914</v>
      </c>
      <c r="P7468" s="33" t="s">
        <v>504</v>
      </c>
      <c r="Q7468" s="33" t="s">
        <v>29986</v>
      </c>
      <c r="R7468" s="39" t="s">
        <v>11915</v>
      </c>
      <c r="S7468" s="33" t="s">
        <v>901</v>
      </c>
      <c r="T7468" s="33" t="s">
        <v>350</v>
      </c>
      <c r="U7468" s="33" t="s">
        <v>42859</v>
      </c>
      <c r="AA7468" s="33" t="s">
        <v>42842</v>
      </c>
      <c r="AB7468" s="33">
        <v>976</v>
      </c>
      <c r="AC7468" s="103">
        <v>13679</v>
      </c>
    </row>
    <row r="7469" spans="1:29" ht="13" customHeight="1" x14ac:dyDescent="0.2">
      <c r="A7469" s="33" t="s">
        <v>11916</v>
      </c>
      <c r="B7469" s="33">
        <v>24</v>
      </c>
      <c r="C7469" s="33" t="s">
        <v>13</v>
      </c>
      <c r="D7469" s="33" t="s">
        <v>78</v>
      </c>
      <c r="E7469" s="33" t="s">
        <v>11917</v>
      </c>
      <c r="F7469" s="94">
        <v>41586</v>
      </c>
      <c r="G7469" s="33" t="s">
        <v>11918</v>
      </c>
      <c r="H7469" s="33" t="s">
        <v>3139</v>
      </c>
      <c r="I7469" s="33" t="s">
        <v>18</v>
      </c>
      <c r="J7469" s="62" t="s">
        <v>11919</v>
      </c>
      <c r="K7469" s="33" t="s">
        <v>1655</v>
      </c>
      <c r="L7469" s="33" t="s">
        <v>10859</v>
      </c>
      <c r="M7469" s="1" t="s">
        <v>47693</v>
      </c>
      <c r="N7469" s="33" t="s">
        <v>20</v>
      </c>
      <c r="O7469" s="33" t="s">
        <v>11920</v>
      </c>
      <c r="P7469" s="33" t="s">
        <v>947</v>
      </c>
      <c r="Q7469" s="33" t="s">
        <v>29986</v>
      </c>
      <c r="R7469" s="39" t="s">
        <v>11921</v>
      </c>
      <c r="S7469" s="33" t="s">
        <v>93</v>
      </c>
      <c r="T7469" s="33" t="s">
        <v>350</v>
      </c>
      <c r="U7469" s="33" t="s">
        <v>42859</v>
      </c>
      <c r="AA7469" s="33" t="s">
        <v>42842</v>
      </c>
      <c r="AB7469" s="33">
        <v>974</v>
      </c>
      <c r="AC7469" s="103">
        <v>13673</v>
      </c>
    </row>
    <row r="7470" spans="1:29" ht="13" customHeight="1" x14ac:dyDescent="0.2">
      <c r="A7470" s="33" t="s">
        <v>11922</v>
      </c>
      <c r="B7470" s="33">
        <v>39</v>
      </c>
      <c r="C7470" s="33" t="s">
        <v>102</v>
      </c>
      <c r="D7470" s="33" t="s">
        <v>41</v>
      </c>
      <c r="E7470" s="33" t="s">
        <v>11923</v>
      </c>
      <c r="F7470" s="94">
        <v>41585</v>
      </c>
      <c r="G7470" s="33" t="s">
        <v>11924</v>
      </c>
      <c r="H7470" s="33" t="s">
        <v>577</v>
      </c>
      <c r="I7470" s="33" t="s">
        <v>177</v>
      </c>
      <c r="J7470" s="62" t="s">
        <v>11925</v>
      </c>
      <c r="K7470" s="33" t="s">
        <v>577</v>
      </c>
      <c r="L7470" s="33" t="s">
        <v>2834</v>
      </c>
      <c r="M7470" s="1" t="s">
        <v>45954</v>
      </c>
      <c r="N7470" s="33" t="s">
        <v>20</v>
      </c>
      <c r="O7470" s="33" t="s">
        <v>11926</v>
      </c>
      <c r="P7470" s="33" t="s">
        <v>504</v>
      </c>
      <c r="Q7470" s="33" t="s">
        <v>29986</v>
      </c>
      <c r="R7470" s="39" t="s">
        <v>11927</v>
      </c>
      <c r="S7470" s="33" t="s">
        <v>93</v>
      </c>
      <c r="T7470" s="33" t="s">
        <v>350</v>
      </c>
      <c r="U7470" s="33" t="s">
        <v>42859</v>
      </c>
      <c r="AA7470" s="33" t="s">
        <v>42844</v>
      </c>
      <c r="AB7470" s="33">
        <v>973</v>
      </c>
      <c r="AC7470" s="103">
        <v>13671</v>
      </c>
    </row>
    <row r="7471" spans="1:29" ht="13" customHeight="1" x14ac:dyDescent="0.2">
      <c r="A7471" s="33" t="s">
        <v>11934</v>
      </c>
      <c r="B7471" s="33">
        <v>49</v>
      </c>
      <c r="C7471" s="33" t="s">
        <v>13</v>
      </c>
      <c r="D7471" s="33" t="s">
        <v>30</v>
      </c>
      <c r="E7471" s="33" t="s">
        <v>11935</v>
      </c>
      <c r="F7471" s="94">
        <v>41584</v>
      </c>
      <c r="G7471" s="33" t="s">
        <v>11936</v>
      </c>
      <c r="H7471" s="33" t="s">
        <v>4678</v>
      </c>
      <c r="I7471" s="33" t="s">
        <v>9695</v>
      </c>
      <c r="J7471" s="62" t="s">
        <v>11937</v>
      </c>
      <c r="K7471" s="33" t="s">
        <v>11938</v>
      </c>
      <c r="L7471" s="33" t="s">
        <v>4680</v>
      </c>
      <c r="M7471" s="1" t="s">
        <v>46779</v>
      </c>
      <c r="N7471" s="33" t="s">
        <v>20</v>
      </c>
      <c r="O7471" s="33" t="s">
        <v>11939</v>
      </c>
      <c r="P7471" s="33" t="s">
        <v>504</v>
      </c>
      <c r="Q7471" s="33" t="s">
        <v>29986</v>
      </c>
      <c r="R7471" s="39" t="s">
        <v>11940</v>
      </c>
      <c r="S7471" s="33" t="s">
        <v>509</v>
      </c>
      <c r="T7471" s="33" t="s">
        <v>21</v>
      </c>
      <c r="U7471" s="33" t="s">
        <v>26516</v>
      </c>
      <c r="AA7471" s="33" t="s">
        <v>42844</v>
      </c>
      <c r="AB7471" s="33">
        <v>971</v>
      </c>
      <c r="AC7471" s="103">
        <v>13670</v>
      </c>
    </row>
    <row r="7472" spans="1:29" ht="13" customHeight="1" x14ac:dyDescent="0.2">
      <c r="A7472" s="33" t="s">
        <v>11928</v>
      </c>
      <c r="B7472" s="33">
        <v>22</v>
      </c>
      <c r="C7472" s="33" t="s">
        <v>13</v>
      </c>
      <c r="D7472" s="33" t="s">
        <v>41</v>
      </c>
      <c r="E7472" s="33" t="s">
        <v>11929</v>
      </c>
      <c r="F7472" s="94">
        <v>41584</v>
      </c>
      <c r="G7472" s="33" t="s">
        <v>11930</v>
      </c>
      <c r="H7472" s="33" t="s">
        <v>482</v>
      </c>
      <c r="I7472" s="33" t="s">
        <v>74</v>
      </c>
      <c r="J7472" s="62" t="s">
        <v>11931</v>
      </c>
      <c r="K7472" s="33" t="s">
        <v>483</v>
      </c>
      <c r="L7472" s="33" t="s">
        <v>36619</v>
      </c>
      <c r="M7472" s="1" t="s">
        <v>47468</v>
      </c>
      <c r="N7472" s="33" t="s">
        <v>20</v>
      </c>
      <c r="O7472" s="33" t="s">
        <v>11932</v>
      </c>
      <c r="P7472" s="33" t="s">
        <v>947</v>
      </c>
      <c r="Q7472" s="33" t="s">
        <v>29986</v>
      </c>
      <c r="R7472" s="39" t="s">
        <v>11933</v>
      </c>
      <c r="S7472" s="33" t="s">
        <v>93</v>
      </c>
      <c r="T7472" s="33" t="s">
        <v>28</v>
      </c>
      <c r="U7472" s="33" t="s">
        <v>26487</v>
      </c>
      <c r="AA7472" s="33" t="s">
        <v>42842</v>
      </c>
      <c r="AB7472" s="33">
        <v>972</v>
      </c>
      <c r="AC7472" s="103">
        <v>13669</v>
      </c>
    </row>
    <row r="7473" spans="1:64" ht="13" customHeight="1" x14ac:dyDescent="0.2">
      <c r="A7473" s="33" t="s">
        <v>11947</v>
      </c>
      <c r="B7473" s="33">
        <v>24</v>
      </c>
      <c r="C7473" s="33" t="s">
        <v>13</v>
      </c>
      <c r="D7473" s="33" t="s">
        <v>78</v>
      </c>
      <c r="E7473" s="33" t="s">
        <v>11948</v>
      </c>
      <c r="F7473" s="94">
        <v>41583</v>
      </c>
      <c r="G7473" s="33" t="s">
        <v>22115</v>
      </c>
      <c r="H7473" s="33" t="s">
        <v>4485</v>
      </c>
      <c r="I7473" s="33" t="s">
        <v>38</v>
      </c>
      <c r="J7473" s="62" t="s">
        <v>4486</v>
      </c>
      <c r="K7473" s="33" t="s">
        <v>3132</v>
      </c>
      <c r="L7473" s="33" t="s">
        <v>4487</v>
      </c>
      <c r="M7473" s="1" t="s">
        <v>48372</v>
      </c>
      <c r="N7473" s="33" t="s">
        <v>20</v>
      </c>
      <c r="O7473" s="33" t="s">
        <v>11949</v>
      </c>
      <c r="P7473" s="33" t="s">
        <v>22</v>
      </c>
      <c r="Q7473" s="33" t="s">
        <v>29986</v>
      </c>
      <c r="R7473" s="39" t="s">
        <v>11950</v>
      </c>
      <c r="S7473" s="33" t="s">
        <v>93</v>
      </c>
      <c r="T7473" s="33" t="s">
        <v>21</v>
      </c>
      <c r="U7473" s="33" t="s">
        <v>26682</v>
      </c>
      <c r="AA7473" s="33" t="s">
        <v>42844</v>
      </c>
      <c r="AB7473" s="33">
        <v>970</v>
      </c>
      <c r="AC7473" s="103">
        <v>13664</v>
      </c>
    </row>
    <row r="7474" spans="1:64" ht="13" customHeight="1" x14ac:dyDescent="0.2">
      <c r="A7474" s="33" t="s">
        <v>11941</v>
      </c>
      <c r="B7474" s="33">
        <v>27</v>
      </c>
      <c r="C7474" s="33" t="s">
        <v>13</v>
      </c>
      <c r="D7474" s="33" t="s">
        <v>14</v>
      </c>
      <c r="E7474" s="33" t="s">
        <v>11942</v>
      </c>
      <c r="F7474" s="94">
        <v>41583</v>
      </c>
      <c r="G7474" s="33" t="s">
        <v>11943</v>
      </c>
      <c r="H7474" s="33" t="s">
        <v>182</v>
      </c>
      <c r="I7474" s="33" t="s">
        <v>38</v>
      </c>
      <c r="J7474" s="62" t="s">
        <v>11944</v>
      </c>
      <c r="K7474" s="33" t="s">
        <v>182</v>
      </c>
      <c r="L7474" s="33" t="s">
        <v>1489</v>
      </c>
      <c r="M7474" s="1" t="s">
        <v>46199</v>
      </c>
      <c r="N7474" s="33" t="s">
        <v>20</v>
      </c>
      <c r="O7474" s="33" t="s">
        <v>11945</v>
      </c>
      <c r="P7474" s="33" t="s">
        <v>947</v>
      </c>
      <c r="Q7474" s="33" t="s">
        <v>29986</v>
      </c>
      <c r="R7474" s="39" t="s">
        <v>11946</v>
      </c>
      <c r="S7474" s="33" t="s">
        <v>93</v>
      </c>
      <c r="T7474" s="33" t="s">
        <v>21</v>
      </c>
      <c r="U7474" s="33" t="s">
        <v>26689</v>
      </c>
      <c r="AA7474" s="33" t="s">
        <v>42844</v>
      </c>
      <c r="AB7474" s="33">
        <v>969</v>
      </c>
      <c r="AC7474" s="103">
        <v>13662</v>
      </c>
    </row>
    <row r="7475" spans="1:64" ht="13" customHeight="1" x14ac:dyDescent="0.2">
      <c r="A7475" s="33" t="s">
        <v>11957</v>
      </c>
      <c r="B7475" s="33">
        <v>23</v>
      </c>
      <c r="C7475" s="33" t="s">
        <v>13</v>
      </c>
      <c r="D7475" s="33" t="s">
        <v>78</v>
      </c>
      <c r="E7475" s="33" t="s">
        <v>11958</v>
      </c>
      <c r="F7475" s="94">
        <v>41582</v>
      </c>
      <c r="G7475" s="33" t="s">
        <v>11959</v>
      </c>
      <c r="H7475" s="33" t="s">
        <v>3897</v>
      </c>
      <c r="I7475" s="33" t="s">
        <v>55</v>
      </c>
      <c r="J7475" s="62" t="s">
        <v>11960</v>
      </c>
      <c r="K7475" s="33" t="s">
        <v>147</v>
      </c>
      <c r="L7475" s="33" t="s">
        <v>3899</v>
      </c>
      <c r="M7475" s="1" t="s">
        <v>46962</v>
      </c>
      <c r="N7475" s="33" t="s">
        <v>20</v>
      </c>
      <c r="O7475" s="33" t="s">
        <v>11961</v>
      </c>
      <c r="P7475" s="33" t="s">
        <v>947</v>
      </c>
      <c r="Q7475" s="33" t="s">
        <v>29986</v>
      </c>
      <c r="R7475" s="39" t="s">
        <v>11962</v>
      </c>
      <c r="S7475" s="33" t="s">
        <v>93</v>
      </c>
      <c r="T7475" s="33" t="s">
        <v>21</v>
      </c>
      <c r="U7475" s="33" t="s">
        <v>26689</v>
      </c>
      <c r="AA7475" s="33" t="s">
        <v>42844</v>
      </c>
      <c r="AB7475" s="33">
        <v>966</v>
      </c>
      <c r="AC7475" s="103">
        <v>13657</v>
      </c>
    </row>
    <row r="7476" spans="1:64" ht="13" customHeight="1" x14ac:dyDescent="0.2">
      <c r="A7476" s="33" t="s">
        <v>11951</v>
      </c>
      <c r="B7476" s="33">
        <v>26</v>
      </c>
      <c r="C7476" s="33" t="s">
        <v>13</v>
      </c>
      <c r="D7476" s="33" t="s">
        <v>78</v>
      </c>
      <c r="E7476" s="33" t="s">
        <v>11952</v>
      </c>
      <c r="F7476" s="94">
        <v>41582</v>
      </c>
      <c r="G7476" s="33" t="s">
        <v>22116</v>
      </c>
      <c r="H7476" s="33" t="s">
        <v>815</v>
      </c>
      <c r="I7476" s="33" t="s">
        <v>66</v>
      </c>
      <c r="J7476" s="62" t="s">
        <v>11953</v>
      </c>
      <c r="K7476" s="33" t="s">
        <v>1292</v>
      </c>
      <c r="L7476" s="33" t="s">
        <v>11954</v>
      </c>
      <c r="M7476" s="1" t="s">
        <v>45972</v>
      </c>
      <c r="N7476" s="33" t="s">
        <v>20</v>
      </c>
      <c r="O7476" s="33" t="s">
        <v>11955</v>
      </c>
      <c r="P7476" s="33" t="s">
        <v>947</v>
      </c>
      <c r="Q7476" s="33" t="s">
        <v>29986</v>
      </c>
      <c r="R7476" s="39" t="s">
        <v>11956</v>
      </c>
      <c r="S7476" s="33" t="s">
        <v>509</v>
      </c>
      <c r="T7476" s="33" t="s">
        <v>21</v>
      </c>
      <c r="U7476" s="33" t="s">
        <v>26682</v>
      </c>
      <c r="AA7476" s="33" t="s">
        <v>42844</v>
      </c>
      <c r="AB7476" s="33">
        <v>967</v>
      </c>
      <c r="AC7476" s="103">
        <v>13659</v>
      </c>
    </row>
    <row r="7477" spans="1:64" ht="13" customHeight="1" x14ac:dyDescent="0.2">
      <c r="A7477" s="33" t="s">
        <v>11963</v>
      </c>
      <c r="B7477" s="33">
        <v>19</v>
      </c>
      <c r="C7477" s="33" t="s">
        <v>13</v>
      </c>
      <c r="D7477" s="33" t="s">
        <v>30</v>
      </c>
      <c r="E7477" s="33" t="s">
        <v>11964</v>
      </c>
      <c r="F7477" s="94">
        <v>41582</v>
      </c>
      <c r="G7477" s="33" t="s">
        <v>11965</v>
      </c>
      <c r="H7477" s="33" t="s">
        <v>11966</v>
      </c>
      <c r="I7477" s="33" t="s">
        <v>341</v>
      </c>
      <c r="J7477" s="62" t="s">
        <v>11967</v>
      </c>
      <c r="K7477" s="33" t="s">
        <v>11968</v>
      </c>
      <c r="L7477" s="33" t="s">
        <v>11969</v>
      </c>
      <c r="M7477" s="1" t="s">
        <v>48665</v>
      </c>
      <c r="N7477" s="33" t="s">
        <v>20</v>
      </c>
      <c r="O7477" s="33" t="s">
        <v>11970</v>
      </c>
      <c r="P7477" s="33" t="s">
        <v>45392</v>
      </c>
      <c r="Q7477" s="33" t="s">
        <v>29986</v>
      </c>
      <c r="R7477" s="39" t="s">
        <v>11971</v>
      </c>
      <c r="S7477" s="33" t="s">
        <v>93</v>
      </c>
      <c r="T7477" s="33" t="s">
        <v>350</v>
      </c>
      <c r="U7477" s="33" t="s">
        <v>42859</v>
      </c>
      <c r="AA7477" s="33" t="s">
        <v>49699</v>
      </c>
      <c r="AB7477" s="33">
        <v>968</v>
      </c>
      <c r="AC7477" s="103">
        <v>13660</v>
      </c>
    </row>
    <row r="7478" spans="1:64" ht="13" customHeight="1" x14ac:dyDescent="0.2">
      <c r="A7478" s="1" t="s">
        <v>11972</v>
      </c>
      <c r="B7478" s="33">
        <v>51</v>
      </c>
      <c r="C7478" s="33" t="s">
        <v>13</v>
      </c>
      <c r="D7478" s="1" t="s">
        <v>23</v>
      </c>
      <c r="F7478" s="94">
        <v>41581</v>
      </c>
      <c r="G7478" s="33" t="s">
        <v>11973</v>
      </c>
      <c r="H7478" s="33" t="s">
        <v>581</v>
      </c>
      <c r="I7478" s="33" t="s">
        <v>111</v>
      </c>
      <c r="J7478" s="62" t="s">
        <v>11974</v>
      </c>
      <c r="K7478" s="33" t="s">
        <v>582</v>
      </c>
      <c r="L7478" s="33" t="s">
        <v>583</v>
      </c>
      <c r="M7478" s="1" t="s">
        <v>45935</v>
      </c>
      <c r="N7478" s="33" t="s">
        <v>20</v>
      </c>
      <c r="O7478" s="33" t="s">
        <v>11975</v>
      </c>
      <c r="P7478" s="33" t="s">
        <v>947</v>
      </c>
      <c r="Q7478" s="33" t="s">
        <v>29986</v>
      </c>
      <c r="R7478" s="39" t="s">
        <v>11976</v>
      </c>
      <c r="S7478" s="33" t="s">
        <v>93</v>
      </c>
      <c r="T7478" s="33" t="s">
        <v>21</v>
      </c>
      <c r="U7478" s="33" t="s">
        <v>26682</v>
      </c>
      <c r="AA7478" s="33" t="s">
        <v>42842</v>
      </c>
      <c r="AB7478" s="33">
        <v>965</v>
      </c>
      <c r="AC7478" s="103">
        <v>13656</v>
      </c>
    </row>
    <row r="7479" spans="1:64" ht="13" customHeight="1" x14ac:dyDescent="0.2">
      <c r="A7479" s="33" t="s">
        <v>11978</v>
      </c>
      <c r="B7479" s="33">
        <v>64</v>
      </c>
      <c r="C7479" s="33" t="s">
        <v>102</v>
      </c>
      <c r="D7479" s="33" t="s">
        <v>30</v>
      </c>
      <c r="E7479" s="33" t="s">
        <v>11979</v>
      </c>
      <c r="F7479" s="94">
        <v>41581</v>
      </c>
      <c r="G7479" s="33" t="s">
        <v>11980</v>
      </c>
      <c r="H7479" s="33" t="s">
        <v>1161</v>
      </c>
      <c r="I7479" s="33" t="s">
        <v>297</v>
      </c>
      <c r="J7479" s="62" t="s">
        <v>11981</v>
      </c>
      <c r="K7479" s="33" t="s">
        <v>11982</v>
      </c>
      <c r="L7479" s="33" t="s">
        <v>36730</v>
      </c>
      <c r="M7479" s="1" t="s">
        <v>48666</v>
      </c>
      <c r="N7479" s="33" t="s">
        <v>20</v>
      </c>
      <c r="O7479" s="33" t="s">
        <v>11983</v>
      </c>
      <c r="P7479" s="33" t="s">
        <v>947</v>
      </c>
      <c r="Q7479" s="33" t="s">
        <v>29986</v>
      </c>
      <c r="R7479" s="39" t="s">
        <v>11984</v>
      </c>
      <c r="S7479" s="33" t="s">
        <v>509</v>
      </c>
      <c r="T7479" s="33" t="s">
        <v>21</v>
      </c>
      <c r="U7479" s="33" t="s">
        <v>26689</v>
      </c>
      <c r="AA7479" s="33" t="s">
        <v>42843</v>
      </c>
      <c r="AB7479" s="33">
        <v>964</v>
      </c>
      <c r="AC7479" s="103">
        <v>13654</v>
      </c>
    </row>
    <row r="7480" spans="1:64" ht="13" customHeight="1" x14ac:dyDescent="0.2">
      <c r="A7480" s="33" t="s">
        <v>11985</v>
      </c>
      <c r="B7480" s="33">
        <v>22</v>
      </c>
      <c r="C7480" s="33" t="s">
        <v>13</v>
      </c>
      <c r="D7480" s="33" t="s">
        <v>41</v>
      </c>
      <c r="E7480" s="33" t="s">
        <v>11986</v>
      </c>
      <c r="F7480" s="94">
        <v>41580</v>
      </c>
      <c r="G7480" s="33" t="s">
        <v>11987</v>
      </c>
      <c r="H7480" s="33" t="s">
        <v>265</v>
      </c>
      <c r="I7480" s="33" t="s">
        <v>66</v>
      </c>
      <c r="J7480" s="62" t="s">
        <v>8065</v>
      </c>
      <c r="K7480" s="33" t="s">
        <v>265</v>
      </c>
      <c r="L7480" s="33" t="s">
        <v>266</v>
      </c>
      <c r="M7480" s="1" t="s">
        <v>46483</v>
      </c>
      <c r="N7480" s="33" t="s">
        <v>20</v>
      </c>
      <c r="O7480" s="33" t="s">
        <v>11988</v>
      </c>
      <c r="P7480" s="33" t="s">
        <v>947</v>
      </c>
      <c r="Q7480" s="33" t="s">
        <v>29986</v>
      </c>
      <c r="R7480" s="39" t="s">
        <v>11989</v>
      </c>
      <c r="S7480" s="33" t="s">
        <v>93</v>
      </c>
      <c r="T7480" s="33" t="s">
        <v>21</v>
      </c>
      <c r="U7480" s="33" t="s">
        <v>27706</v>
      </c>
      <c r="AA7480" s="33" t="s">
        <v>42842</v>
      </c>
      <c r="AB7480" s="33">
        <v>963</v>
      </c>
      <c r="AC7480" s="103">
        <v>13650</v>
      </c>
    </row>
    <row r="7481" spans="1:64" ht="13" customHeight="1" x14ac:dyDescent="0.2">
      <c r="A7481" s="33" t="s">
        <v>11990</v>
      </c>
      <c r="B7481" s="33">
        <v>27</v>
      </c>
      <c r="C7481" s="33" t="s">
        <v>13</v>
      </c>
      <c r="D7481" s="33" t="s">
        <v>41</v>
      </c>
      <c r="F7481" s="94">
        <v>41579</v>
      </c>
      <c r="G7481" s="33" t="s">
        <v>22117</v>
      </c>
      <c r="H7481" s="33" t="s">
        <v>5868</v>
      </c>
      <c r="I7481" s="33" t="s">
        <v>38</v>
      </c>
      <c r="J7481" s="62" t="s">
        <v>11991</v>
      </c>
      <c r="K7481" s="33" t="s">
        <v>91</v>
      </c>
      <c r="L7481" s="33" t="s">
        <v>383</v>
      </c>
      <c r="M7481" s="1" t="s">
        <v>45973</v>
      </c>
      <c r="N7481" s="33" t="s">
        <v>20</v>
      </c>
      <c r="O7481" s="33" t="s">
        <v>11992</v>
      </c>
      <c r="P7481" s="33" t="s">
        <v>947</v>
      </c>
      <c r="Q7481" s="33" t="s">
        <v>29986</v>
      </c>
      <c r="R7481" s="39" t="s">
        <v>11993</v>
      </c>
      <c r="S7481" s="33" t="s">
        <v>93</v>
      </c>
      <c r="T7481" s="33" t="s">
        <v>21</v>
      </c>
      <c r="U7481" s="33" t="s">
        <v>26689</v>
      </c>
      <c r="AA7481" s="33" t="s">
        <v>42842</v>
      </c>
      <c r="AB7481" s="33">
        <v>960</v>
      </c>
      <c r="AC7481" s="103">
        <v>13646</v>
      </c>
    </row>
    <row r="7482" spans="1:64" ht="13" customHeight="1" x14ac:dyDescent="0.2">
      <c r="A7482" s="60" t="s">
        <v>42476</v>
      </c>
      <c r="B7482" s="87">
        <v>44</v>
      </c>
      <c r="C7482" s="10" t="s">
        <v>13</v>
      </c>
      <c r="D7482" s="10" t="s">
        <v>78</v>
      </c>
      <c r="E7482" s="59" t="s">
        <v>42477</v>
      </c>
      <c r="F7482" s="94">
        <v>41579</v>
      </c>
      <c r="G7482" s="10" t="s">
        <v>42478</v>
      </c>
      <c r="H7482" s="10" t="s">
        <v>35338</v>
      </c>
      <c r="I7482" s="10" t="s">
        <v>618</v>
      </c>
      <c r="J7482" s="62">
        <v>39330</v>
      </c>
      <c r="K7482" s="10" t="s">
        <v>1277</v>
      </c>
      <c r="L7482" s="10" t="s">
        <v>29933</v>
      </c>
      <c r="M7482" s="1" t="s">
        <v>47388</v>
      </c>
      <c r="N7482" s="10" t="s">
        <v>20</v>
      </c>
      <c r="O7482" s="10" t="s">
        <v>42479</v>
      </c>
      <c r="P7482" s="10" t="s">
        <v>504</v>
      </c>
      <c r="Q7482" s="10" t="s">
        <v>29986</v>
      </c>
      <c r="R7482" s="59" t="s">
        <v>42480</v>
      </c>
      <c r="S7482" s="10" t="s">
        <v>22</v>
      </c>
      <c r="T7482" s="10" t="s">
        <v>21</v>
      </c>
      <c r="U7482" s="10" t="s">
        <v>26689</v>
      </c>
      <c r="V7482" s="10"/>
      <c r="W7482" s="10"/>
      <c r="X7482" s="10"/>
      <c r="Y7482" s="77"/>
      <c r="Z7482" s="51"/>
      <c r="AA7482" s="51" t="s">
        <v>42843</v>
      </c>
      <c r="AB7482" s="33">
        <v>961</v>
      </c>
      <c r="AC7482" s="103">
        <v>13647</v>
      </c>
      <c r="AG7482" s="51"/>
      <c r="AK7482" s="51"/>
      <c r="AL7482" s="51"/>
      <c r="AM7482" s="51"/>
      <c r="AN7482" s="51"/>
      <c r="AO7482" s="51"/>
      <c r="AP7482" s="51"/>
      <c r="AQ7482" s="51"/>
      <c r="AR7482" s="51"/>
      <c r="AS7482" s="51"/>
      <c r="AT7482" s="51"/>
      <c r="AU7482" s="51"/>
      <c r="AV7482" s="51"/>
      <c r="AW7482" s="51"/>
      <c r="AX7482" s="51"/>
      <c r="AY7482" s="51"/>
      <c r="AZ7482" s="51"/>
      <c r="BA7482" s="51"/>
      <c r="BB7482" s="51"/>
      <c r="BC7482" s="51"/>
      <c r="BD7482" s="51"/>
      <c r="BE7482" s="51"/>
      <c r="BF7482" s="51"/>
      <c r="BG7482" s="51"/>
      <c r="BH7482" s="51"/>
      <c r="BI7482" s="51"/>
      <c r="BJ7482" s="51"/>
      <c r="BK7482" s="51"/>
      <c r="BL7482" s="51"/>
    </row>
    <row r="7483" spans="1:64" ht="13" customHeight="1" x14ac:dyDescent="0.2">
      <c r="A7483" s="33" t="s">
        <v>11994</v>
      </c>
      <c r="B7483" s="33">
        <v>50</v>
      </c>
      <c r="C7483" s="33" t="s">
        <v>102</v>
      </c>
      <c r="D7483" s="33" t="s">
        <v>41</v>
      </c>
      <c r="E7483" s="33" t="s">
        <v>11995</v>
      </c>
      <c r="F7483" s="94">
        <v>41579</v>
      </c>
      <c r="G7483" s="33" t="s">
        <v>11996</v>
      </c>
      <c r="H7483" s="33" t="s">
        <v>7219</v>
      </c>
      <c r="I7483" s="33" t="s">
        <v>66</v>
      </c>
      <c r="J7483" s="62" t="s">
        <v>9808</v>
      </c>
      <c r="K7483" s="33" t="s">
        <v>1655</v>
      </c>
      <c r="L7483" s="33" t="s">
        <v>7220</v>
      </c>
      <c r="M7483" s="1" t="s">
        <v>46879</v>
      </c>
      <c r="N7483" s="33" t="s">
        <v>20</v>
      </c>
      <c r="O7483" s="33" t="s">
        <v>11997</v>
      </c>
      <c r="P7483" s="33" t="s">
        <v>947</v>
      </c>
      <c r="Q7483" s="33" t="s">
        <v>29986</v>
      </c>
      <c r="R7483" s="39" t="s">
        <v>11998</v>
      </c>
      <c r="S7483" s="33" t="s">
        <v>509</v>
      </c>
      <c r="T7483" s="33" t="s">
        <v>21</v>
      </c>
      <c r="U7483" s="33" t="s">
        <v>26682</v>
      </c>
      <c r="AA7483" s="33" t="s">
        <v>42844</v>
      </c>
      <c r="AB7483" s="33">
        <v>962</v>
      </c>
      <c r="AC7483" s="103">
        <v>13645</v>
      </c>
    </row>
    <row r="7484" spans="1:64" ht="13" customHeight="1" x14ac:dyDescent="0.2">
      <c r="A7484" s="1" t="s">
        <v>2989</v>
      </c>
      <c r="B7484" s="33">
        <v>26</v>
      </c>
      <c r="C7484" s="33" t="s">
        <v>13</v>
      </c>
      <c r="D7484" s="1" t="s">
        <v>23</v>
      </c>
      <c r="F7484" s="94">
        <v>41578</v>
      </c>
      <c r="G7484" s="33" t="s">
        <v>12007</v>
      </c>
      <c r="H7484" s="33" t="s">
        <v>1711</v>
      </c>
      <c r="I7484" s="33" t="s">
        <v>392</v>
      </c>
      <c r="J7484" s="62" t="s">
        <v>12008</v>
      </c>
      <c r="K7484" s="33" t="s">
        <v>697</v>
      </c>
      <c r="L7484" s="33" t="s">
        <v>536</v>
      </c>
      <c r="M7484" s="1" t="s">
        <v>45963</v>
      </c>
      <c r="N7484" s="33" t="s">
        <v>20</v>
      </c>
      <c r="O7484" s="33" t="s">
        <v>12009</v>
      </c>
      <c r="P7484" s="33" t="s">
        <v>947</v>
      </c>
      <c r="Q7484" s="33" t="s">
        <v>29986</v>
      </c>
      <c r="R7484" s="39" t="s">
        <v>12010</v>
      </c>
      <c r="S7484" s="33" t="s">
        <v>93</v>
      </c>
      <c r="T7484" s="33" t="s">
        <v>21</v>
      </c>
      <c r="U7484" s="33" t="s">
        <v>26689</v>
      </c>
      <c r="AA7484" s="33" t="s">
        <v>42842</v>
      </c>
      <c r="AB7484" s="33">
        <v>957</v>
      </c>
      <c r="AC7484" s="103">
        <v>13638</v>
      </c>
    </row>
    <row r="7485" spans="1:64" ht="13" customHeight="1" x14ac:dyDescent="0.2">
      <c r="A7485" s="1" t="s">
        <v>12011</v>
      </c>
      <c r="B7485" s="33">
        <v>57</v>
      </c>
      <c r="C7485" s="33" t="s">
        <v>13</v>
      </c>
      <c r="D7485" s="1" t="s">
        <v>23</v>
      </c>
      <c r="F7485" s="94">
        <v>41578</v>
      </c>
      <c r="G7485" s="33" t="s">
        <v>12012</v>
      </c>
      <c r="H7485" s="33" t="s">
        <v>5049</v>
      </c>
      <c r="I7485" s="33" t="s">
        <v>159</v>
      </c>
      <c r="J7485" s="62" t="s">
        <v>12013</v>
      </c>
      <c r="K7485" s="33" t="s">
        <v>6640</v>
      </c>
      <c r="L7485" s="33" t="s">
        <v>10647</v>
      </c>
      <c r="M7485" s="1" t="s">
        <v>48668</v>
      </c>
      <c r="N7485" s="33" t="s">
        <v>20</v>
      </c>
      <c r="O7485" s="33" t="s">
        <v>12014</v>
      </c>
      <c r="P7485" s="33" t="s">
        <v>947</v>
      </c>
      <c r="Q7485" s="33" t="s">
        <v>29986</v>
      </c>
      <c r="R7485" s="39" t="s">
        <v>12015</v>
      </c>
      <c r="S7485" s="33" t="s">
        <v>22</v>
      </c>
      <c r="T7485" s="33" t="s">
        <v>21</v>
      </c>
      <c r="U7485" s="33" t="s">
        <v>42872</v>
      </c>
      <c r="AA7485" s="33" t="s">
        <v>42843</v>
      </c>
      <c r="AB7485" s="33">
        <v>958</v>
      </c>
      <c r="AC7485" s="103">
        <v>13641</v>
      </c>
    </row>
    <row r="7486" spans="1:64" ht="13" customHeight="1" x14ac:dyDescent="0.2">
      <c r="A7486" s="1" t="s">
        <v>11999</v>
      </c>
      <c r="B7486" s="33" t="s">
        <v>22</v>
      </c>
      <c r="C7486" s="33" t="s">
        <v>13</v>
      </c>
      <c r="D7486" s="1" t="s">
        <v>23</v>
      </c>
      <c r="F7486" s="94">
        <v>41578</v>
      </c>
      <c r="G7486" s="33" t="s">
        <v>12000</v>
      </c>
      <c r="H7486" s="33" t="s">
        <v>12001</v>
      </c>
      <c r="I7486" s="33" t="s">
        <v>337</v>
      </c>
      <c r="J7486" s="62" t="s">
        <v>12002</v>
      </c>
      <c r="K7486" s="33" t="s">
        <v>12003</v>
      </c>
      <c r="L7486" s="33" t="s">
        <v>12004</v>
      </c>
      <c r="M7486" s="1" t="s">
        <v>48667</v>
      </c>
      <c r="N7486" s="33" t="s">
        <v>20</v>
      </c>
      <c r="O7486" s="33" t="s">
        <v>12005</v>
      </c>
      <c r="P7486" s="33" t="s">
        <v>504</v>
      </c>
      <c r="Q7486" s="33" t="s">
        <v>29986</v>
      </c>
      <c r="R7486" s="39" t="s">
        <v>12006</v>
      </c>
      <c r="S7486" s="33" t="s">
        <v>509</v>
      </c>
      <c r="T7486" s="33" t="s">
        <v>21</v>
      </c>
      <c r="U7486" s="33" t="s">
        <v>26689</v>
      </c>
      <c r="AA7486" s="33" t="s">
        <v>42843</v>
      </c>
      <c r="AB7486" s="33">
        <v>956</v>
      </c>
      <c r="AC7486" s="103">
        <v>13640</v>
      </c>
    </row>
    <row r="7487" spans="1:64" ht="13" customHeight="1" x14ac:dyDescent="0.2">
      <c r="A7487" s="33" t="s">
        <v>12016</v>
      </c>
      <c r="B7487" s="33">
        <v>28</v>
      </c>
      <c r="C7487" s="33" t="s">
        <v>13</v>
      </c>
      <c r="D7487" s="33" t="s">
        <v>30</v>
      </c>
      <c r="E7487" s="33" t="s">
        <v>12017</v>
      </c>
      <c r="F7487" s="94">
        <v>41578</v>
      </c>
      <c r="G7487" s="33" t="s">
        <v>12018</v>
      </c>
      <c r="H7487" s="33" t="s">
        <v>12019</v>
      </c>
      <c r="I7487" s="33" t="s">
        <v>399</v>
      </c>
      <c r="J7487" s="62" t="s">
        <v>12020</v>
      </c>
      <c r="K7487" s="33" t="s">
        <v>10119</v>
      </c>
      <c r="L7487" s="33" t="s">
        <v>12021</v>
      </c>
      <c r="M7487" s="1" t="s">
        <v>47775</v>
      </c>
      <c r="N7487" s="33" t="s">
        <v>20</v>
      </c>
      <c r="O7487" s="33" t="s">
        <v>12022</v>
      </c>
      <c r="P7487" s="33" t="s">
        <v>504</v>
      </c>
      <c r="Q7487" s="33" t="s">
        <v>29986</v>
      </c>
      <c r="R7487" s="39" t="s">
        <v>12023</v>
      </c>
      <c r="S7487" s="33" t="s">
        <v>901</v>
      </c>
      <c r="T7487" s="33" t="s">
        <v>350</v>
      </c>
      <c r="U7487" s="33" t="s">
        <v>42859</v>
      </c>
      <c r="AA7487" s="33" t="s">
        <v>42843</v>
      </c>
      <c r="AB7487" s="33">
        <v>959</v>
      </c>
      <c r="AC7487" s="103">
        <v>13639</v>
      </c>
    </row>
    <row r="7488" spans="1:64" ht="13" customHeight="1" x14ac:dyDescent="0.2">
      <c r="A7488" s="33" t="s">
        <v>12031</v>
      </c>
      <c r="B7488" s="33">
        <v>28</v>
      </c>
      <c r="C7488" s="33" t="s">
        <v>13</v>
      </c>
      <c r="D7488" s="33" t="s">
        <v>78</v>
      </c>
      <c r="E7488" s="33" t="s">
        <v>12032</v>
      </c>
      <c r="F7488" s="94">
        <v>41577</v>
      </c>
      <c r="G7488" s="33" t="s">
        <v>12033</v>
      </c>
      <c r="H7488" s="33" t="s">
        <v>196</v>
      </c>
      <c r="I7488" s="33" t="s">
        <v>197</v>
      </c>
      <c r="J7488" s="62" t="s">
        <v>12034</v>
      </c>
      <c r="K7488" s="33" t="s">
        <v>389</v>
      </c>
      <c r="L7488" s="33" t="s">
        <v>198</v>
      </c>
      <c r="M7488" s="1" t="s">
        <v>46034</v>
      </c>
      <c r="N7488" s="33" t="s">
        <v>20</v>
      </c>
      <c r="O7488" s="33" t="s">
        <v>12035</v>
      </c>
      <c r="P7488" s="33" t="s">
        <v>947</v>
      </c>
      <c r="Q7488" s="33" t="s">
        <v>29986</v>
      </c>
      <c r="R7488" s="39" t="s">
        <v>12036</v>
      </c>
      <c r="S7488" s="33" t="s">
        <v>93</v>
      </c>
      <c r="T7488" s="33" t="s">
        <v>21</v>
      </c>
      <c r="U7488" s="33" t="s">
        <v>26689</v>
      </c>
      <c r="AA7488" s="33" t="s">
        <v>42842</v>
      </c>
      <c r="AB7488" s="33">
        <v>952</v>
      </c>
      <c r="AC7488" s="103">
        <v>13634</v>
      </c>
    </row>
    <row r="7489" spans="1:64" ht="13" customHeight="1" x14ac:dyDescent="0.2">
      <c r="A7489" s="1" t="s">
        <v>12045</v>
      </c>
      <c r="B7489" s="33">
        <v>28</v>
      </c>
      <c r="C7489" s="33" t="s">
        <v>13</v>
      </c>
      <c r="D7489" s="1" t="s">
        <v>23</v>
      </c>
      <c r="F7489" s="94">
        <v>41577</v>
      </c>
      <c r="G7489" s="33" t="s">
        <v>12046</v>
      </c>
      <c r="H7489" s="33" t="s">
        <v>12047</v>
      </c>
      <c r="I7489" s="33" t="s">
        <v>224</v>
      </c>
      <c r="J7489" s="62" t="s">
        <v>12048</v>
      </c>
      <c r="K7489" s="33" t="s">
        <v>4052</v>
      </c>
      <c r="L7489" s="33" t="s">
        <v>12049</v>
      </c>
      <c r="M7489" s="1" t="s">
        <v>47706</v>
      </c>
      <c r="N7489" s="33" t="s">
        <v>20</v>
      </c>
      <c r="O7489" s="33" t="s">
        <v>12050</v>
      </c>
      <c r="P7489" s="33" t="s">
        <v>947</v>
      </c>
      <c r="Q7489" s="33" t="s">
        <v>29986</v>
      </c>
      <c r="R7489" s="39" t="s">
        <v>12051</v>
      </c>
      <c r="S7489" s="33" t="s">
        <v>93</v>
      </c>
      <c r="T7489" s="33" t="s">
        <v>21</v>
      </c>
      <c r="U7489" s="33" t="s">
        <v>26504</v>
      </c>
      <c r="AA7489" s="33" t="s">
        <v>42844</v>
      </c>
      <c r="AB7489" s="33">
        <v>951</v>
      </c>
      <c r="AC7489" s="103">
        <v>13636</v>
      </c>
    </row>
    <row r="7490" spans="1:64" ht="13" customHeight="1" x14ac:dyDescent="0.2">
      <c r="A7490" s="1" t="s">
        <v>12052</v>
      </c>
      <c r="B7490" s="33">
        <v>30</v>
      </c>
      <c r="C7490" s="33" t="s">
        <v>13</v>
      </c>
      <c r="D7490" s="1" t="s">
        <v>23</v>
      </c>
      <c r="F7490" s="94">
        <v>41577</v>
      </c>
      <c r="G7490" s="33" t="s">
        <v>12053</v>
      </c>
      <c r="H7490" s="33" t="s">
        <v>436</v>
      </c>
      <c r="I7490" s="33" t="s">
        <v>224</v>
      </c>
      <c r="J7490" s="62" t="s">
        <v>12054</v>
      </c>
      <c r="K7490" s="33" t="s">
        <v>12055</v>
      </c>
      <c r="L7490" s="33" t="s">
        <v>438</v>
      </c>
      <c r="M7490" s="1" t="s">
        <v>46160</v>
      </c>
      <c r="N7490" s="33" t="s">
        <v>20</v>
      </c>
      <c r="O7490" s="33" t="s">
        <v>12056</v>
      </c>
      <c r="P7490" s="33" t="s">
        <v>947</v>
      </c>
      <c r="Q7490" s="33" t="s">
        <v>29986</v>
      </c>
      <c r="R7490" s="39" t="s">
        <v>12057</v>
      </c>
      <c r="S7490" s="33" t="s">
        <v>509</v>
      </c>
      <c r="T7490" s="33" t="s">
        <v>21</v>
      </c>
      <c r="U7490" s="33" t="s">
        <v>26689</v>
      </c>
      <c r="AA7490" s="33" t="s">
        <v>42842</v>
      </c>
      <c r="AB7490" s="33">
        <v>953</v>
      </c>
      <c r="AC7490" s="103">
        <v>13635</v>
      </c>
    </row>
    <row r="7491" spans="1:64" ht="13" customHeight="1" x14ac:dyDescent="0.2">
      <c r="A7491" s="33" t="s">
        <v>12024</v>
      </c>
      <c r="B7491" s="33">
        <v>30</v>
      </c>
      <c r="C7491" s="33" t="s">
        <v>13</v>
      </c>
      <c r="D7491" s="33" t="s">
        <v>78</v>
      </c>
      <c r="E7491" s="33" t="s">
        <v>12025</v>
      </c>
      <c r="F7491" s="94">
        <v>41577</v>
      </c>
      <c r="G7491" s="33" t="s">
        <v>12026</v>
      </c>
      <c r="H7491" s="33" t="s">
        <v>7949</v>
      </c>
      <c r="I7491" s="33" t="s">
        <v>373</v>
      </c>
      <c r="J7491" s="62" t="s">
        <v>12027</v>
      </c>
      <c r="K7491" s="33" t="s">
        <v>7949</v>
      </c>
      <c r="L7491" s="33" t="s">
        <v>12028</v>
      </c>
      <c r="M7491" s="1" t="s">
        <v>47408</v>
      </c>
      <c r="N7491" s="33" t="s">
        <v>20</v>
      </c>
      <c r="O7491" s="33" t="s">
        <v>12029</v>
      </c>
      <c r="P7491" s="33" t="s">
        <v>504</v>
      </c>
      <c r="Q7491" s="33" t="s">
        <v>29986</v>
      </c>
      <c r="R7491" s="39" t="s">
        <v>12030</v>
      </c>
      <c r="S7491" s="33" t="s">
        <v>93</v>
      </c>
      <c r="T7491" s="33" t="s">
        <v>21</v>
      </c>
      <c r="U7491" s="33" t="s">
        <v>26689</v>
      </c>
      <c r="AA7491" s="33" t="s">
        <v>42844</v>
      </c>
      <c r="AB7491" s="33">
        <v>954</v>
      </c>
      <c r="AC7491" s="103">
        <v>13637</v>
      </c>
    </row>
    <row r="7492" spans="1:64" ht="13" customHeight="1" x14ac:dyDescent="0.2">
      <c r="A7492" s="33" t="s">
        <v>12037</v>
      </c>
      <c r="B7492" s="33">
        <v>24</v>
      </c>
      <c r="C7492" s="33" t="s">
        <v>13</v>
      </c>
      <c r="D7492" s="33" t="s">
        <v>127</v>
      </c>
      <c r="E7492" s="33" t="s">
        <v>12038</v>
      </c>
      <c r="F7492" s="94">
        <v>41577</v>
      </c>
      <c r="G7492" s="33" t="s">
        <v>12039</v>
      </c>
      <c r="H7492" s="33" t="s">
        <v>12040</v>
      </c>
      <c r="I7492" s="33" t="s">
        <v>131</v>
      </c>
      <c r="J7492" s="62" t="s">
        <v>12041</v>
      </c>
      <c r="K7492" s="33" t="s">
        <v>12042</v>
      </c>
      <c r="L7492" s="33" t="s">
        <v>36819</v>
      </c>
      <c r="M7492" s="1" t="s">
        <v>48927</v>
      </c>
      <c r="N7492" s="33" t="s">
        <v>20</v>
      </c>
      <c r="O7492" s="33" t="s">
        <v>12043</v>
      </c>
      <c r="P7492" s="33" t="s">
        <v>947</v>
      </c>
      <c r="Q7492" s="33" t="s">
        <v>29986</v>
      </c>
      <c r="R7492" s="39" t="s">
        <v>12044</v>
      </c>
      <c r="S7492" s="33" t="s">
        <v>93</v>
      </c>
      <c r="T7492" s="33" t="s">
        <v>28</v>
      </c>
      <c r="U7492" s="33" t="s">
        <v>26487</v>
      </c>
      <c r="AA7492" s="33" t="s">
        <v>42843</v>
      </c>
      <c r="AB7492" s="33">
        <v>955</v>
      </c>
      <c r="AC7492" s="103">
        <v>13633</v>
      </c>
    </row>
    <row r="7493" spans="1:64" ht="13" customHeight="1" x14ac:dyDescent="0.2">
      <c r="A7493" s="33" t="s">
        <v>12058</v>
      </c>
      <c r="B7493" s="33">
        <v>25</v>
      </c>
      <c r="C7493" s="33" t="s">
        <v>13</v>
      </c>
      <c r="D7493" s="33" t="s">
        <v>78</v>
      </c>
      <c r="F7493" s="94">
        <v>41576</v>
      </c>
      <c r="G7493" s="33" t="s">
        <v>12059</v>
      </c>
      <c r="H7493" s="33" t="s">
        <v>671</v>
      </c>
      <c r="I7493" s="33" t="s">
        <v>66</v>
      </c>
      <c r="J7493" s="62" t="s">
        <v>12060</v>
      </c>
      <c r="K7493" s="33" t="s">
        <v>512</v>
      </c>
      <c r="L7493" s="33" t="s">
        <v>12061</v>
      </c>
      <c r="M7493" s="1" t="s">
        <v>48669</v>
      </c>
      <c r="N7493" s="33" t="s">
        <v>20</v>
      </c>
      <c r="O7493" s="33" t="s">
        <v>12062</v>
      </c>
      <c r="P7493" s="33" t="s">
        <v>504</v>
      </c>
      <c r="Q7493" s="33" t="s">
        <v>29986</v>
      </c>
      <c r="R7493" s="39" t="s">
        <v>12063</v>
      </c>
      <c r="S7493" s="33" t="s">
        <v>93</v>
      </c>
      <c r="T7493" s="33" t="s">
        <v>21</v>
      </c>
      <c r="U7493" s="33" t="s">
        <v>26689</v>
      </c>
      <c r="AA7493" s="33" t="s">
        <v>42844</v>
      </c>
      <c r="AB7493" s="33">
        <v>947</v>
      </c>
      <c r="AC7493" s="103">
        <v>13624</v>
      </c>
    </row>
    <row r="7494" spans="1:64" ht="13" customHeight="1" x14ac:dyDescent="0.2">
      <c r="A7494" s="33" t="s">
        <v>12064</v>
      </c>
      <c r="B7494" s="33">
        <v>49</v>
      </c>
      <c r="C7494" s="33" t="s">
        <v>13</v>
      </c>
      <c r="D7494" s="33" t="s">
        <v>78</v>
      </c>
      <c r="F7494" s="94">
        <v>41576</v>
      </c>
      <c r="G7494" s="33" t="s">
        <v>12065</v>
      </c>
      <c r="H7494" s="33" t="s">
        <v>8034</v>
      </c>
      <c r="I7494" s="33" t="s">
        <v>38</v>
      </c>
      <c r="J7494" s="62" t="s">
        <v>8035</v>
      </c>
      <c r="K7494" s="33" t="s">
        <v>91</v>
      </c>
      <c r="L7494" s="33" t="s">
        <v>92</v>
      </c>
      <c r="M7494" s="1" t="s">
        <v>45984</v>
      </c>
      <c r="N7494" s="33" t="s">
        <v>20</v>
      </c>
      <c r="O7494" s="33" t="s">
        <v>12066</v>
      </c>
      <c r="P7494" s="33" t="s">
        <v>504</v>
      </c>
      <c r="Q7494" s="33" t="s">
        <v>29986</v>
      </c>
      <c r="R7494" s="39" t="s">
        <v>12067</v>
      </c>
      <c r="S7494" s="33" t="s">
        <v>93</v>
      </c>
      <c r="T7494" s="33" t="s">
        <v>21</v>
      </c>
      <c r="U7494" s="33" t="s">
        <v>26689</v>
      </c>
      <c r="AA7494" s="33" t="s">
        <v>42842</v>
      </c>
      <c r="AB7494" s="33">
        <v>948</v>
      </c>
      <c r="AC7494" s="103">
        <v>13627</v>
      </c>
    </row>
    <row r="7495" spans="1:64" ht="13" customHeight="1" x14ac:dyDescent="0.2">
      <c r="A7495" s="33" t="s">
        <v>12068</v>
      </c>
      <c r="B7495" s="33">
        <v>51</v>
      </c>
      <c r="C7495" s="33" t="s">
        <v>13</v>
      </c>
      <c r="D7495" s="33" t="s">
        <v>78</v>
      </c>
      <c r="E7495" s="33" t="s">
        <v>12069</v>
      </c>
      <c r="F7495" s="94">
        <v>41576</v>
      </c>
      <c r="G7495" s="33" t="s">
        <v>12070</v>
      </c>
      <c r="H7495" s="33" t="s">
        <v>195</v>
      </c>
      <c r="I7495" s="33" t="s">
        <v>55</v>
      </c>
      <c r="J7495" s="62" t="s">
        <v>12071</v>
      </c>
      <c r="K7495" s="33" t="s">
        <v>147</v>
      </c>
      <c r="L7495" s="33" t="s">
        <v>148</v>
      </c>
      <c r="M7495" s="1" t="s">
        <v>46168</v>
      </c>
      <c r="N7495" s="33" t="s">
        <v>20</v>
      </c>
      <c r="O7495" s="33" t="s">
        <v>12072</v>
      </c>
      <c r="P7495" s="33" t="s">
        <v>504</v>
      </c>
      <c r="Q7495" s="33" t="s">
        <v>29986</v>
      </c>
      <c r="R7495" s="39" t="s">
        <v>12073</v>
      </c>
      <c r="S7495" s="33" t="s">
        <v>93</v>
      </c>
      <c r="T7495" s="33" t="s">
        <v>21</v>
      </c>
      <c r="U7495" s="33" t="s">
        <v>42871</v>
      </c>
      <c r="AA7495" s="33" t="s">
        <v>42842</v>
      </c>
      <c r="AB7495" s="33">
        <v>950</v>
      </c>
      <c r="AC7495" s="103">
        <v>13623</v>
      </c>
    </row>
    <row r="7496" spans="1:64" ht="13" customHeight="1" x14ac:dyDescent="0.2">
      <c r="A7496" s="33" t="s">
        <v>12074</v>
      </c>
      <c r="B7496" s="33">
        <v>57</v>
      </c>
      <c r="C7496" s="33" t="s">
        <v>13</v>
      </c>
      <c r="D7496" s="33" t="s">
        <v>30</v>
      </c>
      <c r="E7496" s="33" t="s">
        <v>12075</v>
      </c>
      <c r="F7496" s="94">
        <v>41576</v>
      </c>
      <c r="G7496" s="33" t="s">
        <v>12076</v>
      </c>
      <c r="H7496" s="33" t="s">
        <v>4586</v>
      </c>
      <c r="I7496" s="33" t="s">
        <v>392</v>
      </c>
      <c r="J7496" s="62" t="s">
        <v>12077</v>
      </c>
      <c r="K7496" s="33" t="s">
        <v>12078</v>
      </c>
      <c r="L7496" s="33" t="s">
        <v>12079</v>
      </c>
      <c r="M7496" s="1" t="s">
        <v>48670</v>
      </c>
      <c r="N7496" s="33" t="s">
        <v>20</v>
      </c>
      <c r="O7496" s="33" t="s">
        <v>12080</v>
      </c>
      <c r="P7496" s="33" t="s">
        <v>504</v>
      </c>
      <c r="Q7496" s="33" t="s">
        <v>29986</v>
      </c>
      <c r="R7496" s="39" t="s">
        <v>12081</v>
      </c>
      <c r="S7496" s="33" t="s">
        <v>509</v>
      </c>
      <c r="T7496" s="33" t="s">
        <v>21</v>
      </c>
      <c r="U7496" s="33" t="s">
        <v>26689</v>
      </c>
      <c r="AA7496" s="33" t="s">
        <v>42844</v>
      </c>
      <c r="AB7496" s="33">
        <v>949</v>
      </c>
      <c r="AC7496" s="103">
        <v>13625</v>
      </c>
    </row>
    <row r="7497" spans="1:64" ht="13" customHeight="1" x14ac:dyDescent="0.2">
      <c r="A7497" s="33" t="s">
        <v>12082</v>
      </c>
      <c r="B7497" s="33">
        <v>61</v>
      </c>
      <c r="C7497" s="33" t="s">
        <v>13</v>
      </c>
      <c r="D7497" s="33" t="s">
        <v>78</v>
      </c>
      <c r="E7497" s="33" t="s">
        <v>12083</v>
      </c>
      <c r="F7497" s="94">
        <v>41575</v>
      </c>
      <c r="G7497" s="33" t="s">
        <v>12084</v>
      </c>
      <c r="H7497" s="33" t="s">
        <v>12085</v>
      </c>
      <c r="I7497" s="33" t="s">
        <v>159</v>
      </c>
      <c r="J7497" s="62" t="s">
        <v>12086</v>
      </c>
      <c r="K7497" s="33" t="s">
        <v>12087</v>
      </c>
      <c r="L7497" s="33" t="s">
        <v>12088</v>
      </c>
      <c r="M7497" s="1" t="s">
        <v>48671</v>
      </c>
      <c r="N7497" s="33" t="s">
        <v>20</v>
      </c>
      <c r="O7497" s="33" t="s">
        <v>12089</v>
      </c>
      <c r="P7497" s="33" t="s">
        <v>947</v>
      </c>
      <c r="Q7497" s="33" t="s">
        <v>29986</v>
      </c>
      <c r="R7497" s="39" t="s">
        <v>12090</v>
      </c>
      <c r="S7497" s="33" t="s">
        <v>93</v>
      </c>
      <c r="T7497" s="33" t="s">
        <v>21</v>
      </c>
      <c r="U7497" s="33" t="s">
        <v>26689</v>
      </c>
      <c r="AA7497" s="33" t="s">
        <v>42842</v>
      </c>
      <c r="AB7497" s="33">
        <v>943</v>
      </c>
      <c r="AC7497" s="103">
        <v>13622</v>
      </c>
    </row>
    <row r="7498" spans="1:64" ht="13" customHeight="1" x14ac:dyDescent="0.2">
      <c r="A7498" s="33" t="s">
        <v>12093</v>
      </c>
      <c r="B7498" s="33">
        <v>71</v>
      </c>
      <c r="C7498" s="33" t="s">
        <v>13</v>
      </c>
      <c r="D7498" s="33" t="s">
        <v>30</v>
      </c>
      <c r="E7498" s="33" t="s">
        <v>12094</v>
      </c>
      <c r="F7498" s="94">
        <v>41575</v>
      </c>
      <c r="G7498" s="33" t="s">
        <v>12095</v>
      </c>
      <c r="H7498" s="33" t="s">
        <v>944</v>
      </c>
      <c r="I7498" s="33" t="s">
        <v>25</v>
      </c>
      <c r="J7498" s="62" t="s">
        <v>12096</v>
      </c>
      <c r="K7498" s="33" t="s">
        <v>944</v>
      </c>
      <c r="L7498" s="33" t="s">
        <v>2502</v>
      </c>
      <c r="M7498" s="1" t="s">
        <v>46482</v>
      </c>
      <c r="N7498" s="33" t="s">
        <v>20</v>
      </c>
      <c r="O7498" s="33" t="s">
        <v>12097</v>
      </c>
      <c r="P7498" s="33" t="s">
        <v>947</v>
      </c>
      <c r="Q7498" s="33" t="s">
        <v>29986</v>
      </c>
      <c r="R7498" s="39" t="s">
        <v>12098</v>
      </c>
      <c r="S7498" s="33" t="s">
        <v>93</v>
      </c>
      <c r="T7498" s="33" t="s">
        <v>21</v>
      </c>
      <c r="U7498" s="33" t="s">
        <v>26689</v>
      </c>
      <c r="AA7498" s="33" t="s">
        <v>42844</v>
      </c>
      <c r="AB7498" s="33">
        <v>944</v>
      </c>
      <c r="AC7498" s="103">
        <v>13621</v>
      </c>
    </row>
    <row r="7499" spans="1:64" ht="13" customHeight="1" x14ac:dyDescent="0.2">
      <c r="A7499" s="60" t="s">
        <v>42739</v>
      </c>
      <c r="B7499" s="87">
        <v>28</v>
      </c>
      <c r="C7499" s="10" t="s">
        <v>13</v>
      </c>
      <c r="D7499" s="10" t="s">
        <v>30</v>
      </c>
      <c r="E7499" s="59" t="s">
        <v>12091</v>
      </c>
      <c r="F7499" s="94">
        <v>41575</v>
      </c>
      <c r="G7499" s="10" t="s">
        <v>42740</v>
      </c>
      <c r="H7499" s="10" t="s">
        <v>8130</v>
      </c>
      <c r="I7499" s="10" t="s">
        <v>66</v>
      </c>
      <c r="J7499" s="62">
        <v>75137</v>
      </c>
      <c r="K7499" s="10" t="s">
        <v>265</v>
      </c>
      <c r="L7499" s="10" t="s">
        <v>24749</v>
      </c>
      <c r="M7499" s="1" t="s">
        <v>47753</v>
      </c>
      <c r="N7499" s="10" t="s">
        <v>20</v>
      </c>
      <c r="O7499" s="10" t="s">
        <v>12092</v>
      </c>
      <c r="P7499" s="10" t="s">
        <v>504</v>
      </c>
      <c r="Q7499" s="10" t="s">
        <v>29986</v>
      </c>
      <c r="R7499" s="59" t="s">
        <v>42741</v>
      </c>
      <c r="S7499" s="10" t="s">
        <v>93</v>
      </c>
      <c r="T7499" s="10" t="s">
        <v>28</v>
      </c>
      <c r="U7499" s="10" t="s">
        <v>26487</v>
      </c>
      <c r="V7499" s="10"/>
      <c r="W7499" s="10"/>
      <c r="X7499" s="10"/>
      <c r="Y7499" s="77"/>
      <c r="Z7499" s="51"/>
      <c r="AA7499" s="51" t="s">
        <v>42844</v>
      </c>
      <c r="AB7499" s="33">
        <v>945</v>
      </c>
      <c r="AC7499" s="104">
        <v>13620</v>
      </c>
      <c r="AG7499" s="51"/>
      <c r="AK7499" s="51"/>
      <c r="AL7499" s="51"/>
      <c r="AM7499" s="51"/>
      <c r="AN7499" s="51"/>
      <c r="AO7499" s="51"/>
      <c r="AP7499" s="51"/>
      <c r="AQ7499" s="51"/>
      <c r="AR7499" s="51"/>
      <c r="AS7499" s="51"/>
      <c r="AT7499" s="51"/>
      <c r="AU7499" s="51"/>
      <c r="AV7499" s="51"/>
      <c r="AW7499" s="51"/>
      <c r="AX7499" s="51"/>
      <c r="AY7499" s="51"/>
      <c r="AZ7499" s="51"/>
      <c r="BA7499" s="51"/>
      <c r="BB7499" s="51"/>
      <c r="BC7499" s="51"/>
      <c r="BD7499" s="51"/>
      <c r="BE7499" s="51"/>
      <c r="BF7499" s="51"/>
      <c r="BG7499" s="51"/>
      <c r="BH7499" s="51"/>
      <c r="BI7499" s="51"/>
      <c r="BJ7499" s="51"/>
      <c r="BK7499" s="51"/>
      <c r="BL7499" s="51"/>
    </row>
    <row r="7500" spans="1:64" ht="13" customHeight="1" x14ac:dyDescent="0.2">
      <c r="A7500" s="33" t="s">
        <v>12128</v>
      </c>
      <c r="B7500" s="33">
        <v>26</v>
      </c>
      <c r="C7500" s="33" t="s">
        <v>13</v>
      </c>
      <c r="D7500" s="33" t="s">
        <v>30</v>
      </c>
      <c r="E7500" s="33" t="s">
        <v>12129</v>
      </c>
      <c r="F7500" s="94">
        <v>41574</v>
      </c>
      <c r="G7500" s="33" t="s">
        <v>12130</v>
      </c>
      <c r="H7500" s="33" t="s">
        <v>12131</v>
      </c>
      <c r="I7500" s="33" t="s">
        <v>297</v>
      </c>
      <c r="J7500" s="62" t="s">
        <v>12132</v>
      </c>
      <c r="K7500" s="33" t="s">
        <v>11982</v>
      </c>
      <c r="L7500" s="33" t="s">
        <v>12133</v>
      </c>
      <c r="M7500" s="1" t="s">
        <v>48666</v>
      </c>
      <c r="N7500" s="33" t="s">
        <v>20</v>
      </c>
      <c r="O7500" s="33" t="s">
        <v>12134</v>
      </c>
      <c r="P7500" s="33" t="s">
        <v>42395</v>
      </c>
      <c r="Q7500" s="33" t="s">
        <v>29986</v>
      </c>
      <c r="R7500" s="39" t="s">
        <v>12135</v>
      </c>
      <c r="S7500" s="33" t="s">
        <v>93</v>
      </c>
      <c r="T7500" s="33" t="s">
        <v>21</v>
      </c>
      <c r="U7500" s="33" t="s">
        <v>42870</v>
      </c>
      <c r="AA7500" s="33" t="s">
        <v>42843</v>
      </c>
      <c r="AB7500" s="33">
        <v>937</v>
      </c>
      <c r="AC7500" s="103">
        <v>13616</v>
      </c>
    </row>
    <row r="7501" spans="1:64" ht="13" customHeight="1" x14ac:dyDescent="0.2">
      <c r="A7501" s="33" t="s">
        <v>12099</v>
      </c>
      <c r="B7501" s="33">
        <v>28</v>
      </c>
      <c r="C7501" s="33" t="s">
        <v>13</v>
      </c>
      <c r="D7501" s="33" t="s">
        <v>78</v>
      </c>
      <c r="E7501" s="33" t="s">
        <v>12100</v>
      </c>
      <c r="F7501" s="94">
        <v>41574</v>
      </c>
      <c r="G7501" s="33" t="s">
        <v>12101</v>
      </c>
      <c r="H7501" s="33" t="s">
        <v>600</v>
      </c>
      <c r="I7501" s="33" t="s">
        <v>55</v>
      </c>
      <c r="J7501" s="62" t="s">
        <v>12102</v>
      </c>
      <c r="K7501" s="33" t="s">
        <v>601</v>
      </c>
      <c r="L7501" s="33" t="s">
        <v>602</v>
      </c>
      <c r="M7501" s="1" t="s">
        <v>49877</v>
      </c>
      <c r="N7501" s="33" t="s">
        <v>20</v>
      </c>
      <c r="O7501" s="33" t="s">
        <v>12103</v>
      </c>
      <c r="P7501" s="33" t="s">
        <v>947</v>
      </c>
      <c r="Q7501" s="33" t="s">
        <v>29986</v>
      </c>
      <c r="R7501" s="39" t="s">
        <v>12104</v>
      </c>
      <c r="S7501" s="33" t="s">
        <v>93</v>
      </c>
      <c r="T7501" s="33" t="s">
        <v>21</v>
      </c>
      <c r="U7501" s="33" t="s">
        <v>26689</v>
      </c>
      <c r="AA7501" s="33" t="s">
        <v>42844</v>
      </c>
      <c r="AB7501" s="33">
        <v>936</v>
      </c>
      <c r="AC7501" s="103">
        <v>13612</v>
      </c>
    </row>
    <row r="7502" spans="1:64" ht="13" customHeight="1" x14ac:dyDescent="0.2">
      <c r="A7502" s="33" t="s">
        <v>12114</v>
      </c>
      <c r="B7502" s="33">
        <v>26</v>
      </c>
      <c r="C7502" s="33" t="s">
        <v>102</v>
      </c>
      <c r="D7502" s="33" t="s">
        <v>30</v>
      </c>
      <c r="E7502" s="33" t="s">
        <v>12115</v>
      </c>
      <c r="F7502" s="94">
        <v>41574</v>
      </c>
      <c r="G7502" s="33" t="s">
        <v>12116</v>
      </c>
      <c r="H7502" s="33" t="s">
        <v>1483</v>
      </c>
      <c r="I7502" s="33" t="s">
        <v>45</v>
      </c>
      <c r="J7502" s="62" t="s">
        <v>12117</v>
      </c>
      <c r="K7502" s="33" t="s">
        <v>4310</v>
      </c>
      <c r="L7502" s="33" t="s">
        <v>2544</v>
      </c>
      <c r="M7502" s="1" t="s">
        <v>46137</v>
      </c>
      <c r="N7502" s="33" t="s">
        <v>20</v>
      </c>
      <c r="O7502" s="33" t="s">
        <v>12118</v>
      </c>
      <c r="P7502" s="33" t="s">
        <v>947</v>
      </c>
      <c r="Q7502" s="33" t="s">
        <v>29986</v>
      </c>
      <c r="R7502" s="39" t="s">
        <v>12119</v>
      </c>
      <c r="S7502" s="33" t="s">
        <v>93</v>
      </c>
      <c r="T7502" s="33" t="s">
        <v>45897</v>
      </c>
      <c r="U7502" s="51" t="s">
        <v>49804</v>
      </c>
      <c r="AA7502" s="33" t="s">
        <v>42844</v>
      </c>
      <c r="AB7502" s="33">
        <v>939</v>
      </c>
      <c r="AC7502" s="103">
        <v>13611</v>
      </c>
    </row>
    <row r="7503" spans="1:64" ht="13" customHeight="1" x14ac:dyDescent="0.2">
      <c r="A7503" s="33" t="s">
        <v>12120</v>
      </c>
      <c r="B7503" s="33">
        <v>27</v>
      </c>
      <c r="C7503" s="33" t="s">
        <v>13</v>
      </c>
      <c r="D7503" s="33" t="s">
        <v>30</v>
      </c>
      <c r="E7503" s="33" t="s">
        <v>12115</v>
      </c>
      <c r="F7503" s="94">
        <v>41574</v>
      </c>
      <c r="G7503" s="33" t="s">
        <v>12116</v>
      </c>
      <c r="H7503" s="33" t="s">
        <v>1483</v>
      </c>
      <c r="I7503" s="33" t="s">
        <v>45</v>
      </c>
      <c r="J7503" s="62" t="s">
        <v>12117</v>
      </c>
      <c r="K7503" s="33" t="s">
        <v>4310</v>
      </c>
      <c r="L7503" s="33" t="s">
        <v>2544</v>
      </c>
      <c r="M7503" s="1" t="s">
        <v>46137</v>
      </c>
      <c r="N7503" s="33" t="s">
        <v>20</v>
      </c>
      <c r="O7503" s="33" t="s">
        <v>12118</v>
      </c>
      <c r="P7503" s="33" t="s">
        <v>947</v>
      </c>
      <c r="Q7503" s="33" t="s">
        <v>29986</v>
      </c>
      <c r="R7503" s="39" t="s">
        <v>12119</v>
      </c>
      <c r="S7503" s="33" t="s">
        <v>93</v>
      </c>
      <c r="T7503" s="33" t="s">
        <v>45897</v>
      </c>
      <c r="U7503" s="51" t="s">
        <v>49804</v>
      </c>
      <c r="AA7503" s="33" t="s">
        <v>42844</v>
      </c>
      <c r="AB7503" s="33">
        <v>941</v>
      </c>
      <c r="AC7503" s="103">
        <v>13613</v>
      </c>
    </row>
    <row r="7504" spans="1:64" ht="13" customHeight="1" x14ac:dyDescent="0.2">
      <c r="A7504" s="33" t="s">
        <v>12121</v>
      </c>
      <c r="B7504" s="33">
        <v>35</v>
      </c>
      <c r="C7504" s="33" t="s">
        <v>102</v>
      </c>
      <c r="D7504" s="33" t="s">
        <v>30</v>
      </c>
      <c r="E7504" s="33" t="s">
        <v>12122</v>
      </c>
      <c r="F7504" s="94">
        <v>41574</v>
      </c>
      <c r="G7504" s="33" t="s">
        <v>12123</v>
      </c>
      <c r="H7504" s="33" t="s">
        <v>417</v>
      </c>
      <c r="I7504" s="33" t="s">
        <v>177</v>
      </c>
      <c r="J7504" s="62" t="s">
        <v>12124</v>
      </c>
      <c r="K7504" s="33" t="s">
        <v>728</v>
      </c>
      <c r="L7504" s="33" t="s">
        <v>12125</v>
      </c>
      <c r="M7504" s="1" t="s">
        <v>48672</v>
      </c>
      <c r="N7504" s="33" t="s">
        <v>20</v>
      </c>
      <c r="O7504" s="33" t="s">
        <v>12126</v>
      </c>
      <c r="P7504" s="33" t="s">
        <v>504</v>
      </c>
      <c r="Q7504" s="33" t="s">
        <v>29986</v>
      </c>
      <c r="R7504" s="39" t="s">
        <v>12127</v>
      </c>
      <c r="S7504" s="33" t="s">
        <v>901</v>
      </c>
      <c r="T7504" s="33" t="s">
        <v>45897</v>
      </c>
      <c r="U7504" s="51" t="s">
        <v>49804</v>
      </c>
      <c r="AA7504" s="33" t="s">
        <v>42843</v>
      </c>
      <c r="AB7504" s="33">
        <v>938</v>
      </c>
      <c r="AC7504" s="103">
        <v>13615</v>
      </c>
    </row>
    <row r="7505" spans="1:29" ht="13" customHeight="1" x14ac:dyDescent="0.2">
      <c r="A7505" s="33" t="s">
        <v>12105</v>
      </c>
      <c r="B7505" s="33">
        <v>57</v>
      </c>
      <c r="C7505" s="33" t="s">
        <v>13</v>
      </c>
      <c r="D7505" s="33" t="s">
        <v>78</v>
      </c>
      <c r="F7505" s="94">
        <v>41574</v>
      </c>
      <c r="G7505" s="33" t="s">
        <v>22118</v>
      </c>
      <c r="H7505" s="33" t="s">
        <v>12106</v>
      </c>
      <c r="I7505" s="33" t="s">
        <v>38</v>
      </c>
      <c r="J7505" s="62" t="s">
        <v>7097</v>
      </c>
      <c r="K7505" s="33" t="s">
        <v>91</v>
      </c>
      <c r="L7505" s="33" t="s">
        <v>383</v>
      </c>
      <c r="M7505" s="1" t="s">
        <v>45973</v>
      </c>
      <c r="N7505" s="33" t="s">
        <v>20</v>
      </c>
      <c r="O7505" s="33" t="s">
        <v>12107</v>
      </c>
      <c r="P7505" s="33" t="s">
        <v>947</v>
      </c>
      <c r="Q7505" s="33" t="s">
        <v>29986</v>
      </c>
      <c r="R7505" s="39" t="s">
        <v>12108</v>
      </c>
      <c r="S7505" s="33" t="s">
        <v>509</v>
      </c>
      <c r="T7505" s="33" t="s">
        <v>45897</v>
      </c>
      <c r="U7505" s="51" t="s">
        <v>49804</v>
      </c>
      <c r="AA7505" s="33" t="s">
        <v>42842</v>
      </c>
      <c r="AB7505" s="33">
        <v>940</v>
      </c>
      <c r="AC7505" s="103">
        <v>13610</v>
      </c>
    </row>
    <row r="7506" spans="1:29" ht="13" customHeight="1" x14ac:dyDescent="0.2">
      <c r="A7506" s="33" t="s">
        <v>12109</v>
      </c>
      <c r="B7506" s="33">
        <v>51</v>
      </c>
      <c r="C7506" s="33" t="s">
        <v>13</v>
      </c>
      <c r="D7506" s="33" t="s">
        <v>41</v>
      </c>
      <c r="E7506" s="33" t="s">
        <v>12110</v>
      </c>
      <c r="F7506" s="94">
        <v>41574</v>
      </c>
      <c r="G7506" s="33" t="s">
        <v>12111</v>
      </c>
      <c r="H7506" s="33" t="s">
        <v>5888</v>
      </c>
      <c r="I7506" s="33" t="s">
        <v>55</v>
      </c>
      <c r="J7506" s="62" t="s">
        <v>10358</v>
      </c>
      <c r="K7506" s="33" t="s">
        <v>147</v>
      </c>
      <c r="L7506" s="33" t="s">
        <v>5889</v>
      </c>
      <c r="M7506" s="1" t="s">
        <v>46055</v>
      </c>
      <c r="N7506" s="33" t="s">
        <v>20</v>
      </c>
      <c r="O7506" s="33" t="s">
        <v>12112</v>
      </c>
      <c r="P7506" s="33" t="s">
        <v>947</v>
      </c>
      <c r="Q7506" s="33" t="s">
        <v>29986</v>
      </c>
      <c r="R7506" s="39" t="s">
        <v>12113</v>
      </c>
      <c r="S7506" s="33" t="s">
        <v>93</v>
      </c>
      <c r="T7506" s="33" t="s">
        <v>28</v>
      </c>
      <c r="U7506" s="33" t="s">
        <v>26487</v>
      </c>
      <c r="AA7506" s="33" t="s">
        <v>42842</v>
      </c>
      <c r="AB7506" s="33">
        <v>942</v>
      </c>
      <c r="AC7506" s="103">
        <v>13609</v>
      </c>
    </row>
    <row r="7507" spans="1:29" ht="13" customHeight="1" x14ac:dyDescent="0.2">
      <c r="A7507" s="33" t="s">
        <v>12136</v>
      </c>
      <c r="B7507" s="33">
        <v>24</v>
      </c>
      <c r="C7507" s="33" t="s">
        <v>13</v>
      </c>
      <c r="D7507" s="33" t="s">
        <v>78</v>
      </c>
      <c r="E7507" s="33" t="s">
        <v>12137</v>
      </c>
      <c r="F7507" s="94">
        <v>41573</v>
      </c>
      <c r="G7507" s="33" t="s">
        <v>12138</v>
      </c>
      <c r="H7507" s="33" t="s">
        <v>54</v>
      </c>
      <c r="I7507" s="33" t="s">
        <v>55</v>
      </c>
      <c r="J7507" s="62" t="s">
        <v>12139</v>
      </c>
      <c r="K7507" s="33" t="s">
        <v>4864</v>
      </c>
      <c r="L7507" s="33" t="s">
        <v>6995</v>
      </c>
      <c r="M7507" s="1" t="s">
        <v>46595</v>
      </c>
      <c r="N7507" s="33" t="s">
        <v>20</v>
      </c>
      <c r="O7507" s="33" t="s">
        <v>12140</v>
      </c>
      <c r="P7507" s="33" t="s">
        <v>947</v>
      </c>
      <c r="Q7507" s="33" t="s">
        <v>29986</v>
      </c>
      <c r="R7507" s="39" t="s">
        <v>12141</v>
      </c>
      <c r="S7507" s="33" t="s">
        <v>93</v>
      </c>
      <c r="T7507" s="33" t="s">
        <v>21</v>
      </c>
      <c r="U7507" s="33" t="s">
        <v>26689</v>
      </c>
      <c r="AA7507" s="33" t="s">
        <v>42842</v>
      </c>
      <c r="AB7507" s="33">
        <v>931</v>
      </c>
      <c r="AC7507" s="103">
        <v>13604</v>
      </c>
    </row>
    <row r="7508" spans="1:29" ht="13" customHeight="1" x14ac:dyDescent="0.2">
      <c r="A7508" s="33" t="s">
        <v>12165</v>
      </c>
      <c r="B7508" s="91">
        <v>29</v>
      </c>
      <c r="C7508" s="33" t="s">
        <v>13</v>
      </c>
      <c r="D7508" s="33" t="s">
        <v>30</v>
      </c>
      <c r="E7508" s="33" t="s">
        <v>12166</v>
      </c>
      <c r="F7508" s="94">
        <v>41573</v>
      </c>
      <c r="G7508" s="33" t="s">
        <v>12167</v>
      </c>
      <c r="H7508" s="33" t="s">
        <v>12168</v>
      </c>
      <c r="I7508" s="33" t="s">
        <v>111</v>
      </c>
      <c r="J7508" s="62" t="s">
        <v>12169</v>
      </c>
      <c r="K7508" s="33" t="s">
        <v>12168</v>
      </c>
      <c r="L7508" s="33" t="s">
        <v>12170</v>
      </c>
      <c r="M7508" s="1" t="s">
        <v>47158</v>
      </c>
      <c r="N7508" s="33" t="s">
        <v>20</v>
      </c>
      <c r="O7508" s="33" t="s">
        <v>12171</v>
      </c>
      <c r="P7508" s="33" t="s">
        <v>22</v>
      </c>
      <c r="Q7508" s="33" t="s">
        <v>29986</v>
      </c>
      <c r="R7508" s="39" t="s">
        <v>12172</v>
      </c>
      <c r="S7508" s="33" t="s">
        <v>93</v>
      </c>
      <c r="T7508" s="33" t="s">
        <v>21</v>
      </c>
      <c r="U7508" s="33" t="s">
        <v>40727</v>
      </c>
      <c r="AA7508" s="33" t="s">
        <v>42844</v>
      </c>
      <c r="AB7508" s="33">
        <v>930</v>
      </c>
      <c r="AC7508" s="103">
        <v>13607</v>
      </c>
    </row>
    <row r="7509" spans="1:29" ht="13" customHeight="1" x14ac:dyDescent="0.2">
      <c r="A7509" s="33" t="s">
        <v>12142</v>
      </c>
      <c r="B7509" s="33">
        <v>32</v>
      </c>
      <c r="C7509" s="33" t="s">
        <v>13</v>
      </c>
      <c r="D7509" s="33" t="s">
        <v>41</v>
      </c>
      <c r="F7509" s="94">
        <v>41573</v>
      </c>
      <c r="G7509" s="33" t="s">
        <v>22119</v>
      </c>
      <c r="H7509" s="33" t="s">
        <v>12143</v>
      </c>
      <c r="I7509" s="33" t="s">
        <v>38</v>
      </c>
      <c r="J7509" s="62" t="s">
        <v>12144</v>
      </c>
      <c r="K7509" s="33" t="s">
        <v>725</v>
      </c>
      <c r="L7509" s="33" t="s">
        <v>12145</v>
      </c>
      <c r="M7509" s="1" t="s">
        <v>46824</v>
      </c>
      <c r="N7509" s="33" t="s">
        <v>20</v>
      </c>
      <c r="O7509" s="33" t="s">
        <v>12146</v>
      </c>
      <c r="P7509" s="33" t="s">
        <v>947</v>
      </c>
      <c r="Q7509" s="33" t="s">
        <v>29986</v>
      </c>
      <c r="R7509" s="39" t="s">
        <v>12147</v>
      </c>
      <c r="S7509" s="33" t="s">
        <v>93</v>
      </c>
      <c r="T7509" s="33" t="s">
        <v>21</v>
      </c>
      <c r="U7509" s="33" t="s">
        <v>26689</v>
      </c>
      <c r="AA7509" s="33" t="s">
        <v>42844</v>
      </c>
      <c r="AB7509" s="33">
        <v>932</v>
      </c>
      <c r="AC7509" s="103">
        <v>13603</v>
      </c>
    </row>
    <row r="7510" spans="1:29" ht="13" customHeight="1" x14ac:dyDescent="0.2">
      <c r="A7510" s="1" t="s">
        <v>12148</v>
      </c>
      <c r="B7510" s="33">
        <v>32</v>
      </c>
      <c r="C7510" s="33" t="s">
        <v>13</v>
      </c>
      <c r="D7510" s="1" t="s">
        <v>23</v>
      </c>
      <c r="F7510" s="94">
        <v>41573</v>
      </c>
      <c r="G7510" s="33" t="s">
        <v>12149</v>
      </c>
      <c r="H7510" s="33" t="s">
        <v>8870</v>
      </c>
      <c r="I7510" s="33" t="s">
        <v>224</v>
      </c>
      <c r="J7510" s="62" t="s">
        <v>8871</v>
      </c>
      <c r="K7510" s="33" t="s">
        <v>8872</v>
      </c>
      <c r="L7510" s="33" t="s">
        <v>12150</v>
      </c>
      <c r="M7510" s="1" t="s">
        <v>48673</v>
      </c>
      <c r="N7510" s="33" t="s">
        <v>20</v>
      </c>
      <c r="O7510" s="33" t="s">
        <v>12151</v>
      </c>
      <c r="P7510" s="33" t="s">
        <v>504</v>
      </c>
      <c r="Q7510" s="33" t="s">
        <v>29986</v>
      </c>
      <c r="R7510" s="39" t="s">
        <v>12152</v>
      </c>
      <c r="S7510" s="33" t="s">
        <v>93</v>
      </c>
      <c r="T7510" s="33" t="s">
        <v>21</v>
      </c>
      <c r="U7510" s="33" t="s">
        <v>26689</v>
      </c>
      <c r="AA7510" s="33" t="s">
        <v>42843</v>
      </c>
      <c r="AB7510" s="33">
        <v>933</v>
      </c>
      <c r="AC7510" s="103">
        <v>13606</v>
      </c>
    </row>
    <row r="7511" spans="1:29" ht="13" customHeight="1" x14ac:dyDescent="0.2">
      <c r="A7511" s="33" t="s">
        <v>12153</v>
      </c>
      <c r="B7511" s="91">
        <v>35</v>
      </c>
      <c r="C7511" s="33" t="s">
        <v>13</v>
      </c>
      <c r="D7511" s="33" t="s">
        <v>30</v>
      </c>
      <c r="E7511" s="33" t="s">
        <v>12154</v>
      </c>
      <c r="F7511" s="94">
        <v>41573</v>
      </c>
      <c r="G7511" s="33" t="s">
        <v>12155</v>
      </c>
      <c r="H7511" s="33" t="s">
        <v>863</v>
      </c>
      <c r="I7511" s="33" t="s">
        <v>177</v>
      </c>
      <c r="J7511" s="62" t="s">
        <v>12156</v>
      </c>
      <c r="K7511" s="33" t="s">
        <v>430</v>
      </c>
      <c r="L7511" s="33" t="s">
        <v>4548</v>
      </c>
      <c r="M7511" s="1" t="s">
        <v>46140</v>
      </c>
      <c r="N7511" s="33" t="s">
        <v>20</v>
      </c>
      <c r="O7511" s="33" t="s">
        <v>12157</v>
      </c>
      <c r="P7511" s="33" t="s">
        <v>22</v>
      </c>
      <c r="Q7511" s="33" t="s">
        <v>29986</v>
      </c>
      <c r="R7511" s="39" t="s">
        <v>9159</v>
      </c>
      <c r="S7511" s="33" t="s">
        <v>93</v>
      </c>
      <c r="T7511" s="33" t="s">
        <v>21</v>
      </c>
      <c r="U7511" s="33" t="s">
        <v>26689</v>
      </c>
      <c r="AA7511" s="33" t="s">
        <v>42844</v>
      </c>
      <c r="AB7511" s="33">
        <v>934</v>
      </c>
      <c r="AC7511" s="103">
        <v>13602</v>
      </c>
    </row>
    <row r="7512" spans="1:29" ht="13" customHeight="1" x14ac:dyDescent="0.2">
      <c r="A7512" s="33" t="s">
        <v>12158</v>
      </c>
      <c r="B7512" s="33">
        <v>69</v>
      </c>
      <c r="C7512" s="33" t="s">
        <v>13</v>
      </c>
      <c r="D7512" s="33" t="s">
        <v>30</v>
      </c>
      <c r="E7512" s="33" t="s">
        <v>12159</v>
      </c>
      <c r="F7512" s="94">
        <v>41573</v>
      </c>
      <c r="G7512" s="33" t="s">
        <v>12160</v>
      </c>
      <c r="H7512" s="33" t="s">
        <v>8914</v>
      </c>
      <c r="I7512" s="33" t="s">
        <v>55</v>
      </c>
      <c r="J7512" s="62" t="s">
        <v>12161</v>
      </c>
      <c r="K7512" s="33" t="s">
        <v>2143</v>
      </c>
      <c r="L7512" s="33" t="s">
        <v>12162</v>
      </c>
      <c r="M7512" s="1" t="s">
        <v>46659</v>
      </c>
      <c r="N7512" s="33" t="s">
        <v>20</v>
      </c>
      <c r="O7512" s="33" t="s">
        <v>12163</v>
      </c>
      <c r="P7512" s="33" t="s">
        <v>504</v>
      </c>
      <c r="Q7512" s="33" t="s">
        <v>29986</v>
      </c>
      <c r="R7512" s="39" t="s">
        <v>12164</v>
      </c>
      <c r="S7512" s="33" t="s">
        <v>509</v>
      </c>
      <c r="T7512" s="33" t="s">
        <v>21</v>
      </c>
      <c r="U7512" s="33" t="s">
        <v>26689</v>
      </c>
      <c r="AA7512" s="33" t="s">
        <v>42842</v>
      </c>
      <c r="AB7512" s="33">
        <v>935</v>
      </c>
      <c r="AC7512" s="103">
        <v>13605</v>
      </c>
    </row>
    <row r="7513" spans="1:29" ht="13" customHeight="1" x14ac:dyDescent="0.2">
      <c r="A7513" s="33" t="s">
        <v>12187</v>
      </c>
      <c r="B7513" s="33">
        <v>30</v>
      </c>
      <c r="C7513" s="33" t="s">
        <v>13</v>
      </c>
      <c r="D7513" s="33" t="s">
        <v>41</v>
      </c>
      <c r="F7513" s="94">
        <v>41572</v>
      </c>
      <c r="G7513" s="33" t="s">
        <v>12188</v>
      </c>
      <c r="H7513" s="33" t="s">
        <v>12189</v>
      </c>
      <c r="I7513" s="33" t="s">
        <v>105</v>
      </c>
      <c r="J7513" s="62" t="s">
        <v>12190</v>
      </c>
      <c r="K7513" s="33" t="s">
        <v>106</v>
      </c>
      <c r="L7513" s="33" t="s">
        <v>12191</v>
      </c>
      <c r="M7513" s="1" t="s">
        <v>46315</v>
      </c>
      <c r="N7513" s="33" t="s">
        <v>20</v>
      </c>
      <c r="O7513" s="33" t="s">
        <v>12192</v>
      </c>
      <c r="P7513" s="33" t="s">
        <v>947</v>
      </c>
      <c r="Q7513" s="33" t="s">
        <v>29986</v>
      </c>
      <c r="R7513" s="39" t="s">
        <v>12193</v>
      </c>
      <c r="S7513" s="33" t="s">
        <v>93</v>
      </c>
      <c r="T7513" s="33" t="s">
        <v>21</v>
      </c>
      <c r="U7513" s="33" t="s">
        <v>26689</v>
      </c>
      <c r="AA7513" s="33" t="s">
        <v>42844</v>
      </c>
      <c r="AB7513" s="33">
        <v>925</v>
      </c>
      <c r="AC7513" s="103">
        <v>13596</v>
      </c>
    </row>
    <row r="7514" spans="1:29" ht="13" customHeight="1" x14ac:dyDescent="0.2">
      <c r="A7514" s="33" t="s">
        <v>12173</v>
      </c>
      <c r="B7514" s="33">
        <v>34</v>
      </c>
      <c r="C7514" s="33" t="s">
        <v>13</v>
      </c>
      <c r="D7514" s="33" t="s">
        <v>78</v>
      </c>
      <c r="F7514" s="94">
        <v>41572</v>
      </c>
      <c r="G7514" s="33" t="s">
        <v>12174</v>
      </c>
      <c r="H7514" s="33" t="s">
        <v>658</v>
      </c>
      <c r="I7514" s="33" t="s">
        <v>399</v>
      </c>
      <c r="J7514" s="62" t="s">
        <v>12175</v>
      </c>
      <c r="K7514" s="33" t="s">
        <v>658</v>
      </c>
      <c r="L7514" s="33" t="s">
        <v>4149</v>
      </c>
      <c r="M7514" s="1" t="s">
        <v>46104</v>
      </c>
      <c r="N7514" s="33" t="s">
        <v>20</v>
      </c>
      <c r="O7514" s="33" t="s">
        <v>12176</v>
      </c>
      <c r="P7514" s="33" t="s">
        <v>947</v>
      </c>
      <c r="Q7514" s="33" t="s">
        <v>29986</v>
      </c>
      <c r="R7514" s="39" t="s">
        <v>12177</v>
      </c>
      <c r="S7514" s="33" t="s">
        <v>22</v>
      </c>
      <c r="T7514" s="33" t="s">
        <v>21</v>
      </c>
      <c r="U7514" s="33" t="s">
        <v>26689</v>
      </c>
      <c r="AA7514" s="33" t="s">
        <v>42842</v>
      </c>
      <c r="AB7514" s="33">
        <v>923</v>
      </c>
      <c r="AC7514" s="103">
        <v>13594</v>
      </c>
    </row>
    <row r="7515" spans="1:29" ht="13" customHeight="1" x14ac:dyDescent="0.2">
      <c r="A7515" s="33" t="s">
        <v>12194</v>
      </c>
      <c r="B7515" s="33">
        <v>39</v>
      </c>
      <c r="C7515" s="33" t="s">
        <v>13</v>
      </c>
      <c r="D7515" s="33" t="s">
        <v>41</v>
      </c>
      <c r="E7515" s="33" t="s">
        <v>12195</v>
      </c>
      <c r="F7515" s="94">
        <v>41572</v>
      </c>
      <c r="G7515" s="33" t="s">
        <v>12196</v>
      </c>
      <c r="H7515" s="33" t="s">
        <v>12197</v>
      </c>
      <c r="I7515" s="33" t="s">
        <v>38</v>
      </c>
      <c r="J7515" s="62" t="s">
        <v>12198</v>
      </c>
      <c r="K7515" s="33" t="s">
        <v>629</v>
      </c>
      <c r="L7515" s="33" t="s">
        <v>690</v>
      </c>
      <c r="M7515" s="1" t="s">
        <v>45952</v>
      </c>
      <c r="N7515" s="33" t="s">
        <v>20</v>
      </c>
      <c r="O7515" s="33" t="s">
        <v>12199</v>
      </c>
      <c r="P7515" s="33" t="s">
        <v>22</v>
      </c>
      <c r="Q7515" s="33" t="s">
        <v>29986</v>
      </c>
      <c r="R7515" s="39" t="s">
        <v>12200</v>
      </c>
      <c r="S7515" s="33" t="s">
        <v>93</v>
      </c>
      <c r="T7515" s="33" t="s">
        <v>21</v>
      </c>
      <c r="U7515" s="33" t="s">
        <v>26689</v>
      </c>
      <c r="AA7515" s="33" t="s">
        <v>42844</v>
      </c>
      <c r="AB7515" s="33">
        <v>924</v>
      </c>
      <c r="AC7515" s="103">
        <v>13595</v>
      </c>
    </row>
    <row r="7516" spans="1:29" ht="13" customHeight="1" x14ac:dyDescent="0.2">
      <c r="A7516" s="1" t="s">
        <v>12208</v>
      </c>
      <c r="B7516" s="33">
        <v>43</v>
      </c>
      <c r="C7516" s="33" t="s">
        <v>102</v>
      </c>
      <c r="D7516" s="1" t="s">
        <v>23</v>
      </c>
      <c r="F7516" s="94">
        <v>41572</v>
      </c>
      <c r="G7516" s="33" t="s">
        <v>12209</v>
      </c>
      <c r="H7516" s="33" t="s">
        <v>3240</v>
      </c>
      <c r="I7516" s="33" t="s">
        <v>62</v>
      </c>
      <c r="J7516" s="62" t="s">
        <v>12210</v>
      </c>
      <c r="K7516" s="33" t="s">
        <v>1200</v>
      </c>
      <c r="L7516" s="33" t="s">
        <v>11422</v>
      </c>
      <c r="M7516" s="1" t="s">
        <v>45979</v>
      </c>
      <c r="N7516" s="33" t="s">
        <v>20</v>
      </c>
      <c r="O7516" s="33" t="s">
        <v>36731</v>
      </c>
      <c r="P7516" s="33" t="s">
        <v>504</v>
      </c>
      <c r="Q7516" s="33" t="s">
        <v>29986</v>
      </c>
      <c r="R7516" s="39" t="s">
        <v>12211</v>
      </c>
      <c r="S7516" s="33" t="s">
        <v>509</v>
      </c>
      <c r="T7516" s="33" t="s">
        <v>21</v>
      </c>
      <c r="U7516" s="33" t="s">
        <v>26689</v>
      </c>
      <c r="AA7516" s="33" t="s">
        <v>42844</v>
      </c>
      <c r="AB7516" s="33">
        <v>922</v>
      </c>
      <c r="AC7516" s="103">
        <v>13593</v>
      </c>
    </row>
    <row r="7517" spans="1:29" ht="13" customHeight="1" x14ac:dyDescent="0.2">
      <c r="A7517" s="1" t="s">
        <v>12201</v>
      </c>
      <c r="B7517" s="33">
        <v>68</v>
      </c>
      <c r="C7517" s="33" t="s">
        <v>13</v>
      </c>
      <c r="D7517" s="1" t="s">
        <v>23</v>
      </c>
      <c r="F7517" s="94">
        <v>41572</v>
      </c>
      <c r="G7517" s="33" t="s">
        <v>12202</v>
      </c>
      <c r="H7517" s="33" t="s">
        <v>12203</v>
      </c>
      <c r="I7517" s="33" t="s">
        <v>55</v>
      </c>
      <c r="J7517" s="62" t="s">
        <v>12204</v>
      </c>
      <c r="K7517" s="33" t="s">
        <v>2143</v>
      </c>
      <c r="L7517" s="33" t="s">
        <v>12205</v>
      </c>
      <c r="M7517" s="1" t="s">
        <v>48929</v>
      </c>
      <c r="N7517" s="33" t="s">
        <v>20</v>
      </c>
      <c r="O7517" s="33" t="s">
        <v>12206</v>
      </c>
      <c r="P7517" s="33" t="s">
        <v>947</v>
      </c>
      <c r="Q7517" s="33" t="s">
        <v>29986</v>
      </c>
      <c r="R7517" s="39" t="s">
        <v>12207</v>
      </c>
      <c r="S7517" s="33" t="s">
        <v>22</v>
      </c>
      <c r="T7517" s="33" t="s">
        <v>21</v>
      </c>
      <c r="U7517" s="33" t="s">
        <v>26682</v>
      </c>
      <c r="AA7517" s="33" t="s">
        <v>42844</v>
      </c>
      <c r="AB7517" s="33">
        <v>927</v>
      </c>
      <c r="AC7517" s="103">
        <v>13592</v>
      </c>
    </row>
    <row r="7518" spans="1:29" ht="13" customHeight="1" x14ac:dyDescent="0.2">
      <c r="A7518" s="33" t="s">
        <v>12212</v>
      </c>
      <c r="B7518" s="33">
        <v>73</v>
      </c>
      <c r="C7518" s="33" t="s">
        <v>13</v>
      </c>
      <c r="D7518" s="33" t="s">
        <v>30</v>
      </c>
      <c r="E7518" s="33" t="s">
        <v>12213</v>
      </c>
      <c r="F7518" s="94">
        <v>41572</v>
      </c>
      <c r="G7518" s="33" t="s">
        <v>12214</v>
      </c>
      <c r="H7518" s="33" t="s">
        <v>12215</v>
      </c>
      <c r="I7518" s="33" t="s">
        <v>55</v>
      </c>
      <c r="J7518" s="62">
        <v>33036</v>
      </c>
      <c r="K7518" s="33" t="s">
        <v>1034</v>
      </c>
      <c r="L7518" s="33" t="s">
        <v>36732</v>
      </c>
      <c r="M7518" s="1" t="s">
        <v>48386</v>
      </c>
      <c r="N7518" s="33" t="s">
        <v>20</v>
      </c>
      <c r="O7518" s="33" t="s">
        <v>12216</v>
      </c>
      <c r="P7518" s="33" t="s">
        <v>504</v>
      </c>
      <c r="Q7518" s="33" t="s">
        <v>29986</v>
      </c>
      <c r="R7518" s="39" t="s">
        <v>12217</v>
      </c>
      <c r="S7518" s="33" t="s">
        <v>93</v>
      </c>
      <c r="T7518" s="33" t="s">
        <v>21</v>
      </c>
      <c r="U7518" s="33" t="s">
        <v>26689</v>
      </c>
      <c r="AA7518" s="33" t="s">
        <v>42844</v>
      </c>
      <c r="AB7518" s="33">
        <v>926</v>
      </c>
      <c r="AC7518" s="103">
        <v>13597</v>
      </c>
    </row>
    <row r="7519" spans="1:29" ht="13" customHeight="1" x14ac:dyDescent="0.2">
      <c r="A7519" s="33" t="s">
        <v>12178</v>
      </c>
      <c r="B7519" s="33">
        <v>18</v>
      </c>
      <c r="C7519" s="33" t="s">
        <v>13</v>
      </c>
      <c r="D7519" s="33" t="s">
        <v>78</v>
      </c>
      <c r="F7519" s="94">
        <v>41572</v>
      </c>
      <c r="G7519" s="33" t="s">
        <v>12179</v>
      </c>
      <c r="H7519" s="33" t="s">
        <v>204</v>
      </c>
      <c r="I7519" s="33" t="s">
        <v>337</v>
      </c>
      <c r="J7519" s="62" t="s">
        <v>12180</v>
      </c>
      <c r="K7519" s="33" t="s">
        <v>7796</v>
      </c>
      <c r="L7519" s="33" t="s">
        <v>206</v>
      </c>
      <c r="M7519" s="1" t="s">
        <v>46676</v>
      </c>
      <c r="N7519" s="33" t="s">
        <v>20</v>
      </c>
      <c r="O7519" s="33" t="s">
        <v>12181</v>
      </c>
      <c r="P7519" s="33" t="s">
        <v>504</v>
      </c>
      <c r="Q7519" s="33" t="s">
        <v>29986</v>
      </c>
      <c r="R7519" s="39" t="s">
        <v>12182</v>
      </c>
      <c r="S7519" s="33" t="s">
        <v>93</v>
      </c>
      <c r="T7519" s="33" t="s">
        <v>28</v>
      </c>
      <c r="U7519" s="33" t="s">
        <v>26487</v>
      </c>
      <c r="AA7519" s="33" t="s">
        <v>42842</v>
      </c>
      <c r="AB7519" s="33">
        <v>928</v>
      </c>
      <c r="AC7519" s="103">
        <v>13598</v>
      </c>
    </row>
    <row r="7520" spans="1:29" ht="13" customHeight="1" x14ac:dyDescent="0.2">
      <c r="A7520" s="33" t="s">
        <v>12183</v>
      </c>
      <c r="B7520" s="33">
        <v>20</v>
      </c>
      <c r="C7520" s="33" t="s">
        <v>13</v>
      </c>
      <c r="D7520" s="33" t="s">
        <v>78</v>
      </c>
      <c r="F7520" s="94">
        <v>41572</v>
      </c>
      <c r="G7520" s="33" t="s">
        <v>12184</v>
      </c>
      <c r="H7520" s="33" t="s">
        <v>204</v>
      </c>
      <c r="I7520" s="33" t="s">
        <v>337</v>
      </c>
      <c r="J7520" s="62" t="s">
        <v>12180</v>
      </c>
      <c r="K7520" s="33" t="s">
        <v>7796</v>
      </c>
      <c r="L7520" s="33" t="s">
        <v>206</v>
      </c>
      <c r="M7520" s="1" t="s">
        <v>46676</v>
      </c>
      <c r="N7520" s="33" t="s">
        <v>20</v>
      </c>
      <c r="O7520" s="33" t="s">
        <v>12185</v>
      </c>
      <c r="P7520" s="33" t="s">
        <v>504</v>
      </c>
      <c r="Q7520" s="33" t="s">
        <v>29986</v>
      </c>
      <c r="R7520" s="39" t="s">
        <v>12186</v>
      </c>
      <c r="S7520" s="33" t="s">
        <v>93</v>
      </c>
      <c r="T7520" s="33" t="s">
        <v>28</v>
      </c>
      <c r="U7520" s="33" t="s">
        <v>26487</v>
      </c>
      <c r="AA7520" s="33" t="s">
        <v>42842</v>
      </c>
      <c r="AB7520" s="33">
        <v>929</v>
      </c>
      <c r="AC7520" s="103">
        <v>13599</v>
      </c>
    </row>
    <row r="7521" spans="1:64" ht="13" customHeight="1" x14ac:dyDescent="0.2">
      <c r="A7521" s="33" t="s">
        <v>12222</v>
      </c>
      <c r="B7521" s="33">
        <v>22</v>
      </c>
      <c r="C7521" s="33" t="s">
        <v>13</v>
      </c>
      <c r="D7521" s="33" t="s">
        <v>78</v>
      </c>
      <c r="E7521" s="33" t="s">
        <v>12223</v>
      </c>
      <c r="F7521" s="94">
        <v>41571</v>
      </c>
      <c r="G7521" s="33" t="s">
        <v>12224</v>
      </c>
      <c r="H7521" s="33" t="s">
        <v>671</v>
      </c>
      <c r="I7521" s="33" t="s">
        <v>66</v>
      </c>
      <c r="J7521" s="62">
        <v>77051</v>
      </c>
      <c r="K7521" s="33" t="s">
        <v>512</v>
      </c>
      <c r="L7521" s="33" t="s">
        <v>672</v>
      </c>
      <c r="M7521" s="1" t="s">
        <v>45992</v>
      </c>
      <c r="N7521" s="33" t="s">
        <v>20</v>
      </c>
      <c r="O7521" s="33" t="s">
        <v>12225</v>
      </c>
      <c r="P7521" s="33" t="s">
        <v>22</v>
      </c>
      <c r="Q7521" s="33" t="s">
        <v>29986</v>
      </c>
      <c r="R7521" s="39" t="s">
        <v>12226</v>
      </c>
      <c r="S7521" s="33" t="s">
        <v>93</v>
      </c>
      <c r="T7521" s="33" t="s">
        <v>21</v>
      </c>
      <c r="U7521" s="33" t="s">
        <v>42863</v>
      </c>
      <c r="AA7521" s="33" t="s">
        <v>42842</v>
      </c>
      <c r="AB7521" s="33">
        <v>919</v>
      </c>
      <c r="AC7521" s="103">
        <v>13590</v>
      </c>
    </row>
    <row r="7522" spans="1:64" ht="13" customHeight="1" x14ac:dyDescent="0.2">
      <c r="A7522" s="60" t="s">
        <v>5941</v>
      </c>
      <c r="B7522" s="87">
        <v>22</v>
      </c>
      <c r="C7522" s="10" t="s">
        <v>13</v>
      </c>
      <c r="D7522" s="10" t="s">
        <v>41</v>
      </c>
      <c r="E7522" s="59" t="s">
        <v>5942</v>
      </c>
      <c r="F7522" s="94">
        <v>41571</v>
      </c>
      <c r="G7522" s="10" t="s">
        <v>5943</v>
      </c>
      <c r="H7522" s="10" t="s">
        <v>5944</v>
      </c>
      <c r="I7522" s="10" t="s">
        <v>177</v>
      </c>
      <c r="J7522" s="62">
        <v>87532</v>
      </c>
      <c r="K7522" s="10" t="s">
        <v>5945</v>
      </c>
      <c r="L7522" s="10" t="s">
        <v>2834</v>
      </c>
      <c r="M7522" s="1" t="s">
        <v>45954</v>
      </c>
      <c r="N7522" s="10" t="s">
        <v>20</v>
      </c>
      <c r="O7522" s="10" t="s">
        <v>5946</v>
      </c>
      <c r="P7522" s="10" t="s">
        <v>504</v>
      </c>
      <c r="Q7522" s="10" t="s">
        <v>29986</v>
      </c>
      <c r="R7522" s="59" t="s">
        <v>5947</v>
      </c>
      <c r="S7522" s="10" t="s">
        <v>93</v>
      </c>
      <c r="T7522" s="33" t="s">
        <v>21</v>
      </c>
      <c r="U7522" s="33" t="s">
        <v>26689</v>
      </c>
      <c r="V7522" s="10"/>
      <c r="W7522" s="10"/>
      <c r="X7522" s="10"/>
      <c r="Y7522" s="77"/>
      <c r="Z7522" s="51"/>
      <c r="AA7522" s="51" t="s">
        <v>42843</v>
      </c>
      <c r="AB7522" s="33">
        <v>917</v>
      </c>
      <c r="AC7522" s="103">
        <v>13591</v>
      </c>
      <c r="AG7522" s="51"/>
      <c r="AK7522" s="51"/>
      <c r="AL7522" s="51"/>
      <c r="AM7522" s="51"/>
      <c r="AN7522" s="51"/>
      <c r="AO7522" s="51"/>
      <c r="AP7522" s="51"/>
      <c r="AQ7522" s="51"/>
      <c r="AR7522" s="51"/>
      <c r="AS7522" s="51"/>
      <c r="AT7522" s="51"/>
      <c r="AU7522" s="51"/>
      <c r="AV7522" s="51"/>
      <c r="AW7522" s="51"/>
      <c r="AX7522" s="51"/>
      <c r="AY7522" s="51"/>
      <c r="AZ7522" s="51"/>
      <c r="BA7522" s="51"/>
      <c r="BB7522" s="51"/>
      <c r="BC7522" s="51"/>
      <c r="BD7522" s="51"/>
      <c r="BE7522" s="51"/>
      <c r="BF7522" s="51"/>
      <c r="BG7522" s="51"/>
      <c r="BH7522" s="51"/>
      <c r="BI7522" s="51"/>
      <c r="BJ7522" s="51"/>
      <c r="BK7522" s="51"/>
      <c r="BL7522" s="51"/>
    </row>
    <row r="7523" spans="1:64" ht="13" customHeight="1" x14ac:dyDescent="0.2">
      <c r="A7523" s="33" t="s">
        <v>12218</v>
      </c>
      <c r="B7523" s="33">
        <v>60</v>
      </c>
      <c r="C7523" s="33" t="s">
        <v>102</v>
      </c>
      <c r="D7523" s="33" t="s">
        <v>78</v>
      </c>
      <c r="E7523" s="33" t="s">
        <v>12219</v>
      </c>
      <c r="F7523" s="94">
        <v>41571</v>
      </c>
      <c r="G7523" s="33" t="s">
        <v>22120</v>
      </c>
      <c r="H7523" s="33" t="s">
        <v>80</v>
      </c>
      <c r="I7523" s="33" t="s">
        <v>37</v>
      </c>
      <c r="J7523" s="62">
        <v>60628</v>
      </c>
      <c r="K7523" s="33" t="s">
        <v>81</v>
      </c>
      <c r="L7523" s="33" t="s">
        <v>82</v>
      </c>
      <c r="M7523" s="1" t="s">
        <v>46250</v>
      </c>
      <c r="N7523" s="33" t="s">
        <v>20</v>
      </c>
      <c r="O7523" s="33" t="s">
        <v>12220</v>
      </c>
      <c r="P7523" s="33" t="s">
        <v>22</v>
      </c>
      <c r="Q7523" s="33" t="s">
        <v>29986</v>
      </c>
      <c r="R7523" s="39" t="s">
        <v>12221</v>
      </c>
      <c r="S7523" s="33" t="s">
        <v>22</v>
      </c>
      <c r="T7523" s="33" t="s">
        <v>21</v>
      </c>
      <c r="U7523" s="33" t="s">
        <v>26682</v>
      </c>
      <c r="AA7523" s="33" t="s">
        <v>42842</v>
      </c>
      <c r="AB7523" s="33">
        <v>918</v>
      </c>
      <c r="AC7523" s="103">
        <v>13588</v>
      </c>
    </row>
    <row r="7524" spans="1:64" ht="13" customHeight="1" x14ac:dyDescent="0.2">
      <c r="A7524" s="33" t="s">
        <v>12227</v>
      </c>
      <c r="B7524" s="33">
        <v>47</v>
      </c>
      <c r="C7524" s="33" t="s">
        <v>13</v>
      </c>
      <c r="D7524" s="33" t="s">
        <v>30</v>
      </c>
      <c r="E7524" s="33" t="s">
        <v>12228</v>
      </c>
      <c r="F7524" s="94">
        <v>41571</v>
      </c>
      <c r="G7524" s="33" t="s">
        <v>12229</v>
      </c>
      <c r="H7524" s="33" t="s">
        <v>1780</v>
      </c>
      <c r="I7524" s="33" t="s">
        <v>159</v>
      </c>
      <c r="J7524" s="62" t="s">
        <v>12230</v>
      </c>
      <c r="K7524" s="33" t="s">
        <v>1664</v>
      </c>
      <c r="L7524" s="33" t="s">
        <v>12231</v>
      </c>
      <c r="M7524" s="1" t="s">
        <v>46384</v>
      </c>
      <c r="N7524" s="33" t="s">
        <v>20</v>
      </c>
      <c r="O7524" s="33" t="s">
        <v>12232</v>
      </c>
      <c r="P7524" s="33" t="s">
        <v>45771</v>
      </c>
      <c r="Q7524" s="33" t="s">
        <v>29986</v>
      </c>
      <c r="R7524" s="39" t="s">
        <v>12233</v>
      </c>
      <c r="S7524" s="33" t="s">
        <v>93</v>
      </c>
      <c r="T7524" s="33" t="s">
        <v>45897</v>
      </c>
      <c r="U7524" s="51" t="s">
        <v>49804</v>
      </c>
      <c r="AA7524" s="33" t="s">
        <v>49699</v>
      </c>
      <c r="AB7524" s="33">
        <v>920</v>
      </c>
      <c r="AC7524" s="103">
        <v>13587</v>
      </c>
    </row>
    <row r="7525" spans="1:64" ht="13" customHeight="1" x14ac:dyDescent="0.2">
      <c r="A7525" s="33" t="s">
        <v>12234</v>
      </c>
      <c r="B7525" s="33">
        <v>32</v>
      </c>
      <c r="C7525" s="33" t="s">
        <v>13</v>
      </c>
      <c r="D7525" s="33" t="s">
        <v>30</v>
      </c>
      <c r="E7525" s="33" t="s">
        <v>12235</v>
      </c>
      <c r="F7525" s="94">
        <v>41571</v>
      </c>
      <c r="G7525" s="33" t="s">
        <v>12236</v>
      </c>
      <c r="H7525" s="33" t="s">
        <v>12237</v>
      </c>
      <c r="I7525" s="33" t="s">
        <v>38</v>
      </c>
      <c r="J7525" s="62" t="s">
        <v>12238</v>
      </c>
      <c r="K7525" s="33" t="s">
        <v>893</v>
      </c>
      <c r="L7525" s="33" t="s">
        <v>36733</v>
      </c>
      <c r="M7525" s="1" t="s">
        <v>47947</v>
      </c>
      <c r="N7525" s="33" t="s">
        <v>20</v>
      </c>
      <c r="O7525" s="33" t="s">
        <v>36734</v>
      </c>
      <c r="P7525" s="33" t="s">
        <v>22</v>
      </c>
      <c r="Q7525" s="33" t="s">
        <v>29986</v>
      </c>
      <c r="R7525" s="39" t="s">
        <v>12239</v>
      </c>
      <c r="S7525" s="33" t="s">
        <v>22</v>
      </c>
      <c r="T7525" s="33" t="s">
        <v>28</v>
      </c>
      <c r="U7525" s="33" t="s">
        <v>26487</v>
      </c>
      <c r="AA7525" s="33" t="s">
        <v>42843</v>
      </c>
      <c r="AB7525" s="33">
        <v>921</v>
      </c>
      <c r="AC7525" s="103">
        <v>13589</v>
      </c>
    </row>
    <row r="7526" spans="1:64" ht="13" customHeight="1" x14ac:dyDescent="0.2">
      <c r="A7526" s="33" t="s">
        <v>12253</v>
      </c>
      <c r="B7526" s="91">
        <v>27</v>
      </c>
      <c r="C7526" s="33" t="s">
        <v>13</v>
      </c>
      <c r="D7526" s="33" t="s">
        <v>30</v>
      </c>
      <c r="E7526" s="33" t="s">
        <v>12254</v>
      </c>
      <c r="F7526" s="94">
        <v>41570</v>
      </c>
      <c r="G7526" s="33" t="s">
        <v>12255</v>
      </c>
      <c r="H7526" s="33" t="s">
        <v>12256</v>
      </c>
      <c r="I7526" s="33" t="s">
        <v>121</v>
      </c>
      <c r="J7526" s="62" t="s">
        <v>12257</v>
      </c>
      <c r="K7526" s="33" t="s">
        <v>1006</v>
      </c>
      <c r="L7526" s="33" t="s">
        <v>12258</v>
      </c>
      <c r="M7526" s="1" t="s">
        <v>48675</v>
      </c>
      <c r="N7526" s="33" t="s">
        <v>20</v>
      </c>
      <c r="O7526" s="33" t="s">
        <v>12259</v>
      </c>
      <c r="P7526" s="33" t="s">
        <v>504</v>
      </c>
      <c r="Q7526" s="33" t="s">
        <v>29986</v>
      </c>
      <c r="R7526" s="39" t="s">
        <v>12260</v>
      </c>
      <c r="S7526" s="33" t="s">
        <v>93</v>
      </c>
      <c r="T7526" s="33" t="s">
        <v>21</v>
      </c>
      <c r="U7526" s="33" t="s">
        <v>26689</v>
      </c>
      <c r="AA7526" s="33" t="s">
        <v>42844</v>
      </c>
      <c r="AB7526" s="33">
        <v>915</v>
      </c>
      <c r="AC7526" s="103">
        <v>13584</v>
      </c>
    </row>
    <row r="7527" spans="1:64" ht="13" customHeight="1" x14ac:dyDescent="0.2">
      <c r="A7527" s="33" t="s">
        <v>12247</v>
      </c>
      <c r="B7527" s="33">
        <v>28</v>
      </c>
      <c r="C7527" s="33" t="s">
        <v>13</v>
      </c>
      <c r="D7527" s="33" t="s">
        <v>30</v>
      </c>
      <c r="E7527" s="33" t="s">
        <v>12248</v>
      </c>
      <c r="F7527" s="94">
        <v>41570</v>
      </c>
      <c r="G7527" s="33" t="s">
        <v>12249</v>
      </c>
      <c r="H7527" s="33" t="s">
        <v>11386</v>
      </c>
      <c r="I7527" s="33" t="s">
        <v>34</v>
      </c>
      <c r="J7527" s="62" t="s">
        <v>12250</v>
      </c>
      <c r="K7527" s="33" t="s">
        <v>3285</v>
      </c>
      <c r="L7527" s="33" t="s">
        <v>36</v>
      </c>
      <c r="M7527" s="1" t="s">
        <v>46293</v>
      </c>
      <c r="N7527" s="33" t="s">
        <v>20</v>
      </c>
      <c r="O7527" s="33" t="s">
        <v>12251</v>
      </c>
      <c r="P7527" s="33" t="s">
        <v>37679</v>
      </c>
      <c r="Q7527" s="33" t="s">
        <v>29986</v>
      </c>
      <c r="R7527" s="39" t="s">
        <v>12252</v>
      </c>
      <c r="S7527" s="33" t="s">
        <v>93</v>
      </c>
      <c r="T7527" s="33" t="s">
        <v>21</v>
      </c>
      <c r="U7527" s="33" t="s">
        <v>26682</v>
      </c>
      <c r="AA7527" s="33" t="s">
        <v>42844</v>
      </c>
      <c r="AB7527" s="33">
        <v>916</v>
      </c>
      <c r="AC7527" s="103">
        <v>13583</v>
      </c>
    </row>
    <row r="7528" spans="1:64" ht="13" customHeight="1" x14ac:dyDescent="0.2">
      <c r="A7528" s="1" t="s">
        <v>12240</v>
      </c>
      <c r="B7528" s="91">
        <v>46</v>
      </c>
      <c r="C7528" s="33" t="s">
        <v>13</v>
      </c>
      <c r="D7528" s="1" t="s">
        <v>23</v>
      </c>
      <c r="F7528" s="94">
        <v>41570</v>
      </c>
      <c r="G7528" s="33" t="s">
        <v>12241</v>
      </c>
      <c r="H7528" s="33" t="s">
        <v>12242</v>
      </c>
      <c r="I7528" s="33" t="s">
        <v>249</v>
      </c>
      <c r="J7528" s="62" t="s">
        <v>12243</v>
      </c>
      <c r="K7528" s="33" t="s">
        <v>4951</v>
      </c>
      <c r="L7528" s="33" t="s">
        <v>12244</v>
      </c>
      <c r="M7528" s="1" t="s">
        <v>48674</v>
      </c>
      <c r="N7528" s="33" t="s">
        <v>20</v>
      </c>
      <c r="O7528" s="33" t="s">
        <v>12245</v>
      </c>
      <c r="P7528" s="33" t="s">
        <v>22</v>
      </c>
      <c r="Q7528" s="33" t="s">
        <v>29986</v>
      </c>
      <c r="R7528" s="39" t="s">
        <v>12246</v>
      </c>
      <c r="S7528" s="33" t="s">
        <v>22</v>
      </c>
      <c r="T7528" s="33" t="s">
        <v>21</v>
      </c>
      <c r="U7528" s="33" t="s">
        <v>26689</v>
      </c>
      <c r="AA7528" s="33" t="s">
        <v>42843</v>
      </c>
      <c r="AB7528" s="33">
        <v>914</v>
      </c>
      <c r="AC7528" s="103">
        <v>13582</v>
      </c>
    </row>
    <row r="7529" spans="1:64" ht="13" customHeight="1" x14ac:dyDescent="0.2">
      <c r="A7529" s="33" t="s">
        <v>12261</v>
      </c>
      <c r="B7529" s="33">
        <v>40</v>
      </c>
      <c r="C7529" s="33" t="s">
        <v>13</v>
      </c>
      <c r="D7529" s="33" t="s">
        <v>78</v>
      </c>
      <c r="F7529" s="94">
        <v>41569</v>
      </c>
      <c r="G7529" s="33" t="s">
        <v>12262</v>
      </c>
      <c r="H7529" s="33" t="s">
        <v>80</v>
      </c>
      <c r="I7529" s="33" t="s">
        <v>37</v>
      </c>
      <c r="J7529" s="62" t="s">
        <v>10577</v>
      </c>
      <c r="K7529" s="33" t="s">
        <v>81</v>
      </c>
      <c r="L7529" s="33" t="s">
        <v>82</v>
      </c>
      <c r="M7529" s="1" t="s">
        <v>46250</v>
      </c>
      <c r="N7529" s="33" t="s">
        <v>20</v>
      </c>
      <c r="O7529" s="33" t="s">
        <v>12263</v>
      </c>
      <c r="P7529" s="33" t="s">
        <v>947</v>
      </c>
      <c r="Q7529" s="33" t="s">
        <v>29986</v>
      </c>
      <c r="R7529" s="39" t="s">
        <v>12264</v>
      </c>
      <c r="S7529" s="33" t="s">
        <v>93</v>
      </c>
      <c r="T7529" s="33" t="s">
        <v>21</v>
      </c>
      <c r="U7529" s="33" t="s">
        <v>26682</v>
      </c>
      <c r="AA7529" s="33" t="s">
        <v>42842</v>
      </c>
      <c r="AB7529" s="33">
        <v>911</v>
      </c>
      <c r="AC7529" s="103">
        <v>13574</v>
      </c>
    </row>
    <row r="7530" spans="1:64" ht="13" customHeight="1" x14ac:dyDescent="0.2">
      <c r="A7530" s="33" t="s">
        <v>12276</v>
      </c>
      <c r="B7530" s="33">
        <v>57</v>
      </c>
      <c r="C7530" s="33" t="s">
        <v>13</v>
      </c>
      <c r="D7530" s="33" t="s">
        <v>30</v>
      </c>
      <c r="E7530" s="33" t="s">
        <v>12277</v>
      </c>
      <c r="F7530" s="94">
        <v>41569</v>
      </c>
      <c r="G7530" s="33" t="s">
        <v>12278</v>
      </c>
      <c r="H7530" s="33" t="s">
        <v>1766</v>
      </c>
      <c r="I7530" s="33" t="s">
        <v>55</v>
      </c>
      <c r="J7530" s="62" t="s">
        <v>12279</v>
      </c>
      <c r="K7530" s="33" t="s">
        <v>1768</v>
      </c>
      <c r="L7530" s="33" t="s">
        <v>1769</v>
      </c>
      <c r="M7530" s="1" t="s">
        <v>48262</v>
      </c>
      <c r="N7530" s="33" t="s">
        <v>20</v>
      </c>
      <c r="O7530" s="33" t="s">
        <v>12280</v>
      </c>
      <c r="P7530" s="33" t="s">
        <v>947</v>
      </c>
      <c r="Q7530" s="33" t="s">
        <v>29986</v>
      </c>
      <c r="R7530" s="39" t="s">
        <v>12281</v>
      </c>
      <c r="S7530" s="33" t="s">
        <v>93</v>
      </c>
      <c r="T7530" s="33" t="s">
        <v>21</v>
      </c>
      <c r="U7530" s="33" t="s">
        <v>26689</v>
      </c>
      <c r="AA7530" s="33" t="s">
        <v>42844</v>
      </c>
      <c r="AB7530" s="33">
        <v>910</v>
      </c>
      <c r="AC7530" s="103">
        <v>13575</v>
      </c>
    </row>
    <row r="7531" spans="1:64" ht="13" customHeight="1" x14ac:dyDescent="0.2">
      <c r="A7531" s="33" t="s">
        <v>12270</v>
      </c>
      <c r="B7531" s="33">
        <v>13</v>
      </c>
      <c r="C7531" s="33" t="s">
        <v>13</v>
      </c>
      <c r="D7531" s="33" t="s">
        <v>41</v>
      </c>
      <c r="E7531" s="33" t="s">
        <v>12271</v>
      </c>
      <c r="F7531" s="94">
        <v>41569</v>
      </c>
      <c r="G7531" s="33" t="s">
        <v>12272</v>
      </c>
      <c r="H7531" s="33" t="s">
        <v>2729</v>
      </c>
      <c r="I7531" s="33" t="s">
        <v>38</v>
      </c>
      <c r="J7531" s="62" t="s">
        <v>12273</v>
      </c>
      <c r="K7531" s="33" t="s">
        <v>2457</v>
      </c>
      <c r="L7531" s="33" t="s">
        <v>12274</v>
      </c>
      <c r="M7531" s="1" t="s">
        <v>47213</v>
      </c>
      <c r="N7531" s="33" t="s">
        <v>20</v>
      </c>
      <c r="O7531" s="33" t="s">
        <v>36735</v>
      </c>
      <c r="P7531" s="33" t="s">
        <v>22</v>
      </c>
      <c r="Q7531" s="33" t="s">
        <v>29986</v>
      </c>
      <c r="R7531" s="39" t="s">
        <v>12275</v>
      </c>
      <c r="S7531" s="33" t="s">
        <v>93</v>
      </c>
      <c r="T7531" s="33" t="s">
        <v>45897</v>
      </c>
      <c r="U7531" s="33" t="s">
        <v>39851</v>
      </c>
      <c r="AA7531" s="33" t="s">
        <v>42842</v>
      </c>
      <c r="AB7531" s="33">
        <v>912</v>
      </c>
      <c r="AC7531" s="103">
        <v>13577</v>
      </c>
    </row>
    <row r="7532" spans="1:64" ht="13" customHeight="1" x14ac:dyDescent="0.2">
      <c r="A7532" s="33" t="s">
        <v>12265</v>
      </c>
      <c r="B7532" s="33">
        <v>25</v>
      </c>
      <c r="C7532" s="33" t="s">
        <v>13</v>
      </c>
      <c r="D7532" s="33" t="s">
        <v>41</v>
      </c>
      <c r="E7532" s="33" t="s">
        <v>12266</v>
      </c>
      <c r="F7532" s="94">
        <v>41569</v>
      </c>
      <c r="G7532" s="33" t="s">
        <v>22121</v>
      </c>
      <c r="H7532" s="33" t="s">
        <v>4255</v>
      </c>
      <c r="I7532" s="33" t="s">
        <v>38</v>
      </c>
      <c r="J7532" s="62" t="s">
        <v>12267</v>
      </c>
      <c r="K7532" s="33" t="s">
        <v>4256</v>
      </c>
      <c r="L7532" s="33" t="s">
        <v>12268</v>
      </c>
      <c r="M7532" s="1" t="s">
        <v>48676</v>
      </c>
      <c r="N7532" s="33" t="s">
        <v>20</v>
      </c>
      <c r="O7532" s="33" t="s">
        <v>12269</v>
      </c>
      <c r="P7532" s="33" t="s">
        <v>504</v>
      </c>
      <c r="Q7532" s="33" t="s">
        <v>29986</v>
      </c>
      <c r="R7532" s="39" t="str">
        <f>HYPERLINK("http://sfappeal.com/2013/10/sf-man-shot-to-death-by-san-mateo-police/","http://sfappeal.com/2013/10/sf-man-shot-to-death-by-san-mateo-police/")</f>
        <v>http://sfappeal.com/2013/10/sf-man-shot-to-death-by-san-mateo-police/</v>
      </c>
      <c r="S7532" s="33" t="s">
        <v>93</v>
      </c>
      <c r="T7532" s="33" t="s">
        <v>45897</v>
      </c>
      <c r="U7532" s="51" t="s">
        <v>49804</v>
      </c>
      <c r="AA7532" s="33" t="s">
        <v>42842</v>
      </c>
      <c r="AB7532" s="33">
        <v>913</v>
      </c>
      <c r="AC7532" s="103">
        <v>13576</v>
      </c>
    </row>
    <row r="7533" spans="1:64" ht="13" customHeight="1" x14ac:dyDescent="0.2">
      <c r="A7533" s="33" t="s">
        <v>12289</v>
      </c>
      <c r="B7533" s="33">
        <v>30</v>
      </c>
      <c r="C7533" s="33" t="s">
        <v>13</v>
      </c>
      <c r="D7533" s="33" t="s">
        <v>41</v>
      </c>
      <c r="E7533" s="33" t="s">
        <v>12290</v>
      </c>
      <c r="F7533" s="94">
        <v>41568</v>
      </c>
      <c r="G7533" s="33" t="s">
        <v>12291</v>
      </c>
      <c r="H7533" s="33" t="s">
        <v>872</v>
      </c>
      <c r="I7533" s="33" t="s">
        <v>177</v>
      </c>
      <c r="J7533" s="62" t="s">
        <v>12292</v>
      </c>
      <c r="K7533" s="33" t="s">
        <v>12293</v>
      </c>
      <c r="L7533" s="33" t="s">
        <v>2834</v>
      </c>
      <c r="M7533" s="1" t="s">
        <v>45954</v>
      </c>
      <c r="N7533" s="33" t="s">
        <v>20</v>
      </c>
      <c r="O7533" s="33" t="s">
        <v>12294</v>
      </c>
      <c r="P7533" s="33" t="s">
        <v>947</v>
      </c>
      <c r="Q7533" s="33" t="s">
        <v>29986</v>
      </c>
      <c r="R7533" s="39" t="str">
        <f>HYPERLINK("http://www.koat.com/news/fatal-roswell-shootout-caught-on-camera/22577824","http://www.koat.com/news/fatal-roswell-shootout-caught-on-camera/22577824")</f>
        <v>http://www.koat.com/news/fatal-roswell-shootout-caught-on-camera/22577824</v>
      </c>
      <c r="S7533" s="33" t="s">
        <v>93</v>
      </c>
      <c r="T7533" s="33" t="s">
        <v>21</v>
      </c>
      <c r="U7533" s="33" t="s">
        <v>26689</v>
      </c>
      <c r="AA7533" s="33" t="s">
        <v>42844</v>
      </c>
      <c r="AB7533" s="33">
        <v>906</v>
      </c>
      <c r="AC7533" s="103">
        <v>13571</v>
      </c>
    </row>
    <row r="7534" spans="1:64" ht="13" customHeight="1" x14ac:dyDescent="0.2">
      <c r="A7534" s="33" t="s">
        <v>12295</v>
      </c>
      <c r="B7534" s="91">
        <v>47</v>
      </c>
      <c r="C7534" s="33" t="s">
        <v>13</v>
      </c>
      <c r="D7534" s="33" t="s">
        <v>41</v>
      </c>
      <c r="E7534" s="33" t="s">
        <v>12296</v>
      </c>
      <c r="F7534" s="94">
        <v>41568</v>
      </c>
      <c r="G7534" s="33" t="s">
        <v>12297</v>
      </c>
      <c r="H7534" s="33" t="s">
        <v>12298</v>
      </c>
      <c r="I7534" s="33" t="s">
        <v>38</v>
      </c>
      <c r="J7534" s="62" t="s">
        <v>12299</v>
      </c>
      <c r="K7534" s="33" t="s">
        <v>555</v>
      </c>
      <c r="L7534" s="33" t="s">
        <v>12300</v>
      </c>
      <c r="M7534" s="1" t="s">
        <v>48058</v>
      </c>
      <c r="N7534" s="33" t="s">
        <v>20</v>
      </c>
      <c r="O7534" s="33" t="s">
        <v>12301</v>
      </c>
      <c r="P7534" s="33" t="s">
        <v>22</v>
      </c>
      <c r="Q7534" s="33" t="s">
        <v>29986</v>
      </c>
      <c r="R7534" s="39" t="s">
        <v>12302</v>
      </c>
      <c r="S7534" s="33" t="s">
        <v>93</v>
      </c>
      <c r="T7534" s="33" t="s">
        <v>21</v>
      </c>
      <c r="U7534" s="33" t="s">
        <v>26496</v>
      </c>
      <c r="AA7534" s="33" t="s">
        <v>42844</v>
      </c>
      <c r="AB7534" s="33">
        <v>907</v>
      </c>
      <c r="AC7534" s="103">
        <v>13572</v>
      </c>
    </row>
    <row r="7535" spans="1:64" ht="13" customHeight="1" x14ac:dyDescent="0.2">
      <c r="A7535" s="33" t="s">
        <v>12282</v>
      </c>
      <c r="B7535" s="33">
        <v>42</v>
      </c>
      <c r="C7535" s="33" t="s">
        <v>13</v>
      </c>
      <c r="D7535" s="33" t="s">
        <v>78</v>
      </c>
      <c r="E7535" s="33" t="s">
        <v>12283</v>
      </c>
      <c r="F7535" s="94">
        <v>41568</v>
      </c>
      <c r="G7535" s="33" t="s">
        <v>12284</v>
      </c>
      <c r="H7535" s="33" t="s">
        <v>11050</v>
      </c>
      <c r="I7535" s="33" t="s">
        <v>159</v>
      </c>
      <c r="J7535" s="62" t="s">
        <v>12285</v>
      </c>
      <c r="K7535" s="33" t="s">
        <v>5072</v>
      </c>
      <c r="L7535" s="33" t="s">
        <v>12286</v>
      </c>
      <c r="M7535" s="1" t="s">
        <v>48677</v>
      </c>
      <c r="N7535" s="33" t="s">
        <v>20</v>
      </c>
      <c r="O7535" s="33" t="s">
        <v>12287</v>
      </c>
      <c r="P7535" s="33" t="s">
        <v>504</v>
      </c>
      <c r="Q7535" s="33" t="s">
        <v>29986</v>
      </c>
      <c r="R7535" s="39" t="s">
        <v>12288</v>
      </c>
      <c r="S7535" s="33" t="s">
        <v>93</v>
      </c>
      <c r="T7535" s="33" t="s">
        <v>45897</v>
      </c>
      <c r="U7535" s="33" t="s">
        <v>39851</v>
      </c>
      <c r="AA7535" s="33" t="s">
        <v>42843</v>
      </c>
      <c r="AB7535" s="33">
        <v>908</v>
      </c>
      <c r="AC7535" s="103">
        <v>13570</v>
      </c>
    </row>
    <row r="7536" spans="1:64" ht="13" customHeight="1" x14ac:dyDescent="0.2">
      <c r="A7536" s="33" t="s">
        <v>12303</v>
      </c>
      <c r="B7536" s="33">
        <v>55</v>
      </c>
      <c r="C7536" s="33" t="s">
        <v>13</v>
      </c>
      <c r="D7536" s="33" t="s">
        <v>30</v>
      </c>
      <c r="E7536" s="33" t="s">
        <v>12304</v>
      </c>
      <c r="F7536" s="94">
        <v>41568</v>
      </c>
      <c r="G7536" s="33" t="s">
        <v>12305</v>
      </c>
      <c r="H7536" s="33" t="s">
        <v>12306</v>
      </c>
      <c r="I7536" s="33" t="s">
        <v>281</v>
      </c>
      <c r="J7536" s="62" t="s">
        <v>12307</v>
      </c>
      <c r="K7536" s="33" t="s">
        <v>1996</v>
      </c>
      <c r="L7536" s="33" t="s">
        <v>1998</v>
      </c>
      <c r="M7536" s="1" t="s">
        <v>46414</v>
      </c>
      <c r="N7536" s="33" t="s">
        <v>350</v>
      </c>
      <c r="O7536" s="33" t="s">
        <v>12308</v>
      </c>
      <c r="P7536" s="33" t="s">
        <v>504</v>
      </c>
      <c r="Q7536" s="33" t="s">
        <v>29986</v>
      </c>
      <c r="R7536" s="39" t="s">
        <v>12309</v>
      </c>
      <c r="S7536" s="33" t="s">
        <v>901</v>
      </c>
      <c r="T7536" s="33" t="s">
        <v>350</v>
      </c>
      <c r="U7536" s="33" t="s">
        <v>26775</v>
      </c>
      <c r="AA7536" s="33" t="s">
        <v>42843</v>
      </c>
      <c r="AB7536" s="33">
        <v>909</v>
      </c>
      <c r="AC7536" s="103">
        <v>13569</v>
      </c>
    </row>
    <row r="7537" spans="1:64" ht="13" customHeight="1" x14ac:dyDescent="0.2">
      <c r="A7537" s="33" t="s">
        <v>12319</v>
      </c>
      <c r="B7537" s="33">
        <v>41</v>
      </c>
      <c r="C7537" s="33" t="s">
        <v>13</v>
      </c>
      <c r="D7537" s="33" t="s">
        <v>30</v>
      </c>
      <c r="E7537" s="33" t="s">
        <v>12320</v>
      </c>
      <c r="F7537" s="94">
        <v>41567</v>
      </c>
      <c r="G7537" s="33" t="s">
        <v>12321</v>
      </c>
      <c r="H7537" s="33" t="s">
        <v>9736</v>
      </c>
      <c r="I7537" s="33" t="s">
        <v>55</v>
      </c>
      <c r="J7537" s="62" t="s">
        <v>12322</v>
      </c>
      <c r="K7537" s="33" t="s">
        <v>4864</v>
      </c>
      <c r="L7537" s="33" t="s">
        <v>12323</v>
      </c>
      <c r="M7537" s="1" t="s">
        <v>48679</v>
      </c>
      <c r="N7537" s="33" t="s">
        <v>20</v>
      </c>
      <c r="O7537" s="33" t="s">
        <v>12324</v>
      </c>
      <c r="P7537" s="33" t="s">
        <v>22</v>
      </c>
      <c r="Q7537" s="33" t="s">
        <v>29986</v>
      </c>
      <c r="R7537" s="39" t="s">
        <v>12325</v>
      </c>
      <c r="S7537" s="33" t="s">
        <v>93</v>
      </c>
      <c r="T7537" s="33" t="s">
        <v>21</v>
      </c>
      <c r="U7537" s="33" t="s">
        <v>26689</v>
      </c>
      <c r="AA7537" s="33" t="s">
        <v>42842</v>
      </c>
      <c r="AB7537" s="33">
        <v>904</v>
      </c>
      <c r="AC7537" s="103">
        <v>13568</v>
      </c>
    </row>
    <row r="7538" spans="1:64" ht="13" customHeight="1" x14ac:dyDescent="0.2">
      <c r="A7538" s="33" t="s">
        <v>12310</v>
      </c>
      <c r="B7538" s="33">
        <v>42</v>
      </c>
      <c r="C7538" s="33" t="s">
        <v>13</v>
      </c>
      <c r="D7538" s="33" t="s">
        <v>78</v>
      </c>
      <c r="F7538" s="94">
        <v>41567</v>
      </c>
      <c r="G7538" s="33" t="s">
        <v>12311</v>
      </c>
      <c r="H7538" s="33" t="s">
        <v>12312</v>
      </c>
      <c r="I7538" s="33" t="s">
        <v>618</v>
      </c>
      <c r="J7538" s="62" t="s">
        <v>12313</v>
      </c>
      <c r="K7538" s="33" t="s">
        <v>12314</v>
      </c>
      <c r="L7538" s="33" t="s">
        <v>12315</v>
      </c>
      <c r="M7538" s="1" t="s">
        <v>48678</v>
      </c>
      <c r="N7538" s="33" t="s">
        <v>20</v>
      </c>
      <c r="O7538" s="33" t="s">
        <v>12316</v>
      </c>
      <c r="P7538" s="33" t="s">
        <v>947</v>
      </c>
      <c r="Q7538" s="33" t="s">
        <v>29986</v>
      </c>
      <c r="R7538" s="39" t="s">
        <v>12317</v>
      </c>
      <c r="S7538" s="33" t="s">
        <v>93</v>
      </c>
      <c r="T7538" s="33" t="s">
        <v>21</v>
      </c>
      <c r="U7538" s="33" t="s">
        <v>26689</v>
      </c>
      <c r="AA7538" s="33" t="s">
        <v>42843</v>
      </c>
      <c r="AB7538" s="33">
        <v>903</v>
      </c>
      <c r="AC7538" s="103">
        <v>13567</v>
      </c>
    </row>
    <row r="7539" spans="1:64" ht="13" customHeight="1" x14ac:dyDescent="0.2">
      <c r="A7539" s="33" t="s">
        <v>12326</v>
      </c>
      <c r="B7539" s="33">
        <v>53</v>
      </c>
      <c r="C7539" s="33" t="s">
        <v>13</v>
      </c>
      <c r="D7539" s="33" t="s">
        <v>30</v>
      </c>
      <c r="E7539" s="33" t="s">
        <v>12327</v>
      </c>
      <c r="F7539" s="94">
        <v>41567</v>
      </c>
      <c r="G7539" s="33" t="s">
        <v>12328</v>
      </c>
      <c r="H7539" s="33" t="s">
        <v>12329</v>
      </c>
      <c r="I7539" s="33" t="s">
        <v>38</v>
      </c>
      <c r="J7539" s="62" t="s">
        <v>12330</v>
      </c>
      <c r="K7539" s="33" t="s">
        <v>12331</v>
      </c>
      <c r="L7539" s="33" t="s">
        <v>12332</v>
      </c>
      <c r="M7539" s="1" t="s">
        <v>48680</v>
      </c>
      <c r="N7539" s="33" t="s">
        <v>20</v>
      </c>
      <c r="O7539" s="33" t="s">
        <v>12333</v>
      </c>
      <c r="P7539" s="33" t="s">
        <v>504</v>
      </c>
      <c r="Q7539" s="33" t="s">
        <v>29986</v>
      </c>
      <c r="R7539" s="39" t="s">
        <v>12334</v>
      </c>
      <c r="S7539" s="33" t="s">
        <v>509</v>
      </c>
      <c r="T7539" s="33" t="s">
        <v>21</v>
      </c>
      <c r="U7539" s="33" t="s">
        <v>42899</v>
      </c>
      <c r="AA7539" s="33" t="s">
        <v>42843</v>
      </c>
      <c r="AB7539" s="33">
        <v>905</v>
      </c>
      <c r="AC7539" s="103">
        <v>13566</v>
      </c>
    </row>
    <row r="7540" spans="1:64" ht="13" customHeight="1" x14ac:dyDescent="0.2">
      <c r="A7540" s="33" t="s">
        <v>12335</v>
      </c>
      <c r="B7540" s="33">
        <v>24</v>
      </c>
      <c r="C7540" s="33" t="s">
        <v>13</v>
      </c>
      <c r="D7540" s="33" t="s">
        <v>78</v>
      </c>
      <c r="E7540" s="33" t="s">
        <v>12336</v>
      </c>
      <c r="F7540" s="94">
        <v>41566</v>
      </c>
      <c r="G7540" s="33" t="s">
        <v>12337</v>
      </c>
      <c r="H7540" s="33" t="s">
        <v>5467</v>
      </c>
      <c r="I7540" s="33" t="s">
        <v>62</v>
      </c>
      <c r="J7540" s="62" t="s">
        <v>12338</v>
      </c>
      <c r="K7540" s="33" t="s">
        <v>1182</v>
      </c>
      <c r="L7540" s="33" t="s">
        <v>12339</v>
      </c>
      <c r="M7540" s="1" t="s">
        <v>48681</v>
      </c>
      <c r="N7540" s="33" t="s">
        <v>20</v>
      </c>
      <c r="O7540" s="33" t="s">
        <v>36736</v>
      </c>
      <c r="P7540" s="33" t="s">
        <v>947</v>
      </c>
      <c r="Q7540" s="33" t="s">
        <v>29986</v>
      </c>
      <c r="R7540" s="39" t="s">
        <v>12340</v>
      </c>
      <c r="S7540" s="33" t="s">
        <v>93</v>
      </c>
      <c r="T7540" s="33" t="s">
        <v>21</v>
      </c>
      <c r="U7540" s="33" t="s">
        <v>26689</v>
      </c>
      <c r="AA7540" s="33" t="s">
        <v>42842</v>
      </c>
      <c r="AB7540" s="33">
        <v>900</v>
      </c>
      <c r="AC7540" s="103">
        <v>13564</v>
      </c>
    </row>
    <row r="7541" spans="1:64" ht="13" customHeight="1" x14ac:dyDescent="0.2">
      <c r="A7541" s="33" t="s">
        <v>12341</v>
      </c>
      <c r="B7541" s="33">
        <v>38</v>
      </c>
      <c r="C7541" s="33" t="s">
        <v>13</v>
      </c>
      <c r="D7541" s="33" t="s">
        <v>41</v>
      </c>
      <c r="F7541" s="94">
        <v>41566</v>
      </c>
      <c r="G7541" s="33" t="s">
        <v>12342</v>
      </c>
      <c r="H7541" s="33" t="s">
        <v>12343</v>
      </c>
      <c r="I7541" s="33" t="s">
        <v>38</v>
      </c>
      <c r="J7541" s="62" t="s">
        <v>10441</v>
      </c>
      <c r="K7541" s="33" t="s">
        <v>142</v>
      </c>
      <c r="L7541" s="33" t="s">
        <v>4345</v>
      </c>
      <c r="M7541" s="1" t="s">
        <v>46425</v>
      </c>
      <c r="N7541" s="33" t="s">
        <v>20</v>
      </c>
      <c r="O7541" s="33" t="s">
        <v>12344</v>
      </c>
      <c r="P7541" s="33" t="s">
        <v>947</v>
      </c>
      <c r="Q7541" s="33" t="s">
        <v>29986</v>
      </c>
      <c r="R7541" s="39" t="s">
        <v>12345</v>
      </c>
      <c r="S7541" s="33" t="s">
        <v>93</v>
      </c>
      <c r="T7541" s="33" t="s">
        <v>350</v>
      </c>
      <c r="U7541" s="33" t="s">
        <v>42859</v>
      </c>
      <c r="AA7541" s="33" t="s">
        <v>42842</v>
      </c>
      <c r="AB7541" s="33">
        <v>901</v>
      </c>
      <c r="AC7541" s="103">
        <v>13563</v>
      </c>
    </row>
    <row r="7542" spans="1:64" ht="13" customHeight="1" x14ac:dyDescent="0.2">
      <c r="A7542" s="1" t="s">
        <v>2989</v>
      </c>
      <c r="B7542" s="33" t="s">
        <v>22</v>
      </c>
      <c r="C7542" s="33" t="s">
        <v>13</v>
      </c>
      <c r="D7542" s="1" t="s">
        <v>23</v>
      </c>
      <c r="F7542" s="94">
        <v>41566</v>
      </c>
      <c r="G7542" s="33" t="s">
        <v>12346</v>
      </c>
      <c r="H7542" s="33" t="s">
        <v>142</v>
      </c>
      <c r="I7542" s="33" t="s">
        <v>38</v>
      </c>
      <c r="J7542" s="62" t="s">
        <v>10441</v>
      </c>
      <c r="K7542" s="33" t="s">
        <v>142</v>
      </c>
      <c r="L7542" s="33" t="s">
        <v>4345</v>
      </c>
      <c r="M7542" s="1" t="s">
        <v>46425</v>
      </c>
      <c r="N7542" s="33" t="s">
        <v>20</v>
      </c>
      <c r="O7542" s="33" t="s">
        <v>12347</v>
      </c>
      <c r="P7542" s="33" t="s">
        <v>45771</v>
      </c>
      <c r="Q7542" s="33" t="s">
        <v>29986</v>
      </c>
      <c r="R7542" s="39" t="s">
        <v>12345</v>
      </c>
      <c r="S7542" s="33" t="s">
        <v>93</v>
      </c>
      <c r="T7542" s="33" t="s">
        <v>350</v>
      </c>
      <c r="U7542" s="33" t="s">
        <v>42859</v>
      </c>
      <c r="AA7542" s="33" t="s">
        <v>42842</v>
      </c>
      <c r="AB7542" s="33">
        <v>902</v>
      </c>
      <c r="AC7542" s="103">
        <v>25737</v>
      </c>
    </row>
    <row r="7543" spans="1:64" ht="13" customHeight="1" x14ac:dyDescent="0.2">
      <c r="A7543" s="33" t="s">
        <v>12358</v>
      </c>
      <c r="B7543" s="33">
        <v>25</v>
      </c>
      <c r="C7543" s="33" t="s">
        <v>13</v>
      </c>
      <c r="D7543" s="33" t="s">
        <v>30</v>
      </c>
      <c r="E7543" s="33" t="s">
        <v>12359</v>
      </c>
      <c r="F7543" s="94">
        <v>41565</v>
      </c>
      <c r="G7543" s="33" t="s">
        <v>12360</v>
      </c>
      <c r="H7543" s="33" t="s">
        <v>1628</v>
      </c>
      <c r="I7543" s="33" t="s">
        <v>38</v>
      </c>
      <c r="J7543" s="62" t="s">
        <v>1629</v>
      </c>
      <c r="K7543" s="33" t="s">
        <v>1085</v>
      </c>
      <c r="L7543" s="33" t="s">
        <v>1630</v>
      </c>
      <c r="M7543" s="1" t="s">
        <v>46866</v>
      </c>
      <c r="N7543" s="33" t="s">
        <v>20</v>
      </c>
      <c r="O7543" s="33" t="s">
        <v>12361</v>
      </c>
      <c r="P7543" s="33" t="s">
        <v>947</v>
      </c>
      <c r="Q7543" s="33" t="s">
        <v>29986</v>
      </c>
      <c r="R7543" s="39" t="s">
        <v>12362</v>
      </c>
      <c r="S7543" s="33" t="s">
        <v>509</v>
      </c>
      <c r="T7543" s="33" t="s">
        <v>21</v>
      </c>
      <c r="U7543" s="33" t="s">
        <v>26682</v>
      </c>
      <c r="AA7543" s="33" t="s">
        <v>42844</v>
      </c>
      <c r="AB7543" s="33">
        <v>898</v>
      </c>
      <c r="AC7543" s="103">
        <v>13562</v>
      </c>
    </row>
    <row r="7544" spans="1:64" ht="13" customHeight="1" x14ac:dyDescent="0.2">
      <c r="A7544" s="33" t="s">
        <v>12353</v>
      </c>
      <c r="B7544" s="33">
        <v>44</v>
      </c>
      <c r="C7544" s="33" t="s">
        <v>13</v>
      </c>
      <c r="D7544" s="33" t="s">
        <v>41</v>
      </c>
      <c r="F7544" s="94">
        <v>41565</v>
      </c>
      <c r="G7544" s="33" t="s">
        <v>12354</v>
      </c>
      <c r="H7544" s="33" t="s">
        <v>80</v>
      </c>
      <c r="I7544" s="33" t="s">
        <v>37</v>
      </c>
      <c r="J7544" s="62" t="s">
        <v>12355</v>
      </c>
      <c r="K7544" s="33" t="s">
        <v>81</v>
      </c>
      <c r="L7544" s="33" t="s">
        <v>82</v>
      </c>
      <c r="M7544" s="1" t="s">
        <v>46250</v>
      </c>
      <c r="N7544" s="33" t="s">
        <v>20</v>
      </c>
      <c r="O7544" s="33" t="s">
        <v>12356</v>
      </c>
      <c r="P7544" s="33" t="s">
        <v>45771</v>
      </c>
      <c r="Q7544" s="33" t="s">
        <v>29986</v>
      </c>
      <c r="R7544" s="39" t="s">
        <v>12357</v>
      </c>
      <c r="S7544" s="33" t="s">
        <v>93</v>
      </c>
      <c r="T7544" s="33" t="s">
        <v>21</v>
      </c>
      <c r="U7544" s="33" t="s">
        <v>26682</v>
      </c>
      <c r="AA7544" s="33" t="s">
        <v>42842</v>
      </c>
      <c r="AB7544" s="33">
        <v>897</v>
      </c>
      <c r="AC7544" s="103">
        <v>13560</v>
      </c>
    </row>
    <row r="7545" spans="1:64" ht="13" customHeight="1" x14ac:dyDescent="0.2">
      <c r="A7545" s="33" t="s">
        <v>12348</v>
      </c>
      <c r="B7545" s="33">
        <v>33</v>
      </c>
      <c r="C7545" s="33" t="s">
        <v>13</v>
      </c>
      <c r="D7545" s="33" t="s">
        <v>78</v>
      </c>
      <c r="F7545" s="94">
        <v>41565</v>
      </c>
      <c r="G7545" s="33" t="s">
        <v>12349</v>
      </c>
      <c r="H7545" s="33" t="s">
        <v>44</v>
      </c>
      <c r="I7545" s="33" t="s">
        <v>25</v>
      </c>
      <c r="J7545" s="62" t="s">
        <v>12350</v>
      </c>
      <c r="K7545" s="33" t="s">
        <v>2391</v>
      </c>
      <c r="L7545" s="33" t="s">
        <v>10043</v>
      </c>
      <c r="M7545" s="1" t="s">
        <v>46746</v>
      </c>
      <c r="N7545" s="33" t="s">
        <v>20</v>
      </c>
      <c r="O7545" s="33" t="s">
        <v>12351</v>
      </c>
      <c r="P7545" s="33" t="s">
        <v>504</v>
      </c>
      <c r="Q7545" s="33" t="s">
        <v>29986</v>
      </c>
      <c r="R7545" s="39" t="s">
        <v>12352</v>
      </c>
      <c r="S7545" s="33" t="s">
        <v>93</v>
      </c>
      <c r="T7545" s="33" t="s">
        <v>350</v>
      </c>
      <c r="U7545" s="33" t="s">
        <v>42859</v>
      </c>
      <c r="AA7545" s="33" t="s">
        <v>42844</v>
      </c>
      <c r="AB7545" s="33">
        <v>899</v>
      </c>
      <c r="AC7545" s="103">
        <v>13561</v>
      </c>
    </row>
    <row r="7546" spans="1:64" ht="13" customHeight="1" x14ac:dyDescent="0.2">
      <c r="A7546" s="33" t="s">
        <v>12369</v>
      </c>
      <c r="B7546" s="33">
        <v>31</v>
      </c>
      <c r="C7546" s="33" t="s">
        <v>13</v>
      </c>
      <c r="D7546" s="33" t="s">
        <v>30</v>
      </c>
      <c r="E7546" s="33" t="s">
        <v>12370</v>
      </c>
      <c r="F7546" s="94">
        <v>41564</v>
      </c>
      <c r="G7546" s="33" t="s">
        <v>12371</v>
      </c>
      <c r="H7546" s="33" t="s">
        <v>2141</v>
      </c>
      <c r="I7546" s="33" t="s">
        <v>55</v>
      </c>
      <c r="J7546" s="62" t="s">
        <v>12372</v>
      </c>
      <c r="K7546" s="33" t="s">
        <v>2143</v>
      </c>
      <c r="L7546" s="33" t="s">
        <v>12709</v>
      </c>
      <c r="M7546" s="1" t="s">
        <v>47411</v>
      </c>
      <c r="N7546" s="33" t="s">
        <v>20</v>
      </c>
      <c r="O7546" s="33" t="s">
        <v>12373</v>
      </c>
      <c r="P7546" s="33" t="s">
        <v>504</v>
      </c>
      <c r="Q7546" s="33" t="s">
        <v>29986</v>
      </c>
      <c r="R7546" s="39" t="s">
        <v>12374</v>
      </c>
      <c r="S7546" s="33" t="s">
        <v>93</v>
      </c>
      <c r="T7546" s="33" t="s">
        <v>21</v>
      </c>
      <c r="U7546" s="33" t="s">
        <v>26689</v>
      </c>
      <c r="AA7546" s="33" t="s">
        <v>42842</v>
      </c>
      <c r="AB7546" s="33">
        <v>895</v>
      </c>
      <c r="AC7546" s="103">
        <v>13558</v>
      </c>
    </row>
    <row r="7547" spans="1:64" ht="13" customHeight="1" x14ac:dyDescent="0.2">
      <c r="A7547" s="60" t="s">
        <v>42491</v>
      </c>
      <c r="B7547" s="87">
        <v>36</v>
      </c>
      <c r="C7547" s="10" t="s">
        <v>13</v>
      </c>
      <c r="D7547" s="10" t="s">
        <v>41</v>
      </c>
      <c r="E7547" s="10"/>
      <c r="F7547" s="94">
        <v>41564</v>
      </c>
      <c r="G7547" s="10" t="s">
        <v>42492</v>
      </c>
      <c r="H7547" s="10" t="s">
        <v>196</v>
      </c>
      <c r="I7547" s="10" t="s">
        <v>197</v>
      </c>
      <c r="J7547" s="62">
        <v>46224</v>
      </c>
      <c r="K7547" s="10" t="s">
        <v>389</v>
      </c>
      <c r="L7547" s="10" t="s">
        <v>12366</v>
      </c>
      <c r="M7547" s="1" t="s">
        <v>48682</v>
      </c>
      <c r="N7547" s="10" t="s">
        <v>20</v>
      </c>
      <c r="O7547" s="10" t="s">
        <v>12367</v>
      </c>
      <c r="P7547" s="10" t="s">
        <v>45771</v>
      </c>
      <c r="Q7547" s="10" t="s">
        <v>29986</v>
      </c>
      <c r="R7547" s="59" t="s">
        <v>12368</v>
      </c>
      <c r="S7547" s="10" t="s">
        <v>93</v>
      </c>
      <c r="T7547" s="10" t="s">
        <v>21</v>
      </c>
      <c r="U7547" s="33" t="s">
        <v>26689</v>
      </c>
      <c r="V7547" s="10"/>
      <c r="W7547" s="10"/>
      <c r="X7547" s="10"/>
      <c r="Y7547" s="77"/>
      <c r="Z7547" s="51"/>
      <c r="AA7547" s="51" t="s">
        <v>42844</v>
      </c>
      <c r="AB7547" s="33">
        <v>894</v>
      </c>
      <c r="AC7547" s="103">
        <v>13557</v>
      </c>
      <c r="AG7547" s="51"/>
      <c r="AK7547" s="51"/>
      <c r="AL7547" s="51"/>
      <c r="AM7547" s="51"/>
      <c r="AN7547" s="51"/>
      <c r="AO7547" s="51"/>
      <c r="AP7547" s="51"/>
      <c r="AQ7547" s="51"/>
      <c r="AR7547" s="51"/>
      <c r="AS7547" s="51"/>
      <c r="AT7547" s="51"/>
      <c r="AU7547" s="51"/>
      <c r="AV7547" s="51"/>
      <c r="AW7547" s="51"/>
      <c r="AX7547" s="51"/>
      <c r="AY7547" s="51"/>
      <c r="AZ7547" s="51"/>
      <c r="BA7547" s="51"/>
      <c r="BB7547" s="51"/>
      <c r="BC7547" s="51"/>
      <c r="BD7547" s="51"/>
      <c r="BE7547" s="51"/>
      <c r="BF7547" s="51"/>
      <c r="BG7547" s="51"/>
      <c r="BH7547" s="51"/>
      <c r="BI7547" s="51"/>
      <c r="BJ7547" s="51"/>
      <c r="BK7547" s="51"/>
      <c r="BL7547" s="51"/>
    </row>
    <row r="7548" spans="1:64" ht="13" customHeight="1" x14ac:dyDescent="0.2">
      <c r="A7548" s="33" t="s">
        <v>12363</v>
      </c>
      <c r="B7548" s="33">
        <v>40</v>
      </c>
      <c r="C7548" s="33" t="s">
        <v>13</v>
      </c>
      <c r="D7548" s="33" t="s">
        <v>78</v>
      </c>
      <c r="F7548" s="94">
        <v>41564</v>
      </c>
      <c r="G7548" s="33" t="s">
        <v>12364</v>
      </c>
      <c r="H7548" s="33" t="s">
        <v>1483</v>
      </c>
      <c r="I7548" s="33" t="s">
        <v>45</v>
      </c>
      <c r="J7548" s="62" t="s">
        <v>10999</v>
      </c>
      <c r="K7548" s="33" t="s">
        <v>4310</v>
      </c>
      <c r="L7548" s="33" t="s">
        <v>2544</v>
      </c>
      <c r="M7548" s="1" t="s">
        <v>46137</v>
      </c>
      <c r="N7548" s="33" t="s">
        <v>20</v>
      </c>
      <c r="O7548" s="33" t="s">
        <v>36737</v>
      </c>
      <c r="P7548" s="33" t="s">
        <v>504</v>
      </c>
      <c r="Q7548" s="33" t="s">
        <v>29986</v>
      </c>
      <c r="R7548" s="39" t="s">
        <v>12365</v>
      </c>
      <c r="S7548" s="33" t="s">
        <v>93</v>
      </c>
      <c r="T7548" s="33" t="s">
        <v>350</v>
      </c>
      <c r="U7548" s="33" t="s">
        <v>42859</v>
      </c>
      <c r="AA7548" s="33" t="s">
        <v>42842</v>
      </c>
      <c r="AB7548" s="33">
        <v>896</v>
      </c>
      <c r="AC7548" s="103">
        <v>13556</v>
      </c>
    </row>
    <row r="7549" spans="1:64" ht="13" customHeight="1" x14ac:dyDescent="0.2">
      <c r="A7549" s="33" t="s">
        <v>12375</v>
      </c>
      <c r="B7549" s="33">
        <v>22</v>
      </c>
      <c r="C7549" s="33" t="s">
        <v>13</v>
      </c>
      <c r="D7549" s="33" t="s">
        <v>41</v>
      </c>
      <c r="F7549" s="94">
        <v>41563</v>
      </c>
      <c r="G7549" s="33" t="s">
        <v>22122</v>
      </c>
      <c r="H7549" s="33" t="s">
        <v>12376</v>
      </c>
      <c r="I7549" s="33" t="s">
        <v>281</v>
      </c>
      <c r="J7549" s="62" t="s">
        <v>12377</v>
      </c>
      <c r="K7549" s="33" t="s">
        <v>12378</v>
      </c>
      <c r="L7549" s="33" t="s">
        <v>12379</v>
      </c>
      <c r="M7549" s="1" t="s">
        <v>48683</v>
      </c>
      <c r="N7549" s="33" t="s">
        <v>20</v>
      </c>
      <c r="O7549" s="33" t="s">
        <v>12380</v>
      </c>
      <c r="P7549" s="33" t="s">
        <v>504</v>
      </c>
      <c r="Q7549" s="33" t="s">
        <v>29986</v>
      </c>
      <c r="R7549" s="39" t="s">
        <v>12381</v>
      </c>
      <c r="S7549" s="33" t="s">
        <v>93</v>
      </c>
      <c r="T7549" s="33" t="s">
        <v>21</v>
      </c>
      <c r="U7549" s="33" t="s">
        <v>26689</v>
      </c>
      <c r="AA7549" s="33" t="s">
        <v>42843</v>
      </c>
      <c r="AB7549" s="33">
        <v>892</v>
      </c>
      <c r="AC7549" s="103">
        <v>13555</v>
      </c>
    </row>
    <row r="7550" spans="1:64" ht="13" customHeight="1" x14ac:dyDescent="0.2">
      <c r="A7550" s="33" t="s">
        <v>12382</v>
      </c>
      <c r="B7550" s="33">
        <v>35</v>
      </c>
      <c r="C7550" s="33" t="s">
        <v>13</v>
      </c>
      <c r="D7550" s="33" t="s">
        <v>30</v>
      </c>
      <c r="E7550" s="33" t="s">
        <v>12383</v>
      </c>
      <c r="F7550" s="94">
        <v>41563</v>
      </c>
      <c r="G7550" s="33" t="s">
        <v>12384</v>
      </c>
      <c r="H7550" s="33" t="s">
        <v>6546</v>
      </c>
      <c r="I7550" s="33" t="s">
        <v>336</v>
      </c>
      <c r="J7550" s="62" t="s">
        <v>12385</v>
      </c>
      <c r="K7550" s="33" t="s">
        <v>12386</v>
      </c>
      <c r="L7550" s="33" t="s">
        <v>12387</v>
      </c>
      <c r="M7550" s="1" t="s">
        <v>48684</v>
      </c>
      <c r="N7550" s="33" t="s">
        <v>20</v>
      </c>
      <c r="O7550" s="33" t="s">
        <v>12388</v>
      </c>
      <c r="P7550" s="33" t="s">
        <v>45771</v>
      </c>
      <c r="Q7550" s="33" t="s">
        <v>29986</v>
      </c>
      <c r="R7550" s="39" t="s">
        <v>12389</v>
      </c>
      <c r="S7550" s="33" t="s">
        <v>509</v>
      </c>
      <c r="T7550" s="33" t="s">
        <v>21</v>
      </c>
      <c r="U7550" s="33" t="s">
        <v>26689</v>
      </c>
      <c r="AA7550" s="33" t="s">
        <v>42843</v>
      </c>
      <c r="AB7550" s="33">
        <v>893</v>
      </c>
      <c r="AC7550" s="103">
        <v>13554</v>
      </c>
    </row>
    <row r="7551" spans="1:64" ht="13" customHeight="1" x14ac:dyDescent="0.2">
      <c r="A7551" s="33" t="s">
        <v>12396</v>
      </c>
      <c r="B7551" s="91">
        <v>32</v>
      </c>
      <c r="C7551" s="33" t="s">
        <v>13</v>
      </c>
      <c r="D7551" s="33" t="s">
        <v>78</v>
      </c>
      <c r="E7551" s="33" t="s">
        <v>12397</v>
      </c>
      <c r="F7551" s="94">
        <v>41562</v>
      </c>
      <c r="G7551" s="33" t="s">
        <v>12398</v>
      </c>
      <c r="H7551" s="33" t="s">
        <v>1113</v>
      </c>
      <c r="I7551" s="33" t="s">
        <v>297</v>
      </c>
      <c r="J7551" s="62">
        <v>38114</v>
      </c>
      <c r="K7551" s="33" t="s">
        <v>1114</v>
      </c>
      <c r="L7551" s="33" t="s">
        <v>1115</v>
      </c>
      <c r="M7551" s="1" t="s">
        <v>46341</v>
      </c>
      <c r="N7551" s="33" t="s">
        <v>19153</v>
      </c>
      <c r="O7551" s="33" t="s">
        <v>12399</v>
      </c>
      <c r="P7551" s="33" t="s">
        <v>22</v>
      </c>
      <c r="Q7551" s="33" t="s">
        <v>29986</v>
      </c>
      <c r="R7551" s="39" t="str">
        <f>HYPERLINK("http://www.myfoxmemphis.com/story/24329596/medical-examiner-rules-cause-of-death-aaron-dumas","http://www.myfoxmemphis.com/story/24329596/medical-examiner-rules-cause-of-death-aaron-dumas")</f>
        <v>http://www.myfoxmemphis.com/story/24329596/medical-examiner-rules-cause-of-death-aaron-dumas</v>
      </c>
      <c r="S7551" s="33" t="s">
        <v>93</v>
      </c>
      <c r="T7551" s="33" t="s">
        <v>21</v>
      </c>
      <c r="U7551" s="33" t="s">
        <v>26689</v>
      </c>
      <c r="AA7551" s="33" t="s">
        <v>42842</v>
      </c>
      <c r="AB7551" s="33">
        <v>889</v>
      </c>
      <c r="AC7551" s="103">
        <v>13548</v>
      </c>
    </row>
    <row r="7552" spans="1:64" ht="13" customHeight="1" x14ac:dyDescent="0.2">
      <c r="A7552" s="33" t="s">
        <v>12400</v>
      </c>
      <c r="B7552" s="33">
        <v>58</v>
      </c>
      <c r="C7552" s="33" t="s">
        <v>13</v>
      </c>
      <c r="D7552" s="33" t="s">
        <v>30</v>
      </c>
      <c r="E7552" s="33" t="s">
        <v>12401</v>
      </c>
      <c r="F7552" s="94">
        <v>41562</v>
      </c>
      <c r="G7552" s="33" t="s">
        <v>12402</v>
      </c>
      <c r="H7552" s="33" t="s">
        <v>427</v>
      </c>
      <c r="I7552" s="33" t="s">
        <v>18</v>
      </c>
      <c r="J7552" s="62" t="s">
        <v>12403</v>
      </c>
      <c r="K7552" s="33" t="s">
        <v>5418</v>
      </c>
      <c r="L7552" s="33" t="s">
        <v>428</v>
      </c>
      <c r="M7552" s="1" t="s">
        <v>46120</v>
      </c>
      <c r="N7552" s="33" t="s">
        <v>20</v>
      </c>
      <c r="O7552" s="33" t="s">
        <v>12404</v>
      </c>
      <c r="P7552" s="33" t="s">
        <v>504</v>
      </c>
      <c r="Q7552" s="33" t="s">
        <v>29986</v>
      </c>
      <c r="R7552" s="39" t="s">
        <v>12405</v>
      </c>
      <c r="S7552" s="33" t="s">
        <v>901</v>
      </c>
      <c r="T7552" s="33" t="s">
        <v>21</v>
      </c>
      <c r="U7552" s="33" t="s">
        <v>26682</v>
      </c>
      <c r="AA7552" s="33" t="s">
        <v>42844</v>
      </c>
      <c r="AB7552" s="33">
        <v>890</v>
      </c>
      <c r="AC7552" s="103">
        <v>13547</v>
      </c>
    </row>
    <row r="7553" spans="1:64" ht="13" customHeight="1" x14ac:dyDescent="0.2">
      <c r="A7553" s="33" t="s">
        <v>12390</v>
      </c>
      <c r="B7553" s="91">
        <v>26</v>
      </c>
      <c r="C7553" s="33" t="s">
        <v>13</v>
      </c>
      <c r="D7553" s="33" t="s">
        <v>78</v>
      </c>
      <c r="E7553" s="33" t="s">
        <v>12391</v>
      </c>
      <c r="F7553" s="94">
        <v>41562</v>
      </c>
      <c r="G7553" s="33" t="s">
        <v>12392</v>
      </c>
      <c r="H7553" s="33" t="s">
        <v>12393</v>
      </c>
      <c r="I7553" s="33" t="s">
        <v>87</v>
      </c>
      <c r="J7553" s="62">
        <v>36027</v>
      </c>
      <c r="K7553" s="33" t="s">
        <v>12394</v>
      </c>
      <c r="L7553" s="33" t="s">
        <v>12395</v>
      </c>
      <c r="M7553" s="1" t="s">
        <v>48685</v>
      </c>
      <c r="N7553" s="33" t="s">
        <v>20</v>
      </c>
      <c r="O7553" s="33" t="s">
        <v>19135</v>
      </c>
      <c r="P7553" s="33" t="s">
        <v>504</v>
      </c>
      <c r="Q7553" s="33" t="s">
        <v>29986</v>
      </c>
      <c r="R7553" s="39" t="s">
        <v>19136</v>
      </c>
      <c r="S7553" s="33" t="s">
        <v>93</v>
      </c>
      <c r="T7553" s="33" t="s">
        <v>350</v>
      </c>
      <c r="U7553" s="33" t="s">
        <v>42859</v>
      </c>
      <c r="AA7553" s="33" t="s">
        <v>42843</v>
      </c>
      <c r="AB7553" s="33">
        <v>891</v>
      </c>
      <c r="AC7553" s="103">
        <v>13546</v>
      </c>
    </row>
    <row r="7554" spans="1:64" ht="13" customHeight="1" x14ac:dyDescent="0.2">
      <c r="A7554" s="33" t="s">
        <v>12417</v>
      </c>
      <c r="B7554" s="33">
        <v>22</v>
      </c>
      <c r="C7554" s="33" t="s">
        <v>13</v>
      </c>
      <c r="D7554" s="33" t="s">
        <v>30</v>
      </c>
      <c r="E7554" s="33" t="s">
        <v>12418</v>
      </c>
      <c r="F7554" s="94">
        <v>41561</v>
      </c>
      <c r="G7554" s="33" t="s">
        <v>12419</v>
      </c>
      <c r="H7554" s="33" t="s">
        <v>12420</v>
      </c>
      <c r="I7554" s="33" t="s">
        <v>131</v>
      </c>
      <c r="J7554" s="62" t="s">
        <v>12421</v>
      </c>
      <c r="K7554" s="33" t="s">
        <v>12422</v>
      </c>
      <c r="L7554" s="33" t="s">
        <v>12423</v>
      </c>
      <c r="M7554" s="1" t="s">
        <v>46956</v>
      </c>
      <c r="N7554" s="33" t="s">
        <v>20</v>
      </c>
      <c r="O7554" s="33" t="s">
        <v>12424</v>
      </c>
      <c r="P7554" s="33" t="s">
        <v>22</v>
      </c>
      <c r="Q7554" s="33" t="s">
        <v>29986</v>
      </c>
      <c r="R7554" s="39" t="s">
        <v>12425</v>
      </c>
      <c r="S7554" s="33" t="s">
        <v>509</v>
      </c>
      <c r="T7554" s="33" t="s">
        <v>21</v>
      </c>
      <c r="U7554" s="33" t="s">
        <v>26689</v>
      </c>
      <c r="AA7554" s="33" t="s">
        <v>42844</v>
      </c>
      <c r="AB7554" s="33">
        <v>885</v>
      </c>
      <c r="AC7554" s="103">
        <v>13543</v>
      </c>
    </row>
    <row r="7555" spans="1:64" ht="13" customHeight="1" x14ac:dyDescent="0.2">
      <c r="A7555" s="60" t="s">
        <v>42678</v>
      </c>
      <c r="B7555" s="87">
        <v>24</v>
      </c>
      <c r="C7555" s="10" t="s">
        <v>13</v>
      </c>
      <c r="D7555" s="10" t="s">
        <v>30</v>
      </c>
      <c r="E7555" s="59" t="s">
        <v>42679</v>
      </c>
      <c r="F7555" s="94">
        <v>41561</v>
      </c>
      <c r="G7555" s="10" t="s">
        <v>42680</v>
      </c>
      <c r="H7555" s="10" t="s">
        <v>232</v>
      </c>
      <c r="I7555" s="10" t="s">
        <v>25</v>
      </c>
      <c r="J7555" s="62">
        <v>29624</v>
      </c>
      <c r="K7555" s="10" t="s">
        <v>232</v>
      </c>
      <c r="L7555" s="10" t="s">
        <v>5213</v>
      </c>
      <c r="M7555" s="1" t="s">
        <v>46086</v>
      </c>
      <c r="N7555" s="10" t="s">
        <v>20</v>
      </c>
      <c r="O7555" s="10" t="s">
        <v>12406</v>
      </c>
      <c r="P7555" s="10" t="s">
        <v>504</v>
      </c>
      <c r="Q7555" s="10" t="s">
        <v>29986</v>
      </c>
      <c r="R7555" s="59" t="s">
        <v>12407</v>
      </c>
      <c r="S7555" s="10" t="s">
        <v>93</v>
      </c>
      <c r="T7555" s="10" t="s">
        <v>21</v>
      </c>
      <c r="U7555" s="10" t="s">
        <v>27706</v>
      </c>
      <c r="V7555" s="10"/>
      <c r="W7555" s="10"/>
      <c r="X7555" s="10"/>
      <c r="Y7555" s="77"/>
      <c r="Z7555" s="51"/>
      <c r="AA7555" s="51" t="s">
        <v>42844</v>
      </c>
      <c r="AB7555" s="33">
        <v>888</v>
      </c>
      <c r="AC7555" s="104">
        <v>13541</v>
      </c>
      <c r="AG7555" s="51"/>
      <c r="AK7555" s="51"/>
      <c r="AL7555" s="51"/>
      <c r="AM7555" s="51"/>
      <c r="AN7555" s="51"/>
      <c r="AO7555" s="51"/>
      <c r="AP7555" s="51"/>
      <c r="AQ7555" s="51"/>
      <c r="AR7555" s="51"/>
      <c r="AS7555" s="51"/>
      <c r="AT7555" s="51"/>
      <c r="AU7555" s="51"/>
      <c r="AV7555" s="51"/>
      <c r="AW7555" s="51"/>
      <c r="AX7555" s="51"/>
      <c r="AY7555" s="51"/>
      <c r="AZ7555" s="51"/>
      <c r="BA7555" s="51"/>
      <c r="BB7555" s="51"/>
      <c r="BC7555" s="51"/>
      <c r="BD7555" s="51"/>
      <c r="BE7555" s="51"/>
      <c r="BF7555" s="51"/>
      <c r="BG7555" s="51"/>
      <c r="BH7555" s="51"/>
      <c r="BI7555" s="51"/>
      <c r="BJ7555" s="51"/>
      <c r="BK7555" s="51"/>
      <c r="BL7555" s="51"/>
    </row>
    <row r="7556" spans="1:64" ht="13" customHeight="1" x14ac:dyDescent="0.2">
      <c r="A7556" s="60" t="s">
        <v>42412</v>
      </c>
      <c r="B7556" s="87">
        <v>39</v>
      </c>
      <c r="C7556" s="10" t="s">
        <v>13</v>
      </c>
      <c r="D7556" s="10" t="s">
        <v>30</v>
      </c>
      <c r="E7556" s="59" t="s">
        <v>42413</v>
      </c>
      <c r="F7556" s="94">
        <v>41561</v>
      </c>
      <c r="G7556" s="10" t="s">
        <v>42414</v>
      </c>
      <c r="H7556" s="10" t="s">
        <v>42415</v>
      </c>
      <c r="I7556" s="10" t="s">
        <v>62</v>
      </c>
      <c r="J7556" s="62">
        <v>45424</v>
      </c>
      <c r="K7556" s="10" t="s">
        <v>992</v>
      </c>
      <c r="L7556" s="10" t="s">
        <v>42416</v>
      </c>
      <c r="M7556" s="1" t="s">
        <v>48686</v>
      </c>
      <c r="N7556" s="10" t="s">
        <v>20</v>
      </c>
      <c r="O7556" s="10" t="s">
        <v>42417</v>
      </c>
      <c r="P7556" s="10" t="s">
        <v>42395</v>
      </c>
      <c r="Q7556" s="10" t="s">
        <v>29986</v>
      </c>
      <c r="R7556" s="59" t="s">
        <v>42418</v>
      </c>
      <c r="S7556" s="10" t="s">
        <v>509</v>
      </c>
      <c r="T7556" s="10" t="s">
        <v>21</v>
      </c>
      <c r="U7556" s="10" t="s">
        <v>26689</v>
      </c>
      <c r="V7556" s="10"/>
      <c r="W7556" s="10"/>
      <c r="X7556" s="63"/>
      <c r="Y7556" s="77"/>
      <c r="Z7556" s="51"/>
      <c r="AA7556" s="51" t="s">
        <v>42844</v>
      </c>
      <c r="AB7556" s="33">
        <v>886</v>
      </c>
      <c r="AC7556" s="103">
        <v>13540</v>
      </c>
      <c r="AG7556" s="51"/>
      <c r="AK7556" s="51"/>
      <c r="AL7556" s="51"/>
      <c r="AM7556" s="51"/>
      <c r="AN7556" s="51"/>
      <c r="AO7556" s="51"/>
      <c r="AP7556" s="51"/>
      <c r="AQ7556" s="51"/>
      <c r="AR7556" s="51"/>
      <c r="AS7556" s="51"/>
      <c r="AT7556" s="51"/>
      <c r="AU7556" s="51"/>
      <c r="AV7556" s="51"/>
      <c r="AW7556" s="51"/>
      <c r="AX7556" s="51"/>
      <c r="AY7556" s="51"/>
      <c r="AZ7556" s="51"/>
      <c r="BA7556" s="51"/>
      <c r="BB7556" s="51"/>
      <c r="BC7556" s="51"/>
      <c r="BD7556" s="51"/>
      <c r="BE7556" s="51"/>
      <c r="BF7556" s="51"/>
      <c r="BG7556" s="51"/>
      <c r="BH7556" s="51"/>
      <c r="BI7556" s="51"/>
      <c r="BJ7556" s="51"/>
      <c r="BK7556" s="51"/>
      <c r="BL7556" s="51"/>
    </row>
    <row r="7557" spans="1:64" ht="13" customHeight="1" x14ac:dyDescent="0.2">
      <c r="A7557" s="33" t="s">
        <v>12408</v>
      </c>
      <c r="B7557" s="33">
        <v>83</v>
      </c>
      <c r="C7557" s="33" t="s">
        <v>13</v>
      </c>
      <c r="D7557" s="33" t="s">
        <v>30</v>
      </c>
      <c r="E7557" s="33" t="s">
        <v>12409</v>
      </c>
      <c r="F7557" s="94">
        <v>41561</v>
      </c>
      <c r="G7557" s="33" t="s">
        <v>12410</v>
      </c>
      <c r="H7557" s="33" t="s">
        <v>12411</v>
      </c>
      <c r="I7557" s="33" t="s">
        <v>87</v>
      </c>
      <c r="J7557" s="62" t="s">
        <v>12412</v>
      </c>
      <c r="K7557" s="33" t="s">
        <v>12413</v>
      </c>
      <c r="L7557" s="33" t="s">
        <v>12414</v>
      </c>
      <c r="M7557" s="1" t="s">
        <v>46364</v>
      </c>
      <c r="N7557" s="33" t="s">
        <v>20</v>
      </c>
      <c r="O7557" s="33" t="s">
        <v>12415</v>
      </c>
      <c r="P7557" s="33" t="s">
        <v>504</v>
      </c>
      <c r="Q7557" s="33" t="s">
        <v>29986</v>
      </c>
      <c r="R7557" s="39" t="s">
        <v>12416</v>
      </c>
      <c r="S7557" s="33" t="s">
        <v>509</v>
      </c>
      <c r="T7557" s="33" t="s">
        <v>21</v>
      </c>
      <c r="U7557" s="33" t="s">
        <v>26689</v>
      </c>
      <c r="AA7557" s="33" t="s">
        <v>42843</v>
      </c>
      <c r="AB7557" s="33">
        <v>884</v>
      </c>
      <c r="AC7557" s="103">
        <v>13542</v>
      </c>
    </row>
    <row r="7558" spans="1:64" ht="13" customHeight="1" x14ac:dyDescent="0.2">
      <c r="A7558" s="33" t="s">
        <v>12426</v>
      </c>
      <c r="B7558" s="33">
        <v>16</v>
      </c>
      <c r="C7558" s="33" t="s">
        <v>13</v>
      </c>
      <c r="D7558" s="33" t="s">
        <v>78</v>
      </c>
      <c r="E7558" s="33" t="s">
        <v>12427</v>
      </c>
      <c r="F7558" s="94">
        <v>41560</v>
      </c>
      <c r="G7558" s="33" t="s">
        <v>12428</v>
      </c>
      <c r="H7558" s="33" t="s">
        <v>5458</v>
      </c>
      <c r="I7558" s="33" t="s">
        <v>337</v>
      </c>
      <c r="J7558" s="62" t="s">
        <v>5864</v>
      </c>
      <c r="K7558" s="33" t="s">
        <v>2894</v>
      </c>
      <c r="L7558" s="33" t="s">
        <v>5460</v>
      </c>
      <c r="M7558" s="1" t="s">
        <v>46204</v>
      </c>
      <c r="N7558" s="33" t="s">
        <v>20</v>
      </c>
      <c r="O7558" s="33" t="s">
        <v>12429</v>
      </c>
      <c r="P7558" s="33" t="s">
        <v>504</v>
      </c>
      <c r="Q7558" s="33" t="s">
        <v>29986</v>
      </c>
      <c r="R7558" s="39" t="s">
        <v>12430</v>
      </c>
      <c r="S7558" s="33" t="s">
        <v>93</v>
      </c>
      <c r="T7558" s="33" t="s">
        <v>21</v>
      </c>
      <c r="U7558" s="33" t="s">
        <v>26689</v>
      </c>
      <c r="AA7558" s="33" t="s">
        <v>42844</v>
      </c>
      <c r="AB7558" s="33">
        <v>879</v>
      </c>
      <c r="AC7558" s="103">
        <v>13537</v>
      </c>
    </row>
    <row r="7559" spans="1:64" ht="13" customHeight="1" x14ac:dyDescent="0.2">
      <c r="A7559" s="33" t="s">
        <v>12459</v>
      </c>
      <c r="B7559" s="91">
        <v>45</v>
      </c>
      <c r="C7559" s="33" t="s">
        <v>102</v>
      </c>
      <c r="D7559" s="33" t="s">
        <v>30</v>
      </c>
      <c r="F7559" s="94">
        <v>41560</v>
      </c>
      <c r="G7559" s="33" t="s">
        <v>12460</v>
      </c>
      <c r="H7559" s="33" t="s">
        <v>12461</v>
      </c>
      <c r="I7559" s="33" t="s">
        <v>249</v>
      </c>
      <c r="J7559" s="62" t="s">
        <v>12462</v>
      </c>
      <c r="K7559" s="33" t="s">
        <v>5718</v>
      </c>
      <c r="L7559" s="33" t="s">
        <v>12463</v>
      </c>
      <c r="M7559" s="1" t="s">
        <v>46045</v>
      </c>
      <c r="N7559" s="33" t="s">
        <v>20</v>
      </c>
      <c r="O7559" s="33" t="s">
        <v>12464</v>
      </c>
      <c r="P7559" s="33" t="s">
        <v>22</v>
      </c>
      <c r="Q7559" s="33" t="s">
        <v>29986</v>
      </c>
      <c r="R7559" s="39" t="s">
        <v>12465</v>
      </c>
      <c r="S7559" s="33" t="s">
        <v>509</v>
      </c>
      <c r="T7559" s="33" t="s">
        <v>21</v>
      </c>
      <c r="U7559" s="33" t="s">
        <v>26689</v>
      </c>
      <c r="AA7559" s="33" t="s">
        <v>42844</v>
      </c>
      <c r="AB7559" s="33">
        <v>878</v>
      </c>
      <c r="AC7559" s="103">
        <v>13532</v>
      </c>
    </row>
    <row r="7560" spans="1:64" ht="13" customHeight="1" x14ac:dyDescent="0.2">
      <c r="A7560" s="33" t="s">
        <v>12431</v>
      </c>
      <c r="B7560" s="33">
        <v>32</v>
      </c>
      <c r="C7560" s="33" t="s">
        <v>13</v>
      </c>
      <c r="D7560" s="33" t="s">
        <v>78</v>
      </c>
      <c r="E7560" s="33" t="s">
        <v>12432</v>
      </c>
      <c r="F7560" s="94">
        <v>41560</v>
      </c>
      <c r="G7560" s="33" t="s">
        <v>12433</v>
      </c>
      <c r="H7560" s="33" t="s">
        <v>12434</v>
      </c>
      <c r="I7560" s="33" t="s">
        <v>62</v>
      </c>
      <c r="J7560" s="62" t="s">
        <v>12435</v>
      </c>
      <c r="K7560" s="33" t="s">
        <v>12434</v>
      </c>
      <c r="L7560" s="33" t="s">
        <v>12436</v>
      </c>
      <c r="M7560" s="1" t="s">
        <v>48687</v>
      </c>
      <c r="N7560" s="33" t="s">
        <v>362</v>
      </c>
      <c r="O7560" s="33" t="s">
        <v>12437</v>
      </c>
      <c r="P7560" s="33" t="s">
        <v>947</v>
      </c>
      <c r="Q7560" s="33" t="s">
        <v>29986</v>
      </c>
      <c r="R7560" s="39" t="s">
        <v>12438</v>
      </c>
      <c r="S7560" s="33" t="s">
        <v>93</v>
      </c>
      <c r="T7560" s="33" t="s">
        <v>45897</v>
      </c>
      <c r="U7560" s="51" t="s">
        <v>49804</v>
      </c>
      <c r="AA7560" s="33" t="s">
        <v>42844</v>
      </c>
      <c r="AB7560" s="33">
        <v>881</v>
      </c>
      <c r="AC7560" s="103">
        <v>13538</v>
      </c>
    </row>
    <row r="7561" spans="1:64" ht="13" customHeight="1" x14ac:dyDescent="0.2">
      <c r="A7561" s="33" t="s">
        <v>12451</v>
      </c>
      <c r="B7561" s="33">
        <v>59</v>
      </c>
      <c r="C7561" s="33" t="s">
        <v>13</v>
      </c>
      <c r="D7561" s="33" t="s">
        <v>30</v>
      </c>
      <c r="E7561" s="33" t="s">
        <v>12452</v>
      </c>
      <c r="F7561" s="94">
        <v>41560</v>
      </c>
      <c r="G7561" s="33" t="s">
        <v>12453</v>
      </c>
      <c r="H7561" s="33" t="s">
        <v>12454</v>
      </c>
      <c r="I7561" s="33" t="s">
        <v>293</v>
      </c>
      <c r="J7561" s="62" t="s">
        <v>12455</v>
      </c>
      <c r="K7561" s="33" t="s">
        <v>12456</v>
      </c>
      <c r="L7561" s="33" t="s">
        <v>3088</v>
      </c>
      <c r="M7561" s="1" t="s">
        <v>46058</v>
      </c>
      <c r="N7561" s="33" t="s">
        <v>20</v>
      </c>
      <c r="O7561" s="33" t="s">
        <v>12457</v>
      </c>
      <c r="P7561" s="33" t="s">
        <v>947</v>
      </c>
      <c r="Q7561" s="33" t="s">
        <v>29986</v>
      </c>
      <c r="R7561" s="39" t="s">
        <v>12458</v>
      </c>
      <c r="S7561" s="33" t="s">
        <v>509</v>
      </c>
      <c r="T7561" s="33" t="s">
        <v>45897</v>
      </c>
      <c r="U7561" s="33" t="s">
        <v>39851</v>
      </c>
      <c r="AA7561" s="33" t="s">
        <v>42843</v>
      </c>
      <c r="AB7561" s="33">
        <v>880</v>
      </c>
      <c r="AC7561" s="103">
        <v>13536</v>
      </c>
    </row>
    <row r="7562" spans="1:64" ht="13" customHeight="1" x14ac:dyDescent="0.2">
      <c r="A7562" s="33" t="s">
        <v>12443</v>
      </c>
      <c r="B7562" s="33">
        <v>26</v>
      </c>
      <c r="C7562" s="33" t="s">
        <v>13</v>
      </c>
      <c r="D7562" s="33" t="s">
        <v>41</v>
      </c>
      <c r="E7562" s="33" t="s">
        <v>12444</v>
      </c>
      <c r="F7562" s="94">
        <v>41560</v>
      </c>
      <c r="G7562" s="33" t="s">
        <v>12445</v>
      </c>
      <c r="H7562" s="33" t="s">
        <v>12446</v>
      </c>
      <c r="I7562" s="33" t="s">
        <v>373</v>
      </c>
      <c r="J7562" s="62" t="s">
        <v>12447</v>
      </c>
      <c r="K7562" s="33" t="s">
        <v>753</v>
      </c>
      <c r="L7562" s="33" t="s">
        <v>12448</v>
      </c>
      <c r="M7562" s="1" t="s">
        <v>48689</v>
      </c>
      <c r="N7562" s="33" t="s">
        <v>20</v>
      </c>
      <c r="O7562" s="33" t="s">
        <v>12449</v>
      </c>
      <c r="P7562" s="33" t="s">
        <v>504</v>
      </c>
      <c r="Q7562" s="33" t="s">
        <v>29986</v>
      </c>
      <c r="R7562" s="39" t="s">
        <v>12450</v>
      </c>
      <c r="S7562" s="33" t="s">
        <v>93</v>
      </c>
      <c r="T7562" s="33" t="s">
        <v>28</v>
      </c>
      <c r="U7562" s="33" t="s">
        <v>26487</v>
      </c>
      <c r="AA7562" s="33" t="s">
        <v>42842</v>
      </c>
      <c r="AB7562" s="33">
        <v>883</v>
      </c>
      <c r="AC7562" s="103">
        <v>13533</v>
      </c>
    </row>
    <row r="7563" spans="1:64" ht="13" customHeight="1" x14ac:dyDescent="0.2">
      <c r="A7563" s="33" t="s">
        <v>12439</v>
      </c>
      <c r="B7563" s="33">
        <v>30</v>
      </c>
      <c r="C7563" s="33" t="s">
        <v>13</v>
      </c>
      <c r="D7563" s="33" t="s">
        <v>78</v>
      </c>
      <c r="E7563" s="33" t="s">
        <v>12440</v>
      </c>
      <c r="F7563" s="94">
        <v>41560</v>
      </c>
      <c r="G7563" s="33" t="s">
        <v>12441</v>
      </c>
      <c r="H7563" s="33" t="s">
        <v>204</v>
      </c>
      <c r="I7563" s="33" t="s">
        <v>337</v>
      </c>
      <c r="J7563" s="62" t="s">
        <v>12180</v>
      </c>
      <c r="K7563" s="33" t="s">
        <v>7796</v>
      </c>
      <c r="L7563" s="33" t="s">
        <v>12442</v>
      </c>
      <c r="M7563" s="1" t="s">
        <v>48688</v>
      </c>
      <c r="N7563" s="33" t="s">
        <v>20</v>
      </c>
      <c r="O7563" s="33" t="s">
        <v>18997</v>
      </c>
      <c r="P7563" s="33" t="s">
        <v>504</v>
      </c>
      <c r="Q7563" s="33" t="s">
        <v>29986</v>
      </c>
      <c r="R7563" s="39" t="s">
        <v>18998</v>
      </c>
      <c r="S7563" s="33" t="s">
        <v>93</v>
      </c>
      <c r="T7563" s="33" t="s">
        <v>28</v>
      </c>
      <c r="U7563" s="33" t="s">
        <v>26487</v>
      </c>
      <c r="AA7563" s="33" t="s">
        <v>42842</v>
      </c>
      <c r="AB7563" s="33">
        <v>882</v>
      </c>
      <c r="AC7563" s="103">
        <v>13539</v>
      </c>
    </row>
    <row r="7564" spans="1:64" ht="13" customHeight="1" x14ac:dyDescent="0.2">
      <c r="A7564" s="1" t="s">
        <v>12466</v>
      </c>
      <c r="B7564" s="33">
        <v>21</v>
      </c>
      <c r="C7564" s="33" t="s">
        <v>13</v>
      </c>
      <c r="D7564" s="1" t="s">
        <v>23</v>
      </c>
      <c r="F7564" s="94">
        <v>41558</v>
      </c>
      <c r="G7564" s="33" t="s">
        <v>12467</v>
      </c>
      <c r="H7564" s="33" t="s">
        <v>3679</v>
      </c>
      <c r="I7564" s="33" t="s">
        <v>55</v>
      </c>
      <c r="J7564" s="62" t="s">
        <v>12468</v>
      </c>
      <c r="K7564" s="33" t="s">
        <v>1730</v>
      </c>
      <c r="L7564" s="33" t="s">
        <v>237</v>
      </c>
      <c r="M7564" s="1" t="s">
        <v>45943</v>
      </c>
      <c r="N7564" s="33" t="s">
        <v>20</v>
      </c>
      <c r="O7564" s="33" t="s">
        <v>12469</v>
      </c>
      <c r="P7564" s="33" t="s">
        <v>947</v>
      </c>
      <c r="Q7564" s="33" t="s">
        <v>29986</v>
      </c>
      <c r="R7564" s="39" t="s">
        <v>12470</v>
      </c>
      <c r="S7564" s="33" t="s">
        <v>509</v>
      </c>
      <c r="T7564" s="33" t="s">
        <v>21</v>
      </c>
      <c r="U7564" s="33" t="s">
        <v>26689</v>
      </c>
      <c r="AA7564" s="33" t="s">
        <v>42844</v>
      </c>
      <c r="AB7564" s="33">
        <v>873</v>
      </c>
      <c r="AC7564" s="103">
        <v>13522</v>
      </c>
    </row>
    <row r="7565" spans="1:64" ht="13" customHeight="1" x14ac:dyDescent="0.2">
      <c r="A7565" s="33" t="s">
        <v>12471</v>
      </c>
      <c r="B7565" s="33">
        <v>40</v>
      </c>
      <c r="C7565" s="33" t="s">
        <v>13</v>
      </c>
      <c r="D7565" s="33" t="s">
        <v>30</v>
      </c>
      <c r="E7565" s="33" t="s">
        <v>12472</v>
      </c>
      <c r="F7565" s="94">
        <v>41558</v>
      </c>
      <c r="G7565" s="33" t="s">
        <v>12473</v>
      </c>
      <c r="H7565" s="33" t="s">
        <v>12474</v>
      </c>
      <c r="I7565" s="33" t="s">
        <v>399</v>
      </c>
      <c r="J7565" s="62" t="s">
        <v>12475</v>
      </c>
      <c r="K7565" s="33" t="s">
        <v>1655</v>
      </c>
      <c r="L7565" s="33" t="s">
        <v>1575</v>
      </c>
      <c r="M7565" s="1" t="s">
        <v>48690</v>
      </c>
      <c r="N7565" s="33" t="s">
        <v>20</v>
      </c>
      <c r="O7565" s="33" t="s">
        <v>12476</v>
      </c>
      <c r="P7565" s="33" t="s">
        <v>504</v>
      </c>
      <c r="Q7565" s="33" t="s">
        <v>29986</v>
      </c>
      <c r="R7565" s="39" t="s">
        <v>12477</v>
      </c>
      <c r="S7565" s="33" t="s">
        <v>93</v>
      </c>
      <c r="T7565" s="33" t="s">
        <v>21</v>
      </c>
      <c r="U7565" s="33" t="s">
        <v>26689</v>
      </c>
      <c r="AA7565" s="33" t="s">
        <v>42844</v>
      </c>
      <c r="AB7565" s="33">
        <v>874</v>
      </c>
      <c r="AC7565" s="103">
        <v>13523</v>
      </c>
    </row>
    <row r="7566" spans="1:64" ht="13" customHeight="1" x14ac:dyDescent="0.2">
      <c r="A7566" s="60" t="s">
        <v>42654</v>
      </c>
      <c r="B7566" s="87">
        <v>51</v>
      </c>
      <c r="C7566" s="10" t="s">
        <v>13</v>
      </c>
      <c r="D7566" s="10" t="s">
        <v>78</v>
      </c>
      <c r="E7566" s="59" t="s">
        <v>42655</v>
      </c>
      <c r="F7566" s="94">
        <v>41558</v>
      </c>
      <c r="G7566" s="10" t="s">
        <v>6142</v>
      </c>
      <c r="H7566" s="10" t="s">
        <v>6143</v>
      </c>
      <c r="I7566" s="10" t="s">
        <v>25</v>
      </c>
      <c r="J7566" s="62">
        <v>29412</v>
      </c>
      <c r="K7566" s="10" t="s">
        <v>2055</v>
      </c>
      <c r="L7566" s="10" t="s">
        <v>6699</v>
      </c>
      <c r="M7566" s="1" t="s">
        <v>46990</v>
      </c>
      <c r="N7566" s="10" t="s">
        <v>20</v>
      </c>
      <c r="O7566" s="10" t="s">
        <v>42656</v>
      </c>
      <c r="P7566" s="10" t="s">
        <v>504</v>
      </c>
      <c r="Q7566" s="10" t="s">
        <v>29986</v>
      </c>
      <c r="R7566" s="59" t="s">
        <v>6144</v>
      </c>
      <c r="S7566" s="10" t="s">
        <v>509</v>
      </c>
      <c r="T7566" s="10" t="s">
        <v>21</v>
      </c>
      <c r="U7566" s="10" t="s">
        <v>26682</v>
      </c>
      <c r="V7566" s="10"/>
      <c r="W7566" s="10"/>
      <c r="X7566" s="10"/>
      <c r="Y7566" s="77"/>
      <c r="Z7566" s="51"/>
      <c r="AA7566" s="51" t="s">
        <v>42844</v>
      </c>
      <c r="AB7566" s="33">
        <v>875</v>
      </c>
      <c r="AC7566" s="103">
        <v>13526</v>
      </c>
      <c r="AG7566" s="51"/>
      <c r="AK7566" s="51"/>
      <c r="AL7566" s="51"/>
      <c r="AM7566" s="51"/>
      <c r="AN7566" s="51"/>
      <c r="AO7566" s="51"/>
      <c r="AP7566" s="51"/>
      <c r="AQ7566" s="51"/>
      <c r="AR7566" s="51"/>
      <c r="AS7566" s="51"/>
      <c r="AT7566" s="51"/>
      <c r="AU7566" s="51"/>
      <c r="AV7566" s="51"/>
      <c r="AW7566" s="51"/>
      <c r="AX7566" s="51"/>
      <c r="AY7566" s="51"/>
      <c r="AZ7566" s="51"/>
      <c r="BA7566" s="51"/>
      <c r="BB7566" s="51"/>
      <c r="BC7566" s="51"/>
      <c r="BD7566" s="51"/>
      <c r="BE7566" s="51"/>
      <c r="BF7566" s="51"/>
      <c r="BG7566" s="51"/>
      <c r="BH7566" s="51"/>
      <c r="BI7566" s="51"/>
      <c r="BJ7566" s="51"/>
      <c r="BK7566" s="51"/>
      <c r="BL7566" s="51"/>
    </row>
    <row r="7567" spans="1:64" ht="13" customHeight="1" x14ac:dyDescent="0.2">
      <c r="A7567" s="33" t="s">
        <v>12478</v>
      </c>
      <c r="B7567" s="33">
        <v>41</v>
      </c>
      <c r="C7567" s="33" t="s">
        <v>13</v>
      </c>
      <c r="D7567" s="33" t="s">
        <v>30</v>
      </c>
      <c r="E7567" s="33" t="s">
        <v>12479</v>
      </c>
      <c r="F7567" s="94">
        <v>41558</v>
      </c>
      <c r="G7567" s="33" t="s">
        <v>12480</v>
      </c>
      <c r="H7567" s="33" t="s">
        <v>1140</v>
      </c>
      <c r="I7567" s="33" t="s">
        <v>38</v>
      </c>
      <c r="J7567" s="62" t="s">
        <v>12481</v>
      </c>
      <c r="K7567" s="33" t="s">
        <v>725</v>
      </c>
      <c r="L7567" s="33" t="s">
        <v>1141</v>
      </c>
      <c r="M7567" s="1" t="s">
        <v>48234</v>
      </c>
      <c r="N7567" s="33" t="s">
        <v>36948</v>
      </c>
      <c r="O7567" s="33" t="s">
        <v>12482</v>
      </c>
      <c r="P7567" s="33" t="s">
        <v>947</v>
      </c>
      <c r="Q7567" s="33" t="s">
        <v>29986</v>
      </c>
      <c r="R7567" s="39" t="s">
        <v>12483</v>
      </c>
      <c r="S7567" s="33" t="s">
        <v>901</v>
      </c>
      <c r="T7567" s="33" t="s">
        <v>45897</v>
      </c>
      <c r="U7567" s="51" t="s">
        <v>49804</v>
      </c>
      <c r="AA7567" s="33" t="s">
        <v>42844</v>
      </c>
      <c r="AB7567" s="33">
        <v>876</v>
      </c>
      <c r="AC7567" s="103">
        <v>13524</v>
      </c>
    </row>
    <row r="7568" spans="1:64" ht="13" customHeight="1" x14ac:dyDescent="0.2">
      <c r="A7568" s="33" t="s">
        <v>12484</v>
      </c>
      <c r="B7568" s="33">
        <v>47</v>
      </c>
      <c r="C7568" s="33" t="s">
        <v>13</v>
      </c>
      <c r="D7568" s="33" t="s">
        <v>30</v>
      </c>
      <c r="E7568" s="33" t="s">
        <v>12485</v>
      </c>
      <c r="F7568" s="94">
        <v>41558</v>
      </c>
      <c r="G7568" s="33" t="s">
        <v>12486</v>
      </c>
      <c r="H7568" s="33" t="s">
        <v>6006</v>
      </c>
      <c r="I7568" s="33" t="s">
        <v>297</v>
      </c>
      <c r="J7568" s="62" t="s">
        <v>8669</v>
      </c>
      <c r="K7568" s="33" t="s">
        <v>2666</v>
      </c>
      <c r="L7568" s="33" t="s">
        <v>13271</v>
      </c>
      <c r="M7568" s="1" t="s">
        <v>46656</v>
      </c>
      <c r="N7568" s="33" t="s">
        <v>20</v>
      </c>
      <c r="O7568" s="33" t="s">
        <v>12487</v>
      </c>
      <c r="P7568" s="33" t="s">
        <v>504</v>
      </c>
      <c r="Q7568" s="33" t="s">
        <v>29986</v>
      </c>
      <c r="R7568" s="39" t="s">
        <v>12488</v>
      </c>
      <c r="S7568" s="33" t="s">
        <v>93</v>
      </c>
      <c r="T7568" s="33" t="s">
        <v>350</v>
      </c>
      <c r="U7568" s="33" t="s">
        <v>42859</v>
      </c>
      <c r="AA7568" s="33" t="s">
        <v>42844</v>
      </c>
      <c r="AB7568" s="33">
        <v>877</v>
      </c>
      <c r="AC7568" s="103">
        <v>13525</v>
      </c>
    </row>
    <row r="7569" spans="1:64" ht="13" customHeight="1" x14ac:dyDescent="0.2">
      <c r="A7569" s="33" t="s">
        <v>12497</v>
      </c>
      <c r="B7569" s="33">
        <v>28</v>
      </c>
      <c r="C7569" s="33" t="s">
        <v>13</v>
      </c>
      <c r="D7569" s="33" t="s">
        <v>30</v>
      </c>
      <c r="F7569" s="94">
        <v>41556</v>
      </c>
      <c r="G7569" s="33" t="s">
        <v>12498</v>
      </c>
      <c r="H7569" s="33" t="s">
        <v>12499</v>
      </c>
      <c r="I7569" s="33" t="s">
        <v>4021</v>
      </c>
      <c r="J7569" s="62" t="s">
        <v>12500</v>
      </c>
      <c r="K7569" s="33" t="s">
        <v>6360</v>
      </c>
      <c r="L7569" s="33" t="s">
        <v>4024</v>
      </c>
      <c r="M7569" s="1" t="s">
        <v>48352</v>
      </c>
      <c r="N7569" s="33" t="s">
        <v>20</v>
      </c>
      <c r="O7569" s="33" t="s">
        <v>12501</v>
      </c>
      <c r="P7569" s="33" t="s">
        <v>504</v>
      </c>
      <c r="Q7569" s="33" t="s">
        <v>29986</v>
      </c>
      <c r="R7569"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569" s="33" t="s">
        <v>93</v>
      </c>
      <c r="T7569" s="33" t="s">
        <v>21</v>
      </c>
      <c r="U7569" s="33" t="s">
        <v>26682</v>
      </c>
      <c r="AA7569" s="33" t="s">
        <v>42843</v>
      </c>
      <c r="AB7569" s="33">
        <v>872</v>
      </c>
      <c r="AC7569" s="103">
        <v>13516</v>
      </c>
    </row>
    <row r="7570" spans="1:64" ht="13" customHeight="1" x14ac:dyDescent="0.2">
      <c r="A7570" s="33" t="s">
        <v>12489</v>
      </c>
      <c r="B7570" s="33">
        <v>43</v>
      </c>
      <c r="C7570" s="33" t="s">
        <v>13</v>
      </c>
      <c r="D7570" s="33" t="s">
        <v>30</v>
      </c>
      <c r="E7570" s="33" t="s">
        <v>12490</v>
      </c>
      <c r="F7570" s="94">
        <v>41556</v>
      </c>
      <c r="G7570" s="33" t="s">
        <v>12491</v>
      </c>
      <c r="H7570" s="33" t="s">
        <v>12492</v>
      </c>
      <c r="I7570" s="33" t="s">
        <v>337</v>
      </c>
      <c r="J7570" s="62" t="s">
        <v>12493</v>
      </c>
      <c r="K7570" s="33" t="s">
        <v>12494</v>
      </c>
      <c r="L7570" s="33" t="s">
        <v>36738</v>
      </c>
      <c r="M7570" s="1" t="s">
        <v>46136</v>
      </c>
      <c r="N7570" s="33" t="s">
        <v>20</v>
      </c>
      <c r="O7570" s="33" t="s">
        <v>12495</v>
      </c>
      <c r="P7570" s="33" t="s">
        <v>947</v>
      </c>
      <c r="Q7570" s="33" t="s">
        <v>29986</v>
      </c>
      <c r="R7570" s="39" t="s">
        <v>12496</v>
      </c>
      <c r="S7570" s="33" t="s">
        <v>93</v>
      </c>
      <c r="T7570" s="33" t="s">
        <v>21</v>
      </c>
      <c r="U7570" s="33" t="s">
        <v>42869</v>
      </c>
      <c r="AA7570" s="33" t="s">
        <v>42843</v>
      </c>
      <c r="AB7570" s="33">
        <v>871</v>
      </c>
      <c r="AC7570" s="103">
        <v>13514</v>
      </c>
    </row>
    <row r="7571" spans="1:64" ht="13" customHeight="1" x14ac:dyDescent="0.2">
      <c r="A7571" s="33" t="s">
        <v>12502</v>
      </c>
      <c r="B7571" s="33">
        <v>55</v>
      </c>
      <c r="C7571" s="33" t="s">
        <v>13</v>
      </c>
      <c r="D7571" s="33" t="s">
        <v>30</v>
      </c>
      <c r="E7571" s="33" t="s">
        <v>12503</v>
      </c>
      <c r="F7571" s="94">
        <v>41556</v>
      </c>
      <c r="G7571" s="33" t="s">
        <v>12504</v>
      </c>
      <c r="H7571" s="33" t="s">
        <v>6599</v>
      </c>
      <c r="I7571" s="33" t="s">
        <v>138</v>
      </c>
      <c r="J7571" s="62" t="s">
        <v>12505</v>
      </c>
      <c r="K7571" s="33" t="s">
        <v>12506</v>
      </c>
      <c r="L7571" s="33" t="s">
        <v>6600</v>
      </c>
      <c r="M7571" s="1" t="s">
        <v>48691</v>
      </c>
      <c r="N7571" s="33" t="s">
        <v>20</v>
      </c>
      <c r="O7571" s="33" t="s">
        <v>12507</v>
      </c>
      <c r="P7571" s="33" t="s">
        <v>947</v>
      </c>
      <c r="Q7571" s="33" t="s">
        <v>29986</v>
      </c>
      <c r="R7571" s="39" t="s">
        <v>12508</v>
      </c>
      <c r="S7571" s="33" t="s">
        <v>22</v>
      </c>
      <c r="T7571" s="33" t="s">
        <v>21</v>
      </c>
      <c r="U7571" s="33" t="s">
        <v>26689</v>
      </c>
      <c r="AA7571" s="33" t="s">
        <v>42844</v>
      </c>
      <c r="AB7571" s="33">
        <v>870</v>
      </c>
      <c r="AC7571" s="103">
        <v>13515</v>
      </c>
    </row>
    <row r="7572" spans="1:64" ht="13" customHeight="1" x14ac:dyDescent="0.2">
      <c r="A7572" s="33" t="s">
        <v>12509</v>
      </c>
      <c r="B7572" s="33">
        <v>43</v>
      </c>
      <c r="C7572" s="33" t="s">
        <v>13</v>
      </c>
      <c r="D7572" s="33" t="s">
        <v>78</v>
      </c>
      <c r="E7572" s="33" t="s">
        <v>12510</v>
      </c>
      <c r="F7572" s="94">
        <v>41555</v>
      </c>
      <c r="G7572" s="33" t="s">
        <v>12511</v>
      </c>
      <c r="H7572" s="33" t="s">
        <v>12512</v>
      </c>
      <c r="I7572" s="33" t="s">
        <v>159</v>
      </c>
      <c r="J7572" s="62" t="s">
        <v>12513</v>
      </c>
      <c r="K7572" s="33" t="s">
        <v>12514</v>
      </c>
      <c r="L7572" s="33" t="s">
        <v>12515</v>
      </c>
      <c r="M7572" s="1" t="s">
        <v>48692</v>
      </c>
      <c r="N7572" s="33" t="s">
        <v>20</v>
      </c>
      <c r="O7572" s="33" t="s">
        <v>12516</v>
      </c>
      <c r="P7572" s="33" t="s">
        <v>504</v>
      </c>
      <c r="Q7572" s="33" t="s">
        <v>29986</v>
      </c>
      <c r="R7572" s="39" t="s">
        <v>12517</v>
      </c>
      <c r="S7572" s="33" t="s">
        <v>22</v>
      </c>
      <c r="T7572" s="33" t="s">
        <v>21</v>
      </c>
      <c r="U7572" s="33" t="s">
        <v>26488</v>
      </c>
      <c r="AA7572" s="33" t="s">
        <v>42842</v>
      </c>
      <c r="AB7572" s="33">
        <v>869</v>
      </c>
      <c r="AC7572" s="103"/>
    </row>
    <row r="7573" spans="1:64" ht="13" customHeight="1" x14ac:dyDescent="0.2">
      <c r="A7573" s="33" t="s">
        <v>12518</v>
      </c>
      <c r="B7573" s="33">
        <v>44</v>
      </c>
      <c r="C7573" s="33" t="s">
        <v>13</v>
      </c>
      <c r="D7573" s="33" t="s">
        <v>30</v>
      </c>
      <c r="E7573" s="33" t="s">
        <v>12519</v>
      </c>
      <c r="F7573" s="94">
        <v>41555</v>
      </c>
      <c r="G7573" s="33" t="s">
        <v>22123</v>
      </c>
      <c r="H7573" s="33" t="s">
        <v>1511</v>
      </c>
      <c r="I7573" s="33" t="s">
        <v>66</v>
      </c>
      <c r="J7573" s="62" t="s">
        <v>12520</v>
      </c>
      <c r="K7573" s="33" t="s">
        <v>1513</v>
      </c>
      <c r="L7573" s="33" t="s">
        <v>479</v>
      </c>
      <c r="M7573" s="1" t="s">
        <v>48178</v>
      </c>
      <c r="N7573" s="33" t="s">
        <v>20</v>
      </c>
      <c r="O7573" s="33" t="s">
        <v>12521</v>
      </c>
      <c r="P7573" s="33" t="s">
        <v>947</v>
      </c>
      <c r="Q7573" s="33" t="s">
        <v>29986</v>
      </c>
      <c r="R7573" s="39" t="s">
        <v>12522</v>
      </c>
      <c r="S7573" s="33" t="s">
        <v>93</v>
      </c>
      <c r="T7573" s="33" t="s">
        <v>21</v>
      </c>
      <c r="U7573" s="33" t="s">
        <v>26689</v>
      </c>
      <c r="AA7573" s="33" t="s">
        <v>42843</v>
      </c>
      <c r="AB7573" s="33">
        <v>867</v>
      </c>
      <c r="AC7573" s="103">
        <v>13512</v>
      </c>
    </row>
    <row r="7574" spans="1:64" ht="13" customHeight="1" x14ac:dyDescent="0.2">
      <c r="A7574" s="1" t="s">
        <v>42728</v>
      </c>
      <c r="B7574" s="87">
        <v>28</v>
      </c>
      <c r="C7574" s="10" t="s">
        <v>13</v>
      </c>
      <c r="D7574" s="1" t="s">
        <v>23</v>
      </c>
      <c r="E7574" s="10"/>
      <c r="F7574" s="94">
        <v>41555</v>
      </c>
      <c r="G7574" s="10" t="s">
        <v>42821</v>
      </c>
      <c r="H7574" s="10" t="s">
        <v>106</v>
      </c>
      <c r="I7574" s="10" t="s">
        <v>3344</v>
      </c>
      <c r="J7574" s="62">
        <v>20020</v>
      </c>
      <c r="K7574" s="10" t="s">
        <v>3346</v>
      </c>
      <c r="L7574" s="10" t="s">
        <v>17507</v>
      </c>
      <c r="M7574" s="1" t="s">
        <v>46501</v>
      </c>
      <c r="N7574" s="10" t="s">
        <v>20</v>
      </c>
      <c r="O7574" s="10" t="s">
        <v>42729</v>
      </c>
      <c r="P7574" s="10" t="s">
        <v>947</v>
      </c>
      <c r="Q7574" s="10" t="s">
        <v>29986</v>
      </c>
      <c r="R7574" s="59" t="s">
        <v>42730</v>
      </c>
      <c r="S7574" s="10" t="s">
        <v>93</v>
      </c>
      <c r="T7574" s="10" t="s">
        <v>28</v>
      </c>
      <c r="U7574" s="10" t="s">
        <v>26487</v>
      </c>
      <c r="V7574" s="60"/>
      <c r="W7574" s="10"/>
      <c r="X7574" s="63"/>
      <c r="Y7574" s="77"/>
      <c r="Z7574" s="51" t="s">
        <v>42353</v>
      </c>
      <c r="AA7574" s="51" t="s">
        <v>42842</v>
      </c>
      <c r="AB7574" s="33">
        <v>868</v>
      </c>
      <c r="AC7574" s="103">
        <v>23452</v>
      </c>
      <c r="AG7574" s="51"/>
      <c r="AK7574" s="51"/>
      <c r="AL7574" s="51"/>
      <c r="AM7574" s="51"/>
      <c r="AN7574" s="51"/>
      <c r="AO7574" s="51"/>
      <c r="AP7574" s="51"/>
      <c r="AQ7574" s="51"/>
      <c r="AR7574" s="51"/>
      <c r="AS7574" s="51"/>
      <c r="AT7574" s="51"/>
      <c r="AU7574" s="51"/>
      <c r="AV7574" s="51"/>
      <c r="AW7574" s="51"/>
      <c r="AX7574" s="51"/>
      <c r="AY7574" s="51"/>
      <c r="AZ7574" s="51"/>
      <c r="BA7574" s="51"/>
      <c r="BB7574" s="51"/>
      <c r="BC7574" s="51"/>
      <c r="BD7574" s="51"/>
      <c r="BE7574" s="51"/>
      <c r="BF7574" s="51"/>
      <c r="BG7574" s="51"/>
      <c r="BH7574" s="51"/>
      <c r="BI7574" s="51"/>
      <c r="BJ7574" s="51"/>
      <c r="BK7574" s="51"/>
      <c r="BL7574" s="51"/>
    </row>
    <row r="7575" spans="1:64" ht="13" customHeight="1" x14ac:dyDescent="0.2">
      <c r="A7575" s="33" t="s">
        <v>12527</v>
      </c>
      <c r="B7575" s="33">
        <v>53</v>
      </c>
      <c r="C7575" s="33" t="s">
        <v>13</v>
      </c>
      <c r="D7575" s="33" t="s">
        <v>30</v>
      </c>
      <c r="F7575" s="94">
        <v>41553</v>
      </c>
      <c r="G7575" s="33" t="s">
        <v>22124</v>
      </c>
      <c r="H7575" s="33" t="s">
        <v>12528</v>
      </c>
      <c r="I7575" s="33" t="s">
        <v>38</v>
      </c>
      <c r="J7575" s="62" t="s">
        <v>12529</v>
      </c>
      <c r="K7575" s="33" t="s">
        <v>91</v>
      </c>
      <c r="L7575" s="33" t="s">
        <v>383</v>
      </c>
      <c r="M7575" s="1" t="s">
        <v>45973</v>
      </c>
      <c r="N7575" s="33" t="s">
        <v>20</v>
      </c>
      <c r="O7575" s="33" t="s">
        <v>12530</v>
      </c>
      <c r="P7575" s="33" t="s">
        <v>45771</v>
      </c>
      <c r="Q7575" s="33" t="s">
        <v>29986</v>
      </c>
      <c r="R7575" s="39" t="s">
        <v>12531</v>
      </c>
      <c r="S7575" s="33" t="s">
        <v>509</v>
      </c>
      <c r="T7575" s="33" t="s">
        <v>21</v>
      </c>
      <c r="U7575" s="33" t="s">
        <v>26689</v>
      </c>
      <c r="AA7575" s="33" t="s">
        <v>42844</v>
      </c>
      <c r="AB7575" s="33">
        <v>865</v>
      </c>
      <c r="AC7575" s="103">
        <v>13509</v>
      </c>
    </row>
    <row r="7576" spans="1:64" ht="13" customHeight="1" x14ac:dyDescent="0.2">
      <c r="A7576" s="33" t="s">
        <v>12523</v>
      </c>
      <c r="B7576" s="33">
        <v>49</v>
      </c>
      <c r="C7576" s="33" t="s">
        <v>13</v>
      </c>
      <c r="D7576" s="33" t="s">
        <v>78</v>
      </c>
      <c r="F7576" s="94">
        <v>41553</v>
      </c>
      <c r="G7576" s="33" t="s">
        <v>12524</v>
      </c>
      <c r="H7576" s="33" t="s">
        <v>91</v>
      </c>
      <c r="I7576" s="33" t="s">
        <v>38</v>
      </c>
      <c r="J7576" s="62" t="s">
        <v>12525</v>
      </c>
      <c r="K7576" s="33" t="s">
        <v>91</v>
      </c>
      <c r="L7576" s="33" t="s">
        <v>383</v>
      </c>
      <c r="M7576" s="1" t="s">
        <v>45973</v>
      </c>
      <c r="N7576" s="33" t="s">
        <v>20</v>
      </c>
      <c r="O7576" s="33" t="s">
        <v>18999</v>
      </c>
      <c r="P7576" s="33" t="s">
        <v>45771</v>
      </c>
      <c r="Q7576" s="33" t="s">
        <v>29986</v>
      </c>
      <c r="R7576" s="39" t="s">
        <v>12526</v>
      </c>
      <c r="S7576" s="33" t="s">
        <v>93</v>
      </c>
      <c r="T7576" s="33" t="s">
        <v>28</v>
      </c>
      <c r="U7576" s="33" t="s">
        <v>42868</v>
      </c>
      <c r="AA7576" s="33" t="s">
        <v>42842</v>
      </c>
      <c r="AB7576" s="33">
        <v>866</v>
      </c>
      <c r="AC7576" s="103">
        <v>13510</v>
      </c>
    </row>
    <row r="7577" spans="1:64" ht="13" customHeight="1" x14ac:dyDescent="0.2">
      <c r="A7577" s="33" t="s">
        <v>12554</v>
      </c>
      <c r="B7577" s="33">
        <v>24</v>
      </c>
      <c r="C7577" s="33" t="s">
        <v>13</v>
      </c>
      <c r="D7577" s="33" t="s">
        <v>30</v>
      </c>
      <c r="E7577" s="33" t="s">
        <v>12555</v>
      </c>
      <c r="F7577" s="94">
        <v>41552</v>
      </c>
      <c r="G7577" s="33" t="s">
        <v>12556</v>
      </c>
      <c r="H7577" s="33" t="s">
        <v>11434</v>
      </c>
      <c r="I7577" s="33" t="s">
        <v>281</v>
      </c>
      <c r="J7577" s="62" t="s">
        <v>12557</v>
      </c>
      <c r="K7577" s="33" t="s">
        <v>12558</v>
      </c>
      <c r="L7577" s="33" t="s">
        <v>11436</v>
      </c>
      <c r="M7577" s="1" t="s">
        <v>47499</v>
      </c>
      <c r="N7577" s="33" t="s">
        <v>20</v>
      </c>
      <c r="O7577" s="33" t="s">
        <v>12559</v>
      </c>
      <c r="P7577" s="33" t="s">
        <v>504</v>
      </c>
      <c r="Q7577" s="33" t="s">
        <v>29986</v>
      </c>
      <c r="R7577" s="39" t="s">
        <v>12560</v>
      </c>
      <c r="S7577" s="33" t="s">
        <v>93</v>
      </c>
      <c r="T7577" s="33" t="s">
        <v>21</v>
      </c>
      <c r="U7577" s="33" t="s">
        <v>26689</v>
      </c>
      <c r="AA7577" s="33" t="s">
        <v>42844</v>
      </c>
      <c r="AB7577" s="33">
        <v>862</v>
      </c>
      <c r="AC7577" s="103">
        <v>13505</v>
      </c>
    </row>
    <row r="7578" spans="1:64" ht="13" customHeight="1" x14ac:dyDescent="0.2">
      <c r="A7578" s="33" t="s">
        <v>12538</v>
      </c>
      <c r="B7578" s="33">
        <v>25</v>
      </c>
      <c r="C7578" s="33" t="s">
        <v>13</v>
      </c>
      <c r="D7578" s="33" t="s">
        <v>78</v>
      </c>
      <c r="E7578" s="33" t="s">
        <v>12539</v>
      </c>
      <c r="F7578" s="94">
        <v>41552</v>
      </c>
      <c r="G7578" s="33" t="s">
        <v>12540</v>
      </c>
      <c r="H7578" s="33" t="s">
        <v>658</v>
      </c>
      <c r="I7578" s="33" t="s">
        <v>399</v>
      </c>
      <c r="J7578" s="62" t="s">
        <v>4357</v>
      </c>
      <c r="K7578" s="33" t="s">
        <v>658</v>
      </c>
      <c r="L7578" s="33" t="s">
        <v>4149</v>
      </c>
      <c r="M7578" s="1" t="s">
        <v>46104</v>
      </c>
      <c r="N7578" s="33" t="s">
        <v>20</v>
      </c>
      <c r="O7578" s="33" t="s">
        <v>12541</v>
      </c>
      <c r="P7578" s="33" t="s">
        <v>947</v>
      </c>
      <c r="Q7578" s="33" t="s">
        <v>29986</v>
      </c>
      <c r="R7578" s="39" t="s">
        <v>12542</v>
      </c>
      <c r="S7578" s="33" t="s">
        <v>93</v>
      </c>
      <c r="T7578" s="33" t="s">
        <v>21</v>
      </c>
      <c r="U7578" s="33" t="s">
        <v>26689</v>
      </c>
      <c r="AA7578" s="33" t="s">
        <v>42842</v>
      </c>
      <c r="AB7578" s="33">
        <v>860</v>
      </c>
      <c r="AC7578" s="103">
        <v>13507</v>
      </c>
    </row>
    <row r="7579" spans="1:64" ht="13" customHeight="1" x14ac:dyDescent="0.2">
      <c r="A7579" s="33" t="s">
        <v>12543</v>
      </c>
      <c r="B7579" s="33">
        <v>39</v>
      </c>
      <c r="C7579" s="33" t="s">
        <v>13</v>
      </c>
      <c r="D7579" s="33" t="s">
        <v>30</v>
      </c>
      <c r="F7579" s="94">
        <v>41552</v>
      </c>
      <c r="G7579" s="33" t="s">
        <v>12544</v>
      </c>
      <c r="H7579" s="33" t="s">
        <v>12545</v>
      </c>
      <c r="I7579" s="33" t="s">
        <v>915</v>
      </c>
      <c r="J7579" s="62" t="s">
        <v>12546</v>
      </c>
      <c r="K7579" s="33" t="s">
        <v>2320</v>
      </c>
      <c r="L7579" s="33" t="s">
        <v>12547</v>
      </c>
      <c r="M7579" s="1" t="s">
        <v>48693</v>
      </c>
      <c r="N7579" s="33" t="s">
        <v>20</v>
      </c>
      <c r="O7579" s="33" t="s">
        <v>12548</v>
      </c>
      <c r="P7579" s="33" t="s">
        <v>45771</v>
      </c>
      <c r="Q7579" s="33" t="s">
        <v>29986</v>
      </c>
      <c r="R7579" s="39" t="s">
        <v>12549</v>
      </c>
      <c r="S7579" s="33" t="s">
        <v>93</v>
      </c>
      <c r="T7579" s="33" t="s">
        <v>21</v>
      </c>
      <c r="U7579" s="33" t="s">
        <v>26689</v>
      </c>
      <c r="AA7579" s="33" t="s">
        <v>42844</v>
      </c>
      <c r="AB7579" s="33">
        <v>861</v>
      </c>
      <c r="AC7579" s="103">
        <v>13506</v>
      </c>
    </row>
    <row r="7580" spans="1:64" ht="13" customHeight="1" x14ac:dyDescent="0.2">
      <c r="A7580" s="33" t="s">
        <v>12550</v>
      </c>
      <c r="B7580" s="33">
        <v>33</v>
      </c>
      <c r="C7580" s="33" t="s">
        <v>13</v>
      </c>
      <c r="D7580" s="33" t="s">
        <v>30</v>
      </c>
      <c r="E7580" s="33" t="s">
        <v>12551</v>
      </c>
      <c r="F7580" s="94">
        <v>41552</v>
      </c>
      <c r="G7580" s="33" t="s">
        <v>22126</v>
      </c>
      <c r="H7580" s="33" t="s">
        <v>6871</v>
      </c>
      <c r="I7580" s="33" t="s">
        <v>38</v>
      </c>
      <c r="J7580" s="62">
        <v>96001</v>
      </c>
      <c r="K7580" s="33" t="s">
        <v>6873</v>
      </c>
      <c r="L7580" s="33" t="s">
        <v>6874</v>
      </c>
      <c r="M7580" s="1" t="s">
        <v>45948</v>
      </c>
      <c r="N7580" s="33" t="s">
        <v>2896</v>
      </c>
      <c r="O7580" s="33" t="s">
        <v>12552</v>
      </c>
      <c r="P7580" s="33" t="s">
        <v>22</v>
      </c>
      <c r="Q7580" s="33" t="s">
        <v>29986</v>
      </c>
      <c r="R7580" s="39" t="s">
        <v>12553</v>
      </c>
      <c r="S7580" s="33" t="s">
        <v>901</v>
      </c>
      <c r="T7580" s="33" t="s">
        <v>45897</v>
      </c>
      <c r="U7580" s="51" t="s">
        <v>49804</v>
      </c>
      <c r="AA7580" s="33" t="s">
        <v>42844</v>
      </c>
      <c r="AB7580" s="33">
        <v>863</v>
      </c>
      <c r="AC7580" s="103">
        <v>13508</v>
      </c>
    </row>
    <row r="7581" spans="1:64" ht="13" customHeight="1" x14ac:dyDescent="0.2">
      <c r="A7581" s="33" t="s">
        <v>12532</v>
      </c>
      <c r="B7581" s="33">
        <v>28</v>
      </c>
      <c r="C7581" s="33" t="s">
        <v>13</v>
      </c>
      <c r="D7581" s="33" t="s">
        <v>78</v>
      </c>
      <c r="E7581" s="33" t="s">
        <v>12533</v>
      </c>
      <c r="F7581" s="94">
        <v>41552</v>
      </c>
      <c r="G7581" s="33" t="s">
        <v>22125</v>
      </c>
      <c r="H7581" s="33" t="s">
        <v>12534</v>
      </c>
      <c r="I7581" s="33" t="s">
        <v>37</v>
      </c>
      <c r="J7581" s="62" t="s">
        <v>12535</v>
      </c>
      <c r="K7581" s="33" t="s">
        <v>81</v>
      </c>
      <c r="L7581" s="33" t="s">
        <v>12536</v>
      </c>
      <c r="M7581" s="1" t="s">
        <v>48694</v>
      </c>
      <c r="N7581" s="33" t="s">
        <v>20</v>
      </c>
      <c r="O7581" s="33" t="s">
        <v>12537</v>
      </c>
      <c r="P7581" s="33" t="s">
        <v>45771</v>
      </c>
      <c r="Q7581" s="33" t="s">
        <v>29986</v>
      </c>
      <c r="R7581"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581" s="33" t="s">
        <v>93</v>
      </c>
      <c r="T7581" s="33" t="s">
        <v>28</v>
      </c>
      <c r="U7581" s="33" t="s">
        <v>26487</v>
      </c>
      <c r="AA7581" s="33" t="s">
        <v>42844</v>
      </c>
      <c r="AB7581" s="33">
        <v>864</v>
      </c>
      <c r="AC7581" s="103">
        <v>13504</v>
      </c>
    </row>
    <row r="7582" spans="1:64" ht="13" customHeight="1" x14ac:dyDescent="0.2">
      <c r="A7582" s="33" t="s">
        <v>12570</v>
      </c>
      <c r="B7582" s="33">
        <v>21</v>
      </c>
      <c r="C7582" s="33" t="s">
        <v>13</v>
      </c>
      <c r="D7582" s="33" t="s">
        <v>30</v>
      </c>
      <c r="F7582" s="94">
        <v>41551</v>
      </c>
      <c r="G7582" s="33" t="s">
        <v>12571</v>
      </c>
      <c r="H7582" s="33" t="s">
        <v>11230</v>
      </c>
      <c r="I7582" s="33" t="s">
        <v>406</v>
      </c>
      <c r="J7582" s="62" t="s">
        <v>12572</v>
      </c>
      <c r="K7582" s="33" t="s">
        <v>1034</v>
      </c>
      <c r="L7582" s="33" t="s">
        <v>12573</v>
      </c>
      <c r="M7582" s="1" t="s">
        <v>48695</v>
      </c>
      <c r="N7582" s="33" t="s">
        <v>20</v>
      </c>
      <c r="O7582" s="33" t="s">
        <v>12574</v>
      </c>
      <c r="P7582" s="33" t="s">
        <v>504</v>
      </c>
      <c r="Q7582" s="33" t="s">
        <v>29986</v>
      </c>
      <c r="R7582" s="39" t="s">
        <v>12575</v>
      </c>
      <c r="S7582" s="33" t="s">
        <v>509</v>
      </c>
      <c r="T7582" s="33" t="s">
        <v>21</v>
      </c>
      <c r="U7582" s="33" t="s">
        <v>26682</v>
      </c>
      <c r="AA7582" s="33" t="s">
        <v>42843</v>
      </c>
      <c r="AB7582" s="33">
        <v>857</v>
      </c>
      <c r="AC7582" s="103">
        <v>13501</v>
      </c>
    </row>
    <row r="7583" spans="1:64" ht="13" customHeight="1" x14ac:dyDescent="0.2">
      <c r="A7583" s="33" t="s">
        <v>12561</v>
      </c>
      <c r="B7583" s="33">
        <v>29</v>
      </c>
      <c r="C7583" s="33" t="s">
        <v>13</v>
      </c>
      <c r="D7583" s="33" t="s">
        <v>78</v>
      </c>
      <c r="E7583" s="33" t="s">
        <v>12562</v>
      </c>
      <c r="F7583" s="94">
        <v>41551</v>
      </c>
      <c r="G7583" s="33" t="s">
        <v>12563</v>
      </c>
      <c r="H7583" s="33" t="s">
        <v>921</v>
      </c>
      <c r="I7583" s="33" t="s">
        <v>62</v>
      </c>
      <c r="J7583" s="62" t="s">
        <v>12564</v>
      </c>
      <c r="K7583" s="33" t="s">
        <v>94</v>
      </c>
      <c r="L7583" s="33" t="s">
        <v>29539</v>
      </c>
      <c r="M7583" s="1" t="s">
        <v>46109</v>
      </c>
      <c r="N7583" s="33" t="s">
        <v>362</v>
      </c>
      <c r="O7583" s="33" t="s">
        <v>12565</v>
      </c>
      <c r="P7583" s="33" t="s">
        <v>45771</v>
      </c>
      <c r="Q7583" s="33" t="s">
        <v>29986</v>
      </c>
      <c r="R7583" s="39" t="s">
        <v>12566</v>
      </c>
      <c r="S7583" s="33" t="s">
        <v>93</v>
      </c>
      <c r="T7583" s="33" t="s">
        <v>45897</v>
      </c>
      <c r="U7583" s="51" t="s">
        <v>49804</v>
      </c>
      <c r="AA7583" s="33" t="s">
        <v>42842</v>
      </c>
      <c r="AB7583" s="33">
        <v>858</v>
      </c>
      <c r="AC7583" s="103">
        <v>13499</v>
      </c>
    </row>
    <row r="7584" spans="1:64" ht="13" customHeight="1" x14ac:dyDescent="0.2">
      <c r="A7584" s="33" t="s">
        <v>12567</v>
      </c>
      <c r="B7584" s="33">
        <v>43</v>
      </c>
      <c r="C7584" s="33" t="s">
        <v>13</v>
      </c>
      <c r="D7584" s="33" t="s">
        <v>78</v>
      </c>
      <c r="F7584" s="94">
        <v>41551</v>
      </c>
      <c r="G7584" s="33" t="s">
        <v>12568</v>
      </c>
      <c r="H7584" s="33" t="s">
        <v>12512</v>
      </c>
      <c r="I7584" s="33" t="s">
        <v>159</v>
      </c>
      <c r="J7584" s="62" t="s">
        <v>12513</v>
      </c>
      <c r="K7584" s="33" t="s">
        <v>12514</v>
      </c>
      <c r="L7584" s="33" t="s">
        <v>12515</v>
      </c>
      <c r="M7584" s="1" t="s">
        <v>48692</v>
      </c>
      <c r="N7584" s="33" t="s">
        <v>20</v>
      </c>
      <c r="O7584" s="33" t="s">
        <v>19000</v>
      </c>
      <c r="P7584" s="33" t="s">
        <v>504</v>
      </c>
      <c r="Q7584" s="33" t="s">
        <v>29986</v>
      </c>
      <c r="R7584" s="39" t="s">
        <v>19001</v>
      </c>
      <c r="S7584" s="33" t="s">
        <v>901</v>
      </c>
      <c r="T7584" s="33" t="s">
        <v>28</v>
      </c>
      <c r="U7584" s="33" t="s">
        <v>26487</v>
      </c>
      <c r="AA7584" s="33" t="s">
        <v>42842</v>
      </c>
      <c r="AB7584" s="33">
        <v>859</v>
      </c>
      <c r="AC7584" s="103">
        <v>13500</v>
      </c>
    </row>
    <row r="7585" spans="1:64" ht="13" customHeight="1" x14ac:dyDescent="0.2">
      <c r="A7585" s="60" t="s">
        <v>42610</v>
      </c>
      <c r="B7585" s="87">
        <v>24</v>
      </c>
      <c r="C7585" s="10" t="s">
        <v>13</v>
      </c>
      <c r="D7585" s="10" t="s">
        <v>78</v>
      </c>
      <c r="E7585" s="59" t="s">
        <v>42611</v>
      </c>
      <c r="F7585" s="94">
        <v>41550</v>
      </c>
      <c r="G7585" s="10" t="s">
        <v>42612</v>
      </c>
      <c r="H7585" s="10" t="s">
        <v>11883</v>
      </c>
      <c r="I7585" s="10" t="s">
        <v>74</v>
      </c>
      <c r="J7585" s="62">
        <v>7111</v>
      </c>
      <c r="K7585" s="10" t="s">
        <v>483</v>
      </c>
      <c r="L7585" s="10" t="s">
        <v>2291</v>
      </c>
      <c r="M7585" s="1" t="s">
        <v>46004</v>
      </c>
      <c r="N7585" s="10" t="s">
        <v>20</v>
      </c>
      <c r="O7585" s="10" t="s">
        <v>42613</v>
      </c>
      <c r="P7585" s="10" t="s">
        <v>947</v>
      </c>
      <c r="Q7585" s="10" t="s">
        <v>29986</v>
      </c>
      <c r="R7585" s="59" t="s">
        <v>42614</v>
      </c>
      <c r="S7585" s="10" t="s">
        <v>93</v>
      </c>
      <c r="T7585" s="10" t="s">
        <v>21</v>
      </c>
      <c r="U7585" s="10" t="s">
        <v>26689</v>
      </c>
      <c r="V7585" s="10"/>
      <c r="W7585" s="10"/>
      <c r="X7585" s="63"/>
      <c r="Y7585" s="77"/>
      <c r="Z7585" s="51"/>
      <c r="AA7585" s="51" t="s">
        <v>42844</v>
      </c>
      <c r="AB7585" s="33">
        <v>854</v>
      </c>
      <c r="AC7585" s="103">
        <v>22142</v>
      </c>
      <c r="AG7585" s="51"/>
      <c r="AK7585" s="51"/>
      <c r="AL7585" s="51"/>
      <c r="AM7585" s="51"/>
      <c r="AN7585" s="51"/>
      <c r="AO7585" s="51"/>
      <c r="AP7585" s="51"/>
      <c r="AQ7585" s="51"/>
      <c r="AR7585" s="51"/>
      <c r="AS7585" s="51"/>
      <c r="AT7585" s="51"/>
      <c r="AU7585" s="51"/>
      <c r="AV7585" s="51"/>
      <c r="AW7585" s="51"/>
      <c r="AX7585" s="51"/>
      <c r="AY7585" s="51"/>
      <c r="AZ7585" s="51"/>
      <c r="BA7585" s="51"/>
      <c r="BB7585" s="51"/>
      <c r="BC7585" s="51"/>
      <c r="BD7585" s="51"/>
      <c r="BE7585" s="51"/>
      <c r="BF7585" s="51"/>
      <c r="BG7585" s="51"/>
      <c r="BH7585" s="51"/>
      <c r="BI7585" s="51"/>
      <c r="BJ7585" s="51"/>
      <c r="BK7585" s="51"/>
      <c r="BL7585" s="51"/>
    </row>
    <row r="7586" spans="1:64" ht="13" customHeight="1" x14ac:dyDescent="0.2">
      <c r="A7586" s="33" t="s">
        <v>12582</v>
      </c>
      <c r="B7586" s="33">
        <v>37</v>
      </c>
      <c r="C7586" s="33" t="s">
        <v>13</v>
      </c>
      <c r="D7586" s="33" t="s">
        <v>30</v>
      </c>
      <c r="E7586" s="33" t="s">
        <v>12583</v>
      </c>
      <c r="F7586" s="94">
        <v>41550</v>
      </c>
      <c r="G7586" s="33" t="s">
        <v>12584</v>
      </c>
      <c r="H7586" s="33" t="s">
        <v>12585</v>
      </c>
      <c r="I7586" s="33" t="s">
        <v>915</v>
      </c>
      <c r="J7586" s="62" t="s">
        <v>12586</v>
      </c>
      <c r="K7586" s="33" t="s">
        <v>4535</v>
      </c>
      <c r="L7586" s="33" t="s">
        <v>5923</v>
      </c>
      <c r="M7586" s="1" t="s">
        <v>45907</v>
      </c>
      <c r="N7586" s="33" t="s">
        <v>20</v>
      </c>
      <c r="O7586" s="33" t="s">
        <v>12587</v>
      </c>
      <c r="P7586" s="33" t="s">
        <v>504</v>
      </c>
      <c r="Q7586" s="33" t="s">
        <v>29986</v>
      </c>
      <c r="R7586" s="39" t="s">
        <v>12588</v>
      </c>
      <c r="S7586" s="33" t="s">
        <v>509</v>
      </c>
      <c r="T7586" s="33" t="s">
        <v>21</v>
      </c>
      <c r="U7586" s="33" t="s">
        <v>26682</v>
      </c>
      <c r="AA7586" s="33" t="s">
        <v>42844</v>
      </c>
      <c r="AB7586" s="33">
        <v>855</v>
      </c>
      <c r="AC7586" s="103">
        <v>13495</v>
      </c>
    </row>
    <row r="7587" spans="1:64" ht="13" customHeight="1" x14ac:dyDescent="0.2">
      <c r="A7587" s="33" t="s">
        <v>12576</v>
      </c>
      <c r="B7587" s="91">
        <v>34</v>
      </c>
      <c r="C7587" s="33" t="s">
        <v>102</v>
      </c>
      <c r="D7587" s="33" t="s">
        <v>78</v>
      </c>
      <c r="E7587" s="33" t="s">
        <v>12577</v>
      </c>
      <c r="F7587" s="94">
        <v>41550</v>
      </c>
      <c r="G7587" s="33" t="s">
        <v>12578</v>
      </c>
      <c r="H7587" s="33" t="s">
        <v>106</v>
      </c>
      <c r="I7587" s="33" t="s">
        <v>3344</v>
      </c>
      <c r="J7587" s="62" t="s">
        <v>12579</v>
      </c>
      <c r="K7587" s="33" t="s">
        <v>3346</v>
      </c>
      <c r="L7587" s="33" t="s">
        <v>36820</v>
      </c>
      <c r="M7587" s="1" t="s">
        <v>48696</v>
      </c>
      <c r="N7587" s="33" t="s">
        <v>20</v>
      </c>
      <c r="O7587" s="33" t="s">
        <v>12580</v>
      </c>
      <c r="P7587" s="33" t="s">
        <v>22</v>
      </c>
      <c r="Q7587" s="33" t="s">
        <v>29986</v>
      </c>
      <c r="R7587" s="39" t="s">
        <v>12581</v>
      </c>
      <c r="S7587" s="33" t="s">
        <v>93</v>
      </c>
      <c r="T7587" s="33" t="s">
        <v>350</v>
      </c>
      <c r="U7587" s="33" t="s">
        <v>42859</v>
      </c>
      <c r="AA7587" s="33" t="s">
        <v>42842</v>
      </c>
      <c r="AB7587" s="33">
        <v>856</v>
      </c>
      <c r="AC7587" s="103">
        <v>13497</v>
      </c>
    </row>
    <row r="7588" spans="1:64" ht="13" customHeight="1" x14ac:dyDescent="0.2">
      <c r="A7588" s="33" t="s">
        <v>12589</v>
      </c>
      <c r="B7588" s="33">
        <v>39</v>
      </c>
      <c r="C7588" s="33" t="s">
        <v>13</v>
      </c>
      <c r="D7588" s="33" t="s">
        <v>78</v>
      </c>
      <c r="E7588" s="33" t="s">
        <v>12590</v>
      </c>
      <c r="F7588" s="94">
        <v>41549</v>
      </c>
      <c r="G7588" s="33" t="s">
        <v>12591</v>
      </c>
      <c r="H7588" s="33" t="s">
        <v>12592</v>
      </c>
      <c r="I7588" s="33" t="s">
        <v>45</v>
      </c>
      <c r="J7588" s="62" t="s">
        <v>12593</v>
      </c>
      <c r="K7588" s="33" t="s">
        <v>2201</v>
      </c>
      <c r="L7588" s="33" t="s">
        <v>702</v>
      </c>
      <c r="M7588" s="1" t="s">
        <v>46276</v>
      </c>
      <c r="N7588" s="33" t="s">
        <v>20</v>
      </c>
      <c r="O7588" s="33" t="s">
        <v>12594</v>
      </c>
      <c r="P7588" s="33" t="s">
        <v>947</v>
      </c>
      <c r="Q7588" s="33" t="s">
        <v>29986</v>
      </c>
      <c r="R7588" s="39" t="str">
        <f>HYPERLINK("http://pgpolice.blogspot.com/2013/10/pgpd-investigates-police-involved.html","http://pgpolice.blogspot.com/2013/10/pgpd-investigates-police-involved.html")</f>
        <v>http://pgpolice.blogspot.com/2013/10/pgpd-investigates-police-involved.html</v>
      </c>
      <c r="S7588" s="33" t="s">
        <v>93</v>
      </c>
      <c r="T7588" s="33" t="s">
        <v>45897</v>
      </c>
      <c r="U7588" s="51" t="s">
        <v>49804</v>
      </c>
      <c r="AA7588" s="33" t="s">
        <v>42844</v>
      </c>
      <c r="AB7588" s="33">
        <v>853</v>
      </c>
      <c r="AC7588" s="103">
        <v>13489</v>
      </c>
    </row>
    <row r="7589" spans="1:64" ht="13" customHeight="1" x14ac:dyDescent="0.2">
      <c r="A7589" s="33" t="s">
        <v>12595</v>
      </c>
      <c r="B7589" s="33">
        <v>31</v>
      </c>
      <c r="C7589" s="33" t="s">
        <v>102</v>
      </c>
      <c r="D7589" s="33" t="s">
        <v>41</v>
      </c>
      <c r="F7589" s="94">
        <v>41548</v>
      </c>
      <c r="G7589" s="33" t="s">
        <v>22127</v>
      </c>
      <c r="H7589" s="33" t="s">
        <v>628</v>
      </c>
      <c r="I7589" s="33" t="s">
        <v>38</v>
      </c>
      <c r="J7589" s="62" t="s">
        <v>7354</v>
      </c>
      <c r="K7589" s="33" t="s">
        <v>629</v>
      </c>
      <c r="L7589" s="33" t="s">
        <v>630</v>
      </c>
      <c r="M7589" s="1" t="s">
        <v>46534</v>
      </c>
      <c r="N7589" s="33" t="s">
        <v>20</v>
      </c>
      <c r="O7589" s="33" t="s">
        <v>12596</v>
      </c>
      <c r="P7589" s="33" t="s">
        <v>45771</v>
      </c>
      <c r="Q7589" s="33" t="s">
        <v>29986</v>
      </c>
      <c r="R7589" s="39" t="s">
        <v>12597</v>
      </c>
      <c r="S7589" s="33" t="s">
        <v>509</v>
      </c>
      <c r="T7589" s="33" t="s">
        <v>21</v>
      </c>
      <c r="U7589" s="33" t="s">
        <v>26689</v>
      </c>
      <c r="AA7589" s="33" t="s">
        <v>42844</v>
      </c>
      <c r="AB7589" s="33">
        <v>849</v>
      </c>
      <c r="AC7589" s="103">
        <v>13487</v>
      </c>
    </row>
    <row r="7590" spans="1:64" ht="13" customHeight="1" x14ac:dyDescent="0.2">
      <c r="A7590" s="33" t="s">
        <v>12598</v>
      </c>
      <c r="B7590" s="33">
        <v>35</v>
      </c>
      <c r="C7590" s="33" t="s">
        <v>13</v>
      </c>
      <c r="D7590" s="33" t="s">
        <v>41</v>
      </c>
      <c r="F7590" s="94">
        <v>41548</v>
      </c>
      <c r="H7590" s="33" t="s">
        <v>4622</v>
      </c>
      <c r="I7590" s="33" t="s">
        <v>66</v>
      </c>
      <c r="K7590" s="33" t="s">
        <v>4523</v>
      </c>
      <c r="L7590" s="33" t="s">
        <v>4624</v>
      </c>
      <c r="M7590" s="1" t="s">
        <v>48382</v>
      </c>
      <c r="N7590" s="33" t="s">
        <v>20</v>
      </c>
      <c r="P7590" s="33" t="s">
        <v>42395</v>
      </c>
      <c r="Q7590" s="33" t="s">
        <v>29986</v>
      </c>
      <c r="R7590" s="39" t="s">
        <v>12599</v>
      </c>
      <c r="S7590" s="33" t="s">
        <v>22</v>
      </c>
      <c r="T7590" s="33" t="s">
        <v>21</v>
      </c>
      <c r="U7590" s="33" t="s">
        <v>26689</v>
      </c>
      <c r="AA7590" s="33" t="s">
        <v>49699</v>
      </c>
      <c r="AB7590" s="33">
        <v>850</v>
      </c>
      <c r="AC7590" s="104">
        <v>13486</v>
      </c>
    </row>
    <row r="7591" spans="1:64" ht="13" customHeight="1" x14ac:dyDescent="0.2">
      <c r="A7591" s="33" t="s">
        <v>12600</v>
      </c>
      <c r="B7591" s="33">
        <v>45</v>
      </c>
      <c r="C7591" s="33" t="s">
        <v>102</v>
      </c>
      <c r="D7591" s="33" t="s">
        <v>30</v>
      </c>
      <c r="F7591" s="94">
        <v>41548</v>
      </c>
      <c r="G7591" s="33" t="s">
        <v>29968</v>
      </c>
      <c r="H7591" s="33" t="s">
        <v>5663</v>
      </c>
      <c r="I7591" s="33" t="s">
        <v>465</v>
      </c>
      <c r="J7591" s="62" t="s">
        <v>29969</v>
      </c>
      <c r="K7591" s="33" t="s">
        <v>587</v>
      </c>
      <c r="L7591" s="33" t="s">
        <v>12601</v>
      </c>
      <c r="M7591" s="1" t="s">
        <v>46648</v>
      </c>
      <c r="N7591" s="33" t="s">
        <v>20</v>
      </c>
      <c r="O7591" s="33" t="s">
        <v>29970</v>
      </c>
      <c r="P7591" s="33" t="s">
        <v>45771</v>
      </c>
      <c r="Q7591" s="33" t="s">
        <v>29986</v>
      </c>
      <c r="R7591" s="39" t="s">
        <v>12602</v>
      </c>
      <c r="S7591" s="33" t="s">
        <v>22</v>
      </c>
      <c r="T7591" s="33" t="s">
        <v>350</v>
      </c>
      <c r="U7591" s="33" t="s">
        <v>26775</v>
      </c>
      <c r="AA7591" s="33" t="s">
        <v>42844</v>
      </c>
      <c r="AB7591" s="33">
        <v>852</v>
      </c>
      <c r="AC7591" s="103"/>
    </row>
    <row r="7592" spans="1:64" ht="13" customHeight="1" x14ac:dyDescent="0.2">
      <c r="A7592" s="33" t="s">
        <v>12611</v>
      </c>
      <c r="B7592" s="33">
        <v>37</v>
      </c>
      <c r="C7592" s="33" t="s">
        <v>13</v>
      </c>
      <c r="D7592" s="33" t="s">
        <v>30</v>
      </c>
      <c r="E7592" s="33" t="s">
        <v>12612</v>
      </c>
      <c r="F7592" s="94">
        <v>41546</v>
      </c>
      <c r="G7592" s="33" t="s">
        <v>12613</v>
      </c>
      <c r="H7592" s="33" t="s">
        <v>12614</v>
      </c>
      <c r="I7592" s="33" t="s">
        <v>220</v>
      </c>
      <c r="J7592" s="62" t="s">
        <v>12615</v>
      </c>
      <c r="K7592" s="33" t="s">
        <v>4814</v>
      </c>
      <c r="L7592" s="33" t="s">
        <v>12616</v>
      </c>
      <c r="M7592" s="1" t="s">
        <v>48697</v>
      </c>
      <c r="N7592" s="33" t="s">
        <v>20</v>
      </c>
      <c r="O7592" s="33" t="s">
        <v>12617</v>
      </c>
      <c r="P7592" s="33" t="s">
        <v>504</v>
      </c>
      <c r="Q7592" s="33" t="s">
        <v>29986</v>
      </c>
      <c r="R7592" s="39" t="s">
        <v>4816</v>
      </c>
      <c r="S7592" s="33" t="s">
        <v>509</v>
      </c>
      <c r="T7592" s="33" t="s">
        <v>21</v>
      </c>
      <c r="U7592" s="33" t="s">
        <v>26689</v>
      </c>
      <c r="AA7592" s="33" t="s">
        <v>42843</v>
      </c>
      <c r="AB7592" s="33">
        <v>847</v>
      </c>
      <c r="AC7592" s="103">
        <v>13479</v>
      </c>
    </row>
    <row r="7593" spans="1:64" ht="13" customHeight="1" x14ac:dyDescent="0.2">
      <c r="A7593" s="33" t="s">
        <v>12603</v>
      </c>
      <c r="B7593" s="33">
        <v>19</v>
      </c>
      <c r="C7593" s="33" t="s">
        <v>13</v>
      </c>
      <c r="D7593" s="33" t="s">
        <v>78</v>
      </c>
      <c r="E7593" s="33" t="s">
        <v>12604</v>
      </c>
      <c r="F7593" s="94">
        <v>41546</v>
      </c>
      <c r="G7593" s="33" t="s">
        <v>12605</v>
      </c>
      <c r="H7593" s="33" t="s">
        <v>12606</v>
      </c>
      <c r="I7593" s="33" t="s">
        <v>337</v>
      </c>
      <c r="J7593" s="62" t="s">
        <v>12607</v>
      </c>
      <c r="K7593" s="33" t="s">
        <v>12494</v>
      </c>
      <c r="L7593" s="33" t="s">
        <v>12608</v>
      </c>
      <c r="M7593" s="1" t="s">
        <v>47900</v>
      </c>
      <c r="N7593" s="33" t="s">
        <v>20</v>
      </c>
      <c r="O7593" s="33" t="s">
        <v>12609</v>
      </c>
      <c r="P7593" s="33" t="s">
        <v>504</v>
      </c>
      <c r="Q7593" s="33" t="s">
        <v>29986</v>
      </c>
      <c r="R7593" s="39" t="s">
        <v>12610</v>
      </c>
      <c r="S7593" s="33" t="s">
        <v>93</v>
      </c>
      <c r="T7593" s="33" t="s">
        <v>45897</v>
      </c>
      <c r="U7593" s="51" t="s">
        <v>49804</v>
      </c>
      <c r="AA7593" s="33" t="s">
        <v>42844</v>
      </c>
      <c r="AB7593" s="33">
        <v>848</v>
      </c>
      <c r="AC7593" s="103">
        <v>13480</v>
      </c>
    </row>
    <row r="7594" spans="1:64" ht="13" customHeight="1" x14ac:dyDescent="0.2">
      <c r="A7594" s="33" t="s">
        <v>12618</v>
      </c>
      <c r="B7594" s="33">
        <v>35</v>
      </c>
      <c r="C7594" s="33" t="s">
        <v>13</v>
      </c>
      <c r="D7594" s="33" t="s">
        <v>30</v>
      </c>
      <c r="E7594" s="33" t="s">
        <v>12619</v>
      </c>
      <c r="F7594" s="94">
        <v>41545</v>
      </c>
      <c r="G7594" s="33" t="s">
        <v>22128</v>
      </c>
      <c r="H7594" s="33" t="s">
        <v>12620</v>
      </c>
      <c r="I7594" s="33" t="s">
        <v>45</v>
      </c>
      <c r="J7594" s="62" t="s">
        <v>12621</v>
      </c>
      <c r="K7594" s="33" t="s">
        <v>8818</v>
      </c>
      <c r="L7594" s="33" t="s">
        <v>12622</v>
      </c>
      <c r="M7594" s="1" t="s">
        <v>48929</v>
      </c>
      <c r="N7594" s="33" t="s">
        <v>20</v>
      </c>
      <c r="O7594" s="33" t="s">
        <v>12623</v>
      </c>
      <c r="P7594" s="33" t="s">
        <v>45771</v>
      </c>
      <c r="Q7594" s="33" t="s">
        <v>29986</v>
      </c>
      <c r="R7594" s="39" t="s">
        <v>12624</v>
      </c>
      <c r="S7594" s="33" t="s">
        <v>22</v>
      </c>
      <c r="T7594" s="33" t="s">
        <v>28</v>
      </c>
      <c r="U7594" s="33" t="s">
        <v>26487</v>
      </c>
      <c r="AA7594" s="33" t="s">
        <v>42844</v>
      </c>
      <c r="AB7594" s="33">
        <v>846</v>
      </c>
      <c r="AC7594" s="103">
        <v>13474</v>
      </c>
    </row>
    <row r="7595" spans="1:64" ht="13" customHeight="1" x14ac:dyDescent="0.2">
      <c r="A7595" s="33" t="s">
        <v>12625</v>
      </c>
      <c r="B7595" s="33">
        <v>19</v>
      </c>
      <c r="C7595" s="33" t="s">
        <v>13</v>
      </c>
      <c r="D7595" s="33" t="s">
        <v>30</v>
      </c>
      <c r="E7595" s="33" t="s">
        <v>12626</v>
      </c>
      <c r="F7595" s="94">
        <v>41544</v>
      </c>
      <c r="G7595" s="33" t="s">
        <v>12627</v>
      </c>
      <c r="H7595" s="33" t="s">
        <v>12628</v>
      </c>
      <c r="I7595" s="33" t="s">
        <v>66</v>
      </c>
      <c r="J7595" s="62" t="s">
        <v>12629</v>
      </c>
      <c r="K7595" s="33" t="s">
        <v>46</v>
      </c>
      <c r="L7595" s="33" t="s">
        <v>12630</v>
      </c>
      <c r="M7595" s="1" t="s">
        <v>48698</v>
      </c>
      <c r="N7595" s="33" t="s">
        <v>20</v>
      </c>
      <c r="O7595" s="33" t="s">
        <v>12631</v>
      </c>
      <c r="P7595" s="33" t="s">
        <v>947</v>
      </c>
      <c r="Q7595" s="33" t="s">
        <v>29986</v>
      </c>
      <c r="R7595" s="39" t="s">
        <v>12632</v>
      </c>
      <c r="S7595" s="33" t="s">
        <v>93</v>
      </c>
      <c r="T7595" s="33" t="s">
        <v>21</v>
      </c>
      <c r="U7595" s="33" t="s">
        <v>26488</v>
      </c>
      <c r="AA7595" s="33" t="s">
        <v>42844</v>
      </c>
      <c r="AB7595" s="33">
        <v>845</v>
      </c>
      <c r="AC7595" s="103">
        <v>13469</v>
      </c>
    </row>
    <row r="7596" spans="1:64" ht="13" customHeight="1" x14ac:dyDescent="0.2">
      <c r="A7596" s="33" t="s">
        <v>12633</v>
      </c>
      <c r="B7596" s="33">
        <v>34</v>
      </c>
      <c r="C7596" s="33" t="s">
        <v>13</v>
      </c>
      <c r="D7596" s="33" t="s">
        <v>78</v>
      </c>
      <c r="F7596" s="94">
        <v>41543</v>
      </c>
      <c r="G7596" s="33" t="s">
        <v>12634</v>
      </c>
      <c r="H7596" s="33" t="s">
        <v>12635</v>
      </c>
      <c r="I7596" s="33" t="s">
        <v>87</v>
      </c>
      <c r="J7596" s="62" t="s">
        <v>12636</v>
      </c>
      <c r="K7596" s="33" t="s">
        <v>12637</v>
      </c>
      <c r="L7596" s="33" t="s">
        <v>12638</v>
      </c>
      <c r="M7596" s="1" t="s">
        <v>46010</v>
      </c>
      <c r="N7596" s="33" t="s">
        <v>20</v>
      </c>
      <c r="O7596" s="33" t="s">
        <v>12639</v>
      </c>
      <c r="P7596" s="33" t="s">
        <v>947</v>
      </c>
      <c r="Q7596" s="33" t="s">
        <v>29986</v>
      </c>
      <c r="R7596" s="39" t="s">
        <v>12640</v>
      </c>
      <c r="S7596" s="33" t="s">
        <v>22</v>
      </c>
      <c r="T7596" s="33" t="s">
        <v>21</v>
      </c>
      <c r="U7596" s="33" t="s">
        <v>26689</v>
      </c>
      <c r="AA7596" s="33" t="s">
        <v>42843</v>
      </c>
      <c r="AB7596" s="33">
        <v>843</v>
      </c>
      <c r="AC7596" s="103">
        <v>13466</v>
      </c>
    </row>
    <row r="7597" spans="1:64" ht="13" customHeight="1" x14ac:dyDescent="0.2">
      <c r="A7597" s="33" t="s">
        <v>12647</v>
      </c>
      <c r="B7597" s="33">
        <v>39</v>
      </c>
      <c r="C7597" s="33" t="s">
        <v>13</v>
      </c>
      <c r="D7597" s="33" t="s">
        <v>30</v>
      </c>
      <c r="E7597" s="33" t="s">
        <v>12648</v>
      </c>
      <c r="F7597" s="94">
        <v>41543</v>
      </c>
      <c r="G7597" s="33" t="s">
        <v>12649</v>
      </c>
      <c r="H7597" s="33" t="s">
        <v>448</v>
      </c>
      <c r="I7597" s="33" t="s">
        <v>38</v>
      </c>
      <c r="J7597" s="62" t="s">
        <v>1923</v>
      </c>
      <c r="K7597" s="33" t="s">
        <v>91</v>
      </c>
      <c r="L7597" s="33" t="s">
        <v>449</v>
      </c>
      <c r="M7597" s="1" t="s">
        <v>46172</v>
      </c>
      <c r="N7597" s="33" t="s">
        <v>20</v>
      </c>
      <c r="O7597" s="33" t="s">
        <v>12650</v>
      </c>
      <c r="P7597" s="33" t="s">
        <v>947</v>
      </c>
      <c r="Q7597" s="33" t="s">
        <v>29986</v>
      </c>
      <c r="R7597"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597" s="33" t="s">
        <v>93</v>
      </c>
      <c r="T7597" s="33" t="s">
        <v>21</v>
      </c>
      <c r="U7597" s="33" t="s">
        <v>29762</v>
      </c>
      <c r="AA7597" s="33" t="s">
        <v>42842</v>
      </c>
      <c r="AB7597" s="33">
        <v>842</v>
      </c>
      <c r="AC7597" s="103">
        <v>13465</v>
      </c>
    </row>
    <row r="7598" spans="1:64" ht="13" customHeight="1" x14ac:dyDescent="0.2">
      <c r="A7598" s="33" t="s">
        <v>12641</v>
      </c>
      <c r="B7598" s="33">
        <v>57</v>
      </c>
      <c r="C7598" s="33" t="s">
        <v>13</v>
      </c>
      <c r="D7598" s="33" t="s">
        <v>30</v>
      </c>
      <c r="E7598" s="33" t="s">
        <v>12642</v>
      </c>
      <c r="F7598" s="94">
        <v>41543</v>
      </c>
      <c r="G7598" s="33" t="s">
        <v>12643</v>
      </c>
      <c r="H7598" s="33" t="s">
        <v>265</v>
      </c>
      <c r="I7598" s="33" t="s">
        <v>66</v>
      </c>
      <c r="J7598" s="62" t="s">
        <v>12644</v>
      </c>
      <c r="K7598" s="33" t="s">
        <v>265</v>
      </c>
      <c r="L7598" s="33" t="s">
        <v>266</v>
      </c>
      <c r="M7598" s="1" t="s">
        <v>46483</v>
      </c>
      <c r="N7598" s="33" t="s">
        <v>20</v>
      </c>
      <c r="O7598" s="33" t="s">
        <v>12645</v>
      </c>
      <c r="P7598" s="33" t="s">
        <v>947</v>
      </c>
      <c r="Q7598" s="33" t="s">
        <v>29986</v>
      </c>
      <c r="R7598" s="39" t="s">
        <v>12646</v>
      </c>
      <c r="S7598" s="33" t="s">
        <v>93</v>
      </c>
      <c r="T7598" s="33" t="s">
        <v>21</v>
      </c>
      <c r="U7598" s="33" t="s">
        <v>26689</v>
      </c>
      <c r="AA7598" s="33" t="s">
        <v>42844</v>
      </c>
      <c r="AB7598" s="33">
        <v>844</v>
      </c>
      <c r="AC7598" s="103">
        <v>13464</v>
      </c>
    </row>
    <row r="7599" spans="1:64" ht="13" customHeight="1" x14ac:dyDescent="0.2">
      <c r="A7599" s="33" t="s">
        <v>12655</v>
      </c>
      <c r="B7599" s="33">
        <v>21</v>
      </c>
      <c r="C7599" s="33" t="s">
        <v>13</v>
      </c>
      <c r="D7599" s="33" t="s">
        <v>41</v>
      </c>
      <c r="F7599" s="94">
        <v>41542</v>
      </c>
      <c r="G7599" s="33" t="s">
        <v>12656</v>
      </c>
      <c r="H7599" s="33" t="s">
        <v>12657</v>
      </c>
      <c r="I7599" s="33" t="s">
        <v>66</v>
      </c>
      <c r="J7599" s="62" t="s">
        <v>12658</v>
      </c>
      <c r="K7599" s="33" t="s">
        <v>12659</v>
      </c>
      <c r="L7599" s="33" t="s">
        <v>12660</v>
      </c>
      <c r="M7599" s="1" t="s">
        <v>48699</v>
      </c>
      <c r="N7599" s="33" t="s">
        <v>20</v>
      </c>
      <c r="O7599" s="33" t="s">
        <v>12661</v>
      </c>
      <c r="P7599" s="33" t="s">
        <v>45771</v>
      </c>
      <c r="Q7599" s="33" t="s">
        <v>29986</v>
      </c>
      <c r="R7599" s="39" t="s">
        <v>12662</v>
      </c>
      <c r="S7599" s="33" t="s">
        <v>93</v>
      </c>
      <c r="T7599" s="33" t="s">
        <v>21</v>
      </c>
      <c r="U7599" s="33" t="s">
        <v>26689</v>
      </c>
      <c r="AA7599" s="33" t="s">
        <v>42843</v>
      </c>
      <c r="AB7599" s="33">
        <v>838</v>
      </c>
      <c r="AC7599" s="103">
        <v>13460</v>
      </c>
    </row>
    <row r="7600" spans="1:64" ht="13" customHeight="1" x14ac:dyDescent="0.2">
      <c r="A7600" s="33" t="s">
        <v>12669</v>
      </c>
      <c r="B7600" s="33">
        <v>22</v>
      </c>
      <c r="C7600" s="33" t="s">
        <v>13</v>
      </c>
      <c r="D7600" s="33" t="s">
        <v>30</v>
      </c>
      <c r="E7600" s="33" t="s">
        <v>12670</v>
      </c>
      <c r="F7600" s="94">
        <v>41542</v>
      </c>
      <c r="G7600" s="33" t="s">
        <v>12671</v>
      </c>
      <c r="H7600" s="33" t="s">
        <v>4920</v>
      </c>
      <c r="I7600" s="33" t="s">
        <v>55</v>
      </c>
      <c r="J7600" s="62" t="s">
        <v>4921</v>
      </c>
      <c r="K7600" s="33" t="s">
        <v>3558</v>
      </c>
      <c r="L7600" s="33" t="s">
        <v>4922</v>
      </c>
      <c r="M7600" s="1" t="s">
        <v>47395</v>
      </c>
      <c r="N7600" s="33" t="s">
        <v>20</v>
      </c>
      <c r="O7600" s="33" t="s">
        <v>12672</v>
      </c>
      <c r="P7600" s="33" t="s">
        <v>504</v>
      </c>
      <c r="Q7600" s="33" t="s">
        <v>29986</v>
      </c>
      <c r="R7600" s="39" t="s">
        <v>12673</v>
      </c>
      <c r="S7600" s="33" t="s">
        <v>93</v>
      </c>
      <c r="T7600" s="33" t="s">
        <v>21</v>
      </c>
      <c r="U7600" s="33" t="s">
        <v>26689</v>
      </c>
      <c r="AA7600" s="33" t="s">
        <v>42844</v>
      </c>
      <c r="AB7600" s="33">
        <v>840</v>
      </c>
      <c r="AC7600" s="103">
        <v>13461</v>
      </c>
    </row>
    <row r="7601" spans="1:64" ht="13" customHeight="1" x14ac:dyDescent="0.2">
      <c r="A7601" s="33" t="s">
        <v>12663</v>
      </c>
      <c r="B7601" s="33">
        <v>32</v>
      </c>
      <c r="C7601" s="33" t="s">
        <v>13</v>
      </c>
      <c r="D7601" s="33" t="s">
        <v>41</v>
      </c>
      <c r="E7601" s="33" t="s">
        <v>12664</v>
      </c>
      <c r="F7601" s="94">
        <v>41542</v>
      </c>
      <c r="G7601" s="33" t="s">
        <v>12665</v>
      </c>
      <c r="H7601" s="33" t="s">
        <v>5225</v>
      </c>
      <c r="I7601" s="33" t="s">
        <v>38</v>
      </c>
      <c r="J7601" s="62" t="s">
        <v>12666</v>
      </c>
      <c r="K7601" s="33" t="s">
        <v>91</v>
      </c>
      <c r="L7601" s="33" t="s">
        <v>92</v>
      </c>
      <c r="M7601" s="1" t="s">
        <v>45984</v>
      </c>
      <c r="N7601" s="33" t="s">
        <v>20</v>
      </c>
      <c r="O7601" s="33" t="s">
        <v>12667</v>
      </c>
      <c r="P7601" s="33" t="s">
        <v>947</v>
      </c>
      <c r="Q7601" s="33" t="s">
        <v>29986</v>
      </c>
      <c r="R7601" s="39" t="s">
        <v>12668</v>
      </c>
      <c r="S7601" s="33" t="s">
        <v>93</v>
      </c>
      <c r="T7601" s="33" t="s">
        <v>21</v>
      </c>
      <c r="U7601" s="33" t="s">
        <v>26689</v>
      </c>
      <c r="AA7601" s="33" t="s">
        <v>42844</v>
      </c>
      <c r="AB7601" s="33">
        <v>837</v>
      </c>
      <c r="AC7601" s="103">
        <v>13459</v>
      </c>
    </row>
    <row r="7602" spans="1:64" ht="13" customHeight="1" x14ac:dyDescent="0.2">
      <c r="A7602" s="33" t="s">
        <v>2989</v>
      </c>
      <c r="B7602" s="33">
        <v>45</v>
      </c>
      <c r="C7602" s="33" t="s">
        <v>13</v>
      </c>
      <c r="D7602" s="33" t="s">
        <v>41</v>
      </c>
      <c r="F7602" s="94">
        <v>41542</v>
      </c>
      <c r="G7602" s="33" t="s">
        <v>12651</v>
      </c>
      <c r="H7602" s="33" t="s">
        <v>671</v>
      </c>
      <c r="I7602" s="33" t="s">
        <v>66</v>
      </c>
      <c r="J7602" s="62" t="s">
        <v>12652</v>
      </c>
      <c r="K7602" s="33" t="s">
        <v>512</v>
      </c>
      <c r="L7602" s="33" t="s">
        <v>672</v>
      </c>
      <c r="M7602" s="1" t="s">
        <v>45992</v>
      </c>
      <c r="N7602" s="33" t="s">
        <v>20</v>
      </c>
      <c r="O7602" s="33" t="s">
        <v>12653</v>
      </c>
      <c r="P7602" s="33" t="s">
        <v>947</v>
      </c>
      <c r="Q7602" s="33" t="s">
        <v>29986</v>
      </c>
      <c r="R7602" s="39" t="s">
        <v>12654</v>
      </c>
      <c r="S7602" s="33" t="s">
        <v>93</v>
      </c>
      <c r="T7602" s="33" t="s">
        <v>21</v>
      </c>
      <c r="U7602" s="33" t="s">
        <v>26689</v>
      </c>
      <c r="AA7602" s="33" t="s">
        <v>42842</v>
      </c>
      <c r="AB7602" s="33">
        <v>839</v>
      </c>
      <c r="AC7602" s="103">
        <v>13458</v>
      </c>
    </row>
    <row r="7603" spans="1:64" ht="13" customHeight="1" x14ac:dyDescent="0.2">
      <c r="A7603" s="60" t="s">
        <v>42570</v>
      </c>
      <c r="B7603" s="87">
        <v>55</v>
      </c>
      <c r="C7603" s="10" t="s">
        <v>13</v>
      </c>
      <c r="D7603" s="10" t="s">
        <v>41</v>
      </c>
      <c r="E7603" s="59" t="s">
        <v>42571</v>
      </c>
      <c r="F7603" s="94">
        <v>41542</v>
      </c>
      <c r="G7603" s="10" t="s">
        <v>42572</v>
      </c>
      <c r="H7603" s="10" t="s">
        <v>671</v>
      </c>
      <c r="I7603" s="10" t="s">
        <v>66</v>
      </c>
      <c r="J7603" s="62">
        <v>77093</v>
      </c>
      <c r="K7603" s="10" t="s">
        <v>512</v>
      </c>
      <c r="L7603" s="10" t="s">
        <v>672</v>
      </c>
      <c r="M7603" s="1" t="s">
        <v>45992</v>
      </c>
      <c r="N7603" s="10" t="s">
        <v>20</v>
      </c>
      <c r="O7603" s="10" t="s">
        <v>42573</v>
      </c>
      <c r="P7603" s="10" t="s">
        <v>42395</v>
      </c>
      <c r="Q7603" s="10" t="s">
        <v>29986</v>
      </c>
      <c r="R7603" s="59" t="s">
        <v>42574</v>
      </c>
      <c r="S7603" s="10" t="s">
        <v>93</v>
      </c>
      <c r="T7603" s="10" t="s">
        <v>21</v>
      </c>
      <c r="U7603" s="10" t="s">
        <v>26689</v>
      </c>
      <c r="V7603" s="10"/>
      <c r="W7603" s="10"/>
      <c r="X7603" s="10"/>
      <c r="Y7603" s="77"/>
      <c r="Z7603" s="51"/>
      <c r="AA7603" s="51" t="s">
        <v>42842</v>
      </c>
      <c r="AB7603" s="33">
        <v>841</v>
      </c>
      <c r="AC7603" s="103">
        <v>13457</v>
      </c>
      <c r="AG7603" s="51"/>
      <c r="AK7603" s="51"/>
      <c r="AL7603" s="51"/>
      <c r="AM7603" s="51"/>
      <c r="AN7603" s="51"/>
      <c r="AO7603" s="51"/>
      <c r="AP7603" s="51"/>
      <c r="AQ7603" s="51"/>
      <c r="AR7603" s="51"/>
      <c r="AS7603" s="51"/>
      <c r="AT7603" s="51"/>
      <c r="AU7603" s="51"/>
      <c r="AV7603" s="51"/>
      <c r="AW7603" s="51"/>
      <c r="AX7603" s="51"/>
      <c r="AY7603" s="51"/>
      <c r="AZ7603" s="51"/>
      <c r="BA7603" s="51"/>
      <c r="BB7603" s="51"/>
      <c r="BC7603" s="51"/>
      <c r="BD7603" s="51"/>
      <c r="BE7603" s="51"/>
      <c r="BF7603" s="51"/>
      <c r="BG7603" s="51"/>
      <c r="BH7603" s="51"/>
      <c r="BI7603" s="51"/>
      <c r="BJ7603" s="51"/>
      <c r="BK7603" s="51"/>
      <c r="BL7603" s="51"/>
    </row>
    <row r="7604" spans="1:64" ht="13" customHeight="1" x14ac:dyDescent="0.2">
      <c r="A7604" s="33" t="s">
        <v>12681</v>
      </c>
      <c r="B7604" s="33">
        <v>21</v>
      </c>
      <c r="C7604" s="33" t="s">
        <v>13</v>
      </c>
      <c r="D7604" s="33" t="s">
        <v>30</v>
      </c>
      <c r="E7604" s="33" t="s">
        <v>12682</v>
      </c>
      <c r="F7604" s="94">
        <v>41541</v>
      </c>
      <c r="G7604" s="33" t="s">
        <v>12683</v>
      </c>
      <c r="H7604" s="33" t="s">
        <v>12684</v>
      </c>
      <c r="I7604" s="33" t="s">
        <v>38</v>
      </c>
      <c r="J7604" s="62" t="s">
        <v>12685</v>
      </c>
      <c r="K7604" s="33" t="s">
        <v>995</v>
      </c>
      <c r="L7604" s="33" t="s">
        <v>2195</v>
      </c>
      <c r="M7604" s="1" t="s">
        <v>48878</v>
      </c>
      <c r="N7604" s="33" t="s">
        <v>20</v>
      </c>
      <c r="O7604" s="33" t="s">
        <v>12686</v>
      </c>
      <c r="P7604" s="33" t="s">
        <v>45791</v>
      </c>
      <c r="Q7604" s="33" t="s">
        <v>29986</v>
      </c>
      <c r="R7604" s="39" t="s">
        <v>12687</v>
      </c>
      <c r="S7604" s="33" t="s">
        <v>22</v>
      </c>
      <c r="T7604" s="33" t="s">
        <v>21</v>
      </c>
      <c r="U7604" s="33" t="s">
        <v>26682</v>
      </c>
      <c r="AA7604" s="33" t="s">
        <v>42844</v>
      </c>
      <c r="AB7604" s="33">
        <v>836</v>
      </c>
      <c r="AC7604" s="103">
        <v>13454</v>
      </c>
    </row>
    <row r="7605" spans="1:64" ht="13" customHeight="1" x14ac:dyDescent="0.2">
      <c r="A7605" s="33" t="s">
        <v>12674</v>
      </c>
      <c r="B7605" s="33">
        <v>22</v>
      </c>
      <c r="C7605" s="33" t="s">
        <v>13</v>
      </c>
      <c r="D7605" s="33" t="s">
        <v>78</v>
      </c>
      <c r="E7605" s="33" t="s">
        <v>12675</v>
      </c>
      <c r="F7605" s="94">
        <v>41541</v>
      </c>
      <c r="G7605" s="33" t="s">
        <v>12676</v>
      </c>
      <c r="H7605" s="33" t="s">
        <v>452</v>
      </c>
      <c r="I7605" s="33" t="s">
        <v>337</v>
      </c>
      <c r="J7605" s="62" t="s">
        <v>12677</v>
      </c>
      <c r="K7605" s="33" t="s">
        <v>452</v>
      </c>
      <c r="L7605" s="33" t="s">
        <v>12678</v>
      </c>
      <c r="M7605" s="1" t="s">
        <v>48700</v>
      </c>
      <c r="N7605" s="33" t="s">
        <v>20</v>
      </c>
      <c r="O7605" s="33" t="s">
        <v>12679</v>
      </c>
      <c r="P7605" s="33" t="s">
        <v>947</v>
      </c>
      <c r="Q7605" s="33" t="s">
        <v>29986</v>
      </c>
      <c r="R7605" s="39" t="s">
        <v>12680</v>
      </c>
      <c r="S7605" s="33" t="s">
        <v>22</v>
      </c>
      <c r="T7605" s="33" t="s">
        <v>21</v>
      </c>
      <c r="U7605" s="33" t="s">
        <v>26689</v>
      </c>
      <c r="AA7605" s="33" t="s">
        <v>42844</v>
      </c>
      <c r="AB7605" s="33">
        <v>834</v>
      </c>
      <c r="AC7605" s="103">
        <v>13455</v>
      </c>
    </row>
    <row r="7606" spans="1:64" ht="13" customHeight="1" x14ac:dyDescent="0.2">
      <c r="A7606" s="33" t="s">
        <v>12688</v>
      </c>
      <c r="B7606" s="33">
        <v>27</v>
      </c>
      <c r="C7606" s="33" t="s">
        <v>13</v>
      </c>
      <c r="D7606" s="33" t="s">
        <v>30</v>
      </c>
      <c r="E7606" s="33" t="s">
        <v>12689</v>
      </c>
      <c r="F7606" s="94">
        <v>41541</v>
      </c>
      <c r="G7606" s="33" t="s">
        <v>12690</v>
      </c>
      <c r="H7606" s="33" t="s">
        <v>12691</v>
      </c>
      <c r="I7606" s="33" t="s">
        <v>197</v>
      </c>
      <c r="J7606" s="62" t="s">
        <v>12692</v>
      </c>
      <c r="K7606" s="33" t="s">
        <v>12693</v>
      </c>
      <c r="L7606" s="33" t="s">
        <v>12694</v>
      </c>
      <c r="M7606" s="1" t="s">
        <v>48701</v>
      </c>
      <c r="N7606" s="33" t="s">
        <v>20</v>
      </c>
      <c r="O7606" s="33" t="s">
        <v>12695</v>
      </c>
      <c r="P7606" s="33" t="s">
        <v>947</v>
      </c>
      <c r="Q7606" s="33" t="s">
        <v>29986</v>
      </c>
      <c r="R7606" s="39" t="s">
        <v>12696</v>
      </c>
      <c r="S7606" s="33" t="s">
        <v>93</v>
      </c>
      <c r="T7606" s="33" t="s">
        <v>21</v>
      </c>
      <c r="U7606" s="33" t="s">
        <v>26689</v>
      </c>
      <c r="AA7606" s="33" t="s">
        <v>42844</v>
      </c>
      <c r="AB7606" s="33">
        <v>835</v>
      </c>
      <c r="AC7606" s="103">
        <v>13453</v>
      </c>
    </row>
    <row r="7607" spans="1:64" ht="13" customHeight="1" x14ac:dyDescent="0.2">
      <c r="A7607" s="33" t="s">
        <v>12697</v>
      </c>
      <c r="B7607" s="33">
        <v>18</v>
      </c>
      <c r="C7607" s="33" t="s">
        <v>13</v>
      </c>
      <c r="D7607" s="33" t="s">
        <v>78</v>
      </c>
      <c r="E7607" s="33" t="s">
        <v>12698</v>
      </c>
      <c r="F7607" s="94">
        <v>41540</v>
      </c>
      <c r="G7607" s="33" t="s">
        <v>12699</v>
      </c>
      <c r="H7607" s="33" t="s">
        <v>658</v>
      </c>
      <c r="I7607" s="33" t="s">
        <v>399</v>
      </c>
      <c r="J7607" s="62" t="s">
        <v>6185</v>
      </c>
      <c r="K7607" s="33" t="s">
        <v>658</v>
      </c>
      <c r="L7607" s="33" t="s">
        <v>12700</v>
      </c>
      <c r="M7607" s="1" t="s">
        <v>48612</v>
      </c>
      <c r="N7607" s="33" t="s">
        <v>20</v>
      </c>
      <c r="O7607" s="33" t="s">
        <v>36739</v>
      </c>
      <c r="P7607" s="33" t="s">
        <v>947</v>
      </c>
      <c r="Q7607" s="33" t="s">
        <v>29986</v>
      </c>
      <c r="R7607" s="39" t="s">
        <v>12701</v>
      </c>
      <c r="S7607" s="33" t="s">
        <v>93</v>
      </c>
      <c r="T7607" s="33" t="s">
        <v>21</v>
      </c>
      <c r="U7607" s="33" t="s">
        <v>26689</v>
      </c>
      <c r="Z7607" s="33" t="s">
        <v>42353</v>
      </c>
      <c r="AA7607" s="33" t="s">
        <v>42842</v>
      </c>
      <c r="AB7607" s="33">
        <v>831</v>
      </c>
      <c r="AC7607" s="103">
        <v>13442</v>
      </c>
    </row>
    <row r="7608" spans="1:64" ht="13" customHeight="1" x14ac:dyDescent="0.2">
      <c r="A7608" s="33" t="s">
        <v>12705</v>
      </c>
      <c r="B7608" s="33">
        <v>27</v>
      </c>
      <c r="C7608" s="33" t="s">
        <v>13</v>
      </c>
      <c r="D7608" s="33" t="s">
        <v>30</v>
      </c>
      <c r="E7608" s="33" t="s">
        <v>12706</v>
      </c>
      <c r="F7608" s="94">
        <v>41540</v>
      </c>
      <c r="G7608" s="33" t="s">
        <v>12707</v>
      </c>
      <c r="H7608" s="33" t="s">
        <v>12203</v>
      </c>
      <c r="I7608" s="33" t="s">
        <v>55</v>
      </c>
      <c r="J7608" s="62" t="s">
        <v>12708</v>
      </c>
      <c r="K7608" s="33" t="s">
        <v>2143</v>
      </c>
      <c r="L7608" s="33" t="s">
        <v>12709</v>
      </c>
      <c r="M7608" s="1" t="s">
        <v>47411</v>
      </c>
      <c r="N7608" s="33" t="s">
        <v>20</v>
      </c>
      <c r="O7608" s="33" t="s">
        <v>12710</v>
      </c>
      <c r="P7608" s="33" t="s">
        <v>947</v>
      </c>
      <c r="Q7608" s="33" t="s">
        <v>29986</v>
      </c>
      <c r="R7608" s="39" t="s">
        <v>12711</v>
      </c>
      <c r="S7608" s="33" t="s">
        <v>509</v>
      </c>
      <c r="T7608" s="33" t="s">
        <v>21</v>
      </c>
      <c r="U7608" s="33" t="s">
        <v>42867</v>
      </c>
      <c r="AA7608" s="33" t="s">
        <v>42842</v>
      </c>
      <c r="AB7608" s="33">
        <v>830</v>
      </c>
      <c r="AC7608" s="103">
        <v>13441</v>
      </c>
    </row>
    <row r="7609" spans="1:64" ht="13" customHeight="1" x14ac:dyDescent="0.2">
      <c r="A7609" s="60" t="s">
        <v>42473</v>
      </c>
      <c r="B7609" s="87">
        <v>47</v>
      </c>
      <c r="C7609" s="10" t="s">
        <v>13</v>
      </c>
      <c r="D7609" s="10" t="s">
        <v>30</v>
      </c>
      <c r="E7609" s="59" t="s">
        <v>42474</v>
      </c>
      <c r="F7609" s="94">
        <v>41540</v>
      </c>
      <c r="G7609" s="10" t="s">
        <v>42807</v>
      </c>
      <c r="H7609" s="10" t="s">
        <v>12702</v>
      </c>
      <c r="I7609" s="10" t="s">
        <v>39</v>
      </c>
      <c r="J7609" s="62">
        <v>2333</v>
      </c>
      <c r="K7609" s="10" t="s">
        <v>4740</v>
      </c>
      <c r="L7609" s="10" t="s">
        <v>42475</v>
      </c>
      <c r="M7609" s="1" t="s">
        <v>48702</v>
      </c>
      <c r="N7609" s="10" t="s">
        <v>20</v>
      </c>
      <c r="O7609" s="10" t="s">
        <v>12703</v>
      </c>
      <c r="P7609" s="10" t="s">
        <v>504</v>
      </c>
      <c r="Q7609" s="10" t="s">
        <v>29986</v>
      </c>
      <c r="R7609" s="59" t="s">
        <v>12704</v>
      </c>
      <c r="S7609" s="10" t="s">
        <v>93</v>
      </c>
      <c r="T7609" s="10" t="s">
        <v>21</v>
      </c>
      <c r="U7609" s="10" t="s">
        <v>26689</v>
      </c>
      <c r="V7609" s="10"/>
      <c r="W7609" s="10"/>
      <c r="X7609" s="10"/>
      <c r="Y7609" s="77"/>
      <c r="Z7609" s="51"/>
      <c r="AA7609" s="51" t="s">
        <v>42844</v>
      </c>
      <c r="AB7609" s="33">
        <v>833</v>
      </c>
      <c r="AC7609" s="105">
        <v>13443</v>
      </c>
      <c r="AG7609" s="51"/>
      <c r="AK7609" s="51"/>
      <c r="AL7609" s="51"/>
      <c r="AM7609" s="51"/>
      <c r="AN7609" s="51"/>
      <c r="AO7609" s="51"/>
      <c r="AP7609" s="51"/>
      <c r="AQ7609" s="51"/>
      <c r="AR7609" s="51"/>
      <c r="AS7609" s="51"/>
      <c r="AT7609" s="51"/>
      <c r="AU7609" s="51"/>
      <c r="AV7609" s="51"/>
      <c r="AW7609" s="51"/>
      <c r="AX7609" s="51"/>
      <c r="AY7609" s="51"/>
      <c r="AZ7609" s="51"/>
      <c r="BA7609" s="51"/>
      <c r="BB7609" s="51"/>
      <c r="BC7609" s="51"/>
      <c r="BD7609" s="51"/>
      <c r="BE7609" s="51"/>
      <c r="BF7609" s="51"/>
      <c r="BG7609" s="51"/>
      <c r="BH7609" s="51"/>
      <c r="BI7609" s="51"/>
      <c r="BJ7609" s="51"/>
      <c r="BK7609" s="51"/>
      <c r="BL7609" s="51"/>
    </row>
    <row r="7610" spans="1:64" ht="13" customHeight="1" x14ac:dyDescent="0.2">
      <c r="A7610" s="33" t="s">
        <v>12712</v>
      </c>
      <c r="B7610" s="33">
        <v>19</v>
      </c>
      <c r="C7610" s="33" t="s">
        <v>102</v>
      </c>
      <c r="D7610" s="33" t="s">
        <v>30</v>
      </c>
      <c r="E7610" s="33" t="s">
        <v>12713</v>
      </c>
      <c r="F7610" s="94">
        <v>41539</v>
      </c>
      <c r="G7610" s="33" t="s">
        <v>12714</v>
      </c>
      <c r="H7610" s="33" t="s">
        <v>12715</v>
      </c>
      <c r="I7610" s="33" t="s">
        <v>38</v>
      </c>
      <c r="J7610" s="62">
        <v>95928</v>
      </c>
      <c r="K7610" s="33" t="s">
        <v>4793</v>
      </c>
      <c r="L7610" s="33" t="s">
        <v>12716</v>
      </c>
      <c r="M7610" s="1" t="s">
        <v>47638</v>
      </c>
      <c r="N7610" s="33" t="s">
        <v>20</v>
      </c>
      <c r="O7610" s="33" t="s">
        <v>12717</v>
      </c>
      <c r="P7610" s="33" t="s">
        <v>31864</v>
      </c>
      <c r="Q7610" s="33" t="s">
        <v>29986</v>
      </c>
      <c r="R7610" s="39" t="s">
        <v>12718</v>
      </c>
      <c r="S7610" s="33" t="s">
        <v>901</v>
      </c>
      <c r="T7610" s="33" t="s">
        <v>350</v>
      </c>
      <c r="U7610" s="33" t="s">
        <v>42859</v>
      </c>
      <c r="AA7610" s="33" t="s">
        <v>42842</v>
      </c>
      <c r="AB7610" s="33">
        <v>829</v>
      </c>
      <c r="AC7610" s="103">
        <v>13438</v>
      </c>
    </row>
    <row r="7611" spans="1:64" ht="13" customHeight="1" x14ac:dyDescent="0.2">
      <c r="A7611" s="33" t="s">
        <v>12724</v>
      </c>
      <c r="B7611" s="33">
        <v>66</v>
      </c>
      <c r="C7611" s="33" t="s">
        <v>13</v>
      </c>
      <c r="D7611" s="33" t="s">
        <v>30</v>
      </c>
      <c r="F7611" s="94">
        <v>41538</v>
      </c>
      <c r="G7611" s="33" t="s">
        <v>12725</v>
      </c>
      <c r="H7611" s="33" t="s">
        <v>12726</v>
      </c>
      <c r="I7611" s="33" t="s">
        <v>38</v>
      </c>
      <c r="J7611" s="62" t="s">
        <v>12727</v>
      </c>
      <c r="K7611" s="33" t="s">
        <v>91</v>
      </c>
      <c r="L7611" s="33" t="s">
        <v>12728</v>
      </c>
      <c r="M7611" s="1" t="s">
        <v>47035</v>
      </c>
      <c r="N7611" s="33" t="s">
        <v>20</v>
      </c>
      <c r="O7611" s="33" t="s">
        <v>12729</v>
      </c>
      <c r="P7611" s="33" t="s">
        <v>947</v>
      </c>
      <c r="Q7611" s="33" t="s">
        <v>29986</v>
      </c>
      <c r="R7611" s="39" t="str">
        <f>HYPERLINK("http://www.culvercityobserver.com/story/2013/10/10/news/man-shot-at-ccpd-hq-identified/3089.html","http://www.culvercityobserver.com/story/2013/10/10/news/man-shot-at-ccpd-hq-identified/3089.html")</f>
        <v>http://www.culvercityobserver.com/story/2013/10/10/news/man-shot-at-ccpd-hq-identified/3089.html</v>
      </c>
      <c r="S7611" s="33" t="s">
        <v>22</v>
      </c>
      <c r="T7611" s="33" t="s">
        <v>21</v>
      </c>
      <c r="U7611" s="33" t="s">
        <v>26689</v>
      </c>
      <c r="AA7611" s="33" t="s">
        <v>42842</v>
      </c>
      <c r="AB7611" s="33">
        <v>826</v>
      </c>
      <c r="AC7611" s="103">
        <v>13432</v>
      </c>
    </row>
    <row r="7612" spans="1:64" ht="13" customHeight="1" x14ac:dyDescent="0.2">
      <c r="A7612" s="33" t="s">
        <v>12730</v>
      </c>
      <c r="B7612" s="33">
        <v>33</v>
      </c>
      <c r="C7612" s="33" t="s">
        <v>13</v>
      </c>
      <c r="D7612" s="33" t="s">
        <v>30</v>
      </c>
      <c r="E7612" s="33" t="s">
        <v>12731</v>
      </c>
      <c r="F7612" s="94">
        <v>41538</v>
      </c>
      <c r="G7612" s="33" t="s">
        <v>12732</v>
      </c>
      <c r="H7612" s="33" t="s">
        <v>2297</v>
      </c>
      <c r="I7612" s="33" t="s">
        <v>366</v>
      </c>
      <c r="J7612" s="62" t="s">
        <v>12733</v>
      </c>
      <c r="K7612" s="33" t="s">
        <v>2297</v>
      </c>
      <c r="L7612" s="33" t="s">
        <v>1898</v>
      </c>
      <c r="M7612" s="1" t="s">
        <v>45918</v>
      </c>
      <c r="N7612" s="33" t="s">
        <v>20</v>
      </c>
      <c r="O7612" s="33" t="s">
        <v>12734</v>
      </c>
      <c r="P7612" s="33" t="s">
        <v>504</v>
      </c>
      <c r="Q7612" s="33" t="s">
        <v>29986</v>
      </c>
      <c r="R7612" s="39" t="s">
        <v>12735</v>
      </c>
      <c r="S7612" s="33" t="s">
        <v>93</v>
      </c>
      <c r="T7612" s="33" t="s">
        <v>45897</v>
      </c>
      <c r="U7612" s="51" t="s">
        <v>49804</v>
      </c>
      <c r="AA7612" s="33" t="s">
        <v>42844</v>
      </c>
      <c r="AB7612" s="33">
        <v>827</v>
      </c>
      <c r="AC7612" s="103">
        <v>13433</v>
      </c>
    </row>
    <row r="7613" spans="1:64" ht="13" customHeight="1" x14ac:dyDescent="0.2">
      <c r="A7613" s="1" t="s">
        <v>12720</v>
      </c>
      <c r="B7613" s="33">
        <v>58</v>
      </c>
      <c r="C7613" s="33" t="s">
        <v>13</v>
      </c>
      <c r="D7613" s="1" t="s">
        <v>23</v>
      </c>
      <c r="F7613" s="94">
        <v>41538</v>
      </c>
      <c r="G7613" s="33" t="s">
        <v>12721</v>
      </c>
      <c r="H7613" s="33" t="s">
        <v>1209</v>
      </c>
      <c r="I7613" s="33" t="s">
        <v>191</v>
      </c>
      <c r="J7613" s="62" t="s">
        <v>12722</v>
      </c>
      <c r="K7613" s="33" t="s">
        <v>1209</v>
      </c>
      <c r="L7613" s="33" t="s">
        <v>1210</v>
      </c>
      <c r="M7613" s="1" t="s">
        <v>46036</v>
      </c>
      <c r="N7613" s="33" t="s">
        <v>20</v>
      </c>
      <c r="O7613" s="33" t="s">
        <v>12723</v>
      </c>
      <c r="P7613" s="33" t="s">
        <v>45771</v>
      </c>
      <c r="Q7613" s="33" t="s">
        <v>29986</v>
      </c>
      <c r="R7613"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13" s="33" t="s">
        <v>93</v>
      </c>
      <c r="T7613" s="33" t="s">
        <v>28</v>
      </c>
      <c r="U7613" s="33" t="s">
        <v>26487</v>
      </c>
      <c r="Z7613" s="33" t="s">
        <v>42353</v>
      </c>
      <c r="AA7613" s="33" t="s">
        <v>42842</v>
      </c>
      <c r="AB7613" s="33">
        <v>828</v>
      </c>
      <c r="AC7613" s="103">
        <v>13431</v>
      </c>
    </row>
    <row r="7614" spans="1:64" ht="13" customHeight="1" x14ac:dyDescent="0.2">
      <c r="A7614" s="33" t="s">
        <v>12741</v>
      </c>
      <c r="B7614" s="33">
        <v>20</v>
      </c>
      <c r="C7614" s="33" t="s">
        <v>13</v>
      </c>
      <c r="D7614" s="33" t="s">
        <v>41</v>
      </c>
      <c r="F7614" s="94">
        <v>41537</v>
      </c>
      <c r="G7614" s="33" t="s">
        <v>12742</v>
      </c>
      <c r="H7614" s="33" t="s">
        <v>12743</v>
      </c>
      <c r="I7614" s="33" t="s">
        <v>38</v>
      </c>
      <c r="J7614" s="62" t="s">
        <v>12744</v>
      </c>
      <c r="K7614" s="33" t="s">
        <v>1085</v>
      </c>
      <c r="L7614" s="33" t="s">
        <v>36740</v>
      </c>
      <c r="M7614" s="1" t="s">
        <v>46437</v>
      </c>
      <c r="N7614" s="33" t="s">
        <v>20</v>
      </c>
      <c r="O7614" s="33" t="s">
        <v>12745</v>
      </c>
      <c r="P7614" s="33" t="s">
        <v>947</v>
      </c>
      <c r="Q7614" s="33" t="s">
        <v>29986</v>
      </c>
      <c r="R7614" s="39" t="s">
        <v>12746</v>
      </c>
      <c r="S7614" s="33" t="s">
        <v>93</v>
      </c>
      <c r="T7614" s="33" t="s">
        <v>21</v>
      </c>
      <c r="U7614" s="33" t="s">
        <v>26689</v>
      </c>
      <c r="AA7614" s="33" t="s">
        <v>42844</v>
      </c>
      <c r="AB7614" s="33">
        <v>825</v>
      </c>
      <c r="AC7614" s="103">
        <v>13426</v>
      </c>
    </row>
    <row r="7615" spans="1:64" ht="13" customHeight="1" x14ac:dyDescent="0.2">
      <c r="A7615" s="33" t="s">
        <v>12736</v>
      </c>
      <c r="B7615" s="33">
        <v>24</v>
      </c>
      <c r="C7615" s="33" t="s">
        <v>13</v>
      </c>
      <c r="D7615" s="33" t="s">
        <v>78</v>
      </c>
      <c r="E7615" s="33" t="s">
        <v>12737</v>
      </c>
      <c r="F7615" s="94">
        <v>41537</v>
      </c>
      <c r="G7615" s="33" t="s">
        <v>12738</v>
      </c>
      <c r="H7615" s="33" t="s">
        <v>196</v>
      </c>
      <c r="I7615" s="33" t="s">
        <v>197</v>
      </c>
      <c r="J7615" s="62" t="s">
        <v>388</v>
      </c>
      <c r="K7615" s="33" t="s">
        <v>389</v>
      </c>
      <c r="L7615" s="33" t="s">
        <v>198</v>
      </c>
      <c r="M7615" s="1" t="s">
        <v>46034</v>
      </c>
      <c r="N7615" s="33" t="s">
        <v>20</v>
      </c>
      <c r="O7615" s="33" t="s">
        <v>12739</v>
      </c>
      <c r="P7615" s="33" t="s">
        <v>947</v>
      </c>
      <c r="Q7615" s="33" t="s">
        <v>29986</v>
      </c>
      <c r="R7615" s="39" t="s">
        <v>12740</v>
      </c>
      <c r="S7615" s="33" t="s">
        <v>93</v>
      </c>
      <c r="T7615" s="33" t="s">
        <v>21</v>
      </c>
      <c r="U7615" s="33" t="s">
        <v>26689</v>
      </c>
      <c r="AA7615" s="33" t="s">
        <v>42844</v>
      </c>
      <c r="AB7615" s="33">
        <v>824</v>
      </c>
      <c r="AC7615" s="103">
        <v>13427</v>
      </c>
    </row>
    <row r="7616" spans="1:64" ht="13" customHeight="1" x14ac:dyDescent="0.2">
      <c r="A7616" s="33" t="s">
        <v>12747</v>
      </c>
      <c r="B7616" s="33">
        <v>20</v>
      </c>
      <c r="C7616" s="33" t="s">
        <v>13</v>
      </c>
      <c r="D7616" s="33" t="s">
        <v>41</v>
      </c>
      <c r="F7616" s="94">
        <v>41535</v>
      </c>
      <c r="G7616" s="33" t="s">
        <v>12748</v>
      </c>
      <c r="H7616" s="33" t="s">
        <v>671</v>
      </c>
      <c r="I7616" s="33" t="s">
        <v>66</v>
      </c>
      <c r="J7616" s="62" t="s">
        <v>12749</v>
      </c>
      <c r="K7616" s="33" t="s">
        <v>512</v>
      </c>
      <c r="L7616" s="33" t="s">
        <v>513</v>
      </c>
      <c r="M7616" s="1" t="s">
        <v>46076</v>
      </c>
      <c r="N7616" s="33" t="s">
        <v>20</v>
      </c>
      <c r="O7616" s="33" t="s">
        <v>12750</v>
      </c>
      <c r="P7616" s="33" t="s">
        <v>42395</v>
      </c>
      <c r="Q7616" s="33" t="s">
        <v>29986</v>
      </c>
      <c r="R7616" s="39" t="s">
        <v>12751</v>
      </c>
      <c r="S7616" s="33" t="s">
        <v>93</v>
      </c>
      <c r="T7616" s="33" t="s">
        <v>21</v>
      </c>
      <c r="U7616" s="33" t="s">
        <v>26689</v>
      </c>
      <c r="AA7616" s="33" t="s">
        <v>42844</v>
      </c>
      <c r="AB7616" s="33">
        <v>820</v>
      </c>
      <c r="AC7616" s="103">
        <v>13421</v>
      </c>
    </row>
    <row r="7617" spans="1:29" ht="13" customHeight="1" x14ac:dyDescent="0.2">
      <c r="A7617" s="33" t="s">
        <v>2989</v>
      </c>
      <c r="B7617" s="33" t="s">
        <v>22</v>
      </c>
      <c r="C7617" s="33" t="s">
        <v>13</v>
      </c>
      <c r="D7617" s="33" t="s">
        <v>41</v>
      </c>
      <c r="F7617" s="94">
        <v>41535</v>
      </c>
      <c r="G7617" s="33" t="s">
        <v>12752</v>
      </c>
      <c r="H7617" s="33" t="s">
        <v>91</v>
      </c>
      <c r="I7617" s="33" t="s">
        <v>38</v>
      </c>
      <c r="J7617" s="62" t="s">
        <v>7563</v>
      </c>
      <c r="K7617" s="33" t="s">
        <v>91</v>
      </c>
      <c r="L7617" s="33" t="s">
        <v>92</v>
      </c>
      <c r="M7617" s="1" t="s">
        <v>45984</v>
      </c>
      <c r="N7617" s="33" t="s">
        <v>20</v>
      </c>
      <c r="O7617" s="33" t="s">
        <v>12753</v>
      </c>
      <c r="P7617" s="33" t="s">
        <v>947</v>
      </c>
      <c r="Q7617" s="33" t="s">
        <v>29986</v>
      </c>
      <c r="R7617" s="39" t="s">
        <v>12754</v>
      </c>
      <c r="S7617" s="33" t="s">
        <v>93</v>
      </c>
      <c r="T7617" s="33" t="s">
        <v>21</v>
      </c>
      <c r="U7617" s="33" t="s">
        <v>26689</v>
      </c>
      <c r="AA7617" s="33" t="s">
        <v>42842</v>
      </c>
      <c r="AB7617" s="33">
        <v>821</v>
      </c>
      <c r="AC7617" s="103">
        <v>13420</v>
      </c>
    </row>
    <row r="7618" spans="1:29" ht="13" customHeight="1" x14ac:dyDescent="0.2">
      <c r="A7618" s="1" t="s">
        <v>12759</v>
      </c>
      <c r="B7618" s="33">
        <v>53</v>
      </c>
      <c r="C7618" s="33" t="s">
        <v>13</v>
      </c>
      <c r="D7618" s="1" t="s">
        <v>23</v>
      </c>
      <c r="F7618" s="94">
        <v>41535</v>
      </c>
      <c r="G7618" s="33" t="s">
        <v>12760</v>
      </c>
      <c r="H7618" s="33" t="s">
        <v>12761</v>
      </c>
      <c r="I7618" s="33" t="s">
        <v>55</v>
      </c>
      <c r="J7618" s="62" t="s">
        <v>12762</v>
      </c>
      <c r="K7618" s="33" t="s">
        <v>995</v>
      </c>
      <c r="L7618" s="33" t="s">
        <v>12763</v>
      </c>
      <c r="M7618" s="1" t="s">
        <v>48703</v>
      </c>
      <c r="N7618" s="33" t="s">
        <v>20</v>
      </c>
      <c r="O7618" s="33" t="s">
        <v>12764</v>
      </c>
      <c r="P7618" s="33" t="s">
        <v>947</v>
      </c>
      <c r="Q7618" s="33" t="s">
        <v>29986</v>
      </c>
      <c r="R7618"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18" s="33" t="s">
        <v>93</v>
      </c>
      <c r="T7618" s="33" t="s">
        <v>45897</v>
      </c>
      <c r="U7618" s="51" t="s">
        <v>49804</v>
      </c>
      <c r="AA7618" s="33" t="s">
        <v>42844</v>
      </c>
      <c r="AB7618" s="33">
        <v>822</v>
      </c>
      <c r="AC7618" s="103">
        <v>13423</v>
      </c>
    </row>
    <row r="7619" spans="1:29" ht="13" customHeight="1" x14ac:dyDescent="0.2">
      <c r="A7619" s="33" t="s">
        <v>12755</v>
      </c>
      <c r="B7619" s="33">
        <v>59</v>
      </c>
      <c r="C7619" s="33" t="s">
        <v>13</v>
      </c>
      <c r="D7619" s="33" t="s">
        <v>41</v>
      </c>
      <c r="F7619" s="94">
        <v>41535</v>
      </c>
      <c r="G7619" s="33" t="s">
        <v>12756</v>
      </c>
      <c r="H7619" s="33" t="s">
        <v>91</v>
      </c>
      <c r="I7619" s="33" t="s">
        <v>38</v>
      </c>
      <c r="J7619" s="62" t="s">
        <v>7563</v>
      </c>
      <c r="K7619" s="33" t="s">
        <v>91</v>
      </c>
      <c r="L7619" s="33" t="s">
        <v>12757</v>
      </c>
      <c r="M7619" s="1" t="s">
        <v>48929</v>
      </c>
      <c r="N7619" s="33" t="s">
        <v>20</v>
      </c>
      <c r="O7619" s="33" t="s">
        <v>12758</v>
      </c>
      <c r="P7619" s="33" t="s">
        <v>947</v>
      </c>
      <c r="Q7619" s="33" t="s">
        <v>29986</v>
      </c>
      <c r="R7619" s="39" t="str">
        <f>HYPERLINK("http://homicide.latimes.com/post/ruben-ramos-escobedo/","http://homicide.latimes.com/post/ruben-ramos-escobedo/")</f>
        <v>http://homicide.latimes.com/post/ruben-ramos-escobedo/</v>
      </c>
      <c r="S7619" s="33" t="s">
        <v>22</v>
      </c>
      <c r="T7619" s="33" t="s">
        <v>28</v>
      </c>
      <c r="U7619" s="33" t="s">
        <v>26487</v>
      </c>
      <c r="AA7619" s="33" t="s">
        <v>42842</v>
      </c>
      <c r="AB7619" s="33">
        <v>823</v>
      </c>
      <c r="AC7619" s="103">
        <v>13419</v>
      </c>
    </row>
    <row r="7620" spans="1:29" ht="13" customHeight="1" x14ac:dyDescent="0.2">
      <c r="A7620" s="33" t="s">
        <v>12765</v>
      </c>
      <c r="B7620" s="33">
        <v>26</v>
      </c>
      <c r="C7620" s="33" t="s">
        <v>13</v>
      </c>
      <c r="D7620" s="33" t="s">
        <v>78</v>
      </c>
      <c r="E7620" s="33" t="s">
        <v>12766</v>
      </c>
      <c r="F7620" s="94">
        <v>41534</v>
      </c>
      <c r="G7620" s="33" t="s">
        <v>12767</v>
      </c>
      <c r="H7620" s="33" t="s">
        <v>452</v>
      </c>
      <c r="I7620" s="33" t="s">
        <v>337</v>
      </c>
      <c r="J7620" s="62" t="s">
        <v>11751</v>
      </c>
      <c r="K7620" s="33" t="s">
        <v>452</v>
      </c>
      <c r="L7620" s="33" t="s">
        <v>454</v>
      </c>
      <c r="M7620" s="1" t="s">
        <v>46752</v>
      </c>
      <c r="N7620" s="33" t="s">
        <v>20</v>
      </c>
      <c r="O7620" s="33" t="s">
        <v>12768</v>
      </c>
      <c r="P7620" s="33" t="s">
        <v>504</v>
      </c>
      <c r="Q7620" s="33" t="s">
        <v>29986</v>
      </c>
      <c r="R7620" s="39" t="s">
        <v>12769</v>
      </c>
      <c r="S7620" s="33" t="s">
        <v>509</v>
      </c>
      <c r="T7620" s="33" t="s">
        <v>21</v>
      </c>
      <c r="U7620" s="33" t="s">
        <v>26689</v>
      </c>
      <c r="AA7620" s="33" t="s">
        <v>42842</v>
      </c>
      <c r="AB7620" s="33">
        <v>818</v>
      </c>
      <c r="AC7620" s="103">
        <v>13416</v>
      </c>
    </row>
    <row r="7621" spans="1:29" ht="13" customHeight="1" x14ac:dyDescent="0.2">
      <c r="A7621" s="33" t="s">
        <v>12770</v>
      </c>
      <c r="B7621" s="33">
        <v>40</v>
      </c>
      <c r="C7621" s="33" t="s">
        <v>13</v>
      </c>
      <c r="D7621" s="33" t="s">
        <v>30</v>
      </c>
      <c r="E7621" s="33" t="s">
        <v>12771</v>
      </c>
      <c r="F7621" s="94">
        <v>41534</v>
      </c>
      <c r="G7621" s="33" t="s">
        <v>12772</v>
      </c>
      <c r="H7621" s="33" t="s">
        <v>12773</v>
      </c>
      <c r="I7621" s="33" t="s">
        <v>915</v>
      </c>
      <c r="J7621" s="62" t="s">
        <v>12774</v>
      </c>
      <c r="K7621" s="33" t="s">
        <v>30</v>
      </c>
      <c r="L7621" s="33" t="s">
        <v>5923</v>
      </c>
      <c r="M7621" s="1" t="s">
        <v>45907</v>
      </c>
      <c r="N7621" s="33" t="s">
        <v>20</v>
      </c>
      <c r="O7621" s="33" t="s">
        <v>12775</v>
      </c>
      <c r="P7621" s="33" t="s">
        <v>947</v>
      </c>
      <c r="Q7621" s="33" t="s">
        <v>29986</v>
      </c>
      <c r="R7621" s="39" t="s">
        <v>12776</v>
      </c>
      <c r="S7621" s="33" t="s">
        <v>93</v>
      </c>
      <c r="T7621" s="33" t="s">
        <v>21</v>
      </c>
      <c r="U7621" s="33" t="s">
        <v>26689</v>
      </c>
      <c r="AA7621" s="33" t="s">
        <v>42843</v>
      </c>
      <c r="AB7621" s="33">
        <v>819</v>
      </c>
      <c r="AC7621" s="103">
        <v>13415</v>
      </c>
    </row>
    <row r="7622" spans="1:29" ht="13" customHeight="1" x14ac:dyDescent="0.2">
      <c r="A7622" s="33" t="s">
        <v>12795</v>
      </c>
      <c r="B7622" s="33">
        <v>32</v>
      </c>
      <c r="C7622" s="33" t="s">
        <v>13</v>
      </c>
      <c r="D7622" s="33" t="s">
        <v>30</v>
      </c>
      <c r="E7622" s="33" t="s">
        <v>12796</v>
      </c>
      <c r="F7622" s="94">
        <v>41533</v>
      </c>
      <c r="G7622" s="33" t="s">
        <v>12791</v>
      </c>
      <c r="H7622" s="33" t="s">
        <v>628</v>
      </c>
      <c r="I7622" s="33" t="s">
        <v>38</v>
      </c>
      <c r="J7622" s="62" t="s">
        <v>12792</v>
      </c>
      <c r="K7622" s="33" t="s">
        <v>629</v>
      </c>
      <c r="L7622" s="33" t="s">
        <v>630</v>
      </c>
      <c r="M7622" s="1" t="s">
        <v>46534</v>
      </c>
      <c r="N7622" s="33" t="s">
        <v>20</v>
      </c>
      <c r="O7622" s="33" t="s">
        <v>12797</v>
      </c>
      <c r="P7622" s="33" t="s">
        <v>504</v>
      </c>
      <c r="Q7622" s="33" t="s">
        <v>29986</v>
      </c>
      <c r="R7622" s="39" t="s">
        <v>12798</v>
      </c>
      <c r="S7622" s="33" t="s">
        <v>93</v>
      </c>
      <c r="T7622" s="33" t="s">
        <v>21</v>
      </c>
      <c r="U7622" s="33" t="s">
        <v>26689</v>
      </c>
      <c r="AA7622" s="33" t="s">
        <v>42844</v>
      </c>
      <c r="AB7622" s="33">
        <v>816</v>
      </c>
      <c r="AC7622" s="103">
        <v>13408</v>
      </c>
    </row>
    <row r="7623" spans="1:29" ht="13" customHeight="1" x14ac:dyDescent="0.2">
      <c r="A7623" s="33" t="s">
        <v>12777</v>
      </c>
      <c r="B7623" s="33">
        <v>34</v>
      </c>
      <c r="C7623" s="33" t="s">
        <v>13</v>
      </c>
      <c r="D7623" s="33" t="s">
        <v>78</v>
      </c>
      <c r="E7623" s="33" t="s">
        <v>12778</v>
      </c>
      <c r="F7623" s="94">
        <v>41533</v>
      </c>
      <c r="G7623" s="33" t="s">
        <v>12779</v>
      </c>
      <c r="H7623" s="33" t="s">
        <v>106</v>
      </c>
      <c r="I7623" s="33" t="s">
        <v>3344</v>
      </c>
      <c r="J7623" s="62" t="s">
        <v>12780</v>
      </c>
      <c r="K7623" s="33" t="s">
        <v>3346</v>
      </c>
      <c r="L7623" s="33" t="s">
        <v>17507</v>
      </c>
      <c r="M7623" s="1" t="s">
        <v>46501</v>
      </c>
      <c r="N7623" s="33" t="s">
        <v>20</v>
      </c>
      <c r="O7623" s="33" t="s">
        <v>12781</v>
      </c>
      <c r="P7623" s="33" t="s">
        <v>504</v>
      </c>
      <c r="Q7623" s="33" t="s">
        <v>29986</v>
      </c>
      <c r="R7623" s="39" t="s">
        <v>12782</v>
      </c>
      <c r="S7623" s="33" t="s">
        <v>93</v>
      </c>
      <c r="T7623" s="33" t="s">
        <v>21</v>
      </c>
      <c r="U7623" s="33" t="s">
        <v>26689</v>
      </c>
      <c r="AA7623" s="33" t="s">
        <v>49699</v>
      </c>
      <c r="AB7623" s="33">
        <v>814</v>
      </c>
      <c r="AC7623" s="103">
        <v>13410</v>
      </c>
    </row>
    <row r="7624" spans="1:29" ht="13" customHeight="1" x14ac:dyDescent="0.2">
      <c r="A7624" s="33" t="s">
        <v>12783</v>
      </c>
      <c r="B7624" s="33">
        <v>39</v>
      </c>
      <c r="C7624" s="33" t="s">
        <v>13</v>
      </c>
      <c r="D7624" s="33" t="s">
        <v>78</v>
      </c>
      <c r="E7624" s="33" t="s">
        <v>12784</v>
      </c>
      <c r="F7624" s="94">
        <v>41533</v>
      </c>
      <c r="G7624" s="33" t="s">
        <v>12785</v>
      </c>
      <c r="H7624" s="33" t="s">
        <v>44</v>
      </c>
      <c r="I7624" s="33" t="s">
        <v>25</v>
      </c>
      <c r="J7624" s="62" t="s">
        <v>12350</v>
      </c>
      <c r="K7624" s="33" t="s">
        <v>2391</v>
      </c>
      <c r="L7624" s="33" t="s">
        <v>12786</v>
      </c>
      <c r="M7624" s="1" t="s">
        <v>46746</v>
      </c>
      <c r="N7624" s="33" t="s">
        <v>20</v>
      </c>
      <c r="O7624" s="33" t="s">
        <v>12787</v>
      </c>
      <c r="P7624" s="33" t="s">
        <v>947</v>
      </c>
      <c r="Q7624" s="33" t="s">
        <v>29986</v>
      </c>
      <c r="R7624" s="39" t="s">
        <v>12788</v>
      </c>
      <c r="S7624" s="33" t="s">
        <v>93</v>
      </c>
      <c r="T7624" s="33" t="s">
        <v>21</v>
      </c>
      <c r="U7624" s="33" t="s">
        <v>26689</v>
      </c>
      <c r="AA7624" s="33" t="s">
        <v>42844</v>
      </c>
      <c r="AB7624" s="33">
        <v>815</v>
      </c>
      <c r="AC7624" s="103">
        <v>13409</v>
      </c>
    </row>
    <row r="7625" spans="1:29" ht="13" customHeight="1" x14ac:dyDescent="0.2">
      <c r="A7625" s="33" t="s">
        <v>12789</v>
      </c>
      <c r="B7625" s="33">
        <v>34</v>
      </c>
      <c r="C7625" s="33" t="s">
        <v>13</v>
      </c>
      <c r="D7625" s="33" t="s">
        <v>41</v>
      </c>
      <c r="E7625" s="33" t="s">
        <v>12790</v>
      </c>
      <c r="F7625" s="94">
        <v>41533</v>
      </c>
      <c r="G7625" s="33" t="s">
        <v>12791</v>
      </c>
      <c r="H7625" s="33" t="s">
        <v>628</v>
      </c>
      <c r="I7625" s="33" t="s">
        <v>38</v>
      </c>
      <c r="J7625" s="62" t="s">
        <v>12792</v>
      </c>
      <c r="K7625" s="33" t="s">
        <v>629</v>
      </c>
      <c r="L7625" s="33" t="s">
        <v>630</v>
      </c>
      <c r="M7625" s="1" t="s">
        <v>46534</v>
      </c>
      <c r="N7625" s="33" t="s">
        <v>20</v>
      </c>
      <c r="O7625" s="33" t="s">
        <v>12793</v>
      </c>
      <c r="P7625" s="33" t="s">
        <v>504</v>
      </c>
      <c r="Q7625" s="33" t="s">
        <v>29986</v>
      </c>
      <c r="R7625" s="39" t="s">
        <v>12794</v>
      </c>
      <c r="S7625" s="33" t="s">
        <v>93</v>
      </c>
      <c r="T7625" s="33" t="s">
        <v>45897</v>
      </c>
      <c r="U7625" s="51" t="s">
        <v>49804</v>
      </c>
      <c r="AA7625" s="33" t="s">
        <v>42844</v>
      </c>
      <c r="AB7625" s="33">
        <v>817</v>
      </c>
      <c r="AC7625" s="103">
        <v>13411</v>
      </c>
    </row>
    <row r="7626" spans="1:29" ht="13" customHeight="1" x14ac:dyDescent="0.2">
      <c r="A7626" s="33" t="s">
        <v>12799</v>
      </c>
      <c r="B7626" s="33">
        <v>27</v>
      </c>
      <c r="C7626" s="33" t="s">
        <v>13</v>
      </c>
      <c r="D7626" s="33" t="s">
        <v>78</v>
      </c>
      <c r="E7626" s="33" t="s">
        <v>12800</v>
      </c>
      <c r="F7626" s="94">
        <v>41531</v>
      </c>
      <c r="G7626" s="33" t="s">
        <v>12801</v>
      </c>
      <c r="H7626" s="33" t="s">
        <v>5996</v>
      </c>
      <c r="I7626" s="33" t="s">
        <v>111</v>
      </c>
      <c r="J7626" s="62" t="s">
        <v>5997</v>
      </c>
      <c r="K7626" s="33" t="s">
        <v>582</v>
      </c>
      <c r="L7626" s="33" t="s">
        <v>5998</v>
      </c>
      <c r="M7626" s="1" t="s">
        <v>47502</v>
      </c>
      <c r="N7626" s="33" t="s">
        <v>20</v>
      </c>
      <c r="O7626" s="33" t="s">
        <v>12802</v>
      </c>
      <c r="P7626" s="33" t="s">
        <v>45771</v>
      </c>
      <c r="Q7626" s="33" t="s">
        <v>29986</v>
      </c>
      <c r="R7626" s="39" t="s">
        <v>12803</v>
      </c>
      <c r="S7626" s="33" t="s">
        <v>93</v>
      </c>
      <c r="T7626" s="33" t="s">
        <v>21</v>
      </c>
      <c r="U7626" s="33" t="s">
        <v>26689</v>
      </c>
      <c r="AA7626" s="33" t="s">
        <v>42844</v>
      </c>
      <c r="AB7626" s="33">
        <v>809</v>
      </c>
      <c r="AC7626" s="103">
        <v>13403</v>
      </c>
    </row>
    <row r="7627" spans="1:29" ht="13" customHeight="1" x14ac:dyDescent="0.2">
      <c r="A7627" s="1" t="s">
        <v>12809</v>
      </c>
      <c r="B7627" s="33">
        <v>30</v>
      </c>
      <c r="C7627" s="33" t="s">
        <v>13</v>
      </c>
      <c r="D7627" s="1" t="s">
        <v>23</v>
      </c>
      <c r="F7627" s="94">
        <v>41531</v>
      </c>
      <c r="G7627" s="33" t="s">
        <v>12810</v>
      </c>
      <c r="H7627" s="33" t="s">
        <v>436</v>
      </c>
      <c r="I7627" s="33" t="s">
        <v>224</v>
      </c>
      <c r="J7627" s="62" t="s">
        <v>12811</v>
      </c>
      <c r="K7627" s="33" t="s">
        <v>12055</v>
      </c>
      <c r="L7627" s="33" t="s">
        <v>2482</v>
      </c>
      <c r="M7627" s="1" t="s">
        <v>47149</v>
      </c>
      <c r="N7627" s="33" t="s">
        <v>20</v>
      </c>
      <c r="O7627" s="33" t="s">
        <v>12812</v>
      </c>
      <c r="P7627" s="33" t="s">
        <v>504</v>
      </c>
      <c r="Q7627" s="33" t="s">
        <v>29986</v>
      </c>
      <c r="R7627" s="39" t="s">
        <v>12813</v>
      </c>
      <c r="S7627" s="33" t="s">
        <v>93</v>
      </c>
      <c r="T7627" s="33" t="s">
        <v>21</v>
      </c>
      <c r="U7627" s="33" t="s">
        <v>26689</v>
      </c>
      <c r="Z7627" s="33" t="s">
        <v>42353</v>
      </c>
      <c r="AA7627" s="33" t="s">
        <v>42844</v>
      </c>
      <c r="AB7627" s="33">
        <v>810</v>
      </c>
      <c r="AC7627" s="103">
        <v>13401</v>
      </c>
    </row>
    <row r="7628" spans="1:29" ht="13" customHeight="1" x14ac:dyDescent="0.2">
      <c r="A7628" s="33" t="s">
        <v>12820</v>
      </c>
      <c r="B7628" s="33">
        <v>30</v>
      </c>
      <c r="C7628" s="33" t="s">
        <v>13</v>
      </c>
      <c r="D7628" s="33" t="s">
        <v>30</v>
      </c>
      <c r="E7628" s="33" t="s">
        <v>12821</v>
      </c>
      <c r="F7628" s="94">
        <v>41531</v>
      </c>
      <c r="G7628" s="33" t="s">
        <v>12822</v>
      </c>
      <c r="H7628" s="33" t="s">
        <v>581</v>
      </c>
      <c r="I7628" s="33" t="s">
        <v>111</v>
      </c>
      <c r="J7628" s="62" t="s">
        <v>12823</v>
      </c>
      <c r="K7628" s="33" t="s">
        <v>582</v>
      </c>
      <c r="L7628" s="33" t="s">
        <v>583</v>
      </c>
      <c r="M7628" s="1" t="s">
        <v>45935</v>
      </c>
      <c r="N7628" s="33" t="s">
        <v>20</v>
      </c>
      <c r="O7628" s="33" t="s">
        <v>12824</v>
      </c>
      <c r="P7628" s="33" t="s">
        <v>45771</v>
      </c>
      <c r="Q7628" s="33" t="s">
        <v>29986</v>
      </c>
      <c r="R7628" s="39" t="s">
        <v>12825</v>
      </c>
      <c r="S7628" s="33" t="s">
        <v>93</v>
      </c>
      <c r="T7628" s="33" t="s">
        <v>21</v>
      </c>
      <c r="U7628" s="33" t="s">
        <v>26689</v>
      </c>
      <c r="AA7628" s="33" t="s">
        <v>42844</v>
      </c>
      <c r="AB7628" s="33">
        <v>812</v>
      </c>
      <c r="AC7628" s="103">
        <v>13402</v>
      </c>
    </row>
    <row r="7629" spans="1:29" ht="13" customHeight="1" x14ac:dyDescent="0.2">
      <c r="A7629" s="1" t="s">
        <v>12814</v>
      </c>
      <c r="B7629" s="33">
        <v>56</v>
      </c>
      <c r="C7629" s="33" t="s">
        <v>13</v>
      </c>
      <c r="D7629" s="1" t="s">
        <v>23</v>
      </c>
      <c r="F7629" s="94">
        <v>41531</v>
      </c>
      <c r="G7629" s="33" t="s">
        <v>12815</v>
      </c>
      <c r="H7629" s="33" t="s">
        <v>4733</v>
      </c>
      <c r="I7629" s="33" t="s">
        <v>159</v>
      </c>
      <c r="J7629" s="62" t="s">
        <v>12816</v>
      </c>
      <c r="K7629" s="33" t="s">
        <v>3415</v>
      </c>
      <c r="L7629" s="33" t="s">
        <v>12817</v>
      </c>
      <c r="M7629" s="1" t="s">
        <v>46279</v>
      </c>
      <c r="N7629" s="33" t="s">
        <v>20</v>
      </c>
      <c r="O7629" s="33" t="s">
        <v>12818</v>
      </c>
      <c r="P7629" s="33" t="s">
        <v>45771</v>
      </c>
      <c r="Q7629" s="33" t="s">
        <v>29986</v>
      </c>
      <c r="R7629" s="39" t="s">
        <v>12819</v>
      </c>
      <c r="S7629" s="33" t="s">
        <v>93</v>
      </c>
      <c r="T7629" s="33" t="s">
        <v>21</v>
      </c>
      <c r="U7629" s="33" t="s">
        <v>26689</v>
      </c>
      <c r="AA7629" s="33" t="s">
        <v>42842</v>
      </c>
      <c r="AB7629" s="33">
        <v>811</v>
      </c>
      <c r="AC7629" s="103">
        <v>13404</v>
      </c>
    </row>
    <row r="7630" spans="1:29" ht="13" customHeight="1" x14ac:dyDescent="0.2">
      <c r="A7630" s="33" t="s">
        <v>12804</v>
      </c>
      <c r="B7630" s="33">
        <v>24</v>
      </c>
      <c r="C7630" s="33" t="s">
        <v>13</v>
      </c>
      <c r="D7630" s="33" t="s">
        <v>78</v>
      </c>
      <c r="E7630" s="33" t="s">
        <v>12805</v>
      </c>
      <c r="F7630" s="94">
        <v>41531</v>
      </c>
      <c r="G7630" s="33" t="s">
        <v>12806</v>
      </c>
      <c r="H7630" s="33" t="s">
        <v>3842</v>
      </c>
      <c r="I7630" s="33" t="s">
        <v>337</v>
      </c>
      <c r="J7630" s="62">
        <v>28215</v>
      </c>
      <c r="K7630" s="33" t="s">
        <v>3844</v>
      </c>
      <c r="L7630" s="33" t="s">
        <v>3845</v>
      </c>
      <c r="M7630" s="1" t="s">
        <v>49719</v>
      </c>
      <c r="N7630" s="33" t="s">
        <v>20</v>
      </c>
      <c r="O7630" s="33" t="s">
        <v>12807</v>
      </c>
      <c r="P7630" s="33" t="s">
        <v>26650</v>
      </c>
      <c r="Q7630" s="33" t="s">
        <v>26656</v>
      </c>
      <c r="R7630" s="39" t="s">
        <v>12808</v>
      </c>
      <c r="S7630" s="33" t="s">
        <v>93</v>
      </c>
      <c r="T7630" s="33" t="s">
        <v>45897</v>
      </c>
      <c r="U7630" s="51" t="s">
        <v>49804</v>
      </c>
      <c r="AA7630" s="33" t="s">
        <v>42844</v>
      </c>
      <c r="AB7630" s="33">
        <v>813</v>
      </c>
      <c r="AC7630" s="103">
        <v>13406</v>
      </c>
    </row>
    <row r="7631" spans="1:29" ht="13" customHeight="1" x14ac:dyDescent="0.2">
      <c r="A7631" s="33" t="s">
        <v>12826</v>
      </c>
      <c r="B7631" s="91">
        <v>50</v>
      </c>
      <c r="C7631" s="33" t="s">
        <v>13</v>
      </c>
      <c r="D7631" s="33" t="s">
        <v>41</v>
      </c>
      <c r="E7631" s="33" t="s">
        <v>12827</v>
      </c>
      <c r="F7631" s="94">
        <v>41530</v>
      </c>
      <c r="G7631" s="33" t="s">
        <v>22129</v>
      </c>
      <c r="H7631" s="33" t="s">
        <v>725</v>
      </c>
      <c r="I7631" s="33" t="s">
        <v>38</v>
      </c>
      <c r="J7631" s="62" t="s">
        <v>11692</v>
      </c>
      <c r="K7631" s="33" t="s">
        <v>725</v>
      </c>
      <c r="L7631" s="33" t="s">
        <v>5447</v>
      </c>
      <c r="M7631" s="1" t="s">
        <v>47072</v>
      </c>
      <c r="N7631" s="33" t="s">
        <v>20</v>
      </c>
      <c r="O7631" s="33" t="s">
        <v>36741</v>
      </c>
      <c r="P7631" s="33" t="s">
        <v>22</v>
      </c>
      <c r="Q7631" s="33" t="s">
        <v>29986</v>
      </c>
      <c r="R7631" s="39" t="s">
        <v>12828</v>
      </c>
      <c r="S7631" s="33" t="s">
        <v>509</v>
      </c>
      <c r="T7631" s="33" t="s">
        <v>21</v>
      </c>
      <c r="U7631" s="33" t="s">
        <v>26682</v>
      </c>
      <c r="AA7631" s="33" t="s">
        <v>42844</v>
      </c>
      <c r="AB7631" s="33">
        <v>808</v>
      </c>
      <c r="AC7631" s="103">
        <v>13400</v>
      </c>
    </row>
    <row r="7632" spans="1:29" ht="13" customHeight="1" x14ac:dyDescent="0.2">
      <c r="A7632" s="33" t="s">
        <v>12829</v>
      </c>
      <c r="B7632" s="33">
        <v>36</v>
      </c>
      <c r="C7632" s="33" t="s">
        <v>13</v>
      </c>
      <c r="D7632" s="33" t="s">
        <v>41</v>
      </c>
      <c r="E7632" s="33" t="s">
        <v>12830</v>
      </c>
      <c r="F7632" s="94">
        <v>41529</v>
      </c>
      <c r="G7632" s="33" t="s">
        <v>12831</v>
      </c>
      <c r="H7632" s="33" t="s">
        <v>3572</v>
      </c>
      <c r="I7632" s="33" t="s">
        <v>111</v>
      </c>
      <c r="J7632" s="62" t="s">
        <v>3573</v>
      </c>
      <c r="K7632" s="33" t="s">
        <v>582</v>
      </c>
      <c r="L7632" s="33" t="s">
        <v>3574</v>
      </c>
      <c r="M7632" s="1" t="s">
        <v>46282</v>
      </c>
      <c r="N7632" s="33" t="s">
        <v>20</v>
      </c>
      <c r="O7632" s="33" t="s">
        <v>12832</v>
      </c>
      <c r="P7632" s="33" t="s">
        <v>504</v>
      </c>
      <c r="Q7632" s="33" t="s">
        <v>29986</v>
      </c>
      <c r="R7632" s="39" t="s">
        <v>12833</v>
      </c>
      <c r="S7632" s="33" t="s">
        <v>22</v>
      </c>
      <c r="T7632" s="33" t="s">
        <v>21</v>
      </c>
      <c r="U7632" s="33" t="s">
        <v>26524</v>
      </c>
      <c r="AA7632" s="33" t="s">
        <v>42842</v>
      </c>
      <c r="AB7632" s="33">
        <v>806</v>
      </c>
      <c r="AC7632" s="103">
        <v>13397</v>
      </c>
    </row>
    <row r="7633" spans="1:64" ht="13" customHeight="1" x14ac:dyDescent="0.2">
      <c r="A7633" s="33" t="s">
        <v>12834</v>
      </c>
      <c r="B7633" s="33">
        <v>66</v>
      </c>
      <c r="C7633" s="33" t="s">
        <v>13</v>
      </c>
      <c r="D7633" s="33" t="s">
        <v>30</v>
      </c>
      <c r="F7633" s="94">
        <v>41529</v>
      </c>
      <c r="G7633" s="33" t="s">
        <v>12835</v>
      </c>
      <c r="H7633" s="33" t="s">
        <v>12836</v>
      </c>
      <c r="I7633" s="33" t="s">
        <v>38</v>
      </c>
      <c r="J7633" s="62" t="s">
        <v>9354</v>
      </c>
      <c r="K7633" s="33" t="s">
        <v>725</v>
      </c>
      <c r="L7633" s="33" t="s">
        <v>12837</v>
      </c>
      <c r="M7633" s="1" t="s">
        <v>48704</v>
      </c>
      <c r="N7633" s="33" t="s">
        <v>20</v>
      </c>
      <c r="O7633" s="33" t="s">
        <v>12838</v>
      </c>
      <c r="P7633" s="33" t="s">
        <v>947</v>
      </c>
      <c r="Q7633" s="33" t="s">
        <v>29986</v>
      </c>
      <c r="R7633" s="39" t="s">
        <v>12839</v>
      </c>
      <c r="S7633" s="33" t="s">
        <v>22</v>
      </c>
      <c r="T7633" s="33" t="s">
        <v>21</v>
      </c>
      <c r="U7633" s="33" t="s">
        <v>26689</v>
      </c>
      <c r="AA7633" s="33" t="s">
        <v>42844</v>
      </c>
      <c r="AB7633" s="33">
        <v>807</v>
      </c>
      <c r="AC7633" s="103">
        <v>13396</v>
      </c>
    </row>
    <row r="7634" spans="1:64" ht="13" customHeight="1" x14ac:dyDescent="0.2">
      <c r="A7634" s="33" t="s">
        <v>12840</v>
      </c>
      <c r="B7634" s="33">
        <v>31</v>
      </c>
      <c r="C7634" s="33" t="s">
        <v>13</v>
      </c>
      <c r="D7634" s="33" t="s">
        <v>78</v>
      </c>
      <c r="E7634" s="33" t="s">
        <v>12841</v>
      </c>
      <c r="F7634" s="94">
        <v>41527</v>
      </c>
      <c r="G7634" s="33" t="s">
        <v>12842</v>
      </c>
      <c r="H7634" s="33" t="s">
        <v>12843</v>
      </c>
      <c r="I7634" s="33" t="s">
        <v>45</v>
      </c>
      <c r="J7634" s="62" t="s">
        <v>12844</v>
      </c>
      <c r="K7634" s="33" t="s">
        <v>2924</v>
      </c>
      <c r="L7634" s="33" t="s">
        <v>12845</v>
      </c>
      <c r="M7634" s="1" t="s">
        <v>48705</v>
      </c>
      <c r="N7634" s="33" t="s">
        <v>20</v>
      </c>
      <c r="O7634" s="33" t="s">
        <v>12846</v>
      </c>
      <c r="P7634" s="33" t="s">
        <v>45791</v>
      </c>
      <c r="Q7634" s="33" t="s">
        <v>29986</v>
      </c>
      <c r="R7634" s="39" t="s">
        <v>12847</v>
      </c>
      <c r="S7634" s="33" t="s">
        <v>93</v>
      </c>
      <c r="T7634" s="33" t="s">
        <v>21</v>
      </c>
      <c r="U7634" s="33" t="s">
        <v>26682</v>
      </c>
      <c r="AA7634" s="33" t="s">
        <v>42844</v>
      </c>
      <c r="AB7634" s="33">
        <v>804</v>
      </c>
      <c r="AC7634" s="103">
        <v>13391</v>
      </c>
    </row>
    <row r="7635" spans="1:64" ht="13" customHeight="1" x14ac:dyDescent="0.2">
      <c r="A7635" s="33" t="s">
        <v>12848</v>
      </c>
      <c r="B7635" s="33">
        <v>23</v>
      </c>
      <c r="C7635" s="33" t="s">
        <v>13</v>
      </c>
      <c r="D7635" s="33" t="s">
        <v>41</v>
      </c>
      <c r="E7635" s="33" t="s">
        <v>12849</v>
      </c>
      <c r="F7635" s="94">
        <v>41527</v>
      </c>
      <c r="G7635" s="33" t="s">
        <v>12850</v>
      </c>
      <c r="H7635" s="33" t="s">
        <v>91</v>
      </c>
      <c r="I7635" s="33" t="s">
        <v>38</v>
      </c>
      <c r="J7635" s="62" t="s">
        <v>9206</v>
      </c>
      <c r="K7635" s="33" t="s">
        <v>91</v>
      </c>
      <c r="L7635" s="33" t="s">
        <v>383</v>
      </c>
      <c r="M7635" s="1" t="s">
        <v>45973</v>
      </c>
      <c r="N7635" s="33" t="s">
        <v>20</v>
      </c>
      <c r="O7635" s="33" t="s">
        <v>12851</v>
      </c>
      <c r="P7635" s="33" t="s">
        <v>45771</v>
      </c>
      <c r="Q7635" s="33" t="s">
        <v>29986</v>
      </c>
      <c r="R7635" s="39" t="s">
        <v>12852</v>
      </c>
      <c r="S7635" s="33" t="s">
        <v>93</v>
      </c>
      <c r="T7635" s="33" t="s">
        <v>28</v>
      </c>
      <c r="U7635" s="33" t="s">
        <v>26487</v>
      </c>
      <c r="AA7635" s="33" t="s">
        <v>42842</v>
      </c>
      <c r="AB7635" s="33">
        <v>805</v>
      </c>
      <c r="AC7635" s="103">
        <v>13390</v>
      </c>
    </row>
    <row r="7636" spans="1:64" ht="13" customHeight="1" x14ac:dyDescent="0.2">
      <c r="A7636" s="33" t="s">
        <v>2989</v>
      </c>
      <c r="B7636" s="33" t="s">
        <v>22</v>
      </c>
      <c r="C7636" s="33" t="s">
        <v>13</v>
      </c>
      <c r="D7636" s="33" t="s">
        <v>30</v>
      </c>
      <c r="F7636" s="94">
        <v>41526</v>
      </c>
      <c r="G7636" s="33" t="s">
        <v>12859</v>
      </c>
      <c r="H7636" s="33" t="s">
        <v>671</v>
      </c>
      <c r="I7636" s="33" t="s">
        <v>66</v>
      </c>
      <c r="J7636" s="62" t="s">
        <v>12860</v>
      </c>
      <c r="K7636" s="33" t="s">
        <v>512</v>
      </c>
      <c r="L7636" s="33" t="s">
        <v>672</v>
      </c>
      <c r="M7636" s="1" t="s">
        <v>45992</v>
      </c>
      <c r="N7636" s="33" t="s">
        <v>20</v>
      </c>
      <c r="O7636" s="33" t="s">
        <v>12861</v>
      </c>
      <c r="P7636" s="33" t="s">
        <v>42395</v>
      </c>
      <c r="Q7636" s="33" t="s">
        <v>29986</v>
      </c>
      <c r="R7636" s="39" t="s">
        <v>12862</v>
      </c>
      <c r="S7636" s="33" t="s">
        <v>93</v>
      </c>
      <c r="T7636" s="33" t="s">
        <v>21</v>
      </c>
      <c r="U7636" s="33" t="s">
        <v>26689</v>
      </c>
      <c r="AA7636" s="33" t="s">
        <v>42842</v>
      </c>
      <c r="AB7636" s="33">
        <v>802</v>
      </c>
      <c r="AC7636" s="103">
        <v>13386</v>
      </c>
    </row>
    <row r="7637" spans="1:64" ht="13" customHeight="1" x14ac:dyDescent="0.2">
      <c r="A7637" s="33" t="s">
        <v>12853</v>
      </c>
      <c r="B7637" s="33">
        <v>33</v>
      </c>
      <c r="C7637" s="33" t="s">
        <v>13</v>
      </c>
      <c r="D7637" s="33" t="s">
        <v>41</v>
      </c>
      <c r="E7637" s="33" t="s">
        <v>12854</v>
      </c>
      <c r="F7637" s="94">
        <v>41526</v>
      </c>
      <c r="G7637" s="33" t="s">
        <v>12856</v>
      </c>
      <c r="H7637" s="33" t="s">
        <v>4454</v>
      </c>
      <c r="I7637" s="33" t="s">
        <v>66</v>
      </c>
      <c r="J7637" s="62" t="s">
        <v>12857</v>
      </c>
      <c r="K7637" s="33" t="s">
        <v>1191</v>
      </c>
      <c r="L7637" s="33" t="s">
        <v>1192</v>
      </c>
      <c r="M7637" s="1" t="s">
        <v>48706</v>
      </c>
      <c r="N7637" s="33" t="s">
        <v>20</v>
      </c>
      <c r="O7637" s="33" t="s">
        <v>12858</v>
      </c>
      <c r="P7637" s="33" t="s">
        <v>947</v>
      </c>
      <c r="Q7637" s="33" t="s">
        <v>29986</v>
      </c>
      <c r="R7637" s="39" t="s">
        <v>12855</v>
      </c>
      <c r="S7637" s="33" t="s">
        <v>93</v>
      </c>
      <c r="T7637" s="33" t="s">
        <v>28</v>
      </c>
      <c r="U7637" s="33" t="s">
        <v>26487</v>
      </c>
      <c r="AA7637" s="33" t="s">
        <v>42844</v>
      </c>
      <c r="AB7637" s="33">
        <v>803</v>
      </c>
      <c r="AC7637" s="103">
        <v>13387</v>
      </c>
    </row>
    <row r="7638" spans="1:64" ht="13" customHeight="1" x14ac:dyDescent="0.2">
      <c r="A7638" s="33" t="s">
        <v>12863</v>
      </c>
      <c r="B7638" s="33">
        <v>56</v>
      </c>
      <c r="C7638" s="33" t="s">
        <v>13</v>
      </c>
      <c r="D7638" s="33" t="s">
        <v>30</v>
      </c>
      <c r="F7638" s="94">
        <v>41525</v>
      </c>
      <c r="G7638" s="33" t="s">
        <v>12864</v>
      </c>
      <c r="H7638" s="33" t="s">
        <v>12865</v>
      </c>
      <c r="I7638" s="33" t="s">
        <v>373</v>
      </c>
      <c r="K7638" s="33" t="s">
        <v>1526</v>
      </c>
      <c r="L7638" s="33" t="s">
        <v>32075</v>
      </c>
      <c r="M7638" s="1" t="s">
        <v>46200</v>
      </c>
      <c r="N7638" s="33" t="s">
        <v>20</v>
      </c>
      <c r="O7638" s="33" t="s">
        <v>26669</v>
      </c>
      <c r="P7638" s="33" t="s">
        <v>18502</v>
      </c>
      <c r="Q7638" s="33" t="s">
        <v>18502</v>
      </c>
      <c r="R7638" s="39" t="str">
        <f>HYPERLINK("http://triblive.com/news/allegheny/4669466-74/officer-police-victim#axzz2eJeAaiTJ","http://triblive.com/news/allegheny/4669466-74/officer-police-victim#axzz2eJeAaiTJ")</f>
        <v>http://triblive.com/news/allegheny/4669466-74/officer-police-victim#axzz2eJeAaiTJ</v>
      </c>
      <c r="S7638" s="33" t="s">
        <v>22</v>
      </c>
      <c r="T7638" s="33" t="s">
        <v>28</v>
      </c>
      <c r="U7638" s="33" t="s">
        <v>26487</v>
      </c>
      <c r="AA7638" s="33" t="s">
        <v>49699</v>
      </c>
      <c r="AB7638" s="33">
        <v>801</v>
      </c>
      <c r="AC7638" s="103">
        <v>13382</v>
      </c>
    </row>
    <row r="7639" spans="1:64" ht="13" customHeight="1" x14ac:dyDescent="0.2">
      <c r="A7639" s="1" t="s">
        <v>12878</v>
      </c>
      <c r="B7639" s="33">
        <v>25</v>
      </c>
      <c r="C7639" s="33" t="s">
        <v>13</v>
      </c>
      <c r="D7639" s="1" t="s">
        <v>23</v>
      </c>
      <c r="F7639" s="94">
        <v>41524</v>
      </c>
      <c r="G7639" s="33" t="s">
        <v>12879</v>
      </c>
      <c r="H7639" s="33" t="s">
        <v>581</v>
      </c>
      <c r="I7639" s="33" t="s">
        <v>111</v>
      </c>
      <c r="J7639" s="62" t="s">
        <v>2578</v>
      </c>
      <c r="K7639" s="33" t="s">
        <v>582</v>
      </c>
      <c r="L7639" s="33" t="s">
        <v>583</v>
      </c>
      <c r="M7639" s="1" t="s">
        <v>45935</v>
      </c>
      <c r="N7639" s="33" t="s">
        <v>20</v>
      </c>
      <c r="O7639" s="33" t="s">
        <v>12880</v>
      </c>
      <c r="P7639" s="33" t="s">
        <v>947</v>
      </c>
      <c r="Q7639" s="33" t="s">
        <v>29986</v>
      </c>
      <c r="R7639" s="39" t="s">
        <v>12881</v>
      </c>
      <c r="S7639" s="33" t="s">
        <v>93</v>
      </c>
      <c r="T7639" s="33" t="s">
        <v>21</v>
      </c>
      <c r="U7639" s="33" t="s">
        <v>26689</v>
      </c>
      <c r="AA7639" s="33" t="s">
        <v>42842</v>
      </c>
      <c r="AB7639" s="33">
        <v>796</v>
      </c>
      <c r="AC7639" s="103">
        <v>13377</v>
      </c>
    </row>
    <row r="7640" spans="1:64" ht="13" customHeight="1" x14ac:dyDescent="0.2">
      <c r="A7640" s="33" t="s">
        <v>12882</v>
      </c>
      <c r="B7640" s="33">
        <v>29</v>
      </c>
      <c r="C7640" s="33" t="s">
        <v>13</v>
      </c>
      <c r="D7640" s="33" t="s">
        <v>30</v>
      </c>
      <c r="E7640" s="33" t="s">
        <v>12883</v>
      </c>
      <c r="F7640" s="94">
        <v>41524</v>
      </c>
      <c r="G7640" s="33" t="s">
        <v>12884</v>
      </c>
      <c r="H7640" s="33" t="s">
        <v>4683</v>
      </c>
      <c r="I7640" s="33" t="s">
        <v>297</v>
      </c>
      <c r="J7640" s="62" t="s">
        <v>12885</v>
      </c>
      <c r="K7640" s="33" t="s">
        <v>389</v>
      </c>
      <c r="L7640" s="33" t="s">
        <v>12886</v>
      </c>
      <c r="M7640" s="1" t="s">
        <v>48707</v>
      </c>
      <c r="N7640" s="33" t="s">
        <v>20</v>
      </c>
      <c r="O7640" s="33" t="s">
        <v>12887</v>
      </c>
      <c r="P7640" s="33" t="s">
        <v>45771</v>
      </c>
      <c r="Q7640" s="33" t="s">
        <v>29986</v>
      </c>
      <c r="R7640" s="39" t="s">
        <v>12888</v>
      </c>
      <c r="S7640" s="33" t="s">
        <v>93</v>
      </c>
      <c r="T7640" s="33" t="s">
        <v>21</v>
      </c>
      <c r="U7640" s="33" t="s">
        <v>26689</v>
      </c>
      <c r="AA7640" s="33" t="s">
        <v>42843</v>
      </c>
      <c r="AB7640" s="33">
        <v>797</v>
      </c>
      <c r="AC7640" s="103">
        <v>13375</v>
      </c>
    </row>
    <row r="7641" spans="1:64" ht="13" customHeight="1" x14ac:dyDescent="0.2">
      <c r="A7641" s="33" t="s">
        <v>12889</v>
      </c>
      <c r="B7641" s="33">
        <v>46</v>
      </c>
      <c r="C7641" s="33" t="s">
        <v>13</v>
      </c>
      <c r="D7641" s="33" t="s">
        <v>30</v>
      </c>
      <c r="E7641" s="33" t="s">
        <v>12890</v>
      </c>
      <c r="F7641" s="94">
        <v>41524</v>
      </c>
      <c r="G7641" s="33" t="s">
        <v>12891</v>
      </c>
      <c r="H7641" s="33" t="s">
        <v>2141</v>
      </c>
      <c r="I7641" s="33" t="s">
        <v>55</v>
      </c>
      <c r="J7641" s="62" t="s">
        <v>12892</v>
      </c>
      <c r="K7641" s="33" t="s">
        <v>2143</v>
      </c>
      <c r="L7641" s="33" t="s">
        <v>12709</v>
      </c>
      <c r="M7641" s="1" t="s">
        <v>47411</v>
      </c>
      <c r="N7641" s="33" t="s">
        <v>20</v>
      </c>
      <c r="O7641" s="33" t="s">
        <v>12893</v>
      </c>
      <c r="P7641" s="33" t="s">
        <v>504</v>
      </c>
      <c r="Q7641" s="33" t="s">
        <v>29986</v>
      </c>
      <c r="R7641" s="39" t="s">
        <v>12894</v>
      </c>
      <c r="S7641" s="33" t="s">
        <v>93</v>
      </c>
      <c r="T7641" s="33" t="s">
        <v>21</v>
      </c>
      <c r="U7641" s="33" t="s">
        <v>26689</v>
      </c>
      <c r="AA7641" s="33" t="s">
        <v>42842</v>
      </c>
      <c r="AB7641" s="33">
        <v>798</v>
      </c>
      <c r="AC7641" s="103">
        <v>13376</v>
      </c>
    </row>
    <row r="7642" spans="1:64" ht="13" customHeight="1" x14ac:dyDescent="0.2">
      <c r="A7642" s="33" t="s">
        <v>12866</v>
      </c>
      <c r="B7642" s="91">
        <v>107</v>
      </c>
      <c r="C7642" s="33" t="s">
        <v>13</v>
      </c>
      <c r="D7642" s="33" t="s">
        <v>78</v>
      </c>
      <c r="E7642" s="33" t="s">
        <v>12867</v>
      </c>
      <c r="F7642" s="94">
        <v>41524</v>
      </c>
      <c r="G7642" s="33" t="s">
        <v>12868</v>
      </c>
      <c r="H7642" s="33" t="s">
        <v>12869</v>
      </c>
      <c r="I7642" s="33" t="s">
        <v>915</v>
      </c>
      <c r="J7642" s="62" t="s">
        <v>12870</v>
      </c>
      <c r="K7642" s="33" t="s">
        <v>1655</v>
      </c>
      <c r="L7642" s="33" t="s">
        <v>12871</v>
      </c>
      <c r="M7642" s="1" t="s">
        <v>47051</v>
      </c>
      <c r="N7642" s="33" t="s">
        <v>20</v>
      </c>
      <c r="O7642" s="33" t="s">
        <v>12872</v>
      </c>
      <c r="P7642" s="33" t="s">
        <v>504</v>
      </c>
      <c r="Q7642" s="33" t="s">
        <v>29986</v>
      </c>
      <c r="R7642" s="39" t="s">
        <v>12873</v>
      </c>
      <c r="S7642" s="33" t="s">
        <v>93</v>
      </c>
      <c r="T7642" s="33" t="s">
        <v>21</v>
      </c>
      <c r="U7642" s="33" t="s">
        <v>26689</v>
      </c>
      <c r="AA7642" s="33" t="s">
        <v>42844</v>
      </c>
      <c r="AB7642" s="33">
        <v>795</v>
      </c>
      <c r="AC7642" s="103">
        <v>13378</v>
      </c>
    </row>
    <row r="7643" spans="1:64" ht="13" customHeight="1" x14ac:dyDescent="0.2">
      <c r="A7643" s="33" t="s">
        <v>12895</v>
      </c>
      <c r="B7643" s="33">
        <v>21</v>
      </c>
      <c r="C7643" s="33" t="s">
        <v>13</v>
      </c>
      <c r="D7643" s="33" t="s">
        <v>30</v>
      </c>
      <c r="F7643" s="94">
        <v>41524</v>
      </c>
      <c r="G7643" s="33" t="s">
        <v>12896</v>
      </c>
      <c r="H7643" s="33" t="s">
        <v>2972</v>
      </c>
      <c r="I7643" s="33" t="s">
        <v>38</v>
      </c>
      <c r="J7643" s="62" t="s">
        <v>12897</v>
      </c>
      <c r="K7643" s="33" t="s">
        <v>2972</v>
      </c>
      <c r="L7643" s="33" t="s">
        <v>12898</v>
      </c>
      <c r="M7643" s="1" t="s">
        <v>46976</v>
      </c>
      <c r="N7643" s="33" t="s">
        <v>20</v>
      </c>
      <c r="O7643" s="33" t="s">
        <v>12899</v>
      </c>
      <c r="P7643" s="33" t="s">
        <v>947</v>
      </c>
      <c r="Q7643" s="33" t="s">
        <v>29986</v>
      </c>
      <c r="R7643" s="39" t="s">
        <v>12900</v>
      </c>
      <c r="S7643" s="33" t="s">
        <v>93</v>
      </c>
      <c r="T7643" s="33" t="s">
        <v>45897</v>
      </c>
      <c r="U7643" s="51" t="s">
        <v>49804</v>
      </c>
      <c r="AA7643" s="33" t="s">
        <v>42844</v>
      </c>
      <c r="AB7643" s="33">
        <v>800</v>
      </c>
      <c r="AC7643" s="103">
        <v>13374</v>
      </c>
    </row>
    <row r="7644" spans="1:64" ht="13" customHeight="1" x14ac:dyDescent="0.2">
      <c r="A7644" s="33" t="s">
        <v>12874</v>
      </c>
      <c r="B7644" s="33">
        <v>28</v>
      </c>
      <c r="C7644" s="33" t="s">
        <v>13</v>
      </c>
      <c r="D7644" s="33" t="s">
        <v>78</v>
      </c>
      <c r="E7644" s="33" t="s">
        <v>12875</v>
      </c>
      <c r="F7644" s="94">
        <v>41524</v>
      </c>
      <c r="G7644" s="33" t="s">
        <v>22130</v>
      </c>
      <c r="H7644" s="33" t="s">
        <v>80</v>
      </c>
      <c r="I7644" s="33" t="s">
        <v>37</v>
      </c>
      <c r="J7644" s="62" t="s">
        <v>6927</v>
      </c>
      <c r="K7644" s="33" t="s">
        <v>81</v>
      </c>
      <c r="L7644" s="33" t="s">
        <v>82</v>
      </c>
      <c r="M7644" s="1" t="s">
        <v>46250</v>
      </c>
      <c r="N7644" s="33" t="s">
        <v>20</v>
      </c>
      <c r="O7644" s="33" t="s">
        <v>12876</v>
      </c>
      <c r="P7644" s="33" t="s">
        <v>45771</v>
      </c>
      <c r="Q7644" s="33" t="s">
        <v>29986</v>
      </c>
      <c r="R7644" s="39" t="s">
        <v>12877</v>
      </c>
      <c r="S7644" s="33" t="s">
        <v>22</v>
      </c>
      <c r="T7644" s="33" t="s">
        <v>45897</v>
      </c>
      <c r="U7644" s="51" t="s">
        <v>49804</v>
      </c>
      <c r="Z7644" s="33" t="s">
        <v>42353</v>
      </c>
      <c r="AA7644" s="33" t="s">
        <v>42842</v>
      </c>
      <c r="AB7644" s="33">
        <v>799</v>
      </c>
      <c r="AC7644" s="103">
        <v>13379</v>
      </c>
    </row>
    <row r="7645" spans="1:64" ht="13" customHeight="1" x14ac:dyDescent="0.2">
      <c r="A7645" s="33" t="s">
        <v>12901</v>
      </c>
      <c r="B7645" s="33">
        <v>24</v>
      </c>
      <c r="C7645" s="33" t="s">
        <v>13</v>
      </c>
      <c r="D7645" s="33" t="s">
        <v>78</v>
      </c>
      <c r="E7645" s="33" t="s">
        <v>12902</v>
      </c>
      <c r="F7645" s="94">
        <v>41523</v>
      </c>
      <c r="G7645" s="33" t="s">
        <v>12903</v>
      </c>
      <c r="H7645" s="33" t="s">
        <v>1459</v>
      </c>
      <c r="I7645" s="33" t="s">
        <v>55</v>
      </c>
      <c r="J7645" s="62" t="s">
        <v>12904</v>
      </c>
      <c r="K7645" s="33" t="s">
        <v>587</v>
      </c>
      <c r="L7645" s="33" t="s">
        <v>588</v>
      </c>
      <c r="M7645" s="1" t="s">
        <v>46362</v>
      </c>
      <c r="N7645" s="33" t="s">
        <v>20</v>
      </c>
      <c r="O7645" s="33" t="s">
        <v>12905</v>
      </c>
      <c r="P7645" s="33" t="s">
        <v>504</v>
      </c>
      <c r="Q7645" s="33" t="s">
        <v>29986</v>
      </c>
      <c r="R7645" s="39" t="s">
        <v>12906</v>
      </c>
      <c r="S7645" s="33" t="s">
        <v>93</v>
      </c>
      <c r="T7645" s="33" t="s">
        <v>21</v>
      </c>
      <c r="U7645" s="33" t="s">
        <v>26689</v>
      </c>
      <c r="AA7645" s="33" t="s">
        <v>42842</v>
      </c>
      <c r="AB7645" s="33">
        <v>790</v>
      </c>
      <c r="AC7645" s="103">
        <v>13370</v>
      </c>
    </row>
    <row r="7646" spans="1:64" ht="13" customHeight="1" x14ac:dyDescent="0.2">
      <c r="A7646" s="60" t="s">
        <v>42558</v>
      </c>
      <c r="B7646" s="87">
        <v>25</v>
      </c>
      <c r="C7646" s="10" t="s">
        <v>13</v>
      </c>
      <c r="D7646" s="10" t="s">
        <v>127</v>
      </c>
      <c r="E7646" s="10"/>
      <c r="F7646" s="94">
        <v>41523</v>
      </c>
      <c r="G7646" s="10" t="s">
        <v>42559</v>
      </c>
      <c r="H7646" s="10" t="s">
        <v>42560</v>
      </c>
      <c r="I7646" s="10" t="s">
        <v>111</v>
      </c>
      <c r="J7646" s="62">
        <v>86511</v>
      </c>
      <c r="K7646" s="10" t="s">
        <v>2016</v>
      </c>
      <c r="L7646" s="10" t="s">
        <v>42561</v>
      </c>
      <c r="M7646" s="1" t="s">
        <v>46690</v>
      </c>
      <c r="N7646" s="10" t="s">
        <v>20</v>
      </c>
      <c r="O7646" s="10" t="s">
        <v>42562</v>
      </c>
      <c r="P7646" s="10" t="s">
        <v>947</v>
      </c>
      <c r="Q7646" s="10" t="s">
        <v>29986</v>
      </c>
      <c r="R7646" s="59" t="s">
        <v>42563</v>
      </c>
      <c r="S7646" s="10" t="s">
        <v>22</v>
      </c>
      <c r="T7646" s="10" t="s">
        <v>21</v>
      </c>
      <c r="U7646" s="10" t="s">
        <v>26689</v>
      </c>
      <c r="V7646" s="10"/>
      <c r="W7646" s="10"/>
      <c r="X7646" s="10"/>
      <c r="Y7646" s="77"/>
      <c r="Z7646" s="51"/>
      <c r="AA7646" s="51" t="s">
        <v>42843</v>
      </c>
      <c r="AB7646" s="33">
        <v>793</v>
      </c>
      <c r="AC7646" s="103">
        <v>13368</v>
      </c>
      <c r="AG7646" s="51"/>
      <c r="AK7646" s="51"/>
      <c r="AL7646" s="51"/>
      <c r="AM7646" s="51"/>
      <c r="AN7646" s="51"/>
      <c r="AO7646" s="51"/>
      <c r="AP7646" s="51"/>
      <c r="AQ7646" s="51"/>
      <c r="AR7646" s="51"/>
      <c r="AS7646" s="51"/>
      <c r="AT7646" s="51"/>
      <c r="AU7646" s="51"/>
      <c r="AV7646" s="51"/>
      <c r="AW7646" s="51"/>
      <c r="AX7646" s="51"/>
      <c r="AY7646" s="51"/>
      <c r="AZ7646" s="51"/>
      <c r="BA7646" s="51"/>
      <c r="BB7646" s="51"/>
      <c r="BC7646" s="51"/>
      <c r="BD7646" s="51"/>
      <c r="BE7646" s="51"/>
      <c r="BF7646" s="51"/>
      <c r="BG7646" s="51"/>
      <c r="BH7646" s="51"/>
      <c r="BI7646" s="51"/>
      <c r="BJ7646" s="51"/>
      <c r="BK7646" s="51"/>
      <c r="BL7646" s="51"/>
    </row>
    <row r="7647" spans="1:64" ht="13" customHeight="1" x14ac:dyDescent="0.2">
      <c r="A7647" s="33" t="s">
        <v>12914</v>
      </c>
      <c r="B7647" s="33">
        <v>32</v>
      </c>
      <c r="C7647" s="33" t="s">
        <v>13</v>
      </c>
      <c r="D7647" s="33" t="s">
        <v>30</v>
      </c>
      <c r="E7647" s="33" t="s">
        <v>12915</v>
      </c>
      <c r="F7647" s="94">
        <v>41523</v>
      </c>
      <c r="G7647" s="33" t="s">
        <v>12916</v>
      </c>
      <c r="H7647" s="33" t="s">
        <v>265</v>
      </c>
      <c r="I7647" s="33" t="s">
        <v>66</v>
      </c>
      <c r="J7647" s="62" t="s">
        <v>6950</v>
      </c>
      <c r="K7647" s="33" t="s">
        <v>265</v>
      </c>
      <c r="L7647" s="33" t="s">
        <v>266</v>
      </c>
      <c r="M7647" s="1" t="s">
        <v>46483</v>
      </c>
      <c r="N7647" s="33" t="s">
        <v>20</v>
      </c>
      <c r="O7647" s="33" t="s">
        <v>12917</v>
      </c>
      <c r="P7647" s="33" t="s">
        <v>947</v>
      </c>
      <c r="Q7647" s="33" t="s">
        <v>29986</v>
      </c>
      <c r="R7647" s="39" t="s">
        <v>12918</v>
      </c>
      <c r="S7647" s="33" t="s">
        <v>22</v>
      </c>
      <c r="T7647" s="33" t="s">
        <v>21</v>
      </c>
      <c r="U7647" s="33" t="s">
        <v>26689</v>
      </c>
      <c r="AA7647" s="33" t="s">
        <v>42844</v>
      </c>
      <c r="AB7647" s="33">
        <v>791</v>
      </c>
      <c r="AC7647" s="103">
        <v>13373</v>
      </c>
    </row>
    <row r="7648" spans="1:64" ht="13" customHeight="1" x14ac:dyDescent="0.2">
      <c r="A7648" s="33" t="s">
        <v>12907</v>
      </c>
      <c r="B7648" s="33">
        <v>37</v>
      </c>
      <c r="C7648" s="33" t="s">
        <v>13</v>
      </c>
      <c r="D7648" s="33" t="s">
        <v>78</v>
      </c>
      <c r="E7648" s="33" t="s">
        <v>12908</v>
      </c>
      <c r="F7648" s="94">
        <v>41523</v>
      </c>
      <c r="G7648" s="33" t="s">
        <v>12909</v>
      </c>
      <c r="H7648" s="33" t="s">
        <v>12637</v>
      </c>
      <c r="I7648" s="33" t="s">
        <v>87</v>
      </c>
      <c r="J7648" s="62" t="s">
        <v>12910</v>
      </c>
      <c r="K7648" s="33" t="s">
        <v>12637</v>
      </c>
      <c r="L7648" s="33" t="s">
        <v>12911</v>
      </c>
      <c r="M7648" s="1" t="s">
        <v>47269</v>
      </c>
      <c r="N7648" s="33" t="s">
        <v>20</v>
      </c>
      <c r="O7648" s="33" t="s">
        <v>12912</v>
      </c>
      <c r="P7648" s="33" t="s">
        <v>947</v>
      </c>
      <c r="Q7648" s="33" t="s">
        <v>29986</v>
      </c>
      <c r="R7648" s="39" t="s">
        <v>12913</v>
      </c>
      <c r="S7648" s="33" t="s">
        <v>93</v>
      </c>
      <c r="T7648" s="33" t="s">
        <v>21</v>
      </c>
      <c r="U7648" s="33" t="s">
        <v>27706</v>
      </c>
      <c r="AA7648" s="33" t="s">
        <v>42844</v>
      </c>
      <c r="AB7648" s="33">
        <v>794</v>
      </c>
      <c r="AC7648" s="103">
        <v>13371</v>
      </c>
    </row>
    <row r="7649" spans="1:64" ht="13" customHeight="1" x14ac:dyDescent="0.2">
      <c r="A7649" s="33" t="s">
        <v>12923</v>
      </c>
      <c r="B7649" s="33">
        <v>53</v>
      </c>
      <c r="C7649" s="33" t="s">
        <v>13</v>
      </c>
      <c r="D7649" s="33" t="s">
        <v>30</v>
      </c>
      <c r="E7649" s="33" t="s">
        <v>12919</v>
      </c>
      <c r="F7649" s="94">
        <v>41523</v>
      </c>
      <c r="G7649" s="33" t="s">
        <v>22131</v>
      </c>
      <c r="H7649" s="33" t="s">
        <v>12920</v>
      </c>
      <c r="I7649" s="33" t="s">
        <v>38</v>
      </c>
      <c r="J7649" s="62" t="s">
        <v>12921</v>
      </c>
      <c r="K7649" s="33" t="s">
        <v>2972</v>
      </c>
      <c r="L7649" s="33" t="s">
        <v>12922</v>
      </c>
      <c r="M7649" s="1" t="s">
        <v>48708</v>
      </c>
      <c r="N7649" s="33" t="s">
        <v>20</v>
      </c>
      <c r="O7649" s="33" t="s">
        <v>12924</v>
      </c>
      <c r="P7649" s="33" t="s">
        <v>947</v>
      </c>
      <c r="Q7649" s="33" t="s">
        <v>29986</v>
      </c>
      <c r="R7649" s="39" t="s">
        <v>12925</v>
      </c>
      <c r="S7649" s="33" t="s">
        <v>93</v>
      </c>
      <c r="T7649" s="33" t="s">
        <v>21</v>
      </c>
      <c r="U7649" s="33" t="s">
        <v>26689</v>
      </c>
      <c r="AA7649" s="33" t="s">
        <v>42844</v>
      </c>
      <c r="AB7649" s="33">
        <v>792</v>
      </c>
      <c r="AC7649" s="103">
        <v>13372</v>
      </c>
    </row>
    <row r="7650" spans="1:64" ht="13" customHeight="1" x14ac:dyDescent="0.2">
      <c r="A7650" s="33" t="s">
        <v>12926</v>
      </c>
      <c r="B7650" s="33">
        <v>29</v>
      </c>
      <c r="C7650" s="33" t="s">
        <v>13</v>
      </c>
      <c r="D7650" s="33" t="s">
        <v>78</v>
      </c>
      <c r="F7650" s="94">
        <v>41522</v>
      </c>
      <c r="G7650" s="33" t="s">
        <v>12927</v>
      </c>
      <c r="H7650" s="33" t="s">
        <v>671</v>
      </c>
      <c r="I7650" s="33" t="s">
        <v>66</v>
      </c>
      <c r="J7650" s="62" t="s">
        <v>12928</v>
      </c>
      <c r="K7650" s="33" t="s">
        <v>512</v>
      </c>
      <c r="L7650" s="33" t="s">
        <v>513</v>
      </c>
      <c r="M7650" s="1" t="s">
        <v>46076</v>
      </c>
      <c r="N7650" s="33" t="s">
        <v>20</v>
      </c>
      <c r="O7650" s="33" t="s">
        <v>12929</v>
      </c>
      <c r="P7650" s="33" t="s">
        <v>45771</v>
      </c>
      <c r="Q7650" s="33" t="s">
        <v>29986</v>
      </c>
      <c r="R7650" s="39" t="s">
        <v>12930</v>
      </c>
      <c r="S7650" s="33" t="s">
        <v>93</v>
      </c>
      <c r="T7650" s="33" t="s">
        <v>21</v>
      </c>
      <c r="U7650" s="33" t="s">
        <v>26689</v>
      </c>
      <c r="AA7650" s="33" t="s">
        <v>42844</v>
      </c>
      <c r="AB7650" s="33">
        <v>786</v>
      </c>
      <c r="AC7650" s="103">
        <v>13364</v>
      </c>
    </row>
    <row r="7651" spans="1:64" ht="13" customHeight="1" x14ac:dyDescent="0.2">
      <c r="A7651" s="33" t="s">
        <v>12936</v>
      </c>
      <c r="B7651" s="33">
        <v>36</v>
      </c>
      <c r="C7651" s="33" t="s">
        <v>13</v>
      </c>
      <c r="D7651" s="33" t="s">
        <v>78</v>
      </c>
      <c r="E7651" s="33" t="s">
        <v>12937</v>
      </c>
      <c r="F7651" s="94">
        <v>41522</v>
      </c>
      <c r="G7651" s="33" t="s">
        <v>12938</v>
      </c>
      <c r="H7651" s="33" t="s">
        <v>12637</v>
      </c>
      <c r="I7651" s="33" t="s">
        <v>87</v>
      </c>
      <c r="J7651" s="62" t="s">
        <v>12939</v>
      </c>
      <c r="K7651" s="33" t="s">
        <v>12637</v>
      </c>
      <c r="L7651" s="33" t="s">
        <v>12911</v>
      </c>
      <c r="M7651" s="1" t="s">
        <v>47269</v>
      </c>
      <c r="N7651" s="33" t="s">
        <v>20</v>
      </c>
      <c r="O7651" s="33" t="s">
        <v>12940</v>
      </c>
      <c r="P7651" s="33" t="s">
        <v>947</v>
      </c>
      <c r="Q7651" s="33" t="s">
        <v>29986</v>
      </c>
      <c r="R7651" s="39" t="s">
        <v>12941</v>
      </c>
      <c r="S7651" s="33" t="s">
        <v>93</v>
      </c>
      <c r="T7651" s="33" t="s">
        <v>21</v>
      </c>
      <c r="U7651" s="33" t="s">
        <v>26689</v>
      </c>
      <c r="AA7651" s="33" t="s">
        <v>42842</v>
      </c>
      <c r="AB7651" s="33">
        <v>787</v>
      </c>
      <c r="AC7651" s="103">
        <v>13365</v>
      </c>
    </row>
    <row r="7652" spans="1:64" ht="13" customHeight="1" x14ac:dyDescent="0.2">
      <c r="A7652" s="60" t="s">
        <v>42564</v>
      </c>
      <c r="B7652" s="87">
        <v>45</v>
      </c>
      <c r="C7652" s="10" t="s">
        <v>13</v>
      </c>
      <c r="D7652" s="10" t="s">
        <v>78</v>
      </c>
      <c r="E7652" s="10"/>
      <c r="F7652" s="94">
        <v>41522</v>
      </c>
      <c r="G7652" s="10" t="s">
        <v>42565</v>
      </c>
      <c r="H7652" s="10" t="s">
        <v>1780</v>
      </c>
      <c r="I7652" s="10" t="s">
        <v>159</v>
      </c>
      <c r="J7652" s="62">
        <v>30337</v>
      </c>
      <c r="K7652" s="10" t="s">
        <v>1450</v>
      </c>
      <c r="L7652" s="10" t="s">
        <v>42566</v>
      </c>
      <c r="M7652" s="1" t="s">
        <v>47637</v>
      </c>
      <c r="N7652" s="10" t="s">
        <v>20</v>
      </c>
      <c r="O7652" s="10" t="s">
        <v>12942</v>
      </c>
      <c r="P7652" s="10" t="s">
        <v>947</v>
      </c>
      <c r="Q7652" s="10" t="s">
        <v>29986</v>
      </c>
      <c r="R7652" s="59" t="s">
        <v>12943</v>
      </c>
      <c r="S7652" s="10" t="s">
        <v>93</v>
      </c>
      <c r="T7652" s="10" t="s">
        <v>21</v>
      </c>
      <c r="U7652" s="33" t="s">
        <v>26689</v>
      </c>
      <c r="V7652" s="10"/>
      <c r="W7652" s="10"/>
      <c r="X7652" s="10"/>
      <c r="Y7652" s="77"/>
      <c r="Z7652" s="51"/>
      <c r="AA7652" s="51" t="s">
        <v>42844</v>
      </c>
      <c r="AB7652" s="33">
        <v>788</v>
      </c>
      <c r="AC7652" s="103">
        <v>13366</v>
      </c>
      <c r="AG7652" s="51"/>
      <c r="AK7652" s="51"/>
      <c r="AL7652" s="51"/>
      <c r="AM7652" s="51"/>
      <c r="AN7652" s="51"/>
      <c r="AO7652" s="51"/>
      <c r="AP7652" s="51"/>
      <c r="AQ7652" s="51"/>
      <c r="AR7652" s="51"/>
      <c r="AS7652" s="51"/>
      <c r="AT7652" s="51"/>
      <c r="AU7652" s="51"/>
      <c r="AV7652" s="51"/>
      <c r="AW7652" s="51"/>
      <c r="AX7652" s="51"/>
      <c r="AY7652" s="51"/>
      <c r="AZ7652" s="51"/>
      <c r="BA7652" s="51"/>
      <c r="BB7652" s="51"/>
      <c r="BC7652" s="51"/>
      <c r="BD7652" s="51"/>
      <c r="BE7652" s="51"/>
      <c r="BF7652" s="51"/>
      <c r="BG7652" s="51"/>
      <c r="BH7652" s="51"/>
      <c r="BI7652" s="51"/>
      <c r="BJ7652" s="51"/>
      <c r="BK7652" s="51"/>
      <c r="BL7652" s="51"/>
    </row>
    <row r="7653" spans="1:64" ht="13" customHeight="1" x14ac:dyDescent="0.2">
      <c r="A7653" s="33" t="s">
        <v>12931</v>
      </c>
      <c r="B7653" s="33">
        <v>30</v>
      </c>
      <c r="C7653" s="33" t="s">
        <v>13</v>
      </c>
      <c r="D7653" s="33" t="s">
        <v>78</v>
      </c>
      <c r="E7653" s="33" t="s">
        <v>12932</v>
      </c>
      <c r="F7653" s="94">
        <v>41522</v>
      </c>
      <c r="G7653" s="33" t="s">
        <v>36742</v>
      </c>
      <c r="H7653" s="33" t="s">
        <v>1188</v>
      </c>
      <c r="I7653" s="33" t="s">
        <v>39</v>
      </c>
      <c r="J7653" s="62" t="s">
        <v>12933</v>
      </c>
      <c r="K7653" s="33" t="s">
        <v>483</v>
      </c>
      <c r="L7653" s="33" t="s">
        <v>1189</v>
      </c>
      <c r="M7653" s="1" t="s">
        <v>47761</v>
      </c>
      <c r="N7653" s="33" t="s">
        <v>20</v>
      </c>
      <c r="O7653" s="33" t="s">
        <v>12934</v>
      </c>
      <c r="P7653" s="33" t="s">
        <v>504</v>
      </c>
      <c r="Q7653" s="33" t="s">
        <v>29986</v>
      </c>
      <c r="R7653" s="39" t="s">
        <v>12935</v>
      </c>
      <c r="S7653" s="33" t="s">
        <v>93</v>
      </c>
      <c r="T7653" s="33" t="s">
        <v>28</v>
      </c>
      <c r="U7653" s="33" t="s">
        <v>26487</v>
      </c>
      <c r="AA7653" s="33" t="s">
        <v>42842</v>
      </c>
      <c r="AB7653" s="33">
        <v>789</v>
      </c>
      <c r="AC7653" s="103">
        <v>13367</v>
      </c>
    </row>
    <row r="7654" spans="1:64" ht="13" customHeight="1" x14ac:dyDescent="0.2">
      <c r="A7654" s="33" t="s">
        <v>12944</v>
      </c>
      <c r="B7654" s="33">
        <v>25</v>
      </c>
      <c r="C7654" s="33" t="s">
        <v>13</v>
      </c>
      <c r="D7654" s="33" t="s">
        <v>78</v>
      </c>
      <c r="E7654" s="33" t="s">
        <v>12945</v>
      </c>
      <c r="F7654" s="94">
        <v>41521</v>
      </c>
      <c r="G7654" s="33" t="s">
        <v>22132</v>
      </c>
      <c r="H7654" s="33" t="s">
        <v>1483</v>
      </c>
      <c r="I7654" s="33" t="s">
        <v>45</v>
      </c>
      <c r="J7654" s="62" t="s">
        <v>12946</v>
      </c>
      <c r="K7654" s="33" t="s">
        <v>4310</v>
      </c>
      <c r="L7654" s="33" t="s">
        <v>2544</v>
      </c>
      <c r="M7654" s="1" t="s">
        <v>46137</v>
      </c>
      <c r="N7654" s="33" t="s">
        <v>20</v>
      </c>
      <c r="O7654" s="33" t="s">
        <v>12947</v>
      </c>
      <c r="P7654" s="33" t="s">
        <v>45771</v>
      </c>
      <c r="Q7654" s="33" t="s">
        <v>29986</v>
      </c>
      <c r="R7654" s="39" t="s">
        <v>12948</v>
      </c>
      <c r="S7654" s="33" t="s">
        <v>93</v>
      </c>
      <c r="T7654" s="33" t="s">
        <v>21</v>
      </c>
      <c r="U7654" s="33" t="s">
        <v>26689</v>
      </c>
      <c r="AA7654" s="33" t="s">
        <v>42842</v>
      </c>
      <c r="AB7654" s="33">
        <v>784</v>
      </c>
      <c r="AC7654" s="103">
        <v>13362</v>
      </c>
    </row>
    <row r="7655" spans="1:64" ht="13" customHeight="1" x14ac:dyDescent="0.2">
      <c r="A7655" s="33" t="s">
        <v>12949</v>
      </c>
      <c r="B7655" s="33">
        <v>34</v>
      </c>
      <c r="C7655" s="33" t="s">
        <v>13</v>
      </c>
      <c r="D7655" s="33" t="s">
        <v>41</v>
      </c>
      <c r="E7655" s="33" t="s">
        <v>12950</v>
      </c>
      <c r="F7655" s="94">
        <v>41521</v>
      </c>
      <c r="G7655" s="33" t="s">
        <v>12951</v>
      </c>
      <c r="H7655" s="33" t="s">
        <v>713</v>
      </c>
      <c r="I7655" s="33" t="s">
        <v>38</v>
      </c>
      <c r="J7655" s="62" t="s">
        <v>8503</v>
      </c>
      <c r="K7655" s="33" t="s">
        <v>558</v>
      </c>
      <c r="L7655" s="33" t="s">
        <v>42913</v>
      </c>
      <c r="M7655" s="1" t="s">
        <v>48709</v>
      </c>
      <c r="N7655" s="33" t="s">
        <v>20</v>
      </c>
      <c r="O7655" s="33" t="s">
        <v>12952</v>
      </c>
      <c r="P7655" s="33" t="s">
        <v>504</v>
      </c>
      <c r="Q7655" s="33" t="s">
        <v>29986</v>
      </c>
      <c r="R7655" s="39" t="s">
        <v>12953</v>
      </c>
      <c r="S7655" s="33" t="s">
        <v>901</v>
      </c>
      <c r="T7655" s="33" t="s">
        <v>45897</v>
      </c>
      <c r="U7655" s="51" t="s">
        <v>49804</v>
      </c>
      <c r="AA7655" s="33" t="s">
        <v>42844</v>
      </c>
      <c r="AB7655" s="33">
        <v>785</v>
      </c>
      <c r="AC7655" s="103">
        <v>13361</v>
      </c>
    </row>
    <row r="7656" spans="1:64" ht="13" customHeight="1" x14ac:dyDescent="0.2">
      <c r="A7656" s="1" t="s">
        <v>12960</v>
      </c>
      <c r="B7656" s="33">
        <v>53</v>
      </c>
      <c r="C7656" s="33" t="s">
        <v>13</v>
      </c>
      <c r="D7656" s="1" t="s">
        <v>23</v>
      </c>
      <c r="F7656" s="94">
        <v>41520</v>
      </c>
      <c r="G7656" s="33" t="s">
        <v>12961</v>
      </c>
      <c r="H7656" s="33" t="s">
        <v>685</v>
      </c>
      <c r="I7656" s="33" t="s">
        <v>373</v>
      </c>
      <c r="J7656" s="62" t="s">
        <v>12962</v>
      </c>
      <c r="K7656" s="33" t="s">
        <v>1495</v>
      </c>
      <c r="L7656" s="33" t="s">
        <v>12963</v>
      </c>
      <c r="M7656" s="1" t="s">
        <v>48710</v>
      </c>
      <c r="N7656" s="33" t="s">
        <v>20</v>
      </c>
      <c r="O7656" s="33" t="s">
        <v>12964</v>
      </c>
      <c r="P7656" s="33" t="s">
        <v>947</v>
      </c>
      <c r="Q7656" s="33" t="s">
        <v>29986</v>
      </c>
      <c r="R7656" s="39" t="s">
        <v>12965</v>
      </c>
      <c r="S7656" s="33" t="s">
        <v>93</v>
      </c>
      <c r="T7656" s="33" t="s">
        <v>21</v>
      </c>
      <c r="U7656" s="33" t="s">
        <v>26689</v>
      </c>
      <c r="AA7656" s="33" t="s">
        <v>42844</v>
      </c>
      <c r="AB7656" s="33">
        <v>782</v>
      </c>
      <c r="AC7656" s="103">
        <v>20074</v>
      </c>
    </row>
    <row r="7657" spans="1:64" ht="13" customHeight="1" x14ac:dyDescent="0.2">
      <c r="A7657" s="1" t="s">
        <v>12954</v>
      </c>
      <c r="B7657" s="33">
        <v>31</v>
      </c>
      <c r="C7657" s="33" t="s">
        <v>13</v>
      </c>
      <c r="D7657" s="1" t="s">
        <v>23</v>
      </c>
      <c r="F7657" s="94">
        <v>41520</v>
      </c>
      <c r="G7657" s="33" t="s">
        <v>12955</v>
      </c>
      <c r="H7657" s="33" t="s">
        <v>12956</v>
      </c>
      <c r="I7657" s="33" t="s">
        <v>618</v>
      </c>
      <c r="J7657" s="62" t="s">
        <v>12957</v>
      </c>
      <c r="K7657" s="33" t="s">
        <v>5072</v>
      </c>
      <c r="L7657" s="33" t="s">
        <v>12958</v>
      </c>
      <c r="M7657" s="1" t="s">
        <v>48711</v>
      </c>
      <c r="N7657" s="33" t="s">
        <v>20</v>
      </c>
      <c r="O7657" s="33" t="s">
        <v>12959</v>
      </c>
      <c r="P7657" s="33" t="s">
        <v>504</v>
      </c>
      <c r="Q7657" s="33" t="s">
        <v>29986</v>
      </c>
      <c r="R7657"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657" s="33" t="s">
        <v>93</v>
      </c>
      <c r="T7657" s="33" t="s">
        <v>45897</v>
      </c>
      <c r="U7657" s="51" t="s">
        <v>49804</v>
      </c>
      <c r="AA7657" s="33" t="s">
        <v>42842</v>
      </c>
      <c r="AB7657" s="33">
        <v>783</v>
      </c>
      <c r="AC7657" s="103">
        <v>13357</v>
      </c>
    </row>
    <row r="7658" spans="1:64" ht="13" customHeight="1" x14ac:dyDescent="0.2">
      <c r="A7658" s="33" t="s">
        <v>13000</v>
      </c>
      <c r="B7658" s="33">
        <v>23</v>
      </c>
      <c r="C7658" s="33" t="s">
        <v>13</v>
      </c>
      <c r="D7658" s="33" t="s">
        <v>30</v>
      </c>
      <c r="E7658" s="33" t="s">
        <v>13001</v>
      </c>
      <c r="F7658" s="94">
        <v>41519</v>
      </c>
      <c r="G7658" s="33" t="s">
        <v>13002</v>
      </c>
      <c r="H7658" s="33" t="s">
        <v>12203</v>
      </c>
      <c r="I7658" s="33" t="s">
        <v>55</v>
      </c>
      <c r="J7658" s="62" t="s">
        <v>12892</v>
      </c>
      <c r="K7658" s="33" t="s">
        <v>2143</v>
      </c>
      <c r="L7658" s="33" t="s">
        <v>12709</v>
      </c>
      <c r="M7658" s="1" t="s">
        <v>47411</v>
      </c>
      <c r="N7658" s="33" t="s">
        <v>20</v>
      </c>
      <c r="O7658" s="33" t="s">
        <v>13003</v>
      </c>
      <c r="P7658" s="33" t="s">
        <v>504</v>
      </c>
      <c r="Q7658" s="33" t="s">
        <v>29986</v>
      </c>
      <c r="R7658" s="39" t="s">
        <v>13004</v>
      </c>
      <c r="S7658" s="33" t="s">
        <v>22</v>
      </c>
      <c r="T7658" s="33" t="s">
        <v>21</v>
      </c>
      <c r="U7658" s="33" t="s">
        <v>26689</v>
      </c>
      <c r="AA7658" s="33" t="s">
        <v>42842</v>
      </c>
      <c r="AB7658" s="33">
        <v>778</v>
      </c>
      <c r="AC7658" s="103">
        <v>13354</v>
      </c>
    </row>
    <row r="7659" spans="1:64" ht="13" customHeight="1" x14ac:dyDescent="0.2">
      <c r="A7659" s="1" t="s">
        <v>2989</v>
      </c>
      <c r="B7659" s="33">
        <v>43</v>
      </c>
      <c r="C7659" s="33" t="s">
        <v>13</v>
      </c>
      <c r="D7659" s="1" t="s">
        <v>23</v>
      </c>
      <c r="F7659" s="94">
        <v>41519</v>
      </c>
      <c r="G7659" s="33" t="s">
        <v>12966</v>
      </c>
      <c r="H7659" s="33" t="s">
        <v>12967</v>
      </c>
      <c r="I7659" s="33" t="s">
        <v>38</v>
      </c>
      <c r="J7659" s="62" t="s">
        <v>12968</v>
      </c>
      <c r="K7659" s="33" t="s">
        <v>1328</v>
      </c>
      <c r="L7659" s="33" t="s">
        <v>12969</v>
      </c>
      <c r="M7659" s="1" t="s">
        <v>47083</v>
      </c>
      <c r="N7659" s="33" t="s">
        <v>20</v>
      </c>
      <c r="O7659" s="33" t="s">
        <v>12970</v>
      </c>
      <c r="P7659" s="33" t="s">
        <v>947</v>
      </c>
      <c r="Q7659" s="33" t="s">
        <v>29986</v>
      </c>
      <c r="R7659" s="39" t="s">
        <v>12971</v>
      </c>
      <c r="S7659" s="33" t="s">
        <v>93</v>
      </c>
      <c r="T7659" s="33" t="s">
        <v>21</v>
      </c>
      <c r="U7659" s="33" t="s">
        <v>26682</v>
      </c>
      <c r="AA7659" s="33" t="s">
        <v>42844</v>
      </c>
      <c r="AB7659" s="33">
        <v>779</v>
      </c>
      <c r="AC7659" s="103">
        <v>13351</v>
      </c>
    </row>
    <row r="7660" spans="1:64" ht="13" customHeight="1" x14ac:dyDescent="0.2">
      <c r="A7660" s="33" t="s">
        <v>12978</v>
      </c>
      <c r="B7660" s="33">
        <v>44</v>
      </c>
      <c r="C7660" s="33" t="s">
        <v>13</v>
      </c>
      <c r="D7660" s="33" t="s">
        <v>30</v>
      </c>
      <c r="E7660" s="33" t="s">
        <v>12979</v>
      </c>
      <c r="F7660" s="94">
        <v>41519</v>
      </c>
      <c r="G7660" s="33" t="s">
        <v>12980</v>
      </c>
      <c r="H7660" s="33" t="s">
        <v>12981</v>
      </c>
      <c r="I7660" s="33" t="s">
        <v>293</v>
      </c>
      <c r="J7660" s="62" t="s">
        <v>12982</v>
      </c>
      <c r="K7660" s="33" t="s">
        <v>2464</v>
      </c>
      <c r="L7660" s="33" t="s">
        <v>2465</v>
      </c>
      <c r="M7660" s="1" t="s">
        <v>47561</v>
      </c>
      <c r="N7660" s="33" t="s">
        <v>20</v>
      </c>
      <c r="O7660" s="33" t="s">
        <v>36743</v>
      </c>
      <c r="P7660" s="33" t="s">
        <v>947</v>
      </c>
      <c r="Q7660" s="33" t="s">
        <v>29986</v>
      </c>
      <c r="R7660" s="39" t="s">
        <v>12983</v>
      </c>
      <c r="S7660" s="33" t="s">
        <v>93</v>
      </c>
      <c r="T7660" s="33" t="s">
        <v>21</v>
      </c>
      <c r="U7660" s="33" t="s">
        <v>26689</v>
      </c>
      <c r="AA7660" s="33" t="s">
        <v>42843</v>
      </c>
      <c r="AB7660" s="33">
        <v>777</v>
      </c>
      <c r="AC7660" s="103">
        <v>13352</v>
      </c>
    </row>
    <row r="7661" spans="1:64" ht="13" customHeight="1" x14ac:dyDescent="0.2">
      <c r="A7661" s="1" t="s">
        <v>12972</v>
      </c>
      <c r="B7661" s="33">
        <v>47</v>
      </c>
      <c r="C7661" s="33" t="s">
        <v>13</v>
      </c>
      <c r="D7661" s="1" t="s">
        <v>23</v>
      </c>
      <c r="F7661" s="94">
        <v>41519</v>
      </c>
      <c r="G7661" s="33" t="s">
        <v>12973</v>
      </c>
      <c r="H7661" s="33" t="s">
        <v>12974</v>
      </c>
      <c r="I7661" s="33" t="s">
        <v>373</v>
      </c>
      <c r="J7661" s="62" t="s">
        <v>12975</v>
      </c>
      <c r="K7661" s="33" t="s">
        <v>1200</v>
      </c>
      <c r="L7661" s="33" t="s">
        <v>8469</v>
      </c>
      <c r="M7661" s="1" t="s">
        <v>48273</v>
      </c>
      <c r="N7661" s="33" t="s">
        <v>20</v>
      </c>
      <c r="O7661" s="33" t="s">
        <v>12976</v>
      </c>
      <c r="P7661" s="33" t="s">
        <v>504</v>
      </c>
      <c r="Q7661" s="33" t="s">
        <v>29986</v>
      </c>
      <c r="R7661" s="39" t="s">
        <v>12977</v>
      </c>
      <c r="S7661" s="33" t="s">
        <v>509</v>
      </c>
      <c r="T7661" s="33" t="s">
        <v>21</v>
      </c>
      <c r="U7661" s="33" t="s">
        <v>26689</v>
      </c>
      <c r="AA7661" s="33" t="s">
        <v>42843</v>
      </c>
      <c r="AB7661" s="33">
        <v>776</v>
      </c>
      <c r="AC7661" s="103">
        <v>13353</v>
      </c>
    </row>
    <row r="7662" spans="1:64" ht="13" customHeight="1" x14ac:dyDescent="0.2">
      <c r="A7662" s="33" t="s">
        <v>12984</v>
      </c>
      <c r="B7662" s="33">
        <v>40</v>
      </c>
      <c r="C7662" s="33" t="s">
        <v>13</v>
      </c>
      <c r="D7662" s="33" t="s">
        <v>30</v>
      </c>
      <c r="E7662" s="33" t="s">
        <v>12985</v>
      </c>
      <c r="F7662" s="94">
        <v>41519</v>
      </c>
      <c r="G7662" s="33" t="s">
        <v>12986</v>
      </c>
      <c r="H7662" s="33" t="s">
        <v>12987</v>
      </c>
      <c r="I7662" s="33" t="s">
        <v>34</v>
      </c>
      <c r="J7662" s="62" t="s">
        <v>12988</v>
      </c>
      <c r="K7662" s="33" t="s">
        <v>790</v>
      </c>
      <c r="L7662" s="33" t="s">
        <v>12989</v>
      </c>
      <c r="M7662" s="1" t="s">
        <v>47347</v>
      </c>
      <c r="N7662" s="33" t="s">
        <v>362</v>
      </c>
      <c r="O7662" s="33" t="s">
        <v>12990</v>
      </c>
      <c r="P7662" s="33" t="s">
        <v>22</v>
      </c>
      <c r="Q7662" s="33" t="s">
        <v>29986</v>
      </c>
      <c r="R7662" s="39" t="s">
        <v>12991</v>
      </c>
      <c r="S7662" s="33" t="s">
        <v>509</v>
      </c>
      <c r="T7662" s="33" t="s">
        <v>45897</v>
      </c>
      <c r="U7662" s="51" t="s">
        <v>49804</v>
      </c>
      <c r="AA7662" s="33" t="s">
        <v>42844</v>
      </c>
      <c r="AB7662" s="33">
        <v>781</v>
      </c>
      <c r="AC7662" s="103">
        <v>13355</v>
      </c>
    </row>
    <row r="7663" spans="1:64" ht="13" customHeight="1" x14ac:dyDescent="0.2">
      <c r="A7663" s="33" t="s">
        <v>12992</v>
      </c>
      <c r="B7663" s="33">
        <v>43</v>
      </c>
      <c r="C7663" s="33" t="s">
        <v>13</v>
      </c>
      <c r="D7663" s="33" t="s">
        <v>30</v>
      </c>
      <c r="E7663" s="33" t="s">
        <v>12993</v>
      </c>
      <c r="F7663" s="94">
        <v>41519</v>
      </c>
      <c r="G7663" s="33" t="s">
        <v>12994</v>
      </c>
      <c r="H7663" s="33" t="s">
        <v>12995</v>
      </c>
      <c r="I7663" s="33" t="s">
        <v>55</v>
      </c>
      <c r="J7663" s="62" t="s">
        <v>12996</v>
      </c>
      <c r="K7663" s="33" t="s">
        <v>147</v>
      </c>
      <c r="L7663" s="33" t="s">
        <v>12997</v>
      </c>
      <c r="M7663" s="1" t="s">
        <v>48712</v>
      </c>
      <c r="N7663" s="33" t="s">
        <v>362</v>
      </c>
      <c r="O7663" s="33" t="s">
        <v>12998</v>
      </c>
      <c r="P7663" s="33" t="s">
        <v>947</v>
      </c>
      <c r="Q7663" s="33" t="s">
        <v>29986</v>
      </c>
      <c r="R7663" s="39" t="s">
        <v>12999</v>
      </c>
      <c r="S7663" s="33" t="s">
        <v>901</v>
      </c>
      <c r="T7663" s="33" t="s">
        <v>45897</v>
      </c>
      <c r="U7663" s="51" t="s">
        <v>49804</v>
      </c>
      <c r="AA7663" s="33" t="s">
        <v>42844</v>
      </c>
      <c r="AB7663" s="33">
        <v>780</v>
      </c>
      <c r="AC7663" s="103">
        <v>13356</v>
      </c>
    </row>
    <row r="7664" spans="1:64" ht="13" customHeight="1" x14ac:dyDescent="0.2">
      <c r="A7664" s="33" t="s">
        <v>13005</v>
      </c>
      <c r="B7664" s="33">
        <v>27</v>
      </c>
      <c r="C7664" s="33" t="s">
        <v>13</v>
      </c>
      <c r="D7664" s="33" t="s">
        <v>41</v>
      </c>
      <c r="E7664" s="33" t="s">
        <v>13006</v>
      </c>
      <c r="F7664" s="94">
        <v>41518</v>
      </c>
      <c r="G7664" s="33" t="s">
        <v>22133</v>
      </c>
      <c r="H7664" s="33" t="s">
        <v>6447</v>
      </c>
      <c r="I7664" s="33" t="s">
        <v>197</v>
      </c>
      <c r="J7664" s="62" t="s">
        <v>6448</v>
      </c>
      <c r="K7664" s="33" t="s">
        <v>6447</v>
      </c>
      <c r="L7664" s="33" t="s">
        <v>6449</v>
      </c>
      <c r="M7664" s="1" t="s">
        <v>47326</v>
      </c>
      <c r="N7664" s="33" t="s">
        <v>20</v>
      </c>
      <c r="O7664" s="33" t="s">
        <v>13007</v>
      </c>
      <c r="P7664" s="33" t="s">
        <v>504</v>
      </c>
      <c r="Q7664" s="33" t="s">
        <v>29986</v>
      </c>
      <c r="R7664" s="39" t="s">
        <v>13008</v>
      </c>
      <c r="S7664" s="33" t="s">
        <v>22</v>
      </c>
      <c r="T7664" s="33" t="s">
        <v>21</v>
      </c>
      <c r="U7664" s="33" t="s">
        <v>26689</v>
      </c>
      <c r="AA7664" s="33" t="s">
        <v>42842</v>
      </c>
      <c r="AB7664" s="33">
        <v>770</v>
      </c>
      <c r="AC7664" s="103">
        <v>13347</v>
      </c>
    </row>
    <row r="7665" spans="1:64" ht="13" customHeight="1" x14ac:dyDescent="0.2">
      <c r="A7665" s="60" t="s">
        <v>42408</v>
      </c>
      <c r="B7665" s="87">
        <v>28</v>
      </c>
      <c r="C7665" s="10" t="s">
        <v>13</v>
      </c>
      <c r="D7665" s="10" t="s">
        <v>41</v>
      </c>
      <c r="E7665" s="10"/>
      <c r="F7665" s="94">
        <v>41518</v>
      </c>
      <c r="G7665" s="10" t="s">
        <v>42409</v>
      </c>
      <c r="H7665" s="10" t="s">
        <v>671</v>
      </c>
      <c r="I7665" s="10" t="s">
        <v>66</v>
      </c>
      <c r="J7665" s="62">
        <v>77036</v>
      </c>
      <c r="K7665" s="10" t="s">
        <v>512</v>
      </c>
      <c r="L7665" s="10" t="s">
        <v>672</v>
      </c>
      <c r="M7665" s="1" t="s">
        <v>45992</v>
      </c>
      <c r="N7665" s="10" t="s">
        <v>20</v>
      </c>
      <c r="O7665" s="10" t="s">
        <v>42410</v>
      </c>
      <c r="P7665" s="10" t="s">
        <v>42395</v>
      </c>
      <c r="Q7665" s="10" t="s">
        <v>29986</v>
      </c>
      <c r="R7665" s="59" t="s">
        <v>42411</v>
      </c>
      <c r="S7665" s="10" t="s">
        <v>22</v>
      </c>
      <c r="T7665" s="10" t="s">
        <v>21</v>
      </c>
      <c r="U7665" s="10" t="s">
        <v>26689</v>
      </c>
      <c r="V7665" s="10"/>
      <c r="W7665" s="10"/>
      <c r="X7665" s="10"/>
      <c r="Y7665" s="77"/>
      <c r="Z7665" s="51"/>
      <c r="AA7665" s="51" t="s">
        <v>42842</v>
      </c>
      <c r="AB7665" s="33">
        <v>773</v>
      </c>
      <c r="AC7665" s="104">
        <v>13343</v>
      </c>
      <c r="AG7665" s="51"/>
      <c r="AK7665" s="51"/>
      <c r="AL7665" s="51"/>
      <c r="AM7665" s="51"/>
      <c r="AN7665" s="51"/>
      <c r="AO7665" s="51"/>
      <c r="AP7665" s="51"/>
      <c r="AQ7665" s="51"/>
      <c r="AR7665" s="51"/>
      <c r="AS7665" s="51"/>
      <c r="AT7665" s="51"/>
      <c r="AU7665" s="51"/>
      <c r="AV7665" s="51"/>
      <c r="AW7665" s="51"/>
      <c r="AX7665" s="51"/>
      <c r="AY7665" s="51"/>
      <c r="AZ7665" s="51"/>
      <c r="BA7665" s="51"/>
      <c r="BB7665" s="51"/>
      <c r="BC7665" s="51"/>
      <c r="BD7665" s="51"/>
      <c r="BE7665" s="51"/>
      <c r="BF7665" s="51"/>
      <c r="BG7665" s="51"/>
      <c r="BH7665" s="51"/>
      <c r="BI7665" s="51"/>
      <c r="BJ7665" s="51"/>
      <c r="BK7665" s="51"/>
      <c r="BL7665" s="51"/>
    </row>
    <row r="7666" spans="1:64" ht="13" customHeight="1" x14ac:dyDescent="0.2">
      <c r="A7666" s="33" t="s">
        <v>13019</v>
      </c>
      <c r="B7666" s="33">
        <v>34</v>
      </c>
      <c r="C7666" s="33" t="s">
        <v>13</v>
      </c>
      <c r="D7666" s="33" t="s">
        <v>30</v>
      </c>
      <c r="E7666" s="33" t="s">
        <v>13020</v>
      </c>
      <c r="F7666" s="94">
        <v>41518</v>
      </c>
      <c r="G7666" s="33" t="s">
        <v>13021</v>
      </c>
      <c r="H7666" s="33" t="s">
        <v>232</v>
      </c>
      <c r="I7666" s="33" t="s">
        <v>25</v>
      </c>
      <c r="J7666" s="62" t="s">
        <v>13022</v>
      </c>
      <c r="K7666" s="33" t="s">
        <v>232</v>
      </c>
      <c r="L7666" s="33" t="s">
        <v>11338</v>
      </c>
      <c r="M7666" s="1" t="s">
        <v>47957</v>
      </c>
      <c r="N7666" s="33" t="s">
        <v>20</v>
      </c>
      <c r="O7666" s="33" t="s">
        <v>13023</v>
      </c>
      <c r="P7666" s="33" t="s">
        <v>504</v>
      </c>
      <c r="Q7666" s="33" t="s">
        <v>29986</v>
      </c>
      <c r="R7666" s="39" t="s">
        <v>13024</v>
      </c>
      <c r="S7666" s="33" t="s">
        <v>509</v>
      </c>
      <c r="T7666" s="33" t="s">
        <v>21</v>
      </c>
      <c r="U7666" s="33" t="s">
        <v>26689</v>
      </c>
      <c r="AA7666" s="33" t="s">
        <v>42844</v>
      </c>
      <c r="AB7666" s="33">
        <v>772</v>
      </c>
      <c r="AC7666" s="103">
        <v>13348</v>
      </c>
    </row>
    <row r="7667" spans="1:64" ht="13" customHeight="1" x14ac:dyDescent="0.2">
      <c r="A7667" s="33" t="s">
        <v>13009</v>
      </c>
      <c r="B7667" s="33">
        <v>46</v>
      </c>
      <c r="C7667" s="33" t="s">
        <v>13</v>
      </c>
      <c r="D7667" s="33" t="s">
        <v>41</v>
      </c>
      <c r="E7667" s="33" t="s">
        <v>13010</v>
      </c>
      <c r="F7667" s="94">
        <v>41518</v>
      </c>
      <c r="G7667" s="33" t="s">
        <v>13011</v>
      </c>
      <c r="H7667" s="33" t="s">
        <v>1813</v>
      </c>
      <c r="I7667" s="33" t="s">
        <v>38</v>
      </c>
      <c r="J7667" s="62" t="s">
        <v>13012</v>
      </c>
      <c r="K7667" s="33" t="s">
        <v>1813</v>
      </c>
      <c r="L7667" s="33" t="s">
        <v>42347</v>
      </c>
      <c r="M7667" s="1" t="s">
        <v>46705</v>
      </c>
      <c r="N7667" s="33" t="s">
        <v>20</v>
      </c>
      <c r="O7667" s="33" t="s">
        <v>13013</v>
      </c>
      <c r="P7667" s="33" t="s">
        <v>504</v>
      </c>
      <c r="Q7667" s="33" t="s">
        <v>29986</v>
      </c>
      <c r="R7667" s="39" t="s">
        <v>13014</v>
      </c>
      <c r="S7667" s="33" t="s">
        <v>509</v>
      </c>
      <c r="T7667" s="33" t="s">
        <v>21</v>
      </c>
      <c r="U7667" s="33" t="s">
        <v>26682</v>
      </c>
      <c r="AA7667" s="33" t="s">
        <v>42842</v>
      </c>
      <c r="AB7667" s="33">
        <v>774</v>
      </c>
      <c r="AC7667" s="103">
        <v>13345</v>
      </c>
    </row>
    <row r="7668" spans="1:64" ht="13" customHeight="1" x14ac:dyDescent="0.2">
      <c r="A7668" s="33" t="s">
        <v>13015</v>
      </c>
      <c r="B7668" s="33">
        <v>25</v>
      </c>
      <c r="C7668" s="33" t="s">
        <v>13</v>
      </c>
      <c r="D7668" s="33" t="s">
        <v>882</v>
      </c>
      <c r="E7668" s="33" t="s">
        <v>13016</v>
      </c>
      <c r="F7668" s="94">
        <v>41518</v>
      </c>
      <c r="G7668" s="33" t="s">
        <v>13017</v>
      </c>
      <c r="H7668" s="33" t="s">
        <v>2297</v>
      </c>
      <c r="I7668" s="33" t="s">
        <v>366</v>
      </c>
      <c r="J7668" s="62" t="s">
        <v>6203</v>
      </c>
      <c r="K7668" s="33" t="s">
        <v>2297</v>
      </c>
      <c r="L7668" s="33" t="s">
        <v>1898</v>
      </c>
      <c r="M7668" s="1" t="s">
        <v>45918</v>
      </c>
      <c r="N7668" s="33" t="s">
        <v>20</v>
      </c>
      <c r="O7668" s="33" t="s">
        <v>19002</v>
      </c>
      <c r="P7668" s="33" t="s">
        <v>45771</v>
      </c>
      <c r="Q7668" s="33" t="s">
        <v>29986</v>
      </c>
      <c r="R7668" s="39" t="s">
        <v>13018</v>
      </c>
      <c r="S7668" s="33" t="s">
        <v>93</v>
      </c>
      <c r="T7668" s="33" t="s">
        <v>28</v>
      </c>
      <c r="U7668" s="33" t="s">
        <v>26487</v>
      </c>
      <c r="Z7668" s="33" t="s">
        <v>42353</v>
      </c>
      <c r="AA7668" s="33" t="s">
        <v>42842</v>
      </c>
      <c r="AB7668" s="33">
        <v>775</v>
      </c>
      <c r="AC7668" s="103">
        <v>13346</v>
      </c>
    </row>
    <row r="7669" spans="1:64" ht="13" customHeight="1" x14ac:dyDescent="0.2">
      <c r="A7669" s="33" t="s">
        <v>13028</v>
      </c>
      <c r="B7669" s="33">
        <v>46</v>
      </c>
      <c r="C7669" s="33" t="s">
        <v>13</v>
      </c>
      <c r="D7669" s="33" t="s">
        <v>41</v>
      </c>
      <c r="E7669" s="33" t="s">
        <v>13029</v>
      </c>
      <c r="F7669" s="94">
        <v>41517</v>
      </c>
      <c r="G7669" s="33" t="s">
        <v>22135</v>
      </c>
      <c r="H7669" s="33" t="s">
        <v>12298</v>
      </c>
      <c r="I7669" s="33" t="s">
        <v>38</v>
      </c>
      <c r="J7669" s="62" t="s">
        <v>12299</v>
      </c>
      <c r="K7669" s="33" t="s">
        <v>555</v>
      </c>
      <c r="L7669" s="33" t="s">
        <v>12300</v>
      </c>
      <c r="M7669" s="1" t="s">
        <v>48058</v>
      </c>
      <c r="N7669" s="33" t="s">
        <v>20</v>
      </c>
      <c r="O7669" s="33" t="s">
        <v>13030</v>
      </c>
      <c r="P7669" s="33" t="s">
        <v>22</v>
      </c>
      <c r="Q7669" s="33" t="s">
        <v>29986</v>
      </c>
      <c r="R7669" s="39" t="s">
        <v>13031</v>
      </c>
      <c r="S7669" s="33" t="s">
        <v>509</v>
      </c>
      <c r="T7669" s="33" t="s">
        <v>21</v>
      </c>
      <c r="U7669" s="33" t="s">
        <v>26689</v>
      </c>
      <c r="AA7669" s="33" t="s">
        <v>42844</v>
      </c>
      <c r="AB7669" s="33">
        <v>767</v>
      </c>
      <c r="AC7669" s="103">
        <v>13342</v>
      </c>
    </row>
    <row r="7670" spans="1:64" ht="13" customHeight="1" x14ac:dyDescent="0.2">
      <c r="A7670" s="33" t="s">
        <v>13032</v>
      </c>
      <c r="B7670" s="33">
        <v>29</v>
      </c>
      <c r="C7670" s="33" t="s">
        <v>13</v>
      </c>
      <c r="D7670" s="33" t="s">
        <v>30</v>
      </c>
      <c r="E7670" s="33" t="s">
        <v>13033</v>
      </c>
      <c r="F7670" s="94">
        <v>41517</v>
      </c>
      <c r="G7670" s="33" t="s">
        <v>13034</v>
      </c>
      <c r="H7670" s="33" t="s">
        <v>529</v>
      </c>
      <c r="I7670" s="33" t="s">
        <v>66</v>
      </c>
      <c r="J7670" s="62" t="s">
        <v>13035</v>
      </c>
      <c r="K7670" s="33" t="s">
        <v>530</v>
      </c>
      <c r="L7670" s="33" t="s">
        <v>539</v>
      </c>
      <c r="M7670" s="1" t="s">
        <v>46190</v>
      </c>
      <c r="N7670" s="33" t="s">
        <v>20</v>
      </c>
      <c r="O7670" s="33" t="s">
        <v>13036</v>
      </c>
      <c r="P7670" s="33" t="s">
        <v>18502</v>
      </c>
      <c r="Q7670" s="33" t="s">
        <v>18502</v>
      </c>
      <c r="R7670" s="39" t="s">
        <v>13037</v>
      </c>
      <c r="S7670" s="33" t="s">
        <v>93</v>
      </c>
      <c r="T7670" s="33" t="s">
        <v>45897</v>
      </c>
      <c r="U7670" s="51" t="s">
        <v>49804</v>
      </c>
      <c r="Z7670" s="33" t="s">
        <v>42353</v>
      </c>
      <c r="AA7670" s="33" t="s">
        <v>42844</v>
      </c>
      <c r="AB7670" s="33">
        <v>768</v>
      </c>
      <c r="AC7670" s="103">
        <v>13341</v>
      </c>
    </row>
    <row r="7671" spans="1:64" ht="13" customHeight="1" x14ac:dyDescent="0.2">
      <c r="A7671" s="33" t="s">
        <v>13025</v>
      </c>
      <c r="B7671" s="33">
        <v>28</v>
      </c>
      <c r="C7671" s="33" t="s">
        <v>13</v>
      </c>
      <c r="D7671" s="33" t="s">
        <v>78</v>
      </c>
      <c r="E7671" s="33" t="s">
        <v>13026</v>
      </c>
      <c r="F7671" s="94">
        <v>41517</v>
      </c>
      <c r="G7671" s="33" t="s">
        <v>22134</v>
      </c>
      <c r="H7671" s="33" t="s">
        <v>80</v>
      </c>
      <c r="I7671" s="33" t="s">
        <v>37</v>
      </c>
      <c r="J7671" s="62" t="s">
        <v>4841</v>
      </c>
      <c r="K7671" s="33" t="s">
        <v>81</v>
      </c>
      <c r="L7671" s="33" t="s">
        <v>82</v>
      </c>
      <c r="M7671" s="1" t="s">
        <v>46250</v>
      </c>
      <c r="N7671" s="33" t="s">
        <v>20</v>
      </c>
      <c r="O7671" s="33" t="s">
        <v>13027</v>
      </c>
      <c r="P7671" s="33" t="s">
        <v>947</v>
      </c>
      <c r="Q7671" s="33" t="s">
        <v>29986</v>
      </c>
      <c r="R7671" s="39" t="s">
        <v>19003</v>
      </c>
      <c r="S7671" s="33" t="s">
        <v>22</v>
      </c>
      <c r="T7671" s="33" t="s">
        <v>28</v>
      </c>
      <c r="U7671" s="33" t="s">
        <v>26487</v>
      </c>
      <c r="Z7671" s="33" t="s">
        <v>42353</v>
      </c>
      <c r="AA7671" s="33" t="s">
        <v>42842</v>
      </c>
      <c r="AB7671" s="33">
        <v>769</v>
      </c>
      <c r="AC7671" s="103">
        <v>13340</v>
      </c>
    </row>
    <row r="7672" spans="1:64" ht="13" customHeight="1" x14ac:dyDescent="0.2">
      <c r="A7672" s="33" t="s">
        <v>13038</v>
      </c>
      <c r="B7672" s="91">
        <v>32</v>
      </c>
      <c r="C7672" s="33" t="s">
        <v>13</v>
      </c>
      <c r="D7672" s="33" t="s">
        <v>41</v>
      </c>
      <c r="E7672" s="33" t="s">
        <v>13039</v>
      </c>
      <c r="F7672" s="94">
        <v>41516</v>
      </c>
      <c r="G7672" s="33" t="s">
        <v>13040</v>
      </c>
      <c r="H7672" s="33" t="s">
        <v>11121</v>
      </c>
      <c r="I7672" s="33" t="s">
        <v>191</v>
      </c>
      <c r="J7672" s="62" t="s">
        <v>11122</v>
      </c>
      <c r="K7672" s="33" t="s">
        <v>1784</v>
      </c>
      <c r="L7672" s="33" t="s">
        <v>11123</v>
      </c>
      <c r="M7672" s="1" t="s">
        <v>45988</v>
      </c>
      <c r="N7672" s="33" t="s">
        <v>20</v>
      </c>
      <c r="O7672" s="33" t="s">
        <v>13041</v>
      </c>
      <c r="P7672" s="33" t="s">
        <v>22</v>
      </c>
      <c r="Q7672" s="33" t="s">
        <v>29986</v>
      </c>
      <c r="R7672" s="39" t="s">
        <v>13042</v>
      </c>
      <c r="S7672" s="33" t="s">
        <v>901</v>
      </c>
      <c r="T7672" s="33" t="s">
        <v>21</v>
      </c>
      <c r="U7672" s="33" t="s">
        <v>42866</v>
      </c>
      <c r="AA7672" s="33" t="s">
        <v>42844</v>
      </c>
      <c r="AB7672" s="33">
        <v>766</v>
      </c>
      <c r="AC7672" s="103">
        <v>13336</v>
      </c>
    </row>
    <row r="7673" spans="1:64" ht="13" customHeight="1" x14ac:dyDescent="0.2">
      <c r="A7673" s="33" t="s">
        <v>13048</v>
      </c>
      <c r="B7673" s="33">
        <v>34</v>
      </c>
      <c r="C7673" s="33" t="s">
        <v>13</v>
      </c>
      <c r="D7673" s="33" t="s">
        <v>30</v>
      </c>
      <c r="F7673" s="94">
        <v>41516</v>
      </c>
      <c r="G7673" s="33" t="s">
        <v>13049</v>
      </c>
      <c r="H7673" s="33" t="s">
        <v>13050</v>
      </c>
      <c r="I7673" s="33" t="s">
        <v>105</v>
      </c>
      <c r="J7673" s="62" t="s">
        <v>13051</v>
      </c>
      <c r="K7673" s="33" t="s">
        <v>11700</v>
      </c>
      <c r="L7673" s="33" t="s">
        <v>1904</v>
      </c>
      <c r="M7673" s="1" t="s">
        <v>46143</v>
      </c>
      <c r="N7673" s="33" t="s">
        <v>20</v>
      </c>
      <c r="O7673" s="33" t="s">
        <v>13052</v>
      </c>
      <c r="P7673" s="33" t="s">
        <v>947</v>
      </c>
      <c r="Q7673" s="33" t="s">
        <v>29986</v>
      </c>
      <c r="R7673" s="39" t="s">
        <v>13053</v>
      </c>
      <c r="S7673" s="33" t="s">
        <v>93</v>
      </c>
      <c r="T7673" s="33" t="s">
        <v>21</v>
      </c>
      <c r="U7673" s="33" t="s">
        <v>26689</v>
      </c>
      <c r="AA7673" s="33" t="s">
        <v>42843</v>
      </c>
      <c r="AB7673" s="33">
        <v>765</v>
      </c>
      <c r="AC7673" s="103">
        <v>13335</v>
      </c>
    </row>
    <row r="7674" spans="1:64" ht="13" customHeight="1" x14ac:dyDescent="0.2">
      <c r="A7674" s="1" t="s">
        <v>13043</v>
      </c>
      <c r="B7674" s="33">
        <v>47</v>
      </c>
      <c r="C7674" s="33" t="s">
        <v>13</v>
      </c>
      <c r="D7674" s="1" t="s">
        <v>23</v>
      </c>
      <c r="F7674" s="94">
        <v>41516</v>
      </c>
      <c r="G7674" s="33" t="s">
        <v>13044</v>
      </c>
      <c r="H7674" s="33" t="s">
        <v>921</v>
      </c>
      <c r="I7674" s="33" t="s">
        <v>62</v>
      </c>
      <c r="J7674" s="62" t="s">
        <v>5554</v>
      </c>
      <c r="K7674" s="33" t="s">
        <v>94</v>
      </c>
      <c r="L7674" s="33" t="s">
        <v>13045</v>
      </c>
      <c r="M7674" s="1" t="s">
        <v>48713</v>
      </c>
      <c r="N7674" s="33" t="s">
        <v>20</v>
      </c>
      <c r="O7674" s="33" t="s">
        <v>13046</v>
      </c>
      <c r="P7674" s="33" t="s">
        <v>947</v>
      </c>
      <c r="Q7674" s="33" t="s">
        <v>29986</v>
      </c>
      <c r="R7674" s="39" t="s">
        <v>13047</v>
      </c>
      <c r="S7674" s="33" t="s">
        <v>93</v>
      </c>
      <c r="T7674" s="33" t="s">
        <v>21</v>
      </c>
      <c r="U7674" s="33" t="s">
        <v>26689</v>
      </c>
      <c r="Z7674" s="33" t="s">
        <v>42353</v>
      </c>
      <c r="AA7674" s="33" t="s">
        <v>42842</v>
      </c>
      <c r="AB7674" s="33">
        <v>764</v>
      </c>
      <c r="AC7674" s="103">
        <v>13332</v>
      </c>
    </row>
    <row r="7675" spans="1:64" ht="13" customHeight="1" x14ac:dyDescent="0.2">
      <c r="A7675" s="33" t="s">
        <v>13054</v>
      </c>
      <c r="B7675" s="33">
        <v>34</v>
      </c>
      <c r="C7675" s="33" t="s">
        <v>13</v>
      </c>
      <c r="D7675" s="33" t="s">
        <v>78</v>
      </c>
      <c r="E7675" s="33" t="s">
        <v>13055</v>
      </c>
      <c r="F7675" s="94">
        <v>41515</v>
      </c>
      <c r="G7675" s="33" t="s">
        <v>13056</v>
      </c>
      <c r="H7675" s="33" t="s">
        <v>13057</v>
      </c>
      <c r="I7675" s="33" t="s">
        <v>105</v>
      </c>
      <c r="J7675" s="62" t="s">
        <v>13058</v>
      </c>
      <c r="K7675" s="33" t="s">
        <v>13059</v>
      </c>
      <c r="L7675" s="33" t="s">
        <v>1904</v>
      </c>
      <c r="M7675" s="1" t="s">
        <v>46143</v>
      </c>
      <c r="N7675" s="33" t="s">
        <v>20</v>
      </c>
      <c r="O7675" s="33" t="s">
        <v>13060</v>
      </c>
      <c r="P7675" s="33" t="s">
        <v>504</v>
      </c>
      <c r="Q7675" s="33" t="s">
        <v>29986</v>
      </c>
      <c r="R7675" s="39" t="s">
        <v>13061</v>
      </c>
      <c r="S7675" s="33" t="s">
        <v>93</v>
      </c>
      <c r="T7675" s="33" t="s">
        <v>21</v>
      </c>
      <c r="U7675" s="33" t="s">
        <v>26689</v>
      </c>
      <c r="AA7675" s="33" t="s">
        <v>42843</v>
      </c>
      <c r="AB7675" s="33">
        <v>760</v>
      </c>
      <c r="AC7675" s="103">
        <v>13330</v>
      </c>
    </row>
    <row r="7676" spans="1:64" ht="13" customHeight="1" x14ac:dyDescent="0.2">
      <c r="A7676" s="1" t="s">
        <v>13068</v>
      </c>
      <c r="B7676" s="33">
        <v>42</v>
      </c>
      <c r="C7676" s="33" t="s">
        <v>13</v>
      </c>
      <c r="D7676" s="1" t="s">
        <v>23</v>
      </c>
      <c r="F7676" s="94">
        <v>41515</v>
      </c>
      <c r="G7676" s="33" t="s">
        <v>22136</v>
      </c>
      <c r="H7676" s="33" t="s">
        <v>867</v>
      </c>
      <c r="I7676" s="33" t="s">
        <v>66</v>
      </c>
      <c r="J7676" s="62" t="s">
        <v>11679</v>
      </c>
      <c r="K7676" s="33" t="s">
        <v>67</v>
      </c>
      <c r="L7676" s="33" t="s">
        <v>13069</v>
      </c>
      <c r="M7676" s="1" t="s">
        <v>47950</v>
      </c>
      <c r="N7676" s="33" t="s">
        <v>20</v>
      </c>
      <c r="O7676" s="33" t="s">
        <v>13070</v>
      </c>
      <c r="P7676" s="33" t="s">
        <v>42395</v>
      </c>
      <c r="Q7676" s="33" t="s">
        <v>29986</v>
      </c>
      <c r="R7676" s="39" t="s">
        <v>13071</v>
      </c>
      <c r="S7676" s="33" t="s">
        <v>93</v>
      </c>
      <c r="T7676" s="33" t="s">
        <v>21</v>
      </c>
      <c r="U7676" s="33" t="s">
        <v>26689</v>
      </c>
      <c r="AA7676" s="33" t="s">
        <v>42844</v>
      </c>
      <c r="AB7676" s="33">
        <v>762</v>
      </c>
      <c r="AC7676" s="103">
        <v>13329</v>
      </c>
    </row>
    <row r="7677" spans="1:64" ht="13" customHeight="1" x14ac:dyDescent="0.2">
      <c r="A7677" s="1" t="s">
        <v>13062</v>
      </c>
      <c r="B7677" s="33">
        <v>73</v>
      </c>
      <c r="C7677" s="33" t="s">
        <v>13</v>
      </c>
      <c r="D7677" s="1" t="s">
        <v>23</v>
      </c>
      <c r="F7677" s="94">
        <v>41515</v>
      </c>
      <c r="G7677" s="33" t="s">
        <v>13063</v>
      </c>
      <c r="H7677" s="33" t="s">
        <v>13064</v>
      </c>
      <c r="I7677" s="33" t="s">
        <v>159</v>
      </c>
      <c r="J7677" s="62" t="s">
        <v>13065</v>
      </c>
      <c r="K7677" s="33" t="s">
        <v>1236</v>
      </c>
      <c r="L7677" s="33" t="s">
        <v>1237</v>
      </c>
      <c r="M7677" s="1" t="s">
        <v>46829</v>
      </c>
      <c r="N7677" s="33" t="s">
        <v>20</v>
      </c>
      <c r="O7677" s="33" t="s">
        <v>13066</v>
      </c>
      <c r="P7677" s="33" t="s">
        <v>504</v>
      </c>
      <c r="Q7677" s="33" t="s">
        <v>29986</v>
      </c>
      <c r="R7677" s="39" t="s">
        <v>13067</v>
      </c>
      <c r="S7677" s="33" t="s">
        <v>93</v>
      </c>
      <c r="T7677" s="33" t="s">
        <v>21</v>
      </c>
      <c r="U7677" s="33" t="s">
        <v>26689</v>
      </c>
      <c r="AA7677" s="33" t="s">
        <v>42844</v>
      </c>
      <c r="AB7677" s="33">
        <v>761</v>
      </c>
      <c r="AC7677" s="103">
        <v>13328</v>
      </c>
    </row>
    <row r="7678" spans="1:64" ht="13" customHeight="1" x14ac:dyDescent="0.2">
      <c r="A7678" s="33" t="s">
        <v>13072</v>
      </c>
      <c r="B7678" s="91">
        <v>46</v>
      </c>
      <c r="C7678" s="33" t="s">
        <v>13</v>
      </c>
      <c r="D7678" s="33" t="s">
        <v>30</v>
      </c>
      <c r="E7678" s="33" t="s">
        <v>13073</v>
      </c>
      <c r="F7678" s="94">
        <v>41515</v>
      </c>
      <c r="G7678" s="33" t="s">
        <v>13074</v>
      </c>
      <c r="H7678" s="33" t="s">
        <v>3833</v>
      </c>
      <c r="I7678" s="33" t="s">
        <v>224</v>
      </c>
      <c r="J7678" s="62" t="s">
        <v>13075</v>
      </c>
      <c r="K7678" s="33" t="s">
        <v>4052</v>
      </c>
      <c r="L7678" s="33" t="s">
        <v>12049</v>
      </c>
      <c r="M7678" s="1" t="s">
        <v>47706</v>
      </c>
      <c r="N7678" s="33" t="s">
        <v>20</v>
      </c>
      <c r="O7678" s="33" t="s">
        <v>19004</v>
      </c>
      <c r="P7678" s="33" t="s">
        <v>26654</v>
      </c>
      <c r="Q7678" s="33" t="s">
        <v>26655</v>
      </c>
      <c r="R7678"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78" s="33" t="s">
        <v>93</v>
      </c>
      <c r="T7678" s="33" t="s">
        <v>45897</v>
      </c>
      <c r="U7678" s="51" t="s">
        <v>49804</v>
      </c>
      <c r="AA7678" s="33" t="s">
        <v>42844</v>
      </c>
      <c r="AB7678" s="33">
        <v>763</v>
      </c>
      <c r="AC7678" s="103">
        <v>13331</v>
      </c>
    </row>
    <row r="7679" spans="1:64" ht="13" customHeight="1" x14ac:dyDescent="0.2">
      <c r="A7679" s="33" t="s">
        <v>13076</v>
      </c>
      <c r="B7679" s="33">
        <v>25</v>
      </c>
      <c r="C7679" s="33" t="s">
        <v>13</v>
      </c>
      <c r="D7679" s="33" t="s">
        <v>78</v>
      </c>
      <c r="E7679" s="33" t="s">
        <v>13077</v>
      </c>
      <c r="F7679" s="94">
        <v>41514</v>
      </c>
      <c r="G7679" s="33" t="s">
        <v>13078</v>
      </c>
      <c r="H7679" s="33" t="s">
        <v>13079</v>
      </c>
      <c r="I7679" s="33" t="s">
        <v>45</v>
      </c>
      <c r="J7679" s="62" t="s">
        <v>13080</v>
      </c>
      <c r="K7679" s="33" t="s">
        <v>1483</v>
      </c>
      <c r="L7679" s="33" t="s">
        <v>211</v>
      </c>
      <c r="M7679" s="1" t="s">
        <v>46017</v>
      </c>
      <c r="N7679" s="33" t="s">
        <v>20</v>
      </c>
      <c r="O7679" s="33" t="s">
        <v>13081</v>
      </c>
      <c r="P7679" s="33" t="s">
        <v>45771</v>
      </c>
      <c r="Q7679" s="33" t="s">
        <v>29986</v>
      </c>
      <c r="R7679" s="39" t="s">
        <v>13082</v>
      </c>
      <c r="S7679" s="33" t="s">
        <v>93</v>
      </c>
      <c r="T7679" s="33" t="s">
        <v>21</v>
      </c>
      <c r="U7679" s="33" t="s">
        <v>26689</v>
      </c>
      <c r="AA7679" s="33" t="s">
        <v>42844</v>
      </c>
      <c r="AB7679" s="33">
        <v>756</v>
      </c>
      <c r="AC7679" s="103">
        <v>13326</v>
      </c>
    </row>
    <row r="7680" spans="1:64" ht="13" customHeight="1" x14ac:dyDescent="0.2">
      <c r="A7680" s="33" t="s">
        <v>13083</v>
      </c>
      <c r="B7680" s="33">
        <v>27</v>
      </c>
      <c r="C7680" s="33" t="s">
        <v>13</v>
      </c>
      <c r="D7680" s="33" t="s">
        <v>78</v>
      </c>
      <c r="E7680" s="33" t="s">
        <v>13084</v>
      </c>
      <c r="F7680" s="94">
        <v>41514</v>
      </c>
      <c r="G7680" s="33" t="s">
        <v>13085</v>
      </c>
      <c r="H7680" s="33" t="s">
        <v>2037</v>
      </c>
      <c r="I7680" s="33" t="s">
        <v>55</v>
      </c>
      <c r="J7680" s="62" t="s">
        <v>2038</v>
      </c>
      <c r="K7680" s="33" t="s">
        <v>1049</v>
      </c>
      <c r="L7680" s="33" t="s">
        <v>4032</v>
      </c>
      <c r="M7680" s="1" t="s">
        <v>46098</v>
      </c>
      <c r="N7680" s="33" t="s">
        <v>20</v>
      </c>
      <c r="O7680" s="33" t="s">
        <v>13086</v>
      </c>
      <c r="P7680" s="33" t="s">
        <v>947</v>
      </c>
      <c r="Q7680" s="33" t="s">
        <v>29986</v>
      </c>
      <c r="R7680" s="39" t="s">
        <v>13087</v>
      </c>
      <c r="S7680" s="33" t="s">
        <v>93</v>
      </c>
      <c r="T7680" s="33" t="s">
        <v>21</v>
      </c>
      <c r="U7680" s="33" t="s">
        <v>26689</v>
      </c>
      <c r="AA7680" s="33" t="s">
        <v>42844</v>
      </c>
      <c r="AB7680" s="33">
        <v>755</v>
      </c>
      <c r="AC7680" s="103">
        <v>13327</v>
      </c>
    </row>
    <row r="7681" spans="1:64" ht="13" customHeight="1" x14ac:dyDescent="0.2">
      <c r="A7681" s="1" t="s">
        <v>2989</v>
      </c>
      <c r="B7681" s="33" t="s">
        <v>22</v>
      </c>
      <c r="C7681" s="33" t="s">
        <v>13</v>
      </c>
      <c r="D7681" s="1" t="s">
        <v>23</v>
      </c>
      <c r="F7681" s="94">
        <v>41514</v>
      </c>
      <c r="G7681" s="33" t="s">
        <v>13092</v>
      </c>
      <c r="H7681" s="33" t="s">
        <v>91</v>
      </c>
      <c r="I7681" s="33" t="s">
        <v>38</v>
      </c>
      <c r="J7681" s="62" t="s">
        <v>13093</v>
      </c>
      <c r="K7681" s="33" t="s">
        <v>91</v>
      </c>
      <c r="L7681" s="33" t="s">
        <v>92</v>
      </c>
      <c r="M7681" s="1" t="s">
        <v>45984</v>
      </c>
      <c r="N7681" s="33" t="s">
        <v>20</v>
      </c>
      <c r="O7681" s="33" t="s">
        <v>13094</v>
      </c>
      <c r="P7681" s="33" t="s">
        <v>947</v>
      </c>
      <c r="Q7681" s="33" t="s">
        <v>29986</v>
      </c>
      <c r="R7681" s="39" t="s">
        <v>13095</v>
      </c>
      <c r="S7681" s="33" t="s">
        <v>93</v>
      </c>
      <c r="T7681" s="33" t="s">
        <v>21</v>
      </c>
      <c r="U7681" s="33" t="s">
        <v>26689</v>
      </c>
      <c r="AA7681" s="33" t="s">
        <v>42842</v>
      </c>
      <c r="AB7681" s="33">
        <v>758</v>
      </c>
      <c r="AC7681" s="103">
        <v>13325</v>
      </c>
    </row>
    <row r="7682" spans="1:64" ht="13" customHeight="1" x14ac:dyDescent="0.2">
      <c r="A7682" s="33" t="s">
        <v>13089</v>
      </c>
      <c r="B7682" s="33">
        <v>17</v>
      </c>
      <c r="C7682" s="33" t="s">
        <v>13</v>
      </c>
      <c r="D7682" s="33" t="s">
        <v>41</v>
      </c>
      <c r="F7682" s="94">
        <v>41514</v>
      </c>
      <c r="G7682" s="33" t="s">
        <v>13090</v>
      </c>
      <c r="H7682" s="33" t="s">
        <v>4753</v>
      </c>
      <c r="I7682" s="33" t="s">
        <v>38</v>
      </c>
      <c r="J7682" s="62" t="s">
        <v>13088</v>
      </c>
      <c r="K7682" s="33" t="s">
        <v>91</v>
      </c>
      <c r="L7682" s="33" t="s">
        <v>12757</v>
      </c>
      <c r="M7682" s="1" t="s">
        <v>48929</v>
      </c>
      <c r="N7682" s="33" t="s">
        <v>20</v>
      </c>
      <c r="O7682" s="33" t="s">
        <v>13091</v>
      </c>
      <c r="P7682" s="33" t="s">
        <v>947</v>
      </c>
      <c r="Q7682" s="33" t="s">
        <v>29986</v>
      </c>
      <c r="R7682" s="39" t="str">
        <f>HYPERLINK("http://homicide.latimes.com/post/dennis-hakeen-vasquez/","http://homicide.latimes.com/post/dennis-hakeen-vasquez/")</f>
        <v>http://homicide.latimes.com/post/dennis-hakeen-vasquez/</v>
      </c>
      <c r="S7682" s="33" t="s">
        <v>22</v>
      </c>
      <c r="T7682" s="33" t="s">
        <v>28</v>
      </c>
      <c r="U7682" s="33" t="s">
        <v>26487</v>
      </c>
      <c r="AA7682" s="33" t="s">
        <v>42842</v>
      </c>
      <c r="AB7682" s="33">
        <v>759</v>
      </c>
      <c r="AC7682" s="104">
        <v>13324</v>
      </c>
    </row>
    <row r="7683" spans="1:64" ht="13" customHeight="1" x14ac:dyDescent="0.2">
      <c r="A7683" s="33" t="s">
        <v>13096</v>
      </c>
      <c r="B7683" s="33">
        <v>24</v>
      </c>
      <c r="C7683" s="33" t="s">
        <v>13</v>
      </c>
      <c r="D7683" s="33" t="s">
        <v>78</v>
      </c>
      <c r="E7683" s="33" t="s">
        <v>13097</v>
      </c>
      <c r="F7683" s="94">
        <v>41513</v>
      </c>
      <c r="G7683" s="33" t="s">
        <v>13098</v>
      </c>
      <c r="H7683" s="33" t="s">
        <v>819</v>
      </c>
      <c r="I7683" s="33" t="s">
        <v>38</v>
      </c>
      <c r="J7683" s="62" t="s">
        <v>13099</v>
      </c>
      <c r="K7683" s="33" t="s">
        <v>4133</v>
      </c>
      <c r="L7683" s="33" t="s">
        <v>13100</v>
      </c>
      <c r="M7683" s="1" t="s">
        <v>47275</v>
      </c>
      <c r="N7683" s="33" t="s">
        <v>20</v>
      </c>
      <c r="O7683" s="33" t="s">
        <v>13101</v>
      </c>
      <c r="P7683" s="33" t="s">
        <v>22</v>
      </c>
      <c r="Q7683" s="33" t="s">
        <v>29986</v>
      </c>
      <c r="R7683" s="39" t="s">
        <v>13102</v>
      </c>
      <c r="S7683" s="33" t="s">
        <v>93</v>
      </c>
      <c r="T7683" s="33" t="s">
        <v>21</v>
      </c>
      <c r="U7683" s="33" t="s">
        <v>26689</v>
      </c>
      <c r="AA7683" s="33" t="s">
        <v>42844</v>
      </c>
      <c r="AB7683" s="33">
        <v>754</v>
      </c>
      <c r="AC7683" s="103">
        <v>13320</v>
      </c>
    </row>
    <row r="7684" spans="1:64" ht="13" customHeight="1" x14ac:dyDescent="0.2">
      <c r="A7684" s="1" t="s">
        <v>2989</v>
      </c>
      <c r="B7684" s="33">
        <v>17</v>
      </c>
      <c r="C7684" s="33" t="s">
        <v>13</v>
      </c>
      <c r="D7684" s="1" t="s">
        <v>23</v>
      </c>
      <c r="F7684" s="94">
        <v>41512</v>
      </c>
      <c r="G7684" s="33" t="s">
        <v>22137</v>
      </c>
      <c r="H7684" s="33" t="s">
        <v>13103</v>
      </c>
      <c r="I7684" s="33" t="s">
        <v>50</v>
      </c>
      <c r="J7684" s="62" t="s">
        <v>13104</v>
      </c>
      <c r="K7684" s="33" t="s">
        <v>554</v>
      </c>
      <c r="L7684" s="33" t="s">
        <v>2021</v>
      </c>
      <c r="M7684" s="1" t="s">
        <v>46361</v>
      </c>
      <c r="N7684" s="33" t="s">
        <v>20</v>
      </c>
      <c r="O7684" s="33" t="s">
        <v>13105</v>
      </c>
      <c r="P7684" s="33" t="s">
        <v>947</v>
      </c>
      <c r="Q7684" s="33" t="s">
        <v>29986</v>
      </c>
      <c r="R7684" s="39" t="s">
        <v>13106</v>
      </c>
      <c r="S7684" s="33" t="s">
        <v>93</v>
      </c>
      <c r="T7684" s="33" t="s">
        <v>21</v>
      </c>
      <c r="U7684" s="33" t="s">
        <v>26488</v>
      </c>
      <c r="Z7684" s="33" t="s">
        <v>42353</v>
      </c>
      <c r="AA7684" s="33" t="s">
        <v>42844</v>
      </c>
      <c r="AB7684" s="33">
        <v>753</v>
      </c>
      <c r="AC7684" s="103">
        <v>13319</v>
      </c>
    </row>
    <row r="7685" spans="1:64" ht="13" customHeight="1" x14ac:dyDescent="0.2">
      <c r="A7685" s="33" t="s">
        <v>13113</v>
      </c>
      <c r="B7685" s="91">
        <v>35</v>
      </c>
      <c r="C7685" s="33" t="s">
        <v>13</v>
      </c>
      <c r="D7685" s="33" t="s">
        <v>30</v>
      </c>
      <c r="E7685" s="33" t="s">
        <v>13114</v>
      </c>
      <c r="F7685" s="94">
        <v>41511</v>
      </c>
      <c r="G7685" s="33" t="s">
        <v>13115</v>
      </c>
      <c r="H7685" s="33" t="s">
        <v>8489</v>
      </c>
      <c r="I7685" s="33" t="s">
        <v>732</v>
      </c>
      <c r="J7685" s="62" t="s">
        <v>13116</v>
      </c>
      <c r="K7685" s="33" t="s">
        <v>8491</v>
      </c>
      <c r="L7685" s="33" t="s">
        <v>8492</v>
      </c>
      <c r="M7685" s="1" t="s">
        <v>46520</v>
      </c>
      <c r="N7685" s="33" t="s">
        <v>20</v>
      </c>
      <c r="O7685" s="33" t="s">
        <v>13117</v>
      </c>
      <c r="P7685" s="33" t="s">
        <v>22</v>
      </c>
      <c r="Q7685" s="33" t="s">
        <v>29986</v>
      </c>
      <c r="R7685" s="39" t="s">
        <v>13118</v>
      </c>
      <c r="S7685" s="33" t="s">
        <v>93</v>
      </c>
      <c r="T7685" s="33" t="s">
        <v>21</v>
      </c>
      <c r="U7685" s="33" t="s">
        <v>26682</v>
      </c>
      <c r="AA7685" s="33" t="s">
        <v>42844</v>
      </c>
      <c r="AB7685" s="33">
        <v>751</v>
      </c>
      <c r="AC7685" s="103">
        <v>13317</v>
      </c>
    </row>
    <row r="7686" spans="1:64" ht="13" customHeight="1" x14ac:dyDescent="0.2">
      <c r="A7686" s="1" t="s">
        <v>13107</v>
      </c>
      <c r="B7686" s="33">
        <v>58</v>
      </c>
      <c r="C7686" s="33" t="s">
        <v>13</v>
      </c>
      <c r="D7686" s="1" t="s">
        <v>23</v>
      </c>
      <c r="F7686" s="94">
        <v>41511</v>
      </c>
      <c r="G7686" s="33" t="s">
        <v>13108</v>
      </c>
      <c r="H7686" s="33" t="s">
        <v>13109</v>
      </c>
      <c r="I7686" s="33" t="s">
        <v>159</v>
      </c>
      <c r="J7686" s="62" t="s">
        <v>13110</v>
      </c>
      <c r="K7686" s="33" t="s">
        <v>44</v>
      </c>
      <c r="L7686" s="33" t="s">
        <v>36744</v>
      </c>
      <c r="M7686" s="1" t="s">
        <v>46475</v>
      </c>
      <c r="N7686" s="33" t="s">
        <v>20</v>
      </c>
      <c r="O7686" s="33" t="s">
        <v>13111</v>
      </c>
      <c r="P7686" s="33" t="s">
        <v>45771</v>
      </c>
      <c r="Q7686" s="33" t="s">
        <v>29986</v>
      </c>
      <c r="R7686" s="39" t="s">
        <v>13112</v>
      </c>
      <c r="S7686" s="33" t="s">
        <v>93</v>
      </c>
      <c r="T7686" s="33" t="s">
        <v>21</v>
      </c>
      <c r="U7686" s="33" t="s">
        <v>26488</v>
      </c>
      <c r="AA7686" s="33" t="s">
        <v>42844</v>
      </c>
      <c r="AB7686" s="33">
        <v>752</v>
      </c>
      <c r="AC7686" s="103">
        <v>13316</v>
      </c>
    </row>
    <row r="7687" spans="1:64" ht="13" customHeight="1" x14ac:dyDescent="0.2">
      <c r="A7687" s="33" t="s">
        <v>13125</v>
      </c>
      <c r="B7687" s="33">
        <v>29</v>
      </c>
      <c r="C7687" s="33" t="s">
        <v>13</v>
      </c>
      <c r="D7687" s="33" t="s">
        <v>30</v>
      </c>
      <c r="E7687" s="33" t="s">
        <v>13126</v>
      </c>
      <c r="F7687" s="94">
        <v>41510</v>
      </c>
      <c r="G7687" s="33" t="s">
        <v>13127</v>
      </c>
      <c r="H7687" s="33" t="s">
        <v>13128</v>
      </c>
      <c r="I7687" s="33" t="s">
        <v>38</v>
      </c>
      <c r="J7687" s="62" t="s">
        <v>13129</v>
      </c>
      <c r="K7687" s="33" t="s">
        <v>2972</v>
      </c>
      <c r="L7687" s="33" t="s">
        <v>13130</v>
      </c>
      <c r="M7687" s="1" t="s">
        <v>48714</v>
      </c>
      <c r="N7687" s="33" t="s">
        <v>20</v>
      </c>
      <c r="O7687" s="33" t="s">
        <v>13131</v>
      </c>
      <c r="P7687" s="33" t="s">
        <v>947</v>
      </c>
      <c r="Q7687" s="33" t="s">
        <v>29986</v>
      </c>
      <c r="R7687" s="39" t="s">
        <v>13132</v>
      </c>
      <c r="S7687" s="33" t="s">
        <v>509</v>
      </c>
      <c r="T7687" s="33" t="s">
        <v>21</v>
      </c>
      <c r="U7687" s="33" t="s">
        <v>26689</v>
      </c>
      <c r="AA7687" s="33" t="s">
        <v>42844</v>
      </c>
      <c r="AB7687" s="33">
        <v>749</v>
      </c>
      <c r="AC7687" s="103">
        <v>13312</v>
      </c>
    </row>
    <row r="7688" spans="1:64" ht="13" customHeight="1" x14ac:dyDescent="0.2">
      <c r="A7688" s="1" t="s">
        <v>13119</v>
      </c>
      <c r="B7688" s="33">
        <v>44</v>
      </c>
      <c r="C7688" s="33" t="s">
        <v>13</v>
      </c>
      <c r="D7688" s="1" t="s">
        <v>23</v>
      </c>
      <c r="F7688" s="94">
        <v>41510</v>
      </c>
      <c r="G7688" s="33" t="s">
        <v>13120</v>
      </c>
      <c r="H7688" s="33" t="s">
        <v>13121</v>
      </c>
      <c r="I7688" s="33" t="s">
        <v>38</v>
      </c>
      <c r="J7688" s="62" t="s">
        <v>13122</v>
      </c>
      <c r="K7688" s="33" t="s">
        <v>142</v>
      </c>
      <c r="L7688" s="33" t="s">
        <v>1962</v>
      </c>
      <c r="M7688" s="1" t="s">
        <v>46056</v>
      </c>
      <c r="N7688" s="33" t="s">
        <v>20</v>
      </c>
      <c r="O7688" s="33" t="s">
        <v>13123</v>
      </c>
      <c r="P7688" s="33" t="s">
        <v>947</v>
      </c>
      <c r="Q7688" s="33" t="s">
        <v>29986</v>
      </c>
      <c r="R7688" s="39" t="s">
        <v>13124</v>
      </c>
      <c r="S7688" s="33" t="s">
        <v>901</v>
      </c>
      <c r="T7688" s="33" t="s">
        <v>21</v>
      </c>
      <c r="U7688" s="33" t="s">
        <v>42860</v>
      </c>
      <c r="AA7688" s="33" t="s">
        <v>42844</v>
      </c>
      <c r="AB7688" s="33">
        <v>750</v>
      </c>
      <c r="AC7688" s="103">
        <v>13313</v>
      </c>
    </row>
    <row r="7689" spans="1:64" ht="13" customHeight="1" x14ac:dyDescent="0.2">
      <c r="A7689" s="33" t="s">
        <v>13133</v>
      </c>
      <c r="B7689" s="33">
        <v>24</v>
      </c>
      <c r="C7689" s="33" t="s">
        <v>13</v>
      </c>
      <c r="D7689" s="33" t="s">
        <v>78</v>
      </c>
      <c r="E7689" s="33" t="s">
        <v>13134</v>
      </c>
      <c r="F7689" s="94">
        <v>41509</v>
      </c>
      <c r="G7689" s="33" t="s">
        <v>13135</v>
      </c>
      <c r="H7689" s="33" t="s">
        <v>4434</v>
      </c>
      <c r="I7689" s="33" t="s">
        <v>121</v>
      </c>
      <c r="J7689" s="62" t="s">
        <v>4435</v>
      </c>
      <c r="K7689" s="33" t="s">
        <v>1006</v>
      </c>
      <c r="L7689" s="33" t="s">
        <v>13136</v>
      </c>
      <c r="M7689" s="1" t="s">
        <v>46528</v>
      </c>
      <c r="N7689" s="33" t="s">
        <v>20</v>
      </c>
      <c r="O7689" s="33" t="s">
        <v>13137</v>
      </c>
      <c r="P7689" s="33" t="s">
        <v>504</v>
      </c>
      <c r="Q7689" s="33" t="s">
        <v>29986</v>
      </c>
      <c r="R7689" s="39" t="s">
        <v>13138</v>
      </c>
      <c r="S7689" s="33" t="s">
        <v>93</v>
      </c>
      <c r="T7689" s="33" t="s">
        <v>21</v>
      </c>
      <c r="U7689" s="33" t="s">
        <v>27706</v>
      </c>
      <c r="AA7689" s="33" t="s">
        <v>42844</v>
      </c>
      <c r="AB7689" s="33">
        <v>747</v>
      </c>
      <c r="AC7689" s="103">
        <v>13302</v>
      </c>
    </row>
    <row r="7690" spans="1:64" ht="13" customHeight="1" x14ac:dyDescent="0.2">
      <c r="A7690" s="1" t="s">
        <v>13146</v>
      </c>
      <c r="B7690" s="33">
        <v>27</v>
      </c>
      <c r="C7690" s="33" t="s">
        <v>13</v>
      </c>
      <c r="D7690" s="1" t="s">
        <v>23</v>
      </c>
      <c r="F7690" s="94">
        <v>41509</v>
      </c>
      <c r="G7690" s="33" t="s">
        <v>13147</v>
      </c>
      <c r="H7690" s="33" t="s">
        <v>581</v>
      </c>
      <c r="I7690" s="33" t="s">
        <v>111</v>
      </c>
      <c r="J7690" s="62" t="s">
        <v>13148</v>
      </c>
      <c r="K7690" s="33" t="s">
        <v>582</v>
      </c>
      <c r="L7690" s="33" t="s">
        <v>1334</v>
      </c>
      <c r="M7690" s="1" t="s">
        <v>46074</v>
      </c>
      <c r="N7690" s="33" t="s">
        <v>20</v>
      </c>
      <c r="O7690" s="33" t="s">
        <v>13149</v>
      </c>
      <c r="P7690" s="33" t="s">
        <v>947</v>
      </c>
      <c r="Q7690" s="33" t="s">
        <v>29986</v>
      </c>
      <c r="R7690" s="39" t="s">
        <v>13150</v>
      </c>
      <c r="S7690" s="33" t="s">
        <v>93</v>
      </c>
      <c r="T7690" s="33" t="s">
        <v>21</v>
      </c>
      <c r="U7690" s="33" t="s">
        <v>26689</v>
      </c>
      <c r="AA7690" s="33" t="s">
        <v>42844</v>
      </c>
      <c r="AB7690" s="33">
        <v>744</v>
      </c>
      <c r="AC7690" s="103">
        <v>13304</v>
      </c>
    </row>
    <row r="7691" spans="1:64" ht="13" customHeight="1" x14ac:dyDescent="0.2">
      <c r="A7691" s="33" t="s">
        <v>13159</v>
      </c>
      <c r="B7691" s="33">
        <v>29</v>
      </c>
      <c r="C7691" s="33" t="s">
        <v>13</v>
      </c>
      <c r="D7691" s="33" t="s">
        <v>30</v>
      </c>
      <c r="E7691" s="33" t="s">
        <v>13160</v>
      </c>
      <c r="F7691" s="94">
        <v>41509</v>
      </c>
      <c r="G7691" s="33" t="s">
        <v>13161</v>
      </c>
      <c r="H7691" s="33" t="s">
        <v>581</v>
      </c>
      <c r="I7691" s="33" t="s">
        <v>111</v>
      </c>
      <c r="J7691" s="62" t="s">
        <v>13162</v>
      </c>
      <c r="K7691" s="33" t="s">
        <v>582</v>
      </c>
      <c r="L7691" s="33" t="s">
        <v>1334</v>
      </c>
      <c r="M7691" s="1" t="s">
        <v>46074</v>
      </c>
      <c r="N7691" s="33" t="s">
        <v>20</v>
      </c>
      <c r="O7691" s="33" t="s">
        <v>13163</v>
      </c>
      <c r="P7691" s="33" t="s">
        <v>947</v>
      </c>
      <c r="Q7691" s="33" t="s">
        <v>29986</v>
      </c>
      <c r="R7691" s="39" t="s">
        <v>13150</v>
      </c>
      <c r="S7691" s="33" t="s">
        <v>93</v>
      </c>
      <c r="T7691" s="33" t="s">
        <v>21</v>
      </c>
      <c r="U7691" s="33" t="s">
        <v>26689</v>
      </c>
      <c r="AA7691" s="33" t="s">
        <v>42844</v>
      </c>
      <c r="AB7691" s="33">
        <v>745</v>
      </c>
      <c r="AC7691" s="103">
        <v>13305</v>
      </c>
    </row>
    <row r="7692" spans="1:64" ht="13" customHeight="1" x14ac:dyDescent="0.2">
      <c r="A7692" s="1" t="s">
        <v>13139</v>
      </c>
      <c r="B7692" s="33">
        <v>37</v>
      </c>
      <c r="C7692" s="33" t="s">
        <v>13</v>
      </c>
      <c r="D7692" s="1" t="s">
        <v>23</v>
      </c>
      <c r="F7692" s="94">
        <v>41509</v>
      </c>
      <c r="G7692" s="33" t="s">
        <v>13140</v>
      </c>
      <c r="H7692" s="33" t="s">
        <v>13141</v>
      </c>
      <c r="I7692" s="33" t="s">
        <v>39</v>
      </c>
      <c r="J7692" s="62" t="s">
        <v>13142</v>
      </c>
      <c r="K7692" s="33" t="s">
        <v>483</v>
      </c>
      <c r="L7692" s="33" t="s">
        <v>13143</v>
      </c>
      <c r="M7692" s="1" t="s">
        <v>48715</v>
      </c>
      <c r="N7692" s="33" t="s">
        <v>20</v>
      </c>
      <c r="O7692" s="33" t="s">
        <v>13144</v>
      </c>
      <c r="P7692" s="33" t="s">
        <v>947</v>
      </c>
      <c r="Q7692" s="33" t="s">
        <v>29986</v>
      </c>
      <c r="R7692" s="39" t="s">
        <v>13145</v>
      </c>
      <c r="S7692" s="33" t="s">
        <v>93</v>
      </c>
      <c r="T7692" s="33" t="s">
        <v>21</v>
      </c>
      <c r="U7692" s="33" t="s">
        <v>26682</v>
      </c>
      <c r="AA7692" s="33" t="s">
        <v>42844</v>
      </c>
      <c r="AB7692" s="33">
        <v>746</v>
      </c>
      <c r="AC7692" s="103">
        <v>13306</v>
      </c>
    </row>
    <row r="7693" spans="1:64" ht="13" customHeight="1" x14ac:dyDescent="0.2">
      <c r="A7693" s="33" t="s">
        <v>13151</v>
      </c>
      <c r="B7693" s="33">
        <v>30</v>
      </c>
      <c r="C7693" s="33" t="s">
        <v>13</v>
      </c>
      <c r="D7693" s="33" t="s">
        <v>30</v>
      </c>
      <c r="E7693" s="33" t="s">
        <v>13152</v>
      </c>
      <c r="F7693" s="94">
        <v>41509</v>
      </c>
      <c r="G7693" s="33" t="s">
        <v>13153</v>
      </c>
      <c r="H7693" s="33" t="s">
        <v>13154</v>
      </c>
      <c r="I7693" s="33" t="s">
        <v>191</v>
      </c>
      <c r="J7693" s="62" t="s">
        <v>13155</v>
      </c>
      <c r="K7693" s="33" t="s">
        <v>4958</v>
      </c>
      <c r="L7693" s="33" t="s">
        <v>13156</v>
      </c>
      <c r="M7693" s="1" t="s">
        <v>48716</v>
      </c>
      <c r="N7693" s="33" t="s">
        <v>362</v>
      </c>
      <c r="O7693" s="33" t="s">
        <v>13157</v>
      </c>
      <c r="P7693" s="33" t="s">
        <v>947</v>
      </c>
      <c r="Q7693" s="33" t="s">
        <v>29986</v>
      </c>
      <c r="R7693" s="39" t="s">
        <v>13158</v>
      </c>
      <c r="S7693" s="33" t="s">
        <v>93</v>
      </c>
      <c r="T7693" s="33" t="s">
        <v>45897</v>
      </c>
      <c r="U7693" s="51" t="s">
        <v>49804</v>
      </c>
      <c r="AA7693" s="33" t="s">
        <v>42843</v>
      </c>
      <c r="AB7693" s="33">
        <v>748</v>
      </c>
      <c r="AC7693" s="103">
        <v>13303</v>
      </c>
    </row>
    <row r="7694" spans="1:64" ht="13" customHeight="1" x14ac:dyDescent="0.2">
      <c r="A7694" s="33" t="s">
        <v>13164</v>
      </c>
      <c r="B7694" s="33">
        <v>24</v>
      </c>
      <c r="C7694" s="33" t="s">
        <v>13</v>
      </c>
      <c r="D7694" s="33" t="s">
        <v>41</v>
      </c>
      <c r="E7694" s="33" t="s">
        <v>13165</v>
      </c>
      <c r="F7694" s="94">
        <v>41508</v>
      </c>
      <c r="G7694" s="33" t="s">
        <v>13166</v>
      </c>
      <c r="H7694" s="33" t="s">
        <v>13167</v>
      </c>
      <c r="I7694" s="33" t="s">
        <v>38</v>
      </c>
      <c r="J7694" s="62" t="s">
        <v>13168</v>
      </c>
      <c r="K7694" s="33" t="s">
        <v>725</v>
      </c>
      <c r="L7694" s="33" t="s">
        <v>13169</v>
      </c>
      <c r="M7694" s="1" t="s">
        <v>47333</v>
      </c>
      <c r="N7694" s="33" t="s">
        <v>20</v>
      </c>
      <c r="O7694" s="33" t="s">
        <v>13170</v>
      </c>
      <c r="P7694" s="33" t="s">
        <v>504</v>
      </c>
      <c r="Q7694" s="33" t="s">
        <v>29986</v>
      </c>
      <c r="R7694" s="39" t="s">
        <v>13171</v>
      </c>
      <c r="S7694" s="33" t="s">
        <v>93</v>
      </c>
      <c r="T7694" s="33" t="s">
        <v>21</v>
      </c>
      <c r="U7694" s="33" t="s">
        <v>26689</v>
      </c>
      <c r="AA7694" s="33" t="s">
        <v>42844</v>
      </c>
      <c r="AB7694" s="33">
        <v>740</v>
      </c>
      <c r="AC7694" s="103">
        <v>13299</v>
      </c>
    </row>
    <row r="7695" spans="1:64" ht="13" customHeight="1" x14ac:dyDescent="0.2">
      <c r="A7695" s="60" t="s">
        <v>42712</v>
      </c>
      <c r="B7695" s="87">
        <v>28</v>
      </c>
      <c r="C7695" s="10" t="s">
        <v>13</v>
      </c>
      <c r="D7695" s="10" t="s">
        <v>30</v>
      </c>
      <c r="E7695" s="59" t="s">
        <v>42713</v>
      </c>
      <c r="F7695" s="94">
        <v>41508</v>
      </c>
      <c r="G7695" s="10" t="s">
        <v>42714</v>
      </c>
      <c r="H7695" s="10" t="s">
        <v>42715</v>
      </c>
      <c r="I7695" s="10" t="s">
        <v>281</v>
      </c>
      <c r="J7695" s="62">
        <v>98321</v>
      </c>
      <c r="K7695" s="64" t="s">
        <v>824</v>
      </c>
      <c r="L7695" s="10" t="s">
        <v>19755</v>
      </c>
      <c r="M7695" s="1" t="s">
        <v>46115</v>
      </c>
      <c r="N7695" s="10" t="s">
        <v>20</v>
      </c>
      <c r="O7695" s="10" t="s">
        <v>42716</v>
      </c>
      <c r="P7695" s="10" t="s">
        <v>504</v>
      </c>
      <c r="Q7695" s="10" t="s">
        <v>29986</v>
      </c>
      <c r="R7695" s="59" t="s">
        <v>42717</v>
      </c>
      <c r="S7695" s="10" t="s">
        <v>93</v>
      </c>
      <c r="T7695" s="10" t="s">
        <v>45897</v>
      </c>
      <c r="U7695" s="10" t="s">
        <v>49804</v>
      </c>
      <c r="V7695" s="10"/>
      <c r="W7695" s="10"/>
      <c r="X7695" s="10"/>
      <c r="Y7695" s="78"/>
      <c r="Z7695" s="51"/>
      <c r="AA7695" s="51" t="s">
        <v>42844</v>
      </c>
      <c r="AB7695" s="33">
        <v>741</v>
      </c>
      <c r="AC7695" s="103">
        <v>13295</v>
      </c>
      <c r="AG7695" s="51"/>
      <c r="AK7695" s="51"/>
      <c r="AL7695" s="51"/>
      <c r="AM7695" s="51"/>
      <c r="AN7695" s="51"/>
      <c r="AO7695" s="51"/>
      <c r="AP7695" s="51"/>
      <c r="AQ7695" s="51"/>
      <c r="AR7695" s="51"/>
      <c r="AS7695" s="51"/>
      <c r="AT7695" s="51"/>
      <c r="AU7695" s="51"/>
      <c r="AV7695" s="51"/>
      <c r="AW7695" s="51"/>
      <c r="AX7695" s="51"/>
      <c r="AY7695" s="51"/>
      <c r="AZ7695" s="51"/>
      <c r="BA7695" s="51"/>
      <c r="BB7695" s="51"/>
      <c r="BC7695" s="51"/>
      <c r="BD7695" s="51"/>
      <c r="BE7695" s="51"/>
      <c r="BF7695" s="51"/>
      <c r="BG7695" s="51"/>
      <c r="BH7695" s="51"/>
      <c r="BI7695" s="51"/>
      <c r="BJ7695" s="51"/>
      <c r="BK7695" s="51"/>
      <c r="BL7695" s="51"/>
    </row>
    <row r="7696" spans="1:64" ht="13" customHeight="1" x14ac:dyDescent="0.2">
      <c r="A7696" s="33" t="s">
        <v>13172</v>
      </c>
      <c r="B7696" s="33">
        <v>33</v>
      </c>
      <c r="C7696" s="33" t="s">
        <v>13</v>
      </c>
      <c r="D7696" s="33" t="s">
        <v>30</v>
      </c>
      <c r="E7696" s="33" t="s">
        <v>13173</v>
      </c>
      <c r="F7696" s="94">
        <v>41508</v>
      </c>
      <c r="G7696" s="33" t="s">
        <v>13174</v>
      </c>
      <c r="H7696" s="33" t="s">
        <v>5026</v>
      </c>
      <c r="I7696" s="33" t="s">
        <v>38</v>
      </c>
      <c r="J7696" s="62" t="s">
        <v>5618</v>
      </c>
      <c r="K7696" s="33" t="s">
        <v>725</v>
      </c>
      <c r="L7696" s="33" t="s">
        <v>726</v>
      </c>
      <c r="M7696" s="1" t="s">
        <v>45926</v>
      </c>
      <c r="N7696" s="33" t="s">
        <v>2896</v>
      </c>
      <c r="O7696" s="33" t="s">
        <v>13175</v>
      </c>
      <c r="P7696" s="33" t="s">
        <v>45771</v>
      </c>
      <c r="Q7696" s="33" t="s">
        <v>29986</v>
      </c>
      <c r="R7696" s="39" t="str">
        <f>HYPERLINK("http://www.pe.com/articles/palmer-674426-deputies-phillips.html","http://www.pe.com/articles/palmer-674426-deputies-phillips.html")</f>
        <v>http://www.pe.com/articles/palmer-674426-deputies-phillips.html</v>
      </c>
      <c r="S7696" s="33" t="s">
        <v>509</v>
      </c>
      <c r="T7696" s="33" t="s">
        <v>45897</v>
      </c>
      <c r="U7696" s="51" t="s">
        <v>49804</v>
      </c>
      <c r="AA7696" s="33" t="s">
        <v>42844</v>
      </c>
      <c r="AB7696" s="33">
        <v>742</v>
      </c>
      <c r="AC7696" s="103">
        <v>13298</v>
      </c>
    </row>
    <row r="7697" spans="1:29" ht="13" customHeight="1" x14ac:dyDescent="0.2">
      <c r="A7697" s="33" t="s">
        <v>13176</v>
      </c>
      <c r="B7697" s="33">
        <v>40</v>
      </c>
      <c r="C7697" s="33" t="s">
        <v>13</v>
      </c>
      <c r="D7697" s="33" t="s">
        <v>30</v>
      </c>
      <c r="E7697" s="33" t="s">
        <v>13177</v>
      </c>
      <c r="F7697" s="94">
        <v>41508</v>
      </c>
      <c r="G7697" s="33" t="s">
        <v>13178</v>
      </c>
      <c r="H7697" s="33" t="s">
        <v>779</v>
      </c>
      <c r="I7697" s="33" t="s">
        <v>281</v>
      </c>
      <c r="J7697" s="62" t="s">
        <v>2173</v>
      </c>
      <c r="K7697" s="33" t="s">
        <v>779</v>
      </c>
      <c r="L7697" s="33" t="s">
        <v>780</v>
      </c>
      <c r="M7697" s="1" t="s">
        <v>46447</v>
      </c>
      <c r="N7697" s="33" t="s">
        <v>20</v>
      </c>
      <c r="O7697" s="33" t="s">
        <v>13179</v>
      </c>
      <c r="P7697" s="33" t="s">
        <v>947</v>
      </c>
      <c r="Q7697" s="33" t="s">
        <v>29986</v>
      </c>
      <c r="R7697" s="39" t="str">
        <f>HYPERLINK("http://www.khq.com/story/23228789/officer-involved-shooting-in-n-spokane","http://www.khq.com/story/23228789/officer-involved-shooting-in-n-spokane")</f>
        <v>http://www.khq.com/story/23228789/officer-involved-shooting-in-n-spokane</v>
      </c>
      <c r="S7697" s="33" t="s">
        <v>22</v>
      </c>
      <c r="T7697" s="33" t="s">
        <v>350</v>
      </c>
      <c r="U7697" s="33" t="s">
        <v>42859</v>
      </c>
      <c r="AA7697" s="33" t="s">
        <v>42842</v>
      </c>
      <c r="AB7697" s="33">
        <v>743</v>
      </c>
      <c r="AC7697" s="103">
        <v>13297</v>
      </c>
    </row>
    <row r="7698" spans="1:29" ht="13" customHeight="1" x14ac:dyDescent="0.2">
      <c r="A7698" s="33" t="s">
        <v>13180</v>
      </c>
      <c r="B7698" s="33">
        <v>68</v>
      </c>
      <c r="C7698" s="33" t="s">
        <v>13</v>
      </c>
      <c r="D7698" s="33" t="s">
        <v>30</v>
      </c>
      <c r="E7698" s="33" t="s">
        <v>13181</v>
      </c>
      <c r="F7698" s="94">
        <v>41507</v>
      </c>
      <c r="G7698" s="33" t="s">
        <v>13182</v>
      </c>
      <c r="H7698" s="33" t="s">
        <v>831</v>
      </c>
      <c r="I7698" s="33" t="s">
        <v>297</v>
      </c>
      <c r="J7698" s="62" t="s">
        <v>13183</v>
      </c>
      <c r="K7698" s="33" t="s">
        <v>5754</v>
      </c>
      <c r="L7698" s="33" t="s">
        <v>36269</v>
      </c>
      <c r="M7698" s="1" t="s">
        <v>47883</v>
      </c>
      <c r="N7698" s="33" t="s">
        <v>20</v>
      </c>
      <c r="O7698" s="33" t="s">
        <v>13184</v>
      </c>
      <c r="P7698" s="33" t="s">
        <v>504</v>
      </c>
      <c r="Q7698" s="33" t="s">
        <v>29986</v>
      </c>
      <c r="R7698" s="39" t="s">
        <v>13185</v>
      </c>
      <c r="S7698" s="33" t="s">
        <v>93</v>
      </c>
      <c r="T7698" s="33" t="s">
        <v>21</v>
      </c>
      <c r="U7698" s="33" t="s">
        <v>26689</v>
      </c>
      <c r="AA7698" s="33" t="s">
        <v>42844</v>
      </c>
      <c r="AB7698" s="33">
        <v>738</v>
      </c>
      <c r="AC7698" s="103">
        <v>13294</v>
      </c>
    </row>
    <row r="7699" spans="1:29" ht="13" customHeight="1" x14ac:dyDescent="0.2">
      <c r="A7699" s="33" t="s">
        <v>13186</v>
      </c>
      <c r="B7699" s="33">
        <v>37</v>
      </c>
      <c r="C7699" s="33" t="s">
        <v>13</v>
      </c>
      <c r="D7699" s="33" t="s">
        <v>30</v>
      </c>
      <c r="E7699" s="33" t="s">
        <v>13187</v>
      </c>
      <c r="F7699" s="94">
        <v>41507</v>
      </c>
      <c r="G7699" s="33" t="s">
        <v>22138</v>
      </c>
      <c r="H7699" s="33" t="s">
        <v>581</v>
      </c>
      <c r="I7699" s="33" t="s">
        <v>111</v>
      </c>
      <c r="J7699" s="62" t="s">
        <v>6777</v>
      </c>
      <c r="K7699" s="33" t="s">
        <v>582</v>
      </c>
      <c r="L7699" s="33" t="s">
        <v>583</v>
      </c>
      <c r="M7699" s="1" t="s">
        <v>45935</v>
      </c>
      <c r="N7699" s="33" t="s">
        <v>20</v>
      </c>
      <c r="O7699" s="33" t="s">
        <v>13188</v>
      </c>
      <c r="P7699" s="33" t="s">
        <v>947</v>
      </c>
      <c r="Q7699" s="33" t="s">
        <v>29986</v>
      </c>
      <c r="R7699" s="39" t="s">
        <v>13189</v>
      </c>
      <c r="S7699" s="33" t="s">
        <v>93</v>
      </c>
      <c r="T7699" s="33" t="s">
        <v>350</v>
      </c>
      <c r="U7699" s="33" t="s">
        <v>42859</v>
      </c>
      <c r="AA7699" s="33" t="s">
        <v>42842</v>
      </c>
      <c r="AB7699" s="33">
        <v>739</v>
      </c>
      <c r="AC7699" s="103">
        <v>13293</v>
      </c>
    </row>
    <row r="7700" spans="1:29" ht="13" customHeight="1" x14ac:dyDescent="0.2">
      <c r="A7700" s="1" t="s">
        <v>13199</v>
      </c>
      <c r="B7700" s="33">
        <v>19</v>
      </c>
      <c r="C7700" s="33" t="s">
        <v>13</v>
      </c>
      <c r="D7700" s="1" t="s">
        <v>23</v>
      </c>
      <c r="F7700" s="94">
        <v>41506</v>
      </c>
      <c r="G7700" s="33" t="s">
        <v>13200</v>
      </c>
      <c r="H7700" s="33" t="s">
        <v>1030</v>
      </c>
      <c r="I7700" s="33" t="s">
        <v>373</v>
      </c>
      <c r="J7700" s="62" t="s">
        <v>13198</v>
      </c>
      <c r="K7700" s="33" t="s">
        <v>1030</v>
      </c>
      <c r="L7700" s="33" t="s">
        <v>1031</v>
      </c>
      <c r="M7700" s="1" t="s">
        <v>45971</v>
      </c>
      <c r="N7700" s="33" t="s">
        <v>20</v>
      </c>
      <c r="O7700" s="33" t="s">
        <v>13201</v>
      </c>
      <c r="P7700" s="33" t="s">
        <v>947</v>
      </c>
      <c r="Q7700" s="33" t="s">
        <v>29986</v>
      </c>
      <c r="R7700" s="39" t="s">
        <v>13202</v>
      </c>
      <c r="S7700" s="33" t="s">
        <v>93</v>
      </c>
      <c r="T7700" s="33" t="s">
        <v>21</v>
      </c>
      <c r="U7700" s="33" t="s">
        <v>26689</v>
      </c>
      <c r="AA7700" s="33" t="s">
        <v>42842</v>
      </c>
      <c r="AB7700" s="33">
        <v>733</v>
      </c>
      <c r="AC7700" s="104">
        <v>13290</v>
      </c>
    </row>
    <row r="7701" spans="1:29" ht="13" customHeight="1" x14ac:dyDescent="0.2">
      <c r="A7701" s="33" t="s">
        <v>13203</v>
      </c>
      <c r="B7701" s="33">
        <v>40</v>
      </c>
      <c r="C7701" s="33" t="s">
        <v>13</v>
      </c>
      <c r="D7701" s="33" t="s">
        <v>30</v>
      </c>
      <c r="E7701" s="33" t="s">
        <v>13204</v>
      </c>
      <c r="F7701" s="94">
        <v>41506</v>
      </c>
      <c r="G7701" s="33" t="s">
        <v>13205</v>
      </c>
      <c r="H7701" s="33" t="s">
        <v>13206</v>
      </c>
      <c r="I7701" s="33" t="s">
        <v>392</v>
      </c>
      <c r="J7701" s="62" t="s">
        <v>13207</v>
      </c>
      <c r="K7701" s="33" t="s">
        <v>2281</v>
      </c>
      <c r="L7701" s="33" t="s">
        <v>36745</v>
      </c>
      <c r="M7701" s="1" t="s">
        <v>48717</v>
      </c>
      <c r="N7701" s="33" t="s">
        <v>20</v>
      </c>
      <c r="O7701" s="33" t="s">
        <v>13208</v>
      </c>
      <c r="P7701" s="33" t="s">
        <v>504</v>
      </c>
      <c r="Q7701" s="33" t="s">
        <v>29986</v>
      </c>
      <c r="R7701" s="39" t="s">
        <v>13209</v>
      </c>
      <c r="S7701" s="33" t="s">
        <v>93</v>
      </c>
      <c r="T7701" s="33" t="s">
        <v>21</v>
      </c>
      <c r="U7701" s="33" t="s">
        <v>26689</v>
      </c>
      <c r="AA7701" s="33" t="s">
        <v>42844</v>
      </c>
      <c r="AB7701" s="33">
        <v>736</v>
      </c>
      <c r="AC7701" s="103">
        <v>13292</v>
      </c>
    </row>
    <row r="7702" spans="1:29" ht="13" customHeight="1" x14ac:dyDescent="0.2">
      <c r="A7702" s="33" t="s">
        <v>13194</v>
      </c>
      <c r="B7702" s="33">
        <v>52</v>
      </c>
      <c r="C7702" s="33" t="s">
        <v>13</v>
      </c>
      <c r="D7702" s="33" t="s">
        <v>78</v>
      </c>
      <c r="F7702" s="94">
        <v>41506</v>
      </c>
      <c r="G7702" s="33" t="s">
        <v>13195</v>
      </c>
      <c r="H7702" s="33" t="s">
        <v>612</v>
      </c>
      <c r="I7702" s="33" t="s">
        <v>62</v>
      </c>
      <c r="J7702" s="62" t="s">
        <v>11224</v>
      </c>
      <c r="K7702" s="33" t="s">
        <v>195</v>
      </c>
      <c r="L7702" s="33" t="s">
        <v>614</v>
      </c>
      <c r="M7702" s="1" t="s">
        <v>48644</v>
      </c>
      <c r="N7702" s="33" t="s">
        <v>20</v>
      </c>
      <c r="O7702" s="33" t="s">
        <v>13196</v>
      </c>
      <c r="P7702" s="33" t="s">
        <v>947</v>
      </c>
      <c r="Q7702" s="33" t="s">
        <v>29986</v>
      </c>
      <c r="R7702" s="39" t="s">
        <v>13197</v>
      </c>
      <c r="S7702" s="33" t="s">
        <v>93</v>
      </c>
      <c r="T7702" s="33" t="s">
        <v>21</v>
      </c>
      <c r="U7702" s="33" t="s">
        <v>26689</v>
      </c>
      <c r="AA7702" s="33" t="s">
        <v>42844</v>
      </c>
      <c r="AB7702" s="33">
        <v>731</v>
      </c>
      <c r="AC7702" s="103">
        <v>13289</v>
      </c>
    </row>
    <row r="7703" spans="1:29" ht="13" customHeight="1" x14ac:dyDescent="0.2">
      <c r="A7703" s="33" t="s">
        <v>13210</v>
      </c>
      <c r="B7703" s="33">
        <v>63</v>
      </c>
      <c r="C7703" s="33" t="s">
        <v>13</v>
      </c>
      <c r="D7703" s="33" t="s">
        <v>30</v>
      </c>
      <c r="F7703" s="94">
        <v>41506</v>
      </c>
      <c r="G7703" s="33" t="s">
        <v>13211</v>
      </c>
      <c r="H7703" s="33" t="s">
        <v>1191</v>
      </c>
      <c r="I7703" s="33" t="s">
        <v>249</v>
      </c>
      <c r="J7703" s="62" t="s">
        <v>13212</v>
      </c>
      <c r="K7703" s="33" t="s">
        <v>524</v>
      </c>
      <c r="L7703" s="33" t="s">
        <v>1383</v>
      </c>
      <c r="M7703" s="1" t="s">
        <v>46080</v>
      </c>
      <c r="N7703" s="33" t="s">
        <v>20</v>
      </c>
      <c r="O7703" s="33" t="s">
        <v>13213</v>
      </c>
      <c r="P7703" s="33" t="s">
        <v>504</v>
      </c>
      <c r="Q7703" s="33" t="s">
        <v>29986</v>
      </c>
      <c r="R7703" s="39" t="s">
        <v>13214</v>
      </c>
      <c r="S7703" s="33" t="s">
        <v>93</v>
      </c>
      <c r="T7703" s="33" t="s">
        <v>21</v>
      </c>
      <c r="U7703" s="33" t="s">
        <v>26689</v>
      </c>
      <c r="AA7703" s="33" t="s">
        <v>49699</v>
      </c>
      <c r="AB7703" s="33">
        <v>735</v>
      </c>
      <c r="AC7703" s="103">
        <v>13286</v>
      </c>
    </row>
    <row r="7704" spans="1:29" ht="13" customHeight="1" x14ac:dyDescent="0.2">
      <c r="A7704" s="33" t="s">
        <v>2989</v>
      </c>
      <c r="B7704" s="33">
        <v>70</v>
      </c>
      <c r="C7704" s="33" t="s">
        <v>13</v>
      </c>
      <c r="D7704" s="33" t="s">
        <v>78</v>
      </c>
      <c r="F7704" s="94">
        <v>41506</v>
      </c>
      <c r="G7704" s="33" t="s">
        <v>13190</v>
      </c>
      <c r="H7704" s="33" t="s">
        <v>91</v>
      </c>
      <c r="I7704" s="33" t="s">
        <v>38</v>
      </c>
      <c r="J7704" s="62" t="s">
        <v>13191</v>
      </c>
      <c r="K7704" s="33" t="s">
        <v>91</v>
      </c>
      <c r="L7704" s="33" t="s">
        <v>92</v>
      </c>
      <c r="M7704" s="1" t="s">
        <v>45984</v>
      </c>
      <c r="N7704" s="33" t="s">
        <v>20</v>
      </c>
      <c r="O7704" s="33" t="s">
        <v>13192</v>
      </c>
      <c r="P7704" s="33" t="s">
        <v>947</v>
      </c>
      <c r="Q7704" s="33" t="s">
        <v>29986</v>
      </c>
      <c r="R7704" s="39" t="s">
        <v>13193</v>
      </c>
      <c r="S7704" s="33" t="s">
        <v>93</v>
      </c>
      <c r="T7704" s="33" t="s">
        <v>21</v>
      </c>
      <c r="U7704" s="33" t="s">
        <v>26689</v>
      </c>
      <c r="AA7704" s="33" t="s">
        <v>42842</v>
      </c>
      <c r="AB7704" s="33">
        <v>732</v>
      </c>
      <c r="AC7704" s="103">
        <v>13287</v>
      </c>
    </row>
    <row r="7705" spans="1:29" ht="13" customHeight="1" x14ac:dyDescent="0.2">
      <c r="A7705" s="33" t="s">
        <v>13221</v>
      </c>
      <c r="B7705" s="33">
        <v>25</v>
      </c>
      <c r="C7705" s="33" t="s">
        <v>13</v>
      </c>
      <c r="D7705" s="33" t="s">
        <v>30</v>
      </c>
      <c r="E7705" s="33" t="s">
        <v>13222</v>
      </c>
      <c r="F7705" s="94">
        <v>41506</v>
      </c>
      <c r="G7705" s="33" t="s">
        <v>13223</v>
      </c>
      <c r="H7705" s="33" t="s">
        <v>13224</v>
      </c>
      <c r="I7705" s="33" t="s">
        <v>18</v>
      </c>
      <c r="J7705" s="62" t="s">
        <v>13225</v>
      </c>
      <c r="K7705" s="33" t="s">
        <v>5817</v>
      </c>
      <c r="L7705" s="33" t="s">
        <v>13226</v>
      </c>
      <c r="M7705" s="1" t="s">
        <v>48718</v>
      </c>
      <c r="N7705" s="33" t="s">
        <v>2896</v>
      </c>
      <c r="O7705" s="33" t="s">
        <v>13227</v>
      </c>
      <c r="P7705" s="33" t="s">
        <v>26670</v>
      </c>
      <c r="Q7705" s="33" t="s">
        <v>26665</v>
      </c>
      <c r="R7705" s="39" t="s">
        <v>13228</v>
      </c>
      <c r="S7705" s="33" t="s">
        <v>93</v>
      </c>
      <c r="T7705" s="33" t="s">
        <v>45897</v>
      </c>
      <c r="U7705" s="51" t="s">
        <v>49804</v>
      </c>
      <c r="Z7705" s="33" t="s">
        <v>42353</v>
      </c>
      <c r="AA7705" s="33" t="s">
        <v>42843</v>
      </c>
      <c r="AB7705" s="33">
        <v>737</v>
      </c>
      <c r="AC7705" s="103">
        <v>13288</v>
      </c>
    </row>
    <row r="7706" spans="1:29" ht="13" customHeight="1" x14ac:dyDescent="0.2">
      <c r="A7706" s="33" t="s">
        <v>13215</v>
      </c>
      <c r="B7706" s="33">
        <v>52</v>
      </c>
      <c r="C7706" s="33" t="s">
        <v>13</v>
      </c>
      <c r="D7706" s="33" t="s">
        <v>30</v>
      </c>
      <c r="E7706" s="33" t="s">
        <v>13216</v>
      </c>
      <c r="F7706" s="94">
        <v>41506</v>
      </c>
      <c r="G7706" s="33" t="s">
        <v>22139</v>
      </c>
      <c r="H7706" s="33" t="s">
        <v>5504</v>
      </c>
      <c r="I7706" s="33" t="s">
        <v>105</v>
      </c>
      <c r="J7706" s="62" t="s">
        <v>13217</v>
      </c>
      <c r="K7706" s="33" t="s">
        <v>5506</v>
      </c>
      <c r="L7706" s="33" t="s">
        <v>13218</v>
      </c>
      <c r="M7706" s="1" t="s">
        <v>46983</v>
      </c>
      <c r="N7706" s="33" t="s">
        <v>20</v>
      </c>
      <c r="O7706" s="33" t="s">
        <v>13219</v>
      </c>
      <c r="P7706" s="33" t="s">
        <v>504</v>
      </c>
      <c r="Q7706" s="33" t="s">
        <v>29986</v>
      </c>
      <c r="R7706" s="39" t="s">
        <v>13220</v>
      </c>
      <c r="S7706" s="33" t="s">
        <v>93</v>
      </c>
      <c r="T7706" s="33" t="s">
        <v>45897</v>
      </c>
      <c r="U7706" s="33" t="s">
        <v>42902</v>
      </c>
      <c r="AA7706" s="33" t="s">
        <v>42844</v>
      </c>
      <c r="AB7706" s="33">
        <v>730</v>
      </c>
      <c r="AC7706" s="103">
        <v>13291</v>
      </c>
    </row>
    <row r="7707" spans="1:29" ht="13" customHeight="1" x14ac:dyDescent="0.2">
      <c r="A7707" s="33" t="s">
        <v>13229</v>
      </c>
      <c r="B7707" s="33">
        <v>22</v>
      </c>
      <c r="C7707" s="33" t="s">
        <v>13</v>
      </c>
      <c r="D7707" s="33" t="s">
        <v>78</v>
      </c>
      <c r="E7707" s="33" t="s">
        <v>13230</v>
      </c>
      <c r="F7707" s="94">
        <v>41505</v>
      </c>
      <c r="G7707" s="33" t="s">
        <v>13231</v>
      </c>
      <c r="H7707" s="33" t="s">
        <v>2055</v>
      </c>
      <c r="I7707" s="33" t="s">
        <v>25</v>
      </c>
      <c r="J7707" s="62" t="s">
        <v>2827</v>
      </c>
      <c r="K7707" s="33" t="s">
        <v>2055</v>
      </c>
      <c r="L7707" s="33" t="s">
        <v>13232</v>
      </c>
      <c r="M7707" s="1" t="s">
        <v>48719</v>
      </c>
      <c r="N7707" s="33" t="s">
        <v>20</v>
      </c>
      <c r="O7707" s="33" t="s">
        <v>13233</v>
      </c>
      <c r="P7707" s="33" t="s">
        <v>947</v>
      </c>
      <c r="Q7707" s="33" t="s">
        <v>29986</v>
      </c>
      <c r="R7707" s="39" t="s">
        <v>13234</v>
      </c>
      <c r="S7707" s="33" t="s">
        <v>93</v>
      </c>
      <c r="T7707" s="33" t="s">
        <v>21</v>
      </c>
      <c r="U7707" s="33" t="s">
        <v>26689</v>
      </c>
      <c r="AA7707" s="33" t="s">
        <v>42842</v>
      </c>
      <c r="AB7707" s="33">
        <v>727</v>
      </c>
      <c r="AC7707" s="103">
        <v>13281</v>
      </c>
    </row>
    <row r="7708" spans="1:29" ht="13" customHeight="1" x14ac:dyDescent="0.2">
      <c r="A7708" s="33" t="s">
        <v>13239</v>
      </c>
      <c r="B7708" s="33">
        <v>51</v>
      </c>
      <c r="C7708" s="33" t="s">
        <v>13</v>
      </c>
      <c r="D7708" s="33" t="s">
        <v>30</v>
      </c>
      <c r="E7708" s="33" t="s">
        <v>13240</v>
      </c>
      <c r="F7708" s="94">
        <v>41505</v>
      </c>
      <c r="G7708" s="33" t="s">
        <v>13241</v>
      </c>
      <c r="H7708" s="33" t="s">
        <v>13242</v>
      </c>
      <c r="I7708" s="33" t="s">
        <v>297</v>
      </c>
      <c r="J7708" s="62" t="s">
        <v>13243</v>
      </c>
      <c r="K7708" s="33" t="s">
        <v>1655</v>
      </c>
      <c r="L7708" s="33" t="s">
        <v>13244</v>
      </c>
      <c r="M7708" s="1" t="s">
        <v>48720</v>
      </c>
      <c r="N7708" s="33" t="s">
        <v>20</v>
      </c>
      <c r="O7708" s="33" t="s">
        <v>13245</v>
      </c>
      <c r="P7708" s="33" t="s">
        <v>947</v>
      </c>
      <c r="Q7708" s="33" t="s">
        <v>29986</v>
      </c>
      <c r="R7708" s="39" t="s">
        <v>13246</v>
      </c>
      <c r="S7708" s="33" t="s">
        <v>93</v>
      </c>
      <c r="T7708" s="33" t="s">
        <v>21</v>
      </c>
      <c r="U7708" s="33" t="s">
        <v>26682</v>
      </c>
      <c r="AA7708" s="33" t="s">
        <v>42844</v>
      </c>
      <c r="AB7708" s="33">
        <v>728</v>
      </c>
      <c r="AC7708" s="103">
        <v>13282</v>
      </c>
    </row>
    <row r="7709" spans="1:29" ht="13" customHeight="1" x14ac:dyDescent="0.2">
      <c r="A7709" s="33" t="s">
        <v>13235</v>
      </c>
      <c r="B7709" s="33">
        <v>39</v>
      </c>
      <c r="C7709" s="33" t="s">
        <v>13</v>
      </c>
      <c r="D7709" s="33" t="s">
        <v>78</v>
      </c>
      <c r="E7709" s="33" t="s">
        <v>13236</v>
      </c>
      <c r="F7709" s="94">
        <v>41505</v>
      </c>
      <c r="G7709" s="33" t="s">
        <v>13237</v>
      </c>
      <c r="H7709" s="33" t="s">
        <v>628</v>
      </c>
      <c r="I7709" s="33" t="s">
        <v>38</v>
      </c>
      <c r="J7709" s="62" t="s">
        <v>5567</v>
      </c>
      <c r="K7709" s="33" t="s">
        <v>629</v>
      </c>
      <c r="L7709" s="33" t="s">
        <v>690</v>
      </c>
      <c r="M7709" s="1" t="s">
        <v>45952</v>
      </c>
      <c r="N7709" s="33" t="s">
        <v>20</v>
      </c>
      <c r="O7709" s="33" t="s">
        <v>13238</v>
      </c>
      <c r="P7709" s="33" t="s">
        <v>45771</v>
      </c>
      <c r="Q7709" s="33" t="s">
        <v>29986</v>
      </c>
      <c r="R7709" s="39" t="s">
        <v>19005</v>
      </c>
      <c r="S7709" s="33" t="s">
        <v>901</v>
      </c>
      <c r="T7709" s="33" t="s">
        <v>45897</v>
      </c>
      <c r="U7709" s="51" t="s">
        <v>49804</v>
      </c>
      <c r="AA7709" s="33" t="s">
        <v>42844</v>
      </c>
      <c r="AB7709" s="33">
        <v>729</v>
      </c>
      <c r="AC7709" s="103">
        <v>13283</v>
      </c>
    </row>
    <row r="7710" spans="1:29" ht="13" customHeight="1" x14ac:dyDescent="0.2">
      <c r="A7710" s="33" t="s">
        <v>13247</v>
      </c>
      <c r="B7710" s="33">
        <v>31</v>
      </c>
      <c r="C7710" s="33" t="s">
        <v>13</v>
      </c>
      <c r="D7710" s="33" t="s">
        <v>41</v>
      </c>
      <c r="E7710" s="33" t="s">
        <v>13248</v>
      </c>
      <c r="F7710" s="94">
        <v>41504</v>
      </c>
      <c r="G7710" s="33" t="s">
        <v>13249</v>
      </c>
      <c r="H7710" s="33" t="s">
        <v>13250</v>
      </c>
      <c r="I7710" s="33" t="s">
        <v>38</v>
      </c>
      <c r="J7710" s="62" t="s">
        <v>13251</v>
      </c>
      <c r="K7710" s="33" t="s">
        <v>91</v>
      </c>
      <c r="L7710" s="33" t="s">
        <v>13252</v>
      </c>
      <c r="M7710" s="1" t="s">
        <v>48721</v>
      </c>
      <c r="N7710" s="33" t="s">
        <v>20</v>
      </c>
      <c r="O7710" s="33" t="s">
        <v>13253</v>
      </c>
      <c r="P7710" s="33" t="s">
        <v>947</v>
      </c>
      <c r="Q7710" s="33" t="s">
        <v>29986</v>
      </c>
      <c r="R7710" s="39" t="s">
        <v>13254</v>
      </c>
      <c r="S7710" s="33" t="s">
        <v>901</v>
      </c>
      <c r="T7710" s="33" t="s">
        <v>21</v>
      </c>
      <c r="U7710" s="33" t="s">
        <v>26689</v>
      </c>
      <c r="Z7710" s="33" t="s">
        <v>42353</v>
      </c>
      <c r="AA7710" s="33" t="s">
        <v>42842</v>
      </c>
      <c r="AB7710" s="33">
        <v>723</v>
      </c>
      <c r="AC7710" s="103">
        <v>13278</v>
      </c>
    </row>
    <row r="7711" spans="1:29" ht="13" customHeight="1" x14ac:dyDescent="0.2">
      <c r="A7711" s="33" t="s">
        <v>13260</v>
      </c>
      <c r="B7711" s="33">
        <v>44</v>
      </c>
      <c r="C7711" s="33" t="s">
        <v>13</v>
      </c>
      <c r="D7711" s="33" t="s">
        <v>30</v>
      </c>
      <c r="E7711" s="33" t="s">
        <v>13261</v>
      </c>
      <c r="F7711" s="94">
        <v>41504</v>
      </c>
      <c r="G7711" s="33" t="s">
        <v>13262</v>
      </c>
      <c r="H7711" s="33" t="s">
        <v>6509</v>
      </c>
      <c r="I7711" s="33" t="s">
        <v>159</v>
      </c>
      <c r="J7711" s="62" t="s">
        <v>6510</v>
      </c>
      <c r="K7711" s="33" t="s">
        <v>1730</v>
      </c>
      <c r="L7711" s="33" t="s">
        <v>13263</v>
      </c>
      <c r="M7711" s="1" t="s">
        <v>48722</v>
      </c>
      <c r="N7711" s="33" t="s">
        <v>20</v>
      </c>
      <c r="O7711" s="33" t="s">
        <v>13264</v>
      </c>
      <c r="P7711" s="33" t="s">
        <v>947</v>
      </c>
      <c r="Q7711" s="33" t="s">
        <v>29986</v>
      </c>
      <c r="R7711" s="39" t="s">
        <v>13265</v>
      </c>
      <c r="S7711" s="33" t="s">
        <v>22</v>
      </c>
      <c r="T7711" s="33" t="s">
        <v>21</v>
      </c>
      <c r="U7711" s="33" t="s">
        <v>26689</v>
      </c>
      <c r="AA7711" s="33" t="s">
        <v>42843</v>
      </c>
      <c r="AB7711" s="33">
        <v>724</v>
      </c>
      <c r="AC7711" s="103">
        <v>13277</v>
      </c>
    </row>
    <row r="7712" spans="1:29" ht="13" customHeight="1" x14ac:dyDescent="0.2">
      <c r="A7712" s="33" t="s">
        <v>13255</v>
      </c>
      <c r="B7712" s="33">
        <v>59</v>
      </c>
      <c r="C7712" s="33" t="s">
        <v>13</v>
      </c>
      <c r="D7712" s="33" t="s">
        <v>30</v>
      </c>
      <c r="E7712" s="33" t="s">
        <v>13256</v>
      </c>
      <c r="F7712" s="94">
        <v>41504</v>
      </c>
      <c r="G7712" s="33" t="s">
        <v>13257</v>
      </c>
      <c r="H7712" s="33" t="s">
        <v>2005</v>
      </c>
      <c r="I7712" s="33" t="s">
        <v>406</v>
      </c>
      <c r="J7712" s="62">
        <v>53711</v>
      </c>
      <c r="K7712" s="33" t="s">
        <v>8865</v>
      </c>
      <c r="L7712" s="33" t="s">
        <v>3506</v>
      </c>
      <c r="M7712" s="1" t="s">
        <v>46438</v>
      </c>
      <c r="N7712" s="33" t="s">
        <v>20</v>
      </c>
      <c r="O7712" s="33" t="s">
        <v>13258</v>
      </c>
      <c r="P7712" s="33" t="s">
        <v>504</v>
      </c>
      <c r="Q7712" s="33" t="s">
        <v>29986</v>
      </c>
      <c r="R7712" s="39" t="s">
        <v>13259</v>
      </c>
      <c r="S7712" s="33" t="s">
        <v>93</v>
      </c>
      <c r="T7712" s="33" t="s">
        <v>21</v>
      </c>
      <c r="U7712" s="33" t="s">
        <v>26682</v>
      </c>
      <c r="AA7712" s="33" t="s">
        <v>42844</v>
      </c>
      <c r="AB7712" s="33">
        <v>725</v>
      </c>
      <c r="AC7712" s="103">
        <v>13275</v>
      </c>
    </row>
    <row r="7713" spans="1:64" ht="13" customHeight="1" x14ac:dyDescent="0.2">
      <c r="A7713" s="33" t="s">
        <v>13266</v>
      </c>
      <c r="B7713" s="33">
        <v>58</v>
      </c>
      <c r="C7713" s="33" t="s">
        <v>13</v>
      </c>
      <c r="D7713" s="33" t="s">
        <v>30</v>
      </c>
      <c r="E7713" s="33" t="s">
        <v>13267</v>
      </c>
      <c r="F7713" s="94">
        <v>41504</v>
      </c>
      <c r="G7713" s="33" t="s">
        <v>13268</v>
      </c>
      <c r="H7713" s="33" t="s">
        <v>13269</v>
      </c>
      <c r="I7713" s="33" t="s">
        <v>297</v>
      </c>
      <c r="J7713" s="62" t="s">
        <v>13270</v>
      </c>
      <c r="K7713" s="33" t="s">
        <v>2666</v>
      </c>
      <c r="L7713" s="33" t="s">
        <v>13271</v>
      </c>
      <c r="M7713" s="1" t="s">
        <v>46656</v>
      </c>
      <c r="N7713" s="33" t="s">
        <v>20</v>
      </c>
      <c r="O7713" s="33" t="s">
        <v>13272</v>
      </c>
      <c r="P7713" s="33" t="s">
        <v>504</v>
      </c>
      <c r="Q7713" s="33" t="s">
        <v>29986</v>
      </c>
      <c r="R7713" s="39" t="s">
        <v>13273</v>
      </c>
      <c r="S7713" s="33" t="s">
        <v>901</v>
      </c>
      <c r="T7713" s="33" t="s">
        <v>350</v>
      </c>
      <c r="U7713" s="33" t="s">
        <v>42859</v>
      </c>
      <c r="AA7713" s="33" t="s">
        <v>42843</v>
      </c>
      <c r="AB7713" s="33">
        <v>726</v>
      </c>
      <c r="AC7713" s="103">
        <v>13276</v>
      </c>
    </row>
    <row r="7714" spans="1:64" ht="13" customHeight="1" x14ac:dyDescent="0.2">
      <c r="A7714" s="33" t="s">
        <v>13274</v>
      </c>
      <c r="B7714" s="33">
        <v>78</v>
      </c>
      <c r="C7714" s="33" t="s">
        <v>13</v>
      </c>
      <c r="D7714" s="33" t="s">
        <v>30</v>
      </c>
      <c r="E7714" s="33" t="s">
        <v>13275</v>
      </c>
      <c r="F7714" s="94">
        <v>41503</v>
      </c>
      <c r="G7714" s="33" t="s">
        <v>13276</v>
      </c>
      <c r="H7714" s="33" t="s">
        <v>13277</v>
      </c>
      <c r="I7714" s="33" t="s">
        <v>4021</v>
      </c>
      <c r="J7714" s="62" t="s">
        <v>13278</v>
      </c>
      <c r="K7714" s="33" t="s">
        <v>6360</v>
      </c>
      <c r="L7714" s="33" t="s">
        <v>13279</v>
      </c>
      <c r="M7714" s="1" t="s">
        <v>48723</v>
      </c>
      <c r="N7714" s="33" t="s">
        <v>20</v>
      </c>
      <c r="O7714" s="33" t="s">
        <v>13280</v>
      </c>
      <c r="P7714" s="33" t="s">
        <v>504</v>
      </c>
      <c r="Q7714" s="33" t="s">
        <v>29986</v>
      </c>
      <c r="R7714" s="39" t="s">
        <v>13281</v>
      </c>
      <c r="S7714" s="33" t="s">
        <v>93</v>
      </c>
      <c r="T7714" s="33" t="s">
        <v>21</v>
      </c>
      <c r="U7714" s="33" t="s">
        <v>26689</v>
      </c>
      <c r="AA7714" s="33" t="s">
        <v>42843</v>
      </c>
      <c r="AB7714" s="33">
        <v>721</v>
      </c>
      <c r="AC7714" s="103">
        <v>13272</v>
      </c>
    </row>
    <row r="7715" spans="1:64" ht="13" customHeight="1" x14ac:dyDescent="0.2">
      <c r="A7715" s="33" t="s">
        <v>13282</v>
      </c>
      <c r="B7715" s="33">
        <v>19</v>
      </c>
      <c r="C7715" s="33" t="s">
        <v>13</v>
      </c>
      <c r="D7715" s="33" t="s">
        <v>30</v>
      </c>
      <c r="E7715" s="33" t="s">
        <v>13283</v>
      </c>
      <c r="F7715" s="94">
        <v>41503</v>
      </c>
      <c r="G7715" s="33" t="s">
        <v>13284</v>
      </c>
      <c r="H7715" s="33" t="s">
        <v>8816</v>
      </c>
      <c r="I7715" s="33" t="s">
        <v>45</v>
      </c>
      <c r="J7715" s="62" t="s">
        <v>13285</v>
      </c>
      <c r="K7715" s="33" t="s">
        <v>8818</v>
      </c>
      <c r="L7715" s="33" t="s">
        <v>8819</v>
      </c>
      <c r="M7715" s="1" t="s">
        <v>46675</v>
      </c>
      <c r="N7715" s="33" t="s">
        <v>20</v>
      </c>
      <c r="O7715" s="33" t="s">
        <v>36746</v>
      </c>
      <c r="P7715" s="33" t="s">
        <v>947</v>
      </c>
      <c r="Q7715" s="33" t="s">
        <v>29986</v>
      </c>
      <c r="R7715" s="39" t="s">
        <v>13286</v>
      </c>
      <c r="S7715" s="33" t="s">
        <v>509</v>
      </c>
      <c r="T7715" s="33" t="s">
        <v>45897</v>
      </c>
      <c r="U7715" s="51" t="s">
        <v>49804</v>
      </c>
      <c r="AA7715" s="33" t="s">
        <v>42844</v>
      </c>
      <c r="AB7715" s="33">
        <v>722</v>
      </c>
      <c r="AC7715" s="103">
        <v>13271</v>
      </c>
    </row>
    <row r="7716" spans="1:64" ht="13" customHeight="1" x14ac:dyDescent="0.2">
      <c r="A7716" s="33" t="s">
        <v>13292</v>
      </c>
      <c r="B7716" s="33">
        <v>21</v>
      </c>
      <c r="C7716" s="33" t="s">
        <v>13</v>
      </c>
      <c r="D7716" s="33" t="s">
        <v>882</v>
      </c>
      <c r="E7716" s="33" t="s">
        <v>13293</v>
      </c>
      <c r="F7716" s="94">
        <v>41502</v>
      </c>
      <c r="G7716" s="33" t="s">
        <v>13294</v>
      </c>
      <c r="H7716" s="33" t="s">
        <v>13295</v>
      </c>
      <c r="I7716" s="33" t="s">
        <v>811</v>
      </c>
      <c r="J7716" s="62" t="s">
        <v>13296</v>
      </c>
      <c r="K7716" s="33" t="s">
        <v>4713</v>
      </c>
      <c r="L7716" s="33" t="s">
        <v>4714</v>
      </c>
      <c r="M7716" s="1" t="s">
        <v>48724</v>
      </c>
      <c r="N7716" s="33" t="s">
        <v>20</v>
      </c>
      <c r="O7716" s="33" t="s">
        <v>13297</v>
      </c>
      <c r="P7716" s="33" t="s">
        <v>504</v>
      </c>
      <c r="Q7716" s="33" t="s">
        <v>29986</v>
      </c>
      <c r="R7716" s="39" t="s">
        <v>13298</v>
      </c>
      <c r="S7716" s="33" t="s">
        <v>93</v>
      </c>
      <c r="T7716" s="33" t="s">
        <v>21</v>
      </c>
      <c r="U7716" s="33" t="s">
        <v>26689</v>
      </c>
      <c r="AA7716" s="33" t="s">
        <v>42843</v>
      </c>
      <c r="AB7716" s="33">
        <v>717</v>
      </c>
      <c r="AC7716" s="103">
        <v>13266</v>
      </c>
    </row>
    <row r="7717" spans="1:64" ht="13" customHeight="1" x14ac:dyDescent="0.2">
      <c r="A7717" s="33" t="s">
        <v>13306</v>
      </c>
      <c r="B7717" s="33">
        <v>42</v>
      </c>
      <c r="C7717" s="33" t="s">
        <v>13</v>
      </c>
      <c r="D7717" s="33" t="s">
        <v>30</v>
      </c>
      <c r="F7717" s="94">
        <v>41502</v>
      </c>
      <c r="G7717" s="33" t="s">
        <v>13307</v>
      </c>
      <c r="H7717" s="33" t="s">
        <v>13308</v>
      </c>
      <c r="I7717" s="33" t="s">
        <v>38</v>
      </c>
      <c r="J7717" s="62" t="s">
        <v>13309</v>
      </c>
      <c r="K7717" s="33" t="s">
        <v>91</v>
      </c>
      <c r="L7717" s="33" t="s">
        <v>13310</v>
      </c>
      <c r="M7717" s="1" t="s">
        <v>47063</v>
      </c>
      <c r="N7717" s="33" t="s">
        <v>20</v>
      </c>
      <c r="O7717" s="33" t="s">
        <v>13311</v>
      </c>
      <c r="P7717" s="33" t="s">
        <v>947</v>
      </c>
      <c r="Q7717" s="33" t="s">
        <v>29986</v>
      </c>
      <c r="R7717" s="39" t="s">
        <v>13312</v>
      </c>
      <c r="S7717" s="33" t="s">
        <v>22</v>
      </c>
      <c r="T7717" s="33" t="s">
        <v>21</v>
      </c>
      <c r="U7717" s="33" t="s">
        <v>26682</v>
      </c>
      <c r="AA7717" s="33" t="s">
        <v>42842</v>
      </c>
      <c r="AB7717" s="33">
        <v>718</v>
      </c>
      <c r="AC7717" s="103">
        <v>13264</v>
      </c>
    </row>
    <row r="7718" spans="1:64" ht="13" customHeight="1" x14ac:dyDescent="0.2">
      <c r="A7718" s="33" t="s">
        <v>13299</v>
      </c>
      <c r="B7718" s="33">
        <v>43</v>
      </c>
      <c r="C7718" s="33" t="s">
        <v>13</v>
      </c>
      <c r="D7718" s="33" t="s">
        <v>30</v>
      </c>
      <c r="E7718" s="33" t="s">
        <v>13300</v>
      </c>
      <c r="F7718" s="94">
        <v>41502</v>
      </c>
      <c r="G7718" s="33" t="s">
        <v>13301</v>
      </c>
      <c r="H7718" s="33" t="s">
        <v>3400</v>
      </c>
      <c r="I7718" s="33" t="s">
        <v>111</v>
      </c>
      <c r="J7718" s="62" t="s">
        <v>13302</v>
      </c>
      <c r="K7718" s="33" t="s">
        <v>5349</v>
      </c>
      <c r="L7718" s="33" t="s">
        <v>13303</v>
      </c>
      <c r="M7718" s="1" t="s">
        <v>47521</v>
      </c>
      <c r="N7718" s="33" t="s">
        <v>20</v>
      </c>
      <c r="O7718" s="33" t="s">
        <v>13304</v>
      </c>
      <c r="P7718" s="33" t="s">
        <v>504</v>
      </c>
      <c r="Q7718" s="33" t="s">
        <v>29986</v>
      </c>
      <c r="R7718" s="39" t="s">
        <v>13305</v>
      </c>
      <c r="S7718" s="33" t="s">
        <v>93</v>
      </c>
      <c r="T7718" s="33" t="s">
        <v>45897</v>
      </c>
      <c r="U7718" s="51" t="s">
        <v>49804</v>
      </c>
      <c r="AA7718" s="33" t="s">
        <v>42843</v>
      </c>
      <c r="AB7718" s="33">
        <v>719</v>
      </c>
      <c r="AC7718" s="103">
        <v>13267</v>
      </c>
    </row>
    <row r="7719" spans="1:64" ht="13" customHeight="1" x14ac:dyDescent="0.2">
      <c r="A7719" s="33" t="s">
        <v>13287</v>
      </c>
      <c r="B7719" s="33">
        <v>74</v>
      </c>
      <c r="C7719" s="33" t="s">
        <v>13</v>
      </c>
      <c r="D7719" s="33" t="s">
        <v>78</v>
      </c>
      <c r="F7719" s="94">
        <v>41502</v>
      </c>
      <c r="G7719" s="33" t="s">
        <v>13288</v>
      </c>
      <c r="H7719" s="33" t="s">
        <v>13289</v>
      </c>
      <c r="I7719" s="33" t="s">
        <v>38</v>
      </c>
      <c r="J7719" s="62" t="s">
        <v>13191</v>
      </c>
      <c r="K7719" s="33" t="s">
        <v>91</v>
      </c>
      <c r="L7719" s="33" t="s">
        <v>12757</v>
      </c>
      <c r="M7719" s="1" t="s">
        <v>48929</v>
      </c>
      <c r="N7719" s="33" t="s">
        <v>20</v>
      </c>
      <c r="O7719" s="33" t="s">
        <v>13290</v>
      </c>
      <c r="P7719" s="33" t="s">
        <v>947</v>
      </c>
      <c r="Q7719" s="33" t="s">
        <v>29986</v>
      </c>
      <c r="R7719" s="39" t="s">
        <v>13291</v>
      </c>
      <c r="S7719" s="33" t="s">
        <v>22</v>
      </c>
      <c r="T7719" s="33" t="s">
        <v>28</v>
      </c>
      <c r="U7719" s="33" t="s">
        <v>26487</v>
      </c>
      <c r="AA7719" s="33" t="s">
        <v>42842</v>
      </c>
      <c r="AB7719" s="33">
        <v>720</v>
      </c>
      <c r="AC7719" s="103">
        <v>13263</v>
      </c>
    </row>
    <row r="7720" spans="1:64" ht="13" customHeight="1" x14ac:dyDescent="0.2">
      <c r="A7720" s="33" t="s">
        <v>13313</v>
      </c>
      <c r="B7720" s="33">
        <v>23</v>
      </c>
      <c r="C7720" s="33" t="s">
        <v>13</v>
      </c>
      <c r="D7720" s="33" t="s">
        <v>78</v>
      </c>
      <c r="E7720" s="33" t="s">
        <v>13314</v>
      </c>
      <c r="F7720" s="94">
        <v>41501</v>
      </c>
      <c r="G7720" s="33" t="s">
        <v>13315</v>
      </c>
      <c r="H7720" s="33" t="s">
        <v>1948</v>
      </c>
      <c r="I7720" s="33" t="s">
        <v>74</v>
      </c>
      <c r="J7720" s="62" t="s">
        <v>13316</v>
      </c>
      <c r="K7720" s="33" t="s">
        <v>2663</v>
      </c>
      <c r="L7720" s="33" t="s">
        <v>1950</v>
      </c>
      <c r="M7720" s="1" t="s">
        <v>46128</v>
      </c>
      <c r="N7720" s="33" t="s">
        <v>20</v>
      </c>
      <c r="O7720" s="33" t="s">
        <v>13317</v>
      </c>
      <c r="P7720" s="33" t="s">
        <v>504</v>
      </c>
      <c r="Q7720" s="33" t="s">
        <v>29986</v>
      </c>
      <c r="R7720" s="39" t="s">
        <v>13318</v>
      </c>
      <c r="S7720" s="33" t="s">
        <v>22</v>
      </c>
      <c r="T7720" s="33" t="s">
        <v>21</v>
      </c>
      <c r="U7720" s="33" t="s">
        <v>26689</v>
      </c>
      <c r="AA7720" s="33" t="s">
        <v>42842</v>
      </c>
      <c r="AB7720" s="33">
        <v>713</v>
      </c>
      <c r="AC7720" s="103">
        <v>13259</v>
      </c>
    </row>
    <row r="7721" spans="1:64" ht="13" customHeight="1" x14ac:dyDescent="0.2">
      <c r="A7721" s="33" t="s">
        <v>13329</v>
      </c>
      <c r="B7721" s="33">
        <v>43</v>
      </c>
      <c r="C7721" s="33" t="s">
        <v>13</v>
      </c>
      <c r="D7721" s="33" t="s">
        <v>30</v>
      </c>
      <c r="F7721" s="94">
        <v>41501</v>
      </c>
      <c r="G7721" s="33" t="s">
        <v>13330</v>
      </c>
      <c r="H7721" s="33" t="s">
        <v>13308</v>
      </c>
      <c r="I7721" s="33" t="s">
        <v>38</v>
      </c>
      <c r="J7721" s="62" t="s">
        <v>13309</v>
      </c>
      <c r="K7721" s="33" t="s">
        <v>91</v>
      </c>
      <c r="L7721" s="33" t="s">
        <v>13310</v>
      </c>
      <c r="M7721" s="1" t="s">
        <v>47063</v>
      </c>
      <c r="N7721" s="33" t="s">
        <v>20</v>
      </c>
      <c r="O7721" s="33" t="s">
        <v>13331</v>
      </c>
      <c r="P7721" s="33" t="s">
        <v>947</v>
      </c>
      <c r="Q7721" s="33" t="s">
        <v>29986</v>
      </c>
      <c r="R7721" s="39" t="s">
        <v>13332</v>
      </c>
      <c r="S7721" s="33" t="s">
        <v>22</v>
      </c>
      <c r="T7721" s="33" t="s">
        <v>21</v>
      </c>
      <c r="U7721" s="33" t="s">
        <v>26682</v>
      </c>
      <c r="AA7721" s="33" t="s">
        <v>42842</v>
      </c>
      <c r="AB7721" s="33">
        <v>716</v>
      </c>
      <c r="AC7721" s="103">
        <v>13257</v>
      </c>
    </row>
    <row r="7722" spans="1:64" ht="13" customHeight="1" x14ac:dyDescent="0.2">
      <c r="A7722" s="33" t="s">
        <v>13322</v>
      </c>
      <c r="B7722" s="33">
        <v>46</v>
      </c>
      <c r="C7722" s="33" t="s">
        <v>13</v>
      </c>
      <c r="D7722" s="33" t="s">
        <v>30</v>
      </c>
      <c r="F7722" s="94">
        <v>41501</v>
      </c>
      <c r="G7722" s="33" t="s">
        <v>13323</v>
      </c>
      <c r="H7722" s="33" t="s">
        <v>12189</v>
      </c>
      <c r="I7722" s="33" t="s">
        <v>293</v>
      </c>
      <c r="J7722" s="62" t="s">
        <v>13324</v>
      </c>
      <c r="K7722" s="33" t="s">
        <v>13325</v>
      </c>
      <c r="L7722" s="33" t="s">
        <v>13326</v>
      </c>
      <c r="M7722" s="1" t="s">
        <v>48929</v>
      </c>
      <c r="N7722" s="33" t="s">
        <v>20</v>
      </c>
      <c r="O7722" s="33" t="s">
        <v>13327</v>
      </c>
      <c r="P7722" s="33" t="s">
        <v>22</v>
      </c>
      <c r="Q7722" s="33" t="s">
        <v>29986</v>
      </c>
      <c r="R7722" s="39" t="s">
        <v>13328</v>
      </c>
      <c r="S7722" s="33" t="s">
        <v>93</v>
      </c>
      <c r="T7722" s="33" t="s">
        <v>21</v>
      </c>
      <c r="U7722" s="33" t="s">
        <v>26689</v>
      </c>
      <c r="AA7722" s="33" t="s">
        <v>42843</v>
      </c>
      <c r="AB7722" s="33">
        <v>715</v>
      </c>
      <c r="AC7722" s="103">
        <v>13260</v>
      </c>
    </row>
    <row r="7723" spans="1:64" ht="13" customHeight="1" x14ac:dyDescent="0.2">
      <c r="A7723" s="1" t="s">
        <v>2989</v>
      </c>
      <c r="B7723" s="33" t="s">
        <v>22</v>
      </c>
      <c r="C7723" s="33" t="s">
        <v>13</v>
      </c>
      <c r="D7723" s="1" t="s">
        <v>23</v>
      </c>
      <c r="F7723" s="94">
        <v>41501</v>
      </c>
      <c r="G7723" s="33" t="s">
        <v>22140</v>
      </c>
      <c r="H7723" s="33" t="s">
        <v>831</v>
      </c>
      <c r="I7723" s="33" t="s">
        <v>293</v>
      </c>
      <c r="J7723" s="62" t="s">
        <v>13319</v>
      </c>
      <c r="K7723" s="33" t="s">
        <v>1655</v>
      </c>
      <c r="L7723" s="33" t="s">
        <v>832</v>
      </c>
      <c r="M7723" s="1" t="s">
        <v>46139</v>
      </c>
      <c r="N7723" s="33" t="s">
        <v>20</v>
      </c>
      <c r="O7723" s="33" t="s">
        <v>13320</v>
      </c>
      <c r="P7723" s="33" t="s">
        <v>947</v>
      </c>
      <c r="Q7723" s="33" t="s">
        <v>29986</v>
      </c>
      <c r="R7723" s="39" t="s">
        <v>13321</v>
      </c>
      <c r="S7723" s="33" t="s">
        <v>22</v>
      </c>
      <c r="T7723" s="33" t="s">
        <v>21</v>
      </c>
      <c r="U7723" s="33" t="s">
        <v>26689</v>
      </c>
      <c r="AA7723" s="33" t="s">
        <v>42844</v>
      </c>
      <c r="AB7723" s="33">
        <v>714</v>
      </c>
      <c r="AC7723" s="103">
        <v>13258</v>
      </c>
    </row>
    <row r="7724" spans="1:64" ht="13" customHeight="1" x14ac:dyDescent="0.2">
      <c r="A7724" s="33" t="s">
        <v>13346</v>
      </c>
      <c r="B7724" s="33">
        <v>20</v>
      </c>
      <c r="C7724" s="33" t="s">
        <v>13</v>
      </c>
      <c r="D7724" s="33" t="s">
        <v>30</v>
      </c>
      <c r="F7724" s="94">
        <v>41500</v>
      </c>
      <c r="G7724" s="33" t="s">
        <v>13347</v>
      </c>
      <c r="H7724" s="33" t="s">
        <v>13348</v>
      </c>
      <c r="I7724" s="33" t="s">
        <v>293</v>
      </c>
      <c r="J7724" s="62" t="s">
        <v>13349</v>
      </c>
      <c r="K7724" s="33" t="s">
        <v>7713</v>
      </c>
      <c r="L7724" s="33" t="s">
        <v>13350</v>
      </c>
      <c r="M7724" s="1" t="s">
        <v>48726</v>
      </c>
      <c r="N7724" s="33" t="s">
        <v>20</v>
      </c>
      <c r="O7724" s="33" t="s">
        <v>13351</v>
      </c>
      <c r="P7724" s="33" t="s">
        <v>947</v>
      </c>
      <c r="Q7724" s="33" t="s">
        <v>29986</v>
      </c>
      <c r="R7724" s="39" t="s">
        <v>13352</v>
      </c>
      <c r="S7724" s="33" t="s">
        <v>93</v>
      </c>
      <c r="T7724" s="33" t="s">
        <v>21</v>
      </c>
      <c r="U7724" s="33" t="s">
        <v>26682</v>
      </c>
      <c r="AA7724" s="33" t="s">
        <v>42843</v>
      </c>
      <c r="AB7724" s="33">
        <v>712</v>
      </c>
      <c r="AC7724" s="103">
        <v>13253</v>
      </c>
    </row>
    <row r="7725" spans="1:64" ht="13" customHeight="1" x14ac:dyDescent="0.2">
      <c r="A7725" s="33" t="s">
        <v>13341</v>
      </c>
      <c r="B7725" s="33">
        <v>37</v>
      </c>
      <c r="C7725" s="33" t="s">
        <v>13</v>
      </c>
      <c r="D7725" s="33" t="s">
        <v>30</v>
      </c>
      <c r="E7725" s="33" t="s">
        <v>13342</v>
      </c>
      <c r="F7725" s="94">
        <v>41500</v>
      </c>
      <c r="G7725" s="33" t="s">
        <v>22141</v>
      </c>
      <c r="H7725" s="33" t="s">
        <v>7913</v>
      </c>
      <c r="I7725" s="33" t="s">
        <v>38</v>
      </c>
      <c r="J7725" s="62" t="s">
        <v>13343</v>
      </c>
      <c r="K7725" s="33" t="s">
        <v>555</v>
      </c>
      <c r="L7725" s="33" t="s">
        <v>7915</v>
      </c>
      <c r="M7725" s="1" t="s">
        <v>46932</v>
      </c>
      <c r="N7725" s="33" t="s">
        <v>20</v>
      </c>
      <c r="O7725" s="33" t="s">
        <v>13344</v>
      </c>
      <c r="P7725" s="33" t="s">
        <v>22</v>
      </c>
      <c r="Q7725" s="33" t="s">
        <v>29986</v>
      </c>
      <c r="R7725" s="39" t="s">
        <v>13345</v>
      </c>
      <c r="S7725" s="33" t="s">
        <v>93</v>
      </c>
      <c r="T7725" s="33" t="s">
        <v>21</v>
      </c>
      <c r="U7725" s="33" t="s">
        <v>26682</v>
      </c>
      <c r="AA7725" s="33" t="s">
        <v>42844</v>
      </c>
      <c r="AB7725" s="33">
        <v>711</v>
      </c>
      <c r="AC7725" s="103">
        <v>13256</v>
      </c>
    </row>
    <row r="7726" spans="1:64" ht="13" customHeight="1" x14ac:dyDescent="0.2">
      <c r="A7726" s="33" t="s">
        <v>13333</v>
      </c>
      <c r="B7726" s="33">
        <v>50</v>
      </c>
      <c r="C7726" s="33" t="s">
        <v>13</v>
      </c>
      <c r="D7726" s="33" t="s">
        <v>30</v>
      </c>
      <c r="E7726" s="33" t="s">
        <v>13334</v>
      </c>
      <c r="F7726" s="94">
        <v>41500</v>
      </c>
      <c r="G7726" s="33" t="s">
        <v>13335</v>
      </c>
      <c r="H7726" s="33" t="s">
        <v>13336</v>
      </c>
      <c r="I7726" s="33" t="s">
        <v>121</v>
      </c>
      <c r="J7726" s="62" t="s">
        <v>13337</v>
      </c>
      <c r="K7726" s="33" t="s">
        <v>13338</v>
      </c>
      <c r="L7726" s="33" t="s">
        <v>36747</v>
      </c>
      <c r="M7726" s="1" t="s">
        <v>48725</v>
      </c>
      <c r="N7726" s="33" t="s">
        <v>20</v>
      </c>
      <c r="O7726" s="33" t="s">
        <v>13339</v>
      </c>
      <c r="P7726" s="33" t="s">
        <v>504</v>
      </c>
      <c r="Q7726" s="33" t="s">
        <v>29986</v>
      </c>
      <c r="R7726" s="39" t="s">
        <v>13340</v>
      </c>
      <c r="S7726" s="33" t="s">
        <v>22</v>
      </c>
      <c r="T7726" s="33" t="s">
        <v>21</v>
      </c>
      <c r="U7726" s="33" t="s">
        <v>26689</v>
      </c>
      <c r="AA7726" s="33" t="s">
        <v>42843</v>
      </c>
      <c r="AB7726" s="33">
        <v>710</v>
      </c>
      <c r="AC7726" s="103">
        <v>13252</v>
      </c>
    </row>
    <row r="7727" spans="1:64" ht="13" customHeight="1" x14ac:dyDescent="0.2">
      <c r="A7727" s="33" t="s">
        <v>13353</v>
      </c>
      <c r="B7727" s="33">
        <v>20</v>
      </c>
      <c r="C7727" s="33" t="s">
        <v>13</v>
      </c>
      <c r="D7727" s="33" t="s">
        <v>14</v>
      </c>
      <c r="E7727" s="33" t="s">
        <v>13354</v>
      </c>
      <c r="F7727" s="94">
        <v>41499</v>
      </c>
      <c r="G7727" s="33" t="s">
        <v>13355</v>
      </c>
      <c r="H7727" s="33" t="s">
        <v>10117</v>
      </c>
      <c r="I7727" s="33" t="s">
        <v>18</v>
      </c>
      <c r="J7727" s="62" t="s">
        <v>13356</v>
      </c>
      <c r="K7727" s="33" t="s">
        <v>13357</v>
      </c>
      <c r="L7727" s="33" t="s">
        <v>13358</v>
      </c>
      <c r="M7727" s="1" t="s">
        <v>46993</v>
      </c>
      <c r="N7727" s="33" t="s">
        <v>20</v>
      </c>
      <c r="O7727" s="33" t="s">
        <v>13359</v>
      </c>
      <c r="P7727" s="33" t="s">
        <v>504</v>
      </c>
      <c r="Q7727" s="33" t="s">
        <v>29986</v>
      </c>
      <c r="R7727" s="39" t="s">
        <v>13360</v>
      </c>
      <c r="S7727" s="33" t="s">
        <v>509</v>
      </c>
      <c r="T7727" s="33" t="s">
        <v>21</v>
      </c>
      <c r="U7727" s="33" t="s">
        <v>26689</v>
      </c>
      <c r="AA7727" s="33" t="s">
        <v>42843</v>
      </c>
      <c r="AB7727" s="33">
        <v>703</v>
      </c>
      <c r="AC7727" s="103">
        <v>13250</v>
      </c>
    </row>
    <row r="7728" spans="1:64" ht="13" customHeight="1" x14ac:dyDescent="0.2">
      <c r="A7728" s="60" t="s">
        <v>42469</v>
      </c>
      <c r="B7728" s="87">
        <v>62</v>
      </c>
      <c r="C7728" s="10" t="s">
        <v>13</v>
      </c>
      <c r="D7728" s="10" t="s">
        <v>30</v>
      </c>
      <c r="E7728" s="10"/>
      <c r="F7728" s="94">
        <v>41499</v>
      </c>
      <c r="G7728" s="10" t="s">
        <v>42470</v>
      </c>
      <c r="H7728" s="10" t="s">
        <v>1209</v>
      </c>
      <c r="I7728" s="10" t="s">
        <v>191</v>
      </c>
      <c r="J7728" s="62">
        <v>80205</v>
      </c>
      <c r="K7728" s="10" t="s">
        <v>1209</v>
      </c>
      <c r="L7728" s="10" t="s">
        <v>1210</v>
      </c>
      <c r="M7728" s="1" t="s">
        <v>46036</v>
      </c>
      <c r="N7728" s="10" t="s">
        <v>20</v>
      </c>
      <c r="O7728" s="10" t="s">
        <v>42471</v>
      </c>
      <c r="P7728" s="10" t="s">
        <v>504</v>
      </c>
      <c r="Q7728" s="10" t="s">
        <v>29986</v>
      </c>
      <c r="R7728" s="59" t="s">
        <v>42472</v>
      </c>
      <c r="S7728" s="10" t="s">
        <v>509</v>
      </c>
      <c r="T7728" s="10" t="s">
        <v>21</v>
      </c>
      <c r="U7728" s="10" t="s">
        <v>26689</v>
      </c>
      <c r="V7728" s="10"/>
      <c r="W7728" s="10"/>
      <c r="X7728" s="63"/>
      <c r="Y7728" s="77"/>
      <c r="Z7728" s="51"/>
      <c r="AA7728" s="51" t="s">
        <v>42842</v>
      </c>
      <c r="AB7728" s="33">
        <v>704</v>
      </c>
      <c r="AC7728" s="104">
        <v>13243</v>
      </c>
      <c r="AG7728" s="51"/>
      <c r="AK7728" s="51"/>
      <c r="AL7728" s="51"/>
      <c r="AM7728" s="51"/>
      <c r="AN7728" s="51"/>
      <c r="AO7728" s="51"/>
      <c r="AP7728" s="51"/>
      <c r="AQ7728" s="51"/>
      <c r="AR7728" s="51"/>
      <c r="AS7728" s="51"/>
      <c r="AT7728" s="51"/>
      <c r="AU7728" s="51"/>
      <c r="AV7728" s="51"/>
      <c r="AW7728" s="51"/>
      <c r="AX7728" s="51"/>
      <c r="AY7728" s="51"/>
      <c r="AZ7728" s="51"/>
      <c r="BA7728" s="51"/>
      <c r="BB7728" s="51"/>
      <c r="BC7728" s="51"/>
      <c r="BD7728" s="51"/>
      <c r="BE7728" s="51"/>
      <c r="BF7728" s="51"/>
      <c r="BG7728" s="51"/>
      <c r="BH7728" s="51"/>
      <c r="BI7728" s="51"/>
      <c r="BJ7728" s="51"/>
      <c r="BK7728" s="51"/>
      <c r="BL7728" s="51"/>
    </row>
    <row r="7729" spans="1:29" ht="13" customHeight="1" x14ac:dyDescent="0.2">
      <c r="A7729" s="33" t="s">
        <v>13366</v>
      </c>
      <c r="B7729" s="33">
        <v>35</v>
      </c>
      <c r="C7729" s="33" t="s">
        <v>13</v>
      </c>
      <c r="D7729" s="33" t="s">
        <v>41</v>
      </c>
      <c r="E7729" s="33" t="s">
        <v>13367</v>
      </c>
      <c r="F7729" s="94">
        <v>41499</v>
      </c>
      <c r="G7729" s="33" t="s">
        <v>13368</v>
      </c>
      <c r="H7729" s="33" t="s">
        <v>13369</v>
      </c>
      <c r="I7729" s="33" t="s">
        <v>465</v>
      </c>
      <c r="J7729" s="62" t="s">
        <v>13370</v>
      </c>
      <c r="K7729" s="33" t="s">
        <v>13371</v>
      </c>
      <c r="L7729" s="33" t="s">
        <v>13372</v>
      </c>
      <c r="M7729" s="1" t="s">
        <v>48727</v>
      </c>
      <c r="N7729" s="33" t="s">
        <v>20</v>
      </c>
      <c r="O7729" s="33" t="s">
        <v>13373</v>
      </c>
      <c r="P7729" s="33" t="s">
        <v>504</v>
      </c>
      <c r="Q7729" s="33" t="s">
        <v>29986</v>
      </c>
      <c r="R7729" s="39" t="s">
        <v>13374</v>
      </c>
      <c r="S7729" s="33" t="s">
        <v>93</v>
      </c>
      <c r="T7729" s="33" t="s">
        <v>45897</v>
      </c>
      <c r="U7729" s="51" t="s">
        <v>49804</v>
      </c>
      <c r="AA7729" s="33" t="s">
        <v>42844</v>
      </c>
      <c r="AB7729" s="33">
        <v>706</v>
      </c>
      <c r="AC7729" s="103">
        <v>13249</v>
      </c>
    </row>
    <row r="7730" spans="1:29" ht="13" customHeight="1" x14ac:dyDescent="0.2">
      <c r="A7730" s="33" t="s">
        <v>13383</v>
      </c>
      <c r="B7730" s="33">
        <v>59</v>
      </c>
      <c r="C7730" s="33" t="s">
        <v>13</v>
      </c>
      <c r="D7730" s="33" t="s">
        <v>30</v>
      </c>
      <c r="E7730" s="33" t="s">
        <v>13384</v>
      </c>
      <c r="F7730" s="94">
        <v>41499</v>
      </c>
      <c r="G7730" s="33" t="s">
        <v>13385</v>
      </c>
      <c r="H7730" s="33" t="s">
        <v>501</v>
      </c>
      <c r="I7730" s="33" t="s">
        <v>62</v>
      </c>
      <c r="J7730" s="62" t="s">
        <v>13386</v>
      </c>
      <c r="K7730" s="33" t="s">
        <v>502</v>
      </c>
      <c r="L7730" s="33" t="s">
        <v>565</v>
      </c>
      <c r="M7730" s="1" t="s">
        <v>48728</v>
      </c>
      <c r="N7730" s="33" t="s">
        <v>362</v>
      </c>
      <c r="O7730" s="33" t="s">
        <v>13387</v>
      </c>
      <c r="P7730" s="33" t="s">
        <v>947</v>
      </c>
      <c r="Q7730" s="33" t="s">
        <v>29986</v>
      </c>
      <c r="R7730" s="39" t="s">
        <v>13388</v>
      </c>
      <c r="S7730" s="33" t="s">
        <v>509</v>
      </c>
      <c r="T7730" s="33" t="s">
        <v>45897</v>
      </c>
      <c r="U7730" s="51" t="s">
        <v>49804</v>
      </c>
      <c r="AA7730" s="33" t="s">
        <v>42844</v>
      </c>
      <c r="AB7730" s="33">
        <v>707</v>
      </c>
      <c r="AC7730" s="103">
        <v>13247</v>
      </c>
    </row>
    <row r="7731" spans="1:29" ht="13" customHeight="1" x14ac:dyDescent="0.2">
      <c r="A7731" s="1" t="s">
        <v>13376</v>
      </c>
      <c r="B7731" s="33">
        <v>33</v>
      </c>
      <c r="C7731" s="33" t="s">
        <v>13</v>
      </c>
      <c r="D7731" s="1" t="s">
        <v>23</v>
      </c>
      <c r="F7731" s="94">
        <v>41499</v>
      </c>
      <c r="G7731" s="33" t="s">
        <v>13377</v>
      </c>
      <c r="H7731" s="33" t="s">
        <v>13378</v>
      </c>
      <c r="I7731" s="33" t="s">
        <v>618</v>
      </c>
      <c r="J7731" s="62" t="s">
        <v>13379</v>
      </c>
      <c r="K7731" s="33" t="s">
        <v>13380</v>
      </c>
      <c r="L7731" s="33" t="s">
        <v>13381</v>
      </c>
      <c r="M7731" s="1" t="s">
        <v>48729</v>
      </c>
      <c r="N7731" s="33" t="s">
        <v>362</v>
      </c>
      <c r="O7731" s="33" t="s">
        <v>13382</v>
      </c>
      <c r="P7731" s="33" t="s">
        <v>947</v>
      </c>
      <c r="Q7731" s="33" t="s">
        <v>29986</v>
      </c>
      <c r="R7731" s="39" t="str">
        <f>HYPERLINK("http://blog.gulflive.com/mississippi-press-news/2013/10/gloster_police_offer_reinstate.html","http://blog.gulflive.com/mississippi-press-news/2013/10/gloster_police_offer_reinstate.html")</f>
        <v>http://blog.gulflive.com/mississippi-press-news/2013/10/gloster_police_offer_reinstate.html</v>
      </c>
      <c r="S7731" s="33" t="s">
        <v>93</v>
      </c>
      <c r="T7731" s="33" t="s">
        <v>28</v>
      </c>
      <c r="U7731" s="33" t="s">
        <v>26487</v>
      </c>
      <c r="AA7731" s="33" t="s">
        <v>42843</v>
      </c>
      <c r="AB7731" s="33">
        <v>708</v>
      </c>
      <c r="AC7731" s="103">
        <v>13245</v>
      </c>
    </row>
    <row r="7732" spans="1:29" ht="13" customHeight="1" x14ac:dyDescent="0.2">
      <c r="A7732" s="33" t="s">
        <v>13361</v>
      </c>
      <c r="B7732" s="33">
        <v>23</v>
      </c>
      <c r="C7732" s="33" t="s">
        <v>13</v>
      </c>
      <c r="D7732" s="33" t="s">
        <v>78</v>
      </c>
      <c r="F7732" s="94">
        <v>41499</v>
      </c>
      <c r="G7732" s="33" t="s">
        <v>13362</v>
      </c>
      <c r="H7732" s="33" t="s">
        <v>1483</v>
      </c>
      <c r="I7732" s="33" t="s">
        <v>45</v>
      </c>
      <c r="J7732" s="62" t="s">
        <v>13363</v>
      </c>
      <c r="K7732" s="33" t="s">
        <v>1483</v>
      </c>
      <c r="L7732" s="33" t="s">
        <v>211</v>
      </c>
      <c r="M7732" s="1" t="s">
        <v>46017</v>
      </c>
      <c r="N7732" s="33" t="s">
        <v>20</v>
      </c>
      <c r="O7732" s="33" t="s">
        <v>13364</v>
      </c>
      <c r="P7732" s="33" t="s">
        <v>22</v>
      </c>
      <c r="Q7732" s="33" t="s">
        <v>29986</v>
      </c>
      <c r="R7732" s="39" t="s">
        <v>13365</v>
      </c>
      <c r="S7732" s="33" t="s">
        <v>93</v>
      </c>
      <c r="T7732" s="33" t="s">
        <v>350</v>
      </c>
      <c r="U7732" s="33" t="s">
        <v>42859</v>
      </c>
      <c r="AA7732" s="33" t="s">
        <v>42842</v>
      </c>
      <c r="AB7732" s="33">
        <v>709</v>
      </c>
      <c r="AC7732" s="103">
        <v>13248</v>
      </c>
    </row>
    <row r="7733" spans="1:29" ht="13" customHeight="1" x14ac:dyDescent="0.2">
      <c r="A7733" s="33" t="s">
        <v>13389</v>
      </c>
      <c r="B7733" s="33">
        <v>31</v>
      </c>
      <c r="C7733" s="33" t="s">
        <v>13</v>
      </c>
      <c r="D7733" s="33" t="s">
        <v>78</v>
      </c>
      <c r="E7733" s="33" t="s">
        <v>13390</v>
      </c>
      <c r="F7733" s="94">
        <v>41498</v>
      </c>
      <c r="G7733" s="33" t="s">
        <v>13391</v>
      </c>
      <c r="H7733" s="33" t="s">
        <v>1129</v>
      </c>
      <c r="I7733" s="33" t="s">
        <v>281</v>
      </c>
      <c r="J7733" s="62" t="s">
        <v>13392</v>
      </c>
      <c r="K7733" s="33" t="s">
        <v>1130</v>
      </c>
      <c r="L7733" s="33" t="s">
        <v>1131</v>
      </c>
      <c r="M7733" s="1" t="s">
        <v>46009</v>
      </c>
      <c r="N7733" s="33" t="s">
        <v>20</v>
      </c>
      <c r="O7733" s="33" t="s">
        <v>13393</v>
      </c>
      <c r="P7733" s="33" t="s">
        <v>947</v>
      </c>
      <c r="Q7733" s="33" t="s">
        <v>29986</v>
      </c>
      <c r="R7733" s="39" t="s">
        <v>13394</v>
      </c>
      <c r="S7733" s="33" t="s">
        <v>22</v>
      </c>
      <c r="T7733" s="33" t="s">
        <v>21</v>
      </c>
      <c r="U7733" s="33" t="s">
        <v>26689</v>
      </c>
      <c r="AA7733" s="33" t="s">
        <v>42842</v>
      </c>
      <c r="AB7733" s="33">
        <v>701</v>
      </c>
      <c r="AC7733" s="103">
        <v>13241</v>
      </c>
    </row>
    <row r="7734" spans="1:29" ht="13" customHeight="1" x14ac:dyDescent="0.2">
      <c r="A7734" s="1" t="s">
        <v>13395</v>
      </c>
      <c r="B7734" s="33">
        <v>44</v>
      </c>
      <c r="C7734" s="33" t="s">
        <v>102</v>
      </c>
      <c r="D7734" s="1" t="s">
        <v>23</v>
      </c>
      <c r="F7734" s="94">
        <v>41498</v>
      </c>
      <c r="G7734" s="33" t="s">
        <v>13396</v>
      </c>
      <c r="H7734" s="33" t="s">
        <v>5873</v>
      </c>
      <c r="I7734" s="33" t="s">
        <v>55</v>
      </c>
      <c r="J7734" s="62" t="s">
        <v>13397</v>
      </c>
      <c r="K7734" s="33" t="s">
        <v>1049</v>
      </c>
      <c r="L7734" s="33" t="s">
        <v>4032</v>
      </c>
      <c r="M7734" s="1" t="s">
        <v>46098</v>
      </c>
      <c r="N7734" s="33" t="s">
        <v>20</v>
      </c>
      <c r="O7734" s="33" t="s">
        <v>13398</v>
      </c>
      <c r="P7734" s="33" t="s">
        <v>947</v>
      </c>
      <c r="Q7734" s="33" t="s">
        <v>29986</v>
      </c>
      <c r="R7734" s="39" t="s">
        <v>13399</v>
      </c>
      <c r="S7734" s="33" t="s">
        <v>22</v>
      </c>
      <c r="T7734" s="33" t="s">
        <v>21</v>
      </c>
      <c r="U7734" s="33" t="s">
        <v>26689</v>
      </c>
      <c r="AA7734" s="33" t="s">
        <v>42842</v>
      </c>
      <c r="AB7734" s="33">
        <v>700</v>
      </c>
      <c r="AC7734" s="103">
        <v>13242</v>
      </c>
    </row>
    <row r="7735" spans="1:29" ht="13" customHeight="1" x14ac:dyDescent="0.2">
      <c r="A7735" s="33" t="s">
        <v>13400</v>
      </c>
      <c r="B7735" s="33">
        <v>46</v>
      </c>
      <c r="C7735" s="33" t="s">
        <v>13</v>
      </c>
      <c r="D7735" s="33" t="s">
        <v>30</v>
      </c>
      <c r="E7735" s="33" t="s">
        <v>13401</v>
      </c>
      <c r="F7735" s="94">
        <v>41498</v>
      </c>
      <c r="G7735" s="33" t="s">
        <v>13402</v>
      </c>
      <c r="H7735" s="33" t="s">
        <v>13403</v>
      </c>
      <c r="I7735" s="33" t="s">
        <v>373</v>
      </c>
      <c r="J7735" s="62" t="s">
        <v>13404</v>
      </c>
      <c r="K7735" s="33" t="s">
        <v>1393</v>
      </c>
      <c r="L7735" s="33" t="s">
        <v>13405</v>
      </c>
      <c r="M7735" s="1" t="s">
        <v>48730</v>
      </c>
      <c r="N7735" s="33" t="s">
        <v>20</v>
      </c>
      <c r="O7735" s="33" t="s">
        <v>13406</v>
      </c>
      <c r="P7735" s="33" t="s">
        <v>31864</v>
      </c>
      <c r="Q7735" s="33" t="s">
        <v>29986</v>
      </c>
      <c r="R7735" s="39" t="s">
        <v>13407</v>
      </c>
      <c r="S7735" s="33" t="s">
        <v>22</v>
      </c>
      <c r="T7735" s="33" t="s">
        <v>45897</v>
      </c>
      <c r="U7735" s="33" t="s">
        <v>39851</v>
      </c>
      <c r="AA7735" s="33" t="s">
        <v>42844</v>
      </c>
      <c r="AB7735" s="33">
        <v>702</v>
      </c>
      <c r="AC7735" s="103">
        <v>13240</v>
      </c>
    </row>
    <row r="7736" spans="1:29" ht="13" customHeight="1" x14ac:dyDescent="0.2">
      <c r="A7736" s="33" t="s">
        <v>13408</v>
      </c>
      <c r="B7736" s="33">
        <v>44</v>
      </c>
      <c r="C7736" s="33" t="s">
        <v>13</v>
      </c>
      <c r="D7736" s="33" t="s">
        <v>78</v>
      </c>
      <c r="E7736" s="33" t="s">
        <v>13409</v>
      </c>
      <c r="F7736" s="94">
        <v>41497</v>
      </c>
      <c r="G7736" s="33" t="s">
        <v>13410</v>
      </c>
      <c r="H7736" s="33" t="s">
        <v>13411</v>
      </c>
      <c r="I7736" s="33" t="s">
        <v>37</v>
      </c>
      <c r="J7736" s="62" t="s">
        <v>13412</v>
      </c>
      <c r="K7736" s="33" t="s">
        <v>2622</v>
      </c>
      <c r="L7736" s="33" t="s">
        <v>9264</v>
      </c>
      <c r="M7736" s="1" t="s">
        <v>48731</v>
      </c>
      <c r="N7736" s="33" t="s">
        <v>20</v>
      </c>
      <c r="O7736" s="33" t="s">
        <v>13413</v>
      </c>
      <c r="P7736" s="33" t="s">
        <v>504</v>
      </c>
      <c r="Q7736" s="33" t="s">
        <v>29986</v>
      </c>
      <c r="R7736" s="39" t="s">
        <v>13414</v>
      </c>
      <c r="S7736" s="33" t="s">
        <v>93</v>
      </c>
      <c r="T7736" s="33" t="s">
        <v>21</v>
      </c>
      <c r="U7736" s="33" t="s">
        <v>26689</v>
      </c>
      <c r="AA7736" s="33" t="s">
        <v>42843</v>
      </c>
      <c r="AB7736" s="33">
        <v>698</v>
      </c>
      <c r="AC7736" s="103">
        <v>13231</v>
      </c>
    </row>
    <row r="7737" spans="1:29" ht="13" customHeight="1" x14ac:dyDescent="0.2">
      <c r="A7737" s="33" t="s">
        <v>13415</v>
      </c>
      <c r="B7737" s="33">
        <v>23</v>
      </c>
      <c r="C7737" s="33" t="s">
        <v>13</v>
      </c>
      <c r="D7737" s="33" t="s">
        <v>78</v>
      </c>
      <c r="F7737" s="94">
        <v>41497</v>
      </c>
      <c r="G7737" s="33" t="s">
        <v>13416</v>
      </c>
      <c r="H7737" s="33" t="s">
        <v>3833</v>
      </c>
      <c r="I7737" s="33" t="s">
        <v>39</v>
      </c>
      <c r="J7737" s="62" t="s">
        <v>13417</v>
      </c>
      <c r="K7737" s="33" t="s">
        <v>8077</v>
      </c>
      <c r="L7737" s="33" t="s">
        <v>14789</v>
      </c>
      <c r="M7737" s="1" t="s">
        <v>47554</v>
      </c>
      <c r="N7737" s="33" t="s">
        <v>20</v>
      </c>
      <c r="O7737" s="33" t="s">
        <v>13418</v>
      </c>
      <c r="P7737" s="33" t="s">
        <v>947</v>
      </c>
      <c r="Q7737" s="33" t="s">
        <v>29986</v>
      </c>
      <c r="R7737" s="39" t="s">
        <v>13419</v>
      </c>
      <c r="S7737" s="33" t="s">
        <v>93</v>
      </c>
      <c r="T7737" s="33" t="s">
        <v>28</v>
      </c>
      <c r="U7737" s="33" t="s">
        <v>26487</v>
      </c>
      <c r="AA7737" s="33" t="s">
        <v>42842</v>
      </c>
      <c r="AB7737" s="33">
        <v>699</v>
      </c>
      <c r="AC7737" s="103">
        <v>13232</v>
      </c>
    </row>
    <row r="7738" spans="1:29" ht="13" customHeight="1" x14ac:dyDescent="0.2">
      <c r="A7738" s="33" t="s">
        <v>13428</v>
      </c>
      <c r="B7738" s="33">
        <v>31</v>
      </c>
      <c r="C7738" s="33" t="s">
        <v>13</v>
      </c>
      <c r="D7738" s="33" t="s">
        <v>30</v>
      </c>
      <c r="E7738" s="33" t="s">
        <v>13429</v>
      </c>
      <c r="F7738" s="94">
        <v>41496</v>
      </c>
      <c r="G7738" s="33" t="s">
        <v>13430</v>
      </c>
      <c r="H7738" s="33" t="s">
        <v>3027</v>
      </c>
      <c r="I7738" s="33" t="s">
        <v>87</v>
      </c>
      <c r="J7738" s="62" t="s">
        <v>13431</v>
      </c>
      <c r="K7738" s="33" t="s">
        <v>2526</v>
      </c>
      <c r="L7738" s="33" t="s">
        <v>13432</v>
      </c>
      <c r="M7738" s="1" t="s">
        <v>48732</v>
      </c>
      <c r="N7738" s="33" t="s">
        <v>20</v>
      </c>
      <c r="O7738" s="33" t="s">
        <v>13433</v>
      </c>
      <c r="P7738" s="33" t="s">
        <v>504</v>
      </c>
      <c r="Q7738" s="33" t="s">
        <v>29986</v>
      </c>
      <c r="R7738" s="39" t="s">
        <v>13434</v>
      </c>
      <c r="S7738" s="33" t="s">
        <v>93</v>
      </c>
      <c r="T7738" s="33" t="s">
        <v>21</v>
      </c>
      <c r="U7738" s="33" t="s">
        <v>26689</v>
      </c>
      <c r="AA7738" s="33" t="s">
        <v>42843</v>
      </c>
      <c r="AB7738" s="33">
        <v>697</v>
      </c>
      <c r="AC7738" s="103">
        <v>13229</v>
      </c>
    </row>
    <row r="7739" spans="1:29" ht="13" customHeight="1" x14ac:dyDescent="0.2">
      <c r="A7739" s="33" t="s">
        <v>13420</v>
      </c>
      <c r="B7739" s="91">
        <v>40</v>
      </c>
      <c r="C7739" s="33" t="s">
        <v>13</v>
      </c>
      <c r="D7739" s="33" t="s">
        <v>30</v>
      </c>
      <c r="E7739" s="33" t="s">
        <v>13421</v>
      </c>
      <c r="F7739" s="94">
        <v>41496</v>
      </c>
      <c r="G7739" s="33" t="s">
        <v>13422</v>
      </c>
      <c r="H7739" s="33" t="s">
        <v>13423</v>
      </c>
      <c r="I7739" s="33" t="s">
        <v>732</v>
      </c>
      <c r="J7739" s="62" t="s">
        <v>13424</v>
      </c>
      <c r="K7739" s="33" t="s">
        <v>13425</v>
      </c>
      <c r="L7739" s="33" t="s">
        <v>13426</v>
      </c>
      <c r="M7739" s="1" t="s">
        <v>47960</v>
      </c>
      <c r="N7739" s="33" t="s">
        <v>20</v>
      </c>
      <c r="O7739" s="33" t="s">
        <v>13427</v>
      </c>
      <c r="P7739" s="33" t="s">
        <v>22</v>
      </c>
      <c r="Q7739" s="33" t="s">
        <v>29986</v>
      </c>
      <c r="R7739" s="39" t="str">
        <f>HYPERLINK("http://www.huffingtonpost.com/2013/08/08/james-lee-dimaggio_n_3724734.html","http://www.huffingtonpost.com/2013/08/08/james-lee-dimaggio_n_3724734.html")</f>
        <v>http://www.huffingtonpost.com/2013/08/08/james-lee-dimaggio_n_3724734.html</v>
      </c>
      <c r="S7739" s="33" t="s">
        <v>93</v>
      </c>
      <c r="T7739" s="33" t="s">
        <v>21</v>
      </c>
      <c r="U7739" s="33" t="s">
        <v>26689</v>
      </c>
      <c r="AA7739" s="33" t="s">
        <v>42843</v>
      </c>
      <c r="AB7739" s="33">
        <v>696</v>
      </c>
      <c r="AC7739" s="103">
        <v>13230</v>
      </c>
    </row>
    <row r="7740" spans="1:29" ht="13" customHeight="1" x14ac:dyDescent="0.2">
      <c r="A7740" s="33" t="s">
        <v>13435</v>
      </c>
      <c r="B7740" s="33">
        <v>21</v>
      </c>
      <c r="C7740" s="33" t="s">
        <v>13</v>
      </c>
      <c r="D7740" s="33" t="s">
        <v>30</v>
      </c>
      <c r="E7740" s="33" t="s">
        <v>13436</v>
      </c>
      <c r="F7740" s="94">
        <v>41495</v>
      </c>
      <c r="G7740" s="33" t="s">
        <v>13437</v>
      </c>
      <c r="H7740" s="33" t="s">
        <v>196</v>
      </c>
      <c r="I7740" s="33" t="s">
        <v>197</v>
      </c>
      <c r="J7740" s="62" t="s">
        <v>10263</v>
      </c>
      <c r="K7740" s="33" t="s">
        <v>389</v>
      </c>
      <c r="L7740" s="33" t="s">
        <v>198</v>
      </c>
      <c r="M7740" s="1" t="s">
        <v>46034</v>
      </c>
      <c r="N7740" s="33" t="s">
        <v>20</v>
      </c>
      <c r="O7740" s="33" t="s">
        <v>13438</v>
      </c>
      <c r="P7740" s="33" t="s">
        <v>947</v>
      </c>
      <c r="Q7740" s="33" t="s">
        <v>29986</v>
      </c>
      <c r="R7740" s="39" t="s">
        <v>13439</v>
      </c>
      <c r="S7740" s="33" t="s">
        <v>93</v>
      </c>
      <c r="T7740" s="33" t="s">
        <v>21</v>
      </c>
      <c r="U7740" s="33" t="s">
        <v>26689</v>
      </c>
      <c r="AA7740" s="33" t="s">
        <v>42842</v>
      </c>
      <c r="AB7740" s="33">
        <v>693</v>
      </c>
      <c r="AC7740" s="103">
        <v>13227</v>
      </c>
    </row>
    <row r="7741" spans="1:29" ht="13" customHeight="1" x14ac:dyDescent="0.2">
      <c r="A7741" s="33" t="s">
        <v>13440</v>
      </c>
      <c r="B7741" s="33">
        <v>31</v>
      </c>
      <c r="C7741" s="33" t="s">
        <v>13</v>
      </c>
      <c r="D7741" s="33" t="s">
        <v>30</v>
      </c>
      <c r="E7741" s="33" t="s">
        <v>13441</v>
      </c>
      <c r="F7741" s="94">
        <v>41495</v>
      </c>
      <c r="G7741" s="33" t="s">
        <v>13442</v>
      </c>
      <c r="H7741" s="33" t="s">
        <v>1928</v>
      </c>
      <c r="I7741" s="33" t="s">
        <v>224</v>
      </c>
      <c r="J7741" s="62" t="s">
        <v>13443</v>
      </c>
      <c r="K7741" s="33" t="s">
        <v>13444</v>
      </c>
      <c r="L7741" s="33" t="s">
        <v>13445</v>
      </c>
      <c r="M7741" s="1" t="s">
        <v>48733</v>
      </c>
      <c r="N7741" s="33" t="s">
        <v>20</v>
      </c>
      <c r="O7741" s="33" t="s">
        <v>13446</v>
      </c>
      <c r="P7741" s="33" t="s">
        <v>947</v>
      </c>
      <c r="Q7741" s="33" t="s">
        <v>29986</v>
      </c>
      <c r="R7741" s="39" t="str">
        <f>HYPERLINK("http://hamptonroads.com/2013/08/man-killed-deputyinvolved-isle-wight-shooting","http://hamptonroads.com/2013/08/man-killed-deputyinvolved-isle-wight-shooting")</f>
        <v>http://hamptonroads.com/2013/08/man-killed-deputyinvolved-isle-wight-shooting</v>
      </c>
      <c r="S7741" s="33" t="s">
        <v>93</v>
      </c>
      <c r="T7741" s="33" t="s">
        <v>21</v>
      </c>
      <c r="U7741" s="33" t="s">
        <v>26682</v>
      </c>
      <c r="AA7741" s="33" t="s">
        <v>42844</v>
      </c>
      <c r="AB7741" s="33">
        <v>695</v>
      </c>
      <c r="AC7741" s="103">
        <v>13226</v>
      </c>
    </row>
    <row r="7742" spans="1:29" ht="13" customHeight="1" x14ac:dyDescent="0.2">
      <c r="A7742" s="33" t="s">
        <v>13447</v>
      </c>
      <c r="B7742" s="33">
        <v>62</v>
      </c>
      <c r="C7742" s="33" t="s">
        <v>13</v>
      </c>
      <c r="D7742" s="33" t="s">
        <v>30</v>
      </c>
      <c r="E7742" s="33" t="s">
        <v>13448</v>
      </c>
      <c r="F7742" s="94">
        <v>41495</v>
      </c>
      <c r="G7742" s="33" t="s">
        <v>13449</v>
      </c>
      <c r="H7742" s="33" t="s">
        <v>8933</v>
      </c>
      <c r="I7742" s="33" t="s">
        <v>55</v>
      </c>
      <c r="J7742" s="62" t="s">
        <v>13450</v>
      </c>
      <c r="K7742" s="33" t="s">
        <v>4003</v>
      </c>
      <c r="L7742" s="33" t="s">
        <v>4941</v>
      </c>
      <c r="M7742" s="1" t="s">
        <v>45910</v>
      </c>
      <c r="N7742" s="33" t="s">
        <v>20</v>
      </c>
      <c r="O7742" s="33" t="s">
        <v>13451</v>
      </c>
      <c r="P7742" s="33" t="s">
        <v>504</v>
      </c>
      <c r="Q7742" s="33" t="s">
        <v>29986</v>
      </c>
      <c r="R7742" s="39" t="s">
        <v>13452</v>
      </c>
      <c r="S7742" s="33" t="s">
        <v>93</v>
      </c>
      <c r="T7742" s="33" t="s">
        <v>21</v>
      </c>
      <c r="U7742" s="33" t="s">
        <v>26689</v>
      </c>
      <c r="AA7742" s="33" t="s">
        <v>42844</v>
      </c>
      <c r="AB7742" s="33">
        <v>694</v>
      </c>
      <c r="AC7742" s="103">
        <v>13225</v>
      </c>
    </row>
    <row r="7743" spans="1:29" ht="13" customHeight="1" x14ac:dyDescent="0.2">
      <c r="A7743" s="33" t="s">
        <v>13462</v>
      </c>
      <c r="B7743" s="33">
        <v>68</v>
      </c>
      <c r="C7743" s="33" t="s">
        <v>13</v>
      </c>
      <c r="D7743" s="33" t="s">
        <v>30</v>
      </c>
      <c r="F7743" s="94">
        <v>41494</v>
      </c>
      <c r="G7743" s="33" t="s">
        <v>13463</v>
      </c>
      <c r="H7743" s="33" t="s">
        <v>713</v>
      </c>
      <c r="I7743" s="33" t="s">
        <v>38</v>
      </c>
      <c r="J7743" s="62" t="s">
        <v>8503</v>
      </c>
      <c r="K7743" s="33" t="s">
        <v>558</v>
      </c>
      <c r="L7743" s="33" t="s">
        <v>714</v>
      </c>
      <c r="M7743" s="1" t="s">
        <v>47400</v>
      </c>
      <c r="N7743" s="33" t="s">
        <v>20</v>
      </c>
      <c r="O7743" s="33" t="s">
        <v>13464</v>
      </c>
      <c r="P7743" s="33" t="s">
        <v>504</v>
      </c>
      <c r="Q7743" s="33" t="s">
        <v>29986</v>
      </c>
      <c r="R7743" s="39" t="s">
        <v>13465</v>
      </c>
      <c r="S7743" s="33" t="s">
        <v>93</v>
      </c>
      <c r="T7743" s="33" t="s">
        <v>21</v>
      </c>
      <c r="U7743" s="33" t="s">
        <v>26682</v>
      </c>
      <c r="AA7743" s="33" t="s">
        <v>42844</v>
      </c>
      <c r="AB7743" s="33">
        <v>689</v>
      </c>
      <c r="AC7743" s="103">
        <v>13221</v>
      </c>
    </row>
    <row r="7744" spans="1:29" ht="13" customHeight="1" x14ac:dyDescent="0.2">
      <c r="A7744" s="33" t="s">
        <v>13458</v>
      </c>
      <c r="B7744" s="33">
        <v>22</v>
      </c>
      <c r="C7744" s="33" t="s">
        <v>13</v>
      </c>
      <c r="D7744" s="33" t="s">
        <v>78</v>
      </c>
      <c r="E7744" s="33" t="s">
        <v>13459</v>
      </c>
      <c r="F7744" s="94">
        <v>41494</v>
      </c>
      <c r="G7744" s="33" t="s">
        <v>13460</v>
      </c>
      <c r="H7744" s="33" t="s">
        <v>196</v>
      </c>
      <c r="I7744" s="33" t="s">
        <v>197</v>
      </c>
      <c r="J7744" s="62" t="s">
        <v>1507</v>
      </c>
      <c r="K7744" s="33" t="s">
        <v>389</v>
      </c>
      <c r="L7744" s="33" t="s">
        <v>198</v>
      </c>
      <c r="M7744" s="1" t="s">
        <v>46034</v>
      </c>
      <c r="N7744" s="33" t="s">
        <v>362</v>
      </c>
      <c r="O7744" s="33" t="s">
        <v>13461</v>
      </c>
      <c r="P7744" s="33" t="s">
        <v>947</v>
      </c>
      <c r="Q7744" s="33" t="s">
        <v>29986</v>
      </c>
      <c r="R7744" s="39" t="str">
        <f>HYPERLINK("http://www.theindychannel.com/news/local-news/impd-suspect-dies-while-being-arrested","http://www.theindychannel.com/news/local-news/impd-suspect-dies-while-being-arrested")</f>
        <v>http://www.theindychannel.com/news/local-news/impd-suspect-dies-while-being-arrested</v>
      </c>
      <c r="S7744" s="33" t="s">
        <v>93</v>
      </c>
      <c r="T7744" s="33" t="s">
        <v>45897</v>
      </c>
      <c r="U7744" s="51" t="s">
        <v>49804</v>
      </c>
      <c r="AA7744" s="33" t="s">
        <v>42842</v>
      </c>
      <c r="AB7744" s="33">
        <v>692</v>
      </c>
      <c r="AC7744" s="103">
        <v>13220</v>
      </c>
    </row>
    <row r="7745" spans="1:64" ht="13" customHeight="1" x14ac:dyDescent="0.2">
      <c r="A7745" s="33" t="s">
        <v>13453</v>
      </c>
      <c r="B7745" s="33">
        <v>23</v>
      </c>
      <c r="C7745" s="33" t="s">
        <v>13</v>
      </c>
      <c r="D7745" s="33" t="s">
        <v>78</v>
      </c>
      <c r="E7745" s="33" t="s">
        <v>13454</v>
      </c>
      <c r="F7745" s="94">
        <v>41494</v>
      </c>
      <c r="G7745" s="33" t="s">
        <v>13455</v>
      </c>
      <c r="H7745" s="33" t="s">
        <v>6913</v>
      </c>
      <c r="I7745" s="33" t="s">
        <v>197</v>
      </c>
      <c r="J7745" s="62" t="s">
        <v>13456</v>
      </c>
      <c r="K7745" s="33" t="s">
        <v>1176</v>
      </c>
      <c r="L7745" s="33" t="s">
        <v>10578</v>
      </c>
      <c r="M7745" s="1" t="s">
        <v>48929</v>
      </c>
      <c r="N7745" s="33" t="s">
        <v>20</v>
      </c>
      <c r="O7745" s="33" t="s">
        <v>13457</v>
      </c>
      <c r="P7745" s="33" t="s">
        <v>27419</v>
      </c>
      <c r="Q7745" s="33" t="s">
        <v>18954</v>
      </c>
      <c r="R7745" s="39" t="s">
        <v>19006</v>
      </c>
      <c r="S7745" s="33" t="s">
        <v>93</v>
      </c>
      <c r="T7745" s="33" t="s">
        <v>45897</v>
      </c>
      <c r="U7745" s="51" t="s">
        <v>49804</v>
      </c>
      <c r="Z7745" s="33" t="s">
        <v>42353</v>
      </c>
      <c r="AA7745" s="33" t="s">
        <v>42844</v>
      </c>
      <c r="AB7745" s="33">
        <v>690</v>
      </c>
      <c r="AC7745" s="103">
        <v>13219</v>
      </c>
    </row>
    <row r="7746" spans="1:64" ht="13" customHeight="1" x14ac:dyDescent="0.2">
      <c r="A7746" s="33" t="s">
        <v>13466</v>
      </c>
      <c r="B7746" s="33">
        <v>44</v>
      </c>
      <c r="C7746" s="33" t="s">
        <v>13</v>
      </c>
      <c r="D7746" s="33" t="s">
        <v>30</v>
      </c>
      <c r="E7746" s="33" t="s">
        <v>13467</v>
      </c>
      <c r="F7746" s="94">
        <v>41494</v>
      </c>
      <c r="G7746" s="33" t="s">
        <v>13468</v>
      </c>
      <c r="H7746" s="33" t="s">
        <v>398</v>
      </c>
      <c r="I7746" s="33" t="s">
        <v>399</v>
      </c>
      <c r="J7746" s="62">
        <v>64105</v>
      </c>
      <c r="K7746" s="33" t="s">
        <v>401</v>
      </c>
      <c r="L7746" s="33" t="s">
        <v>42343</v>
      </c>
      <c r="M7746" s="1" t="s">
        <v>45936</v>
      </c>
      <c r="N7746" s="33" t="s">
        <v>20</v>
      </c>
      <c r="O7746" s="33" t="s">
        <v>13469</v>
      </c>
      <c r="P7746" s="33" t="s">
        <v>22</v>
      </c>
      <c r="Q7746" s="33" t="s">
        <v>29986</v>
      </c>
      <c r="R7746" s="39" t="s">
        <v>19007</v>
      </c>
      <c r="S7746" s="33" t="s">
        <v>93</v>
      </c>
      <c r="T7746" s="33" t="s">
        <v>45897</v>
      </c>
      <c r="U7746" s="51" t="s">
        <v>49804</v>
      </c>
      <c r="AA7746" s="33" t="s">
        <v>42842</v>
      </c>
      <c r="AB7746" s="33">
        <v>691</v>
      </c>
      <c r="AC7746" s="103">
        <v>13222</v>
      </c>
    </row>
    <row r="7747" spans="1:64" ht="13" customHeight="1" x14ac:dyDescent="0.2">
      <c r="A7747" s="33" t="s">
        <v>13470</v>
      </c>
      <c r="B7747" s="33">
        <v>21</v>
      </c>
      <c r="C7747" s="33" t="s">
        <v>13</v>
      </c>
      <c r="D7747" s="33" t="s">
        <v>78</v>
      </c>
      <c r="F7747" s="94">
        <v>41493</v>
      </c>
      <c r="G7747" s="33" t="s">
        <v>13471</v>
      </c>
      <c r="H7747" s="33" t="s">
        <v>1582</v>
      </c>
      <c r="I7747" s="33" t="s">
        <v>39</v>
      </c>
      <c r="J7747" s="62" t="s">
        <v>11500</v>
      </c>
      <c r="K7747" s="33" t="s">
        <v>1584</v>
      </c>
      <c r="L7747" s="33" t="s">
        <v>2967</v>
      </c>
      <c r="M7747" s="1" t="s">
        <v>46256</v>
      </c>
      <c r="N7747" s="33" t="s">
        <v>20</v>
      </c>
      <c r="O7747" s="33" t="s">
        <v>13472</v>
      </c>
      <c r="P7747" s="33" t="s">
        <v>22</v>
      </c>
      <c r="Q7747" s="33" t="s">
        <v>29986</v>
      </c>
      <c r="R7747" s="39" t="s">
        <v>13473</v>
      </c>
      <c r="S7747" s="33" t="s">
        <v>93</v>
      </c>
      <c r="T7747" s="33" t="s">
        <v>21</v>
      </c>
      <c r="U7747" s="33" t="s">
        <v>26689</v>
      </c>
      <c r="V7747" s="33" t="s">
        <v>26484</v>
      </c>
      <c r="W7747" s="33" t="s">
        <v>26485</v>
      </c>
      <c r="AA7747" s="33" t="s">
        <v>42842</v>
      </c>
      <c r="AB7747" s="33">
        <v>688</v>
      </c>
      <c r="AC7747" s="103">
        <v>13217</v>
      </c>
    </row>
    <row r="7748" spans="1:64" ht="13" customHeight="1" x14ac:dyDescent="0.2">
      <c r="A7748" s="33" t="s">
        <v>13474</v>
      </c>
      <c r="B7748" s="33">
        <v>46</v>
      </c>
      <c r="C7748" s="33" t="s">
        <v>13</v>
      </c>
      <c r="D7748" s="33" t="s">
        <v>30</v>
      </c>
      <c r="E7748" s="33" t="s">
        <v>13475</v>
      </c>
      <c r="F7748" s="94">
        <v>41493</v>
      </c>
      <c r="G7748" s="33" t="s">
        <v>13476</v>
      </c>
      <c r="H7748" s="33" t="s">
        <v>7580</v>
      </c>
      <c r="I7748" s="33" t="s">
        <v>66</v>
      </c>
      <c r="J7748" s="62" t="s">
        <v>13477</v>
      </c>
      <c r="K7748" s="33" t="s">
        <v>13478</v>
      </c>
      <c r="L7748" s="33" t="s">
        <v>9336</v>
      </c>
      <c r="M7748" s="1" t="s">
        <v>46515</v>
      </c>
      <c r="N7748" s="33" t="s">
        <v>20</v>
      </c>
      <c r="O7748" s="33" t="s">
        <v>13479</v>
      </c>
      <c r="P7748" s="33" t="s">
        <v>947</v>
      </c>
      <c r="Q7748" s="33" t="s">
        <v>29986</v>
      </c>
      <c r="R7748" s="39" t="s">
        <v>13480</v>
      </c>
      <c r="S7748" s="33" t="s">
        <v>93</v>
      </c>
      <c r="T7748" s="33" t="s">
        <v>21</v>
      </c>
      <c r="U7748" s="33" t="s">
        <v>26689</v>
      </c>
      <c r="AA7748" s="33" t="s">
        <v>42843</v>
      </c>
      <c r="AB7748" s="33">
        <v>687</v>
      </c>
      <c r="AC7748" s="103">
        <v>13216</v>
      </c>
    </row>
    <row r="7749" spans="1:64" ht="13" customHeight="1" x14ac:dyDescent="0.2">
      <c r="A7749" s="33" t="s">
        <v>13481</v>
      </c>
      <c r="B7749" s="33">
        <v>61</v>
      </c>
      <c r="C7749" s="33" t="s">
        <v>13</v>
      </c>
      <c r="D7749" s="33" t="s">
        <v>41</v>
      </c>
      <c r="F7749" s="94">
        <v>41492</v>
      </c>
      <c r="G7749" s="33" t="s">
        <v>22142</v>
      </c>
      <c r="H7749" s="33" t="s">
        <v>8419</v>
      </c>
      <c r="I7749" s="33" t="s">
        <v>177</v>
      </c>
      <c r="J7749" s="62">
        <v>88220</v>
      </c>
      <c r="K7749" s="33" t="s">
        <v>8421</v>
      </c>
      <c r="L7749" s="33" t="s">
        <v>8422</v>
      </c>
      <c r="M7749" s="1" t="s">
        <v>46535</v>
      </c>
      <c r="N7749" s="33" t="s">
        <v>20</v>
      </c>
      <c r="O7749" s="33" t="s">
        <v>13482</v>
      </c>
      <c r="P7749" s="33" t="s">
        <v>504</v>
      </c>
      <c r="Q7749" s="33" t="s">
        <v>29986</v>
      </c>
      <c r="R7749" s="39" t="s">
        <v>13483</v>
      </c>
      <c r="S7749" s="33" t="s">
        <v>93</v>
      </c>
      <c r="T7749" s="33" t="s">
        <v>21</v>
      </c>
      <c r="U7749" s="33" t="s">
        <v>26689</v>
      </c>
      <c r="AA7749" s="33" t="s">
        <v>42844</v>
      </c>
      <c r="AB7749" s="33">
        <v>685</v>
      </c>
      <c r="AC7749" s="103">
        <v>13214</v>
      </c>
    </row>
    <row r="7750" spans="1:64" ht="13" customHeight="1" x14ac:dyDescent="0.2">
      <c r="A7750" s="33" t="s">
        <v>13484</v>
      </c>
      <c r="B7750" s="33">
        <v>18</v>
      </c>
      <c r="C7750" s="33" t="s">
        <v>13</v>
      </c>
      <c r="D7750" s="33" t="s">
        <v>41</v>
      </c>
      <c r="E7750" s="33" t="s">
        <v>13485</v>
      </c>
      <c r="F7750" s="94">
        <v>41492</v>
      </c>
      <c r="G7750" s="33" t="s">
        <v>13486</v>
      </c>
      <c r="H7750" s="33" t="s">
        <v>1414</v>
      </c>
      <c r="I7750" s="33" t="s">
        <v>55</v>
      </c>
      <c r="J7750" s="62" t="s">
        <v>13487</v>
      </c>
      <c r="K7750" s="33" t="s">
        <v>147</v>
      </c>
      <c r="L7750" s="33" t="s">
        <v>148</v>
      </c>
      <c r="M7750" s="1" t="s">
        <v>46168</v>
      </c>
      <c r="N7750" s="33" t="s">
        <v>362</v>
      </c>
      <c r="O7750" s="33" t="s">
        <v>13488</v>
      </c>
      <c r="P7750" s="33" t="s">
        <v>504</v>
      </c>
      <c r="Q7750" s="33" t="s">
        <v>29986</v>
      </c>
      <c r="R7750" s="39" t="s">
        <v>13489</v>
      </c>
      <c r="S7750" s="33" t="s">
        <v>93</v>
      </c>
      <c r="T7750" s="33" t="s">
        <v>45897</v>
      </c>
      <c r="U7750" s="51" t="s">
        <v>49804</v>
      </c>
      <c r="AA7750" s="33" t="s">
        <v>42842</v>
      </c>
      <c r="AB7750" s="33">
        <v>686</v>
      </c>
      <c r="AC7750" s="103">
        <v>13215</v>
      </c>
    </row>
    <row r="7751" spans="1:64" ht="13" customHeight="1" x14ac:dyDescent="0.2">
      <c r="A7751" s="60" t="s">
        <v>42403</v>
      </c>
      <c r="B7751" s="87">
        <v>28</v>
      </c>
      <c r="C7751" s="10" t="s">
        <v>13</v>
      </c>
      <c r="D7751" s="10" t="s">
        <v>41</v>
      </c>
      <c r="E7751" s="59" t="s">
        <v>42404</v>
      </c>
      <c r="F7751" s="94">
        <v>41491</v>
      </c>
      <c r="G7751" s="10" t="s">
        <v>42405</v>
      </c>
      <c r="H7751" s="10" t="s">
        <v>671</v>
      </c>
      <c r="I7751" s="10" t="s">
        <v>66</v>
      </c>
      <c r="J7751" s="62">
        <v>77036</v>
      </c>
      <c r="K7751" s="10" t="s">
        <v>512</v>
      </c>
      <c r="L7751" s="10" t="s">
        <v>672</v>
      </c>
      <c r="M7751" s="1" t="s">
        <v>45992</v>
      </c>
      <c r="N7751" s="10" t="s">
        <v>20</v>
      </c>
      <c r="O7751" s="10" t="s">
        <v>42406</v>
      </c>
      <c r="P7751" s="10" t="s">
        <v>42395</v>
      </c>
      <c r="Q7751" s="10" t="s">
        <v>29986</v>
      </c>
      <c r="R7751" s="59" t="s">
        <v>42407</v>
      </c>
      <c r="S7751" s="10" t="s">
        <v>93</v>
      </c>
      <c r="T7751" s="10" t="s">
        <v>21</v>
      </c>
      <c r="U7751" s="10" t="s">
        <v>26689</v>
      </c>
      <c r="V7751" s="10"/>
      <c r="W7751" s="10"/>
      <c r="X7751" s="10"/>
      <c r="Y7751" s="77"/>
      <c r="Z7751" s="51"/>
      <c r="AA7751" s="51" t="s">
        <v>42842</v>
      </c>
      <c r="AB7751" s="33">
        <v>683</v>
      </c>
      <c r="AC7751" s="103">
        <v>13210</v>
      </c>
      <c r="AG7751" s="51"/>
      <c r="AK7751" s="51"/>
      <c r="AL7751" s="51"/>
      <c r="AM7751" s="51"/>
      <c r="AN7751" s="51"/>
      <c r="AO7751" s="51"/>
      <c r="AP7751" s="51"/>
      <c r="AQ7751" s="51"/>
      <c r="AR7751" s="51"/>
      <c r="AS7751" s="51"/>
      <c r="AT7751" s="51"/>
      <c r="AU7751" s="51"/>
      <c r="AV7751" s="51"/>
      <c r="AW7751" s="51"/>
      <c r="AX7751" s="51"/>
      <c r="AY7751" s="51"/>
      <c r="AZ7751" s="51"/>
      <c r="BA7751" s="51"/>
      <c r="BB7751" s="51"/>
      <c r="BC7751" s="51"/>
      <c r="BD7751" s="51"/>
      <c r="BE7751" s="51"/>
      <c r="BF7751" s="51"/>
      <c r="BG7751" s="51"/>
      <c r="BH7751" s="51"/>
      <c r="BI7751" s="51"/>
      <c r="BJ7751" s="51"/>
      <c r="BK7751" s="51"/>
      <c r="BL7751" s="51"/>
    </row>
    <row r="7752" spans="1:64" ht="13" customHeight="1" x14ac:dyDescent="0.2">
      <c r="A7752" s="1" t="s">
        <v>13493</v>
      </c>
      <c r="B7752" s="33">
        <v>35</v>
      </c>
      <c r="C7752" s="33" t="s">
        <v>13</v>
      </c>
      <c r="D7752" s="1" t="s">
        <v>23</v>
      </c>
      <c r="F7752" s="94">
        <v>41491</v>
      </c>
      <c r="G7752" s="33" t="s">
        <v>13494</v>
      </c>
      <c r="H7752" s="33" t="s">
        <v>581</v>
      </c>
      <c r="I7752" s="33" t="s">
        <v>111</v>
      </c>
      <c r="J7752" s="62" t="s">
        <v>13495</v>
      </c>
      <c r="K7752" s="33" t="s">
        <v>582</v>
      </c>
      <c r="L7752" s="33" t="s">
        <v>583</v>
      </c>
      <c r="M7752" s="1" t="s">
        <v>45935</v>
      </c>
      <c r="N7752" s="33" t="s">
        <v>20</v>
      </c>
      <c r="O7752" s="33" t="s">
        <v>13496</v>
      </c>
      <c r="P7752" s="33" t="s">
        <v>947</v>
      </c>
      <c r="Q7752" s="33" t="s">
        <v>29986</v>
      </c>
      <c r="R7752" s="39" t="s">
        <v>13497</v>
      </c>
      <c r="S7752" s="33" t="s">
        <v>901</v>
      </c>
      <c r="T7752" s="33" t="s">
        <v>21</v>
      </c>
      <c r="U7752" s="33" t="s">
        <v>26505</v>
      </c>
      <c r="AA7752" s="33" t="s">
        <v>42842</v>
      </c>
      <c r="AB7752" s="33">
        <v>684</v>
      </c>
      <c r="AC7752" s="103">
        <v>13212</v>
      </c>
    </row>
    <row r="7753" spans="1:64" ht="13" customHeight="1" x14ac:dyDescent="0.2">
      <c r="A7753" s="33" t="s">
        <v>2989</v>
      </c>
      <c r="B7753" s="33" t="s">
        <v>22</v>
      </c>
      <c r="C7753" s="33" t="s">
        <v>13</v>
      </c>
      <c r="D7753" s="33" t="s">
        <v>41</v>
      </c>
      <c r="F7753" s="94">
        <v>41491</v>
      </c>
      <c r="G7753" s="33" t="s">
        <v>13490</v>
      </c>
      <c r="H7753" s="33" t="s">
        <v>671</v>
      </c>
      <c r="I7753" s="33" t="s">
        <v>66</v>
      </c>
      <c r="J7753" s="62" t="s">
        <v>6226</v>
      </c>
      <c r="K7753" s="33" t="s">
        <v>512</v>
      </c>
      <c r="L7753" s="33" t="s">
        <v>672</v>
      </c>
      <c r="M7753" s="1" t="s">
        <v>45992</v>
      </c>
      <c r="N7753" s="33" t="s">
        <v>20</v>
      </c>
      <c r="O7753" s="33" t="s">
        <v>13491</v>
      </c>
      <c r="P7753" s="33" t="s">
        <v>947</v>
      </c>
      <c r="Q7753" s="33" t="s">
        <v>29986</v>
      </c>
      <c r="R7753" s="39" t="s">
        <v>13492</v>
      </c>
      <c r="S7753" s="33" t="s">
        <v>93</v>
      </c>
      <c r="T7753" s="33" t="s">
        <v>21</v>
      </c>
      <c r="U7753" s="33" t="s">
        <v>26689</v>
      </c>
      <c r="AA7753" s="33" t="s">
        <v>42842</v>
      </c>
      <c r="AB7753" s="33">
        <v>682</v>
      </c>
      <c r="AC7753" s="103">
        <v>13211</v>
      </c>
    </row>
    <row r="7754" spans="1:64" ht="13" customHeight="1" x14ac:dyDescent="0.2">
      <c r="A7754" s="33" t="s">
        <v>13498</v>
      </c>
      <c r="B7754" s="33">
        <v>14</v>
      </c>
      <c r="C7754" s="33" t="s">
        <v>13</v>
      </c>
      <c r="D7754" s="33" t="s">
        <v>78</v>
      </c>
      <c r="E7754" s="33" t="s">
        <v>13499</v>
      </c>
      <c r="F7754" s="94">
        <v>41490</v>
      </c>
      <c r="G7754" s="33" t="s">
        <v>13500</v>
      </c>
      <c r="H7754" s="33" t="s">
        <v>1711</v>
      </c>
      <c r="I7754" s="33" t="s">
        <v>392</v>
      </c>
      <c r="J7754" s="62" t="s">
        <v>13501</v>
      </c>
      <c r="K7754" s="33" t="s">
        <v>535</v>
      </c>
      <c r="L7754" s="33" t="s">
        <v>536</v>
      </c>
      <c r="M7754" s="1" t="s">
        <v>45963</v>
      </c>
      <c r="N7754" s="33" t="s">
        <v>20</v>
      </c>
      <c r="O7754" s="33" t="s">
        <v>13502</v>
      </c>
      <c r="P7754" s="33" t="s">
        <v>504</v>
      </c>
      <c r="Q7754" s="33" t="s">
        <v>29986</v>
      </c>
      <c r="R7754" s="39" t="str">
        <f>HYPERLINK("http://www.huffingtonpost.com/2013/08/05/shaaliver-douse-shooting_n_3705623.html","http://www.huffingtonpost.com/2013/08/05/shaaliver-douse-shooting_n_3705623.html")</f>
        <v>http://www.huffingtonpost.com/2013/08/05/shaaliver-douse-shooting_n_3705623.html</v>
      </c>
      <c r="S7754" s="33" t="s">
        <v>93</v>
      </c>
      <c r="T7754" s="33" t="s">
        <v>21</v>
      </c>
      <c r="U7754" s="33" t="s">
        <v>26689</v>
      </c>
      <c r="AA7754" s="33" t="s">
        <v>42842</v>
      </c>
      <c r="AB7754" s="33">
        <v>679</v>
      </c>
      <c r="AC7754" s="103">
        <v>13206</v>
      </c>
    </row>
    <row r="7755" spans="1:64" ht="13" customHeight="1" x14ac:dyDescent="0.2">
      <c r="A7755" s="33" t="s">
        <v>13509</v>
      </c>
      <c r="B7755" s="91">
        <v>49</v>
      </c>
      <c r="C7755" s="33" t="s">
        <v>13</v>
      </c>
      <c r="D7755" s="33" t="s">
        <v>30</v>
      </c>
      <c r="F7755" s="94">
        <v>41490</v>
      </c>
      <c r="G7755" s="33" t="s">
        <v>13510</v>
      </c>
      <c r="H7755" s="33" t="s">
        <v>1333</v>
      </c>
      <c r="I7755" s="33" t="s">
        <v>111</v>
      </c>
      <c r="J7755" s="62" t="s">
        <v>13511</v>
      </c>
      <c r="K7755" s="33" t="s">
        <v>582</v>
      </c>
      <c r="L7755" s="33" t="s">
        <v>1334</v>
      </c>
      <c r="M7755" s="1" t="s">
        <v>46074</v>
      </c>
      <c r="N7755" s="33" t="s">
        <v>20</v>
      </c>
      <c r="O7755" s="33" t="s">
        <v>13512</v>
      </c>
      <c r="P7755" s="33" t="s">
        <v>22</v>
      </c>
      <c r="Q7755" s="33" t="s">
        <v>29986</v>
      </c>
      <c r="R7755" s="39" t="s">
        <v>13513</v>
      </c>
      <c r="S7755" s="33" t="s">
        <v>93</v>
      </c>
      <c r="T7755" s="33" t="s">
        <v>21</v>
      </c>
      <c r="U7755" s="33" t="s">
        <v>42865</v>
      </c>
      <c r="AA7755" s="33" t="s">
        <v>42844</v>
      </c>
      <c r="AB7755" s="33">
        <v>681</v>
      </c>
      <c r="AC7755" s="103">
        <v>13209</v>
      </c>
    </row>
    <row r="7756" spans="1:64" ht="13" customHeight="1" x14ac:dyDescent="0.2">
      <c r="A7756" s="33" t="s">
        <v>13503</v>
      </c>
      <c r="B7756" s="33">
        <v>54</v>
      </c>
      <c r="C7756" s="33" t="s">
        <v>13</v>
      </c>
      <c r="D7756" s="33" t="s">
        <v>41</v>
      </c>
      <c r="F7756" s="94">
        <v>41490</v>
      </c>
      <c r="G7756" s="33" t="s">
        <v>13504</v>
      </c>
      <c r="H7756" s="33" t="s">
        <v>13505</v>
      </c>
      <c r="I7756" s="33" t="s">
        <v>177</v>
      </c>
      <c r="J7756" s="62" t="s">
        <v>13506</v>
      </c>
      <c r="K7756" s="33" t="s">
        <v>430</v>
      </c>
      <c r="L7756" s="33" t="s">
        <v>7400</v>
      </c>
      <c r="M7756" s="1" t="s">
        <v>46591</v>
      </c>
      <c r="N7756" s="33" t="s">
        <v>20</v>
      </c>
      <c r="O7756" s="33" t="s">
        <v>13507</v>
      </c>
      <c r="P7756" s="33" t="s">
        <v>947</v>
      </c>
      <c r="Q7756" s="33" t="s">
        <v>29986</v>
      </c>
      <c r="R7756" s="39" t="s">
        <v>13508</v>
      </c>
      <c r="S7756" s="33" t="s">
        <v>22</v>
      </c>
      <c r="T7756" s="33" t="s">
        <v>21</v>
      </c>
      <c r="U7756" s="33" t="s">
        <v>26689</v>
      </c>
      <c r="AA7756" s="33" t="s">
        <v>42843</v>
      </c>
      <c r="AB7756" s="33">
        <v>680</v>
      </c>
      <c r="AC7756" s="103">
        <v>13208</v>
      </c>
    </row>
    <row r="7757" spans="1:64" ht="13" customHeight="1" x14ac:dyDescent="0.2">
      <c r="A7757" s="33" t="s">
        <v>13514</v>
      </c>
      <c r="B7757" s="33">
        <v>26</v>
      </c>
      <c r="C7757" s="33" t="s">
        <v>13</v>
      </c>
      <c r="D7757" s="33" t="s">
        <v>41</v>
      </c>
      <c r="F7757" s="94">
        <v>41489</v>
      </c>
      <c r="G7757" s="33" t="s">
        <v>13515</v>
      </c>
      <c r="H7757" s="33" t="s">
        <v>5928</v>
      </c>
      <c r="I7757" s="33" t="s">
        <v>38</v>
      </c>
      <c r="J7757" s="62" t="s">
        <v>13516</v>
      </c>
      <c r="K7757" s="33" t="s">
        <v>995</v>
      </c>
      <c r="L7757" s="33" t="s">
        <v>5930</v>
      </c>
      <c r="M7757" s="1" t="s">
        <v>46974</v>
      </c>
      <c r="N7757" s="33" t="s">
        <v>20</v>
      </c>
      <c r="O7757" s="33" t="s">
        <v>13517</v>
      </c>
      <c r="P7757" s="33" t="s">
        <v>22</v>
      </c>
      <c r="Q7757" s="33" t="s">
        <v>29986</v>
      </c>
      <c r="R7757" s="39" t="s">
        <v>13518</v>
      </c>
      <c r="S7757" s="33" t="s">
        <v>93</v>
      </c>
      <c r="T7757" s="33" t="s">
        <v>21</v>
      </c>
      <c r="U7757" s="33" t="s">
        <v>26689</v>
      </c>
      <c r="AA7757" s="33" t="s">
        <v>42842</v>
      </c>
      <c r="AB7757" s="33">
        <v>677</v>
      </c>
      <c r="AC7757" s="103">
        <v>13203</v>
      </c>
    </row>
    <row r="7758" spans="1:64" ht="13" customHeight="1" x14ac:dyDescent="0.2">
      <c r="A7758" s="33" t="s">
        <v>13519</v>
      </c>
      <c r="B7758" s="33">
        <v>41</v>
      </c>
      <c r="C7758" s="33" t="s">
        <v>13</v>
      </c>
      <c r="D7758" s="33" t="s">
        <v>30</v>
      </c>
      <c r="E7758" s="33" t="s">
        <v>13520</v>
      </c>
      <c r="F7758" s="94">
        <v>41489</v>
      </c>
      <c r="G7758" s="33" t="s">
        <v>13521</v>
      </c>
      <c r="H7758" s="33" t="s">
        <v>515</v>
      </c>
      <c r="I7758" s="33" t="s">
        <v>111</v>
      </c>
      <c r="J7758" s="62" t="s">
        <v>5788</v>
      </c>
      <c r="K7758" s="33" t="s">
        <v>516</v>
      </c>
      <c r="L7758" s="33" t="s">
        <v>11564</v>
      </c>
      <c r="M7758" s="1" t="s">
        <v>46169</v>
      </c>
      <c r="N7758" s="33" t="s">
        <v>20</v>
      </c>
      <c r="O7758" s="33" t="s">
        <v>13522</v>
      </c>
      <c r="P7758" s="33" t="s">
        <v>947</v>
      </c>
      <c r="Q7758" s="33" t="s">
        <v>29986</v>
      </c>
      <c r="R7758" s="39" t="s">
        <v>13523</v>
      </c>
      <c r="S7758" s="33" t="s">
        <v>93</v>
      </c>
      <c r="T7758" s="33" t="s">
        <v>21</v>
      </c>
      <c r="U7758" s="33" t="s">
        <v>26689</v>
      </c>
      <c r="AA7758" s="33" t="s">
        <v>42844</v>
      </c>
      <c r="AB7758" s="33">
        <v>678</v>
      </c>
      <c r="AC7758" s="103">
        <v>13201</v>
      </c>
    </row>
    <row r="7759" spans="1:64" ht="13" customHeight="1" x14ac:dyDescent="0.2">
      <c r="A7759" s="33" t="s">
        <v>13524</v>
      </c>
      <c r="B7759" s="91">
        <v>32</v>
      </c>
      <c r="C7759" s="33" t="s">
        <v>13</v>
      </c>
      <c r="D7759" s="33" t="s">
        <v>30</v>
      </c>
      <c r="E7759" s="33" t="s">
        <v>13525</v>
      </c>
      <c r="F7759" s="94">
        <v>41488</v>
      </c>
      <c r="G7759" s="33" t="s">
        <v>13526</v>
      </c>
      <c r="H7759" s="33" t="s">
        <v>1024</v>
      </c>
      <c r="I7759" s="33" t="s">
        <v>366</v>
      </c>
      <c r="J7759" s="62" t="s">
        <v>13527</v>
      </c>
      <c r="K7759" s="33" t="s">
        <v>13528</v>
      </c>
      <c r="L7759" s="33" t="s">
        <v>13529</v>
      </c>
      <c r="M7759" s="1" t="s">
        <v>48734</v>
      </c>
      <c r="N7759" s="33" t="s">
        <v>20</v>
      </c>
      <c r="O7759" s="33" t="s">
        <v>13530</v>
      </c>
      <c r="P7759" s="33" t="s">
        <v>22</v>
      </c>
      <c r="Q7759" s="33" t="s">
        <v>29986</v>
      </c>
      <c r="R7759" s="39" t="str">
        <f>HYPERLINK("http://kfor.com/2013/08/02/warr-acres-police-involved-in-chase-shooting-reported/","http://kfor.com/2013/08/02/warr-acres-police-involved-in-chase-shooting-reported/")</f>
        <v>http://kfor.com/2013/08/02/warr-acres-police-involved-in-chase-shooting-reported/</v>
      </c>
      <c r="S7759" s="33" t="s">
        <v>93</v>
      </c>
      <c r="T7759" s="33" t="s">
        <v>28</v>
      </c>
      <c r="U7759" s="33" t="s">
        <v>26487</v>
      </c>
      <c r="AA7759" s="33" t="s">
        <v>42844</v>
      </c>
      <c r="AB7759" s="33">
        <v>676</v>
      </c>
      <c r="AC7759" s="103">
        <v>13198</v>
      </c>
    </row>
    <row r="7760" spans="1:64" ht="13" customHeight="1" x14ac:dyDescent="0.2">
      <c r="A7760" s="33" t="s">
        <v>13544</v>
      </c>
      <c r="B7760" s="33">
        <v>42</v>
      </c>
      <c r="C7760" s="33" t="s">
        <v>13</v>
      </c>
      <c r="D7760" s="33" t="s">
        <v>30</v>
      </c>
      <c r="E7760" s="33" t="s">
        <v>13545</v>
      </c>
      <c r="F7760" s="94">
        <v>41486</v>
      </c>
      <c r="G7760" s="33" t="s">
        <v>13546</v>
      </c>
      <c r="H7760" s="33" t="s">
        <v>13547</v>
      </c>
      <c r="I7760" s="33" t="s">
        <v>62</v>
      </c>
      <c r="J7760" s="62" t="s">
        <v>13548</v>
      </c>
      <c r="K7760" s="33" t="s">
        <v>4535</v>
      </c>
      <c r="L7760" s="33" t="s">
        <v>13549</v>
      </c>
      <c r="M7760" s="1" t="s">
        <v>48929</v>
      </c>
      <c r="N7760" s="33" t="s">
        <v>20</v>
      </c>
      <c r="O7760" s="33" t="s">
        <v>36748</v>
      </c>
      <c r="P7760" s="33" t="s">
        <v>504</v>
      </c>
      <c r="Q7760" s="33" t="s">
        <v>29986</v>
      </c>
      <c r="R7760" s="39" t="s">
        <v>13550</v>
      </c>
      <c r="S7760" s="33" t="s">
        <v>22</v>
      </c>
      <c r="T7760" s="33" t="s">
        <v>21</v>
      </c>
      <c r="U7760" s="33" t="s">
        <v>26689</v>
      </c>
      <c r="AA7760" s="33" t="s">
        <v>42843</v>
      </c>
      <c r="AB7760" s="33">
        <v>673</v>
      </c>
      <c r="AC7760" s="103">
        <v>13194</v>
      </c>
    </row>
    <row r="7761" spans="1:29" ht="13" customHeight="1" x14ac:dyDescent="0.2">
      <c r="A7761" s="33" t="s">
        <v>13537</v>
      </c>
      <c r="B7761" s="33">
        <v>19</v>
      </c>
      <c r="C7761" s="33" t="s">
        <v>13</v>
      </c>
      <c r="D7761" s="33" t="s">
        <v>41</v>
      </c>
      <c r="E7761" s="33" t="s">
        <v>13538</v>
      </c>
      <c r="F7761" s="94">
        <v>41486</v>
      </c>
      <c r="G7761" s="33" t="s">
        <v>13539</v>
      </c>
      <c r="H7761" s="33" t="s">
        <v>9673</v>
      </c>
      <c r="I7761" s="33" t="s">
        <v>66</v>
      </c>
      <c r="J7761" s="62" t="s">
        <v>13540</v>
      </c>
      <c r="K7761" s="33" t="s">
        <v>992</v>
      </c>
      <c r="L7761" s="33" t="s">
        <v>13541</v>
      </c>
      <c r="M7761" s="1" t="s">
        <v>47286</v>
      </c>
      <c r="N7761" s="33" t="s">
        <v>20</v>
      </c>
      <c r="O7761" s="33" t="s">
        <v>13542</v>
      </c>
      <c r="P7761" s="33" t="s">
        <v>27420</v>
      </c>
      <c r="Q7761" s="33" t="s">
        <v>18953</v>
      </c>
      <c r="R7761" s="39" t="s">
        <v>13543</v>
      </c>
      <c r="S7761" s="33" t="s">
        <v>93</v>
      </c>
      <c r="T7761" s="33" t="s">
        <v>45897</v>
      </c>
      <c r="U7761" s="51" t="s">
        <v>49804</v>
      </c>
      <c r="Z7761" s="33" t="s">
        <v>42353</v>
      </c>
      <c r="AA7761" s="33" t="s">
        <v>42842</v>
      </c>
      <c r="AB7761" s="33">
        <v>675</v>
      </c>
      <c r="AC7761" s="103">
        <v>13193</v>
      </c>
    </row>
    <row r="7762" spans="1:29" ht="13" customHeight="1" x14ac:dyDescent="0.2">
      <c r="A7762" s="33" t="s">
        <v>13531</v>
      </c>
      <c r="B7762" s="33">
        <v>33</v>
      </c>
      <c r="C7762" s="33" t="s">
        <v>13</v>
      </c>
      <c r="D7762" s="33" t="s">
        <v>78</v>
      </c>
      <c r="E7762" s="33" t="s">
        <v>13532</v>
      </c>
      <c r="F7762" s="94">
        <v>41486</v>
      </c>
      <c r="G7762" s="33" t="s">
        <v>13533</v>
      </c>
      <c r="H7762" s="33" t="s">
        <v>2037</v>
      </c>
      <c r="I7762" s="33" t="s">
        <v>55</v>
      </c>
      <c r="J7762" s="62" t="s">
        <v>13534</v>
      </c>
      <c r="K7762" s="33" t="s">
        <v>1049</v>
      </c>
      <c r="L7762" s="33" t="s">
        <v>4032</v>
      </c>
      <c r="M7762" s="1" t="s">
        <v>46098</v>
      </c>
      <c r="N7762" s="33" t="s">
        <v>20</v>
      </c>
      <c r="O7762" s="33" t="s">
        <v>13535</v>
      </c>
      <c r="P7762" s="33" t="s">
        <v>27684</v>
      </c>
      <c r="Q7762" s="33" t="s">
        <v>26671</v>
      </c>
      <c r="R7762" s="39" t="s">
        <v>13536</v>
      </c>
      <c r="S7762" s="33" t="s">
        <v>93</v>
      </c>
      <c r="T7762" s="33" t="s">
        <v>45897</v>
      </c>
      <c r="U7762" s="33" t="s">
        <v>39851</v>
      </c>
      <c r="AA7762" s="33" t="s">
        <v>42842</v>
      </c>
      <c r="AB7762" s="33">
        <v>674</v>
      </c>
      <c r="AC7762" s="103">
        <v>13192</v>
      </c>
    </row>
    <row r="7763" spans="1:29" ht="13" customHeight="1" x14ac:dyDescent="0.2">
      <c r="A7763" s="1" t="s">
        <v>13562</v>
      </c>
      <c r="B7763" s="33">
        <v>19</v>
      </c>
      <c r="C7763" s="33" t="s">
        <v>13</v>
      </c>
      <c r="D7763" s="1" t="s">
        <v>23</v>
      </c>
      <c r="F7763" s="94">
        <v>41485</v>
      </c>
      <c r="G7763" s="33" t="s">
        <v>13563</v>
      </c>
      <c r="H7763" s="33" t="s">
        <v>5996</v>
      </c>
      <c r="I7763" s="33" t="s">
        <v>111</v>
      </c>
      <c r="J7763" s="62" t="s">
        <v>13564</v>
      </c>
      <c r="K7763" s="33" t="s">
        <v>582</v>
      </c>
      <c r="L7763" s="33" t="s">
        <v>5998</v>
      </c>
      <c r="M7763" s="1" t="s">
        <v>47502</v>
      </c>
      <c r="N7763" s="33" t="s">
        <v>20</v>
      </c>
      <c r="O7763" s="33" t="s">
        <v>13565</v>
      </c>
      <c r="P7763" s="33" t="s">
        <v>22</v>
      </c>
      <c r="Q7763" s="33" t="s">
        <v>29986</v>
      </c>
      <c r="R7763" s="39" t="s">
        <v>13566</v>
      </c>
      <c r="S7763" s="33" t="s">
        <v>93</v>
      </c>
      <c r="T7763" s="33" t="s">
        <v>21</v>
      </c>
      <c r="U7763" s="33" t="s">
        <v>42864</v>
      </c>
      <c r="AA7763" s="33" t="s">
        <v>42844</v>
      </c>
      <c r="AB7763" s="33">
        <v>670</v>
      </c>
      <c r="AC7763" s="103">
        <v>13189</v>
      </c>
    </row>
    <row r="7764" spans="1:29" ht="13" customHeight="1" x14ac:dyDescent="0.2">
      <c r="A7764" s="33" t="s">
        <v>13573</v>
      </c>
      <c r="B7764" s="33">
        <v>21</v>
      </c>
      <c r="C7764" s="33" t="s">
        <v>13</v>
      </c>
      <c r="D7764" s="33" t="s">
        <v>30</v>
      </c>
      <c r="E7764" s="33" t="s">
        <v>13574</v>
      </c>
      <c r="F7764" s="94">
        <v>41485</v>
      </c>
      <c r="G7764" s="33" t="s">
        <v>13575</v>
      </c>
      <c r="H7764" s="33" t="s">
        <v>13576</v>
      </c>
      <c r="I7764" s="33" t="s">
        <v>281</v>
      </c>
      <c r="J7764" s="62" t="s">
        <v>13577</v>
      </c>
      <c r="K7764" s="33" t="s">
        <v>824</v>
      </c>
      <c r="L7764" s="33" t="s">
        <v>13578</v>
      </c>
      <c r="M7764" s="1" t="s">
        <v>48735</v>
      </c>
      <c r="N7764" s="33" t="s">
        <v>20</v>
      </c>
      <c r="O7764" s="33" t="s">
        <v>36749</v>
      </c>
      <c r="P7764" s="33" t="s">
        <v>947</v>
      </c>
      <c r="Q7764" s="33" t="s">
        <v>29986</v>
      </c>
      <c r="R7764" s="39" t="s">
        <v>13579</v>
      </c>
      <c r="S7764" s="33" t="s">
        <v>509</v>
      </c>
      <c r="T7764" s="33" t="s">
        <v>21</v>
      </c>
      <c r="U7764" s="33" t="s">
        <v>26689</v>
      </c>
      <c r="AA7764" s="33" t="s">
        <v>42843</v>
      </c>
      <c r="AB7764" s="33">
        <v>668</v>
      </c>
      <c r="AC7764" s="103">
        <v>13187</v>
      </c>
    </row>
    <row r="7765" spans="1:29" ht="13" customHeight="1" x14ac:dyDescent="0.2">
      <c r="A7765" s="33" t="s">
        <v>13567</v>
      </c>
      <c r="B7765" s="33">
        <v>29</v>
      </c>
      <c r="C7765" s="33" t="s">
        <v>13</v>
      </c>
      <c r="D7765" s="33" t="s">
        <v>30</v>
      </c>
      <c r="E7765" s="33" t="s">
        <v>13568</v>
      </c>
      <c r="F7765" s="94">
        <v>41485</v>
      </c>
      <c r="G7765" s="33" t="s">
        <v>22143</v>
      </c>
      <c r="H7765" s="33" t="s">
        <v>2315</v>
      </c>
      <c r="I7765" s="33" t="s">
        <v>915</v>
      </c>
      <c r="J7765" s="62" t="s">
        <v>13569</v>
      </c>
      <c r="K7765" s="33" t="s">
        <v>4672</v>
      </c>
      <c r="L7765" s="33" t="s">
        <v>13570</v>
      </c>
      <c r="M7765" s="1" t="s">
        <v>47759</v>
      </c>
      <c r="N7765" s="33" t="s">
        <v>20</v>
      </c>
      <c r="O7765" s="33" t="s">
        <v>13571</v>
      </c>
      <c r="P7765" s="33" t="s">
        <v>45771</v>
      </c>
      <c r="Q7765" s="33" t="s">
        <v>29986</v>
      </c>
      <c r="R7765" s="39" t="s">
        <v>13572</v>
      </c>
      <c r="S7765" s="33" t="s">
        <v>93</v>
      </c>
      <c r="T7765" s="33" t="s">
        <v>21</v>
      </c>
      <c r="U7765" s="33" t="s">
        <v>26689</v>
      </c>
      <c r="AA7765" s="33" t="s">
        <v>42844</v>
      </c>
      <c r="AB7765" s="33">
        <v>669</v>
      </c>
      <c r="AC7765" s="103">
        <v>13186</v>
      </c>
    </row>
    <row r="7766" spans="1:29" ht="13" customHeight="1" x14ac:dyDescent="0.2">
      <c r="A7766" s="33" t="s">
        <v>13556</v>
      </c>
      <c r="B7766" s="33">
        <v>22</v>
      </c>
      <c r="C7766" s="33" t="s">
        <v>13</v>
      </c>
      <c r="D7766" s="33" t="s">
        <v>41</v>
      </c>
      <c r="E7766" s="33" t="s">
        <v>13557</v>
      </c>
      <c r="F7766" s="94">
        <v>41485</v>
      </c>
      <c r="G7766" s="33" t="s">
        <v>13558</v>
      </c>
      <c r="H7766" s="33" t="s">
        <v>3370</v>
      </c>
      <c r="I7766" s="33" t="s">
        <v>38</v>
      </c>
      <c r="J7766" s="62" t="s">
        <v>13559</v>
      </c>
      <c r="K7766" s="33" t="s">
        <v>995</v>
      </c>
      <c r="L7766" s="33" t="s">
        <v>3372</v>
      </c>
      <c r="M7766" s="1" t="s">
        <v>46210</v>
      </c>
      <c r="N7766" s="33" t="s">
        <v>20</v>
      </c>
      <c r="O7766" s="33" t="s">
        <v>13560</v>
      </c>
      <c r="P7766" s="33" t="s">
        <v>504</v>
      </c>
      <c r="Q7766" s="33" t="s">
        <v>29986</v>
      </c>
      <c r="R7766" s="39" t="s">
        <v>13561</v>
      </c>
      <c r="S7766" s="33" t="s">
        <v>22</v>
      </c>
      <c r="T7766" s="33" t="s">
        <v>45897</v>
      </c>
      <c r="U7766" s="51" t="s">
        <v>49804</v>
      </c>
      <c r="AA7766" s="33" t="s">
        <v>42842</v>
      </c>
      <c r="AB7766" s="33">
        <v>672</v>
      </c>
      <c r="AC7766" s="103">
        <v>13188</v>
      </c>
    </row>
    <row r="7767" spans="1:29" ht="13" customHeight="1" x14ac:dyDescent="0.2">
      <c r="A7767" s="33" t="s">
        <v>13551</v>
      </c>
      <c r="B7767" s="33">
        <v>37</v>
      </c>
      <c r="C7767" s="33" t="s">
        <v>13</v>
      </c>
      <c r="D7767" s="33" t="s">
        <v>78</v>
      </c>
      <c r="E7767" s="33" t="s">
        <v>13552</v>
      </c>
      <c r="F7767" s="94">
        <v>41485</v>
      </c>
      <c r="G7767" s="33" t="s">
        <v>13553</v>
      </c>
      <c r="H7767" s="33" t="s">
        <v>976</v>
      </c>
      <c r="I7767" s="33" t="s">
        <v>18</v>
      </c>
      <c r="J7767" s="62" t="s">
        <v>13554</v>
      </c>
      <c r="K7767" s="33" t="s">
        <v>2382</v>
      </c>
      <c r="L7767" s="33" t="s">
        <v>374</v>
      </c>
      <c r="M7767" s="1" t="s">
        <v>46586</v>
      </c>
      <c r="N7767" s="33" t="s">
        <v>20</v>
      </c>
      <c r="O7767" s="33" t="s">
        <v>13555</v>
      </c>
      <c r="P7767" s="33" t="s">
        <v>504</v>
      </c>
      <c r="Q7767" s="33" t="s">
        <v>29986</v>
      </c>
      <c r="R7767" s="39" t="str">
        <f>HYPERLINK("http://www.nola.com/crime/index.ssf/2014/04/report_doj_drops_probe_of_fbi-.html","http://www.nola.com/crime/index.ssf/2014/04/report_doj_drops_probe_of_fbi-.html")</f>
        <v>http://www.nola.com/crime/index.ssf/2014/04/report_doj_drops_probe_of_fbi-.html</v>
      </c>
      <c r="S7767" s="33" t="s">
        <v>93</v>
      </c>
      <c r="T7767" s="33" t="s">
        <v>45897</v>
      </c>
      <c r="U7767" s="51" t="s">
        <v>49804</v>
      </c>
      <c r="AA7767" s="33" t="s">
        <v>42844</v>
      </c>
      <c r="AB7767" s="33">
        <v>671</v>
      </c>
      <c r="AC7767" s="103">
        <v>13185</v>
      </c>
    </row>
    <row r="7768" spans="1:29" ht="13" customHeight="1" x14ac:dyDescent="0.2">
      <c r="A7768" s="33" t="s">
        <v>13580</v>
      </c>
      <c r="B7768" s="33">
        <v>29</v>
      </c>
      <c r="C7768" s="33" t="s">
        <v>13</v>
      </c>
      <c r="D7768" s="33" t="s">
        <v>78</v>
      </c>
      <c r="E7768" s="33" t="s">
        <v>13581</v>
      </c>
      <c r="F7768" s="94">
        <v>41484</v>
      </c>
      <c r="H7768" s="33" t="s">
        <v>502</v>
      </c>
      <c r="I7768" s="33" t="s">
        <v>87</v>
      </c>
      <c r="J7768" s="62" t="s">
        <v>13582</v>
      </c>
      <c r="K7768" s="33" t="s">
        <v>389</v>
      </c>
      <c r="L7768" s="33" t="s">
        <v>565</v>
      </c>
      <c r="M7768" s="1" t="s">
        <v>48737</v>
      </c>
      <c r="N7768" s="33" t="s">
        <v>20</v>
      </c>
      <c r="O7768" s="33" t="s">
        <v>13583</v>
      </c>
      <c r="P7768" s="33" t="s">
        <v>947</v>
      </c>
      <c r="Q7768" s="33" t="s">
        <v>29986</v>
      </c>
      <c r="R7768" s="39" t="s">
        <v>13584</v>
      </c>
      <c r="S7768" s="33" t="s">
        <v>22</v>
      </c>
      <c r="T7768" s="33" t="s">
        <v>21</v>
      </c>
      <c r="U7768" s="33" t="s">
        <v>26689</v>
      </c>
      <c r="AA7768" s="33" t="s">
        <v>42843</v>
      </c>
      <c r="AB7768" s="33">
        <v>664</v>
      </c>
      <c r="AC7768" s="103">
        <v>13182</v>
      </c>
    </row>
    <row r="7769" spans="1:29" ht="13" customHeight="1" x14ac:dyDescent="0.2">
      <c r="A7769" s="1" t="s">
        <v>13591</v>
      </c>
      <c r="B7769" s="33">
        <v>38</v>
      </c>
      <c r="C7769" s="33" t="s">
        <v>13</v>
      </c>
      <c r="D7769" s="1" t="s">
        <v>23</v>
      </c>
      <c r="F7769" s="94">
        <v>41484</v>
      </c>
      <c r="G7769" s="33" t="s">
        <v>13592</v>
      </c>
      <c r="H7769" s="33" t="s">
        <v>798</v>
      </c>
      <c r="I7769" s="33" t="s">
        <v>66</v>
      </c>
      <c r="J7769" s="62" t="s">
        <v>13593</v>
      </c>
      <c r="K7769" s="33" t="s">
        <v>798</v>
      </c>
      <c r="L7769" s="33" t="s">
        <v>799</v>
      </c>
      <c r="M7769" s="1" t="s">
        <v>46451</v>
      </c>
      <c r="N7769" s="33" t="s">
        <v>20</v>
      </c>
      <c r="O7769" s="33" t="s">
        <v>13594</v>
      </c>
      <c r="P7769" s="33" t="s">
        <v>947</v>
      </c>
      <c r="Q7769" s="33" t="s">
        <v>29986</v>
      </c>
      <c r="R7769" s="39" t="s">
        <v>13595</v>
      </c>
      <c r="S7769" s="33" t="s">
        <v>93</v>
      </c>
      <c r="T7769" s="33" t="s">
        <v>21</v>
      </c>
      <c r="U7769" s="33" t="s">
        <v>26682</v>
      </c>
      <c r="AA7769" s="33" t="s">
        <v>42842</v>
      </c>
      <c r="AB7769" s="33">
        <v>666</v>
      </c>
      <c r="AC7769" s="103">
        <v>13181</v>
      </c>
    </row>
    <row r="7770" spans="1:29" ht="13" customHeight="1" x14ac:dyDescent="0.2">
      <c r="A7770" s="33" t="s">
        <v>13600</v>
      </c>
      <c r="B7770" s="33">
        <v>40</v>
      </c>
      <c r="C7770" s="33" t="s">
        <v>102</v>
      </c>
      <c r="D7770" s="33" t="s">
        <v>30</v>
      </c>
      <c r="E7770" s="33" t="s">
        <v>13601</v>
      </c>
      <c r="F7770" s="94">
        <v>41484</v>
      </c>
      <c r="G7770" s="33" t="s">
        <v>13602</v>
      </c>
      <c r="H7770" s="33" t="s">
        <v>13603</v>
      </c>
      <c r="I7770" s="33" t="s">
        <v>55</v>
      </c>
      <c r="J7770" s="62" t="s">
        <v>13604</v>
      </c>
      <c r="K7770" s="33" t="s">
        <v>5072</v>
      </c>
      <c r="L7770" s="33" t="s">
        <v>7038</v>
      </c>
      <c r="M7770" s="1" t="s">
        <v>46144</v>
      </c>
      <c r="N7770" s="33" t="s">
        <v>20</v>
      </c>
      <c r="O7770" s="33" t="s">
        <v>13605</v>
      </c>
      <c r="P7770" s="33" t="s">
        <v>947</v>
      </c>
      <c r="Q7770" s="33" t="s">
        <v>29986</v>
      </c>
      <c r="R7770" s="39" t="s">
        <v>13606</v>
      </c>
      <c r="S7770" s="33" t="s">
        <v>93</v>
      </c>
      <c r="T7770" s="33" t="s">
        <v>21</v>
      </c>
      <c r="U7770" s="33" t="s">
        <v>26689</v>
      </c>
      <c r="AA7770" s="33" t="s">
        <v>42844</v>
      </c>
      <c r="AB7770" s="33">
        <v>663</v>
      </c>
      <c r="AC7770" s="103">
        <v>13179</v>
      </c>
    </row>
    <row r="7771" spans="1:29" ht="13" customHeight="1" x14ac:dyDescent="0.2">
      <c r="A7771" s="1" t="s">
        <v>13596</v>
      </c>
      <c r="B7771" s="33">
        <v>56</v>
      </c>
      <c r="C7771" s="33" t="s">
        <v>13</v>
      </c>
      <c r="D7771" s="1" t="s">
        <v>23</v>
      </c>
      <c r="F7771" s="94">
        <v>41484</v>
      </c>
      <c r="G7771" s="33" t="s">
        <v>13597</v>
      </c>
      <c r="H7771" s="33" t="s">
        <v>2562</v>
      </c>
      <c r="I7771" s="33" t="s">
        <v>336</v>
      </c>
      <c r="J7771" s="62" t="s">
        <v>2563</v>
      </c>
      <c r="K7771" s="33" t="s">
        <v>2564</v>
      </c>
      <c r="L7771" s="33" t="s">
        <v>2565</v>
      </c>
      <c r="M7771" s="1" t="s">
        <v>47441</v>
      </c>
      <c r="N7771" s="33" t="s">
        <v>20</v>
      </c>
      <c r="O7771" s="33" t="s">
        <v>13598</v>
      </c>
      <c r="P7771" s="33" t="s">
        <v>504</v>
      </c>
      <c r="Q7771" s="33" t="s">
        <v>29986</v>
      </c>
      <c r="R7771" s="39" t="s">
        <v>13599</v>
      </c>
      <c r="S7771" s="33" t="s">
        <v>22</v>
      </c>
      <c r="T7771" s="33" t="s">
        <v>21</v>
      </c>
      <c r="U7771" s="33" t="s">
        <v>26682</v>
      </c>
      <c r="AA7771" s="33" t="s">
        <v>42842</v>
      </c>
      <c r="AB7771" s="33">
        <v>667</v>
      </c>
      <c r="AC7771" s="103">
        <v>13180</v>
      </c>
    </row>
    <row r="7772" spans="1:29" ht="13" customHeight="1" x14ac:dyDescent="0.2">
      <c r="A7772" s="33" t="s">
        <v>2989</v>
      </c>
      <c r="B7772" s="33" t="s">
        <v>22</v>
      </c>
      <c r="C7772" s="33" t="s">
        <v>13</v>
      </c>
      <c r="D7772" s="33" t="s">
        <v>78</v>
      </c>
      <c r="F7772" s="94">
        <v>41484</v>
      </c>
      <c r="G7772" s="33" t="s">
        <v>13585</v>
      </c>
      <c r="H7772" s="33" t="s">
        <v>13586</v>
      </c>
      <c r="I7772" s="33" t="s">
        <v>87</v>
      </c>
      <c r="J7772" s="62" t="s">
        <v>13587</v>
      </c>
      <c r="K7772" s="33" t="s">
        <v>1411</v>
      </c>
      <c r="L7772" s="33" t="s">
        <v>13588</v>
      </c>
      <c r="M7772" s="1" t="s">
        <v>48736</v>
      </c>
      <c r="N7772" s="33" t="s">
        <v>20</v>
      </c>
      <c r="O7772" s="33" t="s">
        <v>13589</v>
      </c>
      <c r="P7772" s="33" t="s">
        <v>947</v>
      </c>
      <c r="Q7772" s="33" t="s">
        <v>29986</v>
      </c>
      <c r="R7772" s="39" t="s">
        <v>13590</v>
      </c>
      <c r="S7772" s="33" t="s">
        <v>93</v>
      </c>
      <c r="T7772" s="33" t="s">
        <v>21</v>
      </c>
      <c r="U7772" s="33" t="s">
        <v>26689</v>
      </c>
      <c r="AA7772" s="33" t="s">
        <v>42843</v>
      </c>
      <c r="AB7772" s="33">
        <v>665</v>
      </c>
      <c r="AC7772" s="103"/>
    </row>
    <row r="7773" spans="1:29" ht="13" customHeight="1" x14ac:dyDescent="0.2">
      <c r="A7773" s="33" t="s">
        <v>13630</v>
      </c>
      <c r="B7773" s="33">
        <v>28</v>
      </c>
      <c r="C7773" s="33" t="s">
        <v>13</v>
      </c>
      <c r="D7773" s="33" t="s">
        <v>30</v>
      </c>
      <c r="E7773" s="33" t="s">
        <v>13631</v>
      </c>
      <c r="F7773" s="94">
        <v>41483</v>
      </c>
      <c r="G7773" s="33" t="s">
        <v>22145</v>
      </c>
      <c r="H7773" s="33" t="s">
        <v>13632</v>
      </c>
      <c r="I7773" s="33" t="s">
        <v>62</v>
      </c>
      <c r="J7773" s="62" t="s">
        <v>13633</v>
      </c>
      <c r="K7773" s="33" t="s">
        <v>2105</v>
      </c>
      <c r="L7773" s="33" t="s">
        <v>36834</v>
      </c>
      <c r="M7773" s="1" t="s">
        <v>48738</v>
      </c>
      <c r="N7773" s="33" t="s">
        <v>20</v>
      </c>
      <c r="O7773" s="33" t="s">
        <v>13634</v>
      </c>
      <c r="P7773" s="33" t="s">
        <v>504</v>
      </c>
      <c r="Q7773" s="33" t="s">
        <v>29986</v>
      </c>
      <c r="R7773" s="39" t="s">
        <v>13635</v>
      </c>
      <c r="S7773" s="33" t="s">
        <v>93</v>
      </c>
      <c r="T7773" s="33" t="s">
        <v>21</v>
      </c>
      <c r="U7773" s="33" t="s">
        <v>26682</v>
      </c>
      <c r="AA7773" s="33" t="s">
        <v>42844</v>
      </c>
      <c r="AB7773" s="33">
        <v>658</v>
      </c>
      <c r="AC7773" s="103">
        <v>13173</v>
      </c>
    </row>
    <row r="7774" spans="1:29" ht="13" customHeight="1" x14ac:dyDescent="0.2">
      <c r="A7774" s="1" t="s">
        <v>13625</v>
      </c>
      <c r="B7774" s="33">
        <v>30</v>
      </c>
      <c r="C7774" s="33" t="s">
        <v>13</v>
      </c>
      <c r="D7774" s="1" t="s">
        <v>23</v>
      </c>
      <c r="F7774" s="94">
        <v>41483</v>
      </c>
      <c r="H7774" s="33" t="s">
        <v>13626</v>
      </c>
      <c r="I7774" s="33" t="s">
        <v>111</v>
      </c>
      <c r="J7774" s="62" t="s">
        <v>13627</v>
      </c>
      <c r="K7774" s="33" t="s">
        <v>582</v>
      </c>
      <c r="L7774" s="33" t="s">
        <v>1759</v>
      </c>
      <c r="M7774" s="1" t="s">
        <v>46707</v>
      </c>
      <c r="N7774" s="33" t="s">
        <v>20</v>
      </c>
      <c r="O7774" s="33" t="s">
        <v>13628</v>
      </c>
      <c r="P7774" s="33" t="s">
        <v>947</v>
      </c>
      <c r="Q7774" s="33" t="s">
        <v>29986</v>
      </c>
      <c r="R7774" s="39" t="s">
        <v>13629</v>
      </c>
      <c r="S7774" s="33" t="s">
        <v>93</v>
      </c>
      <c r="T7774" s="33" t="s">
        <v>21</v>
      </c>
      <c r="U7774" s="33" t="s">
        <v>26492</v>
      </c>
      <c r="Z7774" s="33" t="s">
        <v>42353</v>
      </c>
      <c r="AA7774" s="33" t="s">
        <v>42843</v>
      </c>
      <c r="AB7774" s="33">
        <v>656</v>
      </c>
      <c r="AC7774" s="103">
        <v>13174</v>
      </c>
    </row>
    <row r="7775" spans="1:29" ht="13" customHeight="1" x14ac:dyDescent="0.2">
      <c r="A7775" s="33" t="s">
        <v>13617</v>
      </c>
      <c r="B7775" s="33">
        <v>39</v>
      </c>
      <c r="C7775" s="33" t="s">
        <v>13</v>
      </c>
      <c r="D7775" s="33" t="s">
        <v>41</v>
      </c>
      <c r="F7775" s="94">
        <v>41483</v>
      </c>
      <c r="G7775" s="33" t="s">
        <v>22144</v>
      </c>
      <c r="H7775" s="33" t="s">
        <v>80</v>
      </c>
      <c r="I7775" s="33" t="s">
        <v>37</v>
      </c>
      <c r="J7775" s="62" t="s">
        <v>7680</v>
      </c>
      <c r="K7775" s="33" t="s">
        <v>81</v>
      </c>
      <c r="L7775" s="33" t="s">
        <v>82</v>
      </c>
      <c r="M7775" s="1" t="s">
        <v>46250</v>
      </c>
      <c r="N7775" s="33" t="s">
        <v>20</v>
      </c>
      <c r="O7775" s="33" t="s">
        <v>13618</v>
      </c>
      <c r="P7775" s="33" t="s">
        <v>45771</v>
      </c>
      <c r="Q7775" s="33" t="s">
        <v>29986</v>
      </c>
      <c r="R7775" s="39" t="s">
        <v>13619</v>
      </c>
      <c r="S7775" s="33" t="s">
        <v>93</v>
      </c>
      <c r="T7775" s="33" t="s">
        <v>21</v>
      </c>
      <c r="U7775" s="33" t="s">
        <v>26682</v>
      </c>
      <c r="AA7775" s="33" t="s">
        <v>42842</v>
      </c>
      <c r="AB7775" s="33">
        <v>657</v>
      </c>
      <c r="AC7775" s="103">
        <v>13172</v>
      </c>
    </row>
    <row r="7776" spans="1:29" ht="13" customHeight="1" x14ac:dyDescent="0.2">
      <c r="A7776" s="33" t="s">
        <v>13612</v>
      </c>
      <c r="B7776" s="33">
        <v>24</v>
      </c>
      <c r="C7776" s="33" t="s">
        <v>13</v>
      </c>
      <c r="D7776" s="33" t="s">
        <v>78</v>
      </c>
      <c r="E7776" s="33" t="s">
        <v>13613</v>
      </c>
      <c r="F7776" s="94">
        <v>41483</v>
      </c>
      <c r="G7776" s="33" t="s">
        <v>13614</v>
      </c>
      <c r="H7776" s="33" t="s">
        <v>398</v>
      </c>
      <c r="I7776" s="33" t="s">
        <v>399</v>
      </c>
      <c r="J7776" s="62" t="s">
        <v>13615</v>
      </c>
      <c r="K7776" s="33" t="s">
        <v>401</v>
      </c>
      <c r="L7776" s="33" t="s">
        <v>402</v>
      </c>
      <c r="M7776" s="1" t="s">
        <v>45936</v>
      </c>
      <c r="N7776" s="33" t="s">
        <v>20</v>
      </c>
      <c r="O7776" s="33" t="s">
        <v>42846</v>
      </c>
      <c r="P7776" s="33" t="s">
        <v>504</v>
      </c>
      <c r="Q7776" s="33" t="s">
        <v>29986</v>
      </c>
      <c r="R7776" s="39" t="s">
        <v>13616</v>
      </c>
      <c r="S7776" s="33" t="s">
        <v>93</v>
      </c>
      <c r="T7776" s="33" t="s">
        <v>45897</v>
      </c>
      <c r="U7776" s="51" t="s">
        <v>49804</v>
      </c>
      <c r="AA7776" s="33" t="s">
        <v>42842</v>
      </c>
      <c r="AB7776" s="33">
        <v>659</v>
      </c>
      <c r="AC7776" s="103">
        <v>13177</v>
      </c>
    </row>
    <row r="7777" spans="1:29" ht="13" customHeight="1" x14ac:dyDescent="0.2">
      <c r="A7777" s="33" t="s">
        <v>13620</v>
      </c>
      <c r="B7777" s="33">
        <v>44</v>
      </c>
      <c r="C7777" s="33" t="s">
        <v>13</v>
      </c>
      <c r="D7777" s="33" t="s">
        <v>41</v>
      </c>
      <c r="E7777" s="33" t="s">
        <v>13621</v>
      </c>
      <c r="F7777" s="94">
        <v>41483</v>
      </c>
      <c r="G7777" s="33" t="s">
        <v>13622</v>
      </c>
      <c r="H7777" s="33" t="s">
        <v>581</v>
      </c>
      <c r="I7777" s="33" t="s">
        <v>111</v>
      </c>
      <c r="J7777" s="62" t="s">
        <v>6777</v>
      </c>
      <c r="K7777" s="33" t="s">
        <v>582</v>
      </c>
      <c r="L7777" s="33" t="s">
        <v>583</v>
      </c>
      <c r="M7777" s="1" t="s">
        <v>45935</v>
      </c>
      <c r="N7777" s="33" t="s">
        <v>362</v>
      </c>
      <c r="O7777" s="33" t="s">
        <v>13623</v>
      </c>
      <c r="P7777" s="33" t="s">
        <v>947</v>
      </c>
      <c r="Q7777" s="33" t="s">
        <v>29986</v>
      </c>
      <c r="R7777" s="39" t="s">
        <v>13624</v>
      </c>
      <c r="S7777" s="33" t="s">
        <v>901</v>
      </c>
      <c r="T7777" s="33" t="s">
        <v>45897</v>
      </c>
      <c r="U7777" s="51" t="s">
        <v>49804</v>
      </c>
      <c r="AA7777" s="33" t="s">
        <v>42842</v>
      </c>
      <c r="AB7777" s="33">
        <v>660</v>
      </c>
      <c r="AC7777" s="103">
        <v>13176</v>
      </c>
    </row>
    <row r="7778" spans="1:29" ht="13" customHeight="1" x14ac:dyDescent="0.2">
      <c r="A7778" s="33" t="s">
        <v>13636</v>
      </c>
      <c r="B7778" s="33">
        <v>31</v>
      </c>
      <c r="C7778" s="33" t="s">
        <v>13</v>
      </c>
      <c r="D7778" s="33" t="s">
        <v>30</v>
      </c>
      <c r="E7778" s="33" t="s">
        <v>13637</v>
      </c>
      <c r="F7778" s="94">
        <v>41483</v>
      </c>
      <c r="G7778" s="33" t="s">
        <v>13638</v>
      </c>
      <c r="H7778" s="33" t="s">
        <v>2320</v>
      </c>
      <c r="I7778" s="33" t="s">
        <v>66</v>
      </c>
      <c r="J7778" s="62" t="s">
        <v>13639</v>
      </c>
      <c r="K7778" s="33" t="s">
        <v>265</v>
      </c>
      <c r="L7778" s="33" t="s">
        <v>2321</v>
      </c>
      <c r="M7778" s="1" t="s">
        <v>46180</v>
      </c>
      <c r="N7778" s="33" t="s">
        <v>20</v>
      </c>
      <c r="O7778" s="33" t="s">
        <v>13640</v>
      </c>
      <c r="P7778" s="33" t="s">
        <v>947</v>
      </c>
      <c r="Q7778" s="33" t="s">
        <v>29986</v>
      </c>
      <c r="R7778" s="39" t="s">
        <v>13641</v>
      </c>
      <c r="S7778" s="33" t="s">
        <v>93</v>
      </c>
      <c r="T7778" s="33" t="s">
        <v>350</v>
      </c>
      <c r="U7778" s="33" t="s">
        <v>26775</v>
      </c>
      <c r="Z7778" s="33" t="s">
        <v>42353</v>
      </c>
      <c r="AA7778" s="33" t="s">
        <v>42844</v>
      </c>
      <c r="AB7778" s="33">
        <v>661</v>
      </c>
      <c r="AC7778" s="103">
        <v>13175</v>
      </c>
    </row>
    <row r="7779" spans="1:29" ht="13" customHeight="1" x14ac:dyDescent="0.2">
      <c r="A7779" s="33" t="s">
        <v>13607</v>
      </c>
      <c r="B7779" s="33">
        <v>32</v>
      </c>
      <c r="C7779" s="33" t="s">
        <v>13</v>
      </c>
      <c r="D7779" s="33" t="s">
        <v>78</v>
      </c>
      <c r="E7779" s="33" t="s">
        <v>13608</v>
      </c>
      <c r="F7779" s="94">
        <v>41483</v>
      </c>
      <c r="G7779" s="33" t="s">
        <v>13609</v>
      </c>
      <c r="H7779" s="33" t="s">
        <v>171</v>
      </c>
      <c r="I7779" s="33" t="s">
        <v>18</v>
      </c>
      <c r="J7779" s="62" t="s">
        <v>13610</v>
      </c>
      <c r="K7779" s="33" t="s">
        <v>3422</v>
      </c>
      <c r="L7779" s="33" t="s">
        <v>1569</v>
      </c>
      <c r="M7779" s="1" t="s">
        <v>46538</v>
      </c>
      <c r="N7779" s="33" t="s">
        <v>20</v>
      </c>
      <c r="O7779" s="33" t="s">
        <v>36750</v>
      </c>
      <c r="P7779" s="33" t="s">
        <v>504</v>
      </c>
      <c r="Q7779" s="33" t="s">
        <v>29986</v>
      </c>
      <c r="R7779" s="39" t="s">
        <v>13611</v>
      </c>
      <c r="S7779" s="33" t="s">
        <v>93</v>
      </c>
      <c r="T7779" s="33" t="s">
        <v>350</v>
      </c>
      <c r="U7779" s="33" t="s">
        <v>42859</v>
      </c>
      <c r="Z7779" s="33" t="s">
        <v>42353</v>
      </c>
      <c r="AA7779" s="33" t="s">
        <v>42844</v>
      </c>
      <c r="AB7779" s="33">
        <v>662</v>
      </c>
      <c r="AC7779" s="103">
        <v>13171</v>
      </c>
    </row>
    <row r="7780" spans="1:29" ht="13" customHeight="1" x14ac:dyDescent="0.2">
      <c r="A7780" s="33" t="s">
        <v>13657</v>
      </c>
      <c r="B7780" s="33">
        <v>20</v>
      </c>
      <c r="C7780" s="33" t="s">
        <v>13</v>
      </c>
      <c r="D7780" s="33" t="s">
        <v>30</v>
      </c>
      <c r="E7780" s="33" t="s">
        <v>13658</v>
      </c>
      <c r="F7780" s="94">
        <v>41482</v>
      </c>
      <c r="G7780" s="33" t="s">
        <v>13659</v>
      </c>
      <c r="H7780" s="33" t="s">
        <v>13660</v>
      </c>
      <c r="I7780" s="33" t="s">
        <v>373</v>
      </c>
      <c r="J7780" s="62" t="s">
        <v>13661</v>
      </c>
      <c r="K7780" s="33" t="s">
        <v>3964</v>
      </c>
      <c r="L7780" s="33" t="s">
        <v>13662</v>
      </c>
      <c r="M7780" s="1" t="s">
        <v>48929</v>
      </c>
      <c r="N7780" s="33" t="s">
        <v>20</v>
      </c>
      <c r="O7780" s="33" t="s">
        <v>13663</v>
      </c>
      <c r="P7780" s="33" t="s">
        <v>504</v>
      </c>
      <c r="Q7780" s="33" t="s">
        <v>29986</v>
      </c>
      <c r="R7780" s="39" t="s">
        <v>13664</v>
      </c>
      <c r="S7780" s="33" t="s">
        <v>93</v>
      </c>
      <c r="T7780" s="33" t="s">
        <v>21</v>
      </c>
      <c r="U7780" s="33" t="s">
        <v>26689</v>
      </c>
      <c r="AA7780" s="33" t="s">
        <v>42844</v>
      </c>
      <c r="AB7780" s="33">
        <v>654</v>
      </c>
      <c r="AC7780" s="103">
        <v>13166</v>
      </c>
    </row>
    <row r="7781" spans="1:29" ht="13" customHeight="1" x14ac:dyDescent="0.2">
      <c r="A7781" s="33" t="s">
        <v>13647</v>
      </c>
      <c r="B7781" s="33">
        <v>33</v>
      </c>
      <c r="C7781" s="33" t="s">
        <v>13</v>
      </c>
      <c r="D7781" s="33" t="s">
        <v>41</v>
      </c>
      <c r="E7781" s="33" t="s">
        <v>13648</v>
      </c>
      <c r="F7781" s="94">
        <v>41482</v>
      </c>
      <c r="G7781" s="33" t="s">
        <v>22146</v>
      </c>
      <c r="H7781" s="33" t="s">
        <v>452</v>
      </c>
      <c r="I7781" s="33" t="s">
        <v>337</v>
      </c>
      <c r="J7781" s="62" t="s">
        <v>453</v>
      </c>
      <c r="K7781" s="33" t="s">
        <v>452</v>
      </c>
      <c r="L7781" s="33" t="s">
        <v>454</v>
      </c>
      <c r="M7781" s="1" t="s">
        <v>46752</v>
      </c>
      <c r="N7781" s="33" t="s">
        <v>20</v>
      </c>
      <c r="O7781" s="33" t="s">
        <v>13649</v>
      </c>
      <c r="P7781" s="33" t="s">
        <v>504</v>
      </c>
      <c r="Q7781" s="33" t="s">
        <v>29986</v>
      </c>
      <c r="R7781" s="39" t="s">
        <v>13650</v>
      </c>
      <c r="S7781" s="33" t="s">
        <v>93</v>
      </c>
      <c r="T7781" s="33" t="s">
        <v>21</v>
      </c>
      <c r="U7781" s="33" t="s">
        <v>26682</v>
      </c>
      <c r="AA7781" s="33" t="s">
        <v>42844</v>
      </c>
      <c r="AB7781" s="33">
        <v>655</v>
      </c>
      <c r="AC7781" s="103">
        <v>13168</v>
      </c>
    </row>
    <row r="7782" spans="1:29" ht="13" customHeight="1" x14ac:dyDescent="0.2">
      <c r="A7782" s="33" t="s">
        <v>13642</v>
      </c>
      <c r="B7782" s="33">
        <v>42</v>
      </c>
      <c r="C7782" s="33" t="s">
        <v>13</v>
      </c>
      <c r="D7782" s="33" t="s">
        <v>41</v>
      </c>
      <c r="E7782" s="33" t="s">
        <v>13643</v>
      </c>
      <c r="F7782" s="94">
        <v>41482</v>
      </c>
      <c r="G7782" s="33" t="s">
        <v>13644</v>
      </c>
      <c r="H7782" s="33" t="s">
        <v>5888</v>
      </c>
      <c r="I7782" s="33" t="s">
        <v>55</v>
      </c>
      <c r="J7782" s="62">
        <v>33012</v>
      </c>
      <c r="K7782" s="33" t="s">
        <v>147</v>
      </c>
      <c r="L7782" s="33" t="s">
        <v>148</v>
      </c>
      <c r="M7782" s="1" t="s">
        <v>46168</v>
      </c>
      <c r="N7782" s="33" t="s">
        <v>20</v>
      </c>
      <c r="O7782" s="33" t="s">
        <v>13645</v>
      </c>
      <c r="P7782" s="33" t="s">
        <v>22</v>
      </c>
      <c r="Q7782" s="33" t="s">
        <v>29986</v>
      </c>
      <c r="R7782" s="39" t="s">
        <v>13646</v>
      </c>
      <c r="S7782" s="33" t="s">
        <v>93</v>
      </c>
      <c r="T7782" s="33" t="s">
        <v>21</v>
      </c>
      <c r="U7782" s="33" t="s">
        <v>26689</v>
      </c>
      <c r="AA7782" s="33" t="s">
        <v>42842</v>
      </c>
      <c r="AB7782" s="33">
        <v>653</v>
      </c>
      <c r="AC7782" s="103">
        <v>13167</v>
      </c>
    </row>
    <row r="7783" spans="1:29" ht="13" customHeight="1" x14ac:dyDescent="0.2">
      <c r="A7783" s="1" t="s">
        <v>13651</v>
      </c>
      <c r="B7783" s="33">
        <v>49</v>
      </c>
      <c r="C7783" s="33" t="s">
        <v>102</v>
      </c>
      <c r="D7783" s="1" t="s">
        <v>23</v>
      </c>
      <c r="F7783" s="94">
        <v>41482</v>
      </c>
      <c r="G7783" s="33" t="s">
        <v>13652</v>
      </c>
      <c r="H7783" s="33" t="s">
        <v>2857</v>
      </c>
      <c r="I7783" s="33" t="s">
        <v>66</v>
      </c>
      <c r="J7783" s="62" t="s">
        <v>13653</v>
      </c>
      <c r="K7783" s="33" t="s">
        <v>13654</v>
      </c>
      <c r="L7783" s="33" t="s">
        <v>36751</v>
      </c>
      <c r="M7783" s="1" t="s">
        <v>48739</v>
      </c>
      <c r="N7783" s="33" t="s">
        <v>20</v>
      </c>
      <c r="O7783" s="33" t="s">
        <v>13655</v>
      </c>
      <c r="P7783" s="33" t="s">
        <v>45771</v>
      </c>
      <c r="Q7783" s="33" t="s">
        <v>29986</v>
      </c>
      <c r="R7783" s="39" t="s">
        <v>13656</v>
      </c>
      <c r="S7783" s="33" t="s">
        <v>93</v>
      </c>
      <c r="T7783" s="33" t="s">
        <v>21</v>
      </c>
      <c r="U7783" s="33" t="s">
        <v>26689</v>
      </c>
      <c r="AA7783" s="33" t="s">
        <v>42843</v>
      </c>
      <c r="AB7783" s="33">
        <v>652</v>
      </c>
      <c r="AC7783" s="103">
        <v>13165</v>
      </c>
    </row>
    <row r="7784" spans="1:29" ht="13" customHeight="1" x14ac:dyDescent="0.2">
      <c r="A7784" s="33" t="s">
        <v>13670</v>
      </c>
      <c r="B7784" s="33">
        <v>30</v>
      </c>
      <c r="C7784" s="33" t="s">
        <v>13</v>
      </c>
      <c r="D7784" s="33" t="s">
        <v>41</v>
      </c>
      <c r="E7784" s="33" t="s">
        <v>13671</v>
      </c>
      <c r="F7784" s="94">
        <v>41481</v>
      </c>
      <c r="G7784" s="33" t="s">
        <v>13672</v>
      </c>
      <c r="H7784" s="33" t="s">
        <v>5804</v>
      </c>
      <c r="I7784" s="33" t="s">
        <v>38</v>
      </c>
      <c r="J7784" s="62" t="s">
        <v>5805</v>
      </c>
      <c r="K7784" s="33" t="s">
        <v>58</v>
      </c>
      <c r="L7784" s="33" t="s">
        <v>5806</v>
      </c>
      <c r="M7784" s="1" t="s">
        <v>46791</v>
      </c>
      <c r="N7784" s="33" t="s">
        <v>20</v>
      </c>
      <c r="O7784" s="33" t="s">
        <v>13673</v>
      </c>
      <c r="P7784" s="33" t="s">
        <v>947</v>
      </c>
      <c r="Q7784" s="33" t="s">
        <v>29986</v>
      </c>
      <c r="R7784" s="39" t="s">
        <v>13674</v>
      </c>
      <c r="S7784" s="33" t="s">
        <v>93</v>
      </c>
      <c r="T7784" s="33" t="s">
        <v>21</v>
      </c>
      <c r="U7784" s="33" t="s">
        <v>26689</v>
      </c>
      <c r="AA7784" s="33" t="s">
        <v>42844</v>
      </c>
      <c r="AB7784" s="33">
        <v>650</v>
      </c>
      <c r="AC7784" s="103">
        <v>13159</v>
      </c>
    </row>
    <row r="7785" spans="1:29" ht="13" customHeight="1" x14ac:dyDescent="0.2">
      <c r="A7785" s="33" t="s">
        <v>13665</v>
      </c>
      <c r="B7785" s="91">
        <v>32</v>
      </c>
      <c r="C7785" s="33" t="s">
        <v>13</v>
      </c>
      <c r="D7785" s="33" t="s">
        <v>78</v>
      </c>
      <c r="E7785" s="33" t="s">
        <v>13666</v>
      </c>
      <c r="F7785" s="94">
        <v>41481</v>
      </c>
      <c r="G7785" s="33" t="s">
        <v>13667</v>
      </c>
      <c r="H7785" s="33" t="s">
        <v>1224</v>
      </c>
      <c r="I7785" s="33" t="s">
        <v>66</v>
      </c>
      <c r="J7785" s="62" t="s">
        <v>13668</v>
      </c>
      <c r="K7785" s="33" t="s">
        <v>1225</v>
      </c>
      <c r="L7785" s="33" t="s">
        <v>1226</v>
      </c>
      <c r="M7785" s="1" t="s">
        <v>46070</v>
      </c>
      <c r="N7785" s="33" t="s">
        <v>20</v>
      </c>
      <c r="O7785" s="33" t="s">
        <v>13669</v>
      </c>
      <c r="P7785" s="33" t="s">
        <v>27677</v>
      </c>
      <c r="Q7785" s="33" t="s">
        <v>26671</v>
      </c>
      <c r="R778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785" s="33" t="s">
        <v>93</v>
      </c>
      <c r="T7785" s="33" t="s">
        <v>45897</v>
      </c>
      <c r="U7785" s="51" t="s">
        <v>49804</v>
      </c>
      <c r="AA7785" s="33" t="s">
        <v>42842</v>
      </c>
      <c r="AB7785" s="33">
        <v>651</v>
      </c>
      <c r="AC7785" s="103">
        <v>13160</v>
      </c>
    </row>
    <row r="7786" spans="1:29" ht="13" customHeight="1" x14ac:dyDescent="0.2">
      <c r="A7786" s="1" t="s">
        <v>13686</v>
      </c>
      <c r="B7786" s="33">
        <v>49</v>
      </c>
      <c r="C7786" s="33" t="s">
        <v>13</v>
      </c>
      <c r="D7786" s="1" t="s">
        <v>23</v>
      </c>
      <c r="F7786" s="94">
        <v>41480</v>
      </c>
      <c r="G7786" s="33" t="s">
        <v>13687</v>
      </c>
      <c r="H7786" s="33" t="s">
        <v>1034</v>
      </c>
      <c r="I7786" s="33" t="s">
        <v>337</v>
      </c>
      <c r="J7786" s="62" t="s">
        <v>13688</v>
      </c>
      <c r="K7786" s="33" t="s">
        <v>619</v>
      </c>
      <c r="L7786" s="33" t="s">
        <v>4597</v>
      </c>
      <c r="M7786" s="1" t="s">
        <v>47448</v>
      </c>
      <c r="N7786" s="33" t="s">
        <v>20</v>
      </c>
      <c r="O7786" s="33" t="s">
        <v>13689</v>
      </c>
      <c r="P7786" s="33" t="s">
        <v>504</v>
      </c>
      <c r="Q7786" s="33" t="s">
        <v>29986</v>
      </c>
      <c r="R7786" s="39" t="s">
        <v>13690</v>
      </c>
      <c r="S7786" s="33" t="s">
        <v>93</v>
      </c>
      <c r="T7786" s="33" t="s">
        <v>21</v>
      </c>
      <c r="U7786" s="33" t="s">
        <v>26689</v>
      </c>
      <c r="AA7786" s="33" t="s">
        <v>42843</v>
      </c>
      <c r="AB7786" s="33">
        <v>646</v>
      </c>
      <c r="AC7786" s="103">
        <v>13157</v>
      </c>
    </row>
    <row r="7787" spans="1:29" ht="13" customHeight="1" x14ac:dyDescent="0.2">
      <c r="A7787" s="33" t="s">
        <v>13675</v>
      </c>
      <c r="B7787" s="33">
        <v>29</v>
      </c>
      <c r="C7787" s="33" t="s">
        <v>13</v>
      </c>
      <c r="D7787" s="33" t="s">
        <v>78</v>
      </c>
      <c r="E7787" s="33" t="s">
        <v>13676</v>
      </c>
      <c r="F7787" s="94">
        <v>41480</v>
      </c>
      <c r="G7787" s="33" t="s">
        <v>13677</v>
      </c>
      <c r="H7787" s="33" t="s">
        <v>13678</v>
      </c>
      <c r="I7787" s="33" t="s">
        <v>392</v>
      </c>
      <c r="J7787" s="62" t="s">
        <v>13679</v>
      </c>
      <c r="K7787" s="33" t="s">
        <v>1584</v>
      </c>
      <c r="L7787" s="33" t="s">
        <v>3080</v>
      </c>
      <c r="M7787" s="1" t="s">
        <v>45951</v>
      </c>
      <c r="N7787" s="33" t="s">
        <v>362</v>
      </c>
      <c r="O7787" s="33" t="s">
        <v>13680</v>
      </c>
      <c r="P7787" s="33" t="s">
        <v>947</v>
      </c>
      <c r="Q7787" s="33" t="s">
        <v>29986</v>
      </c>
      <c r="R7787" s="39" t="s">
        <v>13681</v>
      </c>
      <c r="S7787" s="33" t="s">
        <v>509</v>
      </c>
      <c r="T7787" s="33" t="s">
        <v>45897</v>
      </c>
      <c r="U7787" s="51" t="s">
        <v>49804</v>
      </c>
      <c r="AA7787" s="33" t="s">
        <v>42844</v>
      </c>
      <c r="AB7787" s="33">
        <v>648</v>
      </c>
      <c r="AC7787" s="103">
        <v>14791</v>
      </c>
    </row>
    <row r="7788" spans="1:29" ht="13" customHeight="1" x14ac:dyDescent="0.2">
      <c r="A7788" s="33" t="s">
        <v>13682</v>
      </c>
      <c r="B7788" s="33">
        <v>42</v>
      </c>
      <c r="C7788" s="33" t="s">
        <v>13</v>
      </c>
      <c r="D7788" s="33" t="s">
        <v>41</v>
      </c>
      <c r="F7788" s="94">
        <v>41480</v>
      </c>
      <c r="G7788" s="33" t="s">
        <v>13683</v>
      </c>
      <c r="H7788" s="33" t="s">
        <v>4753</v>
      </c>
      <c r="I7788" s="33" t="s">
        <v>38</v>
      </c>
      <c r="J7788" s="62" t="s">
        <v>8111</v>
      </c>
      <c r="K7788" s="33" t="s">
        <v>91</v>
      </c>
      <c r="L7788" s="33" t="s">
        <v>12757</v>
      </c>
      <c r="M7788" s="1" t="s">
        <v>48929</v>
      </c>
      <c r="N7788" s="33" t="s">
        <v>20</v>
      </c>
      <c r="O7788" s="33" t="s">
        <v>13684</v>
      </c>
      <c r="P7788" s="33" t="s">
        <v>947</v>
      </c>
      <c r="Q7788" s="33" t="s">
        <v>29986</v>
      </c>
      <c r="R7788" s="39" t="s">
        <v>13685</v>
      </c>
      <c r="S7788" s="33" t="s">
        <v>22</v>
      </c>
      <c r="T7788" s="33" t="s">
        <v>28</v>
      </c>
      <c r="U7788" s="33" t="s">
        <v>26487</v>
      </c>
      <c r="AA7788" s="33" t="s">
        <v>42844</v>
      </c>
      <c r="AB7788" s="33">
        <v>649</v>
      </c>
      <c r="AC7788" s="104">
        <v>13156</v>
      </c>
    </row>
    <row r="7789" spans="1:29" ht="13" customHeight="1" x14ac:dyDescent="0.2">
      <c r="A7789" s="33" t="s">
        <v>13691</v>
      </c>
      <c r="B7789" s="33">
        <v>32</v>
      </c>
      <c r="C7789" s="33" t="s">
        <v>13</v>
      </c>
      <c r="D7789" s="33" t="s">
        <v>30</v>
      </c>
      <c r="E7789" s="33" t="s">
        <v>13692</v>
      </c>
      <c r="F7789" s="94">
        <v>41479</v>
      </c>
      <c r="G7789" s="33" t="s">
        <v>13693</v>
      </c>
      <c r="H7789" s="33" t="s">
        <v>501</v>
      </c>
      <c r="I7789" s="33" t="s">
        <v>62</v>
      </c>
      <c r="J7789" s="62" t="s">
        <v>13694</v>
      </c>
      <c r="K7789" s="33" t="s">
        <v>502</v>
      </c>
      <c r="L7789" s="33" t="s">
        <v>503</v>
      </c>
      <c r="M7789" s="1" t="s">
        <v>47012</v>
      </c>
      <c r="N7789" s="33" t="s">
        <v>20</v>
      </c>
      <c r="O7789" s="33" t="s">
        <v>13695</v>
      </c>
      <c r="P7789" s="33" t="s">
        <v>22</v>
      </c>
      <c r="Q7789" s="33" t="s">
        <v>29986</v>
      </c>
      <c r="R7789" s="39" t="s">
        <v>13696</v>
      </c>
      <c r="S7789" s="33" t="s">
        <v>509</v>
      </c>
      <c r="T7789" s="33" t="s">
        <v>21</v>
      </c>
      <c r="U7789" s="33" t="s">
        <v>26689</v>
      </c>
      <c r="AA7789" s="33" t="s">
        <v>42842</v>
      </c>
      <c r="AB7789" s="33">
        <v>645</v>
      </c>
      <c r="AC7789" s="103">
        <v>13155</v>
      </c>
    </row>
    <row r="7790" spans="1:29" ht="13" customHeight="1" x14ac:dyDescent="0.2">
      <c r="A7790" s="33" t="s">
        <v>13697</v>
      </c>
      <c r="B7790" s="33">
        <v>35</v>
      </c>
      <c r="C7790" s="33" t="s">
        <v>13</v>
      </c>
      <c r="D7790" s="33" t="s">
        <v>14</v>
      </c>
      <c r="E7790" s="33" t="s">
        <v>13698</v>
      </c>
      <c r="F7790" s="94">
        <v>41478</v>
      </c>
      <c r="G7790" s="33" t="s">
        <v>22147</v>
      </c>
      <c r="H7790" s="33" t="s">
        <v>604</v>
      </c>
      <c r="I7790" s="33" t="s">
        <v>249</v>
      </c>
      <c r="J7790" s="62" t="s">
        <v>13699</v>
      </c>
      <c r="K7790" s="33" t="s">
        <v>524</v>
      </c>
      <c r="L7790" s="33" t="s">
        <v>525</v>
      </c>
      <c r="M7790" s="1" t="s">
        <v>48881</v>
      </c>
      <c r="N7790" s="33" t="s">
        <v>20</v>
      </c>
      <c r="O7790" s="33" t="s">
        <v>13700</v>
      </c>
      <c r="P7790" s="33" t="s">
        <v>504</v>
      </c>
      <c r="Q7790" s="33" t="s">
        <v>29986</v>
      </c>
      <c r="R7790" s="39" t="s">
        <v>13701</v>
      </c>
      <c r="S7790" s="33" t="s">
        <v>93</v>
      </c>
      <c r="T7790" s="33" t="s">
        <v>21</v>
      </c>
      <c r="U7790" s="33" t="s">
        <v>42863</v>
      </c>
      <c r="AA7790" s="33" t="s">
        <v>42844</v>
      </c>
      <c r="AB7790" s="33">
        <v>643</v>
      </c>
      <c r="AC7790" s="103">
        <v>13149</v>
      </c>
    </row>
    <row r="7791" spans="1:29" ht="13" customHeight="1" x14ac:dyDescent="0.2">
      <c r="A7791" s="1" t="s">
        <v>13702</v>
      </c>
      <c r="B7791" s="33">
        <v>43</v>
      </c>
      <c r="C7791" s="33" t="s">
        <v>13</v>
      </c>
      <c r="D7791" s="1" t="s">
        <v>23</v>
      </c>
      <c r="F7791" s="94">
        <v>41478</v>
      </c>
      <c r="G7791" s="33" t="s">
        <v>22148</v>
      </c>
      <c r="H7791" s="33" t="s">
        <v>3572</v>
      </c>
      <c r="I7791" s="33" t="s">
        <v>111</v>
      </c>
      <c r="J7791" s="62" t="s">
        <v>10106</v>
      </c>
      <c r="K7791" s="33" t="s">
        <v>582</v>
      </c>
      <c r="L7791" s="33" t="s">
        <v>3574</v>
      </c>
      <c r="M7791" s="1" t="s">
        <v>46282</v>
      </c>
      <c r="N7791" s="33" t="s">
        <v>20</v>
      </c>
      <c r="O7791" s="33" t="s">
        <v>36752</v>
      </c>
      <c r="P7791" s="33" t="s">
        <v>22</v>
      </c>
      <c r="Q7791" s="33" t="s">
        <v>29986</v>
      </c>
      <c r="R7791" s="39" t="s">
        <v>13703</v>
      </c>
      <c r="S7791" s="33" t="s">
        <v>93</v>
      </c>
      <c r="T7791" s="33" t="s">
        <v>45897</v>
      </c>
      <c r="U7791" s="33" t="s">
        <v>39851</v>
      </c>
      <c r="AA7791" s="33" t="s">
        <v>42844</v>
      </c>
      <c r="AB7791" s="33">
        <v>644</v>
      </c>
      <c r="AC7791" s="103">
        <v>13150</v>
      </c>
    </row>
    <row r="7792" spans="1:29" ht="13" customHeight="1" x14ac:dyDescent="0.2">
      <c r="A7792" s="33" t="s">
        <v>13704</v>
      </c>
      <c r="B7792" s="33">
        <v>21</v>
      </c>
      <c r="C7792" s="33" t="s">
        <v>13</v>
      </c>
      <c r="D7792" s="33" t="s">
        <v>78</v>
      </c>
      <c r="E7792" s="33" t="s">
        <v>13705</v>
      </c>
      <c r="F7792" s="94">
        <v>41477</v>
      </c>
      <c r="G7792" s="33" t="s">
        <v>13706</v>
      </c>
      <c r="H7792" s="33" t="s">
        <v>1030</v>
      </c>
      <c r="I7792" s="33" t="s">
        <v>373</v>
      </c>
      <c r="J7792" s="62" t="s">
        <v>13707</v>
      </c>
      <c r="K7792" s="33" t="s">
        <v>1030</v>
      </c>
      <c r="L7792" s="33" t="s">
        <v>1031</v>
      </c>
      <c r="M7792" s="1" t="s">
        <v>45971</v>
      </c>
      <c r="N7792" s="33" t="s">
        <v>20</v>
      </c>
      <c r="O7792" s="33" t="s">
        <v>13708</v>
      </c>
      <c r="P7792" s="33" t="s">
        <v>504</v>
      </c>
      <c r="Q7792" s="33" t="s">
        <v>29986</v>
      </c>
      <c r="R7792" s="39" t="s">
        <v>13709</v>
      </c>
      <c r="S7792" s="33" t="s">
        <v>93</v>
      </c>
      <c r="T7792" s="33" t="s">
        <v>21</v>
      </c>
      <c r="U7792" s="33" t="s">
        <v>26689</v>
      </c>
      <c r="AA7792" s="33" t="s">
        <v>42842</v>
      </c>
      <c r="AB7792" s="33">
        <v>641</v>
      </c>
      <c r="AC7792" s="103">
        <v>13147</v>
      </c>
    </row>
    <row r="7793" spans="1:29" ht="13" customHeight="1" x14ac:dyDescent="0.2">
      <c r="A7793" s="33" t="s">
        <v>13710</v>
      </c>
      <c r="B7793" s="33">
        <v>40</v>
      </c>
      <c r="C7793" s="33" t="s">
        <v>13</v>
      </c>
      <c r="D7793" s="33" t="s">
        <v>41</v>
      </c>
      <c r="F7793" s="94">
        <v>41477</v>
      </c>
      <c r="G7793" s="33" t="s">
        <v>22149</v>
      </c>
      <c r="H7793" s="33" t="s">
        <v>13711</v>
      </c>
      <c r="I7793" s="33" t="s">
        <v>341</v>
      </c>
      <c r="J7793" s="62" t="s">
        <v>13712</v>
      </c>
      <c r="K7793" s="33" t="s">
        <v>3019</v>
      </c>
      <c r="L7793" s="33" t="s">
        <v>13713</v>
      </c>
      <c r="M7793" s="1" t="s">
        <v>48740</v>
      </c>
      <c r="N7793" s="33" t="s">
        <v>362</v>
      </c>
      <c r="O7793" s="33" t="s">
        <v>13714</v>
      </c>
      <c r="P7793" s="33" t="s">
        <v>45771</v>
      </c>
      <c r="Q7793" s="33" t="s">
        <v>29986</v>
      </c>
      <c r="R7793" s="39" t="s">
        <v>13715</v>
      </c>
      <c r="S7793" s="33" t="s">
        <v>93</v>
      </c>
      <c r="T7793" s="33" t="s">
        <v>45897</v>
      </c>
      <c r="U7793" s="51" t="s">
        <v>49804</v>
      </c>
      <c r="AA7793" s="33" t="s">
        <v>42844</v>
      </c>
      <c r="AB7793" s="33">
        <v>642</v>
      </c>
      <c r="AC7793" s="103">
        <v>13146</v>
      </c>
    </row>
    <row r="7794" spans="1:29" ht="13" customHeight="1" x14ac:dyDescent="0.2">
      <c r="A7794" s="33" t="s">
        <v>13720</v>
      </c>
      <c r="B7794" s="33">
        <v>36</v>
      </c>
      <c r="C7794" s="33" t="s">
        <v>13</v>
      </c>
      <c r="D7794" s="33" t="s">
        <v>30</v>
      </c>
      <c r="E7794" s="33" t="s">
        <v>13721</v>
      </c>
      <c r="F7794" s="94">
        <v>41476</v>
      </c>
      <c r="G7794" s="33" t="s">
        <v>13722</v>
      </c>
      <c r="H7794" s="33" t="s">
        <v>13723</v>
      </c>
      <c r="I7794" s="33" t="s">
        <v>1601</v>
      </c>
      <c r="J7794" s="62" t="s">
        <v>13724</v>
      </c>
      <c r="K7794" s="33" t="s">
        <v>13723</v>
      </c>
      <c r="L7794" s="33" t="s">
        <v>13725</v>
      </c>
      <c r="M7794" s="1" t="s">
        <v>48929</v>
      </c>
      <c r="N7794" s="33" t="s">
        <v>20</v>
      </c>
      <c r="O7794" s="33" t="s">
        <v>13726</v>
      </c>
      <c r="P7794" s="33" t="s">
        <v>947</v>
      </c>
      <c r="Q7794" s="33" t="s">
        <v>29986</v>
      </c>
      <c r="R7794" s="39" t="s">
        <v>13727</v>
      </c>
      <c r="S7794" s="33" t="s">
        <v>93</v>
      </c>
      <c r="T7794" s="33" t="s">
        <v>21</v>
      </c>
      <c r="U7794" s="33" t="s">
        <v>26689</v>
      </c>
      <c r="AA7794" s="33" t="s">
        <v>42842</v>
      </c>
      <c r="AB7794" s="33">
        <v>638</v>
      </c>
      <c r="AC7794" s="103">
        <v>13143</v>
      </c>
    </row>
    <row r="7795" spans="1:29" ht="13" customHeight="1" x14ac:dyDescent="0.2">
      <c r="A7795" s="33" t="s">
        <v>13716</v>
      </c>
      <c r="B7795" s="33">
        <v>28</v>
      </c>
      <c r="C7795" s="33" t="s">
        <v>13</v>
      </c>
      <c r="D7795" s="33" t="s">
        <v>78</v>
      </c>
      <c r="E7795" s="33" t="s">
        <v>13717</v>
      </c>
      <c r="F7795" s="94">
        <v>41476</v>
      </c>
      <c r="G7795" s="33" t="s">
        <v>22150</v>
      </c>
      <c r="H7795" s="33" t="s">
        <v>204</v>
      </c>
      <c r="I7795" s="33" t="s">
        <v>205</v>
      </c>
      <c r="J7795" s="62" t="s">
        <v>13718</v>
      </c>
      <c r="K7795" s="33" t="s">
        <v>3483</v>
      </c>
      <c r="L7795" s="33" t="s">
        <v>206</v>
      </c>
      <c r="M7795" s="1" t="s">
        <v>46533</v>
      </c>
      <c r="N7795" s="33" t="s">
        <v>362</v>
      </c>
      <c r="O7795" s="33" t="s">
        <v>13719</v>
      </c>
      <c r="P7795" s="33" t="s">
        <v>947</v>
      </c>
      <c r="Q7795" s="33" t="s">
        <v>29986</v>
      </c>
      <c r="R7795" s="39" t="s">
        <v>19008</v>
      </c>
      <c r="S7795" s="33" t="s">
        <v>93</v>
      </c>
      <c r="T7795" s="33" t="s">
        <v>45897</v>
      </c>
      <c r="U7795" s="51" t="s">
        <v>49804</v>
      </c>
      <c r="AA7795" s="33" t="s">
        <v>42842</v>
      </c>
      <c r="AB7795" s="33">
        <v>639</v>
      </c>
      <c r="AC7795" s="103">
        <v>13144</v>
      </c>
    </row>
    <row r="7796" spans="1:29" ht="13" customHeight="1" x14ac:dyDescent="0.2">
      <c r="A7796" s="33" t="s">
        <v>13728</v>
      </c>
      <c r="B7796" s="33">
        <v>28</v>
      </c>
      <c r="C7796" s="33" t="s">
        <v>13</v>
      </c>
      <c r="D7796" s="33" t="s">
        <v>30</v>
      </c>
      <c r="E7796" s="33" t="s">
        <v>13729</v>
      </c>
      <c r="F7796" s="94">
        <v>41476</v>
      </c>
      <c r="G7796" s="33" t="s">
        <v>13730</v>
      </c>
      <c r="H7796" s="33" t="s">
        <v>13731</v>
      </c>
      <c r="I7796" s="33" t="s">
        <v>337</v>
      </c>
      <c r="J7796" s="62" t="s">
        <v>13732</v>
      </c>
      <c r="K7796" s="33" t="s">
        <v>13731</v>
      </c>
      <c r="L7796" s="33" t="s">
        <v>36821</v>
      </c>
      <c r="M7796" s="1" t="s">
        <v>48954</v>
      </c>
      <c r="N7796" s="33" t="s">
        <v>20</v>
      </c>
      <c r="O7796" s="33" t="s">
        <v>13733</v>
      </c>
      <c r="P7796" s="33" t="s">
        <v>504</v>
      </c>
      <c r="Q7796" s="33" t="s">
        <v>29986</v>
      </c>
      <c r="R7796" s="39" t="str">
        <f>HYPERLINK("http://www.wral.com/suspect-killed-in-officer-involved-shooting-identified/12688890/","http://www.wral.com/suspect-killed-in-officer-involved-shooting-identified/12688890/")</f>
        <v>http://www.wral.com/suspect-killed-in-officer-involved-shooting-identified/12688890/</v>
      </c>
      <c r="S7796" s="33" t="s">
        <v>93</v>
      </c>
      <c r="T7796" s="33" t="s">
        <v>28</v>
      </c>
      <c r="U7796" s="33" t="s">
        <v>26487</v>
      </c>
      <c r="AA7796" s="33" t="s">
        <v>42844</v>
      </c>
      <c r="AB7796" s="33">
        <v>640</v>
      </c>
      <c r="AC7796" s="103">
        <v>13142</v>
      </c>
    </row>
    <row r="7797" spans="1:29" ht="13" customHeight="1" x14ac:dyDescent="0.2">
      <c r="A7797" s="1" t="s">
        <v>13739</v>
      </c>
      <c r="B7797" s="33">
        <v>24</v>
      </c>
      <c r="C7797" s="33" t="s">
        <v>13</v>
      </c>
      <c r="D7797" s="1" t="s">
        <v>23</v>
      </c>
      <c r="F7797" s="94">
        <v>41475</v>
      </c>
      <c r="G7797" s="33" t="s">
        <v>13740</v>
      </c>
      <c r="H7797" s="33" t="s">
        <v>3747</v>
      </c>
      <c r="I7797" s="33" t="s">
        <v>159</v>
      </c>
      <c r="J7797" s="62" t="s">
        <v>3748</v>
      </c>
      <c r="K7797" s="33" t="s">
        <v>3039</v>
      </c>
      <c r="L7797" s="33" t="s">
        <v>13741</v>
      </c>
      <c r="M7797" s="1" t="s">
        <v>47435</v>
      </c>
      <c r="N7797" s="33" t="s">
        <v>20</v>
      </c>
      <c r="O7797" s="33" t="s">
        <v>13742</v>
      </c>
      <c r="P7797" s="33" t="s">
        <v>947</v>
      </c>
      <c r="Q7797" s="33" t="s">
        <v>29986</v>
      </c>
      <c r="R7797" s="39" t="s">
        <v>13743</v>
      </c>
      <c r="S7797" s="33" t="s">
        <v>93</v>
      </c>
      <c r="T7797" s="33" t="s">
        <v>21</v>
      </c>
      <c r="U7797" s="33" t="s">
        <v>26689</v>
      </c>
      <c r="AA7797" s="33" t="s">
        <v>42844</v>
      </c>
      <c r="AB7797" s="33">
        <v>636</v>
      </c>
      <c r="AC7797" s="103">
        <v>13139</v>
      </c>
    </row>
    <row r="7798" spans="1:29" ht="13" customHeight="1" x14ac:dyDescent="0.2">
      <c r="A7798" s="33" t="s">
        <v>13734</v>
      </c>
      <c r="B7798" s="33">
        <v>49</v>
      </c>
      <c r="C7798" s="33" t="s">
        <v>13</v>
      </c>
      <c r="D7798" s="33" t="s">
        <v>30</v>
      </c>
      <c r="F7798" s="94">
        <v>41475</v>
      </c>
      <c r="G7798" s="33" t="s">
        <v>22151</v>
      </c>
      <c r="H7798" s="33" t="s">
        <v>13735</v>
      </c>
      <c r="I7798" s="33" t="s">
        <v>45</v>
      </c>
      <c r="J7798" s="62" t="s">
        <v>13736</v>
      </c>
      <c r="K7798" s="33" t="s">
        <v>1483</v>
      </c>
      <c r="L7798" s="33" t="s">
        <v>211</v>
      </c>
      <c r="M7798" s="1" t="s">
        <v>46017</v>
      </c>
      <c r="N7798" s="33" t="s">
        <v>20</v>
      </c>
      <c r="O7798" s="33" t="s">
        <v>13737</v>
      </c>
      <c r="P7798" s="33" t="s">
        <v>947</v>
      </c>
      <c r="Q7798" s="33" t="s">
        <v>29986</v>
      </c>
      <c r="R7798" s="39" t="s">
        <v>13738</v>
      </c>
      <c r="S7798" s="33" t="s">
        <v>93</v>
      </c>
      <c r="T7798" s="33" t="s">
        <v>21</v>
      </c>
      <c r="U7798" s="33" t="s">
        <v>26682</v>
      </c>
      <c r="AA7798" s="33" t="s">
        <v>42844</v>
      </c>
      <c r="AB7798" s="33">
        <v>637</v>
      </c>
      <c r="AC7798" s="103">
        <v>13138</v>
      </c>
    </row>
    <row r="7799" spans="1:29" ht="13" customHeight="1" x14ac:dyDescent="0.2">
      <c r="A7799" s="33" t="s">
        <v>13744</v>
      </c>
      <c r="B7799" s="33">
        <v>47</v>
      </c>
      <c r="C7799" s="33" t="s">
        <v>13</v>
      </c>
      <c r="D7799" s="33" t="s">
        <v>78</v>
      </c>
      <c r="E7799" s="33" t="s">
        <v>13745</v>
      </c>
      <c r="F7799" s="94">
        <v>41474</v>
      </c>
      <c r="G7799" s="33" t="s">
        <v>13746</v>
      </c>
      <c r="H7799" s="33" t="s">
        <v>4485</v>
      </c>
      <c r="I7799" s="33" t="s">
        <v>38</v>
      </c>
      <c r="J7799" s="62" t="s">
        <v>4486</v>
      </c>
      <c r="K7799" s="33" t="s">
        <v>3132</v>
      </c>
      <c r="L7799" s="33" t="s">
        <v>4487</v>
      </c>
      <c r="M7799" s="1" t="s">
        <v>48372</v>
      </c>
      <c r="N7799" s="33" t="s">
        <v>20</v>
      </c>
      <c r="O7799" s="33" t="s">
        <v>13747</v>
      </c>
      <c r="P7799" s="33" t="s">
        <v>504</v>
      </c>
      <c r="Q7799" s="33" t="s">
        <v>29986</v>
      </c>
      <c r="R7799" s="39" t="s">
        <v>13748</v>
      </c>
      <c r="S7799" s="33" t="s">
        <v>93</v>
      </c>
      <c r="T7799" s="33" t="s">
        <v>21</v>
      </c>
      <c r="U7799" s="33" t="s">
        <v>26689</v>
      </c>
      <c r="AA7799" s="33" t="s">
        <v>42844</v>
      </c>
      <c r="AB7799" s="33">
        <v>633</v>
      </c>
      <c r="AC7799" s="103">
        <v>13133</v>
      </c>
    </row>
    <row r="7800" spans="1:29" ht="13" customHeight="1" x14ac:dyDescent="0.2">
      <c r="A7800" s="33" t="s">
        <v>13749</v>
      </c>
      <c r="B7800" s="33">
        <v>29</v>
      </c>
      <c r="C7800" s="33" t="s">
        <v>13</v>
      </c>
      <c r="D7800" s="33" t="s">
        <v>41</v>
      </c>
      <c r="E7800" s="33" t="s">
        <v>13750</v>
      </c>
      <c r="F7800" s="94">
        <v>41474</v>
      </c>
      <c r="G7800" s="33" t="s">
        <v>13751</v>
      </c>
      <c r="H7800" s="33" t="s">
        <v>904</v>
      </c>
      <c r="I7800" s="33" t="s">
        <v>38</v>
      </c>
      <c r="J7800" s="62" t="s">
        <v>13752</v>
      </c>
      <c r="K7800" s="33" t="s">
        <v>91</v>
      </c>
      <c r="L7800" s="33" t="s">
        <v>383</v>
      </c>
      <c r="M7800" s="1" t="s">
        <v>45973</v>
      </c>
      <c r="N7800" s="33" t="s">
        <v>20</v>
      </c>
      <c r="O7800" s="33" t="s">
        <v>13753</v>
      </c>
      <c r="P7800" s="33" t="s">
        <v>947</v>
      </c>
      <c r="Q7800" s="33" t="s">
        <v>29986</v>
      </c>
      <c r="R7800" s="39" t="s">
        <v>13754</v>
      </c>
      <c r="S7800" s="33" t="s">
        <v>22</v>
      </c>
      <c r="T7800" s="33" t="s">
        <v>28</v>
      </c>
      <c r="U7800" s="33" t="s">
        <v>26487</v>
      </c>
      <c r="AA7800" s="33" t="s">
        <v>42842</v>
      </c>
      <c r="AB7800" s="33">
        <v>635</v>
      </c>
      <c r="AC7800" s="103">
        <v>13131</v>
      </c>
    </row>
    <row r="7801" spans="1:29" ht="13" customHeight="1" x14ac:dyDescent="0.2">
      <c r="A7801" s="33" t="s">
        <v>13763</v>
      </c>
      <c r="B7801" s="33">
        <v>46</v>
      </c>
      <c r="C7801" s="33" t="s">
        <v>13</v>
      </c>
      <c r="D7801" s="33" t="s">
        <v>30</v>
      </c>
      <c r="E7801" s="33" t="s">
        <v>13764</v>
      </c>
      <c r="F7801" s="94">
        <v>41474</v>
      </c>
      <c r="G7801" s="33" t="s">
        <v>22152</v>
      </c>
      <c r="H7801" s="33" t="s">
        <v>13765</v>
      </c>
      <c r="I7801" s="33" t="s">
        <v>373</v>
      </c>
      <c r="J7801" s="62" t="s">
        <v>13766</v>
      </c>
      <c r="K7801" s="33" t="s">
        <v>10906</v>
      </c>
      <c r="L7801" s="33" t="s">
        <v>8469</v>
      </c>
      <c r="M7801" s="1" t="s">
        <v>48273</v>
      </c>
      <c r="N7801" s="33" t="s">
        <v>20</v>
      </c>
      <c r="O7801" s="33" t="s">
        <v>13767</v>
      </c>
      <c r="P7801" s="33" t="s">
        <v>947</v>
      </c>
      <c r="Q7801" s="33" t="s">
        <v>29986</v>
      </c>
      <c r="R7801" s="39" t="s">
        <v>13768</v>
      </c>
      <c r="S7801" s="33" t="s">
        <v>93</v>
      </c>
      <c r="T7801" s="33" t="s">
        <v>28</v>
      </c>
      <c r="U7801" s="33" t="s">
        <v>26487</v>
      </c>
      <c r="AA7801" s="33" t="s">
        <v>42844</v>
      </c>
      <c r="AB7801" s="33">
        <v>634</v>
      </c>
      <c r="AC7801" s="103">
        <v>13134</v>
      </c>
    </row>
    <row r="7802" spans="1:29" ht="13" customHeight="1" x14ac:dyDescent="0.2">
      <c r="A7802" s="33" t="s">
        <v>13784</v>
      </c>
      <c r="B7802" s="33">
        <v>23</v>
      </c>
      <c r="C7802" s="33" t="s">
        <v>13</v>
      </c>
      <c r="D7802" s="33" t="s">
        <v>78</v>
      </c>
      <c r="F7802" s="94">
        <v>41473</v>
      </c>
      <c r="G7802" s="33" t="s">
        <v>13785</v>
      </c>
      <c r="H7802" s="33" t="s">
        <v>13786</v>
      </c>
      <c r="I7802" s="33" t="s">
        <v>55</v>
      </c>
      <c r="J7802" s="62" t="s">
        <v>13787</v>
      </c>
      <c r="K7802" s="33" t="s">
        <v>1049</v>
      </c>
      <c r="L7802" s="33" t="s">
        <v>4032</v>
      </c>
      <c r="M7802" s="1" t="s">
        <v>46098</v>
      </c>
      <c r="N7802" s="33" t="s">
        <v>20</v>
      </c>
      <c r="O7802" s="33" t="s">
        <v>13788</v>
      </c>
      <c r="P7802" s="33" t="s">
        <v>504</v>
      </c>
      <c r="Q7802" s="33" t="s">
        <v>29986</v>
      </c>
      <c r="R7802" s="39" t="s">
        <v>13789</v>
      </c>
      <c r="S7802" s="33" t="s">
        <v>93</v>
      </c>
      <c r="T7802" s="33" t="s">
        <v>21</v>
      </c>
      <c r="U7802" s="33" t="s">
        <v>26689</v>
      </c>
      <c r="AA7802" s="33" t="s">
        <v>42844</v>
      </c>
      <c r="AB7802" s="33">
        <v>629</v>
      </c>
      <c r="AC7802" s="103">
        <v>13125</v>
      </c>
    </row>
    <row r="7803" spans="1:29" ht="13" customHeight="1" x14ac:dyDescent="0.2">
      <c r="A7803" s="33" t="s">
        <v>13790</v>
      </c>
      <c r="B7803" s="33">
        <v>24</v>
      </c>
      <c r="C7803" s="33" t="s">
        <v>13</v>
      </c>
      <c r="D7803" s="33" t="s">
        <v>78</v>
      </c>
      <c r="F7803" s="94">
        <v>41473</v>
      </c>
      <c r="G7803" s="33" t="s">
        <v>13791</v>
      </c>
      <c r="H7803" s="33" t="s">
        <v>13792</v>
      </c>
      <c r="I7803" s="33" t="s">
        <v>38</v>
      </c>
      <c r="J7803" s="62" t="s">
        <v>13793</v>
      </c>
      <c r="K7803" s="33" t="s">
        <v>3132</v>
      </c>
      <c r="L7803" s="33" t="s">
        <v>13794</v>
      </c>
      <c r="M7803" s="1" t="s">
        <v>46852</v>
      </c>
      <c r="N7803" s="33" t="s">
        <v>20</v>
      </c>
      <c r="O7803" s="33" t="s">
        <v>13795</v>
      </c>
      <c r="P7803" s="33" t="s">
        <v>22</v>
      </c>
      <c r="Q7803" s="33" t="s">
        <v>29986</v>
      </c>
      <c r="R7803" s="39" t="s">
        <v>13796</v>
      </c>
      <c r="S7803" s="33" t="s">
        <v>93</v>
      </c>
      <c r="T7803" s="33" t="s">
        <v>21</v>
      </c>
      <c r="U7803" s="33" t="s">
        <v>42862</v>
      </c>
      <c r="AA7803" s="33" t="s">
        <v>42844</v>
      </c>
      <c r="AB7803" s="33">
        <v>630</v>
      </c>
      <c r="AC7803" s="103">
        <v>13129</v>
      </c>
    </row>
    <row r="7804" spans="1:29" ht="13" customHeight="1" x14ac:dyDescent="0.2">
      <c r="A7804" s="33" t="s">
        <v>13769</v>
      </c>
      <c r="B7804" s="33">
        <v>34</v>
      </c>
      <c r="C7804" s="33" t="s">
        <v>13</v>
      </c>
      <c r="D7804" s="33" t="s">
        <v>14</v>
      </c>
      <c r="F7804" s="94">
        <v>41473</v>
      </c>
      <c r="G7804" s="33" t="s">
        <v>13770</v>
      </c>
      <c r="H7804" s="33" t="s">
        <v>44</v>
      </c>
      <c r="I7804" s="33" t="s">
        <v>25</v>
      </c>
      <c r="J7804" s="62" t="s">
        <v>13771</v>
      </c>
      <c r="K7804" s="33" t="s">
        <v>2391</v>
      </c>
      <c r="L7804" s="33" t="s">
        <v>10043</v>
      </c>
      <c r="M7804" s="1" t="s">
        <v>46746</v>
      </c>
      <c r="N7804" s="33" t="s">
        <v>20</v>
      </c>
      <c r="O7804" s="33" t="s">
        <v>13772</v>
      </c>
      <c r="P7804" s="33" t="s">
        <v>504</v>
      </c>
      <c r="Q7804" s="33" t="s">
        <v>29986</v>
      </c>
      <c r="R7804" s="39" t="s">
        <v>13773</v>
      </c>
      <c r="S7804" s="33" t="s">
        <v>93</v>
      </c>
      <c r="T7804" s="33" t="s">
        <v>21</v>
      </c>
      <c r="U7804" s="33" t="s">
        <v>26689</v>
      </c>
      <c r="AA7804" s="33" t="s">
        <v>42844</v>
      </c>
      <c r="AB7804" s="33">
        <v>628</v>
      </c>
      <c r="AC7804" s="103">
        <v>13127</v>
      </c>
    </row>
    <row r="7805" spans="1:29" ht="13" customHeight="1" x14ac:dyDescent="0.2">
      <c r="A7805" s="33" t="s">
        <v>13780</v>
      </c>
      <c r="B7805" s="33">
        <v>44</v>
      </c>
      <c r="C7805" s="33" t="s">
        <v>13</v>
      </c>
      <c r="D7805" s="33" t="s">
        <v>78</v>
      </c>
      <c r="E7805" s="33" t="s">
        <v>13781</v>
      </c>
      <c r="F7805" s="94">
        <v>41473</v>
      </c>
      <c r="G7805" s="33" t="s">
        <v>22153</v>
      </c>
      <c r="H7805" s="33" t="s">
        <v>1483</v>
      </c>
      <c r="I7805" s="33" t="s">
        <v>45</v>
      </c>
      <c r="J7805" s="62" t="s">
        <v>9093</v>
      </c>
      <c r="K7805" s="33" t="s">
        <v>4310</v>
      </c>
      <c r="L7805" s="33" t="s">
        <v>2544</v>
      </c>
      <c r="M7805" s="1" t="s">
        <v>46137</v>
      </c>
      <c r="N7805" s="33" t="s">
        <v>2896</v>
      </c>
      <c r="O7805" s="33" t="s">
        <v>13782</v>
      </c>
      <c r="P7805" s="33" t="s">
        <v>504</v>
      </c>
      <c r="Q7805" s="33" t="s">
        <v>29986</v>
      </c>
      <c r="R7805" s="39" t="s">
        <v>13783</v>
      </c>
      <c r="S7805" s="33" t="s">
        <v>93</v>
      </c>
      <c r="T7805" s="33" t="s">
        <v>45897</v>
      </c>
      <c r="U7805" s="51" t="s">
        <v>49804</v>
      </c>
      <c r="AA7805" s="33" t="s">
        <v>42842</v>
      </c>
      <c r="AB7805" s="33">
        <v>631</v>
      </c>
      <c r="AC7805" s="103">
        <v>13130</v>
      </c>
    </row>
    <row r="7806" spans="1:29" ht="13" customHeight="1" x14ac:dyDescent="0.2">
      <c r="A7806" s="33" t="s">
        <v>13774</v>
      </c>
      <c r="B7806" s="33">
        <v>42</v>
      </c>
      <c r="C7806" s="33" t="s">
        <v>13</v>
      </c>
      <c r="D7806" s="33" t="s">
        <v>78</v>
      </c>
      <c r="F7806" s="94">
        <v>41473</v>
      </c>
      <c r="G7806" s="33" t="s">
        <v>13775</v>
      </c>
      <c r="H7806" s="33" t="s">
        <v>555</v>
      </c>
      <c r="I7806" s="33" t="s">
        <v>38</v>
      </c>
      <c r="J7806" s="62" t="s">
        <v>13776</v>
      </c>
      <c r="K7806" s="33" t="s">
        <v>555</v>
      </c>
      <c r="L7806" s="33" t="s">
        <v>13777</v>
      </c>
      <c r="M7806" s="1" t="s">
        <v>48741</v>
      </c>
      <c r="N7806" s="33" t="s">
        <v>20</v>
      </c>
      <c r="O7806" s="33" t="s">
        <v>13778</v>
      </c>
      <c r="P7806" s="33" t="s">
        <v>45771</v>
      </c>
      <c r="Q7806" s="33" t="s">
        <v>29986</v>
      </c>
      <c r="R7806" s="39" t="s">
        <v>13779</v>
      </c>
      <c r="S7806" s="33" t="s">
        <v>93</v>
      </c>
      <c r="T7806" s="33" t="s">
        <v>28</v>
      </c>
      <c r="U7806" s="33" t="s">
        <v>26487</v>
      </c>
      <c r="Z7806" s="33" t="s">
        <v>42353</v>
      </c>
      <c r="AA7806" s="33" t="s">
        <v>42842</v>
      </c>
      <c r="AB7806" s="33">
        <v>632</v>
      </c>
      <c r="AC7806" s="103">
        <v>13126</v>
      </c>
    </row>
    <row r="7807" spans="1:29" ht="13" customHeight="1" x14ac:dyDescent="0.2">
      <c r="A7807" s="33" t="s">
        <v>13800</v>
      </c>
      <c r="B7807" s="33">
        <v>38</v>
      </c>
      <c r="C7807" s="33" t="s">
        <v>13</v>
      </c>
      <c r="D7807" s="33" t="s">
        <v>30</v>
      </c>
      <c r="E7807" s="33" t="s">
        <v>13801</v>
      </c>
      <c r="F7807" s="94">
        <v>41472</v>
      </c>
      <c r="G7807" s="33" t="s">
        <v>22155</v>
      </c>
      <c r="H7807" s="33" t="s">
        <v>232</v>
      </c>
      <c r="I7807" s="33" t="s">
        <v>38</v>
      </c>
      <c r="J7807" s="62" t="s">
        <v>13802</v>
      </c>
      <c r="K7807" s="33" t="s">
        <v>6873</v>
      </c>
      <c r="L7807" s="33" t="s">
        <v>13803</v>
      </c>
      <c r="M7807" s="1" t="s">
        <v>45965</v>
      </c>
      <c r="N7807" s="33" t="s">
        <v>20</v>
      </c>
      <c r="O7807" s="33" t="s">
        <v>13804</v>
      </c>
      <c r="P7807" s="33" t="s">
        <v>504</v>
      </c>
      <c r="Q7807" s="33" t="s">
        <v>29986</v>
      </c>
      <c r="R7807" s="39" t="s">
        <v>13805</v>
      </c>
      <c r="S7807" s="33" t="s">
        <v>93</v>
      </c>
      <c r="T7807" s="33" t="s">
        <v>21</v>
      </c>
      <c r="U7807" s="33" t="s">
        <v>26689</v>
      </c>
      <c r="AA7807" s="33" t="s">
        <v>42843</v>
      </c>
      <c r="AB7807" s="33">
        <v>626</v>
      </c>
      <c r="AC7807" s="103">
        <v>13123</v>
      </c>
    </row>
    <row r="7808" spans="1:29" ht="13" customHeight="1" x14ac:dyDescent="0.2">
      <c r="A7808" s="33" t="s">
        <v>13797</v>
      </c>
      <c r="B7808" s="33">
        <v>19</v>
      </c>
      <c r="C7808" s="33" t="s">
        <v>13</v>
      </c>
      <c r="D7808" s="33" t="s">
        <v>41</v>
      </c>
      <c r="E7808" s="33" t="s">
        <v>13798</v>
      </c>
      <c r="F7808" s="94">
        <v>41472</v>
      </c>
      <c r="G7808" s="33" t="s">
        <v>22154</v>
      </c>
      <c r="H7808" s="33" t="s">
        <v>265</v>
      </c>
      <c r="I7808" s="33" t="s">
        <v>66</v>
      </c>
      <c r="J7808" s="62" t="s">
        <v>6950</v>
      </c>
      <c r="K7808" s="33" t="s">
        <v>265</v>
      </c>
      <c r="L7808" s="33" t="s">
        <v>266</v>
      </c>
      <c r="M7808" s="1" t="s">
        <v>46483</v>
      </c>
      <c r="N7808" s="33" t="s">
        <v>20</v>
      </c>
      <c r="O7808" s="33" t="s">
        <v>13799</v>
      </c>
      <c r="P7808" s="33" t="s">
        <v>504</v>
      </c>
      <c r="Q7808" s="33" t="s">
        <v>29986</v>
      </c>
      <c r="R7808"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08" s="33" t="s">
        <v>22</v>
      </c>
      <c r="T7808" s="33" t="s">
        <v>45897</v>
      </c>
      <c r="U7808" s="51" t="s">
        <v>49804</v>
      </c>
      <c r="AA7808" s="33" t="s">
        <v>42844</v>
      </c>
      <c r="AB7808" s="33">
        <v>627</v>
      </c>
      <c r="AC7808" s="103">
        <v>13122</v>
      </c>
    </row>
    <row r="7809" spans="1:64" ht="13" customHeight="1" x14ac:dyDescent="0.2">
      <c r="A7809" s="33" t="s">
        <v>13816</v>
      </c>
      <c r="B7809" s="33">
        <v>37</v>
      </c>
      <c r="C7809" s="33" t="s">
        <v>13</v>
      </c>
      <c r="D7809" s="33" t="s">
        <v>30</v>
      </c>
      <c r="F7809" s="94">
        <v>41471</v>
      </c>
      <c r="G7809" s="33" t="s">
        <v>22156</v>
      </c>
      <c r="H7809" s="33" t="s">
        <v>91</v>
      </c>
      <c r="I7809" s="33" t="s">
        <v>38</v>
      </c>
      <c r="J7809" s="62" t="s">
        <v>13093</v>
      </c>
      <c r="K7809" s="33" t="s">
        <v>91</v>
      </c>
      <c r="L7809" s="33" t="s">
        <v>92</v>
      </c>
      <c r="M7809" s="1" t="s">
        <v>45984</v>
      </c>
      <c r="N7809" s="33" t="s">
        <v>20</v>
      </c>
      <c r="O7809" s="33" t="s">
        <v>13817</v>
      </c>
      <c r="P7809" s="33" t="s">
        <v>947</v>
      </c>
      <c r="Q7809" s="33" t="s">
        <v>29986</v>
      </c>
      <c r="R7809" s="39" t="s">
        <v>13818</v>
      </c>
      <c r="S7809" s="33" t="s">
        <v>93</v>
      </c>
      <c r="T7809" s="33" t="s">
        <v>21</v>
      </c>
      <c r="U7809" s="33" t="s">
        <v>26689</v>
      </c>
      <c r="AA7809" s="33" t="s">
        <v>42842</v>
      </c>
      <c r="AB7809" s="33">
        <v>622</v>
      </c>
      <c r="AC7809" s="103">
        <v>13117</v>
      </c>
    </row>
    <row r="7810" spans="1:64" ht="13" customHeight="1" x14ac:dyDescent="0.2">
      <c r="A7810" s="33" t="s">
        <v>13810</v>
      </c>
      <c r="B7810" s="33">
        <v>39</v>
      </c>
      <c r="C7810" s="33" t="s">
        <v>13</v>
      </c>
      <c r="D7810" s="33" t="s">
        <v>78</v>
      </c>
      <c r="E7810" s="33" t="s">
        <v>13811</v>
      </c>
      <c r="F7810" s="94">
        <v>41471</v>
      </c>
      <c r="G7810" s="33" t="s">
        <v>13812</v>
      </c>
      <c r="H7810" s="33" t="s">
        <v>12203</v>
      </c>
      <c r="I7810" s="33" t="s">
        <v>55</v>
      </c>
      <c r="J7810" s="62" t="s">
        <v>13813</v>
      </c>
      <c r="K7810" s="33" t="s">
        <v>2143</v>
      </c>
      <c r="L7810" s="33" t="s">
        <v>12709</v>
      </c>
      <c r="M7810" s="1" t="s">
        <v>47411</v>
      </c>
      <c r="N7810" s="33" t="s">
        <v>20</v>
      </c>
      <c r="O7810" s="33" t="s">
        <v>13814</v>
      </c>
      <c r="P7810" s="33" t="s">
        <v>504</v>
      </c>
      <c r="Q7810" s="33" t="s">
        <v>29986</v>
      </c>
      <c r="R7810" s="39" t="s">
        <v>13815</v>
      </c>
      <c r="S7810" s="33" t="s">
        <v>93</v>
      </c>
      <c r="T7810" s="33" t="s">
        <v>21</v>
      </c>
      <c r="U7810" s="33" t="s">
        <v>26689</v>
      </c>
      <c r="AA7810" s="33" t="s">
        <v>42844</v>
      </c>
      <c r="AB7810" s="33">
        <v>621</v>
      </c>
      <c r="AC7810" s="103">
        <v>13116</v>
      </c>
    </row>
    <row r="7811" spans="1:64" ht="13" customHeight="1" x14ac:dyDescent="0.2">
      <c r="A7811" s="1" t="s">
        <v>42554</v>
      </c>
      <c r="B7811" s="87">
        <v>46</v>
      </c>
      <c r="C7811" s="10" t="s">
        <v>13</v>
      </c>
      <c r="D7811" s="1" t="s">
        <v>23</v>
      </c>
      <c r="E7811" s="10"/>
      <c r="F7811" s="94">
        <v>41471</v>
      </c>
      <c r="G7811" s="10" t="s">
        <v>42555</v>
      </c>
      <c r="H7811" s="10" t="s">
        <v>31092</v>
      </c>
      <c r="I7811" s="10" t="s">
        <v>293</v>
      </c>
      <c r="J7811" s="62">
        <v>41256</v>
      </c>
      <c r="K7811" s="10" t="s">
        <v>3019</v>
      </c>
      <c r="L7811" s="10" t="s">
        <v>18184</v>
      </c>
      <c r="M7811" s="1" t="s">
        <v>46058</v>
      </c>
      <c r="N7811" s="10" t="s">
        <v>20</v>
      </c>
      <c r="O7811" s="10" t="s">
        <v>42556</v>
      </c>
      <c r="P7811" s="10" t="s">
        <v>947</v>
      </c>
      <c r="Q7811" s="10" t="s">
        <v>29986</v>
      </c>
      <c r="R7811" s="59" t="s">
        <v>42557</v>
      </c>
      <c r="S7811" s="10" t="s">
        <v>901</v>
      </c>
      <c r="T7811" s="10" t="s">
        <v>21</v>
      </c>
      <c r="U7811" s="10" t="s">
        <v>26689</v>
      </c>
      <c r="V7811" s="10"/>
      <c r="W7811" s="10"/>
      <c r="X7811" s="10"/>
      <c r="Y7811" s="77"/>
      <c r="Z7811" s="51"/>
      <c r="AA7811" s="51" t="s">
        <v>42843</v>
      </c>
      <c r="AB7811" s="33">
        <v>623</v>
      </c>
      <c r="AC7811" s="103">
        <v>13118</v>
      </c>
      <c r="AG7811" s="51"/>
      <c r="AK7811" s="51"/>
      <c r="AL7811" s="51"/>
      <c r="AM7811" s="51"/>
      <c r="AN7811" s="51"/>
      <c r="AO7811" s="51"/>
      <c r="AP7811" s="51"/>
      <c r="AQ7811" s="51"/>
      <c r="AR7811" s="51"/>
      <c r="AS7811" s="51"/>
      <c r="AT7811" s="51"/>
      <c r="AU7811" s="51"/>
      <c r="AV7811" s="51"/>
      <c r="AW7811" s="51"/>
      <c r="AX7811" s="51"/>
      <c r="AY7811" s="51"/>
      <c r="AZ7811" s="51"/>
      <c r="BA7811" s="51"/>
      <c r="BB7811" s="51"/>
      <c r="BC7811" s="51"/>
      <c r="BD7811" s="51"/>
      <c r="BE7811" s="51"/>
      <c r="BF7811" s="51"/>
      <c r="BG7811" s="51"/>
      <c r="BH7811" s="51"/>
      <c r="BI7811" s="51"/>
      <c r="BJ7811" s="51"/>
      <c r="BK7811" s="51"/>
      <c r="BL7811" s="51"/>
    </row>
    <row r="7812" spans="1:64" ht="13" customHeight="1" x14ac:dyDescent="0.2">
      <c r="A7812" s="33" t="s">
        <v>13819</v>
      </c>
      <c r="B7812" s="33">
        <v>68</v>
      </c>
      <c r="C7812" s="33" t="s">
        <v>102</v>
      </c>
      <c r="D7812" s="33" t="s">
        <v>30</v>
      </c>
      <c r="E7812" s="33" t="s">
        <v>13820</v>
      </c>
      <c r="F7812" s="94">
        <v>41471</v>
      </c>
      <c r="G7812" s="33" t="s">
        <v>22157</v>
      </c>
      <c r="H7812" s="33" t="s">
        <v>13821</v>
      </c>
      <c r="I7812" s="33" t="s">
        <v>373</v>
      </c>
      <c r="J7812" s="62" t="s">
        <v>13822</v>
      </c>
      <c r="K7812" s="33" t="s">
        <v>13823</v>
      </c>
      <c r="L7812" s="33" t="s">
        <v>13824</v>
      </c>
      <c r="M7812" s="1" t="s">
        <v>48742</v>
      </c>
      <c r="N7812" s="33" t="s">
        <v>20</v>
      </c>
      <c r="O7812" s="33" t="s">
        <v>13825</v>
      </c>
      <c r="P7812" s="33" t="s">
        <v>504</v>
      </c>
      <c r="Q7812" s="33" t="s">
        <v>29986</v>
      </c>
      <c r="R7812" s="39" t="str">
        <f>HYPERLINK("http://explorevenango.com/vigil-rally-held-for-oil-city-woman-fatally-shot-by-police/","http://explorevenango.com/vigil-rally-held-for-oil-city-woman-fatally-shot-by-police/")</f>
        <v>http://explorevenango.com/vigil-rally-held-for-oil-city-woman-fatally-shot-by-police/</v>
      </c>
      <c r="S7812" s="33" t="s">
        <v>509</v>
      </c>
      <c r="T7812" s="33" t="s">
        <v>21</v>
      </c>
      <c r="U7812" s="33" t="s">
        <v>26682</v>
      </c>
      <c r="AA7812" s="33" t="s">
        <v>42843</v>
      </c>
      <c r="AB7812" s="33">
        <v>624</v>
      </c>
      <c r="AC7812" s="103">
        <v>13119</v>
      </c>
    </row>
    <row r="7813" spans="1:64" ht="13" customHeight="1" x14ac:dyDescent="0.2">
      <c r="A7813" s="33" t="s">
        <v>13806</v>
      </c>
      <c r="B7813" s="33">
        <v>19</v>
      </c>
      <c r="C7813" s="33" t="s">
        <v>13</v>
      </c>
      <c r="D7813" s="33" t="s">
        <v>78</v>
      </c>
      <c r="E7813" s="33" t="s">
        <v>13807</v>
      </c>
      <c r="F7813" s="94">
        <v>41471</v>
      </c>
      <c r="G7813" s="33" t="s">
        <v>22158</v>
      </c>
      <c r="H7813" s="33" t="s">
        <v>529</v>
      </c>
      <c r="I7813" s="33" t="s">
        <v>66</v>
      </c>
      <c r="J7813" s="62" t="s">
        <v>13808</v>
      </c>
      <c r="K7813" s="33" t="s">
        <v>530</v>
      </c>
      <c r="L7813" s="33" t="s">
        <v>531</v>
      </c>
      <c r="M7813" s="1" t="s">
        <v>46041</v>
      </c>
      <c r="N7813" s="33" t="s">
        <v>20</v>
      </c>
      <c r="O7813" s="33" t="s">
        <v>13809</v>
      </c>
      <c r="P7813" s="33" t="s">
        <v>947</v>
      </c>
      <c r="Q7813" s="33" t="s">
        <v>29986</v>
      </c>
      <c r="R7813" s="39" t="s">
        <v>19009</v>
      </c>
      <c r="S7813" s="33" t="s">
        <v>93</v>
      </c>
      <c r="T7813" s="33" t="s">
        <v>45897</v>
      </c>
      <c r="U7813" s="51" t="s">
        <v>49804</v>
      </c>
      <c r="AA7813" s="33" t="s">
        <v>42842</v>
      </c>
      <c r="AB7813" s="33">
        <v>625</v>
      </c>
      <c r="AC7813" s="103">
        <v>13115</v>
      </c>
    </row>
    <row r="7814" spans="1:64" ht="13" customHeight="1" x14ac:dyDescent="0.2">
      <c r="A7814" s="33" t="s">
        <v>13826</v>
      </c>
      <c r="B7814" s="33">
        <v>26</v>
      </c>
      <c r="C7814" s="33" t="s">
        <v>13</v>
      </c>
      <c r="D7814" s="33" t="s">
        <v>78</v>
      </c>
      <c r="E7814" s="33" t="s">
        <v>13827</v>
      </c>
      <c r="F7814" s="94">
        <v>41470</v>
      </c>
      <c r="G7814" s="33" t="s">
        <v>22159</v>
      </c>
      <c r="H7814" s="33" t="s">
        <v>8846</v>
      </c>
      <c r="I7814" s="33" t="s">
        <v>915</v>
      </c>
      <c r="J7814" s="62" t="s">
        <v>13828</v>
      </c>
      <c r="K7814" s="33" t="s">
        <v>2302</v>
      </c>
      <c r="L7814" s="33" t="s">
        <v>8848</v>
      </c>
      <c r="M7814" s="1" t="s">
        <v>46054</v>
      </c>
      <c r="N7814" s="33" t="s">
        <v>20</v>
      </c>
      <c r="O7814" s="33" t="s">
        <v>13829</v>
      </c>
      <c r="P7814" s="33" t="s">
        <v>504</v>
      </c>
      <c r="Q7814" s="33" t="s">
        <v>29986</v>
      </c>
      <c r="R7814"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14" s="33" t="s">
        <v>93</v>
      </c>
      <c r="T7814" s="33" t="s">
        <v>21</v>
      </c>
      <c r="U7814" s="33" t="s">
        <v>26689</v>
      </c>
      <c r="AA7814" s="33" t="s">
        <v>42844</v>
      </c>
      <c r="AB7814" s="33">
        <v>620</v>
      </c>
      <c r="AC7814" s="103">
        <v>13112</v>
      </c>
    </row>
    <row r="7815" spans="1:64" ht="13" customHeight="1" x14ac:dyDescent="0.2">
      <c r="A7815" s="33" t="s">
        <v>13843</v>
      </c>
      <c r="B7815" s="33">
        <v>24</v>
      </c>
      <c r="C7815" s="33" t="s">
        <v>13</v>
      </c>
      <c r="D7815" s="33" t="s">
        <v>30</v>
      </c>
      <c r="E7815" s="33" t="s">
        <v>13844</v>
      </c>
      <c r="F7815" s="94">
        <v>41469</v>
      </c>
      <c r="G7815" s="33" t="s">
        <v>22160</v>
      </c>
      <c r="H7815" s="33" t="s">
        <v>13845</v>
      </c>
      <c r="I7815" s="33" t="s">
        <v>66</v>
      </c>
      <c r="J7815" s="62" t="s">
        <v>13846</v>
      </c>
      <c r="K7815" s="33" t="s">
        <v>7713</v>
      </c>
      <c r="L7815" s="33" t="s">
        <v>13847</v>
      </c>
      <c r="M7815" s="1" t="s">
        <v>46796</v>
      </c>
      <c r="N7815" s="33" t="s">
        <v>20</v>
      </c>
      <c r="O7815" s="33" t="s">
        <v>13848</v>
      </c>
      <c r="P7815" s="33" t="s">
        <v>504</v>
      </c>
      <c r="Q7815" s="33" t="s">
        <v>29986</v>
      </c>
      <c r="R7815" s="39" t="s">
        <v>13849</v>
      </c>
      <c r="S7815" s="33" t="s">
        <v>93</v>
      </c>
      <c r="T7815" s="33" t="s">
        <v>21</v>
      </c>
      <c r="U7815" s="33" t="s">
        <v>26689</v>
      </c>
      <c r="AA7815" s="33" t="s">
        <v>42844</v>
      </c>
      <c r="AB7815" s="33">
        <v>618</v>
      </c>
      <c r="AC7815" s="103">
        <v>13109</v>
      </c>
    </row>
    <row r="7816" spans="1:64" ht="13" customHeight="1" x14ac:dyDescent="0.2">
      <c r="A7816" s="33" t="s">
        <v>13836</v>
      </c>
      <c r="B7816" s="33">
        <v>34</v>
      </c>
      <c r="C7816" s="33" t="s">
        <v>13</v>
      </c>
      <c r="D7816" s="33" t="s">
        <v>41</v>
      </c>
      <c r="E7816" s="33" t="s">
        <v>13837</v>
      </c>
      <c r="F7816" s="94">
        <v>41469</v>
      </c>
      <c r="G7816" s="33" t="s">
        <v>13838</v>
      </c>
      <c r="H7816" s="33" t="s">
        <v>10320</v>
      </c>
      <c r="I7816" s="33" t="s">
        <v>18</v>
      </c>
      <c r="J7816" s="62" t="s">
        <v>13839</v>
      </c>
      <c r="K7816" s="33" t="s">
        <v>10320</v>
      </c>
      <c r="L7816" s="33" t="s">
        <v>13840</v>
      </c>
      <c r="M7816" s="1" t="s">
        <v>46249</v>
      </c>
      <c r="N7816" s="33" t="s">
        <v>20</v>
      </c>
      <c r="O7816" s="33" t="s">
        <v>13841</v>
      </c>
      <c r="P7816" s="33" t="s">
        <v>504</v>
      </c>
      <c r="Q7816" s="33" t="s">
        <v>29986</v>
      </c>
      <c r="R7816" s="39" t="s">
        <v>13842</v>
      </c>
      <c r="S7816" s="33" t="s">
        <v>509</v>
      </c>
      <c r="T7816" s="33" t="s">
        <v>21</v>
      </c>
      <c r="U7816" s="33" t="s">
        <v>26689</v>
      </c>
      <c r="AA7816" s="33" t="s">
        <v>42844</v>
      </c>
      <c r="AB7816" s="33">
        <v>617</v>
      </c>
      <c r="AC7816" s="103">
        <v>13108</v>
      </c>
    </row>
    <row r="7817" spans="1:64" ht="13" customHeight="1" x14ac:dyDescent="0.2">
      <c r="A7817" s="33" t="s">
        <v>13830</v>
      </c>
      <c r="B7817" s="33">
        <v>76</v>
      </c>
      <c r="C7817" s="33" t="s">
        <v>13</v>
      </c>
      <c r="D7817" s="33" t="s">
        <v>14</v>
      </c>
      <c r="F7817" s="94">
        <v>41469</v>
      </c>
      <c r="G7817" s="33" t="s">
        <v>13831</v>
      </c>
      <c r="H7817" s="33" t="s">
        <v>13832</v>
      </c>
      <c r="I7817" s="33" t="s">
        <v>121</v>
      </c>
      <c r="J7817" s="62" t="s">
        <v>13833</v>
      </c>
      <c r="K7817" s="33" t="s">
        <v>1006</v>
      </c>
      <c r="L7817" s="33" t="s">
        <v>17115</v>
      </c>
      <c r="M7817" s="1" t="s">
        <v>46843</v>
      </c>
      <c r="N7817" s="33" t="s">
        <v>362</v>
      </c>
      <c r="O7817" s="33" t="s">
        <v>13834</v>
      </c>
      <c r="P7817" s="33" t="s">
        <v>947</v>
      </c>
      <c r="Q7817" s="33" t="s">
        <v>29986</v>
      </c>
      <c r="R7817" s="39" t="s">
        <v>13835</v>
      </c>
      <c r="S7817" s="33" t="s">
        <v>93</v>
      </c>
      <c r="T7817" s="33" t="s">
        <v>21</v>
      </c>
      <c r="U7817" s="33" t="s">
        <v>42861</v>
      </c>
      <c r="AA7817" s="33" t="s">
        <v>42844</v>
      </c>
      <c r="AB7817" s="33">
        <v>619</v>
      </c>
      <c r="AC7817" s="103">
        <v>13110</v>
      </c>
    </row>
    <row r="7818" spans="1:64" ht="13" customHeight="1" x14ac:dyDescent="0.2">
      <c r="A7818" s="33" t="s">
        <v>13850</v>
      </c>
      <c r="B7818" s="33">
        <v>25</v>
      </c>
      <c r="C7818" s="33" t="s">
        <v>13</v>
      </c>
      <c r="D7818" s="33" t="s">
        <v>30</v>
      </c>
      <c r="E7818" s="33" t="s">
        <v>13851</v>
      </c>
      <c r="F7818" s="94">
        <v>41468</v>
      </c>
      <c r="G7818" s="33" t="s">
        <v>13852</v>
      </c>
      <c r="H7818" s="33" t="s">
        <v>13853</v>
      </c>
      <c r="I7818" s="33" t="s">
        <v>197</v>
      </c>
      <c r="J7818" s="62" t="s">
        <v>13854</v>
      </c>
      <c r="K7818" s="33" t="s">
        <v>3019</v>
      </c>
      <c r="L7818" s="33" t="s">
        <v>13855</v>
      </c>
      <c r="M7818" s="1" t="s">
        <v>48743</v>
      </c>
      <c r="N7818" s="33" t="s">
        <v>20</v>
      </c>
      <c r="O7818" s="33" t="s">
        <v>13856</v>
      </c>
      <c r="P7818" s="33" t="s">
        <v>504</v>
      </c>
      <c r="Q7818" s="33" t="s">
        <v>29986</v>
      </c>
      <c r="R7818" s="39" t="s">
        <v>13857</v>
      </c>
      <c r="S7818" s="33" t="s">
        <v>93</v>
      </c>
      <c r="T7818" s="33" t="s">
        <v>21</v>
      </c>
      <c r="U7818" s="33" t="s">
        <v>26689</v>
      </c>
      <c r="AA7818" s="33" t="s">
        <v>42843</v>
      </c>
      <c r="AB7818" s="33">
        <v>616</v>
      </c>
      <c r="AC7818" s="103">
        <v>13103</v>
      </c>
    </row>
    <row r="7819" spans="1:64" ht="13" customHeight="1" x14ac:dyDescent="0.2">
      <c r="A7819" s="33" t="s">
        <v>13858</v>
      </c>
      <c r="B7819" s="33">
        <v>42</v>
      </c>
      <c r="C7819" s="33" t="s">
        <v>13</v>
      </c>
      <c r="D7819" s="33" t="s">
        <v>30</v>
      </c>
      <c r="E7819" s="33" t="s">
        <v>13859</v>
      </c>
      <c r="F7819" s="94">
        <v>41467</v>
      </c>
      <c r="G7819" s="33" t="s">
        <v>22161</v>
      </c>
      <c r="H7819" s="33" t="s">
        <v>13860</v>
      </c>
      <c r="I7819" s="33" t="s">
        <v>38</v>
      </c>
      <c r="J7819" s="62" t="s">
        <v>12897</v>
      </c>
      <c r="K7819" s="33" t="s">
        <v>2972</v>
      </c>
      <c r="L7819" s="33" t="s">
        <v>12898</v>
      </c>
      <c r="M7819" s="1" t="s">
        <v>46976</v>
      </c>
      <c r="N7819" s="33" t="s">
        <v>20</v>
      </c>
      <c r="O7819" s="33" t="s">
        <v>13861</v>
      </c>
      <c r="P7819" s="33" t="s">
        <v>504</v>
      </c>
      <c r="Q7819" s="33" t="s">
        <v>29986</v>
      </c>
      <c r="R7819" s="39" t="s">
        <v>13862</v>
      </c>
      <c r="S7819" s="33" t="s">
        <v>93</v>
      </c>
      <c r="T7819" s="33" t="s">
        <v>21</v>
      </c>
      <c r="U7819" s="33" t="s">
        <v>26689</v>
      </c>
      <c r="AA7819" s="33" t="s">
        <v>42844</v>
      </c>
      <c r="AB7819" s="33">
        <v>615</v>
      </c>
      <c r="AC7819" s="103">
        <v>13097</v>
      </c>
    </row>
    <row r="7820" spans="1:64" ht="13" customHeight="1" x14ac:dyDescent="0.2">
      <c r="A7820" s="33" t="s">
        <v>13882</v>
      </c>
      <c r="B7820" s="33">
        <v>24</v>
      </c>
      <c r="C7820" s="33" t="s">
        <v>13</v>
      </c>
      <c r="D7820" s="33" t="s">
        <v>30</v>
      </c>
      <c r="E7820" s="33" t="s">
        <v>13883</v>
      </c>
      <c r="F7820" s="94">
        <v>41466</v>
      </c>
      <c r="G7820" s="33" t="s">
        <v>13884</v>
      </c>
      <c r="H7820" s="33" t="s">
        <v>632</v>
      </c>
      <c r="I7820" s="33" t="s">
        <v>336</v>
      </c>
      <c r="J7820" s="62" t="s">
        <v>13885</v>
      </c>
      <c r="K7820" s="33" t="s">
        <v>633</v>
      </c>
      <c r="L7820" s="33" t="s">
        <v>634</v>
      </c>
      <c r="M7820" s="1" t="s">
        <v>46680</v>
      </c>
      <c r="N7820" s="33" t="s">
        <v>20</v>
      </c>
      <c r="O7820" s="33" t="s">
        <v>13886</v>
      </c>
      <c r="P7820" s="33" t="s">
        <v>504</v>
      </c>
      <c r="Q7820" s="33" t="s">
        <v>29986</v>
      </c>
      <c r="R7820" s="39" t="s">
        <v>13887</v>
      </c>
      <c r="S7820" s="33" t="s">
        <v>901</v>
      </c>
      <c r="T7820" s="33" t="s">
        <v>21</v>
      </c>
      <c r="U7820" s="33" t="s">
        <v>26689</v>
      </c>
      <c r="AA7820" s="33" t="s">
        <v>42844</v>
      </c>
      <c r="AB7820" s="33">
        <v>614</v>
      </c>
      <c r="AC7820" s="103">
        <v>13091</v>
      </c>
    </row>
    <row r="7821" spans="1:64" ht="13" customHeight="1" x14ac:dyDescent="0.2">
      <c r="A7821" s="33" t="s">
        <v>13863</v>
      </c>
      <c r="B7821" s="33">
        <v>24</v>
      </c>
      <c r="C7821" s="33" t="s">
        <v>13</v>
      </c>
      <c r="D7821" s="33" t="s">
        <v>78</v>
      </c>
      <c r="E7821" s="33" t="s">
        <v>13864</v>
      </c>
      <c r="F7821" s="94">
        <v>41466</v>
      </c>
      <c r="G7821" s="33" t="s">
        <v>13865</v>
      </c>
      <c r="H7821" s="33" t="s">
        <v>1024</v>
      </c>
      <c r="I7821" s="33" t="s">
        <v>366</v>
      </c>
      <c r="J7821" s="62" t="s">
        <v>13866</v>
      </c>
      <c r="K7821" s="33" t="s">
        <v>1025</v>
      </c>
      <c r="L7821" s="33" t="s">
        <v>1026</v>
      </c>
      <c r="M7821" s="1" t="s">
        <v>46313</v>
      </c>
      <c r="N7821" s="33" t="s">
        <v>20</v>
      </c>
      <c r="O7821" s="33" t="s">
        <v>13867</v>
      </c>
      <c r="P7821" s="33" t="s">
        <v>504</v>
      </c>
      <c r="Q7821" s="33" t="s">
        <v>29986</v>
      </c>
      <c r="R7821" s="39" t="str">
        <f>HYPERLINK("http://newsok.com/family-member-identifies-man-shot-by-oklahoma-city-police/article/3861642","http://newsok.com/family-member-identifies-man-shot-by-oklahoma-city-police/article/3861642")</f>
        <v>http://newsok.com/family-member-identifies-man-shot-by-oklahoma-city-police/article/3861642</v>
      </c>
      <c r="S7821" s="33" t="s">
        <v>22</v>
      </c>
      <c r="T7821" s="33" t="s">
        <v>21</v>
      </c>
      <c r="U7821" s="33" t="s">
        <v>26689</v>
      </c>
      <c r="Z7821" s="33" t="s">
        <v>42353</v>
      </c>
      <c r="AA7821" s="33" t="s">
        <v>42842</v>
      </c>
      <c r="AB7821" s="33">
        <v>610</v>
      </c>
      <c r="AC7821" s="103">
        <v>13093</v>
      </c>
    </row>
    <row r="7822" spans="1:64" ht="13" customHeight="1" x14ac:dyDescent="0.2">
      <c r="A7822" s="33" t="s">
        <v>13873</v>
      </c>
      <c r="B7822" s="91">
        <v>26</v>
      </c>
      <c r="C7822" s="33" t="s">
        <v>13</v>
      </c>
      <c r="D7822" s="33" t="s">
        <v>78</v>
      </c>
      <c r="F7822" s="94">
        <v>41466</v>
      </c>
      <c r="G7822" s="33" t="s">
        <v>13874</v>
      </c>
      <c r="H7822" s="33" t="s">
        <v>725</v>
      </c>
      <c r="I7822" s="33" t="s">
        <v>38</v>
      </c>
      <c r="J7822" s="62" t="s">
        <v>11187</v>
      </c>
      <c r="K7822" s="33" t="s">
        <v>725</v>
      </c>
      <c r="L7822" s="33" t="s">
        <v>5447</v>
      </c>
      <c r="M7822" s="1" t="s">
        <v>47072</v>
      </c>
      <c r="N7822" s="33" t="s">
        <v>20</v>
      </c>
      <c r="O7822" s="33" t="s">
        <v>13875</v>
      </c>
      <c r="P7822" s="33" t="s">
        <v>22</v>
      </c>
      <c r="Q7822" s="33" t="s">
        <v>29986</v>
      </c>
      <c r="R7822" s="39" t="s">
        <v>13876</v>
      </c>
      <c r="S7822" s="33" t="s">
        <v>93</v>
      </c>
      <c r="T7822" s="33" t="s">
        <v>21</v>
      </c>
      <c r="U7822" s="33" t="s">
        <v>26689</v>
      </c>
      <c r="AA7822" s="33" t="s">
        <v>42844</v>
      </c>
      <c r="AB7822" s="33">
        <v>612</v>
      </c>
      <c r="AC7822" s="103">
        <v>12936</v>
      </c>
    </row>
    <row r="7823" spans="1:64" ht="13" customHeight="1" x14ac:dyDescent="0.2">
      <c r="A7823" s="33" t="s">
        <v>13868</v>
      </c>
      <c r="B7823" s="91">
        <v>27</v>
      </c>
      <c r="C7823" s="33" t="s">
        <v>13</v>
      </c>
      <c r="D7823" s="33" t="s">
        <v>78</v>
      </c>
      <c r="E7823" s="33" t="s">
        <v>13869</v>
      </c>
      <c r="F7823" s="94">
        <v>41466</v>
      </c>
      <c r="G7823" s="33" t="s">
        <v>13870</v>
      </c>
      <c r="H7823" s="33" t="s">
        <v>1502</v>
      </c>
      <c r="I7823" s="33" t="s">
        <v>249</v>
      </c>
      <c r="J7823" s="62" t="s">
        <v>6747</v>
      </c>
      <c r="K7823" s="33" t="s">
        <v>5718</v>
      </c>
      <c r="L7823" s="33" t="s">
        <v>6803</v>
      </c>
      <c r="M7823" s="1" t="s">
        <v>46259</v>
      </c>
      <c r="N7823" s="33" t="s">
        <v>20</v>
      </c>
      <c r="O7823" s="33" t="s">
        <v>13871</v>
      </c>
      <c r="P7823" s="33" t="s">
        <v>22</v>
      </c>
      <c r="Q7823" s="33" t="s">
        <v>29986</v>
      </c>
      <c r="R7823" s="39" t="s">
        <v>13872</v>
      </c>
      <c r="S7823" s="33" t="s">
        <v>509</v>
      </c>
      <c r="T7823" s="33" t="s">
        <v>21</v>
      </c>
      <c r="U7823" s="33" t="s">
        <v>26689</v>
      </c>
      <c r="AA7823" s="33" t="s">
        <v>42844</v>
      </c>
      <c r="AB7823" s="33">
        <v>611</v>
      </c>
      <c r="AC7823" s="103">
        <v>13090</v>
      </c>
    </row>
    <row r="7824" spans="1:64" ht="13" customHeight="1" x14ac:dyDescent="0.2">
      <c r="A7824" s="33" t="s">
        <v>13877</v>
      </c>
      <c r="B7824" s="33">
        <v>31</v>
      </c>
      <c r="C7824" s="33" t="s">
        <v>13</v>
      </c>
      <c r="D7824" s="33" t="s">
        <v>41</v>
      </c>
      <c r="E7824" s="33" t="s">
        <v>13878</v>
      </c>
      <c r="F7824" s="94">
        <v>41466</v>
      </c>
      <c r="G7824" s="33" t="s">
        <v>13879</v>
      </c>
      <c r="H7824" s="33" t="s">
        <v>581</v>
      </c>
      <c r="I7824" s="33" t="s">
        <v>111</v>
      </c>
      <c r="J7824" s="62" t="s">
        <v>4241</v>
      </c>
      <c r="K7824" s="33" t="s">
        <v>582</v>
      </c>
      <c r="L7824" s="33" t="s">
        <v>583</v>
      </c>
      <c r="M7824" s="1" t="s">
        <v>45935</v>
      </c>
      <c r="N7824" s="33" t="s">
        <v>20</v>
      </c>
      <c r="O7824" s="33" t="s">
        <v>13880</v>
      </c>
      <c r="P7824" s="33" t="s">
        <v>947</v>
      </c>
      <c r="Q7824" s="33" t="s">
        <v>29986</v>
      </c>
      <c r="R7824" s="39" t="s">
        <v>13881</v>
      </c>
      <c r="S7824" s="33" t="s">
        <v>93</v>
      </c>
      <c r="T7824" s="33" t="s">
        <v>21</v>
      </c>
      <c r="U7824" s="33" t="s">
        <v>26689</v>
      </c>
      <c r="AA7824" s="33" t="s">
        <v>42844</v>
      </c>
      <c r="AB7824" s="33">
        <v>613</v>
      </c>
      <c r="AC7824" s="103">
        <v>13092</v>
      </c>
    </row>
    <row r="7825" spans="1:29" ht="13" customHeight="1" x14ac:dyDescent="0.2">
      <c r="A7825" s="1" t="s">
        <v>2989</v>
      </c>
      <c r="B7825" s="33">
        <v>20</v>
      </c>
      <c r="C7825" s="33" t="s">
        <v>13</v>
      </c>
      <c r="D7825" s="1" t="s">
        <v>23</v>
      </c>
      <c r="F7825" s="94">
        <v>41465</v>
      </c>
      <c r="G7825" s="33" t="s">
        <v>13895</v>
      </c>
      <c r="H7825" s="33" t="s">
        <v>671</v>
      </c>
      <c r="I7825" s="33" t="s">
        <v>66</v>
      </c>
      <c r="J7825" s="62" t="s">
        <v>11872</v>
      </c>
      <c r="K7825" s="33" t="s">
        <v>512</v>
      </c>
      <c r="L7825" s="33" t="s">
        <v>261</v>
      </c>
      <c r="M7825" s="1" t="s">
        <v>46113</v>
      </c>
      <c r="N7825" s="33" t="s">
        <v>20</v>
      </c>
      <c r="O7825" s="33" t="s">
        <v>13896</v>
      </c>
      <c r="P7825" s="33" t="s">
        <v>45771</v>
      </c>
      <c r="Q7825" s="33" t="s">
        <v>29986</v>
      </c>
      <c r="R7825" s="39" t="s">
        <v>13897</v>
      </c>
      <c r="S7825" s="33" t="s">
        <v>93</v>
      </c>
      <c r="T7825" s="33" t="s">
        <v>21</v>
      </c>
      <c r="U7825" s="33" t="s">
        <v>26689</v>
      </c>
      <c r="AA7825" s="33" t="s">
        <v>42844</v>
      </c>
      <c r="AB7825" s="33">
        <v>608</v>
      </c>
      <c r="AC7825" s="103">
        <v>13085</v>
      </c>
    </row>
    <row r="7826" spans="1:29" ht="13" customHeight="1" x14ac:dyDescent="0.2">
      <c r="A7826" s="33" t="s">
        <v>13888</v>
      </c>
      <c r="B7826" s="33">
        <v>36</v>
      </c>
      <c r="C7826" s="33" t="s">
        <v>13</v>
      </c>
      <c r="D7826" s="33" t="s">
        <v>78</v>
      </c>
      <c r="E7826" s="33" t="s">
        <v>13889</v>
      </c>
      <c r="F7826" s="94">
        <v>41465</v>
      </c>
      <c r="G7826" s="33" t="s">
        <v>13890</v>
      </c>
      <c r="H7826" s="33" t="s">
        <v>13891</v>
      </c>
      <c r="I7826" s="33" t="s">
        <v>191</v>
      </c>
      <c r="J7826" s="62" t="s">
        <v>13892</v>
      </c>
      <c r="K7826" s="33" t="s">
        <v>1333</v>
      </c>
      <c r="L7826" s="33" t="s">
        <v>2518</v>
      </c>
      <c r="M7826" s="1" t="s">
        <v>46301</v>
      </c>
      <c r="N7826" s="33" t="s">
        <v>20</v>
      </c>
      <c r="O7826" s="33" t="s">
        <v>13893</v>
      </c>
      <c r="P7826" s="33" t="s">
        <v>504</v>
      </c>
      <c r="Q7826" s="33" t="s">
        <v>29986</v>
      </c>
      <c r="R7826" s="39" t="s">
        <v>13894</v>
      </c>
      <c r="S7826" s="33" t="s">
        <v>93</v>
      </c>
      <c r="T7826" s="33" t="s">
        <v>21</v>
      </c>
      <c r="U7826" s="33" t="s">
        <v>26689</v>
      </c>
      <c r="AA7826" s="33" t="s">
        <v>42843</v>
      </c>
      <c r="AB7826" s="33">
        <v>607</v>
      </c>
      <c r="AC7826" s="103">
        <v>13087</v>
      </c>
    </row>
    <row r="7827" spans="1:29" ht="13" customHeight="1" x14ac:dyDescent="0.2">
      <c r="A7827" s="33" t="s">
        <v>13898</v>
      </c>
      <c r="B7827" s="33">
        <v>30</v>
      </c>
      <c r="C7827" s="33" t="s">
        <v>13</v>
      </c>
      <c r="D7827" s="33" t="s">
        <v>30</v>
      </c>
      <c r="E7827" s="33" t="s">
        <v>13899</v>
      </c>
      <c r="F7827" s="94">
        <v>41465</v>
      </c>
      <c r="G7827" s="33" t="s">
        <v>13900</v>
      </c>
      <c r="H7827" s="33" t="s">
        <v>13901</v>
      </c>
      <c r="I7827" s="33" t="s">
        <v>55</v>
      </c>
      <c r="J7827" s="62" t="s">
        <v>13902</v>
      </c>
      <c r="K7827" s="33" t="s">
        <v>1172</v>
      </c>
      <c r="L7827" s="33" t="s">
        <v>17116</v>
      </c>
      <c r="M7827" s="1" t="s">
        <v>46040</v>
      </c>
      <c r="N7827" s="33" t="s">
        <v>362</v>
      </c>
      <c r="O7827" s="33" t="s">
        <v>13903</v>
      </c>
      <c r="P7827" s="33" t="s">
        <v>45771</v>
      </c>
      <c r="Q7827" s="33" t="s">
        <v>29986</v>
      </c>
      <c r="R7827" s="39" t="s">
        <v>19010</v>
      </c>
      <c r="S7827" s="33" t="s">
        <v>93</v>
      </c>
      <c r="T7827" s="33" t="s">
        <v>45897</v>
      </c>
      <c r="U7827" s="51" t="s">
        <v>49804</v>
      </c>
      <c r="AA7827" s="33" t="s">
        <v>42844</v>
      </c>
      <c r="AB7827" s="33">
        <v>609</v>
      </c>
      <c r="AC7827" s="103">
        <v>13086</v>
      </c>
    </row>
    <row r="7828" spans="1:29" ht="13" customHeight="1" x14ac:dyDescent="0.2">
      <c r="A7828" s="33" t="s">
        <v>13910</v>
      </c>
      <c r="B7828" s="33">
        <v>24</v>
      </c>
      <c r="C7828" s="33" t="s">
        <v>13</v>
      </c>
      <c r="D7828" s="33" t="s">
        <v>78</v>
      </c>
      <c r="E7828" s="33" t="s">
        <v>13911</v>
      </c>
      <c r="F7828" s="94">
        <v>41464</v>
      </c>
      <c r="G7828" s="33" t="s">
        <v>22163</v>
      </c>
      <c r="H7828" s="33" t="s">
        <v>600</v>
      </c>
      <c r="I7828" s="33" t="s">
        <v>55</v>
      </c>
      <c r="J7828" s="62">
        <v>32210</v>
      </c>
      <c r="K7828" s="33" t="s">
        <v>601</v>
      </c>
      <c r="L7828" s="33" t="s">
        <v>602</v>
      </c>
      <c r="M7828" s="1" t="s">
        <v>49877</v>
      </c>
      <c r="N7828" s="33" t="s">
        <v>20</v>
      </c>
      <c r="O7828" s="33" t="s">
        <v>13912</v>
      </c>
      <c r="P7828" s="33" t="s">
        <v>22</v>
      </c>
      <c r="Q7828" s="33" t="s">
        <v>29986</v>
      </c>
      <c r="R7828" s="39" t="s">
        <v>13913</v>
      </c>
      <c r="S7828" s="33" t="s">
        <v>93</v>
      </c>
      <c r="T7828" s="33" t="s">
        <v>21</v>
      </c>
      <c r="U7828" s="33" t="s">
        <v>26689</v>
      </c>
      <c r="AA7828" s="33" t="s">
        <v>42844</v>
      </c>
      <c r="AB7828" s="33">
        <v>602</v>
      </c>
      <c r="AC7828" s="103">
        <v>13081</v>
      </c>
    </row>
    <row r="7829" spans="1:29" ht="13" customHeight="1" x14ac:dyDescent="0.2">
      <c r="A7829" s="33" t="s">
        <v>13914</v>
      </c>
      <c r="B7829" s="33">
        <v>40</v>
      </c>
      <c r="C7829" s="33" t="s">
        <v>13</v>
      </c>
      <c r="D7829" s="33" t="s">
        <v>41</v>
      </c>
      <c r="E7829" s="33" t="s">
        <v>13915</v>
      </c>
      <c r="F7829" s="94">
        <v>41464</v>
      </c>
      <c r="G7829" s="33" t="s">
        <v>13916</v>
      </c>
      <c r="H7829" s="33" t="s">
        <v>13917</v>
      </c>
      <c r="I7829" s="33" t="s">
        <v>74</v>
      </c>
      <c r="J7829" s="62" t="s">
        <v>13918</v>
      </c>
      <c r="K7829" s="33" t="s">
        <v>483</v>
      </c>
      <c r="L7829" s="33" t="s">
        <v>13919</v>
      </c>
      <c r="M7829" s="1" t="s">
        <v>48744</v>
      </c>
      <c r="N7829" s="33" t="s">
        <v>20</v>
      </c>
      <c r="O7829" s="33" t="s">
        <v>13920</v>
      </c>
      <c r="P7829" s="33" t="s">
        <v>49754</v>
      </c>
      <c r="Q7829" s="33" t="s">
        <v>29986</v>
      </c>
      <c r="R7829"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29" s="33" t="s">
        <v>901</v>
      </c>
      <c r="T7829" s="33" t="s">
        <v>21</v>
      </c>
      <c r="U7829" s="33" t="s">
        <v>42860</v>
      </c>
      <c r="AA7829" s="33" t="s">
        <v>42844</v>
      </c>
      <c r="AB7829" s="33">
        <v>605</v>
      </c>
      <c r="AC7829" s="103">
        <v>13080</v>
      </c>
    </row>
    <row r="7830" spans="1:29" ht="13" customHeight="1" x14ac:dyDescent="0.2">
      <c r="A7830" s="33" t="s">
        <v>13921</v>
      </c>
      <c r="B7830" s="33">
        <v>42</v>
      </c>
      <c r="C7830" s="33" t="s">
        <v>13</v>
      </c>
      <c r="D7830" s="33" t="s">
        <v>41</v>
      </c>
      <c r="E7830" s="33" t="s">
        <v>13922</v>
      </c>
      <c r="F7830" s="94">
        <v>41464</v>
      </c>
      <c r="G7830" s="33" t="s">
        <v>22164</v>
      </c>
      <c r="H7830" s="33" t="s">
        <v>12168</v>
      </c>
      <c r="I7830" s="33" t="s">
        <v>111</v>
      </c>
      <c r="J7830" s="62" t="s">
        <v>13923</v>
      </c>
      <c r="K7830" s="33" t="s">
        <v>12168</v>
      </c>
      <c r="L7830" s="33" t="s">
        <v>13924</v>
      </c>
      <c r="M7830" s="1" t="s">
        <v>46265</v>
      </c>
      <c r="N7830" s="33" t="s">
        <v>20</v>
      </c>
      <c r="O7830" s="33" t="s">
        <v>13925</v>
      </c>
      <c r="P7830" s="33" t="s">
        <v>22</v>
      </c>
      <c r="Q7830" s="33" t="s">
        <v>29986</v>
      </c>
      <c r="R7830" s="39" t="s">
        <v>13926</v>
      </c>
      <c r="S7830" s="33" t="s">
        <v>93</v>
      </c>
      <c r="T7830" s="33" t="s">
        <v>21</v>
      </c>
      <c r="U7830" s="33" t="s">
        <v>26689</v>
      </c>
      <c r="AA7830" s="33" t="s">
        <v>42844</v>
      </c>
      <c r="AB7830" s="33">
        <v>603</v>
      </c>
      <c r="AC7830" s="103">
        <v>13077</v>
      </c>
    </row>
    <row r="7831" spans="1:29" ht="13" customHeight="1" x14ac:dyDescent="0.2">
      <c r="A7831" s="1" t="s">
        <v>13927</v>
      </c>
      <c r="B7831" s="33">
        <v>46</v>
      </c>
      <c r="C7831" s="33" t="s">
        <v>13</v>
      </c>
      <c r="D7831" s="1" t="s">
        <v>23</v>
      </c>
      <c r="F7831" s="94">
        <v>41464</v>
      </c>
      <c r="G7831" s="33" t="s">
        <v>13928</v>
      </c>
      <c r="H7831" s="33" t="s">
        <v>13929</v>
      </c>
      <c r="I7831" s="33" t="s">
        <v>38</v>
      </c>
      <c r="J7831" s="62" t="s">
        <v>13930</v>
      </c>
      <c r="K7831" s="33" t="s">
        <v>725</v>
      </c>
      <c r="L7831" s="33" t="s">
        <v>726</v>
      </c>
      <c r="M7831" s="1" t="s">
        <v>45926</v>
      </c>
      <c r="N7831" s="33" t="s">
        <v>20</v>
      </c>
      <c r="O7831" s="33" t="s">
        <v>13931</v>
      </c>
      <c r="P7831" s="33" t="s">
        <v>947</v>
      </c>
      <c r="Q7831" s="33" t="s">
        <v>29986</v>
      </c>
      <c r="R7831" s="39" t="s">
        <v>13932</v>
      </c>
      <c r="S7831" s="33" t="s">
        <v>22</v>
      </c>
      <c r="T7831" s="33" t="s">
        <v>21</v>
      </c>
      <c r="U7831" s="33" t="s">
        <v>26682</v>
      </c>
      <c r="AA7831" s="33" t="s">
        <v>42843</v>
      </c>
      <c r="AB7831" s="33">
        <v>604</v>
      </c>
      <c r="AC7831" s="103">
        <v>13078</v>
      </c>
    </row>
    <row r="7832" spans="1:29" ht="13" customHeight="1" x14ac:dyDescent="0.2">
      <c r="A7832" s="33" t="s">
        <v>13904</v>
      </c>
      <c r="B7832" s="33">
        <v>40</v>
      </c>
      <c r="C7832" s="33" t="s">
        <v>13</v>
      </c>
      <c r="D7832" s="33" t="s">
        <v>78</v>
      </c>
      <c r="E7832" s="33" t="s">
        <v>13905</v>
      </c>
      <c r="F7832" s="94">
        <v>41464</v>
      </c>
      <c r="G7832" s="33" t="s">
        <v>22162</v>
      </c>
      <c r="H7832" s="33" t="s">
        <v>13906</v>
      </c>
      <c r="I7832" s="33" t="s">
        <v>399</v>
      </c>
      <c r="J7832" s="62" t="s">
        <v>13907</v>
      </c>
      <c r="K7832" s="33" t="s">
        <v>658</v>
      </c>
      <c r="L7832" s="33" t="s">
        <v>13908</v>
      </c>
      <c r="M7832" s="1" t="s">
        <v>48745</v>
      </c>
      <c r="N7832" s="33" t="s">
        <v>18950</v>
      </c>
      <c r="O7832" s="33" t="s">
        <v>19011</v>
      </c>
      <c r="P7832" s="33" t="s">
        <v>45771</v>
      </c>
      <c r="Q7832" s="33" t="s">
        <v>29986</v>
      </c>
      <c r="R7832" s="39" t="s">
        <v>13909</v>
      </c>
      <c r="S7832" s="33" t="s">
        <v>93</v>
      </c>
      <c r="T7832" s="33" t="s">
        <v>45897</v>
      </c>
      <c r="U7832" s="51" t="s">
        <v>49804</v>
      </c>
      <c r="AA7832" s="33" t="s">
        <v>42844</v>
      </c>
      <c r="AB7832" s="33">
        <v>606</v>
      </c>
      <c r="AC7832" s="103">
        <v>13079</v>
      </c>
    </row>
    <row r="7833" spans="1:29" ht="13" customHeight="1" x14ac:dyDescent="0.2">
      <c r="A7833" s="33" t="s">
        <v>13960</v>
      </c>
      <c r="B7833" s="33">
        <v>27</v>
      </c>
      <c r="C7833" s="33" t="s">
        <v>13</v>
      </c>
      <c r="D7833" s="33" t="s">
        <v>30</v>
      </c>
      <c r="E7833" s="33" t="s">
        <v>13961</v>
      </c>
      <c r="F7833" s="94">
        <v>41463</v>
      </c>
      <c r="G7833" s="33" t="s">
        <v>13962</v>
      </c>
      <c r="H7833" s="33" t="s">
        <v>13963</v>
      </c>
      <c r="I7833" s="33" t="s">
        <v>373</v>
      </c>
      <c r="J7833" s="62" t="s">
        <v>13964</v>
      </c>
      <c r="K7833" s="33" t="s">
        <v>1526</v>
      </c>
      <c r="L7833" s="33" t="s">
        <v>36822</v>
      </c>
      <c r="M7833" s="1" t="s">
        <v>48747</v>
      </c>
      <c r="N7833" s="33" t="s">
        <v>20</v>
      </c>
      <c r="O7833" s="33" t="s">
        <v>13965</v>
      </c>
      <c r="P7833" s="33" t="s">
        <v>504</v>
      </c>
      <c r="Q7833" s="33" t="s">
        <v>29986</v>
      </c>
      <c r="R7833" s="39" t="str">
        <f>HYPERLINK("http://www.post-gazette.com/stories/local/neighborhoods-north/man-shot-to-death-in-sewickley-694786/","http://www.post-gazette.com/stories/local/neighborhoods-north/man-shot-to-death-in-sewickley-694786/")</f>
        <v>http://www.post-gazette.com/stories/local/neighborhoods-north/man-shot-to-death-in-sewickley-694786/</v>
      </c>
      <c r="S7833" s="33" t="s">
        <v>93</v>
      </c>
      <c r="T7833" s="33" t="s">
        <v>21</v>
      </c>
      <c r="U7833" s="33" t="s">
        <v>26689</v>
      </c>
      <c r="AA7833" s="33" t="s">
        <v>42844</v>
      </c>
      <c r="AB7833" s="33">
        <v>597</v>
      </c>
      <c r="AC7833" s="103">
        <v>13074</v>
      </c>
    </row>
    <row r="7834" spans="1:29" ht="13" customHeight="1" x14ac:dyDescent="0.2">
      <c r="A7834" s="33" t="s">
        <v>13953</v>
      </c>
      <c r="B7834" s="33">
        <v>50</v>
      </c>
      <c r="C7834" s="33" t="s">
        <v>13</v>
      </c>
      <c r="D7834" s="33" t="s">
        <v>30</v>
      </c>
      <c r="E7834" s="33" t="s">
        <v>13954</v>
      </c>
      <c r="F7834" s="94">
        <v>41463</v>
      </c>
      <c r="G7834" s="33" t="s">
        <v>22165</v>
      </c>
      <c r="H7834" s="33" t="s">
        <v>13955</v>
      </c>
      <c r="I7834" s="33" t="s">
        <v>159</v>
      </c>
      <c r="J7834" s="62" t="s">
        <v>13956</v>
      </c>
      <c r="K7834" s="33" t="s">
        <v>3415</v>
      </c>
      <c r="L7834" s="33" t="s">
        <v>13957</v>
      </c>
      <c r="M7834" s="1" t="s">
        <v>48748</v>
      </c>
      <c r="N7834" s="33" t="s">
        <v>20</v>
      </c>
      <c r="O7834" s="33" t="s">
        <v>13958</v>
      </c>
      <c r="P7834" s="33" t="s">
        <v>45771</v>
      </c>
      <c r="Q7834" s="33" t="s">
        <v>29986</v>
      </c>
      <c r="R7834" s="39" t="s">
        <v>13959</v>
      </c>
      <c r="S7834" s="33" t="s">
        <v>509</v>
      </c>
      <c r="T7834" s="33" t="s">
        <v>21</v>
      </c>
      <c r="U7834" s="33" t="s">
        <v>26689</v>
      </c>
      <c r="AA7834" s="33" t="s">
        <v>42844</v>
      </c>
      <c r="AB7834" s="33">
        <v>600</v>
      </c>
      <c r="AC7834" s="103">
        <v>13070</v>
      </c>
    </row>
    <row r="7835" spans="1:29" ht="13" customHeight="1" x14ac:dyDescent="0.2">
      <c r="A7835" s="33" t="s">
        <v>13946</v>
      </c>
      <c r="B7835" s="33">
        <v>52</v>
      </c>
      <c r="C7835" s="33" t="s">
        <v>13</v>
      </c>
      <c r="D7835" s="33" t="s">
        <v>30</v>
      </c>
      <c r="F7835" s="94">
        <v>41463</v>
      </c>
      <c r="G7835" s="33" t="s">
        <v>13947</v>
      </c>
      <c r="H7835" s="33" t="s">
        <v>13948</v>
      </c>
      <c r="I7835" s="33" t="s">
        <v>37</v>
      </c>
      <c r="J7835" s="62" t="s">
        <v>13949</v>
      </c>
      <c r="K7835" s="33" t="s">
        <v>7104</v>
      </c>
      <c r="L7835" s="33" t="s">
        <v>13950</v>
      </c>
      <c r="M7835" s="1" t="s">
        <v>48746</v>
      </c>
      <c r="N7835" s="33" t="s">
        <v>20</v>
      </c>
      <c r="O7835" s="33" t="s">
        <v>13951</v>
      </c>
      <c r="P7835" s="33" t="s">
        <v>504</v>
      </c>
      <c r="Q7835" s="33" t="s">
        <v>29986</v>
      </c>
      <c r="R7835" s="39" t="s">
        <v>13952</v>
      </c>
      <c r="S7835" s="33" t="s">
        <v>509</v>
      </c>
      <c r="T7835" s="33" t="s">
        <v>21</v>
      </c>
      <c r="U7835" s="33" t="s">
        <v>26689</v>
      </c>
      <c r="AA7835" s="33" t="s">
        <v>42844</v>
      </c>
      <c r="AB7835" s="33">
        <v>601</v>
      </c>
      <c r="AC7835" s="103">
        <v>13071</v>
      </c>
    </row>
    <row r="7836" spans="1:29" ht="13" customHeight="1" x14ac:dyDescent="0.2">
      <c r="A7836" s="1" t="s">
        <v>13941</v>
      </c>
      <c r="B7836" s="33">
        <v>55</v>
      </c>
      <c r="C7836" s="33" t="s">
        <v>13</v>
      </c>
      <c r="D7836" s="1" t="s">
        <v>23</v>
      </c>
      <c r="F7836" s="94">
        <v>41463</v>
      </c>
      <c r="G7836" s="33" t="s">
        <v>13942</v>
      </c>
      <c r="H7836" s="33" t="s">
        <v>13943</v>
      </c>
      <c r="I7836" s="33" t="s">
        <v>373</v>
      </c>
      <c r="J7836" s="62" t="s">
        <v>9407</v>
      </c>
      <c r="K7836" s="33" t="s">
        <v>9406</v>
      </c>
      <c r="L7836" s="33" t="s">
        <v>8469</v>
      </c>
      <c r="M7836" s="1" t="s">
        <v>48273</v>
      </c>
      <c r="N7836" s="33" t="s">
        <v>20</v>
      </c>
      <c r="O7836" s="33" t="s">
        <v>13944</v>
      </c>
      <c r="P7836" s="33" t="s">
        <v>504</v>
      </c>
      <c r="Q7836" s="33" t="s">
        <v>29986</v>
      </c>
      <c r="R7836" s="39" t="s">
        <v>13945</v>
      </c>
      <c r="S7836" s="33" t="s">
        <v>93</v>
      </c>
      <c r="T7836" s="33" t="s">
        <v>21</v>
      </c>
      <c r="U7836" s="33" t="s">
        <v>26689</v>
      </c>
      <c r="AA7836" s="33" t="s">
        <v>42844</v>
      </c>
      <c r="AB7836" s="33">
        <v>599</v>
      </c>
      <c r="AC7836" s="103">
        <v>13075</v>
      </c>
    </row>
    <row r="7837" spans="1:29" ht="13" customHeight="1" x14ac:dyDescent="0.2">
      <c r="A7837" s="33" t="s">
        <v>13933</v>
      </c>
      <c r="B7837" s="33">
        <v>57</v>
      </c>
      <c r="C7837" s="33" t="s">
        <v>13</v>
      </c>
      <c r="D7837" s="33" t="s">
        <v>78</v>
      </c>
      <c r="E7837" s="33" t="s">
        <v>13934</v>
      </c>
      <c r="F7837" s="94">
        <v>41463</v>
      </c>
      <c r="G7837" s="33" t="s">
        <v>13935</v>
      </c>
      <c r="H7837" s="33" t="s">
        <v>2583</v>
      </c>
      <c r="I7837" s="33" t="s">
        <v>55</v>
      </c>
      <c r="J7837" s="62" t="s">
        <v>13936</v>
      </c>
      <c r="K7837" s="33" t="s">
        <v>3201</v>
      </c>
      <c r="L7837" s="33" t="s">
        <v>13937</v>
      </c>
      <c r="M7837" s="1" t="s">
        <v>48299</v>
      </c>
      <c r="N7837" s="33" t="s">
        <v>20</v>
      </c>
      <c r="O7837" s="33" t="s">
        <v>13938</v>
      </c>
      <c r="P7837" s="33" t="s">
        <v>504</v>
      </c>
      <c r="Q7837" s="33" t="s">
        <v>29986</v>
      </c>
      <c r="R7837" s="39" t="s">
        <v>13939</v>
      </c>
      <c r="S7837" s="33" t="s">
        <v>93</v>
      </c>
      <c r="T7837" s="33" t="s">
        <v>21</v>
      </c>
      <c r="U7837" s="33" t="s">
        <v>26689</v>
      </c>
      <c r="AA7837" s="33" t="s">
        <v>42842</v>
      </c>
      <c r="AB7837" s="33">
        <v>598</v>
      </c>
      <c r="AC7837" s="103">
        <v>13073</v>
      </c>
    </row>
    <row r="7838" spans="1:29" ht="13" customHeight="1" x14ac:dyDescent="0.2">
      <c r="A7838" s="33" t="s">
        <v>13966</v>
      </c>
      <c r="B7838" s="33">
        <v>29</v>
      </c>
      <c r="C7838" s="33" t="s">
        <v>13</v>
      </c>
      <c r="D7838" s="33" t="s">
        <v>78</v>
      </c>
      <c r="E7838" s="33" t="s">
        <v>13967</v>
      </c>
      <c r="F7838" s="94">
        <v>41462</v>
      </c>
      <c r="G7838" s="33" t="s">
        <v>22166</v>
      </c>
      <c r="H7838" s="33" t="s">
        <v>831</v>
      </c>
      <c r="I7838" s="33" t="s">
        <v>293</v>
      </c>
      <c r="J7838" s="62" t="s">
        <v>13968</v>
      </c>
      <c r="K7838" s="33" t="s">
        <v>1655</v>
      </c>
      <c r="L7838" s="33" t="s">
        <v>832</v>
      </c>
      <c r="M7838" s="1" t="s">
        <v>46139</v>
      </c>
      <c r="N7838" s="33" t="s">
        <v>20</v>
      </c>
      <c r="O7838" s="33" t="s">
        <v>13969</v>
      </c>
      <c r="P7838" s="33" t="s">
        <v>947</v>
      </c>
      <c r="Q7838" s="33" t="s">
        <v>29986</v>
      </c>
      <c r="R7838" s="39" t="s">
        <v>13970</v>
      </c>
      <c r="S7838" s="33" t="s">
        <v>93</v>
      </c>
      <c r="T7838" s="33" t="s">
        <v>21</v>
      </c>
      <c r="U7838" s="33" t="s">
        <v>26689</v>
      </c>
      <c r="AA7838" s="33" t="s">
        <v>42844</v>
      </c>
      <c r="AB7838" s="33">
        <v>593</v>
      </c>
      <c r="AC7838" s="103">
        <v>13066</v>
      </c>
    </row>
    <row r="7839" spans="1:29" ht="13" customHeight="1" x14ac:dyDescent="0.2">
      <c r="A7839" s="33" t="s">
        <v>13971</v>
      </c>
      <c r="B7839" s="33">
        <v>35</v>
      </c>
      <c r="C7839" s="33" t="s">
        <v>13</v>
      </c>
      <c r="D7839" s="33" t="s">
        <v>41</v>
      </c>
      <c r="E7839" s="33" t="s">
        <v>13972</v>
      </c>
      <c r="F7839" s="94">
        <v>41462</v>
      </c>
      <c r="G7839" s="33" t="s">
        <v>13973</v>
      </c>
      <c r="H7839" s="33" t="s">
        <v>115</v>
      </c>
      <c r="I7839" s="33" t="s">
        <v>66</v>
      </c>
      <c r="J7839" s="62" t="s">
        <v>13974</v>
      </c>
      <c r="K7839" s="33" t="s">
        <v>13975</v>
      </c>
      <c r="L7839" s="33" t="s">
        <v>13976</v>
      </c>
      <c r="M7839" s="1" t="s">
        <v>46243</v>
      </c>
      <c r="N7839" s="33" t="s">
        <v>20</v>
      </c>
      <c r="O7839" s="33" t="s">
        <v>13977</v>
      </c>
      <c r="P7839" s="33" t="s">
        <v>22</v>
      </c>
      <c r="Q7839" s="33" t="s">
        <v>29986</v>
      </c>
      <c r="R7839" s="39" t="s">
        <v>13978</v>
      </c>
      <c r="S7839" s="33" t="s">
        <v>93</v>
      </c>
      <c r="T7839" s="33" t="s">
        <v>45897</v>
      </c>
      <c r="U7839" s="33" t="s">
        <v>39851</v>
      </c>
      <c r="AA7839" s="33" t="s">
        <v>42842</v>
      </c>
      <c r="AB7839" s="33">
        <v>594</v>
      </c>
      <c r="AC7839" s="103">
        <v>13069</v>
      </c>
    </row>
    <row r="7840" spans="1:29" ht="13" customHeight="1" x14ac:dyDescent="0.2">
      <c r="A7840" s="33" t="s">
        <v>13979</v>
      </c>
      <c r="B7840" s="33">
        <v>62</v>
      </c>
      <c r="C7840" s="33" t="s">
        <v>13</v>
      </c>
      <c r="D7840" s="33" t="s">
        <v>30</v>
      </c>
      <c r="F7840" s="94">
        <v>41462</v>
      </c>
      <c r="G7840" s="33" t="s">
        <v>13980</v>
      </c>
      <c r="H7840" s="33" t="s">
        <v>13981</v>
      </c>
      <c r="I7840" s="33" t="s">
        <v>37</v>
      </c>
      <c r="J7840" s="62" t="s">
        <v>13982</v>
      </c>
      <c r="K7840" s="33" t="s">
        <v>1200</v>
      </c>
      <c r="L7840" s="33" t="s">
        <v>13983</v>
      </c>
      <c r="M7840" s="1" t="s">
        <v>48749</v>
      </c>
      <c r="N7840" s="33" t="s">
        <v>26637</v>
      </c>
      <c r="O7840" s="33" t="s">
        <v>13984</v>
      </c>
      <c r="P7840" s="33" t="s">
        <v>18952</v>
      </c>
      <c r="Q7840" s="33" t="s">
        <v>18952</v>
      </c>
      <c r="R7840" s="39" t="s">
        <v>13985</v>
      </c>
      <c r="S7840" s="33" t="s">
        <v>93</v>
      </c>
      <c r="T7840" s="33" t="s">
        <v>45897</v>
      </c>
      <c r="U7840" s="51" t="s">
        <v>49804</v>
      </c>
      <c r="AA7840" s="33" t="s">
        <v>42844</v>
      </c>
      <c r="AB7840" s="33">
        <v>595</v>
      </c>
      <c r="AC7840" s="103">
        <v>13068</v>
      </c>
    </row>
    <row r="7841" spans="1:29" ht="13" customHeight="1" x14ac:dyDescent="0.2">
      <c r="A7841" s="33" t="s">
        <v>13986</v>
      </c>
      <c r="B7841" s="33">
        <v>29</v>
      </c>
      <c r="C7841" s="33" t="s">
        <v>13</v>
      </c>
      <c r="D7841" s="33" t="s">
        <v>30</v>
      </c>
      <c r="E7841" s="33" t="s">
        <v>13987</v>
      </c>
      <c r="F7841" s="94">
        <v>41462</v>
      </c>
      <c r="G7841" s="33" t="s">
        <v>22167</v>
      </c>
      <c r="H7841" s="33" t="s">
        <v>13988</v>
      </c>
      <c r="I7841" s="33" t="s">
        <v>38</v>
      </c>
      <c r="J7841" s="62" t="s">
        <v>13989</v>
      </c>
      <c r="K7841" s="33" t="s">
        <v>725</v>
      </c>
      <c r="L7841" s="33" t="s">
        <v>726</v>
      </c>
      <c r="M7841" s="1" t="s">
        <v>45926</v>
      </c>
      <c r="N7841" s="33" t="s">
        <v>20</v>
      </c>
      <c r="O7841" s="33" t="s">
        <v>13990</v>
      </c>
      <c r="P7841" s="33" t="s">
        <v>45771</v>
      </c>
      <c r="Q7841" s="33" t="s">
        <v>29986</v>
      </c>
      <c r="R7841" s="39" t="s">
        <v>13991</v>
      </c>
      <c r="S7841" s="33" t="s">
        <v>93</v>
      </c>
      <c r="T7841" s="33" t="s">
        <v>350</v>
      </c>
      <c r="U7841" s="33" t="s">
        <v>26775</v>
      </c>
      <c r="AA7841" s="33" t="s">
        <v>42844</v>
      </c>
      <c r="AB7841" s="33">
        <v>596</v>
      </c>
      <c r="AC7841" s="103">
        <v>13067</v>
      </c>
    </row>
    <row r="7842" spans="1:29" ht="13" customHeight="1" x14ac:dyDescent="0.2">
      <c r="A7842" s="33" t="s">
        <v>13992</v>
      </c>
      <c r="B7842" s="33">
        <v>27</v>
      </c>
      <c r="C7842" s="33" t="s">
        <v>13</v>
      </c>
      <c r="D7842" s="33" t="s">
        <v>14</v>
      </c>
      <c r="F7842" s="94">
        <v>41461</v>
      </c>
      <c r="G7842" s="33" t="s">
        <v>22168</v>
      </c>
      <c r="H7842" s="33" t="s">
        <v>182</v>
      </c>
      <c r="I7842" s="33" t="s">
        <v>38</v>
      </c>
      <c r="J7842" s="62" t="s">
        <v>13993</v>
      </c>
      <c r="K7842" s="33" t="s">
        <v>182</v>
      </c>
      <c r="L7842" s="33" t="s">
        <v>183</v>
      </c>
      <c r="M7842" s="1" t="s">
        <v>46155</v>
      </c>
      <c r="N7842" s="33" t="s">
        <v>20</v>
      </c>
      <c r="O7842" s="33" t="s">
        <v>13994</v>
      </c>
      <c r="P7842" s="33" t="s">
        <v>947</v>
      </c>
      <c r="Q7842" s="33" t="s">
        <v>29986</v>
      </c>
      <c r="R7842" s="39" t="s">
        <v>13995</v>
      </c>
      <c r="S7842" s="33" t="s">
        <v>93</v>
      </c>
      <c r="T7842" s="33" t="s">
        <v>21</v>
      </c>
      <c r="U7842" s="33" t="s">
        <v>26689</v>
      </c>
      <c r="AA7842" s="33" t="s">
        <v>42842</v>
      </c>
      <c r="AB7842" s="33">
        <v>589</v>
      </c>
      <c r="AC7842" s="103">
        <v>13062</v>
      </c>
    </row>
    <row r="7843" spans="1:29" ht="13" customHeight="1" x14ac:dyDescent="0.2">
      <c r="A7843" s="1" t="s">
        <v>14003</v>
      </c>
      <c r="B7843" s="33">
        <v>34</v>
      </c>
      <c r="C7843" s="33" t="s">
        <v>13</v>
      </c>
      <c r="D7843" s="1" t="s">
        <v>23</v>
      </c>
      <c r="F7843" s="94">
        <v>41461</v>
      </c>
      <c r="G7843" s="33" t="s">
        <v>14004</v>
      </c>
      <c r="H7843" s="33" t="s">
        <v>581</v>
      </c>
      <c r="I7843" s="33" t="s">
        <v>111</v>
      </c>
      <c r="J7843" s="62" t="s">
        <v>2578</v>
      </c>
      <c r="K7843" s="33" t="s">
        <v>582</v>
      </c>
      <c r="L7843" s="33" t="s">
        <v>583</v>
      </c>
      <c r="M7843" s="1" t="s">
        <v>45935</v>
      </c>
      <c r="N7843" s="33" t="s">
        <v>20</v>
      </c>
      <c r="O7843" s="33" t="s">
        <v>14005</v>
      </c>
      <c r="P7843" s="33" t="s">
        <v>947</v>
      </c>
      <c r="Q7843" s="33" t="s">
        <v>29986</v>
      </c>
      <c r="R7843" s="39" t="s">
        <v>14006</v>
      </c>
      <c r="S7843" s="33" t="s">
        <v>509</v>
      </c>
      <c r="T7843" s="33" t="s">
        <v>21</v>
      </c>
      <c r="U7843" s="33" t="s">
        <v>26682</v>
      </c>
      <c r="AA7843" s="33" t="s">
        <v>42842</v>
      </c>
      <c r="AB7843" s="33">
        <v>592</v>
      </c>
      <c r="AC7843" s="103">
        <v>13061</v>
      </c>
    </row>
    <row r="7844" spans="1:29" ht="13" customHeight="1" x14ac:dyDescent="0.2">
      <c r="A7844" s="33" t="s">
        <v>14007</v>
      </c>
      <c r="B7844" s="33">
        <v>59</v>
      </c>
      <c r="C7844" s="33" t="s">
        <v>13</v>
      </c>
      <c r="D7844" s="33" t="s">
        <v>30</v>
      </c>
      <c r="E7844" s="33" t="s">
        <v>14008</v>
      </c>
      <c r="F7844" s="94">
        <v>41461</v>
      </c>
      <c r="G7844" s="33" t="s">
        <v>14009</v>
      </c>
      <c r="H7844" s="33" t="s">
        <v>3842</v>
      </c>
      <c r="I7844" s="33" t="s">
        <v>337</v>
      </c>
      <c r="J7844" s="62" t="s">
        <v>8248</v>
      </c>
      <c r="K7844" s="33" t="s">
        <v>3844</v>
      </c>
      <c r="L7844" s="33" t="s">
        <v>3845</v>
      </c>
      <c r="M7844" s="1" t="s">
        <v>49719</v>
      </c>
      <c r="N7844" s="33" t="s">
        <v>20</v>
      </c>
      <c r="O7844" s="33" t="s">
        <v>14010</v>
      </c>
      <c r="P7844" s="33" t="s">
        <v>504</v>
      </c>
      <c r="Q7844" s="33" t="s">
        <v>29986</v>
      </c>
      <c r="R7844" s="39" t="s">
        <v>14011</v>
      </c>
      <c r="S7844" s="33" t="s">
        <v>93</v>
      </c>
      <c r="T7844" s="33" t="s">
        <v>21</v>
      </c>
      <c r="U7844" s="33" t="s">
        <v>26689</v>
      </c>
      <c r="AA7844" s="33" t="s">
        <v>42842</v>
      </c>
      <c r="AB7844" s="33">
        <v>591</v>
      </c>
      <c r="AC7844" s="103">
        <v>13064</v>
      </c>
    </row>
    <row r="7845" spans="1:29" ht="13" customHeight="1" x14ac:dyDescent="0.2">
      <c r="A7845" s="1" t="s">
        <v>13996</v>
      </c>
      <c r="B7845" s="33">
        <v>84</v>
      </c>
      <c r="C7845" s="33" t="s">
        <v>13</v>
      </c>
      <c r="D7845" s="1" t="s">
        <v>23</v>
      </c>
      <c r="F7845" s="94">
        <v>41461</v>
      </c>
      <c r="G7845" s="33" t="s">
        <v>13997</v>
      </c>
      <c r="H7845" s="33" t="s">
        <v>13998</v>
      </c>
      <c r="I7845" s="33" t="s">
        <v>138</v>
      </c>
      <c r="J7845" s="62" t="s">
        <v>13999</v>
      </c>
      <c r="K7845" s="33" t="s">
        <v>14000</v>
      </c>
      <c r="L7845" s="33" t="s">
        <v>36753</v>
      </c>
      <c r="M7845" s="1" t="s">
        <v>48750</v>
      </c>
      <c r="N7845" s="33" t="s">
        <v>20</v>
      </c>
      <c r="O7845" s="33" t="s">
        <v>14001</v>
      </c>
      <c r="P7845" s="33" t="s">
        <v>947</v>
      </c>
      <c r="Q7845" s="33" t="s">
        <v>29986</v>
      </c>
      <c r="R7845" s="39" t="s">
        <v>14002</v>
      </c>
      <c r="S7845" s="33" t="s">
        <v>93</v>
      </c>
      <c r="T7845" s="33" t="s">
        <v>21</v>
      </c>
      <c r="U7845" s="33" t="s">
        <v>26689</v>
      </c>
      <c r="AA7845" s="33" t="s">
        <v>42843</v>
      </c>
      <c r="AB7845" s="33">
        <v>590</v>
      </c>
      <c r="AC7845" s="103">
        <v>13063</v>
      </c>
    </row>
    <row r="7846" spans="1:29" ht="13" customHeight="1" x14ac:dyDescent="0.2">
      <c r="A7846" s="33" t="s">
        <v>14026</v>
      </c>
      <c r="B7846" s="33">
        <v>28</v>
      </c>
      <c r="C7846" s="33" t="s">
        <v>13</v>
      </c>
      <c r="D7846" s="33" t="s">
        <v>30</v>
      </c>
      <c r="E7846" s="33" t="s">
        <v>14027</v>
      </c>
      <c r="F7846" s="94">
        <v>41460</v>
      </c>
      <c r="G7846" s="33" t="s">
        <v>22170</v>
      </c>
      <c r="H7846" s="33" t="s">
        <v>1129</v>
      </c>
      <c r="I7846" s="33" t="s">
        <v>281</v>
      </c>
      <c r="J7846" s="62" t="s">
        <v>14028</v>
      </c>
      <c r="K7846" s="33" t="s">
        <v>1130</v>
      </c>
      <c r="L7846" s="33" t="s">
        <v>1131</v>
      </c>
      <c r="M7846" s="1" t="s">
        <v>46009</v>
      </c>
      <c r="N7846" s="33" t="s">
        <v>20</v>
      </c>
      <c r="O7846" s="33" t="s">
        <v>14029</v>
      </c>
      <c r="P7846" s="33" t="s">
        <v>504</v>
      </c>
      <c r="Q7846" s="33" t="s">
        <v>29986</v>
      </c>
      <c r="R7846" s="39" t="s">
        <v>14030</v>
      </c>
      <c r="S7846" s="33" t="s">
        <v>509</v>
      </c>
      <c r="T7846" s="33" t="s">
        <v>21</v>
      </c>
      <c r="U7846" s="33" t="s">
        <v>26689</v>
      </c>
      <c r="AA7846" s="33" t="s">
        <v>42842</v>
      </c>
      <c r="AB7846" s="33">
        <v>588</v>
      </c>
      <c r="AC7846" s="103">
        <v>13056</v>
      </c>
    </row>
    <row r="7847" spans="1:29" ht="13" customHeight="1" x14ac:dyDescent="0.2">
      <c r="A7847" s="33" t="s">
        <v>14021</v>
      </c>
      <c r="B7847" s="33">
        <v>39</v>
      </c>
      <c r="C7847" s="33" t="s">
        <v>13</v>
      </c>
      <c r="D7847" s="33" t="s">
        <v>30</v>
      </c>
      <c r="E7847" s="33" t="s">
        <v>14022</v>
      </c>
      <c r="F7847" s="94">
        <v>41460</v>
      </c>
      <c r="G7847" s="33" t="s">
        <v>22169</v>
      </c>
      <c r="H7847" s="33" t="s">
        <v>4976</v>
      </c>
      <c r="I7847" s="33" t="s">
        <v>55</v>
      </c>
      <c r="J7847" s="62" t="s">
        <v>14023</v>
      </c>
      <c r="K7847" s="33" t="s">
        <v>4977</v>
      </c>
      <c r="L7847" s="33" t="s">
        <v>4978</v>
      </c>
      <c r="M7847" s="1" t="s">
        <v>46835</v>
      </c>
      <c r="N7847" s="33" t="s">
        <v>20</v>
      </c>
      <c r="O7847" s="33" t="s">
        <v>14024</v>
      </c>
      <c r="P7847" s="33" t="s">
        <v>504</v>
      </c>
      <c r="Q7847" s="33" t="s">
        <v>29986</v>
      </c>
      <c r="R7847" s="39" t="s">
        <v>14025</v>
      </c>
      <c r="S7847" s="33" t="s">
        <v>93</v>
      </c>
      <c r="T7847" s="33" t="s">
        <v>21</v>
      </c>
      <c r="U7847" s="33" t="s">
        <v>26689</v>
      </c>
      <c r="AA7847" s="33" t="s">
        <v>42844</v>
      </c>
      <c r="AB7847" s="33">
        <v>587</v>
      </c>
      <c r="AC7847" s="103">
        <v>13053</v>
      </c>
    </row>
    <row r="7848" spans="1:29" ht="13" customHeight="1" x14ac:dyDescent="0.2">
      <c r="A7848" s="33" t="s">
        <v>14031</v>
      </c>
      <c r="B7848" s="33">
        <v>42</v>
      </c>
      <c r="C7848" s="33" t="s">
        <v>13</v>
      </c>
      <c r="D7848" s="33" t="s">
        <v>30</v>
      </c>
      <c r="F7848" s="94">
        <v>41460</v>
      </c>
      <c r="G7848" s="33" t="s">
        <v>14032</v>
      </c>
      <c r="H7848" s="33" t="s">
        <v>4206</v>
      </c>
      <c r="I7848" s="33" t="s">
        <v>795</v>
      </c>
      <c r="J7848" s="62" t="s">
        <v>14033</v>
      </c>
      <c r="K7848" s="33" t="s">
        <v>4208</v>
      </c>
      <c r="L7848" s="33" t="s">
        <v>4610</v>
      </c>
      <c r="M7848" s="1" t="s">
        <v>48381</v>
      </c>
      <c r="N7848" s="33" t="s">
        <v>20</v>
      </c>
      <c r="O7848" s="33" t="s">
        <v>14034</v>
      </c>
      <c r="P7848" s="33" t="s">
        <v>504</v>
      </c>
      <c r="Q7848" s="33" t="s">
        <v>29986</v>
      </c>
      <c r="R7848" s="39" t="s">
        <v>14035</v>
      </c>
      <c r="S7848" s="33" t="s">
        <v>93</v>
      </c>
      <c r="T7848" s="33" t="s">
        <v>21</v>
      </c>
      <c r="U7848" s="33" t="s">
        <v>26689</v>
      </c>
      <c r="AA7848" s="33" t="s">
        <v>42844</v>
      </c>
      <c r="AB7848" s="33">
        <v>586</v>
      </c>
      <c r="AC7848" s="103">
        <v>13055</v>
      </c>
    </row>
    <row r="7849" spans="1:29" ht="13" customHeight="1" x14ac:dyDescent="0.2">
      <c r="A7849" s="1" t="s">
        <v>14016</v>
      </c>
      <c r="B7849" s="33">
        <v>57</v>
      </c>
      <c r="C7849" s="33" t="s">
        <v>13</v>
      </c>
      <c r="D7849" s="1" t="s">
        <v>23</v>
      </c>
      <c r="F7849" s="94">
        <v>41460</v>
      </c>
      <c r="G7849" s="33" t="s">
        <v>14017</v>
      </c>
      <c r="H7849" s="33" t="s">
        <v>1728</v>
      </c>
      <c r="I7849" s="33" t="s">
        <v>341</v>
      </c>
      <c r="J7849" s="62" t="s">
        <v>14018</v>
      </c>
      <c r="K7849" s="33" t="s">
        <v>1730</v>
      </c>
      <c r="L7849" s="33" t="s">
        <v>1731</v>
      </c>
      <c r="M7849" s="1" t="s">
        <v>46786</v>
      </c>
      <c r="N7849" s="33" t="s">
        <v>20</v>
      </c>
      <c r="O7849" s="33" t="s">
        <v>14019</v>
      </c>
      <c r="P7849" s="33" t="s">
        <v>504</v>
      </c>
      <c r="Q7849" s="33" t="s">
        <v>29986</v>
      </c>
      <c r="R7849" s="39" t="s">
        <v>14020</v>
      </c>
      <c r="S7849" s="33" t="s">
        <v>93</v>
      </c>
      <c r="T7849" s="33" t="s">
        <v>21</v>
      </c>
      <c r="U7849" s="33" t="s">
        <v>26689</v>
      </c>
      <c r="AA7849" s="33" t="s">
        <v>42842</v>
      </c>
      <c r="AB7849" s="33">
        <v>585</v>
      </c>
      <c r="AC7849" s="103">
        <v>13054</v>
      </c>
    </row>
    <row r="7850" spans="1:29" ht="13" customHeight="1" x14ac:dyDescent="0.2">
      <c r="A7850" s="33" t="s">
        <v>14012</v>
      </c>
      <c r="B7850" s="91">
        <v>66</v>
      </c>
      <c r="C7850" s="33" t="s">
        <v>13</v>
      </c>
      <c r="D7850" s="33" t="s">
        <v>78</v>
      </c>
      <c r="E7850" s="33" t="s">
        <v>14013</v>
      </c>
      <c r="F7850" s="94">
        <v>41460</v>
      </c>
      <c r="G7850" s="33" t="s">
        <v>14014</v>
      </c>
      <c r="H7850" s="33" t="s">
        <v>863</v>
      </c>
      <c r="I7850" s="33" t="s">
        <v>177</v>
      </c>
      <c r="J7850" s="62" t="s">
        <v>4547</v>
      </c>
      <c r="K7850" s="33" t="s">
        <v>430</v>
      </c>
      <c r="L7850" s="33" t="s">
        <v>4548</v>
      </c>
      <c r="M7850" s="1" t="s">
        <v>46140</v>
      </c>
      <c r="N7850" s="33" t="s">
        <v>20</v>
      </c>
      <c r="O7850" s="33" t="s">
        <v>14015</v>
      </c>
      <c r="P7850" s="33" t="s">
        <v>22</v>
      </c>
      <c r="Q7850" s="33" t="s">
        <v>29986</v>
      </c>
      <c r="R7850" s="39" t="s">
        <v>9159</v>
      </c>
      <c r="S7850" s="33" t="s">
        <v>509</v>
      </c>
      <c r="T7850" s="33" t="s">
        <v>21</v>
      </c>
      <c r="U7850" s="33" t="s">
        <v>26689</v>
      </c>
      <c r="AA7850" s="33" t="s">
        <v>42842</v>
      </c>
      <c r="AB7850" s="33">
        <v>584</v>
      </c>
      <c r="AC7850" s="103">
        <v>13052</v>
      </c>
    </row>
    <row r="7851" spans="1:29" ht="13" customHeight="1" x14ac:dyDescent="0.2">
      <c r="A7851" s="33" t="s">
        <v>14036</v>
      </c>
      <c r="B7851" s="33">
        <v>31</v>
      </c>
      <c r="C7851" s="33" t="s">
        <v>13</v>
      </c>
      <c r="D7851" s="33" t="s">
        <v>14</v>
      </c>
      <c r="F7851" s="94">
        <v>41459</v>
      </c>
      <c r="G7851" s="33" t="s">
        <v>14037</v>
      </c>
      <c r="H7851" s="33" t="s">
        <v>784</v>
      </c>
      <c r="I7851" s="33" t="s">
        <v>66</v>
      </c>
      <c r="J7851" s="62" t="s">
        <v>14038</v>
      </c>
      <c r="K7851" s="33" t="s">
        <v>67</v>
      </c>
      <c r="L7851" s="33" t="s">
        <v>785</v>
      </c>
      <c r="M7851" s="1" t="s">
        <v>46506</v>
      </c>
      <c r="N7851" s="33" t="s">
        <v>20</v>
      </c>
      <c r="O7851" s="33" t="s">
        <v>14039</v>
      </c>
      <c r="P7851" s="33" t="s">
        <v>504</v>
      </c>
      <c r="Q7851" s="33" t="s">
        <v>29986</v>
      </c>
      <c r="R7851" s="39" t="s">
        <v>14040</v>
      </c>
      <c r="S7851" s="33" t="s">
        <v>93</v>
      </c>
      <c r="T7851" s="33" t="s">
        <v>21</v>
      </c>
      <c r="U7851" s="33" t="s">
        <v>26689</v>
      </c>
      <c r="AA7851" s="33" t="s">
        <v>42844</v>
      </c>
      <c r="AB7851" s="33">
        <v>580</v>
      </c>
      <c r="AC7851" s="103">
        <v>13045</v>
      </c>
    </row>
    <row r="7852" spans="1:29" ht="13" customHeight="1" x14ac:dyDescent="0.2">
      <c r="A7852" s="33" t="s">
        <v>14046</v>
      </c>
      <c r="B7852" s="33">
        <v>37</v>
      </c>
      <c r="C7852" s="33" t="s">
        <v>13</v>
      </c>
      <c r="D7852" s="33" t="s">
        <v>78</v>
      </c>
      <c r="E7852" s="33" t="s">
        <v>14047</v>
      </c>
      <c r="F7852" s="94">
        <v>41459</v>
      </c>
      <c r="G7852" s="33" t="s">
        <v>14048</v>
      </c>
      <c r="H7852" s="33" t="s">
        <v>5768</v>
      </c>
      <c r="I7852" s="33" t="s">
        <v>38</v>
      </c>
      <c r="J7852" s="62" t="s">
        <v>5769</v>
      </c>
      <c r="K7852" s="33" t="s">
        <v>725</v>
      </c>
      <c r="L7852" s="33" t="s">
        <v>5770</v>
      </c>
      <c r="M7852" s="1" t="s">
        <v>46739</v>
      </c>
      <c r="N7852" s="33" t="s">
        <v>20</v>
      </c>
      <c r="O7852" s="33" t="s">
        <v>14049</v>
      </c>
      <c r="P7852" s="33" t="s">
        <v>45771</v>
      </c>
      <c r="Q7852" s="33" t="s">
        <v>29986</v>
      </c>
      <c r="R7852" s="39" t="s">
        <v>14050</v>
      </c>
      <c r="S7852" s="33" t="s">
        <v>93</v>
      </c>
      <c r="T7852" s="33" t="s">
        <v>21</v>
      </c>
      <c r="U7852" s="33" t="s">
        <v>26689</v>
      </c>
      <c r="AA7852" s="33" t="s">
        <v>42844</v>
      </c>
      <c r="AB7852" s="33">
        <v>581</v>
      </c>
      <c r="AC7852" s="103">
        <v>13046</v>
      </c>
    </row>
    <row r="7853" spans="1:29" ht="13" customHeight="1" x14ac:dyDescent="0.2">
      <c r="A7853" s="33" t="s">
        <v>14051</v>
      </c>
      <c r="B7853" s="33">
        <v>53</v>
      </c>
      <c r="C7853" s="33" t="s">
        <v>13</v>
      </c>
      <c r="D7853" s="33" t="s">
        <v>41</v>
      </c>
      <c r="F7853" s="94">
        <v>41459</v>
      </c>
      <c r="G7853" s="33" t="s">
        <v>14052</v>
      </c>
      <c r="H7853" s="33" t="s">
        <v>14053</v>
      </c>
      <c r="I7853" s="33" t="s">
        <v>50</v>
      </c>
      <c r="J7853" s="62" t="s">
        <v>14054</v>
      </c>
      <c r="K7853" s="33" t="s">
        <v>14055</v>
      </c>
      <c r="L7853" s="33" t="s">
        <v>14056</v>
      </c>
      <c r="M7853" s="1" t="s">
        <v>48751</v>
      </c>
      <c r="N7853" s="33" t="s">
        <v>20</v>
      </c>
      <c r="O7853" s="33" t="s">
        <v>14057</v>
      </c>
      <c r="P7853" s="33" t="s">
        <v>45771</v>
      </c>
      <c r="Q7853" s="33" t="s">
        <v>29986</v>
      </c>
      <c r="R7853" s="39" t="s">
        <v>14058</v>
      </c>
      <c r="S7853" s="33" t="s">
        <v>93</v>
      </c>
      <c r="T7853" s="33" t="s">
        <v>21</v>
      </c>
      <c r="U7853" s="33" t="s">
        <v>26689</v>
      </c>
      <c r="AA7853" s="33" t="s">
        <v>42843</v>
      </c>
      <c r="AB7853" s="33">
        <v>582</v>
      </c>
      <c r="AC7853" s="103">
        <v>13047</v>
      </c>
    </row>
    <row r="7854" spans="1:29" ht="13" customHeight="1" x14ac:dyDescent="0.2">
      <c r="A7854" s="33" t="s">
        <v>14041</v>
      </c>
      <c r="B7854" s="33">
        <v>17</v>
      </c>
      <c r="C7854" s="33" t="s">
        <v>13</v>
      </c>
      <c r="D7854" s="33" t="s">
        <v>78</v>
      </c>
      <c r="E7854" s="33" t="s">
        <v>14042</v>
      </c>
      <c r="F7854" s="94">
        <v>41459</v>
      </c>
      <c r="G7854" s="33" t="s">
        <v>22171</v>
      </c>
      <c r="H7854" s="33" t="s">
        <v>80</v>
      </c>
      <c r="I7854" s="33" t="s">
        <v>37</v>
      </c>
      <c r="J7854" s="62" t="s">
        <v>14043</v>
      </c>
      <c r="K7854" s="33" t="s">
        <v>81</v>
      </c>
      <c r="L7854" s="33" t="s">
        <v>82</v>
      </c>
      <c r="M7854" s="1" t="s">
        <v>46250</v>
      </c>
      <c r="N7854" s="33" t="s">
        <v>20</v>
      </c>
      <c r="O7854" s="33" t="s">
        <v>14044</v>
      </c>
      <c r="P7854" s="33" t="s">
        <v>45771</v>
      </c>
      <c r="Q7854" s="33" t="s">
        <v>29986</v>
      </c>
      <c r="R7854" s="39" t="s">
        <v>14045</v>
      </c>
      <c r="S7854" s="33" t="s">
        <v>93</v>
      </c>
      <c r="T7854" s="33" t="s">
        <v>28</v>
      </c>
      <c r="U7854" s="33" t="s">
        <v>26487</v>
      </c>
      <c r="AA7854" s="33" t="s">
        <v>42842</v>
      </c>
      <c r="AB7854" s="33">
        <v>583</v>
      </c>
      <c r="AC7854" s="103">
        <v>13044</v>
      </c>
    </row>
    <row r="7855" spans="1:29" ht="13" customHeight="1" x14ac:dyDescent="0.2">
      <c r="A7855" s="33" t="s">
        <v>14075</v>
      </c>
      <c r="B7855" s="33">
        <v>23</v>
      </c>
      <c r="C7855" s="33" t="s">
        <v>13</v>
      </c>
      <c r="D7855" s="33" t="s">
        <v>30</v>
      </c>
      <c r="E7855" s="33" t="s">
        <v>14076</v>
      </c>
      <c r="F7855" s="94">
        <v>41458</v>
      </c>
      <c r="G7855" s="33" t="s">
        <v>14077</v>
      </c>
      <c r="H7855" s="33" t="s">
        <v>995</v>
      </c>
      <c r="I7855" s="33" t="s">
        <v>39</v>
      </c>
      <c r="J7855" s="62" t="s">
        <v>14078</v>
      </c>
      <c r="K7855" s="33" t="s">
        <v>1200</v>
      </c>
      <c r="L7855" s="33" t="s">
        <v>14079</v>
      </c>
      <c r="M7855" s="1" t="s">
        <v>47554</v>
      </c>
      <c r="N7855" s="33" t="s">
        <v>20</v>
      </c>
      <c r="O7855" s="33" t="s">
        <v>14080</v>
      </c>
      <c r="P7855" s="33" t="s">
        <v>504</v>
      </c>
      <c r="Q7855" s="33" t="s">
        <v>29986</v>
      </c>
      <c r="R7855" s="39" t="s">
        <v>14081</v>
      </c>
      <c r="S7855" s="33" t="s">
        <v>93</v>
      </c>
      <c r="T7855" s="33" t="s">
        <v>21</v>
      </c>
      <c r="U7855" s="33" t="s">
        <v>26689</v>
      </c>
      <c r="AA7855" s="33" t="s">
        <v>42843</v>
      </c>
      <c r="AB7855" s="33">
        <v>577</v>
      </c>
      <c r="AC7855" s="103">
        <v>13042</v>
      </c>
    </row>
    <row r="7856" spans="1:29" ht="13" customHeight="1" x14ac:dyDescent="0.2">
      <c r="A7856" s="33" t="s">
        <v>14067</v>
      </c>
      <c r="B7856" s="33">
        <v>26</v>
      </c>
      <c r="C7856" s="33" t="s">
        <v>13</v>
      </c>
      <c r="D7856" s="33" t="s">
        <v>30</v>
      </c>
      <c r="E7856" s="33" t="s">
        <v>14068</v>
      </c>
      <c r="F7856" s="94">
        <v>41458</v>
      </c>
      <c r="G7856" s="33" t="s">
        <v>14069</v>
      </c>
      <c r="H7856" s="33" t="s">
        <v>14070</v>
      </c>
      <c r="I7856" s="33" t="s">
        <v>4021</v>
      </c>
      <c r="J7856" s="62" t="s">
        <v>14071</v>
      </c>
      <c r="K7856" s="33" t="s">
        <v>106</v>
      </c>
      <c r="L7856" s="33" t="s">
        <v>14072</v>
      </c>
      <c r="M7856" s="1" t="s">
        <v>48752</v>
      </c>
      <c r="N7856" s="33" t="s">
        <v>20</v>
      </c>
      <c r="O7856" s="33" t="s">
        <v>14073</v>
      </c>
      <c r="P7856" s="33" t="s">
        <v>504</v>
      </c>
      <c r="Q7856" s="33" t="s">
        <v>29986</v>
      </c>
      <c r="R7856" s="39" t="s">
        <v>14074</v>
      </c>
      <c r="S7856" s="33" t="s">
        <v>93</v>
      </c>
      <c r="T7856" s="33" t="s">
        <v>21</v>
      </c>
      <c r="U7856" s="33" t="s">
        <v>26689</v>
      </c>
      <c r="AA7856" s="33" t="s">
        <v>42843</v>
      </c>
      <c r="AB7856" s="33">
        <v>579</v>
      </c>
      <c r="AC7856" s="103">
        <v>13039</v>
      </c>
    </row>
    <row r="7857" spans="1:64" ht="13" customHeight="1" x14ac:dyDescent="0.2">
      <c r="A7857" s="33" t="s">
        <v>14059</v>
      </c>
      <c r="B7857" s="33">
        <v>30</v>
      </c>
      <c r="C7857" s="33" t="s">
        <v>13</v>
      </c>
      <c r="D7857" s="33" t="s">
        <v>30</v>
      </c>
      <c r="F7857" s="94">
        <v>41458</v>
      </c>
      <c r="G7857" s="33" t="s">
        <v>14060</v>
      </c>
      <c r="H7857" s="33" t="s">
        <v>14061</v>
      </c>
      <c r="I7857" s="33" t="s">
        <v>62</v>
      </c>
      <c r="J7857" s="62" t="s">
        <v>14062</v>
      </c>
      <c r="K7857" s="33" t="s">
        <v>14063</v>
      </c>
      <c r="L7857" s="33" t="s">
        <v>14064</v>
      </c>
      <c r="M7857" s="1" t="s">
        <v>48754</v>
      </c>
      <c r="N7857" s="33" t="s">
        <v>20</v>
      </c>
      <c r="O7857" s="33" t="s">
        <v>14065</v>
      </c>
      <c r="P7857" s="33" t="s">
        <v>45771</v>
      </c>
      <c r="Q7857" s="33" t="s">
        <v>29986</v>
      </c>
      <c r="R7857" s="39" t="s">
        <v>14066</v>
      </c>
      <c r="S7857" s="33" t="s">
        <v>509</v>
      </c>
      <c r="T7857" s="33" t="s">
        <v>21</v>
      </c>
      <c r="U7857" s="33" t="s">
        <v>26689</v>
      </c>
      <c r="AA7857" s="33" t="s">
        <v>42842</v>
      </c>
      <c r="AB7857" s="33">
        <v>578</v>
      </c>
      <c r="AC7857" s="103">
        <v>13041</v>
      </c>
    </row>
    <row r="7858" spans="1:64" ht="13" customHeight="1" x14ac:dyDescent="0.2">
      <c r="A7858" s="33" t="s">
        <v>14082</v>
      </c>
      <c r="B7858" s="33">
        <v>34</v>
      </c>
      <c r="C7858" s="33" t="s">
        <v>13</v>
      </c>
      <c r="D7858" s="33" t="s">
        <v>30</v>
      </c>
      <c r="E7858" s="33" t="s">
        <v>14083</v>
      </c>
      <c r="F7858" s="94">
        <v>41458</v>
      </c>
      <c r="G7858" s="33" t="s">
        <v>14084</v>
      </c>
      <c r="H7858" s="33" t="s">
        <v>14085</v>
      </c>
      <c r="I7858" s="33" t="s">
        <v>915</v>
      </c>
      <c r="J7858" s="62" t="s">
        <v>14086</v>
      </c>
      <c r="K7858" s="33" t="s">
        <v>14087</v>
      </c>
      <c r="L7858" s="33" t="s">
        <v>14088</v>
      </c>
      <c r="M7858" s="1" t="s">
        <v>48753</v>
      </c>
      <c r="N7858" s="33" t="s">
        <v>20</v>
      </c>
      <c r="O7858" s="33" t="s">
        <v>14089</v>
      </c>
      <c r="P7858" s="33" t="s">
        <v>45771</v>
      </c>
      <c r="Q7858" s="33" t="s">
        <v>29986</v>
      </c>
      <c r="R7858" s="39" t="s">
        <v>14090</v>
      </c>
      <c r="S7858" s="33" t="s">
        <v>93</v>
      </c>
      <c r="T7858" s="33" t="s">
        <v>21</v>
      </c>
      <c r="U7858" s="33" t="s">
        <v>26689</v>
      </c>
      <c r="AA7858" s="33" t="s">
        <v>42843</v>
      </c>
      <c r="AB7858" s="33">
        <v>576</v>
      </c>
      <c r="AC7858" s="103">
        <v>13040</v>
      </c>
    </row>
    <row r="7859" spans="1:64" ht="13" customHeight="1" x14ac:dyDescent="0.2">
      <c r="A7859" s="33" t="s">
        <v>14102</v>
      </c>
      <c r="B7859" s="91">
        <v>27</v>
      </c>
      <c r="C7859" s="33" t="s">
        <v>13</v>
      </c>
      <c r="D7859" s="33" t="s">
        <v>30</v>
      </c>
      <c r="F7859" s="94">
        <v>41457</v>
      </c>
      <c r="G7859" s="33" t="s">
        <v>14103</v>
      </c>
      <c r="H7859" s="33" t="s">
        <v>8390</v>
      </c>
      <c r="I7859" s="33" t="s">
        <v>39</v>
      </c>
      <c r="J7859" s="62" t="s">
        <v>14104</v>
      </c>
      <c r="K7859" s="33" t="s">
        <v>35</v>
      </c>
      <c r="L7859" s="33" t="s">
        <v>19140</v>
      </c>
      <c r="M7859" s="1" t="s">
        <v>48755</v>
      </c>
      <c r="N7859" s="33" t="s">
        <v>20</v>
      </c>
      <c r="O7859" s="33" t="s">
        <v>14105</v>
      </c>
      <c r="P7859" s="33" t="s">
        <v>504</v>
      </c>
      <c r="Q7859" s="33" t="s">
        <v>29986</v>
      </c>
      <c r="R7859" s="39" t="s">
        <v>14106</v>
      </c>
      <c r="S7859" s="33" t="s">
        <v>901</v>
      </c>
      <c r="T7859" s="33" t="s">
        <v>21</v>
      </c>
      <c r="U7859" s="33" t="s">
        <v>26689</v>
      </c>
      <c r="AA7859" s="33" t="s">
        <v>42844</v>
      </c>
      <c r="AB7859" s="33">
        <v>574</v>
      </c>
      <c r="AC7859" s="103">
        <v>13037</v>
      </c>
    </row>
    <row r="7860" spans="1:64" ht="13" customHeight="1" x14ac:dyDescent="0.2">
      <c r="A7860" s="60" t="s">
        <v>42481</v>
      </c>
      <c r="B7860" s="87">
        <v>35</v>
      </c>
      <c r="C7860" s="10" t="s">
        <v>13</v>
      </c>
      <c r="D7860" s="10" t="s">
        <v>14</v>
      </c>
      <c r="E7860" s="10"/>
      <c r="F7860" s="94">
        <v>41457</v>
      </c>
      <c r="G7860" s="10" t="s">
        <v>42482</v>
      </c>
      <c r="H7860" s="10" t="s">
        <v>8856</v>
      </c>
      <c r="I7860" s="10" t="s">
        <v>38</v>
      </c>
      <c r="J7860" s="62">
        <v>95966</v>
      </c>
      <c r="K7860" s="10" t="s">
        <v>4793</v>
      </c>
      <c r="L7860" s="10" t="s">
        <v>8858</v>
      </c>
      <c r="M7860" s="1" t="s">
        <v>46833</v>
      </c>
      <c r="N7860" s="10" t="s">
        <v>20</v>
      </c>
      <c r="O7860" s="10" t="s">
        <v>42483</v>
      </c>
      <c r="P7860" s="10" t="s">
        <v>31864</v>
      </c>
      <c r="Q7860" s="10" t="s">
        <v>29986</v>
      </c>
      <c r="R7860" s="59" t="s">
        <v>42484</v>
      </c>
      <c r="S7860" s="10" t="s">
        <v>93</v>
      </c>
      <c r="T7860" s="10" t="s">
        <v>21</v>
      </c>
      <c r="U7860" s="10" t="s">
        <v>26689</v>
      </c>
      <c r="V7860" s="10"/>
      <c r="W7860" s="10"/>
      <c r="X7860" s="10"/>
      <c r="Y7860" s="77"/>
      <c r="Z7860" s="51"/>
      <c r="AA7860" s="51" t="s">
        <v>42843</v>
      </c>
      <c r="AB7860" s="33">
        <v>575</v>
      </c>
      <c r="AC7860" s="103">
        <v>13034</v>
      </c>
      <c r="AG7860" s="51"/>
      <c r="AK7860" s="51"/>
      <c r="AL7860" s="51"/>
      <c r="AM7860" s="51"/>
      <c r="AN7860" s="51"/>
      <c r="AO7860" s="51"/>
      <c r="AP7860" s="51"/>
      <c r="AQ7860" s="51"/>
      <c r="AR7860" s="51"/>
      <c r="AS7860" s="51"/>
      <c r="AT7860" s="51"/>
      <c r="AU7860" s="51"/>
      <c r="AV7860" s="51"/>
      <c r="AW7860" s="51"/>
      <c r="AX7860" s="51"/>
      <c r="AY7860" s="51"/>
      <c r="AZ7860" s="51"/>
      <c r="BA7860" s="51"/>
      <c r="BB7860" s="51"/>
      <c r="BC7860" s="51"/>
      <c r="BD7860" s="51"/>
      <c r="BE7860" s="51"/>
      <c r="BF7860" s="51"/>
      <c r="BG7860" s="51"/>
      <c r="BH7860" s="51"/>
      <c r="BI7860" s="51"/>
      <c r="BJ7860" s="51"/>
      <c r="BK7860" s="51"/>
      <c r="BL7860" s="51"/>
    </row>
    <row r="7861" spans="1:64" ht="13" customHeight="1" x14ac:dyDescent="0.2">
      <c r="A7861" s="33" t="s">
        <v>14091</v>
      </c>
      <c r="B7861" s="33">
        <v>37</v>
      </c>
      <c r="C7861" s="33" t="s">
        <v>13</v>
      </c>
      <c r="D7861" s="33" t="s">
        <v>41</v>
      </c>
      <c r="E7861" s="33" t="s">
        <v>14092</v>
      </c>
      <c r="F7861" s="94">
        <v>41457</v>
      </c>
      <c r="G7861" s="33" t="s">
        <v>22173</v>
      </c>
      <c r="H7861" s="33" t="s">
        <v>908</v>
      </c>
      <c r="I7861" s="33" t="s">
        <v>177</v>
      </c>
      <c r="J7861" s="62" t="s">
        <v>6497</v>
      </c>
      <c r="K7861" s="33" t="s">
        <v>909</v>
      </c>
      <c r="L7861" s="33" t="s">
        <v>6498</v>
      </c>
      <c r="M7861" s="1" t="s">
        <v>45949</v>
      </c>
      <c r="N7861" s="33" t="s">
        <v>20</v>
      </c>
      <c r="O7861" s="33" t="s">
        <v>14093</v>
      </c>
      <c r="P7861" s="33" t="s">
        <v>45771</v>
      </c>
      <c r="Q7861" s="33" t="s">
        <v>29986</v>
      </c>
      <c r="R7861" s="39" t="s">
        <v>14094</v>
      </c>
      <c r="S7861" s="33" t="s">
        <v>93</v>
      </c>
      <c r="T7861" s="33" t="s">
        <v>21</v>
      </c>
      <c r="U7861" s="33" t="s">
        <v>26689</v>
      </c>
      <c r="AA7861" s="33" t="s">
        <v>42842</v>
      </c>
      <c r="AB7861" s="33">
        <v>573</v>
      </c>
      <c r="AC7861" s="103">
        <v>13035</v>
      </c>
    </row>
    <row r="7862" spans="1:64" ht="13" customHeight="1" x14ac:dyDescent="0.2">
      <c r="A7862" s="1" t="s">
        <v>14095</v>
      </c>
      <c r="B7862" s="33">
        <v>54</v>
      </c>
      <c r="C7862" s="33" t="s">
        <v>102</v>
      </c>
      <c r="D7862" s="1" t="s">
        <v>23</v>
      </c>
      <c r="F7862" s="94">
        <v>41457</v>
      </c>
      <c r="G7862" s="33" t="s">
        <v>22172</v>
      </c>
      <c r="H7862" s="33" t="s">
        <v>14096</v>
      </c>
      <c r="I7862" s="33" t="s">
        <v>105</v>
      </c>
      <c r="J7862" s="62" t="s">
        <v>14097</v>
      </c>
      <c r="K7862" s="33" t="s">
        <v>11700</v>
      </c>
      <c r="L7862" s="33" t="s">
        <v>14098</v>
      </c>
      <c r="M7862" s="1" t="s">
        <v>47107</v>
      </c>
      <c r="N7862" s="33" t="s">
        <v>20</v>
      </c>
      <c r="O7862" s="33" t="s">
        <v>14099</v>
      </c>
      <c r="P7862" s="33" t="s">
        <v>504</v>
      </c>
      <c r="Q7862" s="33" t="s">
        <v>29986</v>
      </c>
      <c r="R7862" s="39" t="s">
        <v>14100</v>
      </c>
      <c r="S7862" s="33" t="s">
        <v>93</v>
      </c>
      <c r="T7862" s="33" t="s">
        <v>21</v>
      </c>
      <c r="U7862" s="33" t="s">
        <v>26689</v>
      </c>
      <c r="AA7862" s="33" t="s">
        <v>42842</v>
      </c>
      <c r="AB7862" s="33">
        <v>572</v>
      </c>
      <c r="AC7862" s="103">
        <v>13038</v>
      </c>
    </row>
    <row r="7863" spans="1:64" ht="13" customHeight="1" x14ac:dyDescent="0.2">
      <c r="A7863" s="1" t="s">
        <v>14115</v>
      </c>
      <c r="B7863" s="91">
        <v>33</v>
      </c>
      <c r="C7863" s="33" t="s">
        <v>13</v>
      </c>
      <c r="D7863" s="1" t="s">
        <v>23</v>
      </c>
      <c r="F7863" s="94">
        <v>41456</v>
      </c>
      <c r="G7863" s="33" t="s">
        <v>22174</v>
      </c>
      <c r="H7863" s="33" t="s">
        <v>1113</v>
      </c>
      <c r="I7863" s="33" t="s">
        <v>297</v>
      </c>
      <c r="J7863" s="62">
        <v>38117</v>
      </c>
      <c r="K7863" s="33" t="s">
        <v>1114</v>
      </c>
      <c r="L7863" s="33" t="s">
        <v>1115</v>
      </c>
      <c r="M7863" s="1" t="s">
        <v>46341</v>
      </c>
      <c r="N7863" s="33" t="s">
        <v>20</v>
      </c>
      <c r="O7863" s="33" t="s">
        <v>14116</v>
      </c>
      <c r="P7863" s="33" t="s">
        <v>22</v>
      </c>
      <c r="Q7863" s="33" t="s">
        <v>29986</v>
      </c>
      <c r="R7863" s="39" t="s">
        <v>14117</v>
      </c>
      <c r="S7863" s="33" t="s">
        <v>509</v>
      </c>
      <c r="T7863" s="33" t="s">
        <v>21</v>
      </c>
      <c r="U7863" s="33" t="s">
        <v>26689</v>
      </c>
      <c r="AA7863" s="33" t="s">
        <v>42844</v>
      </c>
      <c r="AB7863" s="33">
        <v>570</v>
      </c>
      <c r="AC7863" s="103">
        <v>13029</v>
      </c>
    </row>
    <row r="7864" spans="1:64" ht="13" customHeight="1" x14ac:dyDescent="0.2">
      <c r="A7864" s="1" t="s">
        <v>14107</v>
      </c>
      <c r="B7864" s="33">
        <v>76</v>
      </c>
      <c r="C7864" s="33" t="s">
        <v>13</v>
      </c>
      <c r="D7864" s="1" t="s">
        <v>23</v>
      </c>
      <c r="F7864" s="94">
        <v>41456</v>
      </c>
      <c r="G7864" s="33" t="s">
        <v>14108</v>
      </c>
      <c r="H7864" s="33" t="s">
        <v>14109</v>
      </c>
      <c r="I7864" s="33" t="s">
        <v>406</v>
      </c>
      <c r="J7864" s="62" t="s">
        <v>14110</v>
      </c>
      <c r="K7864" s="33" t="s">
        <v>14111</v>
      </c>
      <c r="L7864" s="33" t="s">
        <v>14112</v>
      </c>
      <c r="M7864" s="1" t="s">
        <v>47920</v>
      </c>
      <c r="N7864" s="33" t="s">
        <v>20</v>
      </c>
      <c r="O7864" s="33" t="s">
        <v>14113</v>
      </c>
      <c r="P7864" s="33" t="s">
        <v>45771</v>
      </c>
      <c r="Q7864" s="33" t="s">
        <v>29986</v>
      </c>
      <c r="R7864" s="39" t="s">
        <v>14114</v>
      </c>
      <c r="S7864" s="33" t="s">
        <v>509</v>
      </c>
      <c r="T7864" s="33" t="s">
        <v>21</v>
      </c>
      <c r="U7864" s="33" t="s">
        <v>26689</v>
      </c>
      <c r="AA7864" s="33" t="s">
        <v>42843</v>
      </c>
      <c r="AB7864" s="33">
        <v>571</v>
      </c>
      <c r="AC7864" s="103">
        <v>13028</v>
      </c>
    </row>
    <row r="7865" spans="1:64" ht="13" customHeight="1" x14ac:dyDescent="0.2">
      <c r="A7865" s="33" t="s">
        <v>4262</v>
      </c>
      <c r="B7865" s="33">
        <v>34</v>
      </c>
      <c r="C7865" s="33" t="s">
        <v>13</v>
      </c>
      <c r="D7865" s="33" t="s">
        <v>41</v>
      </c>
      <c r="F7865" s="94">
        <v>41455</v>
      </c>
      <c r="G7865" s="33" t="s">
        <v>22175</v>
      </c>
      <c r="H7865" s="33" t="s">
        <v>14123</v>
      </c>
      <c r="I7865" s="33" t="s">
        <v>38</v>
      </c>
      <c r="J7865" s="62" t="s">
        <v>14124</v>
      </c>
      <c r="K7865" s="33" t="s">
        <v>91</v>
      </c>
      <c r="L7865" s="33" t="s">
        <v>92</v>
      </c>
      <c r="M7865" s="1" t="s">
        <v>45984</v>
      </c>
      <c r="N7865" s="33" t="s">
        <v>20</v>
      </c>
      <c r="O7865" s="33" t="s">
        <v>14125</v>
      </c>
      <c r="P7865" s="33" t="s">
        <v>947</v>
      </c>
      <c r="Q7865" s="33" t="s">
        <v>29986</v>
      </c>
      <c r="R7865" s="39" t="s">
        <v>14126</v>
      </c>
      <c r="S7865" s="33" t="s">
        <v>93</v>
      </c>
      <c r="T7865" s="33" t="s">
        <v>21</v>
      </c>
      <c r="U7865" s="33" t="s">
        <v>26689</v>
      </c>
      <c r="AA7865" s="33" t="s">
        <v>42842</v>
      </c>
      <c r="AB7865" s="33">
        <v>568</v>
      </c>
      <c r="AC7865" s="103">
        <v>13027</v>
      </c>
    </row>
    <row r="7866" spans="1:64" ht="13" customHeight="1" x14ac:dyDescent="0.2">
      <c r="A7866" s="33" t="s">
        <v>14118</v>
      </c>
      <c r="B7866" s="33">
        <v>39</v>
      </c>
      <c r="C7866" s="33" t="s">
        <v>13</v>
      </c>
      <c r="D7866" s="33" t="s">
        <v>78</v>
      </c>
      <c r="E7866" s="33" t="s">
        <v>14119</v>
      </c>
      <c r="F7866" s="94">
        <v>41455</v>
      </c>
      <c r="G7866" s="33" t="s">
        <v>14120</v>
      </c>
      <c r="H7866" s="33" t="s">
        <v>1538</v>
      </c>
      <c r="I7866" s="33" t="s">
        <v>159</v>
      </c>
      <c r="J7866" s="62" t="s">
        <v>1539</v>
      </c>
      <c r="K7866" s="33" t="s">
        <v>815</v>
      </c>
      <c r="L7866" s="33" t="s">
        <v>1540</v>
      </c>
      <c r="M7866" s="1" t="s">
        <v>46089</v>
      </c>
      <c r="N7866" s="33" t="s">
        <v>362</v>
      </c>
      <c r="O7866" s="33" t="s">
        <v>14121</v>
      </c>
      <c r="P7866" s="33" t="s">
        <v>947</v>
      </c>
      <c r="Q7866" s="33" t="s">
        <v>29986</v>
      </c>
      <c r="R7866" s="39" t="s">
        <v>14122</v>
      </c>
      <c r="S7866" s="33" t="s">
        <v>93</v>
      </c>
      <c r="T7866" s="33" t="s">
        <v>45897</v>
      </c>
      <c r="U7866" s="33" t="s">
        <v>49804</v>
      </c>
      <c r="AA7866" s="33" t="s">
        <v>42844</v>
      </c>
      <c r="AB7866" s="33">
        <v>569</v>
      </c>
      <c r="AC7866" s="103">
        <v>13026</v>
      </c>
    </row>
    <row r="7867" spans="1:64" ht="13" customHeight="1" x14ac:dyDescent="0.2">
      <c r="A7867" s="1" t="s">
        <v>14139</v>
      </c>
      <c r="B7867" s="33">
        <v>26</v>
      </c>
      <c r="C7867" s="33" t="s">
        <v>13</v>
      </c>
      <c r="D7867" s="1" t="s">
        <v>23</v>
      </c>
      <c r="F7867" s="94">
        <v>41454</v>
      </c>
      <c r="G7867" s="33" t="s">
        <v>22176</v>
      </c>
      <c r="H7867" s="33" t="s">
        <v>14140</v>
      </c>
      <c r="I7867" s="33" t="s">
        <v>38</v>
      </c>
      <c r="J7867" s="62" t="s">
        <v>14141</v>
      </c>
      <c r="K7867" s="33" t="s">
        <v>287</v>
      </c>
      <c r="L7867" s="33" t="s">
        <v>14142</v>
      </c>
      <c r="M7867" s="1" t="s">
        <v>48756</v>
      </c>
      <c r="N7867" s="33" t="s">
        <v>20</v>
      </c>
      <c r="O7867" s="33" t="s">
        <v>14143</v>
      </c>
      <c r="P7867" s="33" t="s">
        <v>504</v>
      </c>
      <c r="Q7867" s="33" t="s">
        <v>29986</v>
      </c>
      <c r="R7867" s="39" t="s">
        <v>14144</v>
      </c>
      <c r="S7867" s="33" t="s">
        <v>93</v>
      </c>
      <c r="T7867" s="33" t="s">
        <v>21</v>
      </c>
      <c r="U7867" s="33" t="s">
        <v>26689</v>
      </c>
      <c r="AA7867" s="33" t="s">
        <v>42844</v>
      </c>
      <c r="AB7867" s="33">
        <v>564</v>
      </c>
      <c r="AC7867" s="103">
        <v>13021</v>
      </c>
    </row>
    <row r="7868" spans="1:64" ht="13" customHeight="1" x14ac:dyDescent="0.2">
      <c r="A7868" s="1" t="s">
        <v>14133</v>
      </c>
      <c r="B7868" s="33">
        <v>46</v>
      </c>
      <c r="C7868" s="33" t="s">
        <v>13</v>
      </c>
      <c r="D7868" s="1" t="s">
        <v>23</v>
      </c>
      <c r="F7868" s="94">
        <v>41454</v>
      </c>
      <c r="G7868" s="33" t="s">
        <v>14134</v>
      </c>
      <c r="H7868" s="33" t="s">
        <v>14135</v>
      </c>
      <c r="I7868" s="33" t="s">
        <v>392</v>
      </c>
      <c r="J7868" s="62" t="s">
        <v>14136</v>
      </c>
      <c r="K7868" s="33" t="s">
        <v>1584</v>
      </c>
      <c r="L7868" s="33" t="s">
        <v>3080</v>
      </c>
      <c r="M7868" s="1" t="s">
        <v>45951</v>
      </c>
      <c r="N7868" s="33" t="s">
        <v>20</v>
      </c>
      <c r="O7868" s="33" t="s">
        <v>14137</v>
      </c>
      <c r="P7868" s="33" t="s">
        <v>947</v>
      </c>
      <c r="Q7868" s="33" t="s">
        <v>29986</v>
      </c>
      <c r="R7868" s="39" t="s">
        <v>14138</v>
      </c>
      <c r="S7868" s="33" t="s">
        <v>93</v>
      </c>
      <c r="T7868" s="33" t="s">
        <v>21</v>
      </c>
      <c r="U7868" s="33" t="s">
        <v>26689</v>
      </c>
      <c r="AA7868" s="33" t="s">
        <v>42844</v>
      </c>
      <c r="AB7868" s="33">
        <v>565</v>
      </c>
      <c r="AC7868" s="103">
        <v>13023</v>
      </c>
    </row>
    <row r="7869" spans="1:64" ht="13" customHeight="1" x14ac:dyDescent="0.2">
      <c r="A7869" s="33" t="s">
        <v>27437</v>
      </c>
      <c r="B7869" s="33">
        <v>62</v>
      </c>
      <c r="C7869" s="33" t="s">
        <v>13</v>
      </c>
      <c r="D7869" s="33" t="s">
        <v>41</v>
      </c>
      <c r="F7869" s="94">
        <v>41454</v>
      </c>
      <c r="H7869" s="33" t="s">
        <v>195</v>
      </c>
      <c r="I7869" s="33" t="s">
        <v>55</v>
      </c>
      <c r="K7869" s="33" t="s">
        <v>147</v>
      </c>
      <c r="L7869" s="33" t="s">
        <v>148</v>
      </c>
      <c r="M7869" s="1" t="s">
        <v>46168</v>
      </c>
      <c r="N7869" s="33" t="s">
        <v>20</v>
      </c>
      <c r="O7869" s="33" t="s">
        <v>27438</v>
      </c>
      <c r="P7869" s="33" t="s">
        <v>947</v>
      </c>
      <c r="Q7869" s="33" t="s">
        <v>29986</v>
      </c>
      <c r="R7869" s="39" t="s">
        <v>27439</v>
      </c>
      <c r="S7869" s="33" t="s">
        <v>93</v>
      </c>
      <c r="T7869" s="33" t="s">
        <v>21</v>
      </c>
      <c r="U7869" s="33" t="s">
        <v>26682</v>
      </c>
      <c r="AA7869" s="33" t="s">
        <v>49699</v>
      </c>
      <c r="AB7869" s="33">
        <v>566</v>
      </c>
      <c r="AC7869" s="103">
        <v>19801</v>
      </c>
    </row>
    <row r="7870" spans="1:64" ht="13" customHeight="1" x14ac:dyDescent="0.2">
      <c r="A7870" s="33" t="s">
        <v>14127</v>
      </c>
      <c r="B7870" s="33">
        <v>21</v>
      </c>
      <c r="C7870" s="33" t="s">
        <v>13</v>
      </c>
      <c r="D7870" s="33" t="s">
        <v>78</v>
      </c>
      <c r="E7870" s="33" t="s">
        <v>14128</v>
      </c>
      <c r="F7870" s="94">
        <v>41454</v>
      </c>
      <c r="G7870" s="33" t="s">
        <v>14129</v>
      </c>
      <c r="H7870" s="33" t="s">
        <v>13792</v>
      </c>
      <c r="I7870" s="33" t="s">
        <v>38</v>
      </c>
      <c r="J7870" s="62" t="s">
        <v>14130</v>
      </c>
      <c r="K7870" s="33" t="s">
        <v>3132</v>
      </c>
      <c r="L7870" s="33" t="s">
        <v>13794</v>
      </c>
      <c r="M7870" s="1" t="s">
        <v>46852</v>
      </c>
      <c r="N7870" s="33" t="s">
        <v>20</v>
      </c>
      <c r="O7870" s="33" t="s">
        <v>14131</v>
      </c>
      <c r="P7870" s="33" t="s">
        <v>947</v>
      </c>
      <c r="Q7870" s="33" t="s">
        <v>29986</v>
      </c>
      <c r="R7870" s="39" t="s">
        <v>14132</v>
      </c>
      <c r="S7870" s="33" t="s">
        <v>93</v>
      </c>
      <c r="T7870" s="33" t="s">
        <v>350</v>
      </c>
      <c r="U7870" s="33" t="s">
        <v>42859</v>
      </c>
      <c r="AA7870" s="33" t="s">
        <v>42844</v>
      </c>
      <c r="AB7870" s="33">
        <v>567</v>
      </c>
      <c r="AC7870" s="103">
        <v>13022</v>
      </c>
    </row>
    <row r="7871" spans="1:64" ht="13" customHeight="1" x14ac:dyDescent="0.2">
      <c r="A7871" s="33" t="s">
        <v>14145</v>
      </c>
      <c r="B7871" s="33">
        <v>32</v>
      </c>
      <c r="C7871" s="33" t="s">
        <v>13</v>
      </c>
      <c r="D7871" s="33" t="s">
        <v>14</v>
      </c>
      <c r="E7871" s="33" t="s">
        <v>14146</v>
      </c>
      <c r="F7871" s="94">
        <v>41453</v>
      </c>
      <c r="G7871" s="33" t="s">
        <v>22177</v>
      </c>
      <c r="H7871" s="33" t="s">
        <v>529</v>
      </c>
      <c r="I7871" s="33" t="s">
        <v>66</v>
      </c>
      <c r="J7871" s="62" t="s">
        <v>2768</v>
      </c>
      <c r="K7871" s="33" t="s">
        <v>530</v>
      </c>
      <c r="L7871" s="33" t="s">
        <v>531</v>
      </c>
      <c r="M7871" s="1" t="s">
        <v>46041</v>
      </c>
      <c r="N7871" s="33" t="s">
        <v>20</v>
      </c>
      <c r="O7871" s="33" t="s">
        <v>14147</v>
      </c>
      <c r="P7871" s="33" t="s">
        <v>42395</v>
      </c>
      <c r="Q7871" s="33" t="s">
        <v>29986</v>
      </c>
      <c r="R7871" s="39" t="s">
        <v>14148</v>
      </c>
      <c r="S7871" s="33" t="s">
        <v>22</v>
      </c>
      <c r="T7871" s="33" t="s">
        <v>21</v>
      </c>
      <c r="U7871" s="33" t="s">
        <v>26689</v>
      </c>
      <c r="AA7871" s="33" t="s">
        <v>42844</v>
      </c>
      <c r="AB7871" s="33">
        <v>560</v>
      </c>
      <c r="AC7871" s="103">
        <v>13017</v>
      </c>
    </row>
    <row r="7872" spans="1:64" ht="13" customHeight="1" x14ac:dyDescent="0.2">
      <c r="A7872" s="33" t="s">
        <v>14149</v>
      </c>
      <c r="B7872" s="91">
        <v>49</v>
      </c>
      <c r="C7872" s="33" t="s">
        <v>13</v>
      </c>
      <c r="D7872" s="33" t="s">
        <v>30</v>
      </c>
      <c r="E7872" s="33" t="s">
        <v>14150</v>
      </c>
      <c r="F7872" s="94">
        <v>41453</v>
      </c>
      <c r="G7872" s="33" t="s">
        <v>14151</v>
      </c>
      <c r="H7872" s="33" t="s">
        <v>14152</v>
      </c>
      <c r="I7872" s="33" t="s">
        <v>66</v>
      </c>
      <c r="J7872" s="62" t="s">
        <v>14153</v>
      </c>
      <c r="K7872" s="33" t="s">
        <v>14154</v>
      </c>
      <c r="L7872" s="33" t="s">
        <v>14155</v>
      </c>
      <c r="M7872" s="1" t="s">
        <v>48757</v>
      </c>
      <c r="N7872" s="33" t="s">
        <v>20</v>
      </c>
      <c r="O7872" s="33" t="s">
        <v>14156</v>
      </c>
      <c r="P7872" s="33" t="s">
        <v>22</v>
      </c>
      <c r="Q7872" s="33" t="s">
        <v>29986</v>
      </c>
      <c r="R7872" s="39" t="s">
        <v>14157</v>
      </c>
      <c r="S7872" s="33" t="s">
        <v>93</v>
      </c>
      <c r="T7872" s="33" t="s">
        <v>21</v>
      </c>
      <c r="U7872" s="33" t="s">
        <v>26689</v>
      </c>
      <c r="AA7872" s="33" t="s">
        <v>42843</v>
      </c>
      <c r="AB7872" s="33">
        <v>561</v>
      </c>
      <c r="AC7872" s="103">
        <v>13019</v>
      </c>
    </row>
    <row r="7873" spans="1:29" ht="13" customHeight="1" x14ac:dyDescent="0.2">
      <c r="A7873" s="33" t="s">
        <v>14164</v>
      </c>
      <c r="B7873" s="33">
        <v>50</v>
      </c>
      <c r="C7873" s="33" t="s">
        <v>13</v>
      </c>
      <c r="D7873" s="33" t="s">
        <v>30</v>
      </c>
      <c r="E7873" s="33" t="s">
        <v>14165</v>
      </c>
      <c r="F7873" s="94">
        <v>41453</v>
      </c>
      <c r="G7873" s="33" t="s">
        <v>14166</v>
      </c>
      <c r="H7873" s="33" t="s">
        <v>14167</v>
      </c>
      <c r="I7873" s="33" t="s">
        <v>373</v>
      </c>
      <c r="J7873" s="62" t="s">
        <v>14168</v>
      </c>
      <c r="K7873" s="33" t="s">
        <v>1411</v>
      </c>
      <c r="L7873" s="33" t="s">
        <v>8469</v>
      </c>
      <c r="M7873" s="1" t="s">
        <v>48273</v>
      </c>
      <c r="N7873" s="33" t="s">
        <v>20</v>
      </c>
      <c r="O7873" s="33" t="s">
        <v>14169</v>
      </c>
      <c r="P7873" s="33" t="s">
        <v>947</v>
      </c>
      <c r="Q7873" s="33" t="s">
        <v>29986</v>
      </c>
      <c r="R7873" s="39" t="s">
        <v>14170</v>
      </c>
      <c r="S7873" s="33" t="s">
        <v>93</v>
      </c>
      <c r="T7873" s="33" t="s">
        <v>21</v>
      </c>
      <c r="U7873" s="33" t="s">
        <v>26689</v>
      </c>
      <c r="AA7873" s="33" t="s">
        <v>42844</v>
      </c>
      <c r="AB7873" s="33">
        <v>562</v>
      </c>
      <c r="AC7873" s="103">
        <v>13018</v>
      </c>
    </row>
    <row r="7874" spans="1:29" ht="13" customHeight="1" x14ac:dyDescent="0.2">
      <c r="A7874" s="33" t="s">
        <v>14158</v>
      </c>
      <c r="B7874" s="91">
        <v>64</v>
      </c>
      <c r="C7874" s="33" t="s">
        <v>13</v>
      </c>
      <c r="D7874" s="33" t="s">
        <v>30</v>
      </c>
      <c r="E7874" s="33" t="s">
        <v>14159</v>
      </c>
      <c r="F7874" s="94">
        <v>41453</v>
      </c>
      <c r="G7874" s="33" t="s">
        <v>14160</v>
      </c>
      <c r="H7874" s="33" t="s">
        <v>600</v>
      </c>
      <c r="I7874" s="33" t="s">
        <v>915</v>
      </c>
      <c r="J7874" s="62" t="s">
        <v>14161</v>
      </c>
      <c r="K7874" s="33" t="s">
        <v>2302</v>
      </c>
      <c r="L7874" s="33" t="s">
        <v>2177</v>
      </c>
      <c r="M7874" s="1" t="s">
        <v>46610</v>
      </c>
      <c r="N7874" s="33" t="s">
        <v>20</v>
      </c>
      <c r="O7874" s="33" t="s">
        <v>14162</v>
      </c>
      <c r="P7874" s="33" t="s">
        <v>22</v>
      </c>
      <c r="Q7874" s="33" t="s">
        <v>29986</v>
      </c>
      <c r="R7874" s="39" t="s">
        <v>14163</v>
      </c>
      <c r="S7874" s="33" t="s">
        <v>93</v>
      </c>
      <c r="T7874" s="33" t="s">
        <v>21</v>
      </c>
      <c r="U7874" s="33" t="s">
        <v>26682</v>
      </c>
      <c r="AA7874" s="33" t="s">
        <v>42844</v>
      </c>
      <c r="AB7874" s="33">
        <v>563</v>
      </c>
      <c r="AC7874" s="103">
        <v>13020</v>
      </c>
    </row>
    <row r="7875" spans="1:29" ht="13" customHeight="1" x14ac:dyDescent="0.2">
      <c r="A7875" s="33" t="s">
        <v>14171</v>
      </c>
      <c r="B7875" s="91">
        <v>22</v>
      </c>
      <c r="C7875" s="33" t="s">
        <v>13</v>
      </c>
      <c r="D7875" s="33" t="s">
        <v>78</v>
      </c>
      <c r="F7875" s="94">
        <v>41452</v>
      </c>
      <c r="G7875" s="33" t="s">
        <v>22178</v>
      </c>
      <c r="H7875" s="33" t="s">
        <v>4753</v>
      </c>
      <c r="I7875" s="33" t="s">
        <v>38</v>
      </c>
      <c r="J7875" s="62" t="s">
        <v>11370</v>
      </c>
      <c r="K7875" s="33" t="s">
        <v>91</v>
      </c>
      <c r="L7875" s="33" t="s">
        <v>383</v>
      </c>
      <c r="M7875" s="1" t="s">
        <v>45973</v>
      </c>
      <c r="N7875" s="33" t="s">
        <v>20</v>
      </c>
      <c r="O7875" s="33" t="s">
        <v>14172</v>
      </c>
      <c r="P7875" s="33" t="s">
        <v>22</v>
      </c>
      <c r="Q7875" s="33" t="s">
        <v>29986</v>
      </c>
      <c r="R7875" s="39" t="s">
        <v>14173</v>
      </c>
      <c r="S7875" s="33" t="s">
        <v>93</v>
      </c>
      <c r="T7875" s="33" t="s">
        <v>21</v>
      </c>
      <c r="U7875" s="33" t="s">
        <v>26689</v>
      </c>
      <c r="AA7875" s="33" t="s">
        <v>42844</v>
      </c>
      <c r="AB7875" s="33">
        <v>557</v>
      </c>
      <c r="AC7875" s="103">
        <v>13014</v>
      </c>
    </row>
    <row r="7876" spans="1:29" ht="13" customHeight="1" x14ac:dyDescent="0.2">
      <c r="A7876" s="33" t="s">
        <v>14179</v>
      </c>
      <c r="B7876" s="91">
        <v>80</v>
      </c>
      <c r="C7876" s="33" t="s">
        <v>13</v>
      </c>
      <c r="D7876" s="33" t="s">
        <v>30</v>
      </c>
      <c r="E7876" s="33" t="s">
        <v>14180</v>
      </c>
      <c r="F7876" s="94">
        <v>41452</v>
      </c>
      <c r="G7876" s="33" t="s">
        <v>22179</v>
      </c>
      <c r="H7876" s="33" t="s">
        <v>14181</v>
      </c>
      <c r="I7876" s="33" t="s">
        <v>38</v>
      </c>
      <c r="J7876" s="62" t="s">
        <v>14182</v>
      </c>
      <c r="K7876" s="33" t="s">
        <v>91</v>
      </c>
      <c r="L7876" s="33" t="s">
        <v>383</v>
      </c>
      <c r="M7876" s="1" t="s">
        <v>45973</v>
      </c>
      <c r="N7876" s="33" t="s">
        <v>20</v>
      </c>
      <c r="O7876" s="33" t="s">
        <v>14183</v>
      </c>
      <c r="P7876" s="33" t="s">
        <v>22</v>
      </c>
      <c r="Q7876" s="33" t="s">
        <v>29986</v>
      </c>
      <c r="R7876" s="39" t="s">
        <v>14184</v>
      </c>
      <c r="S7876" s="33" t="s">
        <v>93</v>
      </c>
      <c r="T7876" s="33" t="s">
        <v>21</v>
      </c>
      <c r="U7876" s="33" t="s">
        <v>26689</v>
      </c>
      <c r="AA7876" s="33" t="s">
        <v>42843</v>
      </c>
      <c r="AB7876" s="33">
        <v>558</v>
      </c>
      <c r="AC7876" s="103">
        <v>13015</v>
      </c>
    </row>
    <row r="7877" spans="1:29" ht="13" customHeight="1" x14ac:dyDescent="0.2">
      <c r="A7877" s="1" t="s">
        <v>14174</v>
      </c>
      <c r="B7877" s="91">
        <v>38</v>
      </c>
      <c r="C7877" s="33" t="s">
        <v>13</v>
      </c>
      <c r="D7877" s="1" t="s">
        <v>23</v>
      </c>
      <c r="F7877" s="94">
        <v>41452</v>
      </c>
      <c r="G7877" s="33" t="s">
        <v>14175</v>
      </c>
      <c r="H7877" s="33" t="s">
        <v>1780</v>
      </c>
      <c r="I7877" s="33" t="s">
        <v>159</v>
      </c>
      <c r="J7877" s="62" t="s">
        <v>14176</v>
      </c>
      <c r="K7877" s="33" t="s">
        <v>1450</v>
      </c>
      <c r="L7877" s="33" t="s">
        <v>2346</v>
      </c>
      <c r="M7877" s="1" t="s">
        <v>45940</v>
      </c>
      <c r="N7877" s="33" t="s">
        <v>20</v>
      </c>
      <c r="O7877" s="33" t="s">
        <v>14177</v>
      </c>
      <c r="P7877" s="33" t="s">
        <v>22</v>
      </c>
      <c r="Q7877" s="33" t="s">
        <v>29986</v>
      </c>
      <c r="R7877" s="39" t="s">
        <v>14178</v>
      </c>
      <c r="S7877" s="33" t="s">
        <v>93</v>
      </c>
      <c r="T7877" s="33" t="s">
        <v>28</v>
      </c>
      <c r="U7877" s="33" t="s">
        <v>26487</v>
      </c>
      <c r="AA7877" s="33" t="s">
        <v>42842</v>
      </c>
      <c r="AB7877" s="33">
        <v>559</v>
      </c>
      <c r="AC7877" s="103"/>
    </row>
    <row r="7878" spans="1:29" ht="13" customHeight="1" x14ac:dyDescent="0.2">
      <c r="A7878" s="33" t="s">
        <v>14201</v>
      </c>
      <c r="B7878" s="91">
        <v>30</v>
      </c>
      <c r="C7878" s="33" t="s">
        <v>13</v>
      </c>
      <c r="D7878" s="33" t="s">
        <v>30</v>
      </c>
      <c r="E7878" s="33" t="s">
        <v>14202</v>
      </c>
      <c r="F7878" s="94">
        <v>41451</v>
      </c>
      <c r="G7878" s="33" t="s">
        <v>22180</v>
      </c>
      <c r="H7878" s="33" t="s">
        <v>724</v>
      </c>
      <c r="I7878" s="33" t="s">
        <v>38</v>
      </c>
      <c r="J7878" s="62" t="s">
        <v>2602</v>
      </c>
      <c r="K7878" s="33" t="s">
        <v>725</v>
      </c>
      <c r="L7878" s="33" t="s">
        <v>726</v>
      </c>
      <c r="M7878" s="1" t="s">
        <v>45926</v>
      </c>
      <c r="N7878" s="33" t="s">
        <v>20</v>
      </c>
      <c r="O7878" s="33" t="s">
        <v>36754</v>
      </c>
      <c r="P7878" s="33" t="s">
        <v>504</v>
      </c>
      <c r="Q7878" s="33" t="s">
        <v>29986</v>
      </c>
      <c r="R7878" s="39" t="s">
        <v>14203</v>
      </c>
      <c r="S7878" s="33" t="s">
        <v>93</v>
      </c>
      <c r="T7878" s="33" t="s">
        <v>21</v>
      </c>
      <c r="U7878" s="33" t="s">
        <v>26689</v>
      </c>
      <c r="AA7878" s="33" t="s">
        <v>42844</v>
      </c>
      <c r="AB7878" s="33">
        <v>556</v>
      </c>
      <c r="AC7878" s="103">
        <v>13012</v>
      </c>
    </row>
    <row r="7879" spans="1:29" ht="13" customHeight="1" x14ac:dyDescent="0.2">
      <c r="A7879" s="33" t="s">
        <v>14192</v>
      </c>
      <c r="B7879" s="33">
        <v>34</v>
      </c>
      <c r="C7879" s="33" t="s">
        <v>13</v>
      </c>
      <c r="D7879" s="33" t="s">
        <v>30</v>
      </c>
      <c r="E7879" s="33" t="s">
        <v>14193</v>
      </c>
      <c r="F7879" s="94">
        <v>41451</v>
      </c>
      <c r="G7879" s="33" t="s">
        <v>14194</v>
      </c>
      <c r="H7879" s="33" t="s">
        <v>14195</v>
      </c>
      <c r="I7879" s="33" t="s">
        <v>121</v>
      </c>
      <c r="J7879" s="62" t="s">
        <v>14196</v>
      </c>
      <c r="K7879" s="33" t="s">
        <v>14197</v>
      </c>
      <c r="L7879" s="33" t="s">
        <v>14198</v>
      </c>
      <c r="M7879" s="1" t="s">
        <v>48759</v>
      </c>
      <c r="N7879" s="33" t="s">
        <v>20</v>
      </c>
      <c r="O7879" s="33" t="s">
        <v>14199</v>
      </c>
      <c r="P7879" s="33" t="s">
        <v>504</v>
      </c>
      <c r="Q7879" s="33" t="s">
        <v>29986</v>
      </c>
      <c r="R7879" s="39" t="s">
        <v>14200</v>
      </c>
      <c r="S7879" s="33" t="s">
        <v>509</v>
      </c>
      <c r="T7879" s="33" t="s">
        <v>21</v>
      </c>
      <c r="U7879" s="33" t="s">
        <v>26689</v>
      </c>
      <c r="AA7879" s="33" t="s">
        <v>42843</v>
      </c>
      <c r="AB7879" s="33">
        <v>555</v>
      </c>
      <c r="AC7879" s="103">
        <v>13009</v>
      </c>
    </row>
    <row r="7880" spans="1:29" ht="13" customHeight="1" x14ac:dyDescent="0.2">
      <c r="A7880" s="1" t="s">
        <v>14185</v>
      </c>
      <c r="B7880" s="91">
        <v>66</v>
      </c>
      <c r="C7880" s="33" t="s">
        <v>13</v>
      </c>
      <c r="D7880" s="1" t="s">
        <v>23</v>
      </c>
      <c r="F7880" s="94">
        <v>41451</v>
      </c>
      <c r="G7880" s="33" t="s">
        <v>14186</v>
      </c>
      <c r="H7880" s="33" t="s">
        <v>14187</v>
      </c>
      <c r="I7880" s="33" t="s">
        <v>138</v>
      </c>
      <c r="J7880" s="62" t="s">
        <v>14188</v>
      </c>
      <c r="K7880" s="33" t="s">
        <v>3104</v>
      </c>
      <c r="L7880" s="33" t="s">
        <v>14189</v>
      </c>
      <c r="M7880" s="1" t="s">
        <v>48758</v>
      </c>
      <c r="N7880" s="33" t="s">
        <v>20</v>
      </c>
      <c r="O7880" s="33" t="s">
        <v>14190</v>
      </c>
      <c r="P7880" s="33" t="s">
        <v>22</v>
      </c>
      <c r="Q7880" s="33" t="s">
        <v>29986</v>
      </c>
      <c r="R7880" s="39" t="s">
        <v>14191</v>
      </c>
      <c r="S7880" s="33" t="s">
        <v>93</v>
      </c>
      <c r="T7880" s="33" t="s">
        <v>21</v>
      </c>
      <c r="U7880" s="33" t="s">
        <v>26689</v>
      </c>
      <c r="AA7880" s="33" t="s">
        <v>42843</v>
      </c>
      <c r="AB7880" s="33">
        <v>554</v>
      </c>
      <c r="AC7880" s="103">
        <v>13011</v>
      </c>
    </row>
    <row r="7881" spans="1:29" ht="13" customHeight="1" x14ac:dyDescent="0.2">
      <c r="A7881" s="1" t="s">
        <v>14204</v>
      </c>
      <c r="B7881" s="91">
        <v>34</v>
      </c>
      <c r="C7881" s="33" t="s">
        <v>13</v>
      </c>
      <c r="D7881" s="1" t="s">
        <v>23</v>
      </c>
      <c r="F7881" s="94">
        <v>41450</v>
      </c>
      <c r="G7881" s="33" t="s">
        <v>22181</v>
      </c>
      <c r="H7881" s="33" t="s">
        <v>14205</v>
      </c>
      <c r="I7881" s="33" t="s">
        <v>38</v>
      </c>
      <c r="J7881" s="62" t="s">
        <v>14206</v>
      </c>
      <c r="K7881" s="33" t="s">
        <v>725</v>
      </c>
      <c r="L7881" s="33" t="s">
        <v>726</v>
      </c>
      <c r="M7881" s="1" t="s">
        <v>45926</v>
      </c>
      <c r="N7881" s="33" t="s">
        <v>20</v>
      </c>
      <c r="O7881" s="33" t="s">
        <v>14207</v>
      </c>
      <c r="P7881" s="33" t="s">
        <v>22</v>
      </c>
      <c r="Q7881" s="33" t="s">
        <v>29986</v>
      </c>
      <c r="R7881" s="39" t="s">
        <v>14208</v>
      </c>
      <c r="S7881" s="33" t="s">
        <v>93</v>
      </c>
      <c r="T7881" s="33" t="s">
        <v>350</v>
      </c>
      <c r="U7881" s="33" t="s">
        <v>26775</v>
      </c>
      <c r="AA7881" s="33" t="s">
        <v>42844</v>
      </c>
      <c r="AB7881" s="33">
        <v>553</v>
      </c>
      <c r="AC7881" s="103">
        <v>13007</v>
      </c>
    </row>
    <row r="7882" spans="1:29" ht="13" customHeight="1" x14ac:dyDescent="0.2">
      <c r="A7882" s="1" t="s">
        <v>14209</v>
      </c>
      <c r="B7882" s="33">
        <v>26</v>
      </c>
      <c r="C7882" s="33" t="s">
        <v>13</v>
      </c>
      <c r="D7882" s="1" t="s">
        <v>23</v>
      </c>
      <c r="F7882" s="94">
        <v>41449</v>
      </c>
      <c r="G7882" s="33" t="s">
        <v>14210</v>
      </c>
      <c r="H7882" s="33" t="s">
        <v>7948</v>
      </c>
      <c r="I7882" s="33" t="s">
        <v>308</v>
      </c>
      <c r="J7882" s="62" t="s">
        <v>4058</v>
      </c>
      <c r="K7882" s="33" t="s">
        <v>14211</v>
      </c>
      <c r="L7882" s="33" t="s">
        <v>4059</v>
      </c>
      <c r="M7882" s="1" t="s">
        <v>46236</v>
      </c>
      <c r="N7882" s="33" t="s">
        <v>20</v>
      </c>
      <c r="O7882" s="33" t="s">
        <v>14212</v>
      </c>
      <c r="P7882" s="33" t="s">
        <v>22</v>
      </c>
      <c r="Q7882" s="33" t="s">
        <v>29986</v>
      </c>
      <c r="R7882" s="39" t="s">
        <v>14213</v>
      </c>
      <c r="S7882" s="33" t="s">
        <v>22</v>
      </c>
      <c r="T7882" s="33" t="s">
        <v>21</v>
      </c>
      <c r="U7882" s="33" t="s">
        <v>26682</v>
      </c>
      <c r="AA7882" s="33" t="s">
        <v>42842</v>
      </c>
      <c r="AB7882" s="33">
        <v>552</v>
      </c>
      <c r="AC7882" s="103">
        <v>13004</v>
      </c>
    </row>
    <row r="7883" spans="1:29" ht="13" customHeight="1" x14ac:dyDescent="0.2">
      <c r="A7883" s="33" t="s">
        <v>14214</v>
      </c>
      <c r="B7883" s="91">
        <v>47</v>
      </c>
      <c r="C7883" s="33" t="s">
        <v>13</v>
      </c>
      <c r="D7883" s="33" t="s">
        <v>30</v>
      </c>
      <c r="E7883" s="33" t="s">
        <v>14215</v>
      </c>
      <c r="F7883" s="94">
        <v>41449</v>
      </c>
      <c r="G7883" s="33" t="s">
        <v>22182</v>
      </c>
      <c r="H7883" s="33" t="s">
        <v>7036</v>
      </c>
      <c r="I7883" s="33" t="s">
        <v>55</v>
      </c>
      <c r="J7883" s="62" t="s">
        <v>14216</v>
      </c>
      <c r="K7883" s="33" t="s">
        <v>5072</v>
      </c>
      <c r="L7883" s="33" t="s">
        <v>14217</v>
      </c>
      <c r="M7883" s="1" t="s">
        <v>47930</v>
      </c>
      <c r="N7883" s="33" t="s">
        <v>20</v>
      </c>
      <c r="O7883" s="33" t="s">
        <v>14218</v>
      </c>
      <c r="P7883" s="33" t="s">
        <v>504</v>
      </c>
      <c r="Q7883" s="33" t="s">
        <v>29986</v>
      </c>
      <c r="R7883" s="39" t="s">
        <v>14219</v>
      </c>
      <c r="S7883" s="33" t="s">
        <v>93</v>
      </c>
      <c r="T7883" s="33" t="s">
        <v>21</v>
      </c>
      <c r="U7883" s="33" t="s">
        <v>26689</v>
      </c>
      <c r="AA7883" s="33" t="s">
        <v>42842</v>
      </c>
      <c r="AB7883" s="33">
        <v>551</v>
      </c>
      <c r="AC7883" s="103">
        <v>13005</v>
      </c>
    </row>
    <row r="7884" spans="1:29" ht="13" customHeight="1" x14ac:dyDescent="0.2">
      <c r="A7884" s="33" t="s">
        <v>14220</v>
      </c>
      <c r="B7884" s="91">
        <v>26</v>
      </c>
      <c r="C7884" s="33" t="s">
        <v>13</v>
      </c>
      <c r="D7884" s="33" t="s">
        <v>78</v>
      </c>
      <c r="E7884" s="33" t="s">
        <v>14221</v>
      </c>
      <c r="F7884" s="94">
        <v>41448</v>
      </c>
      <c r="G7884" s="33" t="s">
        <v>14222</v>
      </c>
      <c r="H7884" s="33" t="s">
        <v>944</v>
      </c>
      <c r="I7884" s="33" t="s">
        <v>618</v>
      </c>
      <c r="J7884" s="62" t="s">
        <v>14223</v>
      </c>
      <c r="K7884" s="33" t="s">
        <v>14224</v>
      </c>
      <c r="L7884" s="33" t="s">
        <v>14225</v>
      </c>
      <c r="M7884" s="1" t="s">
        <v>48760</v>
      </c>
      <c r="N7884" s="33" t="s">
        <v>20</v>
      </c>
      <c r="O7884" s="33" t="s">
        <v>14226</v>
      </c>
      <c r="P7884" s="33" t="s">
        <v>22</v>
      </c>
      <c r="Q7884" s="33" t="s">
        <v>29986</v>
      </c>
      <c r="R7884" s="39" t="s">
        <v>14227</v>
      </c>
      <c r="S7884" s="33" t="s">
        <v>93</v>
      </c>
      <c r="T7884" s="33" t="s">
        <v>21</v>
      </c>
      <c r="U7884" s="33" t="s">
        <v>26689</v>
      </c>
      <c r="AA7884" s="33" t="s">
        <v>42843</v>
      </c>
      <c r="AB7884" s="33">
        <v>548</v>
      </c>
      <c r="AC7884" s="103">
        <v>13001</v>
      </c>
    </row>
    <row r="7885" spans="1:29" ht="13" customHeight="1" x14ac:dyDescent="0.2">
      <c r="A7885" s="33" t="s">
        <v>14241</v>
      </c>
      <c r="B7885" s="91">
        <v>31</v>
      </c>
      <c r="C7885" s="33" t="s">
        <v>102</v>
      </c>
      <c r="D7885" s="33" t="s">
        <v>30</v>
      </c>
      <c r="E7885" s="33" t="s">
        <v>14242</v>
      </c>
      <c r="F7885" s="94">
        <v>41448</v>
      </c>
      <c r="G7885" s="33" t="s">
        <v>14243</v>
      </c>
      <c r="H7885" s="33" t="s">
        <v>9938</v>
      </c>
      <c r="I7885" s="33" t="s">
        <v>66</v>
      </c>
      <c r="J7885" s="62" t="s">
        <v>14244</v>
      </c>
      <c r="K7885" s="33" t="s">
        <v>2386</v>
      </c>
      <c r="L7885" s="33" t="s">
        <v>9940</v>
      </c>
      <c r="M7885" s="1" t="s">
        <v>47313</v>
      </c>
      <c r="N7885" s="33" t="s">
        <v>20</v>
      </c>
      <c r="O7885" s="33" t="s">
        <v>14245</v>
      </c>
      <c r="P7885" s="33" t="s">
        <v>22</v>
      </c>
      <c r="Q7885" s="33" t="s">
        <v>29986</v>
      </c>
      <c r="R7885" s="39" t="s">
        <v>14246</v>
      </c>
      <c r="S7885" s="33" t="s">
        <v>22</v>
      </c>
      <c r="T7885" s="33" t="s">
        <v>21</v>
      </c>
      <c r="U7885" s="33" t="s">
        <v>26689</v>
      </c>
      <c r="AA7885" s="33" t="s">
        <v>42842</v>
      </c>
      <c r="AB7885" s="33">
        <v>547</v>
      </c>
      <c r="AC7885" s="103">
        <v>13003</v>
      </c>
    </row>
    <row r="7886" spans="1:29" ht="13" customHeight="1" x14ac:dyDescent="0.2">
      <c r="A7886" s="33" t="s">
        <v>14228</v>
      </c>
      <c r="B7886" s="91">
        <v>35</v>
      </c>
      <c r="C7886" s="33" t="s">
        <v>102</v>
      </c>
      <c r="D7886" s="33" t="s">
        <v>41</v>
      </c>
      <c r="E7886" s="33" t="s">
        <v>14229</v>
      </c>
      <c r="F7886" s="94">
        <v>41448</v>
      </c>
      <c r="G7886" s="33" t="s">
        <v>22183</v>
      </c>
      <c r="H7886" s="33" t="s">
        <v>3370</v>
      </c>
      <c r="I7886" s="33" t="s">
        <v>38</v>
      </c>
      <c r="J7886" s="62" t="s">
        <v>13559</v>
      </c>
      <c r="K7886" s="33" t="s">
        <v>995</v>
      </c>
      <c r="L7886" s="33" t="s">
        <v>3372</v>
      </c>
      <c r="M7886" s="1" t="s">
        <v>46210</v>
      </c>
      <c r="N7886" s="33" t="s">
        <v>20</v>
      </c>
      <c r="O7886" s="33" t="s">
        <v>36755</v>
      </c>
      <c r="P7886" s="33" t="s">
        <v>504</v>
      </c>
      <c r="Q7886" s="33" t="s">
        <v>29986</v>
      </c>
      <c r="R7886" s="39" t="s">
        <v>14230</v>
      </c>
      <c r="S7886" s="33" t="s">
        <v>93</v>
      </c>
      <c r="T7886" s="33" t="s">
        <v>21</v>
      </c>
      <c r="U7886" s="33" t="s">
        <v>26689</v>
      </c>
      <c r="AA7886" s="33" t="s">
        <v>42842</v>
      </c>
      <c r="AB7886" s="33">
        <v>546</v>
      </c>
      <c r="AC7886" s="103">
        <v>13000</v>
      </c>
    </row>
    <row r="7887" spans="1:29" ht="13" customHeight="1" x14ac:dyDescent="0.2">
      <c r="A7887" s="1" t="s">
        <v>14231</v>
      </c>
      <c r="B7887" s="91">
        <v>37</v>
      </c>
      <c r="C7887" s="33" t="s">
        <v>13</v>
      </c>
      <c r="D7887" s="1" t="s">
        <v>23</v>
      </c>
      <c r="F7887" s="94">
        <v>41448</v>
      </c>
      <c r="G7887" s="33" t="s">
        <v>14232</v>
      </c>
      <c r="H7887" s="33" t="s">
        <v>867</v>
      </c>
      <c r="I7887" s="33" t="s">
        <v>66</v>
      </c>
      <c r="J7887" s="62" t="s">
        <v>6152</v>
      </c>
      <c r="K7887" s="33" t="s">
        <v>67</v>
      </c>
      <c r="L7887" s="33" t="s">
        <v>868</v>
      </c>
      <c r="M7887" s="1" t="s">
        <v>46465</v>
      </c>
      <c r="N7887" s="33" t="s">
        <v>20</v>
      </c>
      <c r="O7887" s="33" t="s">
        <v>14233</v>
      </c>
      <c r="P7887" s="33" t="s">
        <v>22</v>
      </c>
      <c r="Q7887" s="33" t="s">
        <v>29986</v>
      </c>
      <c r="R7887" s="39" t="s">
        <v>14234</v>
      </c>
      <c r="S7887" s="33" t="s">
        <v>93</v>
      </c>
      <c r="T7887" s="33" t="s">
        <v>21</v>
      </c>
      <c r="U7887" s="33" t="s">
        <v>26682</v>
      </c>
      <c r="AA7887" s="33" t="s">
        <v>42844</v>
      </c>
      <c r="AB7887" s="33">
        <v>549</v>
      </c>
      <c r="AC7887" s="103">
        <v>13002</v>
      </c>
    </row>
    <row r="7888" spans="1:29" ht="13" customHeight="1" x14ac:dyDescent="0.2">
      <c r="A7888" s="33" t="s">
        <v>14235</v>
      </c>
      <c r="B7888" s="91">
        <v>26</v>
      </c>
      <c r="C7888" s="33" t="s">
        <v>13</v>
      </c>
      <c r="D7888" s="33" t="s">
        <v>30</v>
      </c>
      <c r="E7888" s="33" t="s">
        <v>14236</v>
      </c>
      <c r="F7888" s="94">
        <v>41448</v>
      </c>
      <c r="G7888" s="33" t="s">
        <v>14237</v>
      </c>
      <c r="H7888" s="33" t="s">
        <v>671</v>
      </c>
      <c r="I7888" s="33" t="s">
        <v>66</v>
      </c>
      <c r="J7888" s="62" t="s">
        <v>6288</v>
      </c>
      <c r="K7888" s="33" t="s">
        <v>512</v>
      </c>
      <c r="L7888" s="33" t="s">
        <v>14238</v>
      </c>
      <c r="M7888" s="1" t="s">
        <v>46645</v>
      </c>
      <c r="N7888" s="33" t="s">
        <v>20</v>
      </c>
      <c r="O7888" s="33" t="s">
        <v>14239</v>
      </c>
      <c r="P7888" s="33" t="s">
        <v>22</v>
      </c>
      <c r="Q7888" s="33" t="s">
        <v>29986</v>
      </c>
      <c r="R7888" s="39" t="s">
        <v>14240</v>
      </c>
      <c r="S7888" s="33" t="s">
        <v>93</v>
      </c>
      <c r="T7888" s="33" t="s">
        <v>45897</v>
      </c>
      <c r="U7888" s="33" t="s">
        <v>49804</v>
      </c>
      <c r="AA7888" s="33" t="s">
        <v>42844</v>
      </c>
      <c r="AB7888" s="33">
        <v>550</v>
      </c>
      <c r="AC7888" s="103">
        <v>12999</v>
      </c>
    </row>
    <row r="7889" spans="1:29" ht="13" customHeight="1" x14ac:dyDescent="0.2">
      <c r="A7889" s="33" t="s">
        <v>14247</v>
      </c>
      <c r="B7889" s="33">
        <v>24</v>
      </c>
      <c r="C7889" s="33" t="s">
        <v>13</v>
      </c>
      <c r="D7889" s="33" t="s">
        <v>41</v>
      </c>
      <c r="E7889" s="33" t="s">
        <v>14248</v>
      </c>
      <c r="F7889" s="94">
        <v>41447</v>
      </c>
      <c r="G7889" s="33" t="s">
        <v>14249</v>
      </c>
      <c r="H7889" s="33" t="s">
        <v>14250</v>
      </c>
      <c r="I7889" s="33" t="s">
        <v>38</v>
      </c>
      <c r="J7889" s="62" t="s">
        <v>14251</v>
      </c>
      <c r="K7889" s="33" t="s">
        <v>91</v>
      </c>
      <c r="L7889" s="33" t="s">
        <v>383</v>
      </c>
      <c r="M7889" s="1" t="s">
        <v>45973</v>
      </c>
      <c r="N7889" s="33" t="s">
        <v>20</v>
      </c>
      <c r="O7889" s="33" t="s">
        <v>14252</v>
      </c>
      <c r="P7889" s="33" t="s">
        <v>504</v>
      </c>
      <c r="Q7889" s="33" t="s">
        <v>29986</v>
      </c>
      <c r="R7889" s="39" t="s">
        <v>14253</v>
      </c>
      <c r="S7889" s="33" t="s">
        <v>22</v>
      </c>
      <c r="T7889" s="33" t="s">
        <v>21</v>
      </c>
      <c r="U7889" s="33" t="s">
        <v>26689</v>
      </c>
      <c r="AA7889" s="33" t="s">
        <v>42844</v>
      </c>
      <c r="AB7889" s="33">
        <v>544</v>
      </c>
      <c r="AC7889" s="103">
        <v>12994</v>
      </c>
    </row>
    <row r="7890" spans="1:29" ht="13" customHeight="1" x14ac:dyDescent="0.2">
      <c r="A7890" s="1" t="s">
        <v>14254</v>
      </c>
      <c r="B7890" s="33">
        <v>56</v>
      </c>
      <c r="C7890" s="33" t="s">
        <v>13</v>
      </c>
      <c r="D7890" s="1" t="s">
        <v>23</v>
      </c>
      <c r="F7890" s="94">
        <v>41447</v>
      </c>
      <c r="G7890" s="33" t="s">
        <v>14255</v>
      </c>
      <c r="H7890" s="33" t="s">
        <v>14256</v>
      </c>
      <c r="I7890" s="33" t="s">
        <v>105</v>
      </c>
      <c r="J7890" s="62" t="s">
        <v>14257</v>
      </c>
      <c r="K7890" s="33" t="s">
        <v>879</v>
      </c>
      <c r="L7890" s="33" t="s">
        <v>1520</v>
      </c>
      <c r="M7890" s="1" t="s">
        <v>48761</v>
      </c>
      <c r="N7890" s="33" t="s">
        <v>362</v>
      </c>
      <c r="O7890" s="33" t="s">
        <v>14258</v>
      </c>
      <c r="P7890" s="33" t="s">
        <v>947</v>
      </c>
      <c r="Q7890" s="33" t="s">
        <v>29986</v>
      </c>
      <c r="R7890" s="39" t="s">
        <v>14259</v>
      </c>
      <c r="S7890" s="33" t="s">
        <v>93</v>
      </c>
      <c r="T7890" s="33" t="s">
        <v>45897</v>
      </c>
      <c r="U7890" s="33" t="s">
        <v>49804</v>
      </c>
      <c r="AA7890" s="33" t="s">
        <v>42844</v>
      </c>
      <c r="AB7890" s="33">
        <v>545</v>
      </c>
      <c r="AC7890" s="103">
        <v>12995</v>
      </c>
    </row>
    <row r="7891" spans="1:29" ht="13" customHeight="1" x14ac:dyDescent="0.2">
      <c r="A7891" s="33" t="s">
        <v>14261</v>
      </c>
      <c r="B7891" s="33">
        <v>46</v>
      </c>
      <c r="C7891" s="33" t="s">
        <v>13</v>
      </c>
      <c r="D7891" s="33" t="s">
        <v>30</v>
      </c>
      <c r="E7891" s="33" t="s">
        <v>14262</v>
      </c>
      <c r="F7891" s="94">
        <v>41446</v>
      </c>
      <c r="G7891" s="33" t="s">
        <v>14263</v>
      </c>
      <c r="H7891" s="33" t="s">
        <v>14264</v>
      </c>
      <c r="I7891" s="33" t="s">
        <v>138</v>
      </c>
      <c r="J7891" s="62" t="s">
        <v>14265</v>
      </c>
      <c r="K7891" s="33" t="s">
        <v>139</v>
      </c>
      <c r="L7891" s="33" t="s">
        <v>14266</v>
      </c>
      <c r="M7891" s="1" t="s">
        <v>48762</v>
      </c>
      <c r="N7891" s="33" t="s">
        <v>20</v>
      </c>
      <c r="O7891" s="33" t="s">
        <v>14267</v>
      </c>
      <c r="P7891" s="33" t="s">
        <v>947</v>
      </c>
      <c r="Q7891" s="33" t="s">
        <v>29986</v>
      </c>
      <c r="R7891" s="39" t="s">
        <v>14268</v>
      </c>
      <c r="S7891" s="33" t="s">
        <v>93</v>
      </c>
      <c r="T7891" s="33" t="s">
        <v>21</v>
      </c>
      <c r="U7891" s="33" t="s">
        <v>26689</v>
      </c>
      <c r="AA7891" s="33" t="s">
        <v>42843</v>
      </c>
      <c r="AB7891" s="33">
        <v>543</v>
      </c>
      <c r="AC7891" s="103">
        <v>12993</v>
      </c>
    </row>
    <row r="7892" spans="1:29" ht="13" customHeight="1" x14ac:dyDescent="0.2">
      <c r="A7892" s="33" t="s">
        <v>14269</v>
      </c>
      <c r="B7892" s="91">
        <v>20</v>
      </c>
      <c r="C7892" s="33" t="s">
        <v>13</v>
      </c>
      <c r="D7892" s="33" t="s">
        <v>78</v>
      </c>
      <c r="E7892" s="33" t="s">
        <v>14270</v>
      </c>
      <c r="F7892" s="94">
        <v>41445</v>
      </c>
      <c r="G7892" s="33" t="s">
        <v>22184</v>
      </c>
      <c r="H7892" s="33" t="s">
        <v>3054</v>
      </c>
      <c r="I7892" s="33" t="s">
        <v>111</v>
      </c>
      <c r="J7892" s="62" t="s">
        <v>14271</v>
      </c>
      <c r="K7892" s="33" t="s">
        <v>582</v>
      </c>
      <c r="L7892" s="33" t="s">
        <v>3056</v>
      </c>
      <c r="M7892" s="1" t="s">
        <v>46427</v>
      </c>
      <c r="N7892" s="33" t="s">
        <v>20</v>
      </c>
      <c r="O7892" s="33" t="s">
        <v>14272</v>
      </c>
      <c r="P7892" s="33" t="s">
        <v>22</v>
      </c>
      <c r="Q7892" s="33" t="s">
        <v>29986</v>
      </c>
      <c r="R7892" s="39" t="s">
        <v>14273</v>
      </c>
      <c r="S7892" s="33" t="s">
        <v>93</v>
      </c>
      <c r="T7892" s="33" t="s">
        <v>21</v>
      </c>
      <c r="U7892" s="33" t="s">
        <v>26689</v>
      </c>
      <c r="AA7892" s="33" t="s">
        <v>42844</v>
      </c>
      <c r="AB7892" s="33">
        <v>541</v>
      </c>
      <c r="AC7892" s="103">
        <v>12988</v>
      </c>
    </row>
    <row r="7893" spans="1:29" ht="13" customHeight="1" x14ac:dyDescent="0.2">
      <c r="A7893" s="33" t="s">
        <v>14280</v>
      </c>
      <c r="B7893" s="91">
        <v>21</v>
      </c>
      <c r="C7893" s="33" t="s">
        <v>13</v>
      </c>
      <c r="D7893" s="33" t="s">
        <v>30</v>
      </c>
      <c r="E7893" s="33" t="s">
        <v>14281</v>
      </c>
      <c r="F7893" s="94">
        <v>41445</v>
      </c>
      <c r="G7893" s="33" t="s">
        <v>14282</v>
      </c>
      <c r="H7893" s="33" t="s">
        <v>358</v>
      </c>
      <c r="I7893" s="33" t="s">
        <v>297</v>
      </c>
      <c r="J7893" s="62" t="s">
        <v>14283</v>
      </c>
      <c r="K7893" s="33" t="s">
        <v>2464</v>
      </c>
      <c r="L7893" s="33" t="s">
        <v>2465</v>
      </c>
      <c r="M7893" s="1" t="s">
        <v>46114</v>
      </c>
      <c r="N7893" s="33" t="s">
        <v>20</v>
      </c>
      <c r="O7893" s="33" t="s">
        <v>14284</v>
      </c>
      <c r="P7893" s="33" t="s">
        <v>504</v>
      </c>
      <c r="Q7893" s="33" t="s">
        <v>29986</v>
      </c>
      <c r="R7893" s="39" t="s">
        <v>14285</v>
      </c>
      <c r="S7893" s="33" t="s">
        <v>509</v>
      </c>
      <c r="T7893" s="33" t="s">
        <v>21</v>
      </c>
      <c r="U7893" s="33" t="s">
        <v>26689</v>
      </c>
      <c r="AA7893" s="33" t="s">
        <v>42844</v>
      </c>
      <c r="AB7893" s="33">
        <v>542</v>
      </c>
      <c r="AC7893" s="103">
        <v>12987</v>
      </c>
    </row>
    <row r="7894" spans="1:29" ht="13" customHeight="1" x14ac:dyDescent="0.2">
      <c r="A7894" s="33" t="s">
        <v>14274</v>
      </c>
      <c r="B7894" s="91">
        <v>39</v>
      </c>
      <c r="C7894" s="33" t="s">
        <v>13</v>
      </c>
      <c r="D7894" s="33" t="s">
        <v>78</v>
      </c>
      <c r="E7894" s="33" t="s">
        <v>14275</v>
      </c>
      <c r="F7894" s="94">
        <v>41445</v>
      </c>
      <c r="G7894" s="33" t="s">
        <v>14276</v>
      </c>
      <c r="H7894" s="33" t="s">
        <v>828</v>
      </c>
      <c r="I7894" s="33" t="s">
        <v>406</v>
      </c>
      <c r="J7894" s="62" t="s">
        <v>14277</v>
      </c>
      <c r="K7894" s="33" t="s">
        <v>828</v>
      </c>
      <c r="L7894" s="33" t="s">
        <v>3532</v>
      </c>
      <c r="M7894" s="1" t="s">
        <v>46081</v>
      </c>
      <c r="N7894" s="33" t="s">
        <v>20</v>
      </c>
      <c r="O7894" s="33" t="s">
        <v>14278</v>
      </c>
      <c r="P7894" s="33" t="s">
        <v>22</v>
      </c>
      <c r="Q7894" s="33" t="s">
        <v>29986</v>
      </c>
      <c r="R7894" s="39" t="s">
        <v>14279</v>
      </c>
      <c r="S7894" s="33" t="s">
        <v>93</v>
      </c>
      <c r="T7894" s="33" t="s">
        <v>21</v>
      </c>
      <c r="U7894" s="33" t="s">
        <v>26689</v>
      </c>
      <c r="AA7894" s="33" t="s">
        <v>42842</v>
      </c>
      <c r="AB7894" s="33">
        <v>540</v>
      </c>
      <c r="AC7894" s="103">
        <v>12989</v>
      </c>
    </row>
    <row r="7895" spans="1:29" ht="13" customHeight="1" x14ac:dyDescent="0.2">
      <c r="A7895" s="1" t="s">
        <v>14296</v>
      </c>
      <c r="B7895" s="33">
        <v>28</v>
      </c>
      <c r="C7895" s="33" t="s">
        <v>13</v>
      </c>
      <c r="D7895" s="1" t="s">
        <v>23</v>
      </c>
      <c r="F7895" s="94">
        <v>41444</v>
      </c>
      <c r="G7895" s="33" t="s">
        <v>22185</v>
      </c>
      <c r="H7895" s="33" t="s">
        <v>427</v>
      </c>
      <c r="I7895" s="33" t="s">
        <v>18</v>
      </c>
      <c r="J7895" s="62" t="s">
        <v>14297</v>
      </c>
      <c r="K7895" s="33" t="s">
        <v>5418</v>
      </c>
      <c r="L7895" s="33" t="s">
        <v>14298</v>
      </c>
      <c r="M7895" s="1" t="s">
        <v>46209</v>
      </c>
      <c r="N7895" s="33" t="s">
        <v>20</v>
      </c>
      <c r="O7895" s="33" t="s">
        <v>14299</v>
      </c>
      <c r="P7895" s="33" t="s">
        <v>504</v>
      </c>
      <c r="Q7895" s="33" t="s">
        <v>29986</v>
      </c>
      <c r="R7895" s="39" t="s">
        <v>14300</v>
      </c>
      <c r="S7895" s="33" t="s">
        <v>93</v>
      </c>
      <c r="T7895" s="33" t="s">
        <v>21</v>
      </c>
      <c r="U7895" s="33" t="s">
        <v>42898</v>
      </c>
      <c r="AA7895" s="33" t="s">
        <v>42844</v>
      </c>
      <c r="AB7895" s="33">
        <v>539</v>
      </c>
      <c r="AC7895" s="103">
        <v>12981</v>
      </c>
    </row>
    <row r="7896" spans="1:29" ht="13" customHeight="1" x14ac:dyDescent="0.2">
      <c r="A7896" s="33" t="s">
        <v>14291</v>
      </c>
      <c r="B7896" s="91">
        <v>44</v>
      </c>
      <c r="C7896" s="33" t="s">
        <v>13</v>
      </c>
      <c r="D7896" s="33" t="s">
        <v>41</v>
      </c>
      <c r="E7896" s="33" t="s">
        <v>14292</v>
      </c>
      <c r="F7896" s="94">
        <v>41444</v>
      </c>
      <c r="G7896" s="33" t="s">
        <v>22186</v>
      </c>
      <c r="H7896" s="33" t="s">
        <v>5625</v>
      </c>
      <c r="I7896" s="33" t="s">
        <v>66</v>
      </c>
      <c r="J7896" s="62" t="s">
        <v>14293</v>
      </c>
      <c r="K7896" s="33" t="s">
        <v>265</v>
      </c>
      <c r="L7896" s="33" t="s">
        <v>5627</v>
      </c>
      <c r="M7896" s="1" t="s">
        <v>46130</v>
      </c>
      <c r="N7896" s="33" t="s">
        <v>20</v>
      </c>
      <c r="O7896" s="33" t="s">
        <v>14294</v>
      </c>
      <c r="P7896" s="33" t="s">
        <v>22</v>
      </c>
      <c r="Q7896" s="33" t="s">
        <v>29986</v>
      </c>
      <c r="R7896" s="39" t="s">
        <v>14295</v>
      </c>
      <c r="S7896" s="33" t="s">
        <v>93</v>
      </c>
      <c r="T7896" s="33" t="s">
        <v>21</v>
      </c>
      <c r="U7896" s="33" t="s">
        <v>26689</v>
      </c>
      <c r="AA7896" s="33" t="s">
        <v>42844</v>
      </c>
      <c r="AB7896" s="33">
        <v>537</v>
      </c>
      <c r="AC7896" s="103">
        <v>12985</v>
      </c>
    </row>
    <row r="7897" spans="1:29" ht="13" customHeight="1" x14ac:dyDescent="0.2">
      <c r="A7897" s="33" t="s">
        <v>14286</v>
      </c>
      <c r="B7897" s="33">
        <v>45</v>
      </c>
      <c r="C7897" s="33" t="s">
        <v>13</v>
      </c>
      <c r="D7897" s="33" t="s">
        <v>78</v>
      </c>
      <c r="E7897" s="33" t="s">
        <v>14287</v>
      </c>
      <c r="F7897" s="94">
        <v>41444</v>
      </c>
      <c r="G7897" s="33" t="s">
        <v>14288</v>
      </c>
      <c r="H7897" s="33" t="s">
        <v>1024</v>
      </c>
      <c r="I7897" s="33" t="s">
        <v>366</v>
      </c>
      <c r="J7897" s="62" t="s">
        <v>5106</v>
      </c>
      <c r="K7897" s="33" t="s">
        <v>1025</v>
      </c>
      <c r="L7897" s="33" t="s">
        <v>1026</v>
      </c>
      <c r="M7897" s="1" t="s">
        <v>46313</v>
      </c>
      <c r="N7897" s="33" t="s">
        <v>20</v>
      </c>
      <c r="O7897" s="33" t="s">
        <v>14289</v>
      </c>
      <c r="P7897" s="33" t="s">
        <v>22</v>
      </c>
      <c r="Q7897" s="33" t="s">
        <v>29986</v>
      </c>
      <c r="R7897" s="39" t="s">
        <v>14290</v>
      </c>
      <c r="S7897" s="33" t="s">
        <v>93</v>
      </c>
      <c r="T7897" s="33" t="s">
        <v>21</v>
      </c>
      <c r="U7897" s="33" t="s">
        <v>26689</v>
      </c>
      <c r="AA7897" s="33" t="s">
        <v>42842</v>
      </c>
      <c r="AB7897" s="33">
        <v>536</v>
      </c>
      <c r="AC7897" s="103">
        <v>12983</v>
      </c>
    </row>
    <row r="7898" spans="1:29" ht="13" customHeight="1" x14ac:dyDescent="0.2">
      <c r="A7898" s="1" t="s">
        <v>14301</v>
      </c>
      <c r="B7898" s="91">
        <v>46</v>
      </c>
      <c r="C7898" s="33" t="s">
        <v>13</v>
      </c>
      <c r="D7898" s="1" t="s">
        <v>23</v>
      </c>
      <c r="F7898" s="94">
        <v>41444</v>
      </c>
      <c r="G7898" s="33" t="s">
        <v>22187</v>
      </c>
      <c r="H7898" s="33" t="s">
        <v>14302</v>
      </c>
      <c r="I7898" s="33" t="s">
        <v>281</v>
      </c>
      <c r="J7898" s="62" t="s">
        <v>14303</v>
      </c>
      <c r="K7898" s="33" t="s">
        <v>1996</v>
      </c>
      <c r="L7898" s="33" t="s">
        <v>1998</v>
      </c>
      <c r="M7898" s="1" t="s">
        <v>46414</v>
      </c>
      <c r="N7898" s="33" t="s">
        <v>20</v>
      </c>
      <c r="O7898" s="33" t="s">
        <v>14304</v>
      </c>
      <c r="P7898" s="33" t="s">
        <v>504</v>
      </c>
      <c r="Q7898" s="33" t="s">
        <v>29986</v>
      </c>
      <c r="R7898" s="39" t="s">
        <v>14305</v>
      </c>
      <c r="S7898" s="33" t="s">
        <v>93</v>
      </c>
      <c r="T7898" s="33" t="s">
        <v>21</v>
      </c>
      <c r="U7898" s="33" t="s">
        <v>42858</v>
      </c>
      <c r="AA7898" s="33" t="s">
        <v>42844</v>
      </c>
      <c r="AB7898" s="33">
        <v>535</v>
      </c>
      <c r="AC7898" s="103">
        <v>12984</v>
      </c>
    </row>
    <row r="7899" spans="1:29" ht="13" customHeight="1" x14ac:dyDescent="0.2">
      <c r="A7899" s="33" t="s">
        <v>13755</v>
      </c>
      <c r="B7899" s="91">
        <v>62</v>
      </c>
      <c r="C7899" s="33" t="s">
        <v>13</v>
      </c>
      <c r="D7899" s="33" t="s">
        <v>30</v>
      </c>
      <c r="E7899" s="33" t="s">
        <v>13756</v>
      </c>
      <c r="F7899" s="94">
        <v>41444</v>
      </c>
      <c r="G7899" s="33" t="s">
        <v>13757</v>
      </c>
      <c r="H7899" s="33" t="s">
        <v>13758</v>
      </c>
      <c r="I7899" s="33" t="s">
        <v>795</v>
      </c>
      <c r="J7899" s="62" t="s">
        <v>13759</v>
      </c>
      <c r="K7899" s="33" t="s">
        <v>796</v>
      </c>
      <c r="L7899" s="33" t="s">
        <v>13760</v>
      </c>
      <c r="M7899" s="1" t="s">
        <v>48763</v>
      </c>
      <c r="N7899" s="33" t="s">
        <v>20</v>
      </c>
      <c r="O7899" s="33" t="s">
        <v>13761</v>
      </c>
      <c r="P7899" s="33" t="s">
        <v>22</v>
      </c>
      <c r="Q7899" s="33" t="s">
        <v>29986</v>
      </c>
      <c r="R7899" s="39" t="s">
        <v>13762</v>
      </c>
      <c r="S7899" s="33" t="s">
        <v>93</v>
      </c>
      <c r="T7899" s="33" t="s">
        <v>21</v>
      </c>
      <c r="U7899" s="33" t="s">
        <v>26689</v>
      </c>
      <c r="AA7899" s="33" t="s">
        <v>42843</v>
      </c>
      <c r="AB7899" s="33">
        <v>538</v>
      </c>
      <c r="AC7899" s="103">
        <v>13135</v>
      </c>
    </row>
    <row r="7900" spans="1:29" ht="13" customHeight="1" x14ac:dyDescent="0.2">
      <c r="A7900" s="33" t="s">
        <v>14306</v>
      </c>
      <c r="B7900" s="91">
        <v>17</v>
      </c>
      <c r="C7900" s="33" t="s">
        <v>13</v>
      </c>
      <c r="D7900" s="33" t="s">
        <v>78</v>
      </c>
      <c r="E7900" s="33" t="s">
        <v>14307</v>
      </c>
      <c r="F7900" s="94">
        <v>41443</v>
      </c>
      <c r="G7900" s="33" t="s">
        <v>14308</v>
      </c>
      <c r="H7900" s="33" t="s">
        <v>3842</v>
      </c>
      <c r="I7900" s="33" t="s">
        <v>337</v>
      </c>
      <c r="J7900" s="62" t="s">
        <v>14309</v>
      </c>
      <c r="K7900" s="33" t="s">
        <v>3844</v>
      </c>
      <c r="L7900" s="33" t="s">
        <v>3845</v>
      </c>
      <c r="M7900" s="1" t="s">
        <v>49719</v>
      </c>
      <c r="N7900" s="33" t="s">
        <v>20</v>
      </c>
      <c r="O7900" s="33" t="s">
        <v>14310</v>
      </c>
      <c r="P7900" s="33" t="s">
        <v>504</v>
      </c>
      <c r="Q7900" s="33" t="s">
        <v>29986</v>
      </c>
      <c r="R7900" s="39" t="s">
        <v>14311</v>
      </c>
      <c r="S7900" s="33" t="s">
        <v>93</v>
      </c>
      <c r="T7900" s="33" t="s">
        <v>21</v>
      </c>
      <c r="U7900" s="33" t="s">
        <v>26689</v>
      </c>
      <c r="AA7900" s="33" t="s">
        <v>42844</v>
      </c>
      <c r="AB7900" s="33">
        <v>532</v>
      </c>
      <c r="AC7900" s="103">
        <v>12977</v>
      </c>
    </row>
    <row r="7901" spans="1:29" ht="13" customHeight="1" x14ac:dyDescent="0.2">
      <c r="A7901" s="1" t="s">
        <v>14313</v>
      </c>
      <c r="B7901" s="91">
        <v>50</v>
      </c>
      <c r="C7901" s="33" t="s">
        <v>13</v>
      </c>
      <c r="D7901" s="1" t="s">
        <v>23</v>
      </c>
      <c r="F7901" s="94">
        <v>41443</v>
      </c>
      <c r="G7901" s="33" t="s">
        <v>14314</v>
      </c>
      <c r="H7901" s="33" t="s">
        <v>697</v>
      </c>
      <c r="I7901" s="33" t="s">
        <v>392</v>
      </c>
      <c r="J7901" s="62" t="s">
        <v>1985</v>
      </c>
      <c r="K7901" s="33" t="s">
        <v>697</v>
      </c>
      <c r="L7901" s="33" t="s">
        <v>536</v>
      </c>
      <c r="M7901" s="1" t="s">
        <v>45963</v>
      </c>
      <c r="N7901" s="33" t="s">
        <v>20</v>
      </c>
      <c r="O7901" s="33" t="s">
        <v>14315</v>
      </c>
      <c r="P7901" s="33" t="s">
        <v>22</v>
      </c>
      <c r="Q7901" s="33" t="s">
        <v>29986</v>
      </c>
      <c r="R7901" s="39" t="s">
        <v>14316</v>
      </c>
      <c r="S7901" s="33" t="s">
        <v>93</v>
      </c>
      <c r="T7901" s="33" t="s">
        <v>21</v>
      </c>
      <c r="U7901" s="33" t="s">
        <v>26689</v>
      </c>
      <c r="AA7901" s="33" t="s">
        <v>42842</v>
      </c>
      <c r="AB7901" s="33">
        <v>533</v>
      </c>
      <c r="AC7901" s="103">
        <v>12978</v>
      </c>
    </row>
    <row r="7902" spans="1:29" ht="13" customHeight="1" x14ac:dyDescent="0.2">
      <c r="A7902" s="33" t="s">
        <v>14317</v>
      </c>
      <c r="B7902" s="91">
        <v>28</v>
      </c>
      <c r="C7902" s="33" t="s">
        <v>13</v>
      </c>
      <c r="D7902" s="33" t="s">
        <v>30</v>
      </c>
      <c r="F7902" s="94">
        <v>41443</v>
      </c>
      <c r="G7902" s="33" t="s">
        <v>22188</v>
      </c>
      <c r="H7902" s="33" t="s">
        <v>1338</v>
      </c>
      <c r="I7902" s="33" t="s">
        <v>281</v>
      </c>
      <c r="J7902" s="62" t="s">
        <v>14318</v>
      </c>
      <c r="K7902" s="33" t="s">
        <v>824</v>
      </c>
      <c r="L7902" s="33" t="s">
        <v>2518</v>
      </c>
      <c r="M7902" s="1" t="s">
        <v>46053</v>
      </c>
      <c r="N7902" s="33" t="s">
        <v>20</v>
      </c>
      <c r="O7902" s="33" t="s">
        <v>14319</v>
      </c>
      <c r="P7902" s="33" t="s">
        <v>504</v>
      </c>
      <c r="Q7902" s="33" t="s">
        <v>29986</v>
      </c>
      <c r="R7902" s="39" t="s">
        <v>14320</v>
      </c>
      <c r="S7902" s="33" t="s">
        <v>93</v>
      </c>
      <c r="T7902" s="33" t="s">
        <v>45897</v>
      </c>
      <c r="U7902" s="33" t="s">
        <v>39851</v>
      </c>
      <c r="AA7902" s="33" t="s">
        <v>42844</v>
      </c>
      <c r="AB7902" s="33">
        <v>534</v>
      </c>
      <c r="AC7902" s="103">
        <v>12979</v>
      </c>
    </row>
    <row r="7903" spans="1:29" ht="13" customHeight="1" x14ac:dyDescent="0.2">
      <c r="A7903" s="33" t="s">
        <v>14321</v>
      </c>
      <c r="B7903" s="91">
        <v>34</v>
      </c>
      <c r="C7903" s="33" t="s">
        <v>13</v>
      </c>
      <c r="D7903" s="33" t="s">
        <v>78</v>
      </c>
      <c r="E7903" s="33" t="s">
        <v>14322</v>
      </c>
      <c r="F7903" s="94">
        <v>41442</v>
      </c>
      <c r="G7903" s="33" t="s">
        <v>22189</v>
      </c>
      <c r="H7903" s="33" t="s">
        <v>529</v>
      </c>
      <c r="I7903" s="33" t="s">
        <v>66</v>
      </c>
      <c r="J7903" s="62" t="s">
        <v>2768</v>
      </c>
      <c r="K7903" s="33" t="s">
        <v>530</v>
      </c>
      <c r="L7903" s="33" t="s">
        <v>531</v>
      </c>
      <c r="M7903" s="1" t="s">
        <v>46041</v>
      </c>
      <c r="N7903" s="33" t="s">
        <v>20</v>
      </c>
      <c r="O7903" s="33" t="s">
        <v>14323</v>
      </c>
      <c r="P7903" s="33" t="s">
        <v>22</v>
      </c>
      <c r="Q7903" s="33" t="s">
        <v>29986</v>
      </c>
      <c r="R7903" s="39" t="s">
        <v>14324</v>
      </c>
      <c r="S7903" s="33" t="s">
        <v>93</v>
      </c>
      <c r="T7903" s="33" t="s">
        <v>21</v>
      </c>
      <c r="U7903" s="33" t="s">
        <v>26689</v>
      </c>
      <c r="AA7903" s="33" t="s">
        <v>42844</v>
      </c>
      <c r="AB7903" s="33">
        <v>529</v>
      </c>
      <c r="AC7903" s="103">
        <v>12974</v>
      </c>
    </row>
    <row r="7904" spans="1:29" ht="13" customHeight="1" x14ac:dyDescent="0.2">
      <c r="A7904" s="33" t="s">
        <v>14336</v>
      </c>
      <c r="B7904" s="33">
        <v>41</v>
      </c>
      <c r="C7904" s="33" t="s">
        <v>13</v>
      </c>
      <c r="D7904" s="33" t="s">
        <v>30</v>
      </c>
      <c r="E7904" s="33" t="s">
        <v>14337</v>
      </c>
      <c r="F7904" s="94">
        <v>41442</v>
      </c>
      <c r="G7904" s="33" t="s">
        <v>14338</v>
      </c>
      <c r="H7904" s="33" t="s">
        <v>9335</v>
      </c>
      <c r="I7904" s="33" t="s">
        <v>66</v>
      </c>
      <c r="J7904" s="62" t="s">
        <v>14339</v>
      </c>
      <c r="K7904" s="33" t="s">
        <v>9335</v>
      </c>
      <c r="L7904" s="33" t="s">
        <v>9336</v>
      </c>
      <c r="M7904" s="1" t="s">
        <v>46515</v>
      </c>
      <c r="N7904" s="33" t="s">
        <v>20</v>
      </c>
      <c r="O7904" s="33" t="s">
        <v>14340</v>
      </c>
      <c r="P7904" s="33" t="s">
        <v>42395</v>
      </c>
      <c r="Q7904" s="33" t="s">
        <v>29986</v>
      </c>
      <c r="R7904" s="39" t="s">
        <v>14341</v>
      </c>
      <c r="S7904" s="33" t="s">
        <v>22</v>
      </c>
      <c r="T7904" s="33" t="s">
        <v>21</v>
      </c>
      <c r="U7904" s="33" t="s">
        <v>26689</v>
      </c>
      <c r="AA7904" s="33" t="s">
        <v>42844</v>
      </c>
      <c r="AB7904" s="33">
        <v>530</v>
      </c>
      <c r="AC7904" s="103">
        <v>12970</v>
      </c>
    </row>
    <row r="7905" spans="1:29" ht="13" customHeight="1" x14ac:dyDescent="0.2">
      <c r="A7905" s="1" t="s">
        <v>14326</v>
      </c>
      <c r="B7905" s="91">
        <v>59</v>
      </c>
      <c r="C7905" s="33" t="s">
        <v>13</v>
      </c>
      <c r="D7905" s="1" t="s">
        <v>23</v>
      </c>
      <c r="F7905" s="94">
        <v>41442</v>
      </c>
      <c r="G7905" s="33" t="s">
        <v>14327</v>
      </c>
      <c r="H7905" s="33" t="s">
        <v>2443</v>
      </c>
      <c r="I7905" s="33" t="s">
        <v>34</v>
      </c>
      <c r="J7905" s="62" t="s">
        <v>14328</v>
      </c>
      <c r="K7905" s="33" t="s">
        <v>6243</v>
      </c>
      <c r="L7905" s="33" t="s">
        <v>36</v>
      </c>
      <c r="M7905" s="1" t="s">
        <v>46293</v>
      </c>
      <c r="N7905" s="33" t="s">
        <v>20</v>
      </c>
      <c r="O7905" s="33" t="s">
        <v>14329</v>
      </c>
      <c r="P7905" s="33" t="s">
        <v>22</v>
      </c>
      <c r="Q7905" s="33" t="s">
        <v>29986</v>
      </c>
      <c r="R7905" s="39" t="s">
        <v>14330</v>
      </c>
      <c r="S7905" s="33" t="s">
        <v>509</v>
      </c>
      <c r="T7905" s="33" t="s">
        <v>21</v>
      </c>
      <c r="U7905" s="33" t="s">
        <v>26503</v>
      </c>
      <c r="AA7905" s="33" t="s">
        <v>42843</v>
      </c>
      <c r="AB7905" s="33">
        <v>528</v>
      </c>
      <c r="AC7905" s="103">
        <v>12973</v>
      </c>
    </row>
    <row r="7906" spans="1:29" ht="13" customHeight="1" x14ac:dyDescent="0.2">
      <c r="A7906" s="1" t="s">
        <v>14331</v>
      </c>
      <c r="B7906" s="33">
        <v>45</v>
      </c>
      <c r="C7906" s="33" t="s">
        <v>13</v>
      </c>
      <c r="D7906" s="1" t="s">
        <v>23</v>
      </c>
      <c r="F7906" s="94">
        <v>41442</v>
      </c>
      <c r="G7906" s="33" t="s">
        <v>14332</v>
      </c>
      <c r="H7906" s="33" t="s">
        <v>398</v>
      </c>
      <c r="I7906" s="33" t="s">
        <v>399</v>
      </c>
      <c r="J7906" s="62" t="s">
        <v>14333</v>
      </c>
      <c r="K7906" s="33" t="s">
        <v>3104</v>
      </c>
      <c r="L7906" s="33" t="s">
        <v>402</v>
      </c>
      <c r="M7906" s="1" t="s">
        <v>45936</v>
      </c>
      <c r="N7906" s="33" t="s">
        <v>362</v>
      </c>
      <c r="O7906" s="33" t="s">
        <v>14334</v>
      </c>
      <c r="P7906" s="33" t="s">
        <v>45771</v>
      </c>
      <c r="Q7906" s="33" t="s">
        <v>29986</v>
      </c>
      <c r="R7906" s="39" t="s">
        <v>14335</v>
      </c>
      <c r="S7906" s="33" t="s">
        <v>509</v>
      </c>
      <c r="T7906" s="33" t="s">
        <v>28</v>
      </c>
      <c r="U7906" s="33" t="s">
        <v>26487</v>
      </c>
      <c r="AA7906" s="33" t="s">
        <v>42844</v>
      </c>
      <c r="AB7906" s="33">
        <v>531</v>
      </c>
      <c r="AC7906" s="103">
        <v>12971</v>
      </c>
    </row>
    <row r="7907" spans="1:29" ht="13" customHeight="1" x14ac:dyDescent="0.2">
      <c r="A7907" s="33" t="s">
        <v>14342</v>
      </c>
      <c r="B7907" s="33">
        <v>15</v>
      </c>
      <c r="C7907" s="33" t="s">
        <v>13</v>
      </c>
      <c r="D7907" s="33" t="s">
        <v>78</v>
      </c>
      <c r="E7907" s="33" t="s">
        <v>14343</v>
      </c>
      <c r="F7907" s="94">
        <v>41441</v>
      </c>
      <c r="G7907" s="33" t="s">
        <v>14344</v>
      </c>
      <c r="H7907" s="33" t="s">
        <v>80</v>
      </c>
      <c r="I7907" s="33" t="s">
        <v>37</v>
      </c>
      <c r="J7907" s="62" t="s">
        <v>14043</v>
      </c>
      <c r="K7907" s="33" t="s">
        <v>81</v>
      </c>
      <c r="L7907" s="33" t="s">
        <v>82</v>
      </c>
      <c r="M7907" s="1" t="s">
        <v>46250</v>
      </c>
      <c r="N7907" s="33" t="s">
        <v>20</v>
      </c>
      <c r="O7907" s="33" t="s">
        <v>14345</v>
      </c>
      <c r="P7907" s="33" t="s">
        <v>947</v>
      </c>
      <c r="Q7907" s="33" t="s">
        <v>29986</v>
      </c>
      <c r="R7907" s="39" t="s">
        <v>14346</v>
      </c>
      <c r="S7907" s="33" t="s">
        <v>93</v>
      </c>
      <c r="T7907" s="33" t="s">
        <v>21</v>
      </c>
      <c r="U7907" s="33" t="s">
        <v>26689</v>
      </c>
      <c r="AA7907" s="33" t="s">
        <v>42842</v>
      </c>
      <c r="AB7907" s="33">
        <v>520</v>
      </c>
      <c r="AC7907" s="103">
        <v>12961</v>
      </c>
    </row>
    <row r="7908" spans="1:29" ht="13" customHeight="1" x14ac:dyDescent="0.2">
      <c r="A7908" s="33" t="s">
        <v>14372</v>
      </c>
      <c r="B7908" s="91">
        <v>23</v>
      </c>
      <c r="C7908" s="33" t="s">
        <v>13</v>
      </c>
      <c r="D7908" s="33" t="s">
        <v>41</v>
      </c>
      <c r="E7908" s="33" t="s">
        <v>14373</v>
      </c>
      <c r="F7908" s="94">
        <v>41441</v>
      </c>
      <c r="G7908" s="33" t="s">
        <v>22192</v>
      </c>
      <c r="H7908" s="33" t="s">
        <v>9938</v>
      </c>
      <c r="I7908" s="33" t="s">
        <v>66</v>
      </c>
      <c r="J7908" s="62" t="s">
        <v>14244</v>
      </c>
      <c r="K7908" s="33" t="s">
        <v>2386</v>
      </c>
      <c r="L7908" s="33" t="s">
        <v>9940</v>
      </c>
      <c r="M7908" s="1" t="s">
        <v>47313</v>
      </c>
      <c r="N7908" s="33" t="s">
        <v>20</v>
      </c>
      <c r="O7908" s="33" t="s">
        <v>14374</v>
      </c>
      <c r="P7908" s="33" t="s">
        <v>22</v>
      </c>
      <c r="Q7908" s="33" t="s">
        <v>29986</v>
      </c>
      <c r="R7908" s="39" t="s">
        <v>14375</v>
      </c>
      <c r="S7908" s="33" t="s">
        <v>93</v>
      </c>
      <c r="T7908" s="33" t="s">
        <v>21</v>
      </c>
      <c r="U7908" s="33" t="s">
        <v>26689</v>
      </c>
      <c r="AA7908" s="33" t="s">
        <v>42842</v>
      </c>
      <c r="AB7908" s="33">
        <v>521</v>
      </c>
      <c r="AC7908" s="103">
        <v>12965</v>
      </c>
    </row>
    <row r="7909" spans="1:29" ht="13" customHeight="1" x14ac:dyDescent="0.2">
      <c r="A7909" s="33" t="s">
        <v>14347</v>
      </c>
      <c r="B7909" s="91">
        <v>24</v>
      </c>
      <c r="C7909" s="33" t="s">
        <v>13</v>
      </c>
      <c r="D7909" s="33" t="s">
        <v>78</v>
      </c>
      <c r="F7909" s="94">
        <v>41441</v>
      </c>
      <c r="G7909" s="33" t="s">
        <v>14348</v>
      </c>
      <c r="H7909" s="33" t="s">
        <v>80</v>
      </c>
      <c r="I7909" s="33" t="s">
        <v>37</v>
      </c>
      <c r="J7909" s="62" t="s">
        <v>14349</v>
      </c>
      <c r="K7909" s="33" t="s">
        <v>81</v>
      </c>
      <c r="L7909" s="33" t="s">
        <v>82</v>
      </c>
      <c r="M7909" s="1" t="s">
        <v>46250</v>
      </c>
      <c r="N7909" s="33" t="s">
        <v>20</v>
      </c>
      <c r="O7909" s="33" t="s">
        <v>14350</v>
      </c>
      <c r="P7909" s="33" t="s">
        <v>22</v>
      </c>
      <c r="Q7909" s="33" t="s">
        <v>29986</v>
      </c>
      <c r="R7909" s="39" t="s">
        <v>14351</v>
      </c>
      <c r="S7909" s="33" t="s">
        <v>93</v>
      </c>
      <c r="T7909" s="33" t="s">
        <v>21</v>
      </c>
      <c r="U7909" s="33" t="s">
        <v>26689</v>
      </c>
      <c r="AA7909" s="33" t="s">
        <v>42842</v>
      </c>
      <c r="AB7909" s="33">
        <v>518</v>
      </c>
      <c r="AC7909" s="103">
        <v>12966</v>
      </c>
    </row>
    <row r="7910" spans="1:29" ht="13" customHeight="1" x14ac:dyDescent="0.2">
      <c r="A7910" s="33" t="s">
        <v>14357</v>
      </c>
      <c r="B7910" s="91">
        <v>37</v>
      </c>
      <c r="C7910" s="33" t="s">
        <v>13</v>
      </c>
      <c r="D7910" s="33" t="s">
        <v>78</v>
      </c>
      <c r="E7910" s="33" t="s">
        <v>14358</v>
      </c>
      <c r="F7910" s="94">
        <v>41441</v>
      </c>
      <c r="G7910" s="33" t="s">
        <v>14359</v>
      </c>
      <c r="H7910" s="33" t="s">
        <v>14360</v>
      </c>
      <c r="I7910" s="33" t="s">
        <v>366</v>
      </c>
      <c r="J7910" s="62" t="s">
        <v>14361</v>
      </c>
      <c r="K7910" s="33" t="s">
        <v>1025</v>
      </c>
      <c r="L7910" s="33" t="s">
        <v>1068</v>
      </c>
      <c r="M7910" s="1" t="s">
        <v>48132</v>
      </c>
      <c r="N7910" s="33" t="s">
        <v>20</v>
      </c>
      <c r="O7910" s="33" t="s">
        <v>14362</v>
      </c>
      <c r="P7910" s="33" t="s">
        <v>504</v>
      </c>
      <c r="Q7910" s="33" t="s">
        <v>29986</v>
      </c>
      <c r="R7910" s="39" t="s">
        <v>14363</v>
      </c>
      <c r="S7910" s="33" t="s">
        <v>509</v>
      </c>
      <c r="T7910" s="33" t="s">
        <v>21</v>
      </c>
      <c r="U7910" s="33" t="s">
        <v>26682</v>
      </c>
      <c r="AA7910" s="33" t="s">
        <v>42844</v>
      </c>
      <c r="AB7910" s="33">
        <v>523</v>
      </c>
      <c r="AC7910" s="103">
        <v>12964</v>
      </c>
    </row>
    <row r="7911" spans="1:29" ht="13" customHeight="1" x14ac:dyDescent="0.2">
      <c r="A7911" s="33" t="s">
        <v>14364</v>
      </c>
      <c r="B7911" s="91">
        <v>48</v>
      </c>
      <c r="C7911" s="33" t="s">
        <v>13</v>
      </c>
      <c r="D7911" s="33" t="s">
        <v>78</v>
      </c>
      <c r="E7911" s="33" t="s">
        <v>14365</v>
      </c>
      <c r="F7911" s="94">
        <v>41441</v>
      </c>
      <c r="G7911" s="33" t="s">
        <v>14366</v>
      </c>
      <c r="H7911" s="33" t="s">
        <v>14367</v>
      </c>
      <c r="I7911" s="33" t="s">
        <v>25</v>
      </c>
      <c r="J7911" s="62" t="s">
        <v>14368</v>
      </c>
      <c r="K7911" s="33" t="s">
        <v>944</v>
      </c>
      <c r="L7911" s="33" t="s">
        <v>14369</v>
      </c>
      <c r="M7911" s="1" t="s">
        <v>48764</v>
      </c>
      <c r="N7911" s="33" t="s">
        <v>20</v>
      </c>
      <c r="O7911" s="33" t="s">
        <v>14370</v>
      </c>
      <c r="P7911" s="33" t="s">
        <v>22</v>
      </c>
      <c r="Q7911" s="33" t="s">
        <v>29986</v>
      </c>
      <c r="R7911" s="39" t="s">
        <v>14371</v>
      </c>
      <c r="S7911" s="33" t="s">
        <v>93</v>
      </c>
      <c r="T7911" s="33" t="s">
        <v>21</v>
      </c>
      <c r="U7911" s="33" t="s">
        <v>26689</v>
      </c>
      <c r="AA7911" s="33" t="s">
        <v>42844</v>
      </c>
      <c r="AB7911" s="33">
        <v>519</v>
      </c>
      <c r="AC7911" s="103">
        <v>12962</v>
      </c>
    </row>
    <row r="7912" spans="1:29" ht="13" customHeight="1" x14ac:dyDescent="0.2">
      <c r="A7912" s="1" t="s">
        <v>2989</v>
      </c>
      <c r="B7912" s="33">
        <v>53</v>
      </c>
      <c r="C7912" s="33" t="s">
        <v>13</v>
      </c>
      <c r="D7912" s="1" t="s">
        <v>23</v>
      </c>
      <c r="F7912" s="94">
        <v>41441</v>
      </c>
      <c r="G7912" s="33" t="s">
        <v>14376</v>
      </c>
      <c r="H7912" s="33" t="s">
        <v>1063</v>
      </c>
      <c r="I7912" s="33" t="s">
        <v>38</v>
      </c>
      <c r="J7912" s="62" t="s">
        <v>14377</v>
      </c>
      <c r="K7912" s="33" t="s">
        <v>555</v>
      </c>
      <c r="L7912" s="33" t="s">
        <v>1064</v>
      </c>
      <c r="M7912" s="1" t="s">
        <v>46726</v>
      </c>
      <c r="N7912" s="33" t="s">
        <v>20</v>
      </c>
      <c r="O7912" s="33" t="s">
        <v>14378</v>
      </c>
      <c r="P7912" s="33" t="s">
        <v>45771</v>
      </c>
      <c r="Q7912" s="33" t="s">
        <v>29986</v>
      </c>
      <c r="R7912" s="39" t="s">
        <v>14379</v>
      </c>
      <c r="S7912" s="33" t="s">
        <v>509</v>
      </c>
      <c r="T7912" s="33" t="s">
        <v>21</v>
      </c>
      <c r="U7912" s="33" t="s">
        <v>26682</v>
      </c>
      <c r="AA7912" s="33" t="s">
        <v>42844</v>
      </c>
      <c r="AB7912" s="33">
        <v>524</v>
      </c>
      <c r="AC7912" s="103">
        <v>12959</v>
      </c>
    </row>
    <row r="7913" spans="1:29" ht="13" customHeight="1" x14ac:dyDescent="0.2">
      <c r="A7913" s="33" t="s">
        <v>14389</v>
      </c>
      <c r="B7913" s="33">
        <v>54</v>
      </c>
      <c r="C7913" s="33" t="s">
        <v>13</v>
      </c>
      <c r="D7913" s="33" t="s">
        <v>30</v>
      </c>
      <c r="E7913" s="33" t="s">
        <v>14390</v>
      </c>
      <c r="F7913" s="94">
        <v>41441</v>
      </c>
      <c r="G7913" s="33" t="s">
        <v>22191</v>
      </c>
      <c r="H7913" s="33" t="s">
        <v>994</v>
      </c>
      <c r="I7913" s="33" t="s">
        <v>55</v>
      </c>
      <c r="J7913" s="62" t="s">
        <v>11644</v>
      </c>
      <c r="K7913" s="33" t="s">
        <v>995</v>
      </c>
      <c r="L7913" s="33" t="s">
        <v>4064</v>
      </c>
      <c r="M7913" s="1" t="s">
        <v>45989</v>
      </c>
      <c r="N7913" s="33" t="s">
        <v>20</v>
      </c>
      <c r="O7913" s="33" t="s">
        <v>14391</v>
      </c>
      <c r="P7913" s="33" t="s">
        <v>45771</v>
      </c>
      <c r="Q7913" s="33" t="s">
        <v>29986</v>
      </c>
      <c r="R7913" s="39" t="s">
        <v>14392</v>
      </c>
      <c r="S7913" s="33" t="s">
        <v>93</v>
      </c>
      <c r="T7913" s="33" t="s">
        <v>21</v>
      </c>
      <c r="U7913" s="33" t="s">
        <v>26488</v>
      </c>
      <c r="AA7913" s="33" t="s">
        <v>42842</v>
      </c>
      <c r="AB7913" s="33">
        <v>527</v>
      </c>
      <c r="AC7913" s="103">
        <v>12960</v>
      </c>
    </row>
    <row r="7914" spans="1:29" ht="13" customHeight="1" x14ac:dyDescent="0.2">
      <c r="A7914" s="1" t="s">
        <v>14380</v>
      </c>
      <c r="B7914" s="91">
        <v>60</v>
      </c>
      <c r="C7914" s="33" t="s">
        <v>13</v>
      </c>
      <c r="D7914" s="1" t="s">
        <v>23</v>
      </c>
      <c r="F7914" s="94">
        <v>41441</v>
      </c>
      <c r="G7914" s="33" t="s">
        <v>14381</v>
      </c>
      <c r="H7914" s="33" t="s">
        <v>992</v>
      </c>
      <c r="I7914" s="33" t="s">
        <v>197</v>
      </c>
      <c r="J7914" s="62" t="s">
        <v>14382</v>
      </c>
      <c r="K7914" s="33" t="s">
        <v>2050</v>
      </c>
      <c r="L7914" s="33" t="s">
        <v>4959</v>
      </c>
      <c r="M7914" s="1" t="s">
        <v>48339</v>
      </c>
      <c r="N7914" s="33" t="s">
        <v>20</v>
      </c>
      <c r="O7914" s="33" t="s">
        <v>14383</v>
      </c>
      <c r="P7914" s="33" t="s">
        <v>22</v>
      </c>
      <c r="Q7914" s="33" t="s">
        <v>29986</v>
      </c>
      <c r="R7914" s="39" t="s">
        <v>14384</v>
      </c>
      <c r="S7914" s="33" t="s">
        <v>93</v>
      </c>
      <c r="T7914" s="33" t="s">
        <v>21</v>
      </c>
      <c r="U7914" s="33" t="s">
        <v>26689</v>
      </c>
      <c r="AA7914" s="33" t="s">
        <v>42843</v>
      </c>
      <c r="AB7914" s="33">
        <v>522</v>
      </c>
      <c r="AC7914" s="103">
        <v>12963</v>
      </c>
    </row>
    <row r="7915" spans="1:29" ht="13" customHeight="1" x14ac:dyDescent="0.2">
      <c r="A7915" s="33" t="s">
        <v>14385</v>
      </c>
      <c r="B7915" s="33">
        <v>33</v>
      </c>
      <c r="C7915" s="33" t="s">
        <v>13</v>
      </c>
      <c r="D7915" s="33" t="s">
        <v>30</v>
      </c>
      <c r="E7915" s="33" t="s">
        <v>14386</v>
      </c>
      <c r="F7915" s="94">
        <v>41441</v>
      </c>
      <c r="G7915" s="33" t="s">
        <v>22190</v>
      </c>
      <c r="H7915" s="33" t="s">
        <v>628</v>
      </c>
      <c r="I7915" s="33" t="s">
        <v>38</v>
      </c>
      <c r="J7915" s="62" t="s">
        <v>3180</v>
      </c>
      <c r="K7915" s="33" t="s">
        <v>629</v>
      </c>
      <c r="L7915" s="33" t="s">
        <v>690</v>
      </c>
      <c r="M7915" s="1" t="s">
        <v>45952</v>
      </c>
      <c r="N7915" s="33" t="s">
        <v>20</v>
      </c>
      <c r="O7915" s="33" t="s">
        <v>14387</v>
      </c>
      <c r="P7915" s="33" t="s">
        <v>947</v>
      </c>
      <c r="Q7915" s="33" t="s">
        <v>29986</v>
      </c>
      <c r="R7915" s="39" t="s">
        <v>14388</v>
      </c>
      <c r="S7915" s="33" t="s">
        <v>93</v>
      </c>
      <c r="T7915" s="33" t="s">
        <v>28</v>
      </c>
      <c r="U7915" s="33" t="s">
        <v>26487</v>
      </c>
      <c r="AA7915" s="33" t="s">
        <v>42844</v>
      </c>
      <c r="AB7915" s="33">
        <v>526</v>
      </c>
      <c r="AC7915" s="103">
        <v>12958</v>
      </c>
    </row>
    <row r="7916" spans="1:29" ht="13" customHeight="1" x14ac:dyDescent="0.2">
      <c r="A7916" s="33" t="s">
        <v>14352</v>
      </c>
      <c r="B7916" s="91">
        <v>48</v>
      </c>
      <c r="C7916" s="33" t="s">
        <v>13</v>
      </c>
      <c r="D7916" s="33" t="s">
        <v>78</v>
      </c>
      <c r="E7916" s="33" t="s">
        <v>14353</v>
      </c>
      <c r="F7916" s="94">
        <v>41441</v>
      </c>
      <c r="G7916" s="33" t="s">
        <v>14354</v>
      </c>
      <c r="H7916" s="33" t="s">
        <v>195</v>
      </c>
      <c r="I7916" s="33" t="s">
        <v>55</v>
      </c>
      <c r="J7916" s="62" t="s">
        <v>10273</v>
      </c>
      <c r="K7916" s="33" t="s">
        <v>147</v>
      </c>
      <c r="L7916" s="33" t="s">
        <v>148</v>
      </c>
      <c r="M7916" s="1" t="s">
        <v>46168</v>
      </c>
      <c r="N7916" s="33" t="s">
        <v>20</v>
      </c>
      <c r="O7916" s="33" t="s">
        <v>14355</v>
      </c>
      <c r="P7916" s="33" t="s">
        <v>22</v>
      </c>
      <c r="Q7916" s="33" t="s">
        <v>29986</v>
      </c>
      <c r="R7916" s="39" t="s">
        <v>14356</v>
      </c>
      <c r="S7916" s="33" t="s">
        <v>93</v>
      </c>
      <c r="T7916" s="33" t="s">
        <v>28</v>
      </c>
      <c r="U7916" s="33" t="s">
        <v>26487</v>
      </c>
      <c r="AA7916" s="33" t="s">
        <v>42844</v>
      </c>
      <c r="AB7916" s="33">
        <v>525</v>
      </c>
      <c r="AC7916" s="103">
        <v>12967</v>
      </c>
    </row>
    <row r="7917" spans="1:29" ht="13" customHeight="1" x14ac:dyDescent="0.2">
      <c r="A7917" s="33" t="s">
        <v>14400</v>
      </c>
      <c r="B7917" s="91">
        <v>25</v>
      </c>
      <c r="C7917" s="33" t="s">
        <v>13</v>
      </c>
      <c r="D7917" s="33" t="s">
        <v>41</v>
      </c>
      <c r="F7917" s="94">
        <v>41440</v>
      </c>
      <c r="G7917" s="33" t="s">
        <v>14401</v>
      </c>
      <c r="H7917" s="33" t="s">
        <v>1518</v>
      </c>
      <c r="I7917" s="33" t="s">
        <v>429</v>
      </c>
      <c r="J7917" s="62" t="s">
        <v>14402</v>
      </c>
      <c r="K7917" s="33" t="s">
        <v>879</v>
      </c>
      <c r="L7917" s="33" t="s">
        <v>2092</v>
      </c>
      <c r="M7917" s="1" t="s">
        <v>46320</v>
      </c>
      <c r="N7917" s="33" t="s">
        <v>20</v>
      </c>
      <c r="O7917" s="33" t="s">
        <v>14403</v>
      </c>
      <c r="P7917" s="33" t="s">
        <v>42395</v>
      </c>
      <c r="Q7917" s="33" t="s">
        <v>29986</v>
      </c>
      <c r="R7917" s="39" t="s">
        <v>14404</v>
      </c>
      <c r="S7917" s="33" t="s">
        <v>93</v>
      </c>
      <c r="T7917" s="33" t="s">
        <v>21</v>
      </c>
      <c r="U7917" s="33" t="s">
        <v>26689</v>
      </c>
      <c r="AA7917" s="33" t="s">
        <v>42842</v>
      </c>
      <c r="AB7917" s="33">
        <v>515</v>
      </c>
      <c r="AC7917" s="103">
        <v>12949</v>
      </c>
    </row>
    <row r="7918" spans="1:29" ht="13" customHeight="1" x14ac:dyDescent="0.2">
      <c r="A7918" s="33" t="s">
        <v>14393</v>
      </c>
      <c r="B7918" s="91">
        <v>33</v>
      </c>
      <c r="C7918" s="33" t="s">
        <v>13</v>
      </c>
      <c r="D7918" s="33" t="s">
        <v>78</v>
      </c>
      <c r="E7918" s="33" t="s">
        <v>14394</v>
      </c>
      <c r="F7918" s="94">
        <v>41440</v>
      </c>
      <c r="G7918" s="33" t="s">
        <v>14395</v>
      </c>
      <c r="H7918" s="33" t="s">
        <v>10301</v>
      </c>
      <c r="I7918" s="33" t="s">
        <v>55</v>
      </c>
      <c r="J7918" s="62" t="s">
        <v>14396</v>
      </c>
      <c r="K7918" s="33" t="s">
        <v>961</v>
      </c>
      <c r="L7918" s="33" t="s">
        <v>14397</v>
      </c>
      <c r="M7918" s="1" t="s">
        <v>47698</v>
      </c>
      <c r="N7918" s="33" t="s">
        <v>20</v>
      </c>
      <c r="O7918" s="33" t="s">
        <v>14398</v>
      </c>
      <c r="P7918" s="33" t="s">
        <v>22</v>
      </c>
      <c r="Q7918" s="33" t="s">
        <v>29986</v>
      </c>
      <c r="R7918" s="39" t="s">
        <v>14399</v>
      </c>
      <c r="S7918" s="33" t="s">
        <v>93</v>
      </c>
      <c r="T7918" s="33" t="s">
        <v>21</v>
      </c>
      <c r="U7918" s="33" t="s">
        <v>26689</v>
      </c>
      <c r="AA7918" s="33" t="s">
        <v>42844</v>
      </c>
      <c r="AB7918" s="33">
        <v>514</v>
      </c>
      <c r="AC7918" s="103">
        <v>12951</v>
      </c>
    </row>
    <row r="7919" spans="1:29" ht="13" customHeight="1" x14ac:dyDescent="0.2">
      <c r="A7919" s="33" t="s">
        <v>14408</v>
      </c>
      <c r="B7919" s="91">
        <v>61</v>
      </c>
      <c r="C7919" s="33" t="s">
        <v>13</v>
      </c>
      <c r="D7919" s="33" t="s">
        <v>30</v>
      </c>
      <c r="E7919" s="33" t="s">
        <v>14409</v>
      </c>
      <c r="F7919" s="94">
        <v>41440</v>
      </c>
      <c r="G7919" s="33" t="s">
        <v>14410</v>
      </c>
      <c r="H7919" s="33" t="s">
        <v>14411</v>
      </c>
      <c r="I7919" s="33" t="s">
        <v>191</v>
      </c>
      <c r="J7919" s="62" t="s">
        <v>14412</v>
      </c>
      <c r="K7919" s="33" t="s">
        <v>1333</v>
      </c>
      <c r="L7919" s="33" t="s">
        <v>14413</v>
      </c>
      <c r="M7919" s="1" t="s">
        <v>48765</v>
      </c>
      <c r="N7919" s="33" t="s">
        <v>20</v>
      </c>
      <c r="O7919" s="33" t="s">
        <v>14414</v>
      </c>
      <c r="P7919" s="33" t="s">
        <v>504</v>
      </c>
      <c r="Q7919" s="33" t="s">
        <v>29986</v>
      </c>
      <c r="R7919" s="39" t="s">
        <v>14415</v>
      </c>
      <c r="S7919" s="33" t="s">
        <v>93</v>
      </c>
      <c r="T7919" s="33" t="s">
        <v>21</v>
      </c>
      <c r="U7919" s="33" t="s">
        <v>26689</v>
      </c>
      <c r="AA7919" s="33" t="s">
        <v>42844</v>
      </c>
      <c r="AB7919" s="33">
        <v>516</v>
      </c>
      <c r="AC7919" s="103">
        <v>12952</v>
      </c>
    </row>
    <row r="7920" spans="1:29" ht="13" customHeight="1" x14ac:dyDescent="0.2">
      <c r="A7920" s="1" t="s">
        <v>2989</v>
      </c>
      <c r="B7920" s="91">
        <v>38</v>
      </c>
      <c r="C7920" s="33" t="s">
        <v>13</v>
      </c>
      <c r="D7920" s="1" t="s">
        <v>23</v>
      </c>
      <c r="F7920" s="94">
        <v>41440</v>
      </c>
      <c r="G7920" s="33" t="s">
        <v>14405</v>
      </c>
      <c r="H7920" s="33" t="s">
        <v>195</v>
      </c>
      <c r="I7920" s="33" t="s">
        <v>55</v>
      </c>
      <c r="J7920" s="62" t="s">
        <v>8217</v>
      </c>
      <c r="K7920" s="33" t="s">
        <v>147</v>
      </c>
      <c r="L7920" s="33" t="s">
        <v>148</v>
      </c>
      <c r="M7920" s="1" t="s">
        <v>46168</v>
      </c>
      <c r="N7920" s="33" t="s">
        <v>20</v>
      </c>
      <c r="O7920" s="33" t="s">
        <v>14406</v>
      </c>
      <c r="P7920" s="33" t="s">
        <v>22</v>
      </c>
      <c r="Q7920" s="33" t="s">
        <v>29986</v>
      </c>
      <c r="R7920" s="39" t="s">
        <v>14407</v>
      </c>
      <c r="S7920" s="33" t="s">
        <v>93</v>
      </c>
      <c r="T7920" s="33" t="s">
        <v>28</v>
      </c>
      <c r="U7920" s="33" t="s">
        <v>26487</v>
      </c>
      <c r="AA7920" s="33" t="s">
        <v>42844</v>
      </c>
      <c r="AB7920" s="33">
        <v>517</v>
      </c>
      <c r="AC7920" s="103">
        <v>12953</v>
      </c>
    </row>
    <row r="7921" spans="1:29" ht="13" customHeight="1" x14ac:dyDescent="0.2">
      <c r="A7921" s="33" t="s">
        <v>14416</v>
      </c>
      <c r="B7921" s="33">
        <v>32</v>
      </c>
      <c r="C7921" s="33" t="s">
        <v>13</v>
      </c>
      <c r="D7921" s="33" t="s">
        <v>78</v>
      </c>
      <c r="E7921" s="33" t="s">
        <v>14417</v>
      </c>
      <c r="F7921" s="94">
        <v>41439</v>
      </c>
      <c r="G7921" s="33" t="s">
        <v>14418</v>
      </c>
      <c r="H7921" s="33" t="s">
        <v>14419</v>
      </c>
      <c r="I7921" s="33" t="s">
        <v>38</v>
      </c>
      <c r="J7921" s="62" t="s">
        <v>14420</v>
      </c>
      <c r="K7921" s="33" t="s">
        <v>555</v>
      </c>
      <c r="L7921" s="33" t="s">
        <v>229</v>
      </c>
      <c r="M7921" s="1" t="s">
        <v>46020</v>
      </c>
      <c r="N7921" s="33" t="s">
        <v>20</v>
      </c>
      <c r="O7921" s="33" t="s">
        <v>36756</v>
      </c>
      <c r="P7921" s="33" t="s">
        <v>504</v>
      </c>
      <c r="Q7921" s="33" t="s">
        <v>29986</v>
      </c>
      <c r="R7921" s="39" t="s">
        <v>14421</v>
      </c>
      <c r="S7921" s="33" t="s">
        <v>509</v>
      </c>
      <c r="T7921" s="33" t="s">
        <v>21</v>
      </c>
      <c r="U7921" s="33" t="s">
        <v>26689</v>
      </c>
      <c r="AA7921" s="33" t="s">
        <v>42844</v>
      </c>
      <c r="AB7921" s="33">
        <v>512</v>
      </c>
      <c r="AC7921" s="103">
        <v>12946</v>
      </c>
    </row>
    <row r="7922" spans="1:29" ht="13" customHeight="1" x14ac:dyDescent="0.2">
      <c r="A7922" s="33" t="s">
        <v>14422</v>
      </c>
      <c r="B7922" s="91">
        <v>41</v>
      </c>
      <c r="C7922" s="33" t="s">
        <v>13</v>
      </c>
      <c r="D7922" s="33" t="s">
        <v>30</v>
      </c>
      <c r="E7922" s="33" t="s">
        <v>14423</v>
      </c>
      <c r="F7922" s="94">
        <v>41439</v>
      </c>
      <c r="G7922" s="33" t="s">
        <v>14424</v>
      </c>
      <c r="H7922" s="33" t="s">
        <v>14425</v>
      </c>
      <c r="I7922" s="33" t="s">
        <v>39</v>
      </c>
      <c r="J7922" s="62" t="s">
        <v>14426</v>
      </c>
      <c r="K7922" s="33" t="s">
        <v>3047</v>
      </c>
      <c r="L7922" s="33" t="s">
        <v>14789</v>
      </c>
      <c r="M7922" s="1" t="s">
        <v>47554</v>
      </c>
      <c r="N7922" s="33" t="s">
        <v>20</v>
      </c>
      <c r="O7922" s="33" t="s">
        <v>14427</v>
      </c>
      <c r="P7922" s="33" t="s">
        <v>504</v>
      </c>
      <c r="Q7922" s="33" t="s">
        <v>29986</v>
      </c>
      <c r="R7922" s="39" t="s">
        <v>14428</v>
      </c>
      <c r="S7922" s="33" t="s">
        <v>509</v>
      </c>
      <c r="T7922" s="33" t="s">
        <v>45897</v>
      </c>
      <c r="U7922" s="33" t="s">
        <v>49804</v>
      </c>
      <c r="AA7922" s="33" t="s">
        <v>42844</v>
      </c>
      <c r="AB7922" s="33">
        <v>513</v>
      </c>
      <c r="AC7922" s="103">
        <v>12947</v>
      </c>
    </row>
    <row r="7923" spans="1:29" ht="13" customHeight="1" x14ac:dyDescent="0.2">
      <c r="A7923" s="33" t="s">
        <v>14439</v>
      </c>
      <c r="B7923" s="91">
        <v>39</v>
      </c>
      <c r="C7923" s="33" t="s">
        <v>13</v>
      </c>
      <c r="D7923" s="33" t="s">
        <v>30</v>
      </c>
      <c r="E7923" s="33" t="s">
        <v>14440</v>
      </c>
      <c r="F7923" s="94">
        <v>41438</v>
      </c>
      <c r="G7923" s="33" t="s">
        <v>14441</v>
      </c>
      <c r="H7923" s="33" t="s">
        <v>14442</v>
      </c>
      <c r="I7923" s="33" t="s">
        <v>406</v>
      </c>
      <c r="J7923" s="62" t="s">
        <v>14443</v>
      </c>
      <c r="K7923" s="33" t="s">
        <v>14444</v>
      </c>
      <c r="L7923" s="33" t="s">
        <v>14445</v>
      </c>
      <c r="M7923" s="1" t="s">
        <v>46966</v>
      </c>
      <c r="N7923" s="33" t="s">
        <v>20</v>
      </c>
      <c r="O7923" s="33" t="s">
        <v>14446</v>
      </c>
      <c r="P7923" s="33" t="s">
        <v>504</v>
      </c>
      <c r="Q7923" s="33" t="s">
        <v>29986</v>
      </c>
      <c r="R7923" s="39" t="s">
        <v>14447</v>
      </c>
      <c r="S7923" s="33" t="s">
        <v>93</v>
      </c>
      <c r="T7923" s="33" t="s">
        <v>21</v>
      </c>
      <c r="U7923" s="33" t="s">
        <v>26689</v>
      </c>
      <c r="AA7923" s="33" t="s">
        <v>42843</v>
      </c>
      <c r="AB7923" s="33">
        <v>509</v>
      </c>
      <c r="AC7923" s="103">
        <v>12944</v>
      </c>
    </row>
    <row r="7924" spans="1:29" ht="13" customHeight="1" x14ac:dyDescent="0.2">
      <c r="A7924" s="1" t="s">
        <v>14429</v>
      </c>
      <c r="B7924" s="33">
        <v>17</v>
      </c>
      <c r="C7924" s="33" t="s">
        <v>13</v>
      </c>
      <c r="D7924" s="1" t="s">
        <v>23</v>
      </c>
      <c r="F7924" s="94">
        <v>41438</v>
      </c>
      <c r="G7924" s="33" t="s">
        <v>14430</v>
      </c>
      <c r="H7924" s="33" t="s">
        <v>2003</v>
      </c>
      <c r="I7924" s="33" t="s">
        <v>87</v>
      </c>
      <c r="J7924" s="62" t="s">
        <v>6209</v>
      </c>
      <c r="K7924" s="33" t="s">
        <v>2005</v>
      </c>
      <c r="L7924" s="33" t="s">
        <v>2006</v>
      </c>
      <c r="M7924" s="1" t="s">
        <v>46673</v>
      </c>
      <c r="N7924" s="33" t="s">
        <v>2896</v>
      </c>
      <c r="O7924" s="33" t="s">
        <v>14431</v>
      </c>
      <c r="P7924" s="33" t="s">
        <v>45771</v>
      </c>
      <c r="Q7924" s="33" t="s">
        <v>29986</v>
      </c>
      <c r="R7924" s="39" t="s">
        <v>14432</v>
      </c>
      <c r="S7924" s="33" t="s">
        <v>901</v>
      </c>
      <c r="T7924" s="33" t="s">
        <v>45897</v>
      </c>
      <c r="U7924" s="33" t="s">
        <v>49804</v>
      </c>
      <c r="AA7924" s="33" t="s">
        <v>42842</v>
      </c>
      <c r="AB7924" s="33">
        <v>511</v>
      </c>
      <c r="AC7924" s="103">
        <v>12943</v>
      </c>
    </row>
    <row r="7925" spans="1:29" ht="13" customHeight="1" x14ac:dyDescent="0.2">
      <c r="A7925" s="33" t="s">
        <v>14433</v>
      </c>
      <c r="B7925" s="33">
        <v>34</v>
      </c>
      <c r="C7925" s="33" t="s">
        <v>13</v>
      </c>
      <c r="D7925" s="33" t="s">
        <v>30</v>
      </c>
      <c r="E7925" s="33" t="s">
        <v>14434</v>
      </c>
      <c r="F7925" s="94">
        <v>41438</v>
      </c>
      <c r="G7925" s="33" t="s">
        <v>14435</v>
      </c>
      <c r="H7925" s="33" t="s">
        <v>779</v>
      </c>
      <c r="I7925" s="33" t="s">
        <v>281</v>
      </c>
      <c r="J7925" s="62" t="s">
        <v>14436</v>
      </c>
      <c r="K7925" s="33" t="s">
        <v>779</v>
      </c>
      <c r="L7925" s="33" t="s">
        <v>34245</v>
      </c>
      <c r="M7925" s="1" t="s">
        <v>46303</v>
      </c>
      <c r="N7925" s="33" t="s">
        <v>11627</v>
      </c>
      <c r="O7925" s="33" t="s">
        <v>14437</v>
      </c>
      <c r="P7925" s="33" t="s">
        <v>504</v>
      </c>
      <c r="Q7925" s="33" t="s">
        <v>29986</v>
      </c>
      <c r="R7925" s="39" t="s">
        <v>14438</v>
      </c>
      <c r="S7925" s="33" t="s">
        <v>93</v>
      </c>
      <c r="T7925" s="33" t="s">
        <v>45897</v>
      </c>
      <c r="U7925" s="33" t="s">
        <v>49804</v>
      </c>
      <c r="AA7925" s="33" t="s">
        <v>42844</v>
      </c>
      <c r="AB7925" s="33">
        <v>510</v>
      </c>
      <c r="AC7925" s="103">
        <v>12945</v>
      </c>
    </row>
    <row r="7926" spans="1:29" ht="13" customHeight="1" x14ac:dyDescent="0.2">
      <c r="A7926" s="33" t="s">
        <v>14455</v>
      </c>
      <c r="B7926" s="91">
        <v>26</v>
      </c>
      <c r="C7926" s="33" t="s">
        <v>13</v>
      </c>
      <c r="D7926" s="33" t="s">
        <v>30</v>
      </c>
      <c r="E7926" s="33" t="s">
        <v>14456</v>
      </c>
      <c r="F7926" s="94">
        <v>41437</v>
      </c>
      <c r="G7926" s="33" t="s">
        <v>14457</v>
      </c>
      <c r="H7926" s="33" t="s">
        <v>14458</v>
      </c>
      <c r="I7926" s="33" t="s">
        <v>732</v>
      </c>
      <c r="J7926" s="62" t="s">
        <v>14459</v>
      </c>
      <c r="K7926" s="33" t="s">
        <v>14460</v>
      </c>
      <c r="L7926" s="33" t="s">
        <v>14461</v>
      </c>
      <c r="M7926" s="1" t="s">
        <v>46930</v>
      </c>
      <c r="N7926" s="33" t="s">
        <v>20</v>
      </c>
      <c r="O7926" s="33" t="s">
        <v>36757</v>
      </c>
      <c r="P7926" s="33" t="s">
        <v>504</v>
      </c>
      <c r="Q7926" s="33" t="s">
        <v>29986</v>
      </c>
      <c r="R7926" s="39" t="s">
        <v>14462</v>
      </c>
      <c r="S7926" s="33" t="s">
        <v>93</v>
      </c>
      <c r="T7926" s="33" t="s">
        <v>21</v>
      </c>
      <c r="U7926" s="33" t="s">
        <v>26689</v>
      </c>
      <c r="AA7926" s="33" t="s">
        <v>42843</v>
      </c>
      <c r="AB7926" s="33">
        <v>508</v>
      </c>
      <c r="AC7926" s="103">
        <v>12941</v>
      </c>
    </row>
    <row r="7927" spans="1:29" ht="13" customHeight="1" x14ac:dyDescent="0.2">
      <c r="A7927" s="1" t="s">
        <v>14448</v>
      </c>
      <c r="B7927" s="33">
        <v>54</v>
      </c>
      <c r="C7927" s="33" t="s">
        <v>13</v>
      </c>
      <c r="D7927" s="1" t="s">
        <v>23</v>
      </c>
      <c r="F7927" s="94">
        <v>41437</v>
      </c>
      <c r="G7927" s="33" t="s">
        <v>22193</v>
      </c>
      <c r="H7927" s="33" t="s">
        <v>995</v>
      </c>
      <c r="I7927" s="33" t="s">
        <v>38</v>
      </c>
      <c r="J7927" s="62" t="s">
        <v>14449</v>
      </c>
      <c r="K7927" s="33" t="s">
        <v>995</v>
      </c>
      <c r="L7927" s="33" t="s">
        <v>14450</v>
      </c>
      <c r="M7927" s="1" t="s">
        <v>46363</v>
      </c>
      <c r="N7927" s="33" t="s">
        <v>20</v>
      </c>
      <c r="O7927" s="33" t="s">
        <v>14451</v>
      </c>
      <c r="P7927" s="33" t="s">
        <v>504</v>
      </c>
      <c r="Q7927" s="33" t="s">
        <v>29986</v>
      </c>
      <c r="R7927" s="39" t="s">
        <v>14452</v>
      </c>
      <c r="S7927" s="33" t="s">
        <v>93</v>
      </c>
      <c r="T7927" s="33" t="s">
        <v>21</v>
      </c>
      <c r="U7927" s="33" t="s">
        <v>26524</v>
      </c>
      <c r="AA7927" s="33" t="s">
        <v>42844</v>
      </c>
      <c r="AB7927" s="33">
        <v>507</v>
      </c>
      <c r="AC7927" s="103">
        <v>12939</v>
      </c>
    </row>
    <row r="7928" spans="1:29" ht="13" customHeight="1" x14ac:dyDescent="0.2">
      <c r="A7928" s="33" t="s">
        <v>14472</v>
      </c>
      <c r="B7928" s="33">
        <v>26</v>
      </c>
      <c r="C7928" s="33" t="s">
        <v>13</v>
      </c>
      <c r="D7928" s="33" t="s">
        <v>30</v>
      </c>
      <c r="E7928" s="33" t="s">
        <v>14473</v>
      </c>
      <c r="F7928" s="94">
        <v>41436</v>
      </c>
      <c r="G7928" s="33" t="s">
        <v>14474</v>
      </c>
      <c r="H7928" s="33" t="s">
        <v>14475</v>
      </c>
      <c r="I7928" s="33" t="s">
        <v>121</v>
      </c>
      <c r="J7928" s="62" t="s">
        <v>14476</v>
      </c>
      <c r="K7928" s="33" t="s">
        <v>658</v>
      </c>
      <c r="L7928" s="33" t="s">
        <v>14477</v>
      </c>
      <c r="M7928" s="1" t="s">
        <v>48766</v>
      </c>
      <c r="N7928" s="33" t="s">
        <v>20</v>
      </c>
      <c r="O7928" s="33" t="s">
        <v>14478</v>
      </c>
      <c r="P7928" s="33" t="s">
        <v>504</v>
      </c>
      <c r="Q7928" s="33" t="s">
        <v>29986</v>
      </c>
      <c r="R7928" s="39" t="s">
        <v>14479</v>
      </c>
      <c r="S7928" s="33" t="s">
        <v>93</v>
      </c>
      <c r="T7928" s="33" t="s">
        <v>21</v>
      </c>
      <c r="U7928" s="33" t="s">
        <v>26689</v>
      </c>
      <c r="AA7928" s="33" t="s">
        <v>42844</v>
      </c>
      <c r="AB7928" s="33">
        <v>505</v>
      </c>
      <c r="AC7928" s="103">
        <v>12934</v>
      </c>
    </row>
    <row r="7929" spans="1:29" ht="13" customHeight="1" x14ac:dyDescent="0.2">
      <c r="A7929" s="33" t="s">
        <v>14463</v>
      </c>
      <c r="B7929" s="91">
        <v>23</v>
      </c>
      <c r="C7929" s="33" t="s">
        <v>13</v>
      </c>
      <c r="D7929" s="33" t="s">
        <v>78</v>
      </c>
      <c r="E7929" s="33" t="s">
        <v>14464</v>
      </c>
      <c r="F7929" s="94">
        <v>41436</v>
      </c>
      <c r="G7929" s="33" t="s">
        <v>14465</v>
      </c>
      <c r="H7929" s="33" t="s">
        <v>14466</v>
      </c>
      <c r="I7929" s="33" t="s">
        <v>406</v>
      </c>
      <c r="J7929" s="62" t="s">
        <v>14467</v>
      </c>
      <c r="K7929" s="33" t="s">
        <v>14468</v>
      </c>
      <c r="L7929" s="33" t="s">
        <v>14469</v>
      </c>
      <c r="M7929" s="1" t="s">
        <v>46368</v>
      </c>
      <c r="N7929" s="33" t="s">
        <v>20</v>
      </c>
      <c r="O7929" s="33" t="s">
        <v>14470</v>
      </c>
      <c r="P7929" s="33" t="s">
        <v>504</v>
      </c>
      <c r="Q7929" s="33" t="s">
        <v>29986</v>
      </c>
      <c r="R7929" s="39" t="s">
        <v>14471</v>
      </c>
      <c r="S7929" s="33" t="s">
        <v>93</v>
      </c>
      <c r="T7929" s="33" t="s">
        <v>350</v>
      </c>
      <c r="U7929" s="33" t="s">
        <v>26775</v>
      </c>
      <c r="AA7929" s="33" t="s">
        <v>42844</v>
      </c>
      <c r="AB7929" s="33">
        <v>506</v>
      </c>
      <c r="AC7929" s="103">
        <v>12935</v>
      </c>
    </row>
    <row r="7930" spans="1:29" ht="13" customHeight="1" x14ac:dyDescent="0.2">
      <c r="A7930" s="33" t="s">
        <v>14480</v>
      </c>
      <c r="B7930" s="91">
        <v>24</v>
      </c>
      <c r="C7930" s="33" t="s">
        <v>13</v>
      </c>
      <c r="D7930" s="33" t="s">
        <v>78</v>
      </c>
      <c r="E7930" s="33" t="s">
        <v>14481</v>
      </c>
      <c r="F7930" s="94">
        <v>41435</v>
      </c>
      <c r="G7930" s="33" t="s">
        <v>14482</v>
      </c>
      <c r="H7930" s="33" t="s">
        <v>994</v>
      </c>
      <c r="I7930" s="33" t="s">
        <v>55</v>
      </c>
      <c r="J7930" s="62" t="s">
        <v>7076</v>
      </c>
      <c r="K7930" s="33" t="s">
        <v>995</v>
      </c>
      <c r="L7930" s="33" t="s">
        <v>996</v>
      </c>
      <c r="M7930" s="1" t="s">
        <v>46233</v>
      </c>
      <c r="N7930" s="33" t="s">
        <v>20</v>
      </c>
      <c r="O7930" s="33" t="s">
        <v>14483</v>
      </c>
      <c r="P7930" s="33" t="s">
        <v>22</v>
      </c>
      <c r="Q7930" s="33" t="s">
        <v>29986</v>
      </c>
      <c r="R7930" s="39" t="s">
        <v>14484</v>
      </c>
      <c r="S7930" s="33" t="s">
        <v>93</v>
      </c>
      <c r="T7930" s="33" t="s">
        <v>21</v>
      </c>
      <c r="U7930" s="33" t="s">
        <v>26689</v>
      </c>
      <c r="AA7930" s="33" t="s">
        <v>42842</v>
      </c>
      <c r="AB7930" s="33">
        <v>503</v>
      </c>
      <c r="AC7930" s="103">
        <v>12931</v>
      </c>
    </row>
    <row r="7931" spans="1:29" ht="13" customHeight="1" x14ac:dyDescent="0.2">
      <c r="A7931" s="33" t="s">
        <v>14489</v>
      </c>
      <c r="B7931" s="91">
        <v>34</v>
      </c>
      <c r="C7931" s="33" t="s">
        <v>13</v>
      </c>
      <c r="D7931" s="33" t="s">
        <v>30</v>
      </c>
      <c r="E7931" s="33" t="s">
        <v>14490</v>
      </c>
      <c r="F7931" s="94">
        <v>41435</v>
      </c>
      <c r="G7931" s="33" t="s">
        <v>14491</v>
      </c>
      <c r="H7931" s="33" t="s">
        <v>14492</v>
      </c>
      <c r="I7931" s="33" t="s">
        <v>159</v>
      </c>
      <c r="J7931" s="62" t="s">
        <v>14493</v>
      </c>
      <c r="K7931" s="33" t="s">
        <v>10078</v>
      </c>
      <c r="L7931" s="33" t="s">
        <v>14494</v>
      </c>
      <c r="M7931" s="1" t="s">
        <v>48767</v>
      </c>
      <c r="N7931" s="33" t="s">
        <v>20</v>
      </c>
      <c r="O7931" s="33" t="s">
        <v>14495</v>
      </c>
      <c r="P7931" s="33" t="s">
        <v>22</v>
      </c>
      <c r="Q7931" s="33" t="s">
        <v>29986</v>
      </c>
      <c r="R7931" s="39" t="s">
        <v>14496</v>
      </c>
      <c r="S7931" s="33" t="s">
        <v>93</v>
      </c>
      <c r="T7931" s="33" t="s">
        <v>21</v>
      </c>
      <c r="U7931" s="33" t="s">
        <v>26928</v>
      </c>
      <c r="AA7931" s="33" t="s">
        <v>42843</v>
      </c>
      <c r="AB7931" s="33">
        <v>502</v>
      </c>
      <c r="AC7931" s="103">
        <v>12930</v>
      </c>
    </row>
    <row r="7932" spans="1:29" ht="13" customHeight="1" x14ac:dyDescent="0.2">
      <c r="A7932" s="33" t="s">
        <v>14485</v>
      </c>
      <c r="B7932" s="91">
        <v>35</v>
      </c>
      <c r="C7932" s="33" t="s">
        <v>13</v>
      </c>
      <c r="D7932" s="33" t="s">
        <v>30</v>
      </c>
      <c r="E7932" s="33" t="s">
        <v>14486</v>
      </c>
      <c r="F7932" s="94">
        <v>41435</v>
      </c>
      <c r="G7932" s="33" t="s">
        <v>22194</v>
      </c>
      <c r="H7932" s="33" t="s">
        <v>1393</v>
      </c>
      <c r="I7932" s="33" t="s">
        <v>373</v>
      </c>
      <c r="J7932" s="62" t="s">
        <v>14487</v>
      </c>
      <c r="K7932" s="33" t="s">
        <v>1393</v>
      </c>
      <c r="L7932" s="33" t="s">
        <v>2112</v>
      </c>
      <c r="M7932" s="1" t="s">
        <v>47003</v>
      </c>
      <c r="N7932" s="33" t="s">
        <v>20</v>
      </c>
      <c r="O7932" s="33" t="s">
        <v>36758</v>
      </c>
      <c r="P7932" s="33" t="s">
        <v>31864</v>
      </c>
      <c r="Q7932" s="33" t="s">
        <v>29986</v>
      </c>
      <c r="R7932" s="39" t="s">
        <v>14488</v>
      </c>
      <c r="S7932" s="33" t="s">
        <v>509</v>
      </c>
      <c r="T7932" s="33" t="s">
        <v>21</v>
      </c>
      <c r="U7932" s="33" t="s">
        <v>26682</v>
      </c>
      <c r="AA7932" s="33" t="s">
        <v>42844</v>
      </c>
      <c r="AB7932" s="33">
        <v>504</v>
      </c>
      <c r="AC7932" s="103">
        <v>12932</v>
      </c>
    </row>
    <row r="7933" spans="1:29" ht="13" customHeight="1" x14ac:dyDescent="0.2">
      <c r="A7933" s="33" t="s">
        <v>14505</v>
      </c>
      <c r="B7933" s="33">
        <v>21</v>
      </c>
      <c r="C7933" s="33" t="s">
        <v>13</v>
      </c>
      <c r="D7933" s="33" t="s">
        <v>30</v>
      </c>
      <c r="E7933" s="33" t="s">
        <v>14506</v>
      </c>
      <c r="F7933" s="94">
        <v>41434</v>
      </c>
      <c r="G7933" s="33" t="s">
        <v>14507</v>
      </c>
      <c r="H7933" s="33" t="s">
        <v>8077</v>
      </c>
      <c r="I7933" s="33" t="s">
        <v>4021</v>
      </c>
      <c r="J7933" s="62" t="s">
        <v>14508</v>
      </c>
      <c r="K7933" s="33" t="s">
        <v>6360</v>
      </c>
      <c r="L7933" s="33" t="s">
        <v>14509</v>
      </c>
      <c r="M7933" s="1" t="s">
        <v>48768</v>
      </c>
      <c r="N7933" s="33" t="s">
        <v>20</v>
      </c>
      <c r="O7933" s="33" t="s">
        <v>14510</v>
      </c>
      <c r="P7933" s="33" t="s">
        <v>504</v>
      </c>
      <c r="Q7933" s="33" t="s">
        <v>29986</v>
      </c>
      <c r="R7933" s="39" t="s">
        <v>14511</v>
      </c>
      <c r="S7933" s="33" t="s">
        <v>509</v>
      </c>
      <c r="T7933" s="33" t="s">
        <v>21</v>
      </c>
      <c r="U7933" s="33" t="s">
        <v>26689</v>
      </c>
      <c r="AA7933" s="33" t="s">
        <v>42843</v>
      </c>
      <c r="AB7933" s="33">
        <v>498</v>
      </c>
      <c r="AC7933" s="103">
        <v>12924</v>
      </c>
    </row>
    <row r="7934" spans="1:29" ht="13" customHeight="1" x14ac:dyDescent="0.2">
      <c r="A7934" s="33" t="s">
        <v>14512</v>
      </c>
      <c r="B7934" s="33">
        <v>48</v>
      </c>
      <c r="C7934" s="33" t="s">
        <v>13</v>
      </c>
      <c r="D7934" s="33" t="s">
        <v>30</v>
      </c>
      <c r="E7934" s="33" t="s">
        <v>14513</v>
      </c>
      <c r="F7934" s="94">
        <v>41434</v>
      </c>
      <c r="G7934" s="33" t="s">
        <v>2646</v>
      </c>
      <c r="H7934" s="33" t="s">
        <v>14514</v>
      </c>
      <c r="I7934" s="33" t="s">
        <v>366</v>
      </c>
      <c r="J7934" s="62" t="s">
        <v>14515</v>
      </c>
      <c r="K7934" s="33" t="s">
        <v>14516</v>
      </c>
      <c r="L7934" s="33" t="s">
        <v>14517</v>
      </c>
      <c r="M7934" s="1" t="s">
        <v>47791</v>
      </c>
      <c r="N7934" s="33" t="s">
        <v>20</v>
      </c>
      <c r="O7934" s="33" t="s">
        <v>14518</v>
      </c>
      <c r="P7934" s="33" t="s">
        <v>45771</v>
      </c>
      <c r="Q7934" s="33" t="s">
        <v>29986</v>
      </c>
      <c r="R7934" s="39" t="s">
        <v>14519</v>
      </c>
      <c r="S7934" s="33" t="s">
        <v>93</v>
      </c>
      <c r="T7934" s="33" t="s">
        <v>21</v>
      </c>
      <c r="U7934" s="33" t="s">
        <v>26689</v>
      </c>
      <c r="AA7934" s="33" t="s">
        <v>42843</v>
      </c>
      <c r="AB7934" s="33">
        <v>499</v>
      </c>
      <c r="AC7934" s="103">
        <v>12926</v>
      </c>
    </row>
    <row r="7935" spans="1:29" ht="13" customHeight="1" x14ac:dyDescent="0.2">
      <c r="A7935" s="33" t="s">
        <v>14520</v>
      </c>
      <c r="B7935" s="33">
        <v>28</v>
      </c>
      <c r="C7935" s="33" t="s">
        <v>13</v>
      </c>
      <c r="D7935" s="33" t="s">
        <v>30</v>
      </c>
      <c r="F7935" s="94">
        <v>41434</v>
      </c>
      <c r="G7935" s="33" t="s">
        <v>22195</v>
      </c>
      <c r="H7935" s="33" t="s">
        <v>11121</v>
      </c>
      <c r="I7935" s="33" t="s">
        <v>37</v>
      </c>
      <c r="J7935" s="62" t="s">
        <v>14521</v>
      </c>
      <c r="K7935" s="33" t="s">
        <v>81</v>
      </c>
      <c r="L7935" s="33" t="s">
        <v>11123</v>
      </c>
      <c r="M7935" s="1" t="s">
        <v>48769</v>
      </c>
      <c r="N7935" s="33" t="s">
        <v>362</v>
      </c>
      <c r="O7935" s="33" t="s">
        <v>14522</v>
      </c>
      <c r="P7935" s="33" t="s">
        <v>45771</v>
      </c>
      <c r="Q7935" s="33" t="s">
        <v>29986</v>
      </c>
      <c r="R7935" s="39" t="s">
        <v>14523</v>
      </c>
      <c r="S7935" s="33" t="s">
        <v>22</v>
      </c>
      <c r="T7935" s="33" t="s">
        <v>45897</v>
      </c>
      <c r="U7935" s="33" t="s">
        <v>49804</v>
      </c>
      <c r="AA7935" s="33" t="s">
        <v>42844</v>
      </c>
      <c r="AB7935" s="33">
        <v>500</v>
      </c>
      <c r="AC7935" s="103">
        <v>12925</v>
      </c>
    </row>
    <row r="7936" spans="1:29" ht="13" customHeight="1" x14ac:dyDescent="0.2">
      <c r="A7936" s="33" t="s">
        <v>14497</v>
      </c>
      <c r="B7936" s="33">
        <v>43</v>
      </c>
      <c r="C7936" s="33" t="s">
        <v>13</v>
      </c>
      <c r="D7936" s="33" t="s">
        <v>41</v>
      </c>
      <c r="E7936" s="33" t="s">
        <v>14498</v>
      </c>
      <c r="F7936" s="94">
        <v>41434</v>
      </c>
      <c r="G7936" s="33" t="s">
        <v>14499</v>
      </c>
      <c r="H7936" s="33" t="s">
        <v>14500</v>
      </c>
      <c r="I7936" s="33" t="s">
        <v>34</v>
      </c>
      <c r="J7936" s="62" t="s">
        <v>14501</v>
      </c>
      <c r="K7936" s="33" t="s">
        <v>3285</v>
      </c>
      <c r="L7936" s="33" t="s">
        <v>14502</v>
      </c>
      <c r="M7936" s="1" t="s">
        <v>48770</v>
      </c>
      <c r="N7936" s="33" t="s">
        <v>362</v>
      </c>
      <c r="O7936" s="33" t="s">
        <v>14503</v>
      </c>
      <c r="P7936" s="33" t="s">
        <v>22</v>
      </c>
      <c r="Q7936" s="33" t="s">
        <v>29986</v>
      </c>
      <c r="R7936" s="39" t="s">
        <v>14504</v>
      </c>
      <c r="S7936" s="33" t="s">
        <v>93</v>
      </c>
      <c r="T7936" s="33" t="s">
        <v>28</v>
      </c>
      <c r="U7936" s="33" t="s">
        <v>26487</v>
      </c>
      <c r="AA7936" s="33" t="s">
        <v>42844</v>
      </c>
      <c r="AB7936" s="33">
        <v>501</v>
      </c>
      <c r="AC7936" s="103">
        <v>12927</v>
      </c>
    </row>
    <row r="7937" spans="1:64" ht="13" customHeight="1" x14ac:dyDescent="0.2">
      <c r="A7937" s="33" t="s">
        <v>14536</v>
      </c>
      <c r="B7937" s="91">
        <v>19</v>
      </c>
      <c r="C7937" s="33" t="s">
        <v>13</v>
      </c>
      <c r="D7937" s="33" t="s">
        <v>78</v>
      </c>
      <c r="F7937" s="94">
        <v>41433</v>
      </c>
      <c r="G7937" s="33" t="s">
        <v>18956</v>
      </c>
      <c r="H7937" s="33" t="s">
        <v>5026</v>
      </c>
      <c r="I7937" s="33" t="s">
        <v>38</v>
      </c>
      <c r="J7937" s="62" t="s">
        <v>14537</v>
      </c>
      <c r="K7937" s="33" t="s">
        <v>725</v>
      </c>
      <c r="L7937" s="33" t="s">
        <v>726</v>
      </c>
      <c r="M7937" s="1" t="s">
        <v>45926</v>
      </c>
      <c r="N7937" s="33" t="s">
        <v>20</v>
      </c>
      <c r="O7937" s="33" t="s">
        <v>14538</v>
      </c>
      <c r="P7937" s="33" t="s">
        <v>22</v>
      </c>
      <c r="Q7937" s="33" t="s">
        <v>29986</v>
      </c>
      <c r="R7937" s="39" t="s">
        <v>14539</v>
      </c>
      <c r="S7937" s="33" t="s">
        <v>93</v>
      </c>
      <c r="T7937" s="33" t="s">
        <v>21</v>
      </c>
      <c r="U7937" s="33" t="s">
        <v>26689</v>
      </c>
      <c r="AA7937" s="33" t="s">
        <v>42844</v>
      </c>
      <c r="AB7937" s="33">
        <v>493</v>
      </c>
      <c r="AC7937" s="103">
        <v>12923</v>
      </c>
    </row>
    <row r="7938" spans="1:64" ht="13" customHeight="1" x14ac:dyDescent="0.2">
      <c r="A7938" s="33" t="s">
        <v>14524</v>
      </c>
      <c r="B7938" s="33">
        <v>21</v>
      </c>
      <c r="C7938" s="33" t="s">
        <v>13</v>
      </c>
      <c r="D7938" s="33" t="s">
        <v>14</v>
      </c>
      <c r="E7938" s="33" t="s">
        <v>14525</v>
      </c>
      <c r="F7938" s="94">
        <v>41433</v>
      </c>
      <c r="G7938" s="33" t="s">
        <v>14526</v>
      </c>
      <c r="H7938" s="33" t="s">
        <v>14527</v>
      </c>
      <c r="I7938" s="33" t="s">
        <v>87</v>
      </c>
      <c r="J7938" s="62" t="s">
        <v>14528</v>
      </c>
      <c r="K7938" s="33" t="s">
        <v>12637</v>
      </c>
      <c r="L7938" s="33" t="s">
        <v>14529</v>
      </c>
      <c r="M7938" s="1" t="s">
        <v>47017</v>
      </c>
      <c r="N7938" s="33" t="s">
        <v>20</v>
      </c>
      <c r="O7938" s="33" t="s">
        <v>14530</v>
      </c>
      <c r="P7938" s="33" t="s">
        <v>45771</v>
      </c>
      <c r="Q7938" s="33" t="s">
        <v>29986</v>
      </c>
      <c r="R7938" s="39" t="s">
        <v>14531</v>
      </c>
      <c r="S7938" s="33" t="s">
        <v>93</v>
      </c>
      <c r="T7938" s="33" t="s">
        <v>21</v>
      </c>
      <c r="U7938" s="33" t="s">
        <v>26689</v>
      </c>
      <c r="AA7938" s="33" t="s">
        <v>42843</v>
      </c>
      <c r="AB7938" s="33">
        <v>491</v>
      </c>
      <c r="AC7938" s="103">
        <v>12915</v>
      </c>
    </row>
    <row r="7939" spans="1:64" ht="13" customHeight="1" x14ac:dyDescent="0.2">
      <c r="A7939" s="33" t="s">
        <v>14564</v>
      </c>
      <c r="B7939" s="33">
        <v>24</v>
      </c>
      <c r="C7939" s="33" t="s">
        <v>102</v>
      </c>
      <c r="D7939" s="33" t="s">
        <v>30</v>
      </c>
      <c r="E7939" s="33" t="s">
        <v>14565</v>
      </c>
      <c r="F7939" s="94">
        <v>41433</v>
      </c>
      <c r="G7939" s="33" t="s">
        <v>14566</v>
      </c>
      <c r="H7939" s="33" t="s">
        <v>515</v>
      </c>
      <c r="I7939" s="33" t="s">
        <v>111</v>
      </c>
      <c r="J7939" s="62" t="s">
        <v>6742</v>
      </c>
      <c r="K7939" s="33" t="s">
        <v>516</v>
      </c>
      <c r="L7939" s="33" t="s">
        <v>517</v>
      </c>
      <c r="M7939" s="1" t="s">
        <v>46078</v>
      </c>
      <c r="N7939" s="33" t="s">
        <v>20</v>
      </c>
      <c r="O7939" s="33" t="s">
        <v>14567</v>
      </c>
      <c r="P7939" s="33" t="s">
        <v>22</v>
      </c>
      <c r="Q7939" s="33" t="s">
        <v>29986</v>
      </c>
      <c r="R7939" s="39" t="s">
        <v>14568</v>
      </c>
      <c r="S7939" s="33" t="s">
        <v>509</v>
      </c>
      <c r="T7939" s="33" t="s">
        <v>21</v>
      </c>
      <c r="U7939" s="33" t="s">
        <v>26689</v>
      </c>
      <c r="AA7939" s="33" t="s">
        <v>42842</v>
      </c>
      <c r="AB7939" s="33">
        <v>490</v>
      </c>
      <c r="AC7939" s="103">
        <v>12917</v>
      </c>
    </row>
    <row r="7940" spans="1:64" ht="13" customHeight="1" x14ac:dyDescent="0.2">
      <c r="A7940" s="1" t="s">
        <v>14546</v>
      </c>
      <c r="B7940" s="91">
        <v>40</v>
      </c>
      <c r="C7940" s="33" t="s">
        <v>13</v>
      </c>
      <c r="D7940" s="1" t="s">
        <v>23</v>
      </c>
      <c r="F7940" s="94">
        <v>41433</v>
      </c>
      <c r="G7940" s="33" t="s">
        <v>14547</v>
      </c>
      <c r="H7940" s="33" t="s">
        <v>3264</v>
      </c>
      <c r="I7940" s="33" t="s">
        <v>55</v>
      </c>
      <c r="J7940" s="62" t="s">
        <v>3265</v>
      </c>
      <c r="K7940" s="33" t="s">
        <v>3266</v>
      </c>
      <c r="L7940" s="33" t="s">
        <v>5341</v>
      </c>
      <c r="M7940" s="1" t="s">
        <v>48422</v>
      </c>
      <c r="N7940" s="33" t="s">
        <v>20</v>
      </c>
      <c r="O7940" s="33" t="s">
        <v>14548</v>
      </c>
      <c r="P7940" s="33" t="s">
        <v>504</v>
      </c>
      <c r="Q7940" s="33" t="s">
        <v>29986</v>
      </c>
      <c r="R7940" s="39" t="s">
        <v>14549</v>
      </c>
      <c r="S7940" s="33" t="s">
        <v>93</v>
      </c>
      <c r="T7940" s="33" t="s">
        <v>21</v>
      </c>
      <c r="U7940" s="33" t="s">
        <v>26503</v>
      </c>
      <c r="AA7940" s="33" t="s">
        <v>42844</v>
      </c>
      <c r="AB7940" s="33">
        <v>489</v>
      </c>
      <c r="AC7940" s="103">
        <v>12920</v>
      </c>
    </row>
    <row r="7941" spans="1:64" ht="13" customHeight="1" x14ac:dyDescent="0.2">
      <c r="A7941" s="33" t="s">
        <v>14540</v>
      </c>
      <c r="B7941" s="33">
        <v>48</v>
      </c>
      <c r="C7941" s="33" t="s">
        <v>13</v>
      </c>
      <c r="D7941" s="33" t="s">
        <v>41</v>
      </c>
      <c r="F7941" s="94">
        <v>41433</v>
      </c>
      <c r="G7941" s="33" t="s">
        <v>14541</v>
      </c>
      <c r="H7941" s="33" t="s">
        <v>14542</v>
      </c>
      <c r="I7941" s="33" t="s">
        <v>38</v>
      </c>
      <c r="J7941" s="62" t="s">
        <v>14543</v>
      </c>
      <c r="K7941" s="33" t="s">
        <v>2457</v>
      </c>
      <c r="L7941" s="33" t="s">
        <v>12274</v>
      </c>
      <c r="M7941" s="1" t="s">
        <v>47213</v>
      </c>
      <c r="N7941" s="33" t="s">
        <v>20</v>
      </c>
      <c r="O7941" s="33" t="s">
        <v>14544</v>
      </c>
      <c r="P7941" s="33" t="s">
        <v>22</v>
      </c>
      <c r="Q7941" s="33" t="s">
        <v>29986</v>
      </c>
      <c r="R7941" s="39" t="s">
        <v>14545</v>
      </c>
      <c r="S7941" s="33" t="s">
        <v>22</v>
      </c>
      <c r="T7941" s="33" t="s">
        <v>21</v>
      </c>
      <c r="U7941" s="33" t="s">
        <v>26682</v>
      </c>
      <c r="AA7941" s="33" t="s">
        <v>42844</v>
      </c>
      <c r="AB7941" s="33">
        <v>494</v>
      </c>
      <c r="AC7941" s="103">
        <v>12916</v>
      </c>
    </row>
    <row r="7942" spans="1:64" ht="13" customHeight="1" x14ac:dyDescent="0.2">
      <c r="A7942" s="33" t="s">
        <v>14532</v>
      </c>
      <c r="B7942" s="91">
        <v>57</v>
      </c>
      <c r="C7942" s="33" t="s">
        <v>13</v>
      </c>
      <c r="D7942" s="33" t="s">
        <v>14</v>
      </c>
      <c r="F7942" s="94">
        <v>41433</v>
      </c>
      <c r="G7942" s="33" t="s">
        <v>14533</v>
      </c>
      <c r="H7942" s="33" t="s">
        <v>3130</v>
      </c>
      <c r="I7942" s="33" t="s">
        <v>38</v>
      </c>
      <c r="J7942" s="62" t="s">
        <v>9616</v>
      </c>
      <c r="K7942" s="33" t="s">
        <v>3132</v>
      </c>
      <c r="L7942" s="33" t="s">
        <v>3133</v>
      </c>
      <c r="M7942" s="1" t="s">
        <v>45964</v>
      </c>
      <c r="N7942" s="33" t="s">
        <v>20</v>
      </c>
      <c r="O7942" s="33" t="s">
        <v>14534</v>
      </c>
      <c r="P7942" s="33" t="s">
        <v>22</v>
      </c>
      <c r="Q7942" s="33" t="s">
        <v>29986</v>
      </c>
      <c r="R7942" s="39" t="s">
        <v>14535</v>
      </c>
      <c r="S7942" s="33" t="s">
        <v>93</v>
      </c>
      <c r="T7942" s="33" t="s">
        <v>21</v>
      </c>
      <c r="U7942" s="33" t="s">
        <v>26689</v>
      </c>
      <c r="AA7942" s="33" t="s">
        <v>42842</v>
      </c>
      <c r="AB7942" s="33">
        <v>492</v>
      </c>
      <c r="AC7942" s="103">
        <v>12921</v>
      </c>
    </row>
    <row r="7943" spans="1:64" ht="13" customHeight="1" x14ac:dyDescent="0.2">
      <c r="A7943" s="33" t="s">
        <v>14550</v>
      </c>
      <c r="B7943" s="91">
        <v>21</v>
      </c>
      <c r="C7943" s="33" t="s">
        <v>13</v>
      </c>
      <c r="D7943" s="33" t="s">
        <v>30</v>
      </c>
      <c r="E7943" s="33" t="s">
        <v>14551</v>
      </c>
      <c r="F7943" s="94">
        <v>41433</v>
      </c>
      <c r="G7943" s="33" t="s">
        <v>22196</v>
      </c>
      <c r="H7943" s="33" t="s">
        <v>14552</v>
      </c>
      <c r="I7943" s="33" t="s">
        <v>224</v>
      </c>
      <c r="J7943" s="62" t="s">
        <v>14553</v>
      </c>
      <c r="K7943" s="33" t="s">
        <v>14554</v>
      </c>
      <c r="L7943" s="33" t="s">
        <v>14555</v>
      </c>
      <c r="M7943" s="1" t="s">
        <v>48771</v>
      </c>
      <c r="N7943" s="33" t="s">
        <v>20</v>
      </c>
      <c r="O7943" s="33" t="s">
        <v>14556</v>
      </c>
      <c r="P7943" s="33" t="s">
        <v>504</v>
      </c>
      <c r="Q7943" s="33" t="s">
        <v>29986</v>
      </c>
      <c r="R7943" s="39" t="s">
        <v>14557</v>
      </c>
      <c r="S7943" s="33" t="s">
        <v>93</v>
      </c>
      <c r="T7943" s="33" t="s">
        <v>45897</v>
      </c>
      <c r="U7943" s="33" t="s">
        <v>49804</v>
      </c>
      <c r="AA7943" s="33" t="s">
        <v>42843</v>
      </c>
      <c r="AB7943" s="33">
        <v>495</v>
      </c>
      <c r="AC7943" s="103">
        <v>12922</v>
      </c>
    </row>
    <row r="7944" spans="1:64" ht="13" customHeight="1" x14ac:dyDescent="0.2">
      <c r="A7944" s="60" t="s">
        <v>42706</v>
      </c>
      <c r="B7944" s="87">
        <v>24</v>
      </c>
      <c r="C7944" s="10" t="s">
        <v>13</v>
      </c>
      <c r="D7944" s="10" t="s">
        <v>78</v>
      </c>
      <c r="E7944" s="59" t="s">
        <v>42707</v>
      </c>
      <c r="F7944" s="94">
        <v>41433</v>
      </c>
      <c r="G7944" s="10" t="s">
        <v>42708</v>
      </c>
      <c r="H7944" s="10" t="s">
        <v>6646</v>
      </c>
      <c r="I7944" s="10" t="s">
        <v>66</v>
      </c>
      <c r="J7944" s="62">
        <v>76904</v>
      </c>
      <c r="K7944" s="10" t="s">
        <v>6648</v>
      </c>
      <c r="L7944" s="10" t="s">
        <v>6649</v>
      </c>
      <c r="M7944" s="1" t="s">
        <v>47783</v>
      </c>
      <c r="N7944" s="10" t="s">
        <v>42709</v>
      </c>
      <c r="O7944" s="10" t="s">
        <v>42710</v>
      </c>
      <c r="P7944" s="10" t="s">
        <v>947</v>
      </c>
      <c r="Q7944" s="10" t="s">
        <v>29986</v>
      </c>
      <c r="R7944" s="59" t="s">
        <v>42711</v>
      </c>
      <c r="S7944" s="10" t="s">
        <v>22</v>
      </c>
      <c r="T7944" s="10" t="s">
        <v>45897</v>
      </c>
      <c r="U7944" s="10" t="s">
        <v>49804</v>
      </c>
      <c r="V7944" s="10"/>
      <c r="W7944" s="10"/>
      <c r="X7944" s="10"/>
      <c r="Y7944" s="77"/>
      <c r="Z7944" s="51"/>
      <c r="AA7944" s="51" t="s">
        <v>42844</v>
      </c>
      <c r="AB7944" s="33">
        <v>496</v>
      </c>
      <c r="AC7944" s="103">
        <v>12918</v>
      </c>
      <c r="AG7944" s="51"/>
      <c r="AK7944" s="51"/>
      <c r="AL7944" s="51"/>
      <c r="AM7944" s="51"/>
      <c r="AN7944" s="51"/>
      <c r="AO7944" s="51"/>
      <c r="AP7944" s="51"/>
      <c r="AQ7944" s="51"/>
      <c r="AR7944" s="51"/>
      <c r="AS7944" s="51"/>
      <c r="AT7944" s="51"/>
      <c r="AU7944" s="51"/>
      <c r="AV7944" s="51"/>
      <c r="AW7944" s="51"/>
      <c r="AX7944" s="51"/>
      <c r="AY7944" s="51"/>
      <c r="AZ7944" s="51"/>
      <c r="BA7944" s="51"/>
      <c r="BB7944" s="51"/>
      <c r="BC7944" s="51"/>
      <c r="BD7944" s="51"/>
      <c r="BE7944" s="51"/>
      <c r="BF7944" s="51"/>
      <c r="BG7944" s="51"/>
      <c r="BH7944" s="51"/>
      <c r="BI7944" s="51"/>
      <c r="BJ7944" s="51"/>
      <c r="BK7944" s="51"/>
      <c r="BL7944" s="51"/>
    </row>
    <row r="7945" spans="1:64" ht="13" customHeight="1" x14ac:dyDescent="0.2">
      <c r="A7945" s="33" t="s">
        <v>14558</v>
      </c>
      <c r="B7945" s="91">
        <v>36</v>
      </c>
      <c r="C7945" s="33" t="s">
        <v>13</v>
      </c>
      <c r="D7945" s="33" t="s">
        <v>30</v>
      </c>
      <c r="E7945" s="33" t="s">
        <v>14559</v>
      </c>
      <c r="F7945" s="94">
        <v>41433</v>
      </c>
      <c r="G7945" s="33" t="s">
        <v>14560</v>
      </c>
      <c r="H7945" s="33" t="s">
        <v>14561</v>
      </c>
      <c r="I7945" s="33" t="s">
        <v>45</v>
      </c>
      <c r="J7945" s="62" t="s">
        <v>14562</v>
      </c>
      <c r="K7945" s="33" t="s">
        <v>2924</v>
      </c>
      <c r="L7945" s="33" t="s">
        <v>36759</v>
      </c>
      <c r="M7945" s="1" t="s">
        <v>48929</v>
      </c>
      <c r="N7945" s="33" t="s">
        <v>20</v>
      </c>
      <c r="O7945" s="33" t="s">
        <v>14563</v>
      </c>
      <c r="P7945" s="33" t="s">
        <v>18502</v>
      </c>
      <c r="Q7945" s="33" t="s">
        <v>18502</v>
      </c>
      <c r="R7945"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45" s="33" t="s">
        <v>93</v>
      </c>
      <c r="T7945" s="33" t="s">
        <v>350</v>
      </c>
      <c r="U7945" s="33" t="s">
        <v>26775</v>
      </c>
      <c r="Z7945" s="33" t="s">
        <v>42353</v>
      </c>
      <c r="AA7945" s="33" t="s">
        <v>42844</v>
      </c>
      <c r="AB7945" s="33">
        <v>497</v>
      </c>
      <c r="AC7945" s="103">
        <v>12919</v>
      </c>
    </row>
    <row r="7946" spans="1:64" ht="13" customHeight="1" x14ac:dyDescent="0.2">
      <c r="A7946" s="33" t="s">
        <v>14569</v>
      </c>
      <c r="B7946" s="91">
        <v>23</v>
      </c>
      <c r="C7946" s="33" t="s">
        <v>13</v>
      </c>
      <c r="D7946" s="33" t="s">
        <v>14</v>
      </c>
      <c r="E7946" s="33" t="s">
        <v>14570</v>
      </c>
      <c r="F7946" s="94">
        <v>41432</v>
      </c>
      <c r="G7946" s="33" t="s">
        <v>14571</v>
      </c>
      <c r="H7946" s="33" t="s">
        <v>14572</v>
      </c>
      <c r="I7946" s="33" t="s">
        <v>38</v>
      </c>
      <c r="J7946" s="62" t="s">
        <v>14573</v>
      </c>
      <c r="K7946" s="33" t="s">
        <v>91</v>
      </c>
      <c r="L7946" s="33" t="s">
        <v>14574</v>
      </c>
      <c r="M7946" s="1" t="s">
        <v>48772</v>
      </c>
      <c r="N7946" s="33" t="s">
        <v>20</v>
      </c>
      <c r="O7946" s="33" t="s">
        <v>36760</v>
      </c>
      <c r="P7946" s="33" t="s">
        <v>22</v>
      </c>
      <c r="Q7946" s="33" t="s">
        <v>29986</v>
      </c>
      <c r="R7946" s="39" t="s">
        <v>14575</v>
      </c>
      <c r="S7946" s="33" t="s">
        <v>93</v>
      </c>
      <c r="T7946" s="33" t="s">
        <v>21</v>
      </c>
      <c r="U7946" s="33" t="s">
        <v>26689</v>
      </c>
      <c r="AA7946" s="33" t="s">
        <v>42842</v>
      </c>
      <c r="AB7946" s="33">
        <v>483</v>
      </c>
      <c r="AC7946" s="103">
        <v>12914</v>
      </c>
    </row>
    <row r="7947" spans="1:64" ht="13" customHeight="1" x14ac:dyDescent="0.2">
      <c r="A7947" s="1" t="s">
        <v>14576</v>
      </c>
      <c r="B7947" s="91">
        <v>34</v>
      </c>
      <c r="C7947" s="33" t="s">
        <v>13</v>
      </c>
      <c r="D7947" s="1" t="s">
        <v>23</v>
      </c>
      <c r="F7947" s="94">
        <v>41432</v>
      </c>
      <c r="G7947" s="33" t="s">
        <v>14577</v>
      </c>
      <c r="H7947" s="33" t="s">
        <v>2647</v>
      </c>
      <c r="I7947" s="33" t="s">
        <v>159</v>
      </c>
      <c r="J7947" s="62" t="s">
        <v>14578</v>
      </c>
      <c r="K7947" s="33" t="s">
        <v>1664</v>
      </c>
      <c r="L7947" s="33" t="s">
        <v>12231</v>
      </c>
      <c r="M7947" s="1" t="s">
        <v>46384</v>
      </c>
      <c r="N7947" s="33" t="s">
        <v>20</v>
      </c>
      <c r="O7947" s="33" t="s">
        <v>14579</v>
      </c>
      <c r="P7947" s="33" t="s">
        <v>22</v>
      </c>
      <c r="Q7947" s="33" t="s">
        <v>29986</v>
      </c>
      <c r="R7947" s="39" t="s">
        <v>14580</v>
      </c>
      <c r="S7947" s="33" t="s">
        <v>93</v>
      </c>
      <c r="T7947" s="33" t="s">
        <v>21</v>
      </c>
      <c r="U7947" s="33" t="s">
        <v>26689</v>
      </c>
      <c r="AA7947" s="33" t="s">
        <v>42844</v>
      </c>
      <c r="AB7947" s="33">
        <v>484</v>
      </c>
      <c r="AC7947" s="103">
        <v>12913</v>
      </c>
    </row>
    <row r="7948" spans="1:64" ht="13" customHeight="1" x14ac:dyDescent="0.2">
      <c r="A7948" s="33" t="s">
        <v>14586</v>
      </c>
      <c r="B7948" s="91">
        <v>37</v>
      </c>
      <c r="C7948" s="33" t="s">
        <v>13</v>
      </c>
      <c r="D7948" s="33" t="s">
        <v>30</v>
      </c>
      <c r="E7948" s="33" t="s">
        <v>14587</v>
      </c>
      <c r="F7948" s="94">
        <v>41432</v>
      </c>
      <c r="G7948" s="33" t="s">
        <v>14588</v>
      </c>
      <c r="H7948" s="33" t="s">
        <v>14589</v>
      </c>
      <c r="I7948" s="33" t="s">
        <v>159</v>
      </c>
      <c r="J7948" s="62" t="s">
        <v>14590</v>
      </c>
      <c r="K7948" s="33" t="s">
        <v>3039</v>
      </c>
      <c r="L7948" s="33" t="s">
        <v>3040</v>
      </c>
      <c r="M7948" s="1" t="s">
        <v>45915</v>
      </c>
      <c r="N7948" s="33" t="s">
        <v>20</v>
      </c>
      <c r="O7948" s="33" t="s">
        <v>14591</v>
      </c>
      <c r="P7948" s="33" t="s">
        <v>22</v>
      </c>
      <c r="Q7948" s="33" t="s">
        <v>29986</v>
      </c>
      <c r="R7948" s="39" t="s">
        <v>14592</v>
      </c>
      <c r="S7948" s="33" t="s">
        <v>509</v>
      </c>
      <c r="T7948" s="33" t="s">
        <v>21</v>
      </c>
      <c r="U7948" s="33" t="s">
        <v>26689</v>
      </c>
      <c r="AA7948" s="33" t="s">
        <v>42844</v>
      </c>
      <c r="AB7948" s="33">
        <v>485</v>
      </c>
      <c r="AC7948" s="103">
        <v>12912</v>
      </c>
    </row>
    <row r="7949" spans="1:64" ht="13" customHeight="1" x14ac:dyDescent="0.2">
      <c r="A7949" s="33" t="s">
        <v>14581</v>
      </c>
      <c r="B7949" s="91">
        <v>35</v>
      </c>
      <c r="C7949" s="33" t="s">
        <v>13</v>
      </c>
      <c r="D7949" s="33" t="s">
        <v>30</v>
      </c>
      <c r="E7949" s="33" t="s">
        <v>14582</v>
      </c>
      <c r="F7949" s="94">
        <v>41432</v>
      </c>
      <c r="G7949" s="33" t="s">
        <v>14583</v>
      </c>
      <c r="H7949" s="33" t="s">
        <v>10065</v>
      </c>
      <c r="I7949" s="33" t="s">
        <v>38</v>
      </c>
      <c r="J7949" s="62" t="s">
        <v>10843</v>
      </c>
      <c r="K7949" s="33" t="s">
        <v>6907</v>
      </c>
      <c r="L7949" s="33" t="s">
        <v>36823</v>
      </c>
      <c r="M7949" s="1" t="s">
        <v>48773</v>
      </c>
      <c r="N7949" s="33" t="s">
        <v>20</v>
      </c>
      <c r="O7949" s="33" t="s">
        <v>14584</v>
      </c>
      <c r="P7949" s="33" t="s">
        <v>31864</v>
      </c>
      <c r="Q7949" s="33" t="s">
        <v>29986</v>
      </c>
      <c r="R7949" s="39" t="s">
        <v>14585</v>
      </c>
      <c r="S7949" s="33" t="s">
        <v>93</v>
      </c>
      <c r="T7949" s="33" t="s">
        <v>28</v>
      </c>
      <c r="U7949" s="33" t="s">
        <v>26487</v>
      </c>
      <c r="AA7949" s="33" t="s">
        <v>42844</v>
      </c>
      <c r="AB7949" s="33">
        <v>486</v>
      </c>
      <c r="AC7949" s="103">
        <v>12590</v>
      </c>
    </row>
    <row r="7950" spans="1:64" ht="13" customHeight="1" x14ac:dyDescent="0.2">
      <c r="A7950" s="33" t="s">
        <v>14601</v>
      </c>
      <c r="B7950" s="91">
        <v>40</v>
      </c>
      <c r="C7950" s="33" t="s">
        <v>13</v>
      </c>
      <c r="D7950" s="33" t="s">
        <v>30</v>
      </c>
      <c r="F7950" s="94">
        <v>41432</v>
      </c>
      <c r="G7950" s="33" t="s">
        <v>14602</v>
      </c>
      <c r="H7950" s="33" t="s">
        <v>1502</v>
      </c>
      <c r="I7950" s="33" t="s">
        <v>249</v>
      </c>
      <c r="J7950" s="62" t="s">
        <v>14603</v>
      </c>
      <c r="K7950" s="33" t="s">
        <v>5718</v>
      </c>
      <c r="L7950" s="33" t="s">
        <v>14604</v>
      </c>
      <c r="M7950" s="1" t="s">
        <v>47487</v>
      </c>
      <c r="N7950" s="33" t="s">
        <v>20</v>
      </c>
      <c r="O7950" s="33" t="s">
        <v>14605</v>
      </c>
      <c r="P7950" s="33" t="s">
        <v>504</v>
      </c>
      <c r="Q7950" s="33" t="s">
        <v>29986</v>
      </c>
      <c r="R7950" s="39" t="s">
        <v>14606</v>
      </c>
      <c r="S7950" s="33" t="s">
        <v>93</v>
      </c>
      <c r="T7950" s="33" t="s">
        <v>28</v>
      </c>
      <c r="U7950" s="33" t="s">
        <v>26487</v>
      </c>
      <c r="AA7950" s="33" t="s">
        <v>42844</v>
      </c>
      <c r="AB7950" s="33">
        <v>487</v>
      </c>
      <c r="AC7950" s="103">
        <v>12910</v>
      </c>
    </row>
    <row r="7951" spans="1:64" ht="13" customHeight="1" x14ac:dyDescent="0.2">
      <c r="A7951" s="33" t="s">
        <v>14593</v>
      </c>
      <c r="B7951" s="33">
        <v>39</v>
      </c>
      <c r="C7951" s="33" t="s">
        <v>13</v>
      </c>
      <c r="D7951" s="33" t="s">
        <v>30</v>
      </c>
      <c r="F7951" s="94">
        <v>41432</v>
      </c>
      <c r="G7951" s="33" t="s">
        <v>14594</v>
      </c>
      <c r="H7951" s="33" t="s">
        <v>14595</v>
      </c>
      <c r="I7951" s="33" t="s">
        <v>55</v>
      </c>
      <c r="J7951" s="62" t="s">
        <v>14596</v>
      </c>
      <c r="K7951" s="33" t="s">
        <v>14597</v>
      </c>
      <c r="L7951" s="33" t="s">
        <v>14598</v>
      </c>
      <c r="M7951" s="1" t="s">
        <v>47407</v>
      </c>
      <c r="N7951" s="33" t="s">
        <v>20</v>
      </c>
      <c r="O7951" s="33" t="s">
        <v>14599</v>
      </c>
      <c r="P7951" s="33" t="s">
        <v>947</v>
      </c>
      <c r="Q7951" s="33" t="s">
        <v>29986</v>
      </c>
      <c r="R7951" s="39" t="s">
        <v>14600</v>
      </c>
      <c r="S7951" s="33" t="s">
        <v>93</v>
      </c>
      <c r="T7951" s="33" t="s">
        <v>350</v>
      </c>
      <c r="U7951" s="33" t="s">
        <v>26775</v>
      </c>
      <c r="AA7951" s="33" t="s">
        <v>42844</v>
      </c>
      <c r="AB7951" s="33">
        <v>488</v>
      </c>
      <c r="AC7951" s="103">
        <v>12911</v>
      </c>
    </row>
    <row r="7952" spans="1:64" ht="13" customHeight="1" x14ac:dyDescent="0.2">
      <c r="A7952" s="33" t="s">
        <v>14612</v>
      </c>
      <c r="B7952" s="33">
        <v>27</v>
      </c>
      <c r="C7952" s="33" t="s">
        <v>13</v>
      </c>
      <c r="D7952" s="33" t="s">
        <v>30</v>
      </c>
      <c r="E7952" s="33" t="s">
        <v>14613</v>
      </c>
      <c r="F7952" s="94">
        <v>41431</v>
      </c>
      <c r="G7952" s="33" t="s">
        <v>22197</v>
      </c>
      <c r="H7952" s="33" t="s">
        <v>14614</v>
      </c>
      <c r="I7952" s="33" t="s">
        <v>66</v>
      </c>
      <c r="J7952" s="62" t="s">
        <v>14615</v>
      </c>
      <c r="K7952" s="33" t="s">
        <v>14616</v>
      </c>
      <c r="L7952" s="33" t="s">
        <v>14617</v>
      </c>
      <c r="M7952" s="1" t="s">
        <v>48774</v>
      </c>
      <c r="N7952" s="33" t="s">
        <v>20</v>
      </c>
      <c r="O7952" s="33" t="s">
        <v>14618</v>
      </c>
      <c r="P7952" s="33" t="s">
        <v>42395</v>
      </c>
      <c r="Q7952" s="33" t="s">
        <v>29986</v>
      </c>
      <c r="R7952" s="39" t="s">
        <v>14619</v>
      </c>
      <c r="S7952" s="33" t="s">
        <v>93</v>
      </c>
      <c r="T7952" s="33" t="s">
        <v>21</v>
      </c>
      <c r="U7952" s="33" t="s">
        <v>26689</v>
      </c>
      <c r="AA7952" s="33" t="s">
        <v>42843</v>
      </c>
      <c r="AB7952" s="33">
        <v>481</v>
      </c>
      <c r="AC7952" s="103">
        <v>12909</v>
      </c>
    </row>
    <row r="7953" spans="1:64" ht="13" customHeight="1" x14ac:dyDescent="0.2">
      <c r="A7953" s="33" t="s">
        <v>14607</v>
      </c>
      <c r="B7953" s="33">
        <v>67</v>
      </c>
      <c r="C7953" s="33" t="s">
        <v>13</v>
      </c>
      <c r="D7953" s="33" t="s">
        <v>30</v>
      </c>
      <c r="E7953" s="33" t="s">
        <v>14608</v>
      </c>
      <c r="F7953" s="94">
        <v>41431</v>
      </c>
      <c r="G7953" s="33" t="s">
        <v>14609</v>
      </c>
      <c r="H7953" s="33" t="s">
        <v>8553</v>
      </c>
      <c r="I7953" s="33" t="s">
        <v>337</v>
      </c>
      <c r="J7953" s="62" t="s">
        <v>8554</v>
      </c>
      <c r="K7953" s="33" t="s">
        <v>8555</v>
      </c>
      <c r="L7953" s="33" t="s">
        <v>24607</v>
      </c>
      <c r="M7953" s="1" t="s">
        <v>46050</v>
      </c>
      <c r="N7953" s="33" t="s">
        <v>20</v>
      </c>
      <c r="O7953" s="33" t="s">
        <v>14610</v>
      </c>
      <c r="P7953" s="33" t="s">
        <v>947</v>
      </c>
      <c r="Q7953" s="33" t="s">
        <v>29986</v>
      </c>
      <c r="R7953" s="39" t="s">
        <v>14611</v>
      </c>
      <c r="S7953" s="33" t="s">
        <v>93</v>
      </c>
      <c r="T7953" s="33" t="s">
        <v>21</v>
      </c>
      <c r="U7953" s="33" t="s">
        <v>26689</v>
      </c>
      <c r="AA7953" s="33" t="s">
        <v>42842</v>
      </c>
      <c r="AB7953" s="33">
        <v>482</v>
      </c>
      <c r="AC7953" s="103">
        <v>12908</v>
      </c>
    </row>
    <row r="7954" spans="1:64" ht="13" customHeight="1" x14ac:dyDescent="0.2">
      <c r="A7954" s="33" t="s">
        <v>14637</v>
      </c>
      <c r="B7954" s="91">
        <v>32</v>
      </c>
      <c r="C7954" s="33" t="s">
        <v>13</v>
      </c>
      <c r="D7954" s="33" t="s">
        <v>30</v>
      </c>
      <c r="E7954" s="33" t="s">
        <v>14638</v>
      </c>
      <c r="F7954" s="94">
        <v>41430</v>
      </c>
      <c r="G7954" s="33" t="s">
        <v>14639</v>
      </c>
      <c r="H7954" s="33" t="s">
        <v>5739</v>
      </c>
      <c r="I7954" s="33" t="s">
        <v>66</v>
      </c>
      <c r="J7954" s="62" t="s">
        <v>14640</v>
      </c>
      <c r="K7954" s="33" t="s">
        <v>265</v>
      </c>
      <c r="L7954" s="33" t="s">
        <v>5741</v>
      </c>
      <c r="M7954" s="1" t="s">
        <v>48775</v>
      </c>
      <c r="N7954" s="33" t="s">
        <v>20</v>
      </c>
      <c r="O7954" s="33" t="s">
        <v>14641</v>
      </c>
      <c r="P7954" s="33" t="s">
        <v>22</v>
      </c>
      <c r="Q7954" s="33" t="s">
        <v>29986</v>
      </c>
      <c r="R7954" s="39" t="s">
        <v>14642</v>
      </c>
      <c r="S7954" s="33" t="s">
        <v>93</v>
      </c>
      <c r="T7954" s="33" t="s">
        <v>21</v>
      </c>
      <c r="U7954" s="33" t="s">
        <v>26689</v>
      </c>
      <c r="AA7954" s="33" t="s">
        <v>42842</v>
      </c>
      <c r="AB7954" s="33">
        <v>477</v>
      </c>
      <c r="AC7954" s="103">
        <v>12903</v>
      </c>
    </row>
    <row r="7955" spans="1:64" ht="13" customHeight="1" x14ac:dyDescent="0.2">
      <c r="A7955" s="33" t="s">
        <v>14643</v>
      </c>
      <c r="B7955" s="91">
        <v>37</v>
      </c>
      <c r="C7955" s="33" t="s">
        <v>13</v>
      </c>
      <c r="D7955" s="33" t="s">
        <v>30</v>
      </c>
      <c r="E7955" s="33" t="s">
        <v>14644</v>
      </c>
      <c r="F7955" s="94">
        <v>41430</v>
      </c>
      <c r="G7955" s="33" t="s">
        <v>14645</v>
      </c>
      <c r="H7955" s="33" t="s">
        <v>10815</v>
      </c>
      <c r="I7955" s="33" t="s">
        <v>38</v>
      </c>
      <c r="J7955" s="62" t="s">
        <v>14646</v>
      </c>
      <c r="K7955" s="33" t="s">
        <v>142</v>
      </c>
      <c r="L7955" s="33" t="s">
        <v>143</v>
      </c>
      <c r="M7955" s="1" t="s">
        <v>45908</v>
      </c>
      <c r="N7955" s="33" t="s">
        <v>20</v>
      </c>
      <c r="O7955" s="33" t="s">
        <v>14647</v>
      </c>
      <c r="P7955" s="33" t="s">
        <v>22</v>
      </c>
      <c r="Q7955" s="33" t="s">
        <v>29986</v>
      </c>
      <c r="R7955" s="39" t="s">
        <v>14648</v>
      </c>
      <c r="S7955" s="33" t="s">
        <v>93</v>
      </c>
      <c r="T7955" s="33" t="s">
        <v>21</v>
      </c>
      <c r="U7955" s="33" t="s">
        <v>42857</v>
      </c>
      <c r="AA7955" s="33" t="s">
        <v>42844</v>
      </c>
      <c r="AB7955" s="33">
        <v>476</v>
      </c>
      <c r="AC7955" s="103">
        <v>12904</v>
      </c>
    </row>
    <row r="7956" spans="1:64" ht="13" customHeight="1" x14ac:dyDescent="0.2">
      <c r="A7956" s="1" t="s">
        <v>14631</v>
      </c>
      <c r="B7956" s="33">
        <v>36</v>
      </c>
      <c r="C7956" s="33" t="s">
        <v>13</v>
      </c>
      <c r="D7956" s="1" t="s">
        <v>23</v>
      </c>
      <c r="F7956" s="94">
        <v>41430</v>
      </c>
      <c r="G7956" s="33" t="s">
        <v>14632</v>
      </c>
      <c r="H7956" s="33" t="s">
        <v>14633</v>
      </c>
      <c r="I7956" s="33" t="s">
        <v>38</v>
      </c>
      <c r="J7956" s="62" t="s">
        <v>14634</v>
      </c>
      <c r="K7956" s="33" t="s">
        <v>142</v>
      </c>
      <c r="L7956" s="33" t="s">
        <v>1962</v>
      </c>
      <c r="M7956" s="1" t="s">
        <v>46056</v>
      </c>
      <c r="N7956" s="33" t="s">
        <v>2896</v>
      </c>
      <c r="O7956" s="33" t="s">
        <v>14635</v>
      </c>
      <c r="P7956" s="33" t="s">
        <v>947</v>
      </c>
      <c r="Q7956" s="33" t="s">
        <v>29986</v>
      </c>
      <c r="R7956" s="39" t="s">
        <v>14636</v>
      </c>
      <c r="S7956" s="33" t="s">
        <v>93</v>
      </c>
      <c r="T7956" s="33" t="s">
        <v>45897</v>
      </c>
      <c r="U7956" s="33" t="s">
        <v>49804</v>
      </c>
      <c r="AA7956" s="33" t="s">
        <v>42844</v>
      </c>
      <c r="AB7956" s="33">
        <v>478</v>
      </c>
      <c r="AC7956" s="103">
        <v>12902</v>
      </c>
    </row>
    <row r="7957" spans="1:64" ht="13" customHeight="1" x14ac:dyDescent="0.2">
      <c r="A7957" s="33" t="s">
        <v>14624</v>
      </c>
      <c r="B7957" s="91">
        <v>46</v>
      </c>
      <c r="C7957" s="33" t="s">
        <v>102</v>
      </c>
      <c r="D7957" s="33" t="s">
        <v>78</v>
      </c>
      <c r="E7957" s="33" t="s">
        <v>14625</v>
      </c>
      <c r="F7957" s="94">
        <v>41430</v>
      </c>
      <c r="G7957" s="33" t="s">
        <v>14626</v>
      </c>
      <c r="H7957" s="33" t="s">
        <v>14620</v>
      </c>
      <c r="I7957" s="33" t="s">
        <v>392</v>
      </c>
      <c r="J7957" s="62" t="s">
        <v>14621</v>
      </c>
      <c r="K7957" s="33" t="s">
        <v>697</v>
      </c>
      <c r="L7957" s="33" t="s">
        <v>536</v>
      </c>
      <c r="M7957" s="1" t="s">
        <v>45963</v>
      </c>
      <c r="N7957" s="33" t="s">
        <v>20</v>
      </c>
      <c r="O7957" s="33" t="s">
        <v>14622</v>
      </c>
      <c r="P7957" s="33" t="s">
        <v>23029</v>
      </c>
      <c r="Q7957" s="33" t="s">
        <v>29986</v>
      </c>
      <c r="R7957" s="39" t="s">
        <v>14623</v>
      </c>
      <c r="S7957" s="33" t="s">
        <v>93</v>
      </c>
      <c r="T7957" s="33" t="s">
        <v>45897</v>
      </c>
      <c r="U7957" s="51" t="s">
        <v>49804</v>
      </c>
      <c r="Z7957" s="33" t="s">
        <v>42353</v>
      </c>
      <c r="AA7957" s="33" t="s">
        <v>42842</v>
      </c>
      <c r="AB7957" s="33">
        <v>479</v>
      </c>
      <c r="AC7957" s="103">
        <v>12905</v>
      </c>
    </row>
    <row r="7958" spans="1:64" ht="13" customHeight="1" x14ac:dyDescent="0.2">
      <c r="A7958" s="1" t="s">
        <v>14627</v>
      </c>
      <c r="B7958" s="91">
        <v>57</v>
      </c>
      <c r="C7958" s="33" t="s">
        <v>13</v>
      </c>
      <c r="D7958" s="1" t="s">
        <v>23</v>
      </c>
      <c r="F7958" s="94">
        <v>41430</v>
      </c>
      <c r="G7958" s="33" t="s">
        <v>14628</v>
      </c>
      <c r="H7958" s="33" t="s">
        <v>7646</v>
      </c>
      <c r="I7958" s="33" t="s">
        <v>45</v>
      </c>
      <c r="J7958" s="62" t="s">
        <v>7647</v>
      </c>
      <c r="K7958" s="33" t="s">
        <v>1483</v>
      </c>
      <c r="L7958" s="33" t="s">
        <v>211</v>
      </c>
      <c r="M7958" s="1" t="s">
        <v>46017</v>
      </c>
      <c r="N7958" s="33" t="s">
        <v>20</v>
      </c>
      <c r="O7958" s="33" t="s">
        <v>14629</v>
      </c>
      <c r="P7958" s="33" t="s">
        <v>22</v>
      </c>
      <c r="Q7958" s="33" t="s">
        <v>29986</v>
      </c>
      <c r="R7958" s="39" t="s">
        <v>14630</v>
      </c>
      <c r="S7958" s="33" t="s">
        <v>22</v>
      </c>
      <c r="T7958" s="33" t="s">
        <v>28</v>
      </c>
      <c r="U7958" s="33" t="s">
        <v>26487</v>
      </c>
      <c r="AA7958" s="33" t="s">
        <v>42844</v>
      </c>
      <c r="AB7958" s="33">
        <v>480</v>
      </c>
      <c r="AC7958" s="103">
        <v>12907</v>
      </c>
    </row>
    <row r="7959" spans="1:64" ht="13" customHeight="1" x14ac:dyDescent="0.2">
      <c r="A7959" s="33" t="s">
        <v>14671</v>
      </c>
      <c r="B7959" s="91">
        <v>16</v>
      </c>
      <c r="C7959" s="33" t="s">
        <v>13</v>
      </c>
      <c r="D7959" s="33" t="s">
        <v>30</v>
      </c>
      <c r="E7959" s="33" t="s">
        <v>14672</v>
      </c>
      <c r="F7959" s="94">
        <v>41429</v>
      </c>
      <c r="G7959" s="33" t="s">
        <v>14673</v>
      </c>
      <c r="H7959" s="33" t="s">
        <v>398</v>
      </c>
      <c r="I7959" s="33" t="s">
        <v>399</v>
      </c>
      <c r="J7959" s="62" t="s">
        <v>14674</v>
      </c>
      <c r="K7959" s="33" t="s">
        <v>401</v>
      </c>
      <c r="L7959" s="33" t="s">
        <v>402</v>
      </c>
      <c r="M7959" s="1" t="s">
        <v>45936</v>
      </c>
      <c r="N7959" s="33" t="s">
        <v>20</v>
      </c>
      <c r="O7959" s="33" t="s">
        <v>14675</v>
      </c>
      <c r="P7959" s="33" t="s">
        <v>22</v>
      </c>
      <c r="Q7959" s="33" t="s">
        <v>29986</v>
      </c>
      <c r="R7959" s="39" t="s">
        <v>14676</v>
      </c>
      <c r="S7959" s="33" t="s">
        <v>93</v>
      </c>
      <c r="T7959" s="33" t="s">
        <v>21</v>
      </c>
      <c r="U7959" s="33" t="s">
        <v>26689</v>
      </c>
      <c r="AA7959" s="33" t="s">
        <v>42842</v>
      </c>
      <c r="AB7959" s="33">
        <v>473</v>
      </c>
      <c r="AC7959" s="103">
        <v>12898</v>
      </c>
    </row>
    <row r="7960" spans="1:64" ht="13" customHeight="1" x14ac:dyDescent="0.2">
      <c r="A7960" s="60" t="s">
        <v>8506</v>
      </c>
      <c r="B7960" s="87">
        <v>22</v>
      </c>
      <c r="C7960" s="10" t="s">
        <v>13</v>
      </c>
      <c r="D7960" s="10" t="s">
        <v>78</v>
      </c>
      <c r="E7960" s="59" t="s">
        <v>8507</v>
      </c>
      <c r="F7960" s="94">
        <v>41429</v>
      </c>
      <c r="G7960" s="10" t="s">
        <v>8508</v>
      </c>
      <c r="H7960" s="10" t="s">
        <v>7966</v>
      </c>
      <c r="I7960" s="10" t="s">
        <v>50</v>
      </c>
      <c r="J7960" s="62">
        <v>48507</v>
      </c>
      <c r="K7960" s="10" t="s">
        <v>7725</v>
      </c>
      <c r="L7960" s="10" t="s">
        <v>28829</v>
      </c>
      <c r="M7960" s="1" t="s">
        <v>46788</v>
      </c>
      <c r="N7960" s="10" t="s">
        <v>20</v>
      </c>
      <c r="O7960" s="10" t="s">
        <v>42467</v>
      </c>
      <c r="P7960" s="10" t="s">
        <v>504</v>
      </c>
      <c r="Q7960" s="10" t="s">
        <v>29986</v>
      </c>
      <c r="R7960" s="59" t="s">
        <v>42468</v>
      </c>
      <c r="S7960" s="10" t="s">
        <v>93</v>
      </c>
      <c r="T7960" s="10" t="s">
        <v>21</v>
      </c>
      <c r="U7960" s="33" t="s">
        <v>26689</v>
      </c>
      <c r="V7960" s="10"/>
      <c r="W7960" s="10"/>
      <c r="X7960" s="10"/>
      <c r="Y7960" s="77"/>
      <c r="Z7960" s="51"/>
      <c r="AA7960" s="51" t="s">
        <v>42842</v>
      </c>
      <c r="AB7960" s="33">
        <v>474</v>
      </c>
      <c r="AC7960" s="103">
        <v>14599</v>
      </c>
      <c r="AG7960" s="51"/>
      <c r="AK7960" s="51"/>
      <c r="AL7960" s="51"/>
      <c r="AM7960" s="51"/>
      <c r="AN7960" s="51"/>
      <c r="AO7960" s="51"/>
      <c r="AP7960" s="51"/>
      <c r="AQ7960" s="51"/>
      <c r="AR7960" s="51"/>
      <c r="AS7960" s="51"/>
      <c r="AT7960" s="51"/>
      <c r="AU7960" s="51"/>
      <c r="AV7960" s="51"/>
      <c r="AW7960" s="51"/>
      <c r="AX7960" s="51"/>
      <c r="AY7960" s="51"/>
      <c r="AZ7960" s="51"/>
      <c r="BA7960" s="51"/>
      <c r="BB7960" s="51"/>
      <c r="BC7960" s="51"/>
      <c r="BD7960" s="51"/>
      <c r="BE7960" s="51"/>
      <c r="BF7960" s="51"/>
      <c r="BG7960" s="51"/>
      <c r="BH7960" s="51"/>
      <c r="BI7960" s="51"/>
      <c r="BJ7960" s="51"/>
      <c r="BK7960" s="51"/>
      <c r="BL7960" s="51"/>
    </row>
    <row r="7961" spans="1:64" ht="13" customHeight="1" x14ac:dyDescent="0.2">
      <c r="A7961" s="1" t="s">
        <v>14655</v>
      </c>
      <c r="B7961" s="91">
        <v>32</v>
      </c>
      <c r="C7961" s="33" t="s">
        <v>13</v>
      </c>
      <c r="D7961" s="1" t="s">
        <v>23</v>
      </c>
      <c r="F7961" s="94">
        <v>41429</v>
      </c>
      <c r="G7961" s="33" t="s">
        <v>14656</v>
      </c>
      <c r="H7961" s="33" t="s">
        <v>1113</v>
      </c>
      <c r="I7961" s="33" t="s">
        <v>297</v>
      </c>
      <c r="J7961" s="62">
        <v>38120</v>
      </c>
      <c r="K7961" s="33" t="s">
        <v>1114</v>
      </c>
      <c r="L7961" s="33" t="s">
        <v>1115</v>
      </c>
      <c r="M7961" s="1" t="s">
        <v>46341</v>
      </c>
      <c r="N7961" s="33" t="s">
        <v>20</v>
      </c>
      <c r="O7961" s="33" t="s">
        <v>14657</v>
      </c>
      <c r="P7961" s="33" t="s">
        <v>22</v>
      </c>
      <c r="Q7961" s="33" t="s">
        <v>29986</v>
      </c>
      <c r="R7961" s="39" t="s">
        <v>14658</v>
      </c>
      <c r="S7961" s="33" t="s">
        <v>93</v>
      </c>
      <c r="T7961" s="33" t="s">
        <v>21</v>
      </c>
      <c r="U7961" s="33" t="s">
        <v>26689</v>
      </c>
      <c r="AA7961" s="33" t="s">
        <v>42844</v>
      </c>
      <c r="AB7961" s="33">
        <v>472</v>
      </c>
      <c r="AC7961" s="103">
        <v>12899</v>
      </c>
    </row>
    <row r="7962" spans="1:64" ht="13" customHeight="1" x14ac:dyDescent="0.2">
      <c r="A7962" s="1" t="s">
        <v>14667</v>
      </c>
      <c r="B7962" s="91">
        <v>40</v>
      </c>
      <c r="C7962" s="33" t="s">
        <v>13</v>
      </c>
      <c r="D7962" s="1" t="s">
        <v>23</v>
      </c>
      <c r="F7962" s="94">
        <v>41429</v>
      </c>
      <c r="G7962" s="33" t="s">
        <v>14668</v>
      </c>
      <c r="H7962" s="33" t="s">
        <v>3130</v>
      </c>
      <c r="I7962" s="33" t="s">
        <v>38</v>
      </c>
      <c r="J7962" s="62" t="s">
        <v>9616</v>
      </c>
      <c r="K7962" s="33" t="s">
        <v>3132</v>
      </c>
      <c r="L7962" s="33" t="s">
        <v>3133</v>
      </c>
      <c r="M7962" s="1" t="s">
        <v>45964</v>
      </c>
      <c r="N7962" s="33" t="s">
        <v>20</v>
      </c>
      <c r="O7962" s="33" t="s">
        <v>14669</v>
      </c>
      <c r="P7962" s="33" t="s">
        <v>22</v>
      </c>
      <c r="Q7962" s="33" t="s">
        <v>29986</v>
      </c>
      <c r="R7962" s="39" t="s">
        <v>14670</v>
      </c>
      <c r="S7962" s="33" t="s">
        <v>93</v>
      </c>
      <c r="T7962" s="33" t="s">
        <v>21</v>
      </c>
      <c r="U7962" s="33" t="s">
        <v>42856</v>
      </c>
      <c r="AA7962" s="33" t="s">
        <v>42842</v>
      </c>
      <c r="AB7962" s="33">
        <v>470</v>
      </c>
      <c r="AC7962" s="103">
        <v>12897</v>
      </c>
    </row>
    <row r="7963" spans="1:64" ht="13" customHeight="1" x14ac:dyDescent="0.2">
      <c r="A7963" s="1" t="s">
        <v>14659</v>
      </c>
      <c r="B7963" s="33">
        <v>51</v>
      </c>
      <c r="C7963" s="33" t="s">
        <v>102</v>
      </c>
      <c r="D7963" s="1" t="s">
        <v>23</v>
      </c>
      <c r="F7963" s="94">
        <v>41429</v>
      </c>
      <c r="G7963" s="33" t="s">
        <v>14660</v>
      </c>
      <c r="H7963" s="33" t="s">
        <v>14661</v>
      </c>
      <c r="I7963" s="33" t="s">
        <v>38</v>
      </c>
      <c r="J7963" s="62" t="s">
        <v>14662</v>
      </c>
      <c r="K7963" s="33" t="s">
        <v>14663</v>
      </c>
      <c r="L7963" s="33" t="s">
        <v>14664</v>
      </c>
      <c r="M7963" s="1" t="s">
        <v>47666</v>
      </c>
      <c r="N7963" s="33" t="s">
        <v>20</v>
      </c>
      <c r="O7963" s="33" t="s">
        <v>14665</v>
      </c>
      <c r="P7963" s="33" t="s">
        <v>22</v>
      </c>
      <c r="Q7963" s="33" t="s">
        <v>29986</v>
      </c>
      <c r="R7963" s="39" t="s">
        <v>14666</v>
      </c>
      <c r="S7963" s="33" t="s">
        <v>93</v>
      </c>
      <c r="T7963" s="33" t="s">
        <v>21</v>
      </c>
      <c r="U7963" s="33" t="s">
        <v>26689</v>
      </c>
      <c r="AA7963" s="33" t="s">
        <v>42843</v>
      </c>
      <c r="AB7963" s="33">
        <v>471</v>
      </c>
      <c r="AC7963" s="103">
        <v>12895</v>
      </c>
    </row>
    <row r="7964" spans="1:64" ht="13" customHeight="1" x14ac:dyDescent="0.2">
      <c r="A7964" s="33" t="s">
        <v>14649</v>
      </c>
      <c r="B7964" s="91">
        <v>25</v>
      </c>
      <c r="C7964" s="33" t="s">
        <v>13</v>
      </c>
      <c r="D7964" s="33" t="s">
        <v>41</v>
      </c>
      <c r="F7964" s="94">
        <v>41429</v>
      </c>
      <c r="G7964" s="33" t="s">
        <v>14650</v>
      </c>
      <c r="H7964" s="33" t="s">
        <v>14651</v>
      </c>
      <c r="I7964" s="33" t="s">
        <v>38</v>
      </c>
      <c r="J7964" s="62" t="s">
        <v>14652</v>
      </c>
      <c r="K7964" s="33" t="s">
        <v>725</v>
      </c>
      <c r="L7964" s="33" t="s">
        <v>726</v>
      </c>
      <c r="M7964" s="1" t="s">
        <v>45926</v>
      </c>
      <c r="N7964" s="33" t="s">
        <v>20</v>
      </c>
      <c r="O7964" s="33" t="s">
        <v>14653</v>
      </c>
      <c r="P7964" s="33" t="s">
        <v>22</v>
      </c>
      <c r="Q7964" s="33" t="s">
        <v>29986</v>
      </c>
      <c r="R7964" s="39" t="s">
        <v>14654</v>
      </c>
      <c r="S7964" s="33" t="s">
        <v>93</v>
      </c>
      <c r="T7964" s="33" t="s">
        <v>28</v>
      </c>
      <c r="U7964" s="33" t="s">
        <v>26487</v>
      </c>
      <c r="AA7964" s="33" t="s">
        <v>42844</v>
      </c>
      <c r="AB7964" s="33">
        <v>475</v>
      </c>
      <c r="AC7964" s="103">
        <v>12896</v>
      </c>
    </row>
    <row r="7965" spans="1:64" ht="13" customHeight="1" x14ac:dyDescent="0.2">
      <c r="A7965" s="33" t="s">
        <v>14677</v>
      </c>
      <c r="B7965" s="91">
        <v>25</v>
      </c>
      <c r="C7965" s="33" t="s">
        <v>13</v>
      </c>
      <c r="D7965" s="33" t="s">
        <v>41</v>
      </c>
      <c r="F7965" s="94">
        <v>41428</v>
      </c>
      <c r="G7965" s="33" t="s">
        <v>14678</v>
      </c>
      <c r="H7965" s="33" t="s">
        <v>14679</v>
      </c>
      <c r="I7965" s="33" t="s">
        <v>38</v>
      </c>
      <c r="J7965" s="62" t="s">
        <v>14680</v>
      </c>
      <c r="K7965" s="33" t="s">
        <v>182</v>
      </c>
      <c r="L7965" s="33" t="s">
        <v>14681</v>
      </c>
      <c r="M7965" s="1" t="s">
        <v>46689</v>
      </c>
      <c r="N7965" s="33" t="s">
        <v>20</v>
      </c>
      <c r="O7965" s="33" t="s">
        <v>14682</v>
      </c>
      <c r="P7965" s="33" t="s">
        <v>22</v>
      </c>
      <c r="Q7965" s="33" t="s">
        <v>29986</v>
      </c>
      <c r="R7965" s="39" t="s">
        <v>14683</v>
      </c>
      <c r="S7965" s="33" t="s">
        <v>93</v>
      </c>
      <c r="T7965" s="33" t="s">
        <v>21</v>
      </c>
      <c r="U7965" s="33" t="s">
        <v>26689</v>
      </c>
      <c r="AA7965" s="33" t="s">
        <v>42843</v>
      </c>
      <c r="AB7965" s="33">
        <v>467</v>
      </c>
      <c r="AC7965" s="103">
        <v>12893</v>
      </c>
    </row>
    <row r="7966" spans="1:64" ht="13" customHeight="1" x14ac:dyDescent="0.2">
      <c r="A7966" s="33" t="s">
        <v>14691</v>
      </c>
      <c r="B7966" s="33">
        <v>60</v>
      </c>
      <c r="C7966" s="33" t="s">
        <v>13</v>
      </c>
      <c r="D7966" s="33" t="s">
        <v>30</v>
      </c>
      <c r="E7966" s="33" t="s">
        <v>14692</v>
      </c>
      <c r="F7966" s="94">
        <v>41428</v>
      </c>
      <c r="G7966" s="33" t="s">
        <v>14693</v>
      </c>
      <c r="H7966" s="33" t="s">
        <v>14694</v>
      </c>
      <c r="I7966" s="33" t="s">
        <v>191</v>
      </c>
      <c r="J7966" s="62" t="s">
        <v>14695</v>
      </c>
      <c r="K7966" s="33" t="s">
        <v>507</v>
      </c>
      <c r="L7966" s="33" t="s">
        <v>19699</v>
      </c>
      <c r="M7966" s="1" t="s">
        <v>46979</v>
      </c>
      <c r="N7966" s="33" t="s">
        <v>20</v>
      </c>
      <c r="O7966" s="33" t="s">
        <v>36761</v>
      </c>
      <c r="P7966" s="33" t="s">
        <v>504</v>
      </c>
      <c r="Q7966" s="33" t="s">
        <v>29986</v>
      </c>
      <c r="R7966" s="39" t="s">
        <v>14696</v>
      </c>
      <c r="S7966" s="33" t="s">
        <v>901</v>
      </c>
      <c r="T7966" s="33" t="s">
        <v>21</v>
      </c>
      <c r="U7966" s="33" t="s">
        <v>26689</v>
      </c>
      <c r="AA7966" s="33" t="s">
        <v>42843</v>
      </c>
      <c r="AB7966" s="33">
        <v>468</v>
      </c>
      <c r="AC7966" s="103">
        <v>12892</v>
      </c>
    </row>
    <row r="7967" spans="1:64" ht="13" customHeight="1" x14ac:dyDescent="0.2">
      <c r="A7967" s="33" t="s">
        <v>14684</v>
      </c>
      <c r="B7967" s="33">
        <v>35</v>
      </c>
      <c r="C7967" s="33" t="s">
        <v>13</v>
      </c>
      <c r="D7967" s="33" t="s">
        <v>30</v>
      </c>
      <c r="E7967" s="33" t="s">
        <v>14685</v>
      </c>
      <c r="F7967" s="94">
        <v>41428</v>
      </c>
      <c r="G7967" s="33" t="s">
        <v>14686</v>
      </c>
      <c r="H7967" s="33" t="s">
        <v>14687</v>
      </c>
      <c r="I7967" s="33" t="s">
        <v>811</v>
      </c>
      <c r="J7967" s="62" t="s">
        <v>14688</v>
      </c>
      <c r="K7967" s="33" t="s">
        <v>2187</v>
      </c>
      <c r="L7967" s="33" t="s">
        <v>3268</v>
      </c>
      <c r="M7967" s="1" t="s">
        <v>45934</v>
      </c>
      <c r="N7967" s="33" t="s">
        <v>11627</v>
      </c>
      <c r="O7967" s="33" t="s">
        <v>14689</v>
      </c>
      <c r="P7967" s="33" t="s">
        <v>947</v>
      </c>
      <c r="Q7967" s="33" t="s">
        <v>29986</v>
      </c>
      <c r="R7967" s="39" t="s">
        <v>14690</v>
      </c>
      <c r="S7967" s="33" t="s">
        <v>93</v>
      </c>
      <c r="T7967" s="33" t="s">
        <v>45897</v>
      </c>
      <c r="U7967" s="33" t="s">
        <v>49804</v>
      </c>
      <c r="AA7967" s="33" t="s">
        <v>42844</v>
      </c>
      <c r="AB7967" s="33">
        <v>469</v>
      </c>
      <c r="AC7967" s="103">
        <v>12891</v>
      </c>
    </row>
    <row r="7968" spans="1:64" ht="13" customHeight="1" x14ac:dyDescent="0.2">
      <c r="A7968" s="33" t="s">
        <v>14702</v>
      </c>
      <c r="B7968" s="91">
        <v>33</v>
      </c>
      <c r="C7968" s="33" t="s">
        <v>13</v>
      </c>
      <c r="D7968" s="33" t="s">
        <v>78</v>
      </c>
      <c r="E7968" s="33" t="s">
        <v>14703</v>
      </c>
      <c r="F7968" s="94">
        <v>41427</v>
      </c>
      <c r="G7968" s="33" t="s">
        <v>14704</v>
      </c>
      <c r="H7968" s="33" t="s">
        <v>14705</v>
      </c>
      <c r="I7968" s="33" t="s">
        <v>197</v>
      </c>
      <c r="J7968" s="62" t="s">
        <v>14706</v>
      </c>
      <c r="K7968" s="33" t="s">
        <v>10117</v>
      </c>
      <c r="L7968" s="33" t="s">
        <v>14707</v>
      </c>
      <c r="M7968" s="1" t="s">
        <v>46644</v>
      </c>
      <c r="N7968" s="33" t="s">
        <v>20</v>
      </c>
      <c r="O7968" s="33" t="s">
        <v>14708</v>
      </c>
      <c r="P7968" s="33" t="s">
        <v>504</v>
      </c>
      <c r="Q7968" s="33" t="s">
        <v>29986</v>
      </c>
      <c r="R7968" s="39" t="s">
        <v>14709</v>
      </c>
      <c r="S7968" s="33" t="s">
        <v>22</v>
      </c>
      <c r="T7968" s="33" t="s">
        <v>21</v>
      </c>
      <c r="U7968" s="33" t="s">
        <v>26682</v>
      </c>
      <c r="AA7968" s="33" t="s">
        <v>42844</v>
      </c>
      <c r="AB7968" s="33">
        <v>462</v>
      </c>
      <c r="AC7968" s="103">
        <v>12881</v>
      </c>
    </row>
    <row r="7969" spans="1:64" ht="13" customHeight="1" x14ac:dyDescent="0.2">
      <c r="A7969" s="33" t="s">
        <v>19143</v>
      </c>
      <c r="B7969" s="91">
        <v>38</v>
      </c>
      <c r="C7969" s="33" t="s">
        <v>13</v>
      </c>
      <c r="D7969" s="33" t="s">
        <v>41</v>
      </c>
      <c r="E7969" s="33" t="s">
        <v>14710</v>
      </c>
      <c r="F7969" s="94">
        <v>41427</v>
      </c>
      <c r="G7969" s="33" t="s">
        <v>14711</v>
      </c>
      <c r="H7969" s="33" t="s">
        <v>763</v>
      </c>
      <c r="I7969" s="33" t="s">
        <v>39</v>
      </c>
      <c r="J7969" s="62" t="s">
        <v>11500</v>
      </c>
      <c r="K7969" s="33" t="s">
        <v>1584</v>
      </c>
      <c r="L7969" s="33" t="s">
        <v>2967</v>
      </c>
      <c r="M7969" s="1" t="s">
        <v>46256</v>
      </c>
      <c r="N7969" s="33" t="s">
        <v>20</v>
      </c>
      <c r="O7969" s="33" t="s">
        <v>14712</v>
      </c>
      <c r="P7969" s="33" t="s">
        <v>22</v>
      </c>
      <c r="Q7969" s="33" t="s">
        <v>29986</v>
      </c>
      <c r="R7969" s="39" t="s">
        <v>14713</v>
      </c>
      <c r="S7969" s="33" t="s">
        <v>22</v>
      </c>
      <c r="T7969" s="33" t="s">
        <v>21</v>
      </c>
      <c r="U7969" s="33" t="s">
        <v>26689</v>
      </c>
      <c r="V7969" s="33" t="s">
        <v>26484</v>
      </c>
      <c r="W7969" s="33" t="s">
        <v>26485</v>
      </c>
      <c r="AA7969" s="33" t="s">
        <v>42842</v>
      </c>
      <c r="AB7969" s="33">
        <v>461</v>
      </c>
      <c r="AC7969" s="103">
        <v>12886</v>
      </c>
    </row>
    <row r="7970" spans="1:64" ht="13" customHeight="1" x14ac:dyDescent="0.2">
      <c r="A7970" s="33" t="s">
        <v>14697</v>
      </c>
      <c r="B7970" s="91">
        <v>28</v>
      </c>
      <c r="C7970" s="33" t="s">
        <v>102</v>
      </c>
      <c r="D7970" s="33" t="s">
        <v>78</v>
      </c>
      <c r="F7970" s="94">
        <v>41427</v>
      </c>
      <c r="G7970" s="33" t="s">
        <v>22198</v>
      </c>
      <c r="H7970" s="33" t="s">
        <v>11537</v>
      </c>
      <c r="I7970" s="33" t="s">
        <v>87</v>
      </c>
      <c r="J7970" s="62" t="s">
        <v>11538</v>
      </c>
      <c r="K7970" s="33" t="s">
        <v>265</v>
      </c>
      <c r="L7970" s="33" t="s">
        <v>11539</v>
      </c>
      <c r="M7970" s="1" t="s">
        <v>47893</v>
      </c>
      <c r="N7970" s="33" t="s">
        <v>20</v>
      </c>
      <c r="O7970" s="33" t="s">
        <v>14698</v>
      </c>
      <c r="P7970" s="33" t="s">
        <v>23029</v>
      </c>
      <c r="Q7970" s="33" t="s">
        <v>29986</v>
      </c>
      <c r="R7970" s="39" t="s">
        <v>14699</v>
      </c>
      <c r="S7970" s="33" t="s">
        <v>22</v>
      </c>
      <c r="T7970" s="33" t="s">
        <v>45897</v>
      </c>
      <c r="U7970" s="33" t="s">
        <v>49804</v>
      </c>
      <c r="Z7970" s="33" t="s">
        <v>42353</v>
      </c>
      <c r="AA7970" s="33" t="s">
        <v>42844</v>
      </c>
      <c r="AB7970" s="33">
        <v>464</v>
      </c>
      <c r="AC7970" s="103">
        <v>12884</v>
      </c>
    </row>
    <row r="7971" spans="1:64" ht="13" customHeight="1" x14ac:dyDescent="0.2">
      <c r="A7971" s="33" t="s">
        <v>14714</v>
      </c>
      <c r="B7971" s="91">
        <v>34</v>
      </c>
      <c r="C7971" s="33" t="s">
        <v>13</v>
      </c>
      <c r="D7971" s="33" t="s">
        <v>41</v>
      </c>
      <c r="F7971" s="94">
        <v>41427</v>
      </c>
      <c r="G7971" s="33" t="s">
        <v>14715</v>
      </c>
      <c r="H7971" s="33" t="s">
        <v>14716</v>
      </c>
      <c r="I7971" s="33" t="s">
        <v>38</v>
      </c>
      <c r="J7971" s="62" t="s">
        <v>14717</v>
      </c>
      <c r="K7971" s="33" t="s">
        <v>91</v>
      </c>
      <c r="L7971" s="33" t="s">
        <v>14718</v>
      </c>
      <c r="M7971" s="1" t="s">
        <v>46696</v>
      </c>
      <c r="N7971" s="33" t="s">
        <v>20</v>
      </c>
      <c r="O7971" s="33" t="s">
        <v>14719</v>
      </c>
      <c r="P7971" s="33" t="s">
        <v>22</v>
      </c>
      <c r="Q7971" s="33" t="s">
        <v>29986</v>
      </c>
      <c r="R7971" s="39" t="s">
        <v>14720</v>
      </c>
      <c r="S7971" s="33" t="s">
        <v>93</v>
      </c>
      <c r="T7971" s="33" t="s">
        <v>45897</v>
      </c>
      <c r="U7971" s="33" t="s">
        <v>49804</v>
      </c>
      <c r="AA7971" s="33" t="s">
        <v>42842</v>
      </c>
      <c r="AB7971" s="33">
        <v>466</v>
      </c>
      <c r="AC7971" s="103">
        <v>12882</v>
      </c>
    </row>
    <row r="7972" spans="1:64" ht="13" customHeight="1" x14ac:dyDescent="0.2">
      <c r="A7972" s="1" t="s">
        <v>14721</v>
      </c>
      <c r="B7972" s="33">
        <v>55</v>
      </c>
      <c r="C7972" s="33" t="s">
        <v>13</v>
      </c>
      <c r="D7972" s="1" t="s">
        <v>23</v>
      </c>
      <c r="F7972" s="94">
        <v>41427</v>
      </c>
      <c r="G7972" s="33" t="s">
        <v>14722</v>
      </c>
      <c r="H7972" s="33" t="s">
        <v>6502</v>
      </c>
      <c r="I7972" s="33" t="s">
        <v>191</v>
      </c>
      <c r="J7972" s="62" t="s">
        <v>14723</v>
      </c>
      <c r="K7972" s="33" t="s">
        <v>1655</v>
      </c>
      <c r="L7972" s="33" t="s">
        <v>1575</v>
      </c>
      <c r="M7972" s="1" t="s">
        <v>46642</v>
      </c>
      <c r="N7972" s="33" t="s">
        <v>362</v>
      </c>
      <c r="O7972" s="33" t="s">
        <v>36762</v>
      </c>
      <c r="P7972" s="33" t="s">
        <v>947</v>
      </c>
      <c r="Q7972" s="33" t="s">
        <v>29986</v>
      </c>
      <c r="R7972" s="39" t="s">
        <v>14724</v>
      </c>
      <c r="S7972" s="33" t="s">
        <v>509</v>
      </c>
      <c r="T7972" s="33" t="s">
        <v>45897</v>
      </c>
      <c r="U7972" s="33" t="s">
        <v>39851</v>
      </c>
      <c r="AA7972" s="33" t="s">
        <v>42843</v>
      </c>
      <c r="AB7972" s="33">
        <v>463</v>
      </c>
      <c r="AC7972" s="103">
        <v>12880</v>
      </c>
    </row>
    <row r="7973" spans="1:64" ht="13" customHeight="1" x14ac:dyDescent="0.2">
      <c r="A7973" s="33" t="s">
        <v>14700</v>
      </c>
      <c r="B7973" s="91">
        <v>59</v>
      </c>
      <c r="C7973" s="33" t="s">
        <v>13</v>
      </c>
      <c r="D7973" s="33" t="s">
        <v>78</v>
      </c>
      <c r="F7973" s="94">
        <v>41427</v>
      </c>
      <c r="G7973" s="33" t="s">
        <v>22199</v>
      </c>
      <c r="H7973" s="33" t="s">
        <v>11537</v>
      </c>
      <c r="I7973" s="33" t="s">
        <v>87</v>
      </c>
      <c r="J7973" s="62" t="s">
        <v>11538</v>
      </c>
      <c r="K7973" s="33" t="s">
        <v>265</v>
      </c>
      <c r="L7973" s="33" t="s">
        <v>11539</v>
      </c>
      <c r="M7973" s="1" t="s">
        <v>47893</v>
      </c>
      <c r="N7973" s="33" t="s">
        <v>20</v>
      </c>
      <c r="O7973" s="33" t="s">
        <v>14701</v>
      </c>
      <c r="P7973" s="33" t="s">
        <v>23029</v>
      </c>
      <c r="Q7973" s="33" t="s">
        <v>29986</v>
      </c>
      <c r="R7973"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973" s="33" t="s">
        <v>93</v>
      </c>
      <c r="T7973" s="33" t="s">
        <v>45897</v>
      </c>
      <c r="U7973" s="33" t="s">
        <v>49804</v>
      </c>
      <c r="Z7973" s="33" t="s">
        <v>42353</v>
      </c>
      <c r="AA7973" s="33" t="s">
        <v>42844</v>
      </c>
      <c r="AB7973" s="33">
        <v>465</v>
      </c>
      <c r="AC7973" s="103">
        <v>12883</v>
      </c>
    </row>
    <row r="7974" spans="1:64" ht="13" customHeight="1" x14ac:dyDescent="0.2">
      <c r="A7974" s="33" t="s">
        <v>14730</v>
      </c>
      <c r="B7974" s="91">
        <v>21</v>
      </c>
      <c r="C7974" s="33" t="s">
        <v>13</v>
      </c>
      <c r="D7974" s="33" t="s">
        <v>30</v>
      </c>
      <c r="E7974" s="33" t="s">
        <v>14731</v>
      </c>
      <c r="F7974" s="94">
        <v>41426</v>
      </c>
      <c r="G7974" s="33" t="s">
        <v>14732</v>
      </c>
      <c r="H7974" s="33" t="s">
        <v>142</v>
      </c>
      <c r="I7974" s="33" t="s">
        <v>38</v>
      </c>
      <c r="J7974" s="62" t="s">
        <v>14733</v>
      </c>
      <c r="K7974" s="33" t="s">
        <v>142</v>
      </c>
      <c r="L7974" s="33" t="s">
        <v>143</v>
      </c>
      <c r="M7974" s="1" t="s">
        <v>45908</v>
      </c>
      <c r="N7974" s="33" t="s">
        <v>20</v>
      </c>
      <c r="O7974" s="33" t="s">
        <v>14734</v>
      </c>
      <c r="P7974" s="33" t="s">
        <v>22</v>
      </c>
      <c r="Q7974" s="33" t="s">
        <v>29986</v>
      </c>
      <c r="R7974" s="39" t="s">
        <v>14735</v>
      </c>
      <c r="S7974" s="33" t="s">
        <v>93</v>
      </c>
      <c r="T7974" s="33" t="s">
        <v>21</v>
      </c>
      <c r="U7974" s="33" t="s">
        <v>26682</v>
      </c>
      <c r="AA7974" s="33" t="s">
        <v>42842</v>
      </c>
      <c r="AB7974" s="33">
        <v>459</v>
      </c>
      <c r="AC7974" s="103">
        <v>12873</v>
      </c>
    </row>
    <row r="7975" spans="1:64" ht="13" customHeight="1" x14ac:dyDescent="0.2">
      <c r="A7975" s="1" t="s">
        <v>14725</v>
      </c>
      <c r="B7975" s="91">
        <v>26</v>
      </c>
      <c r="C7975" s="33" t="s">
        <v>13</v>
      </c>
      <c r="D7975" s="1" t="s">
        <v>23</v>
      </c>
      <c r="F7975" s="94">
        <v>41426</v>
      </c>
      <c r="G7975" s="33" t="s">
        <v>14726</v>
      </c>
      <c r="H7975" s="33" t="s">
        <v>581</v>
      </c>
      <c r="I7975" s="33" t="s">
        <v>111</v>
      </c>
      <c r="J7975" s="62" t="s">
        <v>14727</v>
      </c>
      <c r="K7975" s="33" t="s">
        <v>582</v>
      </c>
      <c r="L7975" s="33" t="s">
        <v>583</v>
      </c>
      <c r="M7975" s="1" t="s">
        <v>45935</v>
      </c>
      <c r="N7975" s="33" t="s">
        <v>20</v>
      </c>
      <c r="O7975" s="33" t="s">
        <v>14728</v>
      </c>
      <c r="P7975" s="33" t="s">
        <v>22</v>
      </c>
      <c r="Q7975" s="33" t="s">
        <v>29986</v>
      </c>
      <c r="R7975" s="39" t="s">
        <v>14729</v>
      </c>
      <c r="S7975" s="33" t="s">
        <v>93</v>
      </c>
      <c r="T7975" s="33" t="s">
        <v>21</v>
      </c>
      <c r="U7975" s="33" t="s">
        <v>26689</v>
      </c>
      <c r="AA7975" s="33" t="s">
        <v>42842</v>
      </c>
      <c r="AB7975" s="33">
        <v>458</v>
      </c>
      <c r="AC7975" s="103">
        <v>12875</v>
      </c>
    </row>
    <row r="7976" spans="1:64" ht="13" customHeight="1" x14ac:dyDescent="0.2">
      <c r="A7976" s="33" t="s">
        <v>14736</v>
      </c>
      <c r="B7976" s="91">
        <v>48</v>
      </c>
      <c r="C7976" s="33" t="s">
        <v>13</v>
      </c>
      <c r="D7976" s="33" t="s">
        <v>30</v>
      </c>
      <c r="E7976" s="33" t="s">
        <v>14737</v>
      </c>
      <c r="F7976" s="94">
        <v>41426</v>
      </c>
      <c r="G7976" s="33" t="s">
        <v>22200</v>
      </c>
      <c r="H7976" s="33" t="s">
        <v>779</v>
      </c>
      <c r="I7976" s="33" t="s">
        <v>281</v>
      </c>
      <c r="J7976" s="62" t="s">
        <v>10560</v>
      </c>
      <c r="K7976" s="33" t="s">
        <v>779</v>
      </c>
      <c r="L7976" s="33" t="s">
        <v>34245</v>
      </c>
      <c r="M7976" s="1" t="s">
        <v>46303</v>
      </c>
      <c r="N7976" s="33" t="s">
        <v>20</v>
      </c>
      <c r="O7976" s="33" t="s">
        <v>14738</v>
      </c>
      <c r="P7976" s="33" t="s">
        <v>504</v>
      </c>
      <c r="Q7976" s="33" t="s">
        <v>29986</v>
      </c>
      <c r="R7976" s="39" t="s">
        <v>14739</v>
      </c>
      <c r="S7976" s="33" t="s">
        <v>901</v>
      </c>
      <c r="T7976" s="33" t="s">
        <v>21</v>
      </c>
      <c r="U7976" s="33" t="s">
        <v>26682</v>
      </c>
      <c r="AA7976" s="33" t="s">
        <v>42842</v>
      </c>
      <c r="AB7976" s="33">
        <v>460</v>
      </c>
      <c r="AC7976" s="103">
        <v>12874</v>
      </c>
    </row>
    <row r="7977" spans="1:64" ht="13" customHeight="1" x14ac:dyDescent="0.2">
      <c r="A7977" s="60" t="s">
        <v>42501</v>
      </c>
      <c r="B7977" s="87">
        <v>30</v>
      </c>
      <c r="C7977" s="10" t="s">
        <v>13</v>
      </c>
      <c r="D7977" s="10" t="s">
        <v>78</v>
      </c>
      <c r="E7977" s="59" t="s">
        <v>42502</v>
      </c>
      <c r="F7977" s="94">
        <v>41425</v>
      </c>
      <c r="G7977" s="10" t="s">
        <v>42503</v>
      </c>
      <c r="H7977" s="10" t="s">
        <v>1780</v>
      </c>
      <c r="I7977" s="10" t="s">
        <v>159</v>
      </c>
      <c r="J7977" s="62">
        <v>30309</v>
      </c>
      <c r="K7977" s="10" t="s">
        <v>1450</v>
      </c>
      <c r="L7977" s="10" t="s">
        <v>2346</v>
      </c>
      <c r="M7977" s="1" t="s">
        <v>45940</v>
      </c>
      <c r="N7977" s="10" t="s">
        <v>20</v>
      </c>
      <c r="O7977" s="10" t="s">
        <v>42504</v>
      </c>
      <c r="P7977" s="10" t="s">
        <v>947</v>
      </c>
      <c r="Q7977" s="10" t="s">
        <v>29986</v>
      </c>
      <c r="R7977" s="59" t="s">
        <v>42505</v>
      </c>
      <c r="S7977" s="10" t="s">
        <v>93</v>
      </c>
      <c r="T7977" s="10" t="s">
        <v>21</v>
      </c>
      <c r="U7977" s="10" t="s">
        <v>26689</v>
      </c>
      <c r="V7977" s="10"/>
      <c r="W7977" s="10"/>
      <c r="X7977" s="10"/>
      <c r="Y7977" s="77"/>
      <c r="Z7977" s="51" t="s">
        <v>42353</v>
      </c>
      <c r="AA7977" s="51" t="s">
        <v>42842</v>
      </c>
      <c r="AB7977" s="33">
        <v>457</v>
      </c>
      <c r="AC7977" s="103">
        <v>12869</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3" customHeight="1" x14ac:dyDescent="0.2">
      <c r="A7978" s="33" t="s">
        <v>14741</v>
      </c>
      <c r="B7978" s="33">
        <v>54</v>
      </c>
      <c r="C7978" s="33" t="s">
        <v>13</v>
      </c>
      <c r="D7978" s="33" t="s">
        <v>30</v>
      </c>
      <c r="E7978" s="33" t="s">
        <v>14742</v>
      </c>
      <c r="F7978" s="94">
        <v>41425</v>
      </c>
      <c r="G7978" s="33" t="s">
        <v>22201</v>
      </c>
      <c r="H7978" s="33" t="s">
        <v>14743</v>
      </c>
      <c r="I7978" s="33" t="s">
        <v>337</v>
      </c>
      <c r="J7978" s="62" t="s">
        <v>14744</v>
      </c>
      <c r="K7978" s="33" t="s">
        <v>12003</v>
      </c>
      <c r="L7978" s="33" t="s">
        <v>14745</v>
      </c>
      <c r="M7978" s="1" t="s">
        <v>48776</v>
      </c>
      <c r="N7978" s="33" t="s">
        <v>20</v>
      </c>
      <c r="O7978" s="33" t="s">
        <v>14746</v>
      </c>
      <c r="P7978" s="33" t="s">
        <v>504</v>
      </c>
      <c r="Q7978" s="33" t="s">
        <v>29986</v>
      </c>
      <c r="R7978" s="39" t="s">
        <v>14747</v>
      </c>
      <c r="S7978" s="33" t="s">
        <v>509</v>
      </c>
      <c r="T7978" s="33" t="s">
        <v>21</v>
      </c>
      <c r="U7978" s="33" t="s">
        <v>26689</v>
      </c>
      <c r="AA7978" s="33" t="s">
        <v>42843</v>
      </c>
      <c r="AB7978" s="33">
        <v>456</v>
      </c>
      <c r="AC7978" s="103">
        <v>12871</v>
      </c>
    </row>
    <row r="7979" spans="1:64" ht="13" customHeight="1" x14ac:dyDescent="0.2">
      <c r="A7979" s="33" t="s">
        <v>14760</v>
      </c>
      <c r="B7979" s="33">
        <v>24</v>
      </c>
      <c r="C7979" s="33" t="s">
        <v>13</v>
      </c>
      <c r="D7979" s="33" t="s">
        <v>41</v>
      </c>
      <c r="E7979" s="33" t="s">
        <v>14761</v>
      </c>
      <c r="F7979" s="94">
        <v>41424</v>
      </c>
      <c r="G7979" s="33" t="s">
        <v>14762</v>
      </c>
      <c r="H7979" s="33" t="s">
        <v>1333</v>
      </c>
      <c r="I7979" s="33" t="s">
        <v>111</v>
      </c>
      <c r="J7979" s="62" t="s">
        <v>14763</v>
      </c>
      <c r="K7979" s="33" t="s">
        <v>582</v>
      </c>
      <c r="L7979" s="33" t="s">
        <v>5147</v>
      </c>
      <c r="M7979" s="1" t="s">
        <v>48899</v>
      </c>
      <c r="N7979" s="33" t="s">
        <v>362</v>
      </c>
      <c r="O7979" s="33" t="s">
        <v>14764</v>
      </c>
      <c r="P7979" s="33" t="s">
        <v>45771</v>
      </c>
      <c r="Q7979" s="33" t="s">
        <v>29986</v>
      </c>
      <c r="R7979" s="39" t="s">
        <v>14765</v>
      </c>
      <c r="S7979" s="33" t="s">
        <v>901</v>
      </c>
      <c r="T7979" s="33" t="s">
        <v>21</v>
      </c>
      <c r="U7979" s="33" t="s">
        <v>26689</v>
      </c>
      <c r="AA7979" s="33" t="s">
        <v>42842</v>
      </c>
      <c r="AB7979" s="33">
        <v>453</v>
      </c>
      <c r="AC7979" s="103">
        <v>12864</v>
      </c>
    </row>
    <row r="7980" spans="1:64" ht="13" customHeight="1" x14ac:dyDescent="0.2">
      <c r="A7980" s="33" t="s">
        <v>14748</v>
      </c>
      <c r="B7980" s="91">
        <v>38</v>
      </c>
      <c r="C7980" s="33" t="s">
        <v>102</v>
      </c>
      <c r="D7980" s="33" t="s">
        <v>14</v>
      </c>
      <c r="E7980" s="33" t="s">
        <v>14749</v>
      </c>
      <c r="F7980" s="94">
        <v>41424</v>
      </c>
      <c r="G7980" s="33" t="s">
        <v>14750</v>
      </c>
      <c r="H7980" s="33" t="s">
        <v>14751</v>
      </c>
      <c r="I7980" s="33" t="s">
        <v>224</v>
      </c>
      <c r="J7980" s="62" t="s">
        <v>14752</v>
      </c>
      <c r="K7980" s="33" t="s">
        <v>8736</v>
      </c>
      <c r="L7980" s="33" t="s">
        <v>14753</v>
      </c>
      <c r="M7980" s="1" t="s">
        <v>47871</v>
      </c>
      <c r="N7980" s="33" t="s">
        <v>20</v>
      </c>
      <c r="O7980" s="33" t="s">
        <v>14754</v>
      </c>
      <c r="P7980" s="33" t="s">
        <v>504</v>
      </c>
      <c r="Q7980" s="33" t="s">
        <v>29986</v>
      </c>
      <c r="R7980" s="39" t="s">
        <v>14755</v>
      </c>
      <c r="S7980" s="33" t="s">
        <v>509</v>
      </c>
      <c r="T7980" s="33" t="s">
        <v>21</v>
      </c>
      <c r="U7980" s="33" t="s">
        <v>42855</v>
      </c>
      <c r="AA7980" s="33" t="s">
        <v>42844</v>
      </c>
      <c r="AB7980" s="33">
        <v>454</v>
      </c>
      <c r="AC7980" s="103">
        <v>12867</v>
      </c>
    </row>
    <row r="7981" spans="1:64" ht="13" customHeight="1" x14ac:dyDescent="0.2">
      <c r="A7981" s="33" t="s">
        <v>14756</v>
      </c>
      <c r="B7981" s="91">
        <v>26</v>
      </c>
      <c r="C7981" s="33" t="s">
        <v>13</v>
      </c>
      <c r="D7981" s="33" t="s">
        <v>41</v>
      </c>
      <c r="F7981" s="94">
        <v>41424</v>
      </c>
      <c r="G7981" s="33" t="s">
        <v>22202</v>
      </c>
      <c r="H7981" s="33" t="s">
        <v>3370</v>
      </c>
      <c r="I7981" s="33" t="s">
        <v>38</v>
      </c>
      <c r="J7981" s="62" t="s">
        <v>14757</v>
      </c>
      <c r="K7981" s="33" t="s">
        <v>995</v>
      </c>
      <c r="L7981" s="33" t="s">
        <v>3372</v>
      </c>
      <c r="M7981" s="1" t="s">
        <v>46210</v>
      </c>
      <c r="N7981" s="33" t="s">
        <v>20</v>
      </c>
      <c r="O7981" s="33" t="s">
        <v>14758</v>
      </c>
      <c r="P7981" s="33" t="s">
        <v>22</v>
      </c>
      <c r="Q7981" s="33" t="s">
        <v>29986</v>
      </c>
      <c r="R7981" s="39" t="s">
        <v>14759</v>
      </c>
      <c r="S7981" s="33" t="s">
        <v>93</v>
      </c>
      <c r="T7981" s="33" t="s">
        <v>350</v>
      </c>
      <c r="U7981" s="33" t="s">
        <v>26775</v>
      </c>
      <c r="AA7981" s="33" t="s">
        <v>42842</v>
      </c>
      <c r="AB7981" s="33">
        <v>455</v>
      </c>
      <c r="AC7981" s="103">
        <v>12866</v>
      </c>
    </row>
    <row r="7982" spans="1:64" ht="13" customHeight="1" x14ac:dyDescent="0.2">
      <c r="A7982" s="33" t="s">
        <v>14771</v>
      </c>
      <c r="B7982" s="33">
        <v>22</v>
      </c>
      <c r="C7982" s="33" t="s">
        <v>13</v>
      </c>
      <c r="D7982" s="33" t="s">
        <v>78</v>
      </c>
      <c r="E7982" s="33" t="s">
        <v>14772</v>
      </c>
      <c r="F7982" s="94">
        <v>41423</v>
      </c>
      <c r="G7982" s="33" t="s">
        <v>22203</v>
      </c>
      <c r="H7982" s="33" t="s">
        <v>554</v>
      </c>
      <c r="I7982" s="33" t="s">
        <v>38</v>
      </c>
      <c r="J7982" s="62" t="s">
        <v>14773</v>
      </c>
      <c r="K7982" s="33" t="s">
        <v>555</v>
      </c>
      <c r="L7982" s="33" t="s">
        <v>556</v>
      </c>
      <c r="M7982" s="1" t="s">
        <v>47239</v>
      </c>
      <c r="N7982" s="33" t="s">
        <v>20</v>
      </c>
      <c r="O7982" s="33" t="s">
        <v>14774</v>
      </c>
      <c r="P7982" s="33" t="s">
        <v>947</v>
      </c>
      <c r="Q7982" s="33" t="s">
        <v>29986</v>
      </c>
      <c r="R7982" s="39" t="s">
        <v>14775</v>
      </c>
      <c r="S7982" s="33" t="s">
        <v>93</v>
      </c>
      <c r="T7982" s="33" t="s">
        <v>21</v>
      </c>
      <c r="U7982" s="33" t="s">
        <v>26689</v>
      </c>
      <c r="AA7982" s="33" t="s">
        <v>42844</v>
      </c>
      <c r="AB7982" s="33">
        <v>450</v>
      </c>
      <c r="AC7982" s="103">
        <v>12857</v>
      </c>
    </row>
    <row r="7983" spans="1:64" ht="13" customHeight="1" x14ac:dyDescent="0.2">
      <c r="A7983" s="33" t="s">
        <v>14776</v>
      </c>
      <c r="B7983" s="91">
        <v>22</v>
      </c>
      <c r="C7983" s="33" t="s">
        <v>13</v>
      </c>
      <c r="D7983" s="33" t="s">
        <v>78</v>
      </c>
      <c r="F7983" s="94">
        <v>41423</v>
      </c>
      <c r="G7983" s="33" t="s">
        <v>14777</v>
      </c>
      <c r="H7983" s="33" t="s">
        <v>1030</v>
      </c>
      <c r="I7983" s="33" t="s">
        <v>373</v>
      </c>
      <c r="J7983" s="62" t="s">
        <v>14778</v>
      </c>
      <c r="K7983" s="33" t="s">
        <v>1030</v>
      </c>
      <c r="L7983" s="33" t="s">
        <v>1031</v>
      </c>
      <c r="M7983" s="1" t="s">
        <v>45971</v>
      </c>
      <c r="N7983" s="33" t="s">
        <v>20</v>
      </c>
      <c r="O7983" s="33" t="s">
        <v>36763</v>
      </c>
      <c r="P7983" s="33" t="s">
        <v>22</v>
      </c>
      <c r="Q7983" s="33" t="s">
        <v>29986</v>
      </c>
      <c r="R7983" s="39" t="s">
        <v>14779</v>
      </c>
      <c r="S7983" s="33" t="s">
        <v>93</v>
      </c>
      <c r="T7983" s="33" t="s">
        <v>21</v>
      </c>
      <c r="U7983" s="33" t="s">
        <v>26689</v>
      </c>
      <c r="AA7983" s="33" t="s">
        <v>42842</v>
      </c>
      <c r="AB7983" s="33">
        <v>451</v>
      </c>
      <c r="AC7983" s="103">
        <v>12860</v>
      </c>
    </row>
    <row r="7984" spans="1:64" ht="13" customHeight="1" x14ac:dyDescent="0.2">
      <c r="A7984" s="33" t="s">
        <v>14766</v>
      </c>
      <c r="B7984" s="33">
        <v>34</v>
      </c>
      <c r="C7984" s="33" t="s">
        <v>13</v>
      </c>
      <c r="D7984" s="33" t="s">
        <v>78</v>
      </c>
      <c r="E7984" s="33" t="s">
        <v>14767</v>
      </c>
      <c r="F7984" s="94">
        <v>41423</v>
      </c>
      <c r="G7984" s="33" t="s">
        <v>14768</v>
      </c>
      <c r="H7984" s="33" t="s">
        <v>106</v>
      </c>
      <c r="I7984" s="33" t="s">
        <v>3344</v>
      </c>
      <c r="J7984" s="62" t="s">
        <v>6250</v>
      </c>
      <c r="K7984" s="33" t="s">
        <v>3346</v>
      </c>
      <c r="L7984" s="33" t="s">
        <v>17507</v>
      </c>
      <c r="M7984" s="1" t="s">
        <v>46501</v>
      </c>
      <c r="N7984" s="33" t="s">
        <v>20</v>
      </c>
      <c r="O7984" s="33" t="s">
        <v>14769</v>
      </c>
      <c r="P7984" s="33" t="s">
        <v>947</v>
      </c>
      <c r="Q7984" s="33" t="s">
        <v>29986</v>
      </c>
      <c r="R7984" s="39" t="s">
        <v>14770</v>
      </c>
      <c r="S7984" s="33" t="s">
        <v>93</v>
      </c>
      <c r="T7984" s="33" t="s">
        <v>21</v>
      </c>
      <c r="U7984" s="33" t="s">
        <v>26488</v>
      </c>
      <c r="AA7984" s="33" t="s">
        <v>42842</v>
      </c>
      <c r="AB7984" s="33">
        <v>452</v>
      </c>
      <c r="AC7984" s="103">
        <v>12859</v>
      </c>
    </row>
    <row r="7985" spans="1:29" ht="13" customHeight="1" x14ac:dyDescent="0.2">
      <c r="A7985" s="1" t="s">
        <v>14780</v>
      </c>
      <c r="B7985" s="91">
        <v>62</v>
      </c>
      <c r="C7985" s="33" t="s">
        <v>13</v>
      </c>
      <c r="D7985" s="1" t="s">
        <v>23</v>
      </c>
      <c r="F7985" s="94">
        <v>41423</v>
      </c>
      <c r="G7985" s="33" t="s">
        <v>14781</v>
      </c>
      <c r="H7985" s="33" t="s">
        <v>14782</v>
      </c>
      <c r="I7985" s="33" t="s">
        <v>795</v>
      </c>
      <c r="J7985" s="62" t="s">
        <v>14783</v>
      </c>
      <c r="K7985" s="33" t="s">
        <v>14784</v>
      </c>
      <c r="L7985" s="33" t="s">
        <v>14785</v>
      </c>
      <c r="M7985" s="1" t="s">
        <v>47279</v>
      </c>
      <c r="N7985" s="33" t="s">
        <v>20</v>
      </c>
      <c r="O7985" s="33" t="s">
        <v>14786</v>
      </c>
      <c r="P7985" s="33" t="s">
        <v>504</v>
      </c>
      <c r="Q7985" s="33" t="s">
        <v>29986</v>
      </c>
      <c r="R7985" s="39" t="s">
        <v>14787</v>
      </c>
      <c r="S7985" s="33" t="s">
        <v>509</v>
      </c>
      <c r="T7985" s="33" t="s">
        <v>21</v>
      </c>
      <c r="U7985" s="33" t="s">
        <v>26689</v>
      </c>
      <c r="AA7985" s="33" t="s">
        <v>42843</v>
      </c>
      <c r="AB7985" s="33">
        <v>449</v>
      </c>
      <c r="AC7985" s="103">
        <v>12861</v>
      </c>
    </row>
    <row r="7986" spans="1:29" ht="13" customHeight="1" x14ac:dyDescent="0.2">
      <c r="A7986" s="33" t="s">
        <v>14790</v>
      </c>
      <c r="B7986" s="33">
        <v>37</v>
      </c>
      <c r="C7986" s="33" t="s">
        <v>102</v>
      </c>
      <c r="D7986" s="33" t="s">
        <v>30</v>
      </c>
      <c r="E7986" s="33" t="s">
        <v>14791</v>
      </c>
      <c r="F7986" s="94">
        <v>41422</v>
      </c>
      <c r="G7986" s="33" t="s">
        <v>14792</v>
      </c>
      <c r="H7986" s="33" t="s">
        <v>14793</v>
      </c>
      <c r="I7986" s="33" t="s">
        <v>297</v>
      </c>
      <c r="J7986" s="62" t="s">
        <v>14794</v>
      </c>
      <c r="K7986" s="33" t="s">
        <v>2894</v>
      </c>
      <c r="L7986" s="33" t="s">
        <v>5935</v>
      </c>
      <c r="M7986" s="1" t="s">
        <v>48777</v>
      </c>
      <c r="N7986" s="33" t="s">
        <v>20</v>
      </c>
      <c r="O7986" s="33" t="s">
        <v>14795</v>
      </c>
      <c r="P7986" s="33" t="s">
        <v>504</v>
      </c>
      <c r="Q7986" s="33" t="s">
        <v>29986</v>
      </c>
      <c r="R7986" s="39" t="s">
        <v>14796</v>
      </c>
      <c r="S7986" s="33" t="s">
        <v>93</v>
      </c>
      <c r="T7986" s="33" t="s">
        <v>21</v>
      </c>
      <c r="U7986" s="33" t="s">
        <v>26689</v>
      </c>
      <c r="AA7986" s="33" t="s">
        <v>42843</v>
      </c>
      <c r="AB7986" s="33">
        <v>447</v>
      </c>
      <c r="AC7986" s="103">
        <v>12855</v>
      </c>
    </row>
    <row r="7987" spans="1:29" ht="13" customHeight="1" x14ac:dyDescent="0.2">
      <c r="A7987" s="33" t="s">
        <v>14797</v>
      </c>
      <c r="B7987" s="33">
        <v>72</v>
      </c>
      <c r="C7987" s="33" t="s">
        <v>13</v>
      </c>
      <c r="D7987" s="33" t="s">
        <v>30</v>
      </c>
      <c r="E7987" s="33" t="s">
        <v>14798</v>
      </c>
      <c r="F7987" s="94">
        <v>41422</v>
      </c>
      <c r="G7987" s="33" t="s">
        <v>14799</v>
      </c>
      <c r="H7987" s="33" t="s">
        <v>867</v>
      </c>
      <c r="I7987" s="33" t="s">
        <v>66</v>
      </c>
      <c r="J7987" s="62" t="s">
        <v>6152</v>
      </c>
      <c r="K7987" s="33" t="s">
        <v>67</v>
      </c>
      <c r="L7987" s="33" t="s">
        <v>868</v>
      </c>
      <c r="M7987" s="1" t="s">
        <v>46465</v>
      </c>
      <c r="N7987" s="33" t="s">
        <v>20</v>
      </c>
      <c r="O7987" s="33" t="s">
        <v>14800</v>
      </c>
      <c r="P7987" s="33" t="s">
        <v>504</v>
      </c>
      <c r="Q7987" s="33" t="s">
        <v>29986</v>
      </c>
      <c r="R7987" s="39" t="s">
        <v>14801</v>
      </c>
      <c r="S7987" s="33" t="s">
        <v>93</v>
      </c>
      <c r="T7987" s="33" t="s">
        <v>21</v>
      </c>
      <c r="U7987" s="33" t="s">
        <v>26689</v>
      </c>
      <c r="AA7987" s="33" t="s">
        <v>42844</v>
      </c>
      <c r="AB7987" s="33">
        <v>448</v>
      </c>
      <c r="AC7987" s="103">
        <v>12854</v>
      </c>
    </row>
    <row r="7988" spans="1:29" ht="13" customHeight="1" x14ac:dyDescent="0.2">
      <c r="A7988" s="33" t="s">
        <v>14802</v>
      </c>
      <c r="B7988" s="91">
        <v>32</v>
      </c>
      <c r="C7988" s="33" t="s">
        <v>13</v>
      </c>
      <c r="D7988" s="33" t="s">
        <v>78</v>
      </c>
      <c r="E7988" s="33" t="s">
        <v>14803</v>
      </c>
      <c r="F7988" s="94">
        <v>41421</v>
      </c>
      <c r="G7988" s="33" t="s">
        <v>22204</v>
      </c>
      <c r="H7988" s="33" t="s">
        <v>658</v>
      </c>
      <c r="I7988" s="33" t="s">
        <v>399</v>
      </c>
      <c r="J7988" s="62" t="s">
        <v>4933</v>
      </c>
      <c r="K7988" s="33" t="s">
        <v>658</v>
      </c>
      <c r="L7988" s="33" t="s">
        <v>14804</v>
      </c>
      <c r="M7988" s="1" t="s">
        <v>48778</v>
      </c>
      <c r="N7988" s="33" t="s">
        <v>20</v>
      </c>
      <c r="O7988" s="33" t="s">
        <v>36764</v>
      </c>
      <c r="P7988" s="33" t="s">
        <v>27676</v>
      </c>
      <c r="Q7988" s="33" t="s">
        <v>18502</v>
      </c>
      <c r="R7988" s="39" t="s">
        <v>14805</v>
      </c>
      <c r="S7988" s="33" t="s">
        <v>93</v>
      </c>
      <c r="T7988" s="33" t="s">
        <v>28</v>
      </c>
      <c r="U7988" s="33" t="s">
        <v>26487</v>
      </c>
      <c r="Z7988" s="33" t="s">
        <v>42353</v>
      </c>
      <c r="AA7988" s="33" t="s">
        <v>42842</v>
      </c>
      <c r="AB7988" s="33">
        <v>446</v>
      </c>
      <c r="AC7988" s="103">
        <v>12853</v>
      </c>
    </row>
    <row r="7989" spans="1:29" ht="13" customHeight="1" x14ac:dyDescent="0.2">
      <c r="A7989" s="33" t="s">
        <v>14806</v>
      </c>
      <c r="B7989" s="91">
        <v>23</v>
      </c>
      <c r="C7989" s="33" t="s">
        <v>13</v>
      </c>
      <c r="D7989" s="33" t="s">
        <v>41</v>
      </c>
      <c r="E7989" s="33" t="s">
        <v>14807</v>
      </c>
      <c r="F7989" s="94">
        <v>41420</v>
      </c>
      <c r="G7989" s="33" t="s">
        <v>14808</v>
      </c>
      <c r="H7989" s="33" t="s">
        <v>14809</v>
      </c>
      <c r="I7989" s="33" t="s">
        <v>66</v>
      </c>
      <c r="J7989" s="62" t="s">
        <v>14810</v>
      </c>
      <c r="K7989" s="33" t="s">
        <v>14811</v>
      </c>
      <c r="L7989" s="33" t="s">
        <v>36824</v>
      </c>
      <c r="M7989" s="1" t="s">
        <v>48779</v>
      </c>
      <c r="N7989" s="33" t="s">
        <v>20</v>
      </c>
      <c r="O7989" s="33" t="s">
        <v>14812</v>
      </c>
      <c r="P7989" s="33" t="s">
        <v>22</v>
      </c>
      <c r="Q7989" s="33" t="s">
        <v>29986</v>
      </c>
      <c r="R7989" s="39" t="s">
        <v>14813</v>
      </c>
      <c r="S7989" s="33" t="s">
        <v>93</v>
      </c>
      <c r="T7989" s="33" t="s">
        <v>21</v>
      </c>
      <c r="U7989" s="33" t="s">
        <v>26689</v>
      </c>
      <c r="AA7989" s="33" t="s">
        <v>42843</v>
      </c>
      <c r="AB7989" s="33">
        <v>442</v>
      </c>
      <c r="AC7989" s="103">
        <v>12850</v>
      </c>
    </row>
    <row r="7990" spans="1:29" ht="13" customHeight="1" x14ac:dyDescent="0.2">
      <c r="A7990" s="33" t="s">
        <v>14829</v>
      </c>
      <c r="B7990" s="91">
        <v>32</v>
      </c>
      <c r="C7990" s="33" t="s">
        <v>13</v>
      </c>
      <c r="D7990" s="33" t="s">
        <v>30</v>
      </c>
      <c r="E7990" s="33" t="s">
        <v>14830</v>
      </c>
      <c r="F7990" s="94">
        <v>41420</v>
      </c>
      <c r="G7990" s="33" t="s">
        <v>14831</v>
      </c>
      <c r="H7990" s="33" t="s">
        <v>14832</v>
      </c>
      <c r="I7990" s="33" t="s">
        <v>373</v>
      </c>
      <c r="J7990" s="62" t="s">
        <v>14833</v>
      </c>
      <c r="K7990" s="33" t="s">
        <v>847</v>
      </c>
      <c r="L7990" s="33" t="s">
        <v>14834</v>
      </c>
      <c r="M7990" s="1" t="s">
        <v>48067</v>
      </c>
      <c r="N7990" s="33" t="s">
        <v>20</v>
      </c>
      <c r="O7990" s="33" t="s">
        <v>36765</v>
      </c>
      <c r="P7990" s="33" t="s">
        <v>22</v>
      </c>
      <c r="Q7990" s="33" t="s">
        <v>29986</v>
      </c>
      <c r="R7990" s="39" t="s">
        <v>14835</v>
      </c>
      <c r="S7990" s="33" t="s">
        <v>93</v>
      </c>
      <c r="T7990" s="33" t="s">
        <v>21</v>
      </c>
      <c r="U7990" s="33" t="s">
        <v>26689</v>
      </c>
      <c r="AA7990" s="33" t="s">
        <v>42844</v>
      </c>
      <c r="AB7990" s="33">
        <v>443</v>
      </c>
      <c r="AC7990" s="103">
        <v>12849</v>
      </c>
    </row>
    <row r="7991" spans="1:29" ht="13" customHeight="1" x14ac:dyDescent="0.2">
      <c r="A7991" s="33" t="s">
        <v>14822</v>
      </c>
      <c r="B7991" s="91">
        <v>36</v>
      </c>
      <c r="C7991" s="33" t="s">
        <v>13</v>
      </c>
      <c r="D7991" s="33" t="s">
        <v>30</v>
      </c>
      <c r="F7991" s="94">
        <v>41420</v>
      </c>
      <c r="G7991" s="33" t="s">
        <v>22205</v>
      </c>
      <c r="H7991" s="33" t="s">
        <v>14823</v>
      </c>
      <c r="I7991" s="33" t="s">
        <v>191</v>
      </c>
      <c r="J7991" s="62" t="s">
        <v>14824</v>
      </c>
      <c r="K7991" s="33" t="s">
        <v>14825</v>
      </c>
      <c r="L7991" s="33" t="s">
        <v>14826</v>
      </c>
      <c r="M7991" s="1" t="s">
        <v>48780</v>
      </c>
      <c r="N7991" s="33" t="s">
        <v>20</v>
      </c>
      <c r="O7991" s="33" t="s">
        <v>14827</v>
      </c>
      <c r="P7991" s="33" t="s">
        <v>504</v>
      </c>
      <c r="Q7991" s="33" t="s">
        <v>29986</v>
      </c>
      <c r="R7991" s="39" t="s">
        <v>14828</v>
      </c>
      <c r="S7991" s="33" t="s">
        <v>93</v>
      </c>
      <c r="T7991" s="33" t="s">
        <v>21</v>
      </c>
      <c r="U7991" s="33" t="s">
        <v>26689</v>
      </c>
      <c r="AA7991" s="33" t="s">
        <v>42843</v>
      </c>
      <c r="AB7991" s="33">
        <v>444</v>
      </c>
      <c r="AC7991" s="103">
        <v>12848</v>
      </c>
    </row>
    <row r="7992" spans="1:29" ht="13" customHeight="1" x14ac:dyDescent="0.2">
      <c r="A7992" s="33" t="s">
        <v>14814</v>
      </c>
      <c r="B7992" s="91">
        <v>48</v>
      </c>
      <c r="C7992" s="33" t="s">
        <v>13</v>
      </c>
      <c r="D7992" s="33" t="s">
        <v>41</v>
      </c>
      <c r="E7992" s="33" t="s">
        <v>14815</v>
      </c>
      <c r="F7992" s="94">
        <v>41420</v>
      </c>
      <c r="G7992" s="33" t="s">
        <v>14816</v>
      </c>
      <c r="H7992" s="33" t="s">
        <v>14817</v>
      </c>
      <c r="I7992" s="33" t="s">
        <v>392</v>
      </c>
      <c r="J7992" s="62" t="s">
        <v>14818</v>
      </c>
      <c r="K7992" s="33" t="s">
        <v>535</v>
      </c>
      <c r="L7992" s="33" t="s">
        <v>14819</v>
      </c>
      <c r="M7992" s="1" t="s">
        <v>45956</v>
      </c>
      <c r="N7992" s="33" t="s">
        <v>20</v>
      </c>
      <c r="O7992" s="33" t="s">
        <v>14820</v>
      </c>
      <c r="P7992" s="33" t="s">
        <v>504</v>
      </c>
      <c r="Q7992" s="33" t="s">
        <v>29986</v>
      </c>
      <c r="R7992" s="39" t="s">
        <v>14821</v>
      </c>
      <c r="S7992" s="33" t="s">
        <v>509</v>
      </c>
      <c r="T7992" s="33" t="s">
        <v>21</v>
      </c>
      <c r="U7992" s="33" t="s">
        <v>26682</v>
      </c>
      <c r="AA7992" s="33" t="s">
        <v>42842</v>
      </c>
      <c r="AB7992" s="33">
        <v>445</v>
      </c>
      <c r="AC7992" s="103">
        <v>12851</v>
      </c>
    </row>
    <row r="7993" spans="1:29" ht="13" customHeight="1" x14ac:dyDescent="0.2">
      <c r="A7993" s="33" t="s">
        <v>14836</v>
      </c>
      <c r="B7993" s="91">
        <v>21</v>
      </c>
      <c r="C7993" s="33" t="s">
        <v>13</v>
      </c>
      <c r="D7993" s="33" t="s">
        <v>78</v>
      </c>
      <c r="E7993" s="33" t="s">
        <v>14837</v>
      </c>
      <c r="F7993" s="94">
        <v>41419</v>
      </c>
      <c r="G7993" s="33" t="s">
        <v>14838</v>
      </c>
      <c r="H7993" s="33" t="s">
        <v>44</v>
      </c>
      <c r="I7993" s="33" t="s">
        <v>25</v>
      </c>
      <c r="J7993" s="62" t="s">
        <v>14839</v>
      </c>
      <c r="K7993" s="33" t="s">
        <v>2391</v>
      </c>
      <c r="L7993" s="33" t="s">
        <v>1707</v>
      </c>
      <c r="M7993" s="1" t="s">
        <v>46110</v>
      </c>
      <c r="N7993" s="33" t="s">
        <v>20</v>
      </c>
      <c r="O7993" s="33" t="s">
        <v>36766</v>
      </c>
      <c r="P7993" s="33" t="s">
        <v>504</v>
      </c>
      <c r="Q7993" s="33" t="s">
        <v>29986</v>
      </c>
      <c r="R7993" s="39" t="s">
        <v>14840</v>
      </c>
      <c r="S7993" s="33" t="s">
        <v>22</v>
      </c>
      <c r="T7993" s="33" t="s">
        <v>21</v>
      </c>
      <c r="U7993" s="33" t="s">
        <v>26689</v>
      </c>
      <c r="AA7993" s="33" t="s">
        <v>42844</v>
      </c>
      <c r="AB7993" s="33">
        <v>437</v>
      </c>
      <c r="AC7993" s="103">
        <v>12845</v>
      </c>
    </row>
    <row r="7994" spans="1:29" ht="13" customHeight="1" x14ac:dyDescent="0.2">
      <c r="A7994" s="1" t="s">
        <v>2989</v>
      </c>
      <c r="B7994" s="33">
        <v>23</v>
      </c>
      <c r="C7994" s="33" t="s">
        <v>13</v>
      </c>
      <c r="D7994" s="1" t="s">
        <v>23</v>
      </c>
      <c r="F7994" s="94">
        <v>41419</v>
      </c>
      <c r="G7994" s="33" t="s">
        <v>14848</v>
      </c>
      <c r="H7994" s="33" t="s">
        <v>1030</v>
      </c>
      <c r="I7994" s="33" t="s">
        <v>373</v>
      </c>
      <c r="J7994" s="62" t="s">
        <v>10670</v>
      </c>
      <c r="K7994" s="33" t="s">
        <v>1030</v>
      </c>
      <c r="L7994" s="33" t="s">
        <v>1031</v>
      </c>
      <c r="M7994" s="1" t="s">
        <v>45971</v>
      </c>
      <c r="N7994" s="33" t="s">
        <v>20</v>
      </c>
      <c r="O7994" s="33" t="s">
        <v>14849</v>
      </c>
      <c r="P7994" s="33" t="s">
        <v>45771</v>
      </c>
      <c r="Q7994" s="33" t="s">
        <v>29986</v>
      </c>
      <c r="R7994" s="39" t="s">
        <v>14850</v>
      </c>
      <c r="S7994" s="33" t="s">
        <v>22</v>
      </c>
      <c r="T7994" s="33" t="s">
        <v>21</v>
      </c>
      <c r="U7994" s="33" t="s">
        <v>26682</v>
      </c>
      <c r="AA7994" s="33" t="s">
        <v>42842</v>
      </c>
      <c r="AB7994" s="33">
        <v>439</v>
      </c>
      <c r="AC7994" s="103">
        <v>12843</v>
      </c>
    </row>
    <row r="7995" spans="1:29" ht="13" customHeight="1" x14ac:dyDescent="0.2">
      <c r="A7995" s="33" t="s">
        <v>14856</v>
      </c>
      <c r="B7995" s="91">
        <v>39</v>
      </c>
      <c r="C7995" s="33" t="s">
        <v>13</v>
      </c>
      <c r="D7995" s="33" t="s">
        <v>30</v>
      </c>
      <c r="E7995" s="33" t="s">
        <v>14857</v>
      </c>
      <c r="F7995" s="94">
        <v>41419</v>
      </c>
      <c r="G7995" s="33" t="s">
        <v>14858</v>
      </c>
      <c r="H7995" s="33" t="s">
        <v>14859</v>
      </c>
      <c r="I7995" s="33" t="s">
        <v>220</v>
      </c>
      <c r="J7995" s="62" t="s">
        <v>14860</v>
      </c>
      <c r="K7995" s="33" t="s">
        <v>1352</v>
      </c>
      <c r="L7995" s="33" t="s">
        <v>14861</v>
      </c>
      <c r="M7995" s="1" t="s">
        <v>48781</v>
      </c>
      <c r="N7995" s="33" t="s">
        <v>20</v>
      </c>
      <c r="O7995" s="33" t="s">
        <v>36767</v>
      </c>
      <c r="P7995" s="33" t="s">
        <v>504</v>
      </c>
      <c r="Q7995" s="33" t="s">
        <v>29986</v>
      </c>
      <c r="R7995" s="39" t="s">
        <v>14862</v>
      </c>
      <c r="S7995" s="33" t="s">
        <v>509</v>
      </c>
      <c r="T7995" s="33" t="s">
        <v>21</v>
      </c>
      <c r="U7995" s="33" t="s">
        <v>26689</v>
      </c>
      <c r="AA7995" s="33" t="s">
        <v>42844</v>
      </c>
      <c r="AB7995" s="33">
        <v>438</v>
      </c>
      <c r="AC7995" s="103">
        <v>12846</v>
      </c>
    </row>
    <row r="7996" spans="1:29" ht="13" customHeight="1" x14ac:dyDescent="0.2">
      <c r="A7996" s="33" t="s">
        <v>14841</v>
      </c>
      <c r="B7996" s="91">
        <v>26</v>
      </c>
      <c r="C7996" s="33" t="s">
        <v>13</v>
      </c>
      <c r="D7996" s="33" t="s">
        <v>78</v>
      </c>
      <c r="E7996" s="33" t="s">
        <v>14842</v>
      </c>
      <c r="F7996" s="94">
        <v>41419</v>
      </c>
      <c r="G7996" s="33" t="s">
        <v>14843</v>
      </c>
      <c r="H7996" s="33" t="s">
        <v>14844</v>
      </c>
      <c r="I7996" s="33" t="s">
        <v>50</v>
      </c>
      <c r="J7996" s="62" t="s">
        <v>7724</v>
      </c>
      <c r="K7996" s="33" t="s">
        <v>7725</v>
      </c>
      <c r="L7996" s="33" t="s">
        <v>3614</v>
      </c>
      <c r="M7996" s="1" t="s">
        <v>47818</v>
      </c>
      <c r="N7996" s="33" t="s">
        <v>20</v>
      </c>
      <c r="O7996" s="33" t="s">
        <v>14845</v>
      </c>
      <c r="P7996" s="33" t="s">
        <v>504</v>
      </c>
      <c r="Q7996" s="33" t="s">
        <v>29986</v>
      </c>
      <c r="R7996" s="39" t="s">
        <v>14846</v>
      </c>
      <c r="S7996" s="33" t="s">
        <v>93</v>
      </c>
      <c r="T7996" s="33" t="s">
        <v>28</v>
      </c>
      <c r="U7996" s="33" t="s">
        <v>26487</v>
      </c>
      <c r="AA7996" s="33" t="s">
        <v>42842</v>
      </c>
      <c r="AB7996" s="33">
        <v>441</v>
      </c>
      <c r="AC7996" s="103">
        <v>12844</v>
      </c>
    </row>
    <row r="7997" spans="1:29" ht="13" customHeight="1" x14ac:dyDescent="0.2">
      <c r="A7997" s="33" t="s">
        <v>14851</v>
      </c>
      <c r="B7997" s="33">
        <v>42</v>
      </c>
      <c r="C7997" s="33" t="s">
        <v>13</v>
      </c>
      <c r="D7997" s="33" t="s">
        <v>30</v>
      </c>
      <c r="E7997" s="33" t="s">
        <v>14852</v>
      </c>
      <c r="F7997" s="94">
        <v>41419</v>
      </c>
      <c r="G7997" s="33" t="s">
        <v>22206</v>
      </c>
      <c r="H7997" s="33" t="s">
        <v>1533</v>
      </c>
      <c r="I7997" s="33" t="s">
        <v>38</v>
      </c>
      <c r="J7997" s="62" t="s">
        <v>14853</v>
      </c>
      <c r="K7997" s="33" t="s">
        <v>1533</v>
      </c>
      <c r="L7997" s="33" t="s">
        <v>2157</v>
      </c>
      <c r="M7997" s="1" t="s">
        <v>47015</v>
      </c>
      <c r="N7997" s="33" t="s">
        <v>2896</v>
      </c>
      <c r="O7997" s="33" t="s">
        <v>14854</v>
      </c>
      <c r="P7997" s="33" t="s">
        <v>22</v>
      </c>
      <c r="Q7997" s="33" t="s">
        <v>29986</v>
      </c>
      <c r="R7997" s="39" t="s">
        <v>14855</v>
      </c>
      <c r="S7997" s="33" t="s">
        <v>22</v>
      </c>
      <c r="T7997" s="33" t="s">
        <v>28</v>
      </c>
      <c r="U7997" s="33" t="s">
        <v>26487</v>
      </c>
      <c r="AA7997" s="33" t="s">
        <v>42844</v>
      </c>
      <c r="AB7997" s="33">
        <v>440</v>
      </c>
      <c r="AC7997" s="103">
        <v>12842</v>
      </c>
    </row>
    <row r="7998" spans="1:29" ht="13" customHeight="1" x14ac:dyDescent="0.2">
      <c r="A7998" s="1" t="s">
        <v>14868</v>
      </c>
      <c r="B7998" s="33">
        <v>49</v>
      </c>
      <c r="C7998" s="33" t="s">
        <v>13</v>
      </c>
      <c r="D7998" s="1" t="s">
        <v>23</v>
      </c>
      <c r="F7998" s="94">
        <v>41418</v>
      </c>
      <c r="G7998" s="33" t="s">
        <v>14869</v>
      </c>
      <c r="H7998" s="33" t="s">
        <v>14870</v>
      </c>
      <c r="I7998" s="33" t="s">
        <v>795</v>
      </c>
      <c r="J7998" s="62" t="s">
        <v>14871</v>
      </c>
      <c r="K7998" s="33" t="s">
        <v>4208</v>
      </c>
      <c r="L7998" s="33" t="s">
        <v>4610</v>
      </c>
      <c r="M7998" s="1" t="s">
        <v>48381</v>
      </c>
      <c r="N7998" s="33" t="s">
        <v>20</v>
      </c>
      <c r="O7998" s="33" t="s">
        <v>14872</v>
      </c>
      <c r="P7998" s="33" t="s">
        <v>504</v>
      </c>
      <c r="Q7998" s="33" t="s">
        <v>29986</v>
      </c>
      <c r="R7998" s="39" t="s">
        <v>14873</v>
      </c>
      <c r="S7998" s="33" t="s">
        <v>93</v>
      </c>
      <c r="T7998" s="33" t="s">
        <v>21</v>
      </c>
      <c r="U7998" s="33" t="s">
        <v>26689</v>
      </c>
      <c r="AA7998" s="33" t="s">
        <v>42843</v>
      </c>
      <c r="AB7998" s="33">
        <v>432</v>
      </c>
      <c r="AC7998" s="103">
        <v>12838</v>
      </c>
    </row>
    <row r="7999" spans="1:29" ht="13" customHeight="1" x14ac:dyDescent="0.2">
      <c r="A7999" s="33" t="s">
        <v>14879</v>
      </c>
      <c r="B7999" s="91">
        <v>75</v>
      </c>
      <c r="C7999" s="33" t="s">
        <v>13</v>
      </c>
      <c r="D7999" s="33" t="s">
        <v>30</v>
      </c>
      <c r="E7999" s="33" t="s">
        <v>14880</v>
      </c>
      <c r="F7999" s="94">
        <v>41418</v>
      </c>
      <c r="G7999" s="33" t="s">
        <v>14881</v>
      </c>
      <c r="H7999" s="33" t="s">
        <v>10049</v>
      </c>
      <c r="I7999" s="33" t="s">
        <v>34</v>
      </c>
      <c r="J7999" s="62" t="s">
        <v>14882</v>
      </c>
      <c r="K7999" s="33" t="s">
        <v>4485</v>
      </c>
      <c r="L7999" s="33" t="s">
        <v>14883</v>
      </c>
      <c r="M7999" s="1" t="s">
        <v>48782</v>
      </c>
      <c r="N7999" s="33" t="s">
        <v>20</v>
      </c>
      <c r="O7999" s="33" t="s">
        <v>14884</v>
      </c>
      <c r="P7999" s="33" t="s">
        <v>22</v>
      </c>
      <c r="Q7999" s="33" t="s">
        <v>29986</v>
      </c>
      <c r="R7999" s="39" t="s">
        <v>14885</v>
      </c>
      <c r="S7999" s="33" t="s">
        <v>22</v>
      </c>
      <c r="T7999" s="33" t="s">
        <v>21</v>
      </c>
      <c r="U7999" s="33" t="s">
        <v>26689</v>
      </c>
      <c r="AA7999" s="33" t="s">
        <v>42844</v>
      </c>
      <c r="AB7999" s="33">
        <v>433</v>
      </c>
      <c r="AC7999" s="103">
        <v>12840</v>
      </c>
    </row>
    <row r="8000" spans="1:29" ht="13" customHeight="1" x14ac:dyDescent="0.2">
      <c r="A8000" s="33" t="s">
        <v>14874</v>
      </c>
      <c r="B8000" s="91">
        <v>30</v>
      </c>
      <c r="C8000" s="33" t="s">
        <v>13</v>
      </c>
      <c r="D8000" s="33" t="s">
        <v>30</v>
      </c>
      <c r="F8000" s="94">
        <v>41418</v>
      </c>
      <c r="G8000" s="33" t="s">
        <v>22207</v>
      </c>
      <c r="H8000" s="33" t="s">
        <v>1129</v>
      </c>
      <c r="I8000" s="33" t="s">
        <v>281</v>
      </c>
      <c r="J8000" s="62" t="s">
        <v>14875</v>
      </c>
      <c r="K8000" s="33" t="s">
        <v>1130</v>
      </c>
      <c r="L8000" s="33" t="s">
        <v>14876</v>
      </c>
      <c r="M8000" s="1" t="s">
        <v>48929</v>
      </c>
      <c r="N8000" s="33" t="s">
        <v>20</v>
      </c>
      <c r="O8000" s="33" t="s">
        <v>14877</v>
      </c>
      <c r="P8000" s="33" t="s">
        <v>22</v>
      </c>
      <c r="Q8000" s="33" t="s">
        <v>29986</v>
      </c>
      <c r="R8000" s="39" t="s">
        <v>14878</v>
      </c>
      <c r="S8000" s="33" t="s">
        <v>901</v>
      </c>
      <c r="T8000" s="33" t="s">
        <v>45897</v>
      </c>
      <c r="U8000" s="33" t="s">
        <v>49804</v>
      </c>
      <c r="AA8000" s="33" t="s">
        <v>42842</v>
      </c>
      <c r="AB8000" s="33">
        <v>434</v>
      </c>
      <c r="AC8000" s="103">
        <v>12841</v>
      </c>
    </row>
    <row r="8001" spans="1:64" ht="13" customHeight="1" x14ac:dyDescent="0.2">
      <c r="A8001" s="60" t="s">
        <v>42725</v>
      </c>
      <c r="B8001" s="87">
        <v>42</v>
      </c>
      <c r="C8001" s="10" t="s">
        <v>13</v>
      </c>
      <c r="D8001" s="10" t="s">
        <v>30</v>
      </c>
      <c r="E8001" s="59" t="s">
        <v>42726</v>
      </c>
      <c r="F8001" s="94">
        <v>41418</v>
      </c>
      <c r="G8001" s="10" t="s">
        <v>42820</v>
      </c>
      <c r="H8001" s="10" t="s">
        <v>1533</v>
      </c>
      <c r="I8001" s="10" t="s">
        <v>38</v>
      </c>
      <c r="J8001" s="62">
        <v>95826</v>
      </c>
      <c r="K8001" s="10" t="s">
        <v>1533</v>
      </c>
      <c r="L8001" s="10" t="s">
        <v>2157</v>
      </c>
      <c r="M8001" s="1" t="s">
        <v>47015</v>
      </c>
      <c r="N8001" s="10" t="s">
        <v>20</v>
      </c>
      <c r="O8001" s="10" t="s">
        <v>14854</v>
      </c>
      <c r="P8001" s="10" t="s">
        <v>947</v>
      </c>
      <c r="Q8001" s="10" t="s">
        <v>29986</v>
      </c>
      <c r="R8001" s="59" t="s">
        <v>42727</v>
      </c>
      <c r="S8001" s="10" t="s">
        <v>93</v>
      </c>
      <c r="T8001" s="10" t="s">
        <v>45897</v>
      </c>
      <c r="U8001" s="10" t="s">
        <v>49804</v>
      </c>
      <c r="V8001" s="10"/>
      <c r="W8001" s="10"/>
      <c r="X8001" s="10"/>
      <c r="Y8001" s="77"/>
      <c r="Z8001" s="51"/>
      <c r="AA8001" s="51" t="s">
        <v>42844</v>
      </c>
      <c r="AB8001" s="33">
        <v>435</v>
      </c>
      <c r="AC8001" s="103">
        <v>12837</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3" customHeight="1" x14ac:dyDescent="0.2">
      <c r="A8002" s="33" t="s">
        <v>14863</v>
      </c>
      <c r="B8002" s="33">
        <v>47</v>
      </c>
      <c r="C8002" s="33" t="s">
        <v>13</v>
      </c>
      <c r="D8002" s="33" t="s">
        <v>41</v>
      </c>
      <c r="F8002" s="94">
        <v>41418</v>
      </c>
      <c r="G8002" s="33" t="s">
        <v>22208</v>
      </c>
      <c r="H8002" s="33" t="s">
        <v>142</v>
      </c>
      <c r="I8002" s="33" t="s">
        <v>38</v>
      </c>
      <c r="J8002" s="62" t="s">
        <v>14864</v>
      </c>
      <c r="K8002" s="33" t="s">
        <v>142</v>
      </c>
      <c r="L8002" s="33" t="s">
        <v>143</v>
      </c>
      <c r="M8002" s="1" t="s">
        <v>45908</v>
      </c>
      <c r="N8002" s="33" t="s">
        <v>20</v>
      </c>
      <c r="O8002" s="33" t="s">
        <v>14865</v>
      </c>
      <c r="P8002" s="33" t="s">
        <v>22</v>
      </c>
      <c r="Q8002" s="33" t="s">
        <v>29986</v>
      </c>
      <c r="R8002" s="39" t="s">
        <v>14866</v>
      </c>
      <c r="S8002" s="33" t="s">
        <v>93</v>
      </c>
      <c r="T8002" s="33" t="s">
        <v>350</v>
      </c>
      <c r="U8002" s="33" t="s">
        <v>26775</v>
      </c>
      <c r="AA8002" s="33" t="s">
        <v>42844</v>
      </c>
      <c r="AB8002" s="33">
        <v>436</v>
      </c>
      <c r="AC8002" s="103">
        <v>12839</v>
      </c>
    </row>
    <row r="8003" spans="1:64" ht="13" customHeight="1" x14ac:dyDescent="0.2">
      <c r="A8003" s="33" t="s">
        <v>14886</v>
      </c>
      <c r="B8003" s="33">
        <v>27</v>
      </c>
      <c r="C8003" s="33" t="s">
        <v>13</v>
      </c>
      <c r="D8003" s="33" t="s">
        <v>78</v>
      </c>
      <c r="F8003" s="94">
        <v>41417</v>
      </c>
      <c r="G8003" s="33" t="s">
        <v>14887</v>
      </c>
      <c r="H8003" s="33" t="s">
        <v>4753</v>
      </c>
      <c r="I8003" s="33" t="s">
        <v>38</v>
      </c>
      <c r="J8003" s="62" t="s">
        <v>8111</v>
      </c>
      <c r="K8003" s="33" t="s">
        <v>91</v>
      </c>
      <c r="L8003" s="33" t="s">
        <v>383</v>
      </c>
      <c r="M8003" s="1" t="s">
        <v>45973</v>
      </c>
      <c r="N8003" s="33" t="s">
        <v>20</v>
      </c>
      <c r="O8003" s="33" t="s">
        <v>14888</v>
      </c>
      <c r="P8003" s="33" t="s">
        <v>947</v>
      </c>
      <c r="Q8003" s="33" t="s">
        <v>29986</v>
      </c>
      <c r="R8003" s="39" t="s">
        <v>14889</v>
      </c>
      <c r="S8003" s="33" t="s">
        <v>93</v>
      </c>
      <c r="T8003" s="33" t="s">
        <v>21</v>
      </c>
      <c r="U8003" s="33" t="s">
        <v>26689</v>
      </c>
      <c r="AA8003" s="33" t="s">
        <v>42844</v>
      </c>
      <c r="AB8003" s="33">
        <v>428</v>
      </c>
      <c r="AC8003" s="103">
        <v>12832</v>
      </c>
    </row>
    <row r="8004" spans="1:64" ht="13" customHeight="1" x14ac:dyDescent="0.2">
      <c r="A8004" s="1" t="s">
        <v>14897</v>
      </c>
      <c r="B8004" s="33">
        <v>28</v>
      </c>
      <c r="C8004" s="33" t="s">
        <v>13</v>
      </c>
      <c r="D8004" s="1" t="s">
        <v>23</v>
      </c>
      <c r="F8004" s="94">
        <v>41417</v>
      </c>
      <c r="G8004" s="33" t="s">
        <v>14898</v>
      </c>
      <c r="H8004" s="33" t="s">
        <v>697</v>
      </c>
      <c r="I8004" s="33" t="s">
        <v>392</v>
      </c>
      <c r="J8004" s="62" t="s">
        <v>14899</v>
      </c>
      <c r="K8004" s="33" t="s">
        <v>1597</v>
      </c>
      <c r="L8004" s="33" t="s">
        <v>536</v>
      </c>
      <c r="M8004" s="1" t="s">
        <v>45963</v>
      </c>
      <c r="N8004" s="33" t="s">
        <v>20</v>
      </c>
      <c r="O8004" s="33" t="s">
        <v>14900</v>
      </c>
      <c r="P8004" s="33" t="s">
        <v>947</v>
      </c>
      <c r="Q8004" s="33" t="s">
        <v>29986</v>
      </c>
      <c r="R8004"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04" s="33" t="s">
        <v>509</v>
      </c>
      <c r="T8004" s="33" t="s">
        <v>21</v>
      </c>
      <c r="U8004" s="33" t="s">
        <v>26682</v>
      </c>
      <c r="AA8004" s="33" t="s">
        <v>42842</v>
      </c>
      <c r="AB8004" s="33">
        <v>431</v>
      </c>
      <c r="AC8004" s="103">
        <v>12835</v>
      </c>
    </row>
    <row r="8005" spans="1:64" ht="13" customHeight="1" x14ac:dyDescent="0.2">
      <c r="A8005" s="33" t="s">
        <v>14890</v>
      </c>
      <c r="B8005" s="91">
        <v>43</v>
      </c>
      <c r="C8005" s="33" t="s">
        <v>13</v>
      </c>
      <c r="D8005" s="33" t="s">
        <v>78</v>
      </c>
      <c r="E8005" s="33" t="s">
        <v>14891</v>
      </c>
      <c r="F8005" s="94">
        <v>41417</v>
      </c>
      <c r="G8005" s="33" t="s">
        <v>14892</v>
      </c>
      <c r="H8005" s="33" t="s">
        <v>717</v>
      </c>
      <c r="I8005" s="33" t="s">
        <v>62</v>
      </c>
      <c r="J8005" s="62" t="s">
        <v>14893</v>
      </c>
      <c r="K8005" s="33" t="s">
        <v>718</v>
      </c>
      <c r="L8005" s="33" t="s">
        <v>719</v>
      </c>
      <c r="M8005" s="1" t="s">
        <v>46886</v>
      </c>
      <c r="N8005" s="33" t="s">
        <v>20</v>
      </c>
      <c r="O8005" s="33" t="s">
        <v>14894</v>
      </c>
      <c r="P8005" s="33" t="s">
        <v>22</v>
      </c>
      <c r="Q8005" s="33" t="s">
        <v>29986</v>
      </c>
      <c r="R8005" s="39" t="s">
        <v>14895</v>
      </c>
      <c r="S8005" s="33" t="s">
        <v>93</v>
      </c>
      <c r="T8005" s="33" t="s">
        <v>21</v>
      </c>
      <c r="U8005" s="33" t="s">
        <v>26689</v>
      </c>
      <c r="AA8005" s="33" t="s">
        <v>42842</v>
      </c>
      <c r="AB8005" s="33">
        <v>429</v>
      </c>
      <c r="AC8005" s="103">
        <v>12834</v>
      </c>
    </row>
    <row r="8006" spans="1:64" ht="13" customHeight="1" x14ac:dyDescent="0.2">
      <c r="A8006" s="1" t="s">
        <v>42549</v>
      </c>
      <c r="B8006" s="87">
        <v>58</v>
      </c>
      <c r="C8006" s="10" t="s">
        <v>13</v>
      </c>
      <c r="D8006" s="1" t="s">
        <v>23</v>
      </c>
      <c r="E8006" s="10"/>
      <c r="F8006" s="94">
        <v>41417</v>
      </c>
      <c r="G8006" s="10" t="s">
        <v>42550</v>
      </c>
      <c r="H8006" s="10" t="s">
        <v>42551</v>
      </c>
      <c r="I8006" s="10" t="s">
        <v>308</v>
      </c>
      <c r="J8006" s="62">
        <v>99674</v>
      </c>
      <c r="K8006" s="10" t="s">
        <v>6576</v>
      </c>
      <c r="L8006" s="10" t="s">
        <v>10171</v>
      </c>
      <c r="M8006" s="1" t="s">
        <v>46185</v>
      </c>
      <c r="N8006" s="10" t="s">
        <v>20</v>
      </c>
      <c r="O8006" s="10" t="s">
        <v>42552</v>
      </c>
      <c r="P8006" s="10" t="s">
        <v>947</v>
      </c>
      <c r="Q8006" s="10" t="s">
        <v>29986</v>
      </c>
      <c r="R8006" s="59" t="s">
        <v>42553</v>
      </c>
      <c r="S8006" s="10" t="s">
        <v>93</v>
      </c>
      <c r="T8006" s="10" t="s">
        <v>21</v>
      </c>
      <c r="U8006" s="10" t="s">
        <v>26689</v>
      </c>
      <c r="V8006" s="10"/>
      <c r="W8006" s="10"/>
      <c r="X8006" s="10"/>
      <c r="Y8006" s="77"/>
      <c r="Z8006" s="51"/>
      <c r="AA8006" s="51" t="s">
        <v>42843</v>
      </c>
      <c r="AB8006" s="33">
        <v>430</v>
      </c>
      <c r="AC8006" s="103">
        <v>12831</v>
      </c>
      <c r="AG8006" s="51"/>
      <c r="AK8006" s="51"/>
      <c r="AL8006" s="51"/>
      <c r="AM8006" s="51"/>
      <c r="AN8006" s="51"/>
      <c r="AO8006" s="51"/>
      <c r="AP8006" s="51"/>
      <c r="AQ8006" s="51"/>
      <c r="AR8006" s="51"/>
      <c r="AS8006" s="51"/>
      <c r="AT8006" s="51"/>
      <c r="AU8006" s="51"/>
      <c r="AV8006" s="51"/>
      <c r="AW8006" s="51"/>
      <c r="AX8006" s="51"/>
      <c r="AY8006" s="51"/>
      <c r="AZ8006" s="51"/>
      <c r="BA8006" s="51"/>
      <c r="BB8006" s="51"/>
      <c r="BC8006" s="51"/>
      <c r="BD8006" s="51"/>
      <c r="BE8006" s="51"/>
      <c r="BF8006" s="51"/>
      <c r="BG8006" s="51"/>
      <c r="BH8006" s="51"/>
      <c r="BI8006" s="51"/>
      <c r="BJ8006" s="51"/>
      <c r="BK8006" s="51"/>
      <c r="BL8006" s="51"/>
    </row>
    <row r="8007" spans="1:64" ht="13" customHeight="1" x14ac:dyDescent="0.2">
      <c r="A8007" s="33" t="s">
        <v>14915</v>
      </c>
      <c r="B8007" s="91">
        <v>27</v>
      </c>
      <c r="C8007" s="33" t="s">
        <v>13</v>
      </c>
      <c r="D8007" s="33" t="s">
        <v>30</v>
      </c>
      <c r="E8007" s="33" t="s">
        <v>14916</v>
      </c>
      <c r="F8007" s="94">
        <v>41416</v>
      </c>
      <c r="G8007" s="33" t="s">
        <v>14917</v>
      </c>
      <c r="H8007" s="33" t="s">
        <v>994</v>
      </c>
      <c r="I8007" s="33" t="s">
        <v>55</v>
      </c>
      <c r="J8007" s="62" t="s">
        <v>14918</v>
      </c>
      <c r="K8007" s="33" t="s">
        <v>995</v>
      </c>
      <c r="L8007" s="33" t="s">
        <v>374</v>
      </c>
      <c r="M8007" s="1" t="s">
        <v>46586</v>
      </c>
      <c r="N8007" s="33" t="s">
        <v>20</v>
      </c>
      <c r="O8007" s="33" t="s">
        <v>14919</v>
      </c>
      <c r="P8007" s="33" t="s">
        <v>22</v>
      </c>
      <c r="Q8007" s="33" t="s">
        <v>29986</v>
      </c>
      <c r="R8007" s="39" t="s">
        <v>14920</v>
      </c>
      <c r="S8007" s="33" t="s">
        <v>22</v>
      </c>
      <c r="T8007" s="33" t="s">
        <v>21</v>
      </c>
      <c r="U8007" s="33" t="s">
        <v>26503</v>
      </c>
      <c r="AA8007" s="33" t="s">
        <v>42844</v>
      </c>
      <c r="AB8007" s="33">
        <v>424</v>
      </c>
      <c r="AC8007" s="103">
        <v>12826</v>
      </c>
    </row>
    <row r="8008" spans="1:64" ht="13" customHeight="1" x14ac:dyDescent="0.2">
      <c r="A8008" s="33" t="s">
        <v>14908</v>
      </c>
      <c r="B8008" s="91">
        <v>35</v>
      </c>
      <c r="C8008" s="33" t="s">
        <v>13</v>
      </c>
      <c r="D8008" s="33" t="s">
        <v>78</v>
      </c>
      <c r="F8008" s="94">
        <v>41416</v>
      </c>
      <c r="G8008" s="33" t="s">
        <v>14909</v>
      </c>
      <c r="H8008" s="33" t="s">
        <v>1030</v>
      </c>
      <c r="I8008" s="33" t="s">
        <v>373</v>
      </c>
      <c r="J8008" s="62" t="s">
        <v>14910</v>
      </c>
      <c r="K8008" s="33" t="s">
        <v>1030</v>
      </c>
      <c r="L8008" s="33" t="s">
        <v>1031</v>
      </c>
      <c r="M8008" s="1" t="s">
        <v>45971</v>
      </c>
      <c r="N8008" s="33" t="s">
        <v>20</v>
      </c>
      <c r="O8008" s="33" t="s">
        <v>14911</v>
      </c>
      <c r="P8008" s="33" t="s">
        <v>22</v>
      </c>
      <c r="Q8008" s="33" t="s">
        <v>29986</v>
      </c>
      <c r="R8008" s="39" t="s">
        <v>14912</v>
      </c>
      <c r="S8008" s="33" t="s">
        <v>93</v>
      </c>
      <c r="T8008" s="33" t="s">
        <v>21</v>
      </c>
      <c r="U8008" s="33" t="s">
        <v>26689</v>
      </c>
      <c r="AA8008" s="33" t="s">
        <v>42842</v>
      </c>
      <c r="AB8008" s="33">
        <v>425</v>
      </c>
      <c r="AC8008" s="103">
        <v>12827</v>
      </c>
    </row>
    <row r="8009" spans="1:64" ht="13" customHeight="1" x14ac:dyDescent="0.2">
      <c r="A8009" s="1" t="s">
        <v>2989</v>
      </c>
      <c r="B8009" s="33" t="s">
        <v>22</v>
      </c>
      <c r="C8009" s="33" t="s">
        <v>13</v>
      </c>
      <c r="D8009" s="1" t="s">
        <v>23</v>
      </c>
      <c r="F8009" s="94">
        <v>41416</v>
      </c>
      <c r="G8009" s="33" t="s">
        <v>18957</v>
      </c>
      <c r="H8009" s="33" t="s">
        <v>1030</v>
      </c>
      <c r="I8009" s="33" t="s">
        <v>373</v>
      </c>
      <c r="J8009" s="62" t="s">
        <v>14913</v>
      </c>
      <c r="K8009" s="33" t="s">
        <v>1030</v>
      </c>
      <c r="L8009" s="33" t="s">
        <v>1031</v>
      </c>
      <c r="M8009" s="1" t="s">
        <v>45971</v>
      </c>
      <c r="N8009" s="33" t="s">
        <v>20</v>
      </c>
      <c r="O8009" s="33" t="s">
        <v>14914</v>
      </c>
      <c r="P8009" s="33" t="s">
        <v>947</v>
      </c>
      <c r="Q8009" s="33" t="s">
        <v>29986</v>
      </c>
      <c r="R8009" s="39" t="s">
        <v>14912</v>
      </c>
      <c r="S8009" s="33" t="s">
        <v>93</v>
      </c>
      <c r="T8009" s="33" t="s">
        <v>21</v>
      </c>
      <c r="U8009" s="33" t="s">
        <v>26689</v>
      </c>
      <c r="AA8009" s="33" t="s">
        <v>42842</v>
      </c>
      <c r="AB8009" s="33">
        <v>426</v>
      </c>
      <c r="AC8009" s="103">
        <v>12824</v>
      </c>
    </row>
    <row r="8010" spans="1:64" ht="13" customHeight="1" x14ac:dyDescent="0.2">
      <c r="A8010" s="33" t="s">
        <v>14901</v>
      </c>
      <c r="B8010" s="91">
        <v>22</v>
      </c>
      <c r="C8010" s="33" t="s">
        <v>13</v>
      </c>
      <c r="D8010" s="33" t="s">
        <v>78</v>
      </c>
      <c r="E8010" s="33" t="s">
        <v>14902</v>
      </c>
      <c r="F8010" s="94">
        <v>41416</v>
      </c>
      <c r="G8010" s="33" t="s">
        <v>18958</v>
      </c>
      <c r="H8010" s="33" t="s">
        <v>314</v>
      </c>
      <c r="I8010" s="33" t="s">
        <v>224</v>
      </c>
      <c r="J8010" s="62" t="s">
        <v>14903</v>
      </c>
      <c r="K8010" s="33" t="s">
        <v>14904</v>
      </c>
      <c r="L8010" s="33" t="s">
        <v>14905</v>
      </c>
      <c r="M8010" s="1" t="s">
        <v>48783</v>
      </c>
      <c r="N8010" s="33" t="s">
        <v>20</v>
      </c>
      <c r="O8010" s="33" t="s">
        <v>14906</v>
      </c>
      <c r="P8010" s="33" t="s">
        <v>27418</v>
      </c>
      <c r="Q8010" s="33" t="s">
        <v>18955</v>
      </c>
      <c r="R8010" s="39" t="s">
        <v>14907</v>
      </c>
      <c r="S8010" s="33" t="s">
        <v>22</v>
      </c>
      <c r="T8010" s="33" t="s">
        <v>45897</v>
      </c>
      <c r="U8010" s="51" t="s">
        <v>49804</v>
      </c>
      <c r="Z8010" s="33" t="s">
        <v>42353</v>
      </c>
      <c r="AA8010" s="33" t="s">
        <v>42842</v>
      </c>
      <c r="AB8010" s="33">
        <v>427</v>
      </c>
      <c r="AC8010" s="103">
        <v>12825</v>
      </c>
    </row>
    <row r="8011" spans="1:64" ht="13" customHeight="1" x14ac:dyDescent="0.2">
      <c r="A8011" s="33" t="s">
        <v>14921</v>
      </c>
      <c r="B8011" s="33">
        <v>18</v>
      </c>
      <c r="C8011" s="33" t="s">
        <v>13</v>
      </c>
      <c r="D8011" s="33" t="s">
        <v>41</v>
      </c>
      <c r="F8011" s="94">
        <v>41415</v>
      </c>
      <c r="G8011" s="33" t="s">
        <v>14922</v>
      </c>
      <c r="H8011" s="33" t="s">
        <v>91</v>
      </c>
      <c r="I8011" s="33" t="s">
        <v>38</v>
      </c>
      <c r="J8011" s="62" t="s">
        <v>2754</v>
      </c>
      <c r="K8011" s="33" t="s">
        <v>91</v>
      </c>
      <c r="L8011" s="33" t="s">
        <v>92</v>
      </c>
      <c r="M8011" s="1" t="s">
        <v>45984</v>
      </c>
      <c r="N8011" s="33" t="s">
        <v>20</v>
      </c>
      <c r="O8011" s="33" t="s">
        <v>14923</v>
      </c>
      <c r="P8011" s="33" t="s">
        <v>947</v>
      </c>
      <c r="Q8011" s="33" t="s">
        <v>29986</v>
      </c>
      <c r="R8011" s="39" t="s">
        <v>14924</v>
      </c>
      <c r="S8011" s="33" t="s">
        <v>93</v>
      </c>
      <c r="T8011" s="33" t="s">
        <v>21</v>
      </c>
      <c r="U8011" s="33" t="s">
        <v>26689</v>
      </c>
      <c r="AA8011" s="33" t="s">
        <v>42842</v>
      </c>
      <c r="AB8011" s="33">
        <v>423</v>
      </c>
      <c r="AC8011" s="103">
        <v>12822</v>
      </c>
    </row>
    <row r="8012" spans="1:64" ht="13" customHeight="1" x14ac:dyDescent="0.2">
      <c r="A8012" s="60" t="s">
        <v>42397</v>
      </c>
      <c r="B8012" s="87">
        <v>22</v>
      </c>
      <c r="C8012" s="10" t="s">
        <v>13</v>
      </c>
      <c r="D8012" s="10" t="s">
        <v>30</v>
      </c>
      <c r="E8012" s="59" t="s">
        <v>42398</v>
      </c>
      <c r="F8012" s="94">
        <v>41414</v>
      </c>
      <c r="G8012" s="10" t="s">
        <v>42802</v>
      </c>
      <c r="H8012" s="10" t="s">
        <v>8588</v>
      </c>
      <c r="I8012" s="10" t="s">
        <v>66</v>
      </c>
      <c r="J8012" s="62">
        <v>76634</v>
      </c>
      <c r="K8012" s="10" t="s">
        <v>42399</v>
      </c>
      <c r="L8012" s="10" t="s">
        <v>42400</v>
      </c>
      <c r="M8012" s="1" t="s">
        <v>48784</v>
      </c>
      <c r="N8012" s="10" t="s">
        <v>20</v>
      </c>
      <c r="O8012" s="10" t="s">
        <v>42401</v>
      </c>
      <c r="P8012" s="10" t="s">
        <v>42395</v>
      </c>
      <c r="Q8012" s="10" t="s">
        <v>29986</v>
      </c>
      <c r="R8012" s="59" t="s">
        <v>42402</v>
      </c>
      <c r="S8012" s="10" t="s">
        <v>509</v>
      </c>
      <c r="T8012" s="10" t="s">
        <v>21</v>
      </c>
      <c r="U8012" s="10" t="s">
        <v>26689</v>
      </c>
      <c r="V8012" s="10"/>
      <c r="W8012" s="10"/>
      <c r="X8012" s="63"/>
      <c r="Y8012" s="77"/>
      <c r="Z8012" s="51"/>
      <c r="AA8012" s="51" t="s">
        <v>42843</v>
      </c>
      <c r="AB8012" s="33">
        <v>418</v>
      </c>
      <c r="AC8012" s="103">
        <v>12815</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ht="13" customHeight="1" x14ac:dyDescent="0.2">
      <c r="A8013" s="60" t="s">
        <v>42637</v>
      </c>
      <c r="B8013" s="87">
        <v>56</v>
      </c>
      <c r="C8013" s="10" t="s">
        <v>13</v>
      </c>
      <c r="D8013" s="10" t="s">
        <v>30</v>
      </c>
      <c r="E8013" s="59" t="s">
        <v>42638</v>
      </c>
      <c r="F8013" s="94">
        <v>41414</v>
      </c>
      <c r="G8013" s="10" t="s">
        <v>42639</v>
      </c>
      <c r="H8013" s="10" t="s">
        <v>6366</v>
      </c>
      <c r="I8013" s="10" t="s">
        <v>66</v>
      </c>
      <c r="J8013" s="62">
        <v>76401</v>
      </c>
      <c r="K8013" s="10" t="s">
        <v>42640</v>
      </c>
      <c r="L8013" s="10" t="s">
        <v>42641</v>
      </c>
      <c r="M8013" s="1" t="s">
        <v>48785</v>
      </c>
      <c r="N8013" s="10" t="s">
        <v>20</v>
      </c>
      <c r="O8013" s="10" t="s">
        <v>42642</v>
      </c>
      <c r="P8013" s="10" t="s">
        <v>42395</v>
      </c>
      <c r="Q8013" s="10" t="s">
        <v>29986</v>
      </c>
      <c r="R8013" s="59" t="s">
        <v>42643</v>
      </c>
      <c r="S8013" s="10" t="s">
        <v>509</v>
      </c>
      <c r="T8013" s="10" t="s">
        <v>21</v>
      </c>
      <c r="U8013" s="10" t="s">
        <v>26682</v>
      </c>
      <c r="V8013" s="10"/>
      <c r="W8013" s="10"/>
      <c r="X8013" s="10"/>
      <c r="Y8013" s="77"/>
      <c r="Z8013" s="51"/>
      <c r="AA8013" s="51" t="s">
        <v>42843</v>
      </c>
      <c r="AB8013" s="33">
        <v>419</v>
      </c>
      <c r="AC8013" s="103">
        <v>12817</v>
      </c>
      <c r="AG8013" s="51"/>
      <c r="AK8013" s="51"/>
      <c r="AL8013" s="51"/>
      <c r="AM8013" s="51"/>
      <c r="AN8013" s="51"/>
      <c r="AO8013" s="51"/>
      <c r="AP8013" s="51"/>
      <c r="AQ8013" s="51"/>
      <c r="AR8013" s="51"/>
      <c r="AS8013" s="51"/>
      <c r="AT8013" s="51"/>
      <c r="AU8013" s="51"/>
      <c r="AV8013" s="51"/>
      <c r="AW8013" s="51"/>
      <c r="AX8013" s="51"/>
      <c r="AY8013" s="51"/>
      <c r="AZ8013" s="51"/>
      <c r="BA8013" s="51"/>
      <c r="BB8013" s="51"/>
      <c r="BC8013" s="51"/>
      <c r="BD8013" s="51"/>
      <c r="BE8013" s="51"/>
      <c r="BF8013" s="51"/>
      <c r="BG8013" s="51"/>
      <c r="BH8013" s="51"/>
      <c r="BI8013" s="51"/>
      <c r="BJ8013" s="51"/>
      <c r="BK8013" s="51"/>
      <c r="BL8013" s="51"/>
    </row>
    <row r="8014" spans="1:64" ht="13" customHeight="1" x14ac:dyDescent="0.2">
      <c r="A8014" s="33" t="s">
        <v>14933</v>
      </c>
      <c r="B8014" s="91">
        <v>22</v>
      </c>
      <c r="C8014" s="33" t="s">
        <v>13</v>
      </c>
      <c r="D8014" s="33" t="s">
        <v>78</v>
      </c>
      <c r="E8014" s="33" t="s">
        <v>14934</v>
      </c>
      <c r="F8014" s="94">
        <v>41414</v>
      </c>
      <c r="G8014" s="33" t="s">
        <v>14935</v>
      </c>
      <c r="H8014" s="33" t="s">
        <v>3047</v>
      </c>
      <c r="I8014" s="33" t="s">
        <v>224</v>
      </c>
      <c r="J8014" s="62" t="s">
        <v>14936</v>
      </c>
      <c r="K8014" s="33" t="s">
        <v>14937</v>
      </c>
      <c r="L8014" s="33" t="s">
        <v>4636</v>
      </c>
      <c r="M8014" s="1" t="s">
        <v>46287</v>
      </c>
      <c r="N8014" s="33" t="s">
        <v>20</v>
      </c>
      <c r="O8014" s="33" t="s">
        <v>14938</v>
      </c>
      <c r="P8014" s="33" t="s">
        <v>504</v>
      </c>
      <c r="Q8014" s="33" t="s">
        <v>29986</v>
      </c>
      <c r="R8014" s="39" t="s">
        <v>14939</v>
      </c>
      <c r="S8014" s="33" t="s">
        <v>93</v>
      </c>
      <c r="T8014" s="33" t="s">
        <v>350</v>
      </c>
      <c r="U8014" s="33" t="s">
        <v>26775</v>
      </c>
      <c r="AA8014" s="33" t="s">
        <v>42842</v>
      </c>
      <c r="AB8014" s="33">
        <v>421</v>
      </c>
      <c r="AC8014" s="103">
        <v>12820</v>
      </c>
    </row>
    <row r="8015" spans="1:64" ht="13" customHeight="1" x14ac:dyDescent="0.2">
      <c r="A8015" s="33" t="s">
        <v>14925</v>
      </c>
      <c r="B8015" s="91">
        <v>26</v>
      </c>
      <c r="C8015" s="33" t="s">
        <v>13</v>
      </c>
      <c r="D8015" s="33" t="s">
        <v>78</v>
      </c>
      <c r="E8015" s="33" t="s">
        <v>14926</v>
      </c>
      <c r="F8015" s="94">
        <v>41414</v>
      </c>
      <c r="G8015" s="33" t="s">
        <v>14927</v>
      </c>
      <c r="H8015" s="33" t="s">
        <v>3087</v>
      </c>
      <c r="I8015" s="33" t="s">
        <v>224</v>
      </c>
      <c r="J8015" s="62" t="s">
        <v>14928</v>
      </c>
      <c r="K8015" s="33" t="s">
        <v>14929</v>
      </c>
      <c r="L8015" s="33" t="s">
        <v>14930</v>
      </c>
      <c r="M8015" s="1" t="s">
        <v>48786</v>
      </c>
      <c r="N8015" s="33" t="s">
        <v>20</v>
      </c>
      <c r="O8015" s="33" t="s">
        <v>14931</v>
      </c>
      <c r="P8015" s="33" t="s">
        <v>504</v>
      </c>
      <c r="Q8015" s="33" t="s">
        <v>29986</v>
      </c>
      <c r="R8015" s="39" t="s">
        <v>14932</v>
      </c>
      <c r="S8015" s="33" t="s">
        <v>22</v>
      </c>
      <c r="T8015" s="33" t="s">
        <v>350</v>
      </c>
      <c r="U8015" s="33" t="s">
        <v>26775</v>
      </c>
      <c r="AA8015" s="33" t="s">
        <v>42844</v>
      </c>
      <c r="AB8015" s="33">
        <v>420</v>
      </c>
      <c r="AC8015" s="103">
        <v>12819</v>
      </c>
    </row>
    <row r="8016" spans="1:64" ht="13" customHeight="1" x14ac:dyDescent="0.2">
      <c r="A8016" s="33" t="s">
        <v>14940</v>
      </c>
      <c r="B8016" s="33">
        <v>28</v>
      </c>
      <c r="C8016" s="33" t="s">
        <v>13</v>
      </c>
      <c r="D8016" s="33" t="s">
        <v>41</v>
      </c>
      <c r="E8016" s="33" t="s">
        <v>14941</v>
      </c>
      <c r="F8016" s="94">
        <v>41414</v>
      </c>
      <c r="G8016" s="33" t="s">
        <v>14942</v>
      </c>
      <c r="H8016" s="33" t="s">
        <v>547</v>
      </c>
      <c r="I8016" s="33" t="s">
        <v>66</v>
      </c>
      <c r="J8016" s="62" t="s">
        <v>4351</v>
      </c>
      <c r="K8016" s="33" t="s">
        <v>548</v>
      </c>
      <c r="L8016" s="33" t="s">
        <v>549</v>
      </c>
      <c r="M8016" s="1" t="s">
        <v>46567</v>
      </c>
      <c r="N8016" s="33" t="s">
        <v>20</v>
      </c>
      <c r="O8016" s="33" t="s">
        <v>14943</v>
      </c>
      <c r="P8016" s="33" t="s">
        <v>42395</v>
      </c>
      <c r="Q8016" s="33" t="s">
        <v>29986</v>
      </c>
      <c r="R8016" s="39" t="s">
        <v>14944</v>
      </c>
      <c r="S8016" s="33" t="s">
        <v>22</v>
      </c>
      <c r="T8016" s="33" t="s">
        <v>350</v>
      </c>
      <c r="U8016" s="33" t="s">
        <v>26775</v>
      </c>
      <c r="AA8016" s="33" t="s">
        <v>42844</v>
      </c>
      <c r="AB8016" s="33">
        <v>422</v>
      </c>
      <c r="AC8016" s="103">
        <v>12818</v>
      </c>
    </row>
    <row r="8017" spans="1:64" ht="13" customHeight="1" x14ac:dyDescent="0.2">
      <c r="A8017" s="60" t="s">
        <v>42390</v>
      </c>
      <c r="B8017" s="87">
        <v>29</v>
      </c>
      <c r="C8017" s="10" t="s">
        <v>13</v>
      </c>
      <c r="D8017" s="10" t="s">
        <v>41</v>
      </c>
      <c r="E8017" s="59" t="s">
        <v>42391</v>
      </c>
      <c r="F8017" s="94">
        <v>41413</v>
      </c>
      <c r="G8017" s="10" t="s">
        <v>42392</v>
      </c>
      <c r="H8017" s="10" t="s">
        <v>14809</v>
      </c>
      <c r="I8017" s="10" t="s">
        <v>66</v>
      </c>
      <c r="J8017" s="62">
        <v>76837</v>
      </c>
      <c r="K8017" s="10" t="s">
        <v>14811</v>
      </c>
      <c r="L8017" s="10" t="s">
        <v>42393</v>
      </c>
      <c r="M8017" s="1" t="s">
        <v>48787</v>
      </c>
      <c r="N8017" s="10" t="s">
        <v>20</v>
      </c>
      <c r="O8017" s="10" t="s">
        <v>42394</v>
      </c>
      <c r="P8017" s="10" t="s">
        <v>42395</v>
      </c>
      <c r="Q8017" s="10" t="s">
        <v>29986</v>
      </c>
      <c r="R8017" s="59" t="s">
        <v>42396</v>
      </c>
      <c r="S8017" s="10" t="s">
        <v>509</v>
      </c>
      <c r="T8017" s="10" t="s">
        <v>21</v>
      </c>
      <c r="U8017" s="10" t="s">
        <v>26689</v>
      </c>
      <c r="V8017" s="10"/>
      <c r="W8017" s="10"/>
      <c r="X8017" s="10"/>
      <c r="Y8017" s="77"/>
      <c r="Z8017" s="51"/>
      <c r="AA8017" s="51" t="s">
        <v>42843</v>
      </c>
      <c r="AB8017" s="33">
        <v>417</v>
      </c>
      <c r="AC8017" s="103">
        <v>12814</v>
      </c>
      <c r="AG8017" s="51"/>
      <c r="AK8017" s="51"/>
      <c r="AL8017" s="51"/>
      <c r="AM8017" s="51"/>
      <c r="AN8017" s="51"/>
      <c r="AO8017" s="51"/>
      <c r="AP8017" s="51"/>
      <c r="AQ8017" s="51"/>
      <c r="AR8017" s="51"/>
      <c r="AS8017" s="51"/>
      <c r="AT8017" s="51"/>
      <c r="AU8017" s="51"/>
      <c r="AV8017" s="51"/>
      <c r="AW8017" s="51"/>
      <c r="AX8017" s="51"/>
      <c r="AY8017" s="51"/>
      <c r="AZ8017" s="51"/>
      <c r="BA8017" s="51"/>
      <c r="BB8017" s="51"/>
      <c r="BC8017" s="51"/>
      <c r="BD8017" s="51"/>
      <c r="BE8017" s="51"/>
      <c r="BF8017" s="51"/>
      <c r="BG8017" s="51"/>
      <c r="BH8017" s="51"/>
      <c r="BI8017" s="51"/>
      <c r="BJ8017" s="51"/>
      <c r="BK8017" s="51"/>
      <c r="BL8017" s="51"/>
    </row>
    <row r="8018" spans="1:64" ht="13" customHeight="1" x14ac:dyDescent="0.2">
      <c r="A8018" s="33" t="s">
        <v>14945</v>
      </c>
      <c r="B8018" s="91">
        <v>30</v>
      </c>
      <c r="C8018" s="33" t="s">
        <v>13</v>
      </c>
      <c r="D8018" s="33" t="s">
        <v>78</v>
      </c>
      <c r="E8018" s="33" t="s">
        <v>14946</v>
      </c>
      <c r="F8018" s="94">
        <v>41412</v>
      </c>
      <c r="G8018" s="33" t="s">
        <v>22209</v>
      </c>
      <c r="H8018" s="33" t="s">
        <v>14947</v>
      </c>
      <c r="I8018" s="33" t="s">
        <v>915</v>
      </c>
      <c r="J8018" s="62" t="s">
        <v>14948</v>
      </c>
      <c r="K8018" s="33" t="s">
        <v>916</v>
      </c>
      <c r="L8018" s="33" t="s">
        <v>14949</v>
      </c>
      <c r="M8018" s="1" t="s">
        <v>46743</v>
      </c>
      <c r="N8018" s="33" t="s">
        <v>20</v>
      </c>
      <c r="O8018" s="33" t="s">
        <v>14950</v>
      </c>
      <c r="P8018" s="33" t="s">
        <v>504</v>
      </c>
      <c r="Q8018" s="33" t="s">
        <v>29986</v>
      </c>
      <c r="R8018" s="39" t="s">
        <v>14951</v>
      </c>
      <c r="S8018" s="33" t="s">
        <v>93</v>
      </c>
      <c r="T8018" s="33" t="s">
        <v>21</v>
      </c>
      <c r="U8018" s="33" t="s">
        <v>26682</v>
      </c>
      <c r="AA8018" s="33" t="s">
        <v>42843</v>
      </c>
      <c r="AB8018" s="33">
        <v>415</v>
      </c>
      <c r="AC8018" s="103">
        <v>12812</v>
      </c>
    </row>
    <row r="8019" spans="1:64" ht="13" customHeight="1" x14ac:dyDescent="0.2">
      <c r="A8019" s="33" t="s">
        <v>14962</v>
      </c>
      <c r="B8019" s="91">
        <v>43</v>
      </c>
      <c r="C8019" s="33" t="s">
        <v>13</v>
      </c>
      <c r="D8019" s="33" t="s">
        <v>30</v>
      </c>
      <c r="E8019" s="33" t="s">
        <v>14963</v>
      </c>
      <c r="F8019" s="94">
        <v>41412</v>
      </c>
      <c r="G8019" s="33" t="s">
        <v>14964</v>
      </c>
      <c r="H8019" s="33" t="s">
        <v>11360</v>
      </c>
      <c r="I8019" s="33" t="s">
        <v>1017</v>
      </c>
      <c r="J8019" s="62" t="s">
        <v>14965</v>
      </c>
      <c r="K8019" s="33" t="s">
        <v>14966</v>
      </c>
      <c r="L8019" s="33" t="s">
        <v>36768</v>
      </c>
      <c r="M8019" s="1" t="s">
        <v>48788</v>
      </c>
      <c r="N8019" s="33" t="s">
        <v>20</v>
      </c>
      <c r="O8019" s="33" t="s">
        <v>14967</v>
      </c>
      <c r="P8019" s="33" t="s">
        <v>22</v>
      </c>
      <c r="Q8019" s="33" t="s">
        <v>29986</v>
      </c>
      <c r="R8019" s="39" t="s">
        <v>14968</v>
      </c>
      <c r="S8019" s="33" t="s">
        <v>22</v>
      </c>
      <c r="T8019" s="33" t="s">
        <v>21</v>
      </c>
      <c r="U8019" s="33" t="s">
        <v>26689</v>
      </c>
      <c r="AA8019" s="33" t="s">
        <v>42843</v>
      </c>
      <c r="AB8019" s="33">
        <v>414</v>
      </c>
      <c r="AC8019" s="103">
        <v>12810</v>
      </c>
    </row>
    <row r="8020" spans="1:64" ht="13" customHeight="1" x14ac:dyDescent="0.2">
      <c r="A8020" s="33" t="s">
        <v>14952</v>
      </c>
      <c r="B8020" s="91">
        <v>46</v>
      </c>
      <c r="C8020" s="33" t="s">
        <v>13</v>
      </c>
      <c r="D8020" s="33" t="s">
        <v>78</v>
      </c>
      <c r="F8020" s="94">
        <v>41412</v>
      </c>
      <c r="G8020" s="33" t="s">
        <v>14953</v>
      </c>
      <c r="H8020" s="33" t="s">
        <v>8034</v>
      </c>
      <c r="I8020" s="33" t="s">
        <v>38</v>
      </c>
      <c r="J8020" s="62" t="s">
        <v>14954</v>
      </c>
      <c r="K8020" s="33" t="s">
        <v>91</v>
      </c>
      <c r="L8020" s="33" t="s">
        <v>8036</v>
      </c>
      <c r="M8020" s="1" t="s">
        <v>46754</v>
      </c>
      <c r="N8020" s="33" t="s">
        <v>20</v>
      </c>
      <c r="O8020" s="33" t="s">
        <v>14955</v>
      </c>
      <c r="P8020" s="33" t="s">
        <v>22</v>
      </c>
      <c r="Q8020" s="33" t="s">
        <v>29986</v>
      </c>
      <c r="R8020" s="39" t="s">
        <v>14956</v>
      </c>
      <c r="S8020" s="33" t="s">
        <v>93</v>
      </c>
      <c r="T8020" s="33" t="s">
        <v>21</v>
      </c>
      <c r="U8020" s="33" t="s">
        <v>26505</v>
      </c>
      <c r="AA8020" s="33" t="s">
        <v>42842</v>
      </c>
      <c r="AB8020" s="33">
        <v>416</v>
      </c>
      <c r="AC8020" s="103">
        <v>12809</v>
      </c>
    </row>
    <row r="8021" spans="1:64" ht="13" customHeight="1" x14ac:dyDescent="0.2">
      <c r="A8021" s="33" t="s">
        <v>14957</v>
      </c>
      <c r="B8021" s="33">
        <v>50</v>
      </c>
      <c r="C8021" s="33" t="s">
        <v>13</v>
      </c>
      <c r="D8021" s="33" t="s">
        <v>78</v>
      </c>
      <c r="E8021" s="33" t="s">
        <v>14958</v>
      </c>
      <c r="F8021" s="94">
        <v>41412</v>
      </c>
      <c r="G8021" s="33" t="s">
        <v>22210</v>
      </c>
      <c r="H8021" s="33" t="s">
        <v>91</v>
      </c>
      <c r="I8021" s="33" t="s">
        <v>38</v>
      </c>
      <c r="J8021" s="62" t="s">
        <v>14959</v>
      </c>
      <c r="K8021" s="33" t="s">
        <v>91</v>
      </c>
      <c r="L8021" s="33" t="s">
        <v>383</v>
      </c>
      <c r="M8021" s="1" t="s">
        <v>45973</v>
      </c>
      <c r="N8021" s="33" t="s">
        <v>20</v>
      </c>
      <c r="O8021" s="33" t="s">
        <v>14960</v>
      </c>
      <c r="P8021" s="33" t="s">
        <v>22</v>
      </c>
      <c r="Q8021" s="33" t="s">
        <v>29986</v>
      </c>
      <c r="R8021" s="39" t="s">
        <v>14961</v>
      </c>
      <c r="S8021" s="33" t="s">
        <v>93</v>
      </c>
      <c r="T8021" s="33" t="s">
        <v>21</v>
      </c>
      <c r="U8021" s="33" t="s">
        <v>26689</v>
      </c>
      <c r="AA8021" s="33" t="s">
        <v>42842</v>
      </c>
      <c r="AB8021" s="33">
        <v>413</v>
      </c>
      <c r="AC8021" s="103">
        <v>12807</v>
      </c>
    </row>
    <row r="8022" spans="1:64" ht="13" customHeight="1" x14ac:dyDescent="0.2">
      <c r="A8022" s="33" t="s">
        <v>14976</v>
      </c>
      <c r="B8022" s="33">
        <v>30</v>
      </c>
      <c r="C8022" s="33" t="s">
        <v>13</v>
      </c>
      <c r="D8022" s="33" t="s">
        <v>78</v>
      </c>
      <c r="E8022" s="33" t="s">
        <v>14977</v>
      </c>
      <c r="F8022" s="94">
        <v>41411</v>
      </c>
      <c r="G8022" s="33" t="s">
        <v>14978</v>
      </c>
      <c r="H8022" s="33" t="s">
        <v>14979</v>
      </c>
      <c r="I8022" s="33" t="s">
        <v>392</v>
      </c>
      <c r="J8022" s="62" t="s">
        <v>14980</v>
      </c>
      <c r="K8022" s="33" t="s">
        <v>5113</v>
      </c>
      <c r="L8022" s="33" t="s">
        <v>14981</v>
      </c>
      <c r="M8022" s="1" t="s">
        <v>46224</v>
      </c>
      <c r="N8022" s="33" t="s">
        <v>20</v>
      </c>
      <c r="O8022" s="33" t="s">
        <v>36769</v>
      </c>
      <c r="P8022" s="33" t="s">
        <v>504</v>
      </c>
      <c r="Q8022" s="33" t="s">
        <v>29986</v>
      </c>
      <c r="R8022" s="39" t="s">
        <v>14982</v>
      </c>
      <c r="S8022" s="33" t="s">
        <v>93</v>
      </c>
      <c r="T8022" s="33" t="s">
        <v>21</v>
      </c>
      <c r="U8022" s="33" t="s">
        <v>26689</v>
      </c>
      <c r="AA8022" s="33" t="s">
        <v>42844</v>
      </c>
      <c r="AB8022" s="33">
        <v>407</v>
      </c>
      <c r="AC8022" s="103">
        <v>12799</v>
      </c>
    </row>
    <row r="8023" spans="1:64" ht="13" customHeight="1" x14ac:dyDescent="0.2">
      <c r="A8023" s="33" t="s">
        <v>14999</v>
      </c>
      <c r="B8023" s="33">
        <v>33</v>
      </c>
      <c r="C8023" s="33" t="s">
        <v>102</v>
      </c>
      <c r="D8023" s="33" t="s">
        <v>30</v>
      </c>
      <c r="E8023" s="33" t="s">
        <v>15000</v>
      </c>
      <c r="F8023" s="94">
        <v>41411</v>
      </c>
      <c r="G8023" s="33" t="s">
        <v>15001</v>
      </c>
      <c r="H8023" s="33" t="s">
        <v>139</v>
      </c>
      <c r="I8023" s="33" t="s">
        <v>337</v>
      </c>
      <c r="J8023" s="62" t="s">
        <v>15002</v>
      </c>
      <c r="K8023" s="33" t="s">
        <v>639</v>
      </c>
      <c r="L8023" s="33" t="s">
        <v>15003</v>
      </c>
      <c r="M8023" s="1" t="s">
        <v>46529</v>
      </c>
      <c r="N8023" s="33" t="s">
        <v>20</v>
      </c>
      <c r="O8023" s="33" t="s">
        <v>15004</v>
      </c>
      <c r="P8023" s="33" t="s">
        <v>45771</v>
      </c>
      <c r="Q8023" s="33" t="s">
        <v>29986</v>
      </c>
      <c r="R8023" s="39" t="s">
        <v>15005</v>
      </c>
      <c r="S8023" s="33" t="s">
        <v>93</v>
      </c>
      <c r="T8023" s="33" t="s">
        <v>21</v>
      </c>
      <c r="U8023" s="33" t="s">
        <v>26682</v>
      </c>
      <c r="AA8023" s="33" t="s">
        <v>42844</v>
      </c>
      <c r="AB8023" s="33">
        <v>408</v>
      </c>
      <c r="AC8023" s="103">
        <v>12801</v>
      </c>
    </row>
    <row r="8024" spans="1:64" ht="13" customHeight="1" x14ac:dyDescent="0.2">
      <c r="A8024" s="33" t="s">
        <v>14969</v>
      </c>
      <c r="B8024" s="91">
        <v>35</v>
      </c>
      <c r="C8024" s="33" t="s">
        <v>13</v>
      </c>
      <c r="D8024" s="33" t="s">
        <v>14</v>
      </c>
      <c r="F8024" s="94">
        <v>41411</v>
      </c>
      <c r="G8024" s="33" t="s">
        <v>14970</v>
      </c>
      <c r="H8024" s="33" t="s">
        <v>14971</v>
      </c>
      <c r="I8024" s="33" t="s">
        <v>38</v>
      </c>
      <c r="J8024" s="62" t="s">
        <v>14972</v>
      </c>
      <c r="K8024" s="33" t="s">
        <v>91</v>
      </c>
      <c r="L8024" s="33" t="s">
        <v>14973</v>
      </c>
      <c r="M8024" s="1" t="s">
        <v>47688</v>
      </c>
      <c r="N8024" s="33" t="s">
        <v>20</v>
      </c>
      <c r="O8024" s="33" t="s">
        <v>14974</v>
      </c>
      <c r="P8024" s="33" t="s">
        <v>22</v>
      </c>
      <c r="Q8024" s="33" t="s">
        <v>29986</v>
      </c>
      <c r="R8024" s="39" t="s">
        <v>14975</v>
      </c>
      <c r="S8024" s="33" t="s">
        <v>93</v>
      </c>
      <c r="T8024" s="33" t="s">
        <v>21</v>
      </c>
      <c r="U8024" s="33" t="s">
        <v>26682</v>
      </c>
      <c r="AA8024" s="33" t="s">
        <v>42842</v>
      </c>
      <c r="AB8024" s="33">
        <v>409</v>
      </c>
      <c r="AC8024" s="103">
        <v>12802</v>
      </c>
    </row>
    <row r="8025" spans="1:64" ht="13" customHeight="1" x14ac:dyDescent="0.2">
      <c r="A8025" s="33" t="s">
        <v>14994</v>
      </c>
      <c r="B8025" s="33">
        <v>43</v>
      </c>
      <c r="C8025" s="33" t="s">
        <v>13</v>
      </c>
      <c r="D8025" s="33" t="s">
        <v>30</v>
      </c>
      <c r="E8025" s="33" t="s">
        <v>14995</v>
      </c>
      <c r="F8025" s="94">
        <v>41411</v>
      </c>
      <c r="G8025" s="33" t="s">
        <v>14996</v>
      </c>
      <c r="H8025" s="33" t="s">
        <v>2005</v>
      </c>
      <c r="I8025" s="33" t="s">
        <v>406</v>
      </c>
      <c r="J8025" s="62">
        <v>53704</v>
      </c>
      <c r="K8025" s="33" t="s">
        <v>8865</v>
      </c>
      <c r="L8025" s="33" t="s">
        <v>3506</v>
      </c>
      <c r="M8025" s="1" t="s">
        <v>46438</v>
      </c>
      <c r="N8025" s="33" t="s">
        <v>20</v>
      </c>
      <c r="O8025" s="33" t="s">
        <v>14997</v>
      </c>
      <c r="P8025" s="33" t="s">
        <v>504</v>
      </c>
      <c r="Q8025" s="33" t="s">
        <v>29986</v>
      </c>
      <c r="R8025" s="39" t="s">
        <v>14998</v>
      </c>
      <c r="S8025" s="33" t="s">
        <v>509</v>
      </c>
      <c r="T8025" s="33" t="s">
        <v>21</v>
      </c>
      <c r="U8025" s="33" t="s">
        <v>28142</v>
      </c>
      <c r="AA8025" s="33" t="s">
        <v>42844</v>
      </c>
      <c r="AB8025" s="33">
        <v>411</v>
      </c>
      <c r="AC8025" s="103">
        <v>12798</v>
      </c>
    </row>
    <row r="8026" spans="1:64" ht="13" customHeight="1" x14ac:dyDescent="0.2">
      <c r="A8026" s="33" t="s">
        <v>14983</v>
      </c>
      <c r="B8026" s="33">
        <v>44</v>
      </c>
      <c r="C8026" s="33" t="s">
        <v>13</v>
      </c>
      <c r="D8026" s="33" t="s">
        <v>41</v>
      </c>
      <c r="E8026" s="33" t="s">
        <v>14984</v>
      </c>
      <c r="F8026" s="94">
        <v>41411</v>
      </c>
      <c r="G8026" s="33" t="s">
        <v>22211</v>
      </c>
      <c r="H8026" s="33" t="s">
        <v>14985</v>
      </c>
      <c r="I8026" s="33" t="s">
        <v>38</v>
      </c>
      <c r="J8026" s="62" t="s">
        <v>14986</v>
      </c>
      <c r="K8026" s="33" t="s">
        <v>91</v>
      </c>
      <c r="L8026" s="33" t="s">
        <v>14987</v>
      </c>
      <c r="M8026" s="1" t="s">
        <v>46703</v>
      </c>
      <c r="N8026" s="33" t="s">
        <v>27671</v>
      </c>
      <c r="O8026" s="33" t="s">
        <v>14988</v>
      </c>
      <c r="P8026" s="33" t="s">
        <v>947</v>
      </c>
      <c r="Q8026" s="33" t="s">
        <v>29986</v>
      </c>
      <c r="R8026" s="39" t="s">
        <v>14989</v>
      </c>
      <c r="S8026" s="33" t="s">
        <v>93</v>
      </c>
      <c r="T8026" s="33" t="s">
        <v>21</v>
      </c>
      <c r="U8026" s="33" t="s">
        <v>42854</v>
      </c>
      <c r="AA8026" s="33" t="s">
        <v>42842</v>
      </c>
      <c r="AB8026" s="33">
        <v>410</v>
      </c>
      <c r="AC8026" s="103">
        <v>12800</v>
      </c>
    </row>
    <row r="8027" spans="1:64" ht="13" customHeight="1" x14ac:dyDescent="0.2">
      <c r="A8027" s="33" t="s">
        <v>14990</v>
      </c>
      <c r="B8027" s="91">
        <v>21</v>
      </c>
      <c r="C8027" s="33" t="s">
        <v>102</v>
      </c>
      <c r="D8027" s="33" t="s">
        <v>41</v>
      </c>
      <c r="E8027" s="33" t="s">
        <v>14991</v>
      </c>
      <c r="F8027" s="94">
        <v>41411</v>
      </c>
      <c r="G8027" s="33" t="s">
        <v>14978</v>
      </c>
      <c r="H8027" s="33" t="s">
        <v>14979</v>
      </c>
      <c r="I8027" s="33" t="s">
        <v>392</v>
      </c>
      <c r="J8027" s="62" t="s">
        <v>14980</v>
      </c>
      <c r="K8027" s="33" t="s">
        <v>5113</v>
      </c>
      <c r="L8027" s="33" t="s">
        <v>14981</v>
      </c>
      <c r="M8027" s="1" t="s">
        <v>46224</v>
      </c>
      <c r="N8027" s="33" t="s">
        <v>20</v>
      </c>
      <c r="O8027" s="33" t="s">
        <v>14992</v>
      </c>
      <c r="P8027" s="33" t="s">
        <v>504</v>
      </c>
      <c r="Q8027" s="33" t="s">
        <v>29986</v>
      </c>
      <c r="R8027" s="39" t="s">
        <v>14993</v>
      </c>
      <c r="S8027" s="33" t="s">
        <v>93</v>
      </c>
      <c r="T8027" s="33" t="s">
        <v>45897</v>
      </c>
      <c r="U8027" s="33" t="s">
        <v>49804</v>
      </c>
      <c r="AA8027" s="33" t="s">
        <v>42844</v>
      </c>
      <c r="AB8027" s="33">
        <v>412</v>
      </c>
      <c r="AC8027" s="103">
        <v>12803</v>
      </c>
    </row>
    <row r="8028" spans="1:64" ht="13" customHeight="1" x14ac:dyDescent="0.2">
      <c r="A8028" s="33" t="s">
        <v>15009</v>
      </c>
      <c r="B8028" s="33">
        <v>25</v>
      </c>
      <c r="C8028" s="33" t="s">
        <v>13</v>
      </c>
      <c r="D8028" s="33" t="s">
        <v>78</v>
      </c>
      <c r="F8028" s="94">
        <v>41410</v>
      </c>
      <c r="G8028" s="33" t="s">
        <v>22213</v>
      </c>
      <c r="H8028" s="33" t="s">
        <v>14123</v>
      </c>
      <c r="I8028" s="33" t="s">
        <v>38</v>
      </c>
      <c r="J8028" s="62" t="s">
        <v>7200</v>
      </c>
      <c r="K8028" s="33" t="s">
        <v>91</v>
      </c>
      <c r="L8028" s="33" t="s">
        <v>92</v>
      </c>
      <c r="M8028" s="1" t="s">
        <v>45984</v>
      </c>
      <c r="N8028" s="33" t="s">
        <v>20</v>
      </c>
      <c r="O8028" s="33" t="s">
        <v>15010</v>
      </c>
      <c r="P8028" s="33" t="s">
        <v>45771</v>
      </c>
      <c r="Q8028" s="33" t="s">
        <v>29986</v>
      </c>
      <c r="R8028" s="39" t="s">
        <v>15011</v>
      </c>
      <c r="S8028" s="33" t="s">
        <v>22</v>
      </c>
      <c r="T8028" s="33" t="s">
        <v>21</v>
      </c>
      <c r="U8028" s="33" t="s">
        <v>26682</v>
      </c>
      <c r="AA8028" s="33" t="s">
        <v>42842</v>
      </c>
      <c r="AB8028" s="33">
        <v>403</v>
      </c>
      <c r="AC8028" s="103">
        <v>12793</v>
      </c>
    </row>
    <row r="8029" spans="1:64" ht="13" customHeight="1" x14ac:dyDescent="0.2">
      <c r="A8029" s="33" t="s">
        <v>15023</v>
      </c>
      <c r="B8029" s="91">
        <v>64</v>
      </c>
      <c r="C8029" s="33" t="s">
        <v>13</v>
      </c>
      <c r="D8029" s="33" t="s">
        <v>30</v>
      </c>
      <c r="E8029" s="33" t="s">
        <v>15024</v>
      </c>
      <c r="F8029" s="94">
        <v>41410</v>
      </c>
      <c r="G8029" s="33" t="s">
        <v>15025</v>
      </c>
      <c r="H8029" s="33" t="s">
        <v>186</v>
      </c>
      <c r="I8029" s="33" t="s">
        <v>62</v>
      </c>
      <c r="J8029" s="62" t="s">
        <v>15026</v>
      </c>
      <c r="K8029" s="33" t="s">
        <v>3167</v>
      </c>
      <c r="L8029" s="33" t="s">
        <v>15027</v>
      </c>
      <c r="M8029" s="1" t="s">
        <v>48789</v>
      </c>
      <c r="N8029" s="33" t="s">
        <v>20</v>
      </c>
      <c r="O8029" s="33" t="s">
        <v>15028</v>
      </c>
      <c r="P8029" s="33" t="s">
        <v>22</v>
      </c>
      <c r="Q8029" s="33" t="s">
        <v>29986</v>
      </c>
      <c r="R8029" s="39" t="s">
        <v>15029</v>
      </c>
      <c r="S8029" s="33" t="s">
        <v>93</v>
      </c>
      <c r="T8029" s="33" t="s">
        <v>21</v>
      </c>
      <c r="U8029" s="33" t="s">
        <v>26689</v>
      </c>
      <c r="AA8029" s="33" t="s">
        <v>42842</v>
      </c>
      <c r="AB8029" s="33">
        <v>402</v>
      </c>
      <c r="AC8029" s="103">
        <v>12794</v>
      </c>
    </row>
    <row r="8030" spans="1:64" ht="13" customHeight="1" x14ac:dyDescent="0.2">
      <c r="A8030" s="1" t="s">
        <v>15012</v>
      </c>
      <c r="B8030" s="91">
        <v>22</v>
      </c>
      <c r="C8030" s="33" t="s">
        <v>13</v>
      </c>
      <c r="D8030" s="1" t="s">
        <v>23</v>
      </c>
      <c r="F8030" s="94">
        <v>41410</v>
      </c>
      <c r="G8030" s="33" t="s">
        <v>15013</v>
      </c>
      <c r="H8030" s="33" t="s">
        <v>515</v>
      </c>
      <c r="I8030" s="33" t="s">
        <v>111</v>
      </c>
      <c r="J8030" s="62" t="s">
        <v>15014</v>
      </c>
      <c r="K8030" s="33" t="s">
        <v>516</v>
      </c>
      <c r="L8030" s="33" t="s">
        <v>517</v>
      </c>
      <c r="M8030" s="1" t="s">
        <v>46078</v>
      </c>
      <c r="N8030" s="33" t="s">
        <v>20</v>
      </c>
      <c r="O8030" s="33" t="s">
        <v>15015</v>
      </c>
      <c r="P8030" s="33" t="s">
        <v>22</v>
      </c>
      <c r="Q8030" s="33" t="s">
        <v>29986</v>
      </c>
      <c r="R8030" s="39" t="s">
        <v>15016</v>
      </c>
      <c r="S8030" s="33" t="s">
        <v>93</v>
      </c>
      <c r="T8030" s="33" t="s">
        <v>45897</v>
      </c>
      <c r="U8030" s="33" t="s">
        <v>39851</v>
      </c>
      <c r="AA8030" s="33" t="s">
        <v>42844</v>
      </c>
      <c r="AB8030" s="33">
        <v>404</v>
      </c>
      <c r="AC8030" s="103">
        <v>12811</v>
      </c>
    </row>
    <row r="8031" spans="1:64" ht="13" customHeight="1" x14ac:dyDescent="0.2">
      <c r="A8031" s="33" t="s">
        <v>15006</v>
      </c>
      <c r="B8031" s="33">
        <v>34</v>
      </c>
      <c r="C8031" s="33" t="s">
        <v>13</v>
      </c>
      <c r="D8031" s="33" t="s">
        <v>78</v>
      </c>
      <c r="E8031" s="33" t="s">
        <v>15007</v>
      </c>
      <c r="F8031" s="94">
        <v>41410</v>
      </c>
      <c r="G8031" s="33" t="s">
        <v>22212</v>
      </c>
      <c r="H8031" s="33" t="s">
        <v>867</v>
      </c>
      <c r="I8031" s="33" t="s">
        <v>66</v>
      </c>
      <c r="J8031" s="62" t="s">
        <v>15008</v>
      </c>
      <c r="K8031" s="33" t="s">
        <v>67</v>
      </c>
      <c r="L8031" s="33" t="s">
        <v>868</v>
      </c>
      <c r="M8031" s="1" t="s">
        <v>46465</v>
      </c>
      <c r="N8031" s="33" t="s">
        <v>362</v>
      </c>
      <c r="O8031" s="33" t="s">
        <v>36943</v>
      </c>
      <c r="P8031" s="33" t="s">
        <v>947</v>
      </c>
      <c r="Q8031" s="33" t="s">
        <v>29986</v>
      </c>
      <c r="R8031" s="96" t="s">
        <v>36944</v>
      </c>
      <c r="S8031" s="33" t="s">
        <v>93</v>
      </c>
      <c r="T8031" s="33" t="s">
        <v>45897</v>
      </c>
      <c r="U8031" s="33" t="s">
        <v>49804</v>
      </c>
      <c r="AA8031" s="33" t="s">
        <v>42842</v>
      </c>
      <c r="AB8031" s="33">
        <v>405</v>
      </c>
      <c r="AC8031" s="103">
        <v>12792</v>
      </c>
    </row>
    <row r="8032" spans="1:64" ht="13" customHeight="1" x14ac:dyDescent="0.2">
      <c r="A8032" s="33" t="s">
        <v>15017</v>
      </c>
      <c r="B8032" s="91">
        <v>21</v>
      </c>
      <c r="C8032" s="33" t="s">
        <v>13</v>
      </c>
      <c r="D8032" s="33" t="s">
        <v>30</v>
      </c>
      <c r="E8032" s="33" t="s">
        <v>15018</v>
      </c>
      <c r="F8032" s="94">
        <v>41410</v>
      </c>
      <c r="G8032" s="33" t="s">
        <v>22214</v>
      </c>
      <c r="H8032" s="33" t="s">
        <v>15019</v>
      </c>
      <c r="I8032" s="33" t="s">
        <v>281</v>
      </c>
      <c r="J8032" s="62" t="s">
        <v>15020</v>
      </c>
      <c r="K8032" s="33" t="s">
        <v>779</v>
      </c>
      <c r="L8032" s="33" t="s">
        <v>780</v>
      </c>
      <c r="M8032" s="1" t="s">
        <v>46447</v>
      </c>
      <c r="N8032" s="33" t="s">
        <v>20</v>
      </c>
      <c r="O8032" s="33" t="s">
        <v>15021</v>
      </c>
      <c r="P8032" s="33" t="s">
        <v>504</v>
      </c>
      <c r="Q8032" s="33" t="s">
        <v>29986</v>
      </c>
      <c r="R8032" s="39" t="s">
        <v>15022</v>
      </c>
      <c r="S8032" s="33" t="s">
        <v>93</v>
      </c>
      <c r="T8032" s="33" t="s">
        <v>350</v>
      </c>
      <c r="U8032" s="33" t="s">
        <v>26775</v>
      </c>
      <c r="AA8032" s="33" t="s">
        <v>42843</v>
      </c>
      <c r="AB8032" s="33">
        <v>406</v>
      </c>
      <c r="AC8032" s="103">
        <v>12795</v>
      </c>
    </row>
    <row r="8033" spans="1:29" ht="13" customHeight="1" x14ac:dyDescent="0.2">
      <c r="A8033" s="33" t="s">
        <v>15040</v>
      </c>
      <c r="B8033" s="91">
        <v>44</v>
      </c>
      <c r="C8033" s="33" t="s">
        <v>13</v>
      </c>
      <c r="D8033" s="33" t="s">
        <v>78</v>
      </c>
      <c r="E8033" s="33" t="s">
        <v>15041</v>
      </c>
      <c r="F8033" s="94">
        <v>41409</v>
      </c>
      <c r="G8033" s="33" t="s">
        <v>15042</v>
      </c>
      <c r="H8033" s="33" t="s">
        <v>3833</v>
      </c>
      <c r="I8033" s="33" t="s">
        <v>39</v>
      </c>
      <c r="J8033" s="62" t="s">
        <v>15043</v>
      </c>
      <c r="K8033" s="33" t="s">
        <v>8077</v>
      </c>
      <c r="L8033" s="33" t="s">
        <v>3836</v>
      </c>
      <c r="M8033" s="1" t="s">
        <v>48529</v>
      </c>
      <c r="N8033" s="33" t="s">
        <v>20</v>
      </c>
      <c r="O8033" s="33" t="s">
        <v>15044</v>
      </c>
      <c r="P8033" s="33" t="s">
        <v>22</v>
      </c>
      <c r="Q8033" s="33" t="s">
        <v>29986</v>
      </c>
      <c r="R8033" s="39" t="s">
        <v>15045</v>
      </c>
      <c r="S8033" s="33" t="s">
        <v>93</v>
      </c>
      <c r="T8033" s="33" t="s">
        <v>21</v>
      </c>
      <c r="U8033" s="33" t="s">
        <v>26689</v>
      </c>
      <c r="AA8033" s="33" t="s">
        <v>42842</v>
      </c>
      <c r="AB8033" s="33">
        <v>399</v>
      </c>
      <c r="AC8033" s="103">
        <v>12789</v>
      </c>
    </row>
    <row r="8034" spans="1:29" ht="13" customHeight="1" x14ac:dyDescent="0.2">
      <c r="A8034" s="33" t="s">
        <v>15046</v>
      </c>
      <c r="B8034" s="33">
        <v>52</v>
      </c>
      <c r="C8034" s="33" t="s">
        <v>13</v>
      </c>
      <c r="D8034" s="33" t="s">
        <v>41</v>
      </c>
      <c r="F8034" s="94">
        <v>41409</v>
      </c>
      <c r="G8034" s="33" t="s">
        <v>15047</v>
      </c>
      <c r="H8034" s="33" t="s">
        <v>790</v>
      </c>
      <c r="I8034" s="33" t="s">
        <v>34</v>
      </c>
      <c r="J8034" s="62" t="s">
        <v>15048</v>
      </c>
      <c r="K8034" s="33" t="s">
        <v>790</v>
      </c>
      <c r="L8034" s="33" t="s">
        <v>791</v>
      </c>
      <c r="M8034" s="1" t="s">
        <v>46582</v>
      </c>
      <c r="N8034" s="33" t="s">
        <v>20</v>
      </c>
      <c r="O8034" s="33" t="s">
        <v>15049</v>
      </c>
      <c r="P8034" s="33" t="s">
        <v>947</v>
      </c>
      <c r="Q8034" s="33" t="s">
        <v>29986</v>
      </c>
      <c r="R8034" s="39" t="s">
        <v>15050</v>
      </c>
      <c r="S8034" s="33" t="s">
        <v>22</v>
      </c>
      <c r="T8034" s="33" t="s">
        <v>21</v>
      </c>
      <c r="U8034" s="33" t="s">
        <v>26524</v>
      </c>
      <c r="AA8034" s="33" t="s">
        <v>42842</v>
      </c>
      <c r="AB8034" s="33">
        <v>398</v>
      </c>
      <c r="AC8034" s="103">
        <v>12790</v>
      </c>
    </row>
    <row r="8035" spans="1:29" ht="13" customHeight="1" x14ac:dyDescent="0.2">
      <c r="A8035" s="33" t="s">
        <v>15030</v>
      </c>
      <c r="B8035" s="91">
        <v>21</v>
      </c>
      <c r="C8035" s="33" t="s">
        <v>102</v>
      </c>
      <c r="D8035" s="33" t="s">
        <v>78</v>
      </c>
      <c r="E8035" s="33" t="s">
        <v>15031</v>
      </c>
      <c r="F8035" s="94">
        <v>41409</v>
      </c>
      <c r="G8035" s="33" t="s">
        <v>15032</v>
      </c>
      <c r="H8035" s="33" t="s">
        <v>15033</v>
      </c>
      <c r="I8035" s="33" t="s">
        <v>62</v>
      </c>
      <c r="J8035" s="62" t="s">
        <v>15034</v>
      </c>
      <c r="K8035" s="33" t="s">
        <v>1200</v>
      </c>
      <c r="L8035" s="33" t="s">
        <v>11422</v>
      </c>
      <c r="M8035" s="1" t="s">
        <v>45979</v>
      </c>
      <c r="N8035" s="33" t="s">
        <v>20</v>
      </c>
      <c r="O8035" s="33" t="s">
        <v>15035</v>
      </c>
      <c r="P8035" s="33" t="s">
        <v>22</v>
      </c>
      <c r="Q8035" s="33" t="s">
        <v>29986</v>
      </c>
      <c r="R8035" s="39" t="s">
        <v>15036</v>
      </c>
      <c r="S8035" s="33" t="s">
        <v>93</v>
      </c>
      <c r="T8035" s="33" t="s">
        <v>28</v>
      </c>
      <c r="U8035" s="33" t="s">
        <v>26487</v>
      </c>
      <c r="AA8035" s="33" t="s">
        <v>42844</v>
      </c>
      <c r="AB8035" s="33">
        <v>400</v>
      </c>
      <c r="AC8035" s="103">
        <v>12787</v>
      </c>
    </row>
    <row r="8036" spans="1:29" ht="13" customHeight="1" x14ac:dyDescent="0.2">
      <c r="A8036" s="33" t="s">
        <v>15037</v>
      </c>
      <c r="B8036" s="91">
        <v>24</v>
      </c>
      <c r="C8036" s="33" t="s">
        <v>13</v>
      </c>
      <c r="D8036" s="33" t="s">
        <v>78</v>
      </c>
      <c r="E8036" s="33" t="s">
        <v>15038</v>
      </c>
      <c r="F8036" s="94">
        <v>41409</v>
      </c>
      <c r="G8036" s="33" t="s">
        <v>15032</v>
      </c>
      <c r="H8036" s="33" t="s">
        <v>15033</v>
      </c>
      <c r="I8036" s="33" t="s">
        <v>62</v>
      </c>
      <c r="J8036" s="62" t="s">
        <v>15034</v>
      </c>
      <c r="K8036" s="33" t="s">
        <v>1200</v>
      </c>
      <c r="L8036" s="33" t="s">
        <v>11422</v>
      </c>
      <c r="M8036" s="1" t="s">
        <v>45979</v>
      </c>
      <c r="N8036" s="33" t="s">
        <v>20</v>
      </c>
      <c r="O8036" s="33" t="s">
        <v>15039</v>
      </c>
      <c r="P8036" s="33" t="s">
        <v>22</v>
      </c>
      <c r="Q8036" s="33" t="s">
        <v>29986</v>
      </c>
      <c r="R8036" s="39" t="s">
        <v>15036</v>
      </c>
      <c r="S8036" s="33" t="s">
        <v>93</v>
      </c>
      <c r="T8036" s="33" t="s">
        <v>28</v>
      </c>
      <c r="U8036" s="33" t="s">
        <v>26487</v>
      </c>
      <c r="AA8036" s="33" t="s">
        <v>42844</v>
      </c>
      <c r="AB8036" s="33">
        <v>401</v>
      </c>
      <c r="AC8036" s="103">
        <v>12788</v>
      </c>
    </row>
    <row r="8037" spans="1:29" ht="13" customHeight="1" x14ac:dyDescent="0.2">
      <c r="A8037" s="33" t="s">
        <v>15055</v>
      </c>
      <c r="B8037" s="91">
        <v>39</v>
      </c>
      <c r="C8037" s="33" t="s">
        <v>13</v>
      </c>
      <c r="D8037" s="33" t="s">
        <v>30</v>
      </c>
      <c r="E8037" s="33" t="s">
        <v>15056</v>
      </c>
      <c r="F8037" s="94">
        <v>41408</v>
      </c>
      <c r="G8037" s="33" t="s">
        <v>22215</v>
      </c>
      <c r="H8037" s="33" t="s">
        <v>1209</v>
      </c>
      <c r="I8037" s="33" t="s">
        <v>191</v>
      </c>
      <c r="J8037" s="62" t="s">
        <v>15057</v>
      </c>
      <c r="K8037" s="33" t="s">
        <v>1209</v>
      </c>
      <c r="L8037" s="33" t="s">
        <v>1210</v>
      </c>
      <c r="M8037" s="1" t="s">
        <v>46036</v>
      </c>
      <c r="N8037" s="33" t="s">
        <v>20</v>
      </c>
      <c r="O8037" s="33" t="s">
        <v>15058</v>
      </c>
      <c r="P8037" s="33" t="s">
        <v>22</v>
      </c>
      <c r="Q8037" s="33" t="s">
        <v>29986</v>
      </c>
      <c r="R8037" s="39" t="s">
        <v>15059</v>
      </c>
      <c r="S8037" s="33" t="s">
        <v>509</v>
      </c>
      <c r="T8037" s="33" t="s">
        <v>21</v>
      </c>
      <c r="U8037" s="33" t="s">
        <v>26689</v>
      </c>
      <c r="AA8037" s="33" t="s">
        <v>42842</v>
      </c>
      <c r="AB8037" s="33">
        <v>395</v>
      </c>
      <c r="AC8037" s="103">
        <v>12786</v>
      </c>
    </row>
    <row r="8038" spans="1:29" ht="13" customHeight="1" x14ac:dyDescent="0.2">
      <c r="A8038" s="33" t="s">
        <v>15051</v>
      </c>
      <c r="B8038" s="33">
        <v>37</v>
      </c>
      <c r="C8038" s="33" t="s">
        <v>13</v>
      </c>
      <c r="D8038" s="33" t="s">
        <v>41</v>
      </c>
      <c r="F8038" s="94">
        <v>41408</v>
      </c>
      <c r="G8038" s="33" t="s">
        <v>15052</v>
      </c>
      <c r="H8038" s="33" t="s">
        <v>5868</v>
      </c>
      <c r="I8038" s="33" t="s">
        <v>38</v>
      </c>
      <c r="J8038" s="62" t="s">
        <v>11991</v>
      </c>
      <c r="K8038" s="33" t="s">
        <v>91</v>
      </c>
      <c r="L8038" s="33" t="s">
        <v>383</v>
      </c>
      <c r="M8038" s="1" t="s">
        <v>45973</v>
      </c>
      <c r="N8038" s="33" t="s">
        <v>20</v>
      </c>
      <c r="O8038" s="33" t="s">
        <v>15053</v>
      </c>
      <c r="P8038" s="33" t="s">
        <v>947</v>
      </c>
      <c r="Q8038" s="33" t="s">
        <v>29986</v>
      </c>
      <c r="R8038" s="39" t="s">
        <v>15054</v>
      </c>
      <c r="S8038" s="33" t="s">
        <v>22</v>
      </c>
      <c r="T8038" s="33" t="s">
        <v>45897</v>
      </c>
      <c r="U8038" s="33" t="s">
        <v>49804</v>
      </c>
      <c r="AA8038" s="33" t="s">
        <v>42842</v>
      </c>
      <c r="AB8038" s="33">
        <v>396</v>
      </c>
      <c r="AC8038" s="103">
        <v>12784</v>
      </c>
    </row>
    <row r="8039" spans="1:29" ht="13" customHeight="1" x14ac:dyDescent="0.2">
      <c r="A8039" s="33" t="s">
        <v>15060</v>
      </c>
      <c r="B8039" s="91">
        <v>50</v>
      </c>
      <c r="C8039" s="33" t="s">
        <v>13</v>
      </c>
      <c r="D8039" s="33" t="s">
        <v>30</v>
      </c>
      <c r="E8039" s="33" t="s">
        <v>15061</v>
      </c>
      <c r="F8039" s="94">
        <v>41408</v>
      </c>
      <c r="G8039" s="33" t="s">
        <v>15062</v>
      </c>
      <c r="H8039" s="33" t="s">
        <v>9225</v>
      </c>
      <c r="I8039" s="33" t="s">
        <v>55</v>
      </c>
      <c r="J8039" s="62" t="s">
        <v>15063</v>
      </c>
      <c r="K8039" s="33" t="s">
        <v>587</v>
      </c>
      <c r="L8039" s="33" t="s">
        <v>588</v>
      </c>
      <c r="M8039" s="1" t="s">
        <v>46362</v>
      </c>
      <c r="N8039" s="33" t="s">
        <v>20</v>
      </c>
      <c r="O8039" s="33" t="s">
        <v>15064</v>
      </c>
      <c r="P8039" s="33" t="s">
        <v>22</v>
      </c>
      <c r="Q8039" s="33" t="s">
        <v>29986</v>
      </c>
      <c r="R8039" s="39" t="s">
        <v>15065</v>
      </c>
      <c r="S8039" s="33" t="s">
        <v>93</v>
      </c>
      <c r="T8039" s="33" t="s">
        <v>28</v>
      </c>
      <c r="U8039" s="33" t="s">
        <v>26487</v>
      </c>
      <c r="AA8039" s="33" t="s">
        <v>42844</v>
      </c>
      <c r="AB8039" s="33">
        <v>397</v>
      </c>
      <c r="AC8039" s="103">
        <v>12785</v>
      </c>
    </row>
    <row r="8040" spans="1:29" ht="13" customHeight="1" x14ac:dyDescent="0.2">
      <c r="A8040" s="33" t="s">
        <v>15066</v>
      </c>
      <c r="B8040" s="91">
        <v>38</v>
      </c>
      <c r="C8040" s="33" t="s">
        <v>13</v>
      </c>
      <c r="D8040" s="33" t="s">
        <v>30</v>
      </c>
      <c r="E8040" s="33" t="s">
        <v>15067</v>
      </c>
      <c r="F8040" s="94">
        <v>41407</v>
      </c>
      <c r="G8040" s="33" t="s">
        <v>15068</v>
      </c>
      <c r="H8040" s="33" t="s">
        <v>13064</v>
      </c>
      <c r="I8040" s="33" t="s">
        <v>159</v>
      </c>
      <c r="J8040" s="62" t="s">
        <v>13065</v>
      </c>
      <c r="K8040" s="33" t="s">
        <v>1236</v>
      </c>
      <c r="L8040" s="33" t="s">
        <v>1237</v>
      </c>
      <c r="M8040" s="1" t="s">
        <v>46829</v>
      </c>
      <c r="N8040" s="33" t="s">
        <v>20</v>
      </c>
      <c r="O8040" s="33" t="s">
        <v>15069</v>
      </c>
      <c r="P8040" s="33" t="s">
        <v>22</v>
      </c>
      <c r="Q8040" s="33" t="s">
        <v>29986</v>
      </c>
      <c r="R8040" s="39" t="s">
        <v>15070</v>
      </c>
      <c r="S8040" s="33" t="s">
        <v>901</v>
      </c>
      <c r="T8040" s="33" t="s">
        <v>350</v>
      </c>
      <c r="U8040" s="33" t="s">
        <v>26775</v>
      </c>
      <c r="AA8040" s="33" t="s">
        <v>42844</v>
      </c>
      <c r="AB8040" s="33">
        <v>394</v>
      </c>
      <c r="AC8040" s="103">
        <v>12780</v>
      </c>
    </row>
    <row r="8041" spans="1:29" ht="13" customHeight="1" x14ac:dyDescent="0.2">
      <c r="A8041" s="1" t="s">
        <v>15078</v>
      </c>
      <c r="B8041" s="91">
        <v>29</v>
      </c>
      <c r="C8041" s="33" t="s">
        <v>13</v>
      </c>
      <c r="D8041" s="1" t="s">
        <v>23</v>
      </c>
      <c r="F8041" s="94">
        <v>41406</v>
      </c>
      <c r="G8041" s="33" t="s">
        <v>22216</v>
      </c>
      <c r="H8041" s="33" t="s">
        <v>15079</v>
      </c>
      <c r="I8041" s="33" t="s">
        <v>399</v>
      </c>
      <c r="J8041" s="62" t="s">
        <v>15080</v>
      </c>
      <c r="K8041" s="33" t="s">
        <v>658</v>
      </c>
      <c r="L8041" s="33" t="s">
        <v>6521</v>
      </c>
      <c r="M8041" s="1" t="s">
        <v>46649</v>
      </c>
      <c r="N8041" s="33" t="s">
        <v>20</v>
      </c>
      <c r="O8041" s="33" t="s">
        <v>15081</v>
      </c>
      <c r="P8041" s="33" t="s">
        <v>22</v>
      </c>
      <c r="Q8041" s="33" t="s">
        <v>29986</v>
      </c>
      <c r="R8041" s="39" t="s">
        <v>15082</v>
      </c>
      <c r="S8041" s="33" t="s">
        <v>93</v>
      </c>
      <c r="T8041" s="33" t="s">
        <v>21</v>
      </c>
      <c r="U8041" s="33" t="s">
        <v>26689</v>
      </c>
      <c r="AA8041" s="33" t="s">
        <v>42844</v>
      </c>
      <c r="AB8041" s="33">
        <v>391</v>
      </c>
      <c r="AC8041" s="103">
        <v>12777</v>
      </c>
    </row>
    <row r="8042" spans="1:29" ht="13" customHeight="1" x14ac:dyDescent="0.2">
      <c r="A8042" s="33" t="s">
        <v>15083</v>
      </c>
      <c r="B8042" s="33">
        <v>28</v>
      </c>
      <c r="C8042" s="33" t="s">
        <v>102</v>
      </c>
      <c r="D8042" s="33" t="s">
        <v>30</v>
      </c>
      <c r="E8042" s="33" t="s">
        <v>15084</v>
      </c>
      <c r="F8042" s="94">
        <v>41406</v>
      </c>
      <c r="G8042" s="33" t="s">
        <v>15085</v>
      </c>
      <c r="H8042" s="33" t="s">
        <v>15086</v>
      </c>
      <c r="I8042" s="33" t="s">
        <v>281</v>
      </c>
      <c r="J8042" s="62" t="s">
        <v>15087</v>
      </c>
      <c r="K8042" s="33" t="s">
        <v>1774</v>
      </c>
      <c r="L8042" s="33" t="s">
        <v>15088</v>
      </c>
      <c r="M8042" s="1" t="s">
        <v>47859</v>
      </c>
      <c r="N8042" s="33" t="s">
        <v>362</v>
      </c>
      <c r="O8042" s="33" t="s">
        <v>15089</v>
      </c>
      <c r="P8042" s="33" t="s">
        <v>504</v>
      </c>
      <c r="Q8042" s="33" t="s">
        <v>29986</v>
      </c>
      <c r="R8042" s="39" t="s">
        <v>15090</v>
      </c>
      <c r="S8042" s="33" t="s">
        <v>901</v>
      </c>
      <c r="T8042" s="33" t="s">
        <v>28</v>
      </c>
      <c r="U8042" s="33" t="s">
        <v>26487</v>
      </c>
      <c r="AA8042" s="33" t="s">
        <v>42843</v>
      </c>
      <c r="AB8042" s="33">
        <v>393</v>
      </c>
      <c r="AC8042" s="103">
        <v>12775</v>
      </c>
    </row>
    <row r="8043" spans="1:29" ht="13" customHeight="1" x14ac:dyDescent="0.2">
      <c r="A8043" s="33" t="s">
        <v>15071</v>
      </c>
      <c r="B8043" s="91">
        <v>38</v>
      </c>
      <c r="C8043" s="33" t="s">
        <v>13</v>
      </c>
      <c r="D8043" s="33" t="s">
        <v>78</v>
      </c>
      <c r="E8043" s="33" t="s">
        <v>15072</v>
      </c>
      <c r="F8043" s="94">
        <v>41406</v>
      </c>
      <c r="G8043" s="33" t="s">
        <v>22217</v>
      </c>
      <c r="H8043" s="33" t="s">
        <v>1948</v>
      </c>
      <c r="I8043" s="33" t="s">
        <v>74</v>
      </c>
      <c r="J8043" s="62" t="s">
        <v>15073</v>
      </c>
      <c r="K8043" s="33" t="s">
        <v>2663</v>
      </c>
      <c r="L8043" s="33" t="s">
        <v>15074</v>
      </c>
      <c r="M8043" s="1" t="s">
        <v>46128</v>
      </c>
      <c r="N8043" s="33" t="s">
        <v>20</v>
      </c>
      <c r="O8043" s="33" t="s">
        <v>15075</v>
      </c>
      <c r="P8043" s="33" t="s">
        <v>22</v>
      </c>
      <c r="Q8043" s="33" t="s">
        <v>29986</v>
      </c>
      <c r="R8043" s="39" t="s">
        <v>15076</v>
      </c>
      <c r="S8043" s="33" t="s">
        <v>509</v>
      </c>
      <c r="T8043" s="33" t="s">
        <v>28</v>
      </c>
      <c r="U8043" s="33" t="s">
        <v>26487</v>
      </c>
      <c r="AA8043" s="33" t="s">
        <v>42842</v>
      </c>
      <c r="AB8043" s="33">
        <v>392</v>
      </c>
      <c r="AC8043" s="103">
        <v>12776</v>
      </c>
    </row>
    <row r="8044" spans="1:29" ht="13" customHeight="1" x14ac:dyDescent="0.2">
      <c r="A8044" s="33" t="s">
        <v>15096</v>
      </c>
      <c r="B8044" s="33">
        <v>28</v>
      </c>
      <c r="C8044" s="33" t="s">
        <v>13</v>
      </c>
      <c r="D8044" s="33" t="s">
        <v>30</v>
      </c>
      <c r="E8044" s="33" t="s">
        <v>15097</v>
      </c>
      <c r="F8044" s="94">
        <v>41405</v>
      </c>
      <c r="G8044" s="33" t="s">
        <v>15098</v>
      </c>
      <c r="H8044" s="33" t="s">
        <v>15099</v>
      </c>
      <c r="I8044" s="33" t="s">
        <v>429</v>
      </c>
      <c r="J8044" s="62" t="s">
        <v>15100</v>
      </c>
      <c r="K8044" s="33" t="s">
        <v>1730</v>
      </c>
      <c r="L8044" s="33" t="s">
        <v>15101</v>
      </c>
      <c r="M8044" s="1" t="s">
        <v>46225</v>
      </c>
      <c r="N8044" s="33" t="s">
        <v>20</v>
      </c>
      <c r="O8044" s="33" t="s">
        <v>15102</v>
      </c>
      <c r="P8044" s="33" t="s">
        <v>947</v>
      </c>
      <c r="Q8044" s="33" t="s">
        <v>29986</v>
      </c>
      <c r="R8044" s="39" t="s">
        <v>15103</v>
      </c>
      <c r="S8044" s="33" t="s">
        <v>93</v>
      </c>
      <c r="T8044" s="33" t="s">
        <v>21</v>
      </c>
      <c r="U8044" s="33" t="s">
        <v>26689</v>
      </c>
      <c r="AA8044" s="33" t="s">
        <v>42843</v>
      </c>
      <c r="AB8044" s="33">
        <v>389</v>
      </c>
      <c r="AC8044" s="103">
        <v>12772</v>
      </c>
    </row>
    <row r="8045" spans="1:29" ht="13" customHeight="1" x14ac:dyDescent="0.2">
      <c r="A8045" s="33" t="s">
        <v>15091</v>
      </c>
      <c r="B8045" s="91">
        <v>34</v>
      </c>
      <c r="C8045" s="33" t="s">
        <v>13</v>
      </c>
      <c r="D8045" s="33" t="s">
        <v>41</v>
      </c>
      <c r="E8045" s="33" t="s">
        <v>15092</v>
      </c>
      <c r="F8045" s="94">
        <v>41405</v>
      </c>
      <c r="G8045" s="33" t="s">
        <v>22218</v>
      </c>
      <c r="H8045" s="33" t="s">
        <v>15093</v>
      </c>
      <c r="I8045" s="33" t="s">
        <v>38</v>
      </c>
      <c r="J8045" s="62" t="s">
        <v>15094</v>
      </c>
      <c r="K8045" s="33" t="s">
        <v>91</v>
      </c>
      <c r="L8045" s="33" t="s">
        <v>383</v>
      </c>
      <c r="M8045" s="1" t="s">
        <v>45973</v>
      </c>
      <c r="N8045" s="33" t="s">
        <v>20</v>
      </c>
      <c r="O8045" s="33" t="s">
        <v>36770</v>
      </c>
      <c r="P8045" s="33" t="s">
        <v>504</v>
      </c>
      <c r="Q8045" s="33" t="s">
        <v>29986</v>
      </c>
      <c r="R8045" s="39" t="s">
        <v>15095</v>
      </c>
      <c r="S8045" s="33" t="s">
        <v>93</v>
      </c>
      <c r="T8045" s="33" t="s">
        <v>28</v>
      </c>
      <c r="U8045" s="33" t="s">
        <v>26487</v>
      </c>
      <c r="AA8045" s="33" t="s">
        <v>42842</v>
      </c>
      <c r="AB8045" s="33">
        <v>390</v>
      </c>
      <c r="AC8045" s="103">
        <v>12773</v>
      </c>
    </row>
    <row r="8046" spans="1:29" ht="13" customHeight="1" x14ac:dyDescent="0.2">
      <c r="A8046" s="33" t="s">
        <v>15131</v>
      </c>
      <c r="B8046" s="91">
        <v>38</v>
      </c>
      <c r="C8046" s="33" t="s">
        <v>102</v>
      </c>
      <c r="D8046" s="33" t="s">
        <v>30</v>
      </c>
      <c r="E8046" s="33" t="s">
        <v>15132</v>
      </c>
      <c r="F8046" s="94">
        <v>41404</v>
      </c>
      <c r="G8046" s="33" t="s">
        <v>22219</v>
      </c>
      <c r="H8046" s="33" t="s">
        <v>547</v>
      </c>
      <c r="I8046" s="33" t="s">
        <v>66</v>
      </c>
      <c r="J8046" s="62" t="s">
        <v>4351</v>
      </c>
      <c r="K8046" s="33" t="s">
        <v>548</v>
      </c>
      <c r="L8046" s="33" t="s">
        <v>549</v>
      </c>
      <c r="M8046" s="1" t="s">
        <v>46567</v>
      </c>
      <c r="N8046" s="33" t="s">
        <v>20</v>
      </c>
      <c r="O8046" s="33" t="s">
        <v>15133</v>
      </c>
      <c r="P8046" s="33" t="s">
        <v>22</v>
      </c>
      <c r="Q8046" s="33" t="s">
        <v>29986</v>
      </c>
      <c r="R8046" s="39" t="s">
        <v>15134</v>
      </c>
      <c r="S8046" s="33" t="s">
        <v>93</v>
      </c>
      <c r="T8046" s="33" t="s">
        <v>21</v>
      </c>
      <c r="U8046" s="33" t="s">
        <v>26689</v>
      </c>
      <c r="AA8046" s="33" t="s">
        <v>42844</v>
      </c>
      <c r="AB8046" s="33">
        <v>384</v>
      </c>
      <c r="AC8046" s="103">
        <v>12770</v>
      </c>
    </row>
    <row r="8047" spans="1:29" ht="13" customHeight="1" x14ac:dyDescent="0.2">
      <c r="A8047" s="1" t="s">
        <v>15116</v>
      </c>
      <c r="B8047" s="91">
        <v>43</v>
      </c>
      <c r="C8047" s="33" t="s">
        <v>13</v>
      </c>
      <c r="D8047" s="1" t="s">
        <v>23</v>
      </c>
      <c r="F8047" s="94">
        <v>41404</v>
      </c>
      <c r="G8047" s="33" t="s">
        <v>15117</v>
      </c>
      <c r="H8047" s="33" t="s">
        <v>12691</v>
      </c>
      <c r="I8047" s="33" t="s">
        <v>197</v>
      </c>
      <c r="J8047" s="62" t="s">
        <v>12692</v>
      </c>
      <c r="K8047" s="33" t="s">
        <v>12693</v>
      </c>
      <c r="L8047" s="33" t="s">
        <v>374</v>
      </c>
      <c r="M8047" s="1" t="s">
        <v>46586</v>
      </c>
      <c r="N8047" s="33" t="s">
        <v>20</v>
      </c>
      <c r="O8047" s="33" t="s">
        <v>15118</v>
      </c>
      <c r="P8047" s="33" t="s">
        <v>22</v>
      </c>
      <c r="Q8047" s="33" t="s">
        <v>29986</v>
      </c>
      <c r="R8047" s="39" t="s">
        <v>15119</v>
      </c>
      <c r="S8047" s="33" t="s">
        <v>93</v>
      </c>
      <c r="T8047" s="33" t="s">
        <v>21</v>
      </c>
      <c r="U8047" s="33" t="s">
        <v>26689</v>
      </c>
      <c r="AA8047" s="33" t="s">
        <v>42844</v>
      </c>
      <c r="AB8047" s="33">
        <v>385</v>
      </c>
      <c r="AC8047" s="103">
        <v>12769</v>
      </c>
    </row>
    <row r="8048" spans="1:29" ht="13" customHeight="1" x14ac:dyDescent="0.2">
      <c r="A8048" s="33" t="s">
        <v>15111</v>
      </c>
      <c r="B8048" s="91">
        <v>49</v>
      </c>
      <c r="C8048" s="33" t="s">
        <v>13</v>
      </c>
      <c r="D8048" s="33" t="s">
        <v>41</v>
      </c>
      <c r="F8048" s="94">
        <v>41404</v>
      </c>
      <c r="G8048" s="33" t="s">
        <v>15112</v>
      </c>
      <c r="H8048" s="33" t="s">
        <v>6546</v>
      </c>
      <c r="I8048" s="33" t="s">
        <v>399</v>
      </c>
      <c r="J8048" s="62" t="s">
        <v>15113</v>
      </c>
      <c r="K8048" s="33" t="s">
        <v>658</v>
      </c>
      <c r="L8048" s="33" t="s">
        <v>36825</v>
      </c>
      <c r="M8048" s="1" t="s">
        <v>48790</v>
      </c>
      <c r="N8048" s="33" t="s">
        <v>20</v>
      </c>
      <c r="O8048" s="33" t="s">
        <v>15114</v>
      </c>
      <c r="P8048" s="33" t="s">
        <v>22</v>
      </c>
      <c r="Q8048" s="33" t="s">
        <v>29986</v>
      </c>
      <c r="R8048" s="39" t="s">
        <v>15115</v>
      </c>
      <c r="S8048" s="33" t="s">
        <v>93</v>
      </c>
      <c r="T8048" s="33" t="s">
        <v>21</v>
      </c>
      <c r="U8048" s="33" t="s">
        <v>26689</v>
      </c>
      <c r="AA8048" s="33" t="s">
        <v>42844</v>
      </c>
      <c r="AB8048" s="33">
        <v>383</v>
      </c>
      <c r="AC8048" s="103">
        <v>12768</v>
      </c>
    </row>
    <row r="8049" spans="1:29" ht="13" customHeight="1" x14ac:dyDescent="0.2">
      <c r="A8049" s="33" t="s">
        <v>15104</v>
      </c>
      <c r="B8049" s="91">
        <v>22</v>
      </c>
      <c r="C8049" s="33" t="s">
        <v>13</v>
      </c>
      <c r="D8049" s="33" t="s">
        <v>78</v>
      </c>
      <c r="E8049" s="33" t="s">
        <v>15105</v>
      </c>
      <c r="F8049" s="94">
        <v>41404</v>
      </c>
      <c r="G8049" s="33" t="s">
        <v>15106</v>
      </c>
      <c r="H8049" s="33" t="s">
        <v>6177</v>
      </c>
      <c r="I8049" s="33" t="s">
        <v>121</v>
      </c>
      <c r="J8049" s="62" t="s">
        <v>15107</v>
      </c>
      <c r="K8049" s="33" t="s">
        <v>1006</v>
      </c>
      <c r="L8049" s="33" t="s">
        <v>15108</v>
      </c>
      <c r="M8049" s="1" t="s">
        <v>45996</v>
      </c>
      <c r="N8049" s="33" t="s">
        <v>20</v>
      </c>
      <c r="O8049" s="33" t="s">
        <v>15109</v>
      </c>
      <c r="P8049" s="33" t="s">
        <v>49763</v>
      </c>
      <c r="Q8049" s="33" t="s">
        <v>29986</v>
      </c>
      <c r="R8049" s="39" t="s">
        <v>15110</v>
      </c>
      <c r="S8049" s="33" t="s">
        <v>93</v>
      </c>
      <c r="T8049" s="33" t="s">
        <v>28</v>
      </c>
      <c r="U8049" s="33" t="s">
        <v>26487</v>
      </c>
      <c r="AA8049" s="33" t="s">
        <v>42842</v>
      </c>
      <c r="AB8049" s="33">
        <v>386</v>
      </c>
      <c r="AC8049" s="103">
        <v>12766</v>
      </c>
    </row>
    <row r="8050" spans="1:29" ht="13" customHeight="1" x14ac:dyDescent="0.2">
      <c r="A8050" s="33" t="s">
        <v>15126</v>
      </c>
      <c r="B8050" s="91">
        <v>21</v>
      </c>
      <c r="C8050" s="33" t="s">
        <v>13</v>
      </c>
      <c r="D8050" s="33" t="s">
        <v>30</v>
      </c>
      <c r="E8050" s="33" t="s">
        <v>15127</v>
      </c>
      <c r="F8050" s="94">
        <v>41404</v>
      </c>
      <c r="G8050" s="33" t="s">
        <v>15128</v>
      </c>
      <c r="H8050" s="33" t="s">
        <v>819</v>
      </c>
      <c r="I8050" s="33" t="s">
        <v>38</v>
      </c>
      <c r="J8050" s="62" t="s">
        <v>4132</v>
      </c>
      <c r="K8050" s="33" t="s">
        <v>4133</v>
      </c>
      <c r="L8050" s="33" t="s">
        <v>5591</v>
      </c>
      <c r="M8050" s="1" t="s">
        <v>46387</v>
      </c>
      <c r="N8050" s="33" t="s">
        <v>20</v>
      </c>
      <c r="O8050" s="33" t="s">
        <v>15129</v>
      </c>
      <c r="P8050" s="33" t="s">
        <v>22</v>
      </c>
      <c r="Q8050" s="33" t="s">
        <v>29986</v>
      </c>
      <c r="R8050" s="39" t="s">
        <v>15130</v>
      </c>
      <c r="S8050" s="33" t="s">
        <v>93</v>
      </c>
      <c r="T8050" s="33" t="s">
        <v>350</v>
      </c>
      <c r="U8050" s="33" t="s">
        <v>26775</v>
      </c>
      <c r="AA8050" s="33" t="s">
        <v>42844</v>
      </c>
      <c r="AB8050" s="33">
        <v>388</v>
      </c>
      <c r="AC8050" s="103">
        <v>12767</v>
      </c>
    </row>
    <row r="8051" spans="1:29" ht="13" customHeight="1" x14ac:dyDescent="0.2">
      <c r="A8051" s="1" t="s">
        <v>15120</v>
      </c>
      <c r="B8051" s="33">
        <v>45</v>
      </c>
      <c r="C8051" s="33" t="s">
        <v>13</v>
      </c>
      <c r="D8051" s="1" t="s">
        <v>23</v>
      </c>
      <c r="F8051" s="94">
        <v>41404</v>
      </c>
      <c r="G8051" s="33" t="s">
        <v>15121</v>
      </c>
      <c r="H8051" s="33" t="s">
        <v>815</v>
      </c>
      <c r="I8051" s="33" t="s">
        <v>37</v>
      </c>
      <c r="J8051" s="62" t="s">
        <v>15122</v>
      </c>
      <c r="K8051" s="33" t="s">
        <v>15123</v>
      </c>
      <c r="L8051" s="33" t="s">
        <v>374</v>
      </c>
      <c r="M8051" s="1" t="s">
        <v>46586</v>
      </c>
      <c r="N8051" s="33" t="s">
        <v>20</v>
      </c>
      <c r="O8051" s="33" t="s">
        <v>15124</v>
      </c>
      <c r="P8051" s="33" t="s">
        <v>504</v>
      </c>
      <c r="Q8051" s="33" t="s">
        <v>29986</v>
      </c>
      <c r="R8051" s="39" t="s">
        <v>15125</v>
      </c>
      <c r="S8051" s="33" t="s">
        <v>93</v>
      </c>
      <c r="T8051" s="33" t="s">
        <v>350</v>
      </c>
      <c r="U8051" s="33" t="s">
        <v>26775</v>
      </c>
      <c r="AA8051" s="33" t="s">
        <v>42843</v>
      </c>
      <c r="AB8051" s="33">
        <v>387</v>
      </c>
      <c r="AC8051" s="103">
        <v>12764</v>
      </c>
    </row>
    <row r="8052" spans="1:29" ht="13" customHeight="1" x14ac:dyDescent="0.2">
      <c r="A8052" s="1" t="s">
        <v>15147</v>
      </c>
      <c r="B8052" s="91">
        <v>19</v>
      </c>
      <c r="C8052" s="33" t="s">
        <v>13</v>
      </c>
      <c r="D8052" s="1" t="s">
        <v>23</v>
      </c>
      <c r="F8052" s="94">
        <v>41403</v>
      </c>
      <c r="G8052" s="33" t="s">
        <v>15148</v>
      </c>
      <c r="H8052" s="33" t="s">
        <v>287</v>
      </c>
      <c r="I8052" s="33" t="s">
        <v>38</v>
      </c>
      <c r="J8052" s="62" t="s">
        <v>5572</v>
      </c>
      <c r="K8052" s="33" t="s">
        <v>287</v>
      </c>
      <c r="L8052" s="33" t="s">
        <v>15149</v>
      </c>
      <c r="M8052" s="1" t="s">
        <v>48791</v>
      </c>
      <c r="N8052" s="33" t="s">
        <v>20</v>
      </c>
      <c r="O8052" s="33" t="s">
        <v>15150</v>
      </c>
      <c r="P8052" s="33" t="s">
        <v>22</v>
      </c>
      <c r="Q8052" s="33" t="s">
        <v>29986</v>
      </c>
      <c r="R8052" s="39" t="s">
        <v>15151</v>
      </c>
      <c r="S8052" s="33" t="s">
        <v>93</v>
      </c>
      <c r="T8052" s="33" t="s">
        <v>21</v>
      </c>
      <c r="U8052" s="33" t="s">
        <v>26689</v>
      </c>
      <c r="AA8052" s="33" t="s">
        <v>42844</v>
      </c>
      <c r="AB8052" s="33">
        <v>380</v>
      </c>
      <c r="AC8052" s="103">
        <v>12763</v>
      </c>
    </row>
    <row r="8053" spans="1:29" ht="13" customHeight="1" x14ac:dyDescent="0.2">
      <c r="A8053" s="1" t="s">
        <v>2989</v>
      </c>
      <c r="B8053" s="33">
        <v>21</v>
      </c>
      <c r="C8053" s="33" t="s">
        <v>13</v>
      </c>
      <c r="D8053" s="1" t="s">
        <v>23</v>
      </c>
      <c r="F8053" s="94">
        <v>41403</v>
      </c>
      <c r="G8053" s="33" t="s">
        <v>15152</v>
      </c>
      <c r="H8053" s="33" t="s">
        <v>1030</v>
      </c>
      <c r="I8053" s="33" t="s">
        <v>373</v>
      </c>
      <c r="J8053" s="62" t="s">
        <v>15153</v>
      </c>
      <c r="K8053" s="33" t="s">
        <v>1030</v>
      </c>
      <c r="L8053" s="33" t="s">
        <v>1031</v>
      </c>
      <c r="M8053" s="1" t="s">
        <v>45971</v>
      </c>
      <c r="N8053" s="33" t="s">
        <v>20</v>
      </c>
      <c r="O8053" s="33" t="s">
        <v>15154</v>
      </c>
      <c r="P8053" s="33" t="s">
        <v>947</v>
      </c>
      <c r="Q8053" s="33" t="s">
        <v>29986</v>
      </c>
      <c r="R8053" s="39" t="s">
        <v>15155</v>
      </c>
      <c r="S8053" s="33" t="s">
        <v>93</v>
      </c>
      <c r="T8053" s="33" t="s">
        <v>21</v>
      </c>
      <c r="U8053" s="33" t="s">
        <v>26689</v>
      </c>
      <c r="AA8053" s="33" t="s">
        <v>42842</v>
      </c>
      <c r="AB8053" s="33">
        <v>381</v>
      </c>
      <c r="AC8053" s="103">
        <v>12762</v>
      </c>
    </row>
    <row r="8054" spans="1:29" ht="13" customHeight="1" x14ac:dyDescent="0.2">
      <c r="A8054" s="33" t="s">
        <v>15142</v>
      </c>
      <c r="B8054" s="33">
        <v>58</v>
      </c>
      <c r="C8054" s="33" t="s">
        <v>13</v>
      </c>
      <c r="D8054" s="33" t="s">
        <v>41</v>
      </c>
      <c r="F8054" s="94">
        <v>41403</v>
      </c>
      <c r="G8054" s="33" t="s">
        <v>15143</v>
      </c>
      <c r="H8054" s="33" t="s">
        <v>6979</v>
      </c>
      <c r="I8054" s="33" t="s">
        <v>55</v>
      </c>
      <c r="J8054" s="62" t="s">
        <v>6980</v>
      </c>
      <c r="K8054" s="33" t="s">
        <v>44</v>
      </c>
      <c r="L8054" s="33" t="s">
        <v>15144</v>
      </c>
      <c r="M8054" s="1" t="s">
        <v>48929</v>
      </c>
      <c r="N8054" s="33" t="s">
        <v>20</v>
      </c>
      <c r="O8054" s="33" t="s">
        <v>15145</v>
      </c>
      <c r="P8054" s="33" t="s">
        <v>504</v>
      </c>
      <c r="Q8054" s="33" t="s">
        <v>29986</v>
      </c>
      <c r="R8054" s="39" t="s">
        <v>15146</v>
      </c>
      <c r="S8054" s="33" t="s">
        <v>93</v>
      </c>
      <c r="T8054" s="33" t="s">
        <v>21</v>
      </c>
      <c r="U8054" s="33" t="s">
        <v>26689</v>
      </c>
      <c r="AA8054" s="33" t="s">
        <v>42843</v>
      </c>
      <c r="AB8054" s="33">
        <v>379</v>
      </c>
      <c r="AC8054" s="103">
        <v>12761</v>
      </c>
    </row>
    <row r="8055" spans="1:29" ht="13" customHeight="1" x14ac:dyDescent="0.2">
      <c r="A8055" s="33" t="s">
        <v>15135</v>
      </c>
      <c r="B8055" s="33">
        <v>38</v>
      </c>
      <c r="C8055" s="33" t="s">
        <v>13</v>
      </c>
      <c r="D8055" s="33" t="s">
        <v>78</v>
      </c>
      <c r="E8055" s="33" t="s">
        <v>15136</v>
      </c>
      <c r="F8055" s="94">
        <v>41403</v>
      </c>
      <c r="G8055" s="33" t="s">
        <v>15137</v>
      </c>
      <c r="H8055" s="33" t="s">
        <v>15138</v>
      </c>
      <c r="I8055" s="33" t="s">
        <v>55</v>
      </c>
      <c r="J8055" s="62" t="s">
        <v>15139</v>
      </c>
      <c r="K8055" s="33" t="s">
        <v>3558</v>
      </c>
      <c r="L8055" s="33" t="s">
        <v>15140</v>
      </c>
      <c r="M8055" s="1" t="s">
        <v>48113</v>
      </c>
      <c r="N8055" s="33" t="s">
        <v>350</v>
      </c>
      <c r="O8055" s="33" t="s">
        <v>42372</v>
      </c>
      <c r="P8055" s="33" t="s">
        <v>504</v>
      </c>
      <c r="Q8055" s="33" t="s">
        <v>29986</v>
      </c>
      <c r="R8055" s="39" t="s">
        <v>15141</v>
      </c>
      <c r="S8055" s="33" t="s">
        <v>93</v>
      </c>
      <c r="T8055" s="33" t="s">
        <v>45897</v>
      </c>
      <c r="U8055" s="33" t="s">
        <v>49804</v>
      </c>
      <c r="V8055" s="33" t="s">
        <v>26482</v>
      </c>
      <c r="W8055" s="33" t="s">
        <v>26486</v>
      </c>
      <c r="AA8055" s="33" t="s">
        <v>42844</v>
      </c>
      <c r="AB8055" s="33">
        <v>382</v>
      </c>
      <c r="AC8055" s="103">
        <v>12760</v>
      </c>
    </row>
    <row r="8056" spans="1:29" ht="13" customHeight="1" x14ac:dyDescent="0.2">
      <c r="A8056" s="33" t="s">
        <v>15159</v>
      </c>
      <c r="B8056" s="91">
        <v>29</v>
      </c>
      <c r="C8056" s="33" t="s">
        <v>13</v>
      </c>
      <c r="D8056" s="33" t="s">
        <v>30</v>
      </c>
      <c r="E8056" s="33" t="s">
        <v>15160</v>
      </c>
      <c r="F8056" s="94">
        <v>41402</v>
      </c>
      <c r="G8056" s="33" t="s">
        <v>22220</v>
      </c>
      <c r="H8056" s="33" t="s">
        <v>15161</v>
      </c>
      <c r="I8056" s="33" t="s">
        <v>795</v>
      </c>
      <c r="J8056" s="62" t="s">
        <v>15162</v>
      </c>
      <c r="K8056" s="33" t="s">
        <v>13423</v>
      </c>
      <c r="L8056" s="33" t="s">
        <v>36771</v>
      </c>
      <c r="M8056" s="1" t="s">
        <v>48792</v>
      </c>
      <c r="N8056" s="33" t="s">
        <v>20</v>
      </c>
      <c r="O8056" s="33" t="s">
        <v>15163</v>
      </c>
      <c r="P8056" s="33" t="s">
        <v>504</v>
      </c>
      <c r="Q8056" s="33" t="s">
        <v>29986</v>
      </c>
      <c r="R8056" s="39" t="s">
        <v>15164</v>
      </c>
      <c r="S8056" s="33" t="s">
        <v>93</v>
      </c>
      <c r="T8056" s="33" t="s">
        <v>21</v>
      </c>
      <c r="U8056" s="33" t="s">
        <v>26689</v>
      </c>
      <c r="AA8056" s="33" t="s">
        <v>42844</v>
      </c>
      <c r="AB8056" s="33">
        <v>376</v>
      </c>
      <c r="AC8056" s="103">
        <v>12758</v>
      </c>
    </row>
    <row r="8057" spans="1:29" ht="13" customHeight="1" x14ac:dyDescent="0.2">
      <c r="A8057" s="33" t="s">
        <v>15165</v>
      </c>
      <c r="B8057" s="33">
        <v>33</v>
      </c>
      <c r="C8057" s="33" t="s">
        <v>13</v>
      </c>
      <c r="D8057" s="33" t="s">
        <v>30</v>
      </c>
      <c r="E8057" s="33" t="s">
        <v>15166</v>
      </c>
      <c r="F8057" s="94">
        <v>41402</v>
      </c>
      <c r="G8057" s="33" t="s">
        <v>15167</v>
      </c>
      <c r="H8057" s="33" t="s">
        <v>628</v>
      </c>
      <c r="I8057" s="33" t="s">
        <v>38</v>
      </c>
      <c r="J8057" s="62" t="s">
        <v>2987</v>
      </c>
      <c r="K8057" s="33" t="s">
        <v>629</v>
      </c>
      <c r="L8057" s="33" t="s">
        <v>690</v>
      </c>
      <c r="M8057" s="1" t="s">
        <v>45952</v>
      </c>
      <c r="N8057" s="33" t="s">
        <v>2896</v>
      </c>
      <c r="O8057" s="33" t="s">
        <v>15168</v>
      </c>
      <c r="P8057" s="33" t="s">
        <v>504</v>
      </c>
      <c r="Q8057" s="33" t="s">
        <v>29986</v>
      </c>
      <c r="R8057" s="39" t="s">
        <v>15169</v>
      </c>
      <c r="S8057" s="33" t="s">
        <v>93</v>
      </c>
      <c r="T8057" s="33" t="s">
        <v>28</v>
      </c>
      <c r="U8057" s="33" t="s">
        <v>26487</v>
      </c>
      <c r="AA8057" s="33" t="s">
        <v>42842</v>
      </c>
      <c r="AB8057" s="33">
        <v>377</v>
      </c>
      <c r="AC8057" s="103">
        <v>12756</v>
      </c>
    </row>
    <row r="8058" spans="1:29" ht="13" customHeight="1" x14ac:dyDescent="0.2">
      <c r="A8058" s="1" t="s">
        <v>2989</v>
      </c>
      <c r="B8058" s="33" t="s">
        <v>22</v>
      </c>
      <c r="C8058" s="33" t="s">
        <v>13</v>
      </c>
      <c r="D8058" s="1" t="s">
        <v>23</v>
      </c>
      <c r="F8058" s="94">
        <v>41402</v>
      </c>
      <c r="G8058" s="33" t="s">
        <v>15156</v>
      </c>
      <c r="H8058" s="33" t="s">
        <v>195</v>
      </c>
      <c r="I8058" s="33" t="s">
        <v>55</v>
      </c>
      <c r="J8058" s="62" t="s">
        <v>12071</v>
      </c>
      <c r="K8058" s="33" t="s">
        <v>147</v>
      </c>
      <c r="L8058" s="33" t="s">
        <v>148</v>
      </c>
      <c r="M8058" s="1" t="s">
        <v>46168</v>
      </c>
      <c r="N8058" s="33" t="s">
        <v>20</v>
      </c>
      <c r="O8058" s="33" t="s">
        <v>15157</v>
      </c>
      <c r="P8058" s="33" t="s">
        <v>947</v>
      </c>
      <c r="Q8058" s="33" t="s">
        <v>29986</v>
      </c>
      <c r="R8058" s="39" t="s">
        <v>15158</v>
      </c>
      <c r="S8058" s="33" t="s">
        <v>93</v>
      </c>
      <c r="T8058" s="33" t="s">
        <v>28</v>
      </c>
      <c r="U8058" s="33" t="s">
        <v>26487</v>
      </c>
      <c r="AA8058" s="33" t="s">
        <v>42842</v>
      </c>
      <c r="AB8058" s="33">
        <v>378</v>
      </c>
      <c r="AC8058" s="103">
        <v>12757</v>
      </c>
    </row>
    <row r="8059" spans="1:29" ht="13" customHeight="1" x14ac:dyDescent="0.2">
      <c r="A8059" s="33" t="s">
        <v>15170</v>
      </c>
      <c r="B8059" s="91">
        <v>37</v>
      </c>
      <c r="C8059" s="33" t="s">
        <v>102</v>
      </c>
      <c r="D8059" s="33" t="s">
        <v>78</v>
      </c>
      <c r="E8059" s="33" t="s">
        <v>15171</v>
      </c>
      <c r="F8059" s="94">
        <v>41401</v>
      </c>
      <c r="G8059" s="33" t="s">
        <v>22221</v>
      </c>
      <c r="H8059" s="33" t="s">
        <v>1483</v>
      </c>
      <c r="I8059" s="33" t="s">
        <v>45</v>
      </c>
      <c r="J8059" s="62" t="s">
        <v>2543</v>
      </c>
      <c r="K8059" s="33" t="s">
        <v>4310</v>
      </c>
      <c r="L8059" s="33" t="s">
        <v>2544</v>
      </c>
      <c r="M8059" s="1" t="s">
        <v>46137</v>
      </c>
      <c r="N8059" s="33" t="s">
        <v>20</v>
      </c>
      <c r="O8059" s="33" t="s">
        <v>36930</v>
      </c>
      <c r="P8059" s="33" t="s">
        <v>23029</v>
      </c>
      <c r="Q8059" s="33" t="s">
        <v>29986</v>
      </c>
      <c r="R8059" s="39" t="s">
        <v>15172</v>
      </c>
      <c r="S8059" s="33" t="s">
        <v>93</v>
      </c>
      <c r="T8059" s="33" t="s">
        <v>45897</v>
      </c>
      <c r="U8059" s="33" t="s">
        <v>49804</v>
      </c>
      <c r="Z8059" s="33" t="s">
        <v>42353</v>
      </c>
      <c r="AA8059" s="33" t="s">
        <v>42842</v>
      </c>
      <c r="AB8059" s="33">
        <v>373</v>
      </c>
      <c r="AC8059" s="103">
        <v>12752</v>
      </c>
    </row>
    <row r="8060" spans="1:29" ht="13" customHeight="1" x14ac:dyDescent="0.2">
      <c r="A8060" s="33" t="s">
        <v>15178</v>
      </c>
      <c r="B8060" s="91">
        <v>30</v>
      </c>
      <c r="C8060" s="33" t="s">
        <v>13</v>
      </c>
      <c r="D8060" s="33" t="s">
        <v>41</v>
      </c>
      <c r="F8060" s="94">
        <v>41401</v>
      </c>
      <c r="G8060" s="33" t="s">
        <v>15179</v>
      </c>
      <c r="H8060" s="33" t="s">
        <v>195</v>
      </c>
      <c r="I8060" s="33" t="s">
        <v>55</v>
      </c>
      <c r="J8060" s="62" t="s">
        <v>12071</v>
      </c>
      <c r="K8060" s="33" t="s">
        <v>147</v>
      </c>
      <c r="L8060" s="33" t="s">
        <v>148</v>
      </c>
      <c r="M8060" s="1" t="s">
        <v>46168</v>
      </c>
      <c r="N8060" s="33" t="s">
        <v>20</v>
      </c>
      <c r="O8060" s="33" t="s">
        <v>15180</v>
      </c>
      <c r="P8060" s="33" t="s">
        <v>22</v>
      </c>
      <c r="Q8060" s="33" t="s">
        <v>29986</v>
      </c>
      <c r="R8060" s="39" t="s">
        <v>15181</v>
      </c>
      <c r="S8060" s="33" t="s">
        <v>93</v>
      </c>
      <c r="T8060" s="33" t="s">
        <v>28</v>
      </c>
      <c r="U8060" s="33" t="s">
        <v>26487</v>
      </c>
      <c r="AA8060" s="33" t="s">
        <v>42842</v>
      </c>
      <c r="AB8060" s="33">
        <v>374</v>
      </c>
      <c r="AC8060" s="103"/>
    </row>
    <row r="8061" spans="1:29" ht="13" customHeight="1" x14ac:dyDescent="0.2">
      <c r="A8061" s="33" t="s">
        <v>15173</v>
      </c>
      <c r="B8061" s="91">
        <v>23</v>
      </c>
      <c r="C8061" s="33" t="s">
        <v>13</v>
      </c>
      <c r="D8061" s="33" t="s">
        <v>41</v>
      </c>
      <c r="E8061" s="33" t="s">
        <v>15174</v>
      </c>
      <c r="F8061" s="94">
        <v>41401</v>
      </c>
      <c r="G8061" s="33" t="s">
        <v>15175</v>
      </c>
      <c r="H8061" s="33" t="s">
        <v>11050</v>
      </c>
      <c r="I8061" s="33" t="s">
        <v>55</v>
      </c>
      <c r="J8061" s="62" t="s">
        <v>11051</v>
      </c>
      <c r="K8061" s="33" t="s">
        <v>1176</v>
      </c>
      <c r="L8061" s="33" t="s">
        <v>12286</v>
      </c>
      <c r="M8061" s="1" t="s">
        <v>48793</v>
      </c>
      <c r="N8061" s="33" t="s">
        <v>20</v>
      </c>
      <c r="O8061" s="33" t="s">
        <v>15176</v>
      </c>
      <c r="P8061" s="33" t="s">
        <v>504</v>
      </c>
      <c r="Q8061" s="33" t="s">
        <v>29986</v>
      </c>
      <c r="R8061" s="39" t="s">
        <v>15177</v>
      </c>
      <c r="S8061" s="33" t="s">
        <v>93</v>
      </c>
      <c r="T8061" s="33" t="s">
        <v>350</v>
      </c>
      <c r="U8061" s="33" t="s">
        <v>26775</v>
      </c>
      <c r="AA8061" s="33" t="s">
        <v>42844</v>
      </c>
      <c r="AB8061" s="33">
        <v>375</v>
      </c>
      <c r="AC8061" s="103">
        <v>12753</v>
      </c>
    </row>
    <row r="8062" spans="1:29" ht="13" customHeight="1" x14ac:dyDescent="0.2">
      <c r="A8062" s="33" t="s">
        <v>15182</v>
      </c>
      <c r="B8062" s="33">
        <v>32</v>
      </c>
      <c r="C8062" s="33" t="s">
        <v>13</v>
      </c>
      <c r="D8062" s="33" t="s">
        <v>14</v>
      </c>
      <c r="E8062" s="33" t="s">
        <v>15183</v>
      </c>
      <c r="F8062" s="94">
        <v>41400</v>
      </c>
      <c r="G8062" s="33" t="s">
        <v>15184</v>
      </c>
      <c r="H8062" s="33" t="s">
        <v>5840</v>
      </c>
      <c r="I8062" s="33" t="s">
        <v>38</v>
      </c>
      <c r="J8062" s="62" t="s">
        <v>5841</v>
      </c>
      <c r="K8062" s="33" t="s">
        <v>3132</v>
      </c>
      <c r="L8062" s="33" t="s">
        <v>5842</v>
      </c>
      <c r="M8062" s="1" t="s">
        <v>48449</v>
      </c>
      <c r="N8062" s="33" t="s">
        <v>20</v>
      </c>
      <c r="O8062" s="33" t="s">
        <v>15185</v>
      </c>
      <c r="P8062" s="33" t="s">
        <v>22</v>
      </c>
      <c r="Q8062" s="33" t="s">
        <v>29986</v>
      </c>
      <c r="R8062" s="39" t="s">
        <v>15186</v>
      </c>
      <c r="S8062" s="33" t="s">
        <v>509</v>
      </c>
      <c r="T8062" s="33" t="s">
        <v>45897</v>
      </c>
      <c r="U8062" s="33" t="s">
        <v>39851</v>
      </c>
      <c r="AA8062" s="33" t="s">
        <v>42844</v>
      </c>
      <c r="AB8062" s="33">
        <v>372</v>
      </c>
      <c r="AC8062" s="103">
        <v>12750</v>
      </c>
    </row>
    <row r="8063" spans="1:29" ht="13" customHeight="1" x14ac:dyDescent="0.2">
      <c r="A8063" s="33" t="s">
        <v>15187</v>
      </c>
      <c r="B8063" s="91">
        <v>16</v>
      </c>
      <c r="C8063" s="33" t="s">
        <v>13</v>
      </c>
      <c r="D8063" s="33" t="s">
        <v>78</v>
      </c>
      <c r="E8063" s="33" t="s">
        <v>15188</v>
      </c>
      <c r="F8063" s="94">
        <v>41399</v>
      </c>
      <c r="G8063" s="33" t="s">
        <v>22222</v>
      </c>
      <c r="H8063" s="33" t="s">
        <v>80</v>
      </c>
      <c r="I8063" s="33" t="s">
        <v>37</v>
      </c>
      <c r="J8063" s="62" t="s">
        <v>14349</v>
      </c>
      <c r="K8063" s="33" t="s">
        <v>81</v>
      </c>
      <c r="L8063" s="33" t="s">
        <v>82</v>
      </c>
      <c r="M8063" s="1" t="s">
        <v>46250</v>
      </c>
      <c r="N8063" s="33" t="s">
        <v>20</v>
      </c>
      <c r="O8063" s="33" t="s">
        <v>15189</v>
      </c>
      <c r="P8063" s="33" t="s">
        <v>22</v>
      </c>
      <c r="Q8063" s="33" t="s">
        <v>29986</v>
      </c>
      <c r="R8063" s="39" t="s">
        <v>15190</v>
      </c>
      <c r="S8063" s="33" t="s">
        <v>509</v>
      </c>
      <c r="T8063" s="33" t="s">
        <v>21</v>
      </c>
      <c r="U8063" s="33" t="s">
        <v>26689</v>
      </c>
      <c r="AA8063" s="33" t="s">
        <v>42842</v>
      </c>
      <c r="AB8063" s="33">
        <v>370</v>
      </c>
      <c r="AC8063" s="103">
        <v>12748</v>
      </c>
    </row>
    <row r="8064" spans="1:29" ht="13" customHeight="1" x14ac:dyDescent="0.2">
      <c r="A8064" s="33" t="s">
        <v>15191</v>
      </c>
      <c r="B8064" s="33">
        <v>17</v>
      </c>
      <c r="C8064" s="33" t="s">
        <v>13</v>
      </c>
      <c r="D8064" s="33" t="s">
        <v>78</v>
      </c>
      <c r="E8064" s="33" t="s">
        <v>15192</v>
      </c>
      <c r="F8064" s="94">
        <v>41399</v>
      </c>
      <c r="G8064" s="33" t="s">
        <v>15193</v>
      </c>
      <c r="H8064" s="33" t="s">
        <v>697</v>
      </c>
      <c r="I8064" s="33" t="s">
        <v>392</v>
      </c>
      <c r="J8064" s="62" t="s">
        <v>15194</v>
      </c>
      <c r="K8064" s="33" t="s">
        <v>1597</v>
      </c>
      <c r="L8064" s="33" t="s">
        <v>536</v>
      </c>
      <c r="M8064" s="1" t="s">
        <v>45963</v>
      </c>
      <c r="N8064" s="33" t="s">
        <v>2896</v>
      </c>
      <c r="O8064" s="33" t="s">
        <v>15195</v>
      </c>
      <c r="P8064" s="33" t="s">
        <v>947</v>
      </c>
      <c r="Q8064" s="33" t="s">
        <v>29986</v>
      </c>
      <c r="R8064" s="39" t="s">
        <v>15196</v>
      </c>
      <c r="S8064" s="33" t="s">
        <v>93</v>
      </c>
      <c r="T8064" s="33" t="s">
        <v>45897</v>
      </c>
      <c r="U8064" s="33" t="s">
        <v>49804</v>
      </c>
      <c r="AA8064" s="33" t="s">
        <v>42842</v>
      </c>
      <c r="AB8064" s="33">
        <v>371</v>
      </c>
      <c r="AC8064" s="103">
        <v>12749</v>
      </c>
    </row>
    <row r="8065" spans="1:64" ht="13" customHeight="1" x14ac:dyDescent="0.2">
      <c r="A8065" s="33" t="s">
        <v>15197</v>
      </c>
      <c r="B8065" s="91">
        <v>21</v>
      </c>
      <c r="C8065" s="33" t="s">
        <v>13</v>
      </c>
      <c r="D8065" s="33" t="s">
        <v>78</v>
      </c>
      <c r="E8065" s="33" t="s">
        <v>15198</v>
      </c>
      <c r="F8065" s="94">
        <v>41398</v>
      </c>
      <c r="G8065" s="33" t="s">
        <v>15199</v>
      </c>
      <c r="H8065" s="33" t="s">
        <v>994</v>
      </c>
      <c r="I8065" s="33" t="s">
        <v>55</v>
      </c>
      <c r="J8065" s="62" t="s">
        <v>15200</v>
      </c>
      <c r="K8065" s="33" t="s">
        <v>995</v>
      </c>
      <c r="L8065" s="33" t="s">
        <v>996</v>
      </c>
      <c r="M8065" s="1" t="s">
        <v>46233</v>
      </c>
      <c r="N8065" s="33" t="s">
        <v>20</v>
      </c>
      <c r="O8065" s="33" t="s">
        <v>15201</v>
      </c>
      <c r="P8065" s="33" t="s">
        <v>22</v>
      </c>
      <c r="Q8065" s="33" t="s">
        <v>29986</v>
      </c>
      <c r="R8065" s="39" t="s">
        <v>15202</v>
      </c>
      <c r="S8065" s="33" t="s">
        <v>93</v>
      </c>
      <c r="T8065" s="33" t="s">
        <v>21</v>
      </c>
      <c r="U8065" s="33" t="s">
        <v>26689</v>
      </c>
      <c r="AA8065" s="33" t="s">
        <v>42844</v>
      </c>
      <c r="AB8065" s="33">
        <v>366</v>
      </c>
      <c r="AC8065" s="103">
        <v>12745</v>
      </c>
    </row>
    <row r="8066" spans="1:64" ht="13" customHeight="1" x14ac:dyDescent="0.2">
      <c r="A8066" s="33" t="s">
        <v>15203</v>
      </c>
      <c r="B8066" s="91">
        <v>29</v>
      </c>
      <c r="C8066" s="33" t="s">
        <v>13</v>
      </c>
      <c r="D8066" s="33" t="s">
        <v>41</v>
      </c>
      <c r="F8066" s="94">
        <v>41398</v>
      </c>
      <c r="G8066" s="33" t="s">
        <v>15204</v>
      </c>
      <c r="H8066" s="33" t="s">
        <v>10815</v>
      </c>
      <c r="I8066" s="33" t="s">
        <v>38</v>
      </c>
      <c r="J8066" s="62" t="s">
        <v>15205</v>
      </c>
      <c r="K8066" s="33" t="s">
        <v>142</v>
      </c>
      <c r="L8066" s="33" t="s">
        <v>15206</v>
      </c>
      <c r="M8066" s="1" t="s">
        <v>47231</v>
      </c>
      <c r="N8066" s="33" t="s">
        <v>20</v>
      </c>
      <c r="O8066" s="33" t="s">
        <v>15207</v>
      </c>
      <c r="P8066" s="33" t="s">
        <v>22</v>
      </c>
      <c r="Q8066" s="33" t="s">
        <v>29986</v>
      </c>
      <c r="R8066" s="39" t="s">
        <v>15208</v>
      </c>
      <c r="S8066" s="33" t="s">
        <v>509</v>
      </c>
      <c r="T8066" s="33" t="s">
        <v>21</v>
      </c>
      <c r="U8066" s="33" t="s">
        <v>26682</v>
      </c>
      <c r="AA8066" s="33" t="s">
        <v>42844</v>
      </c>
      <c r="AB8066" s="33">
        <v>368</v>
      </c>
      <c r="AC8066" s="103">
        <v>12744</v>
      </c>
    </row>
    <row r="8067" spans="1:64" ht="13" customHeight="1" x14ac:dyDescent="0.2">
      <c r="A8067" s="1" t="s">
        <v>2989</v>
      </c>
      <c r="B8067" s="33" t="s">
        <v>22</v>
      </c>
      <c r="C8067" s="33" t="s">
        <v>13</v>
      </c>
      <c r="D8067" s="1" t="s">
        <v>23</v>
      </c>
      <c r="F8067" s="94">
        <v>41398</v>
      </c>
      <c r="G8067" s="33" t="s">
        <v>15209</v>
      </c>
      <c r="H8067" s="33" t="s">
        <v>195</v>
      </c>
      <c r="I8067" s="33" t="s">
        <v>55</v>
      </c>
      <c r="J8067" s="62" t="s">
        <v>15210</v>
      </c>
      <c r="K8067" s="33" t="s">
        <v>147</v>
      </c>
      <c r="L8067" s="33" t="s">
        <v>148</v>
      </c>
      <c r="M8067" s="1" t="s">
        <v>46168</v>
      </c>
      <c r="N8067" s="33" t="s">
        <v>20</v>
      </c>
      <c r="O8067" s="33" t="s">
        <v>15211</v>
      </c>
      <c r="P8067" s="33" t="s">
        <v>2235</v>
      </c>
      <c r="Q8067" s="33" t="s">
        <v>29986</v>
      </c>
      <c r="R8067" s="39" t="s">
        <v>15212</v>
      </c>
      <c r="S8067" s="33" t="s">
        <v>22</v>
      </c>
      <c r="T8067" s="33" t="s">
        <v>21</v>
      </c>
      <c r="U8067" s="33" t="s">
        <v>26689</v>
      </c>
      <c r="AA8067" s="33" t="s">
        <v>42844</v>
      </c>
      <c r="AB8067" s="33">
        <v>367</v>
      </c>
      <c r="AC8067" s="103">
        <v>12743</v>
      </c>
    </row>
    <row r="8068" spans="1:64" ht="13" customHeight="1" x14ac:dyDescent="0.2">
      <c r="A8068" s="60" t="s">
        <v>42785</v>
      </c>
      <c r="B8068" s="87">
        <v>30</v>
      </c>
      <c r="C8068" s="10" t="s">
        <v>13</v>
      </c>
      <c r="D8068" s="10" t="s">
        <v>30</v>
      </c>
      <c r="E8068" s="10"/>
      <c r="F8068" s="94">
        <v>41398</v>
      </c>
      <c r="G8068" s="10" t="s">
        <v>42786</v>
      </c>
      <c r="H8068" s="10" t="s">
        <v>42787</v>
      </c>
      <c r="I8068" s="10" t="s">
        <v>366</v>
      </c>
      <c r="J8068" s="62">
        <v>74569</v>
      </c>
      <c r="K8068" s="10" t="s">
        <v>29269</v>
      </c>
      <c r="L8068" s="10" t="s">
        <v>42788</v>
      </c>
      <c r="M8068" s="1" t="s">
        <v>48929</v>
      </c>
      <c r="N8068" s="10" t="s">
        <v>20</v>
      </c>
      <c r="O8068" s="10" t="s">
        <v>42789</v>
      </c>
      <c r="P8068" s="10" t="s">
        <v>947</v>
      </c>
      <c r="Q8068" s="10" t="s">
        <v>29986</v>
      </c>
      <c r="R8068" s="59" t="s">
        <v>42790</v>
      </c>
      <c r="S8068" s="10" t="s">
        <v>93</v>
      </c>
      <c r="T8068" s="10" t="s">
        <v>350</v>
      </c>
      <c r="U8068" s="10" t="s">
        <v>26775</v>
      </c>
      <c r="V8068" s="10"/>
      <c r="W8068" s="10"/>
      <c r="X8068" s="10"/>
      <c r="Y8068" s="77"/>
      <c r="Z8068" s="51"/>
      <c r="AA8068" s="51" t="s">
        <v>42843</v>
      </c>
      <c r="AB8068" s="33">
        <v>369</v>
      </c>
      <c r="AC8068" s="103">
        <v>12746</v>
      </c>
      <c r="AG8068" s="51"/>
      <c r="AK8068" s="51"/>
      <c r="AL8068" s="51"/>
      <c r="AM8068" s="51"/>
      <c r="AN8068" s="51"/>
      <c r="AO8068" s="51"/>
      <c r="AP8068" s="51"/>
      <c r="AQ8068" s="51"/>
      <c r="AR8068" s="51"/>
      <c r="AS8068" s="51"/>
      <c r="AT8068" s="51"/>
      <c r="AU8068" s="51"/>
      <c r="AV8068" s="51"/>
      <c r="AW8068" s="51"/>
      <c r="AX8068" s="51"/>
      <c r="AY8068" s="51"/>
      <c r="AZ8068" s="51"/>
      <c r="BA8068" s="51"/>
      <c r="BB8068" s="51"/>
      <c r="BC8068" s="51"/>
      <c r="BD8068" s="51"/>
      <c r="BE8068" s="51"/>
      <c r="BF8068" s="51"/>
      <c r="BG8068" s="51"/>
      <c r="BH8068" s="51"/>
      <c r="BI8068" s="51"/>
      <c r="BJ8068" s="51"/>
      <c r="BK8068" s="51"/>
      <c r="BL8068" s="51"/>
    </row>
    <row r="8069" spans="1:64" ht="13" customHeight="1" x14ac:dyDescent="0.2">
      <c r="A8069" s="33" t="s">
        <v>15213</v>
      </c>
      <c r="B8069" s="91">
        <v>27</v>
      </c>
      <c r="C8069" s="33" t="s">
        <v>13</v>
      </c>
      <c r="D8069" s="33" t="s">
        <v>30</v>
      </c>
      <c r="F8069" s="94">
        <v>41397</v>
      </c>
      <c r="G8069" s="33" t="s">
        <v>15214</v>
      </c>
      <c r="H8069" s="33" t="s">
        <v>5467</v>
      </c>
      <c r="I8069" s="33" t="s">
        <v>105</v>
      </c>
      <c r="J8069" s="62" t="s">
        <v>15215</v>
      </c>
      <c r="K8069" s="33" t="s">
        <v>44</v>
      </c>
      <c r="L8069" s="33" t="s">
        <v>1904</v>
      </c>
      <c r="M8069" s="1" t="s">
        <v>46143</v>
      </c>
      <c r="N8069" s="33" t="s">
        <v>20</v>
      </c>
      <c r="O8069" s="33" t="s">
        <v>15216</v>
      </c>
      <c r="P8069" s="33" t="s">
        <v>22</v>
      </c>
      <c r="Q8069" s="33" t="s">
        <v>29986</v>
      </c>
      <c r="R8069" s="39" t="s">
        <v>15217</v>
      </c>
      <c r="S8069" s="33" t="s">
        <v>93</v>
      </c>
      <c r="T8069" s="33" t="s">
        <v>21</v>
      </c>
      <c r="U8069" s="33" t="s">
        <v>26689</v>
      </c>
      <c r="AA8069" s="33" t="s">
        <v>42843</v>
      </c>
      <c r="AB8069" s="33">
        <v>365</v>
      </c>
      <c r="AC8069" s="103">
        <v>12740</v>
      </c>
    </row>
    <row r="8070" spans="1:64" ht="13" customHeight="1" x14ac:dyDescent="0.2">
      <c r="A8070" s="33" t="s">
        <v>15219</v>
      </c>
      <c r="B8070" s="91">
        <v>22</v>
      </c>
      <c r="C8070" s="33" t="s">
        <v>13</v>
      </c>
      <c r="D8070" s="33" t="s">
        <v>78</v>
      </c>
      <c r="E8070" s="33" t="s">
        <v>15220</v>
      </c>
      <c r="F8070" s="94">
        <v>41396</v>
      </c>
      <c r="G8070" s="33" t="s">
        <v>22223</v>
      </c>
      <c r="H8070" s="33" t="s">
        <v>1673</v>
      </c>
      <c r="I8070" s="33" t="s">
        <v>197</v>
      </c>
      <c r="J8070" s="62" t="s">
        <v>15221</v>
      </c>
      <c r="K8070" s="33" t="s">
        <v>1675</v>
      </c>
      <c r="L8070" s="33" t="s">
        <v>1676</v>
      </c>
      <c r="M8070" s="1" t="s">
        <v>46682</v>
      </c>
      <c r="N8070" s="33" t="s">
        <v>20</v>
      </c>
      <c r="O8070" s="33" t="s">
        <v>15222</v>
      </c>
      <c r="P8070" s="33" t="s">
        <v>22</v>
      </c>
      <c r="Q8070" s="33" t="s">
        <v>29986</v>
      </c>
      <c r="R8070" s="39" t="s">
        <v>15223</v>
      </c>
      <c r="S8070" s="33" t="s">
        <v>901</v>
      </c>
      <c r="T8070" s="33" t="s">
        <v>21</v>
      </c>
      <c r="U8070" s="33" t="s">
        <v>26689</v>
      </c>
      <c r="AA8070" s="33" t="s">
        <v>42842</v>
      </c>
      <c r="AB8070" s="33">
        <v>361</v>
      </c>
      <c r="AC8070" s="103">
        <v>12736</v>
      </c>
    </row>
    <row r="8071" spans="1:64" ht="13" customHeight="1" x14ac:dyDescent="0.2">
      <c r="A8071" s="33" t="s">
        <v>15236</v>
      </c>
      <c r="B8071" s="91">
        <v>35</v>
      </c>
      <c r="C8071" s="33" t="s">
        <v>13</v>
      </c>
      <c r="D8071" s="33" t="s">
        <v>30</v>
      </c>
      <c r="E8071" s="33" t="s">
        <v>15237</v>
      </c>
      <c r="F8071" s="94">
        <v>41396</v>
      </c>
      <c r="G8071" s="33" t="s">
        <v>15238</v>
      </c>
      <c r="H8071" s="33" t="s">
        <v>15239</v>
      </c>
      <c r="I8071" s="33" t="s">
        <v>432</v>
      </c>
      <c r="J8071" s="62" t="s">
        <v>15240</v>
      </c>
      <c r="K8071" s="33" t="s">
        <v>431</v>
      </c>
      <c r="L8071" s="33" t="s">
        <v>15241</v>
      </c>
      <c r="M8071" s="1" t="s">
        <v>47010</v>
      </c>
      <c r="N8071" s="33" t="s">
        <v>20</v>
      </c>
      <c r="O8071" s="33" t="s">
        <v>15242</v>
      </c>
      <c r="P8071" s="33" t="s">
        <v>22</v>
      </c>
      <c r="Q8071" s="33" t="s">
        <v>29986</v>
      </c>
      <c r="R8071" s="39" t="s">
        <v>15243</v>
      </c>
      <c r="S8071" s="33" t="s">
        <v>93</v>
      </c>
      <c r="T8071" s="33" t="s">
        <v>21</v>
      </c>
      <c r="U8071" s="33" t="s">
        <v>26689</v>
      </c>
      <c r="AA8071" s="33" t="s">
        <v>42842</v>
      </c>
      <c r="AB8071" s="33">
        <v>362</v>
      </c>
      <c r="AC8071" s="103">
        <v>12733</v>
      </c>
    </row>
    <row r="8072" spans="1:64" ht="13" customHeight="1" x14ac:dyDescent="0.2">
      <c r="A8072" s="33" t="s">
        <v>15229</v>
      </c>
      <c r="B8072" s="91">
        <v>40</v>
      </c>
      <c r="C8072" s="33" t="s">
        <v>13</v>
      </c>
      <c r="D8072" s="33" t="s">
        <v>41</v>
      </c>
      <c r="F8072" s="94">
        <v>41396</v>
      </c>
      <c r="G8072" s="33" t="s">
        <v>15230</v>
      </c>
      <c r="H8072" s="33" t="s">
        <v>15231</v>
      </c>
      <c r="I8072" s="33" t="s">
        <v>392</v>
      </c>
      <c r="J8072" s="62" t="s">
        <v>15232</v>
      </c>
      <c r="K8072" s="33" t="s">
        <v>15231</v>
      </c>
      <c r="L8072" s="33" t="s">
        <v>15233</v>
      </c>
      <c r="M8072" s="1" t="s">
        <v>46153</v>
      </c>
      <c r="N8072" s="33" t="s">
        <v>20</v>
      </c>
      <c r="O8072" s="33" t="s">
        <v>15234</v>
      </c>
      <c r="P8072" s="33" t="s">
        <v>22</v>
      </c>
      <c r="Q8072" s="33" t="s">
        <v>29986</v>
      </c>
      <c r="R8072" s="39" t="s">
        <v>15235</v>
      </c>
      <c r="S8072" s="33" t="s">
        <v>22</v>
      </c>
      <c r="T8072" s="33" t="s">
        <v>21</v>
      </c>
      <c r="U8072" s="33" t="s">
        <v>26682</v>
      </c>
      <c r="AA8072" s="33" t="s">
        <v>42844</v>
      </c>
      <c r="AB8072" s="33">
        <v>363</v>
      </c>
      <c r="AC8072" s="103">
        <v>12735</v>
      </c>
    </row>
    <row r="8073" spans="1:64" ht="13" customHeight="1" x14ac:dyDescent="0.2">
      <c r="A8073" s="33" t="s">
        <v>15224</v>
      </c>
      <c r="B8073" s="33">
        <v>38</v>
      </c>
      <c r="C8073" s="33" t="s">
        <v>13</v>
      </c>
      <c r="D8073" s="33" t="s">
        <v>78</v>
      </c>
      <c r="E8073" s="33" t="s">
        <v>15225</v>
      </c>
      <c r="F8073" s="94">
        <v>41396</v>
      </c>
      <c r="G8073" s="33" t="s">
        <v>15226</v>
      </c>
      <c r="H8073" s="33" t="s">
        <v>1024</v>
      </c>
      <c r="I8073" s="33" t="s">
        <v>366</v>
      </c>
      <c r="J8073" s="62" t="s">
        <v>11116</v>
      </c>
      <c r="K8073" s="33" t="s">
        <v>1025</v>
      </c>
      <c r="L8073" s="33" t="s">
        <v>1026</v>
      </c>
      <c r="M8073" s="1" t="s">
        <v>46313</v>
      </c>
      <c r="N8073" s="33" t="s">
        <v>27671</v>
      </c>
      <c r="O8073" s="33" t="s">
        <v>15227</v>
      </c>
      <c r="P8073" s="33" t="s">
        <v>45771</v>
      </c>
      <c r="Q8073" s="33" t="s">
        <v>29986</v>
      </c>
      <c r="R8073" s="39" t="s">
        <v>15228</v>
      </c>
      <c r="S8073" s="33" t="s">
        <v>509</v>
      </c>
      <c r="T8073" s="33" t="s">
        <v>45897</v>
      </c>
      <c r="U8073" s="33" t="s">
        <v>49804</v>
      </c>
      <c r="AA8073" s="33" t="s">
        <v>42844</v>
      </c>
      <c r="AB8073" s="33">
        <v>364</v>
      </c>
      <c r="AC8073" s="103">
        <v>12737</v>
      </c>
    </row>
    <row r="8074" spans="1:64" ht="13" customHeight="1" x14ac:dyDescent="0.2">
      <c r="A8074" s="33" t="s">
        <v>15251</v>
      </c>
      <c r="B8074" s="33">
        <v>20</v>
      </c>
      <c r="C8074" s="33" t="s">
        <v>13</v>
      </c>
      <c r="D8074" s="33" t="s">
        <v>78</v>
      </c>
      <c r="E8074" s="33" t="s">
        <v>15252</v>
      </c>
      <c r="F8074" s="94">
        <v>41395</v>
      </c>
      <c r="G8074" s="33" t="s">
        <v>15253</v>
      </c>
      <c r="H8074" s="33" t="s">
        <v>5458</v>
      </c>
      <c r="I8074" s="33" t="s">
        <v>337</v>
      </c>
      <c r="J8074" s="62" t="s">
        <v>15254</v>
      </c>
      <c r="K8074" s="33" t="s">
        <v>2894</v>
      </c>
      <c r="L8074" s="33" t="s">
        <v>5460</v>
      </c>
      <c r="M8074" s="1" t="s">
        <v>46204</v>
      </c>
      <c r="N8074" s="33" t="s">
        <v>20</v>
      </c>
      <c r="O8074" s="33" t="s">
        <v>15255</v>
      </c>
      <c r="P8074" s="33" t="s">
        <v>504</v>
      </c>
      <c r="Q8074" s="33" t="s">
        <v>29986</v>
      </c>
      <c r="R8074" s="39" t="s">
        <v>15256</v>
      </c>
      <c r="S8074" s="33" t="s">
        <v>93</v>
      </c>
      <c r="T8074" s="33" t="s">
        <v>21</v>
      </c>
      <c r="U8074" s="33" t="s">
        <v>26689</v>
      </c>
      <c r="AA8074" s="33" t="s">
        <v>42844</v>
      </c>
      <c r="AB8074" s="33">
        <v>355</v>
      </c>
      <c r="AC8074" s="103">
        <v>12730</v>
      </c>
    </row>
    <row r="8075" spans="1:64" ht="13" customHeight="1" x14ac:dyDescent="0.2">
      <c r="A8075" s="33" t="s">
        <v>15257</v>
      </c>
      <c r="B8075" s="33">
        <v>55</v>
      </c>
      <c r="C8075" s="33" t="s">
        <v>13</v>
      </c>
      <c r="D8075" s="33" t="s">
        <v>78</v>
      </c>
      <c r="F8075" s="94">
        <v>41395</v>
      </c>
      <c r="G8075" s="33" t="s">
        <v>15258</v>
      </c>
      <c r="H8075" s="33" t="s">
        <v>91</v>
      </c>
      <c r="I8075" s="33" t="s">
        <v>38</v>
      </c>
      <c r="J8075" s="62" t="s">
        <v>3589</v>
      </c>
      <c r="K8075" s="33" t="s">
        <v>91</v>
      </c>
      <c r="L8075" s="33" t="s">
        <v>12757</v>
      </c>
      <c r="M8075" s="33" t="s">
        <v>48929</v>
      </c>
      <c r="N8075" s="33" t="s">
        <v>20</v>
      </c>
      <c r="O8075" s="33" t="s">
        <v>15259</v>
      </c>
      <c r="P8075" s="33" t="s">
        <v>947</v>
      </c>
      <c r="Q8075" s="33" t="s">
        <v>29986</v>
      </c>
      <c r="R8075" s="39" t="s">
        <v>15260</v>
      </c>
      <c r="S8075" s="33" t="s">
        <v>22</v>
      </c>
      <c r="T8075" s="33" t="s">
        <v>21</v>
      </c>
      <c r="U8075" s="33" t="s">
        <v>26487</v>
      </c>
      <c r="AA8075" s="33" t="s">
        <v>42842</v>
      </c>
      <c r="AB8075" s="33">
        <v>358</v>
      </c>
      <c r="AC8075" s="104">
        <v>12729</v>
      </c>
    </row>
    <row r="8076" spans="1:64" ht="13" customHeight="1" x14ac:dyDescent="0.2">
      <c r="A8076" s="33" t="s">
        <v>15244</v>
      </c>
      <c r="B8076" s="91">
        <v>26</v>
      </c>
      <c r="C8076" s="33" t="s">
        <v>13</v>
      </c>
      <c r="D8076" s="33" t="s">
        <v>78</v>
      </c>
      <c r="E8076" s="33" t="s">
        <v>15245</v>
      </c>
      <c r="F8076" s="94">
        <v>41395</v>
      </c>
      <c r="G8076" s="33" t="s">
        <v>15246</v>
      </c>
      <c r="H8076" s="33" t="s">
        <v>412</v>
      </c>
      <c r="I8076" s="33" t="s">
        <v>50</v>
      </c>
      <c r="J8076" s="62" t="s">
        <v>15247</v>
      </c>
      <c r="K8076" s="33" t="s">
        <v>1054</v>
      </c>
      <c r="L8076" s="33" t="s">
        <v>15248</v>
      </c>
      <c r="M8076" s="1" t="s">
        <v>48929</v>
      </c>
      <c r="N8076" s="33" t="s">
        <v>20</v>
      </c>
      <c r="O8076" s="33" t="s">
        <v>15249</v>
      </c>
      <c r="P8076" s="33" t="s">
        <v>27678</v>
      </c>
      <c r="Q8076" s="33" t="s">
        <v>18502</v>
      </c>
      <c r="R8076" s="39" t="s">
        <v>15250</v>
      </c>
      <c r="S8076" s="33" t="s">
        <v>93</v>
      </c>
      <c r="T8076" s="33" t="s">
        <v>28</v>
      </c>
      <c r="U8076" s="33" t="s">
        <v>26487</v>
      </c>
      <c r="Z8076" s="33" t="s">
        <v>42353</v>
      </c>
      <c r="AA8076" s="33" t="s">
        <v>42842</v>
      </c>
      <c r="AB8076" s="33">
        <v>359</v>
      </c>
      <c r="AC8076" s="103">
        <v>12727</v>
      </c>
    </row>
    <row r="8077" spans="1:64" ht="13" customHeight="1" x14ac:dyDescent="0.2">
      <c r="A8077" s="60" t="s">
        <v>42665</v>
      </c>
      <c r="B8077" s="87">
        <v>54</v>
      </c>
      <c r="C8077" s="10" t="s">
        <v>13</v>
      </c>
      <c r="D8077" s="10" t="s">
        <v>30</v>
      </c>
      <c r="E8077" s="10"/>
      <c r="F8077" s="94">
        <v>41395</v>
      </c>
      <c r="G8077" s="10" t="s">
        <v>42817</v>
      </c>
      <c r="H8077" s="10" t="s">
        <v>42666</v>
      </c>
      <c r="I8077" s="10" t="s">
        <v>66</v>
      </c>
      <c r="J8077" s="62">
        <v>77539</v>
      </c>
      <c r="K8077" s="10" t="s">
        <v>4829</v>
      </c>
      <c r="L8077" s="10" t="s">
        <v>36474</v>
      </c>
      <c r="M8077" s="1" t="s">
        <v>46057</v>
      </c>
      <c r="N8077" s="10" t="s">
        <v>20</v>
      </c>
      <c r="O8077" s="10" t="s">
        <v>42667</v>
      </c>
      <c r="P8077" s="10" t="s">
        <v>42395</v>
      </c>
      <c r="Q8077" s="10" t="s">
        <v>29986</v>
      </c>
      <c r="R8077" s="59" t="s">
        <v>42668</v>
      </c>
      <c r="S8077" s="10" t="s">
        <v>22</v>
      </c>
      <c r="T8077" s="10" t="s">
        <v>28</v>
      </c>
      <c r="U8077" s="10" t="s">
        <v>29764</v>
      </c>
      <c r="V8077" s="10"/>
      <c r="W8077" s="10"/>
      <c r="X8077" s="63"/>
      <c r="Y8077" s="77"/>
      <c r="Z8077" s="51"/>
      <c r="AA8077" s="51" t="s">
        <v>42844</v>
      </c>
      <c r="AB8077" s="33">
        <v>357</v>
      </c>
      <c r="AC8077" s="103">
        <v>12726</v>
      </c>
      <c r="AG8077" s="51"/>
      <c r="AK8077" s="51"/>
      <c r="AL8077" s="51"/>
      <c r="AM8077" s="51"/>
      <c r="AN8077" s="51"/>
      <c r="AO8077" s="51"/>
      <c r="AP8077" s="51"/>
      <c r="AQ8077" s="51"/>
      <c r="AR8077" s="51"/>
      <c r="AS8077" s="51"/>
      <c r="AT8077" s="51"/>
      <c r="AU8077" s="51"/>
      <c r="AV8077" s="51"/>
      <c r="AW8077" s="51"/>
      <c r="AX8077" s="51"/>
      <c r="AY8077" s="51"/>
      <c r="AZ8077" s="51"/>
      <c r="BA8077" s="51"/>
      <c r="BB8077" s="51"/>
      <c r="BC8077" s="51"/>
      <c r="BD8077" s="51"/>
      <c r="BE8077" s="51"/>
      <c r="BF8077" s="51"/>
      <c r="BG8077" s="51"/>
      <c r="BH8077" s="51"/>
      <c r="BI8077" s="51"/>
      <c r="BJ8077" s="51"/>
      <c r="BK8077" s="51"/>
      <c r="BL8077" s="51"/>
    </row>
    <row r="8078" spans="1:64" ht="13" customHeight="1" x14ac:dyDescent="0.2">
      <c r="A8078" s="1" t="s">
        <v>15261</v>
      </c>
      <c r="B8078" s="91">
        <v>59</v>
      </c>
      <c r="C8078" s="33" t="s">
        <v>13</v>
      </c>
      <c r="D8078" s="1" t="s">
        <v>23</v>
      </c>
      <c r="F8078" s="94">
        <v>41395</v>
      </c>
      <c r="G8078" s="33" t="s">
        <v>15262</v>
      </c>
      <c r="H8078" s="33" t="s">
        <v>260</v>
      </c>
      <c r="I8078" s="33" t="s">
        <v>66</v>
      </c>
      <c r="J8078" s="62" t="s">
        <v>15263</v>
      </c>
      <c r="K8078" s="33" t="s">
        <v>6382</v>
      </c>
      <c r="L8078" s="33" t="s">
        <v>36772</v>
      </c>
      <c r="M8078" s="1" t="s">
        <v>48794</v>
      </c>
      <c r="N8078" s="33" t="s">
        <v>20</v>
      </c>
      <c r="O8078" s="33" t="s">
        <v>36773</v>
      </c>
      <c r="P8078" s="33" t="s">
        <v>22</v>
      </c>
      <c r="Q8078" s="33" t="s">
        <v>29986</v>
      </c>
      <c r="R8078" s="39" t="s">
        <v>15264</v>
      </c>
      <c r="S8078" s="33" t="s">
        <v>22</v>
      </c>
      <c r="T8078" s="33" t="s">
        <v>350</v>
      </c>
      <c r="U8078" s="33" t="s">
        <v>26775</v>
      </c>
      <c r="AA8078" s="33" t="s">
        <v>42844</v>
      </c>
      <c r="AB8078" s="33">
        <v>360</v>
      </c>
      <c r="AC8078" s="103">
        <v>12728</v>
      </c>
    </row>
    <row r="8079" spans="1:64" ht="13" customHeight="1" x14ac:dyDescent="0.2">
      <c r="A8079" s="1" t="s">
        <v>7510</v>
      </c>
      <c r="B8079" s="91">
        <v>19</v>
      </c>
      <c r="C8079" s="33" t="s">
        <v>13</v>
      </c>
      <c r="D8079" s="1" t="s">
        <v>23</v>
      </c>
      <c r="F8079" s="94">
        <v>41394</v>
      </c>
      <c r="G8079" s="33" t="s">
        <v>15275</v>
      </c>
      <c r="H8079" s="33" t="s">
        <v>15276</v>
      </c>
      <c r="I8079" s="33" t="s">
        <v>177</v>
      </c>
      <c r="J8079" s="62" t="s">
        <v>15277</v>
      </c>
      <c r="K8079" s="33" t="s">
        <v>6133</v>
      </c>
      <c r="L8079" s="33" t="s">
        <v>15278</v>
      </c>
      <c r="M8079" s="1" t="s">
        <v>46609</v>
      </c>
      <c r="N8079" s="33" t="s">
        <v>20</v>
      </c>
      <c r="O8079" s="33" t="s">
        <v>15279</v>
      </c>
      <c r="P8079" s="33" t="s">
        <v>504</v>
      </c>
      <c r="Q8079" s="33" t="s">
        <v>29986</v>
      </c>
      <c r="R8079" s="39" t="s">
        <v>15280</v>
      </c>
      <c r="S8079" s="33" t="s">
        <v>22</v>
      </c>
      <c r="T8079" s="33" t="s">
        <v>21</v>
      </c>
      <c r="U8079" s="33" t="s">
        <v>26689</v>
      </c>
      <c r="AA8079" s="33" t="s">
        <v>42843</v>
      </c>
      <c r="AB8079" s="33">
        <v>349</v>
      </c>
      <c r="AC8079" s="103">
        <v>12721</v>
      </c>
    </row>
    <row r="8080" spans="1:64" ht="13" customHeight="1" x14ac:dyDescent="0.2">
      <c r="A8080" s="33" t="s">
        <v>15265</v>
      </c>
      <c r="B8080" s="91">
        <v>35</v>
      </c>
      <c r="C8080" s="33" t="s">
        <v>13</v>
      </c>
      <c r="D8080" s="33" t="s">
        <v>41</v>
      </c>
      <c r="F8080" s="94">
        <v>41394</v>
      </c>
      <c r="G8080" s="33" t="s">
        <v>22225</v>
      </c>
      <c r="H8080" s="33" t="s">
        <v>91</v>
      </c>
      <c r="I8080" s="33" t="s">
        <v>38</v>
      </c>
      <c r="J8080" s="62" t="s">
        <v>2754</v>
      </c>
      <c r="K8080" s="33" t="s">
        <v>91</v>
      </c>
      <c r="L8080" s="33" t="s">
        <v>92</v>
      </c>
      <c r="M8080" s="1" t="s">
        <v>45984</v>
      </c>
      <c r="N8080" s="33" t="s">
        <v>20</v>
      </c>
      <c r="O8080" s="33" t="s">
        <v>15266</v>
      </c>
      <c r="P8080" s="33" t="s">
        <v>22</v>
      </c>
      <c r="Q8080" s="33" t="s">
        <v>29986</v>
      </c>
      <c r="R8080" s="39" t="s">
        <v>15267</v>
      </c>
      <c r="S8080" s="33" t="s">
        <v>93</v>
      </c>
      <c r="T8080" s="33" t="s">
        <v>21</v>
      </c>
      <c r="U8080" s="33" t="s">
        <v>26487</v>
      </c>
      <c r="AA8080" s="33" t="s">
        <v>42842</v>
      </c>
      <c r="AB8080" s="33">
        <v>353</v>
      </c>
      <c r="AC8080" s="103">
        <v>12724</v>
      </c>
    </row>
    <row r="8081" spans="1:64" ht="13" customHeight="1" x14ac:dyDescent="0.2">
      <c r="A8081" s="1" t="s">
        <v>15268</v>
      </c>
      <c r="B8081" s="91">
        <v>60</v>
      </c>
      <c r="C8081" s="33" t="s">
        <v>13</v>
      </c>
      <c r="D8081" s="1" t="s">
        <v>23</v>
      </c>
      <c r="F8081" s="94">
        <v>41394</v>
      </c>
      <c r="G8081" s="33" t="s">
        <v>22224</v>
      </c>
      <c r="H8081" s="33" t="s">
        <v>15269</v>
      </c>
      <c r="I8081" s="33" t="s">
        <v>224</v>
      </c>
      <c r="J8081" s="62" t="s">
        <v>15270</v>
      </c>
      <c r="K8081" s="33" t="s">
        <v>15271</v>
      </c>
      <c r="L8081" s="33" t="s">
        <v>15272</v>
      </c>
      <c r="M8081" s="1" t="s">
        <v>48795</v>
      </c>
      <c r="N8081" s="33" t="s">
        <v>20</v>
      </c>
      <c r="O8081" s="33" t="s">
        <v>15273</v>
      </c>
      <c r="P8081" s="33" t="s">
        <v>22</v>
      </c>
      <c r="Q8081" s="33" t="s">
        <v>29986</v>
      </c>
      <c r="R8081" s="39" t="s">
        <v>15274</v>
      </c>
      <c r="S8081" s="33" t="s">
        <v>22</v>
      </c>
      <c r="T8081" s="33" t="s">
        <v>21</v>
      </c>
      <c r="U8081" s="33" t="s">
        <v>26682</v>
      </c>
      <c r="AA8081" s="33" t="s">
        <v>42843</v>
      </c>
      <c r="AB8081" s="33">
        <v>350</v>
      </c>
      <c r="AC8081" s="103">
        <v>12723</v>
      </c>
    </row>
    <row r="8082" spans="1:64" ht="13" customHeight="1" x14ac:dyDescent="0.2">
      <c r="A8082" s="33" t="s">
        <v>15281</v>
      </c>
      <c r="B8082" s="33">
        <v>28</v>
      </c>
      <c r="C8082" s="33" t="s">
        <v>13</v>
      </c>
      <c r="D8082" s="33" t="s">
        <v>30</v>
      </c>
      <c r="E8082" s="33" t="s">
        <v>15282</v>
      </c>
      <c r="F8082" s="94">
        <v>41394</v>
      </c>
      <c r="G8082" s="33" t="s">
        <v>15283</v>
      </c>
      <c r="H8082" s="33" t="s">
        <v>15284</v>
      </c>
      <c r="I8082" s="33" t="s">
        <v>220</v>
      </c>
      <c r="J8082" s="62" t="s">
        <v>15285</v>
      </c>
      <c r="K8082" s="33" t="s">
        <v>15286</v>
      </c>
      <c r="L8082" s="33" t="s">
        <v>15287</v>
      </c>
      <c r="M8082" s="1" t="s">
        <v>48796</v>
      </c>
      <c r="N8082" s="33" t="s">
        <v>362</v>
      </c>
      <c r="O8082" s="33" t="s">
        <v>15288</v>
      </c>
      <c r="P8082" s="33" t="s">
        <v>22</v>
      </c>
      <c r="Q8082" s="33" t="s">
        <v>29986</v>
      </c>
      <c r="R8082" s="39" t="s">
        <v>15289</v>
      </c>
      <c r="S8082" s="33" t="s">
        <v>509</v>
      </c>
      <c r="T8082" s="33" t="s">
        <v>45897</v>
      </c>
      <c r="U8082" s="33" t="s">
        <v>49804</v>
      </c>
      <c r="AA8082" s="33" t="s">
        <v>42843</v>
      </c>
      <c r="AB8082" s="33">
        <v>352</v>
      </c>
      <c r="AC8082" s="103">
        <v>12719</v>
      </c>
    </row>
    <row r="8083" spans="1:64" ht="13" customHeight="1" x14ac:dyDescent="0.2">
      <c r="A8083" s="33" t="s">
        <v>27440</v>
      </c>
      <c r="B8083" s="33">
        <v>41</v>
      </c>
      <c r="C8083" s="33" t="s">
        <v>13</v>
      </c>
      <c r="D8083" s="33" t="s">
        <v>30</v>
      </c>
      <c r="F8083" s="94">
        <v>41394</v>
      </c>
      <c r="G8083" s="33" t="s">
        <v>27441</v>
      </c>
      <c r="H8083" s="33" t="s">
        <v>600</v>
      </c>
      <c r="I8083" s="33" t="s">
        <v>55</v>
      </c>
      <c r="J8083" s="62" t="s">
        <v>15296</v>
      </c>
      <c r="K8083" s="33" t="s">
        <v>601</v>
      </c>
      <c r="L8083" s="33" t="s">
        <v>602</v>
      </c>
      <c r="M8083" s="1" t="s">
        <v>49877</v>
      </c>
      <c r="N8083" s="33" t="s">
        <v>20</v>
      </c>
      <c r="O8083" s="33" t="s">
        <v>36774</v>
      </c>
      <c r="P8083" s="33" t="s">
        <v>947</v>
      </c>
      <c r="Q8083" s="33" t="s">
        <v>29986</v>
      </c>
      <c r="R8083" s="39" t="s">
        <v>27442</v>
      </c>
      <c r="S8083" s="33" t="s">
        <v>509</v>
      </c>
      <c r="T8083" s="33" t="s">
        <v>45897</v>
      </c>
      <c r="U8083" s="33" t="s">
        <v>39851</v>
      </c>
      <c r="AA8083" s="33" t="s">
        <v>42844</v>
      </c>
      <c r="AB8083" s="33">
        <v>351</v>
      </c>
      <c r="AC8083" s="103">
        <v>12714</v>
      </c>
    </row>
    <row r="8084" spans="1:64" ht="13" customHeight="1" x14ac:dyDescent="0.2">
      <c r="A8084" s="60" t="s">
        <v>42746</v>
      </c>
      <c r="B8084" s="87">
        <v>59</v>
      </c>
      <c r="C8084" s="10" t="s">
        <v>13</v>
      </c>
      <c r="D8084" s="10" t="s">
        <v>30</v>
      </c>
      <c r="E8084" s="10"/>
      <c r="F8084" s="94">
        <v>41394</v>
      </c>
      <c r="G8084" s="10" t="s">
        <v>42747</v>
      </c>
      <c r="H8084" s="10" t="s">
        <v>42748</v>
      </c>
      <c r="I8084" s="10" t="s">
        <v>159</v>
      </c>
      <c r="J8084" s="62">
        <v>31634</v>
      </c>
      <c r="K8084" s="10" t="s">
        <v>42749</v>
      </c>
      <c r="L8084" s="10" t="s">
        <v>42750</v>
      </c>
      <c r="M8084" s="1" t="s">
        <v>48797</v>
      </c>
      <c r="N8084" s="10" t="s">
        <v>20</v>
      </c>
      <c r="O8084" s="10" t="s">
        <v>42751</v>
      </c>
      <c r="P8084" s="10" t="s">
        <v>947</v>
      </c>
      <c r="Q8084" s="10" t="s">
        <v>29986</v>
      </c>
      <c r="R8084" s="59" t="s">
        <v>42752</v>
      </c>
      <c r="S8084" s="10" t="s">
        <v>22</v>
      </c>
      <c r="T8084" s="10" t="s">
        <v>28</v>
      </c>
      <c r="U8084" s="10" t="s">
        <v>26487</v>
      </c>
      <c r="V8084" s="10"/>
      <c r="W8084" s="10"/>
      <c r="X8084" s="10"/>
      <c r="Y8084" s="77"/>
      <c r="Z8084" s="51"/>
      <c r="AA8084" s="51" t="s">
        <v>42843</v>
      </c>
      <c r="AB8084" s="33">
        <v>354</v>
      </c>
      <c r="AC8084" s="103">
        <v>12725</v>
      </c>
      <c r="AG8084" s="51"/>
      <c r="AK8084" s="51"/>
      <c r="AL8084" s="51"/>
      <c r="AM8084" s="51"/>
      <c r="AN8084" s="51"/>
      <c r="AO8084" s="51"/>
      <c r="AP8084" s="51"/>
      <c r="AQ8084" s="51"/>
      <c r="AR8084" s="51"/>
      <c r="AS8084" s="51"/>
      <c r="AT8084" s="51"/>
      <c r="AU8084" s="51"/>
      <c r="AV8084" s="51"/>
      <c r="AW8084" s="51"/>
      <c r="AX8084" s="51"/>
      <c r="AY8084" s="51"/>
      <c r="AZ8084" s="51"/>
      <c r="BA8084" s="51"/>
      <c r="BB8084" s="51"/>
      <c r="BC8084" s="51"/>
      <c r="BD8084" s="51"/>
      <c r="BE8084" s="51"/>
      <c r="BF8084" s="51"/>
      <c r="BG8084" s="51"/>
      <c r="BH8084" s="51"/>
      <c r="BI8084" s="51"/>
      <c r="BJ8084" s="51"/>
      <c r="BK8084" s="51"/>
      <c r="BL8084" s="51"/>
    </row>
    <row r="8085" spans="1:64" ht="13" customHeight="1" x14ac:dyDescent="0.2">
      <c r="A8085" s="1" t="s">
        <v>2989</v>
      </c>
      <c r="B8085" s="91">
        <v>33</v>
      </c>
      <c r="C8085" s="33" t="s">
        <v>13</v>
      </c>
      <c r="D8085" s="1" t="s">
        <v>23</v>
      </c>
      <c r="F8085" s="94">
        <v>41393</v>
      </c>
      <c r="G8085" s="33" t="s">
        <v>22227</v>
      </c>
      <c r="H8085" s="33" t="s">
        <v>1030</v>
      </c>
      <c r="I8085" s="33" t="s">
        <v>373</v>
      </c>
      <c r="J8085" s="62" t="s">
        <v>15305</v>
      </c>
      <c r="K8085" s="33" t="s">
        <v>1030</v>
      </c>
      <c r="L8085" s="33" t="s">
        <v>1031</v>
      </c>
      <c r="M8085" s="1" t="s">
        <v>45971</v>
      </c>
      <c r="N8085" s="33" t="s">
        <v>20</v>
      </c>
      <c r="O8085" s="33" t="s">
        <v>15306</v>
      </c>
      <c r="P8085" s="33" t="s">
        <v>504</v>
      </c>
      <c r="Q8085" s="33" t="s">
        <v>29986</v>
      </c>
      <c r="R8085" s="39" t="s">
        <v>15307</v>
      </c>
      <c r="S8085" s="33" t="s">
        <v>22</v>
      </c>
      <c r="T8085" s="33" t="s">
        <v>21</v>
      </c>
      <c r="U8085" s="33" t="s">
        <v>26682</v>
      </c>
      <c r="AA8085" s="33" t="s">
        <v>42842</v>
      </c>
      <c r="AB8085" s="33">
        <v>345</v>
      </c>
      <c r="AC8085" s="103">
        <v>12715</v>
      </c>
    </row>
    <row r="8086" spans="1:64" ht="13" customHeight="1" x14ac:dyDescent="0.2">
      <c r="A8086" s="1" t="s">
        <v>15299</v>
      </c>
      <c r="B8086" s="91">
        <v>42</v>
      </c>
      <c r="C8086" s="33" t="s">
        <v>13</v>
      </c>
      <c r="D8086" s="1" t="s">
        <v>23</v>
      </c>
      <c r="F8086" s="94">
        <v>41393</v>
      </c>
      <c r="G8086" s="33" t="s">
        <v>15300</v>
      </c>
      <c r="H8086" s="33" t="s">
        <v>15301</v>
      </c>
      <c r="I8086" s="33" t="s">
        <v>197</v>
      </c>
      <c r="J8086" s="62" t="s">
        <v>15302</v>
      </c>
      <c r="K8086" s="33" t="s">
        <v>2464</v>
      </c>
      <c r="L8086" s="33" t="s">
        <v>36775</v>
      </c>
      <c r="M8086" s="1" t="s">
        <v>48798</v>
      </c>
      <c r="N8086" s="33" t="s">
        <v>20</v>
      </c>
      <c r="O8086" s="33" t="s">
        <v>15303</v>
      </c>
      <c r="P8086" s="33" t="s">
        <v>22</v>
      </c>
      <c r="Q8086" s="33" t="s">
        <v>29986</v>
      </c>
      <c r="R8086" s="39" t="s">
        <v>15304</v>
      </c>
      <c r="S8086" s="33" t="s">
        <v>93</v>
      </c>
      <c r="T8086" s="33" t="s">
        <v>21</v>
      </c>
      <c r="U8086" s="33" t="s">
        <v>26689</v>
      </c>
      <c r="AA8086" s="33" t="s">
        <v>42844</v>
      </c>
      <c r="AB8086" s="33">
        <v>344</v>
      </c>
      <c r="AC8086" s="103">
        <v>12717</v>
      </c>
    </row>
    <row r="8087" spans="1:64" ht="13" customHeight="1" x14ac:dyDescent="0.2">
      <c r="A8087" s="33" t="s">
        <v>15290</v>
      </c>
      <c r="B8087" s="33">
        <v>34</v>
      </c>
      <c r="C8087" s="33" t="s">
        <v>13</v>
      </c>
      <c r="D8087" s="33" t="s">
        <v>41</v>
      </c>
      <c r="F8087" s="94">
        <v>41393</v>
      </c>
      <c r="G8087" s="33" t="s">
        <v>15291</v>
      </c>
      <c r="H8087" s="33" t="s">
        <v>994</v>
      </c>
      <c r="I8087" s="33" t="s">
        <v>55</v>
      </c>
      <c r="J8087" s="62" t="s">
        <v>15292</v>
      </c>
      <c r="K8087" s="33" t="s">
        <v>995</v>
      </c>
      <c r="L8087" s="33" t="s">
        <v>4064</v>
      </c>
      <c r="M8087" s="1" t="s">
        <v>45989</v>
      </c>
      <c r="N8087" s="33" t="s">
        <v>20</v>
      </c>
      <c r="O8087" s="33" t="s">
        <v>15293</v>
      </c>
      <c r="P8087" s="33" t="s">
        <v>947</v>
      </c>
      <c r="Q8087" s="33" t="s">
        <v>29986</v>
      </c>
      <c r="R8087" s="39" t="s">
        <v>15294</v>
      </c>
      <c r="S8087" s="33" t="s">
        <v>93</v>
      </c>
      <c r="T8087" s="33" t="s">
        <v>45897</v>
      </c>
      <c r="U8087" s="33" t="s">
        <v>39851</v>
      </c>
      <c r="AA8087" s="33" t="s">
        <v>42844</v>
      </c>
      <c r="AB8087" s="33">
        <v>346</v>
      </c>
      <c r="AC8087" s="103">
        <v>12716</v>
      </c>
    </row>
    <row r="8088" spans="1:64" ht="13" customHeight="1" x14ac:dyDescent="0.2">
      <c r="A8088" s="1" t="s">
        <v>15295</v>
      </c>
      <c r="B8088" s="91">
        <v>41</v>
      </c>
      <c r="C8088" s="33" t="s">
        <v>13</v>
      </c>
      <c r="D8088" s="1" t="s">
        <v>23</v>
      </c>
      <c r="F8088" s="94">
        <v>41393</v>
      </c>
      <c r="G8088" s="33" t="s">
        <v>22226</v>
      </c>
      <c r="H8088" s="33" t="s">
        <v>600</v>
      </c>
      <c r="I8088" s="33" t="s">
        <v>55</v>
      </c>
      <c r="J8088" s="62" t="s">
        <v>15296</v>
      </c>
      <c r="K8088" s="33" t="s">
        <v>601</v>
      </c>
      <c r="L8088" s="33" t="s">
        <v>602</v>
      </c>
      <c r="M8088" s="1" t="s">
        <v>49877</v>
      </c>
      <c r="N8088" s="33" t="s">
        <v>20</v>
      </c>
      <c r="O8088" s="33" t="s">
        <v>15297</v>
      </c>
      <c r="P8088" s="33" t="s">
        <v>22</v>
      </c>
      <c r="Q8088" s="33" t="s">
        <v>29986</v>
      </c>
      <c r="R8088" s="39" t="s">
        <v>15298</v>
      </c>
      <c r="S8088" s="33" t="s">
        <v>93</v>
      </c>
      <c r="T8088" s="33" t="s">
        <v>45897</v>
      </c>
      <c r="U8088" s="33" t="s">
        <v>39851</v>
      </c>
      <c r="AA8088" s="33" t="s">
        <v>42844</v>
      </c>
      <c r="AB8088" s="33">
        <v>347</v>
      </c>
      <c r="AC8088" s="103"/>
    </row>
    <row r="8089" spans="1:64" ht="13" customHeight="1" x14ac:dyDescent="0.2">
      <c r="A8089" s="60" t="s">
        <v>42731</v>
      </c>
      <c r="B8089" s="87">
        <v>23</v>
      </c>
      <c r="C8089" s="10" t="s">
        <v>13</v>
      </c>
      <c r="D8089" s="10" t="s">
        <v>78</v>
      </c>
      <c r="E8089" s="10"/>
      <c r="F8089" s="94">
        <v>41393</v>
      </c>
      <c r="G8089" s="10" t="s">
        <v>42732</v>
      </c>
      <c r="H8089" s="10" t="s">
        <v>671</v>
      </c>
      <c r="I8089" s="10" t="s">
        <v>66</v>
      </c>
      <c r="J8089" s="62">
        <v>77086</v>
      </c>
      <c r="K8089" s="10" t="s">
        <v>512</v>
      </c>
      <c r="L8089" s="10" t="s">
        <v>513</v>
      </c>
      <c r="M8089" s="1" t="s">
        <v>46076</v>
      </c>
      <c r="N8089" s="10" t="s">
        <v>20</v>
      </c>
      <c r="O8089" s="10" t="s">
        <v>42733</v>
      </c>
      <c r="P8089" s="10" t="s">
        <v>42395</v>
      </c>
      <c r="Q8089" s="10" t="s">
        <v>29986</v>
      </c>
      <c r="R8089" s="59" t="s">
        <v>42734</v>
      </c>
      <c r="S8089" s="10" t="s">
        <v>93</v>
      </c>
      <c r="T8089" s="10" t="s">
        <v>28</v>
      </c>
      <c r="U8089" s="10" t="s">
        <v>26487</v>
      </c>
      <c r="V8089" s="10"/>
      <c r="W8089" s="10"/>
      <c r="X8089" s="63"/>
      <c r="Y8089" s="77"/>
      <c r="Z8089" s="51"/>
      <c r="AA8089" s="51" t="s">
        <v>42844</v>
      </c>
      <c r="AB8089" s="33">
        <v>348</v>
      </c>
      <c r="AC8089" s="103">
        <v>12713</v>
      </c>
      <c r="AG8089" s="51"/>
      <c r="AK8089" s="51"/>
      <c r="AL8089" s="51"/>
      <c r="AM8089" s="51"/>
      <c r="AN8089" s="51"/>
      <c r="AO8089" s="51"/>
      <c r="AP8089" s="51"/>
      <c r="AQ8089" s="51"/>
      <c r="AR8089" s="51"/>
      <c r="AS8089" s="51"/>
      <c r="AT8089" s="51"/>
      <c r="AU8089" s="51"/>
      <c r="AV8089" s="51"/>
      <c r="AW8089" s="51"/>
      <c r="AX8089" s="51"/>
      <c r="AY8089" s="51"/>
      <c r="AZ8089" s="51"/>
      <c r="BA8089" s="51"/>
      <c r="BB8089" s="51"/>
      <c r="BC8089" s="51"/>
      <c r="BD8089" s="51"/>
      <c r="BE8089" s="51"/>
      <c r="BF8089" s="51"/>
      <c r="BG8089" s="51"/>
      <c r="BH8089" s="51"/>
      <c r="BI8089" s="51"/>
      <c r="BJ8089" s="51"/>
      <c r="BK8089" s="51"/>
      <c r="BL8089" s="51"/>
    </row>
    <row r="8090" spans="1:64" ht="13" customHeight="1" x14ac:dyDescent="0.2">
      <c r="A8090" s="33" t="s">
        <v>15308</v>
      </c>
      <c r="B8090" s="91">
        <v>21</v>
      </c>
      <c r="C8090" s="33" t="s">
        <v>13</v>
      </c>
      <c r="D8090" s="33" t="s">
        <v>41</v>
      </c>
      <c r="F8090" s="94">
        <v>41392</v>
      </c>
      <c r="G8090" s="33" t="s">
        <v>15309</v>
      </c>
      <c r="H8090" s="33" t="s">
        <v>448</v>
      </c>
      <c r="I8090" s="33" t="s">
        <v>38</v>
      </c>
      <c r="J8090" s="62" t="s">
        <v>14847</v>
      </c>
      <c r="K8090" s="33" t="s">
        <v>91</v>
      </c>
      <c r="L8090" s="33" t="s">
        <v>449</v>
      </c>
      <c r="M8090" s="1" t="s">
        <v>46172</v>
      </c>
      <c r="N8090" s="33" t="s">
        <v>20</v>
      </c>
      <c r="O8090" s="33" t="s">
        <v>15310</v>
      </c>
      <c r="P8090" s="33" t="s">
        <v>22</v>
      </c>
      <c r="Q8090" s="33" t="s">
        <v>29986</v>
      </c>
      <c r="R8090" s="39" t="s">
        <v>15311</v>
      </c>
      <c r="S8090" s="33" t="s">
        <v>22</v>
      </c>
      <c r="T8090" s="33" t="s">
        <v>21</v>
      </c>
      <c r="U8090" s="33" t="s">
        <v>26689</v>
      </c>
      <c r="AA8090" s="33" t="s">
        <v>42842</v>
      </c>
      <c r="AB8090" s="33">
        <v>343</v>
      </c>
      <c r="AC8090" s="103">
        <v>12712</v>
      </c>
    </row>
    <row r="8091" spans="1:64" ht="13" customHeight="1" x14ac:dyDescent="0.2">
      <c r="A8091" s="33" t="s">
        <v>15312</v>
      </c>
      <c r="B8091" s="91">
        <v>53</v>
      </c>
      <c r="C8091" s="33" t="s">
        <v>102</v>
      </c>
      <c r="D8091" s="33" t="s">
        <v>30</v>
      </c>
      <c r="E8091" s="33" t="s">
        <v>15313</v>
      </c>
      <c r="F8091" s="94">
        <v>41392</v>
      </c>
      <c r="G8091" s="33" t="s">
        <v>15314</v>
      </c>
      <c r="H8091" s="33" t="s">
        <v>12203</v>
      </c>
      <c r="I8091" s="33" t="s">
        <v>55</v>
      </c>
      <c r="J8091" s="62" t="s">
        <v>12892</v>
      </c>
      <c r="K8091" s="33" t="s">
        <v>2143</v>
      </c>
      <c r="L8091" s="33" t="s">
        <v>12709</v>
      </c>
      <c r="M8091" s="1" t="s">
        <v>47411</v>
      </c>
      <c r="N8091" s="33" t="s">
        <v>20</v>
      </c>
      <c r="O8091" s="33" t="s">
        <v>15315</v>
      </c>
      <c r="P8091" s="33" t="s">
        <v>22</v>
      </c>
      <c r="Q8091" s="33" t="s">
        <v>29986</v>
      </c>
      <c r="R8091" s="39" t="s">
        <v>15316</v>
      </c>
      <c r="S8091" s="33" t="s">
        <v>509</v>
      </c>
      <c r="T8091" s="33" t="s">
        <v>21</v>
      </c>
      <c r="U8091" s="33" t="s">
        <v>26689</v>
      </c>
      <c r="AA8091" s="33" t="s">
        <v>42842</v>
      </c>
      <c r="AB8091" s="33">
        <v>342</v>
      </c>
      <c r="AC8091" s="103">
        <v>12711</v>
      </c>
    </row>
    <row r="8092" spans="1:64" ht="13" customHeight="1" x14ac:dyDescent="0.2">
      <c r="A8092" s="33" t="s">
        <v>15317</v>
      </c>
      <c r="B8092" s="91">
        <v>19</v>
      </c>
      <c r="C8092" s="33" t="s">
        <v>13</v>
      </c>
      <c r="D8092" s="33" t="s">
        <v>78</v>
      </c>
      <c r="E8092" s="33" t="s">
        <v>15318</v>
      </c>
      <c r="F8092" s="94">
        <v>41391</v>
      </c>
      <c r="G8092" s="33" t="s">
        <v>22228</v>
      </c>
      <c r="H8092" s="33" t="s">
        <v>1673</v>
      </c>
      <c r="I8092" s="33" t="s">
        <v>197</v>
      </c>
      <c r="J8092" s="62" t="s">
        <v>15319</v>
      </c>
      <c r="K8092" s="33" t="s">
        <v>1675</v>
      </c>
      <c r="L8092" s="33" t="s">
        <v>1676</v>
      </c>
      <c r="M8092" s="1" t="s">
        <v>46682</v>
      </c>
      <c r="N8092" s="33" t="s">
        <v>20</v>
      </c>
      <c r="O8092" s="33" t="s">
        <v>15320</v>
      </c>
      <c r="P8092" s="33" t="s">
        <v>22</v>
      </c>
      <c r="Q8092" s="33" t="s">
        <v>29986</v>
      </c>
      <c r="R8092" s="39" t="s">
        <v>15321</v>
      </c>
      <c r="S8092" s="33" t="s">
        <v>93</v>
      </c>
      <c r="T8092" s="33" t="s">
        <v>21</v>
      </c>
      <c r="U8092" s="33" t="s">
        <v>26689</v>
      </c>
      <c r="AA8092" s="33" t="s">
        <v>42842</v>
      </c>
      <c r="AB8092" s="33">
        <v>335</v>
      </c>
      <c r="AC8092" s="103">
        <v>12708</v>
      </c>
    </row>
    <row r="8093" spans="1:64" ht="13" customHeight="1" x14ac:dyDescent="0.2">
      <c r="A8093" s="33" t="s">
        <v>15322</v>
      </c>
      <c r="B8093" s="91">
        <v>25</v>
      </c>
      <c r="C8093" s="33" t="s">
        <v>13</v>
      </c>
      <c r="D8093" s="33" t="s">
        <v>78</v>
      </c>
      <c r="E8093" s="33" t="s">
        <v>15323</v>
      </c>
      <c r="F8093" s="94">
        <v>41391</v>
      </c>
      <c r="G8093" s="33" t="s">
        <v>15324</v>
      </c>
      <c r="H8093" s="33" t="s">
        <v>15325</v>
      </c>
      <c r="I8093" s="33" t="s">
        <v>66</v>
      </c>
      <c r="J8093" s="62" t="s">
        <v>15326</v>
      </c>
      <c r="K8093" s="33" t="s">
        <v>15327</v>
      </c>
      <c r="L8093" s="33" t="s">
        <v>25808</v>
      </c>
      <c r="M8093" s="1" t="s">
        <v>46911</v>
      </c>
      <c r="N8093" s="33" t="s">
        <v>20</v>
      </c>
      <c r="O8093" s="33" t="s">
        <v>15328</v>
      </c>
      <c r="P8093" s="33" t="s">
        <v>22</v>
      </c>
      <c r="Q8093" s="33" t="s">
        <v>29986</v>
      </c>
      <c r="R8093" s="39" t="s">
        <v>15329</v>
      </c>
      <c r="S8093" s="33" t="s">
        <v>22</v>
      </c>
      <c r="T8093" s="33" t="s">
        <v>21</v>
      </c>
      <c r="U8093" s="33" t="s">
        <v>26689</v>
      </c>
      <c r="AA8093" s="33" t="s">
        <v>42843</v>
      </c>
      <c r="AB8093" s="33">
        <v>334</v>
      </c>
      <c r="AC8093" s="103">
        <v>12704</v>
      </c>
    </row>
    <row r="8094" spans="1:64" ht="13" customHeight="1" x14ac:dyDescent="0.2">
      <c r="A8094" s="1" t="s">
        <v>15330</v>
      </c>
      <c r="B8094" s="91">
        <v>28</v>
      </c>
      <c r="C8094" s="33" t="s">
        <v>13</v>
      </c>
      <c r="D8094" s="1" t="s">
        <v>23</v>
      </c>
      <c r="F8094" s="94">
        <v>41391</v>
      </c>
      <c r="G8094" s="33" t="s">
        <v>15331</v>
      </c>
      <c r="H8094" s="33" t="s">
        <v>15332</v>
      </c>
      <c r="I8094" s="33" t="s">
        <v>55</v>
      </c>
      <c r="J8094" s="62" t="s">
        <v>13787</v>
      </c>
      <c r="K8094" s="33" t="s">
        <v>1049</v>
      </c>
      <c r="L8094" s="33" t="s">
        <v>4744</v>
      </c>
      <c r="M8094" s="1" t="s">
        <v>48387</v>
      </c>
      <c r="N8094" s="33" t="s">
        <v>20</v>
      </c>
      <c r="O8094" s="33" t="s">
        <v>15333</v>
      </c>
      <c r="P8094" s="33" t="s">
        <v>22</v>
      </c>
      <c r="Q8094" s="33" t="s">
        <v>29986</v>
      </c>
      <c r="R8094" s="39" t="s">
        <v>15334</v>
      </c>
      <c r="S8094" s="33" t="s">
        <v>93</v>
      </c>
      <c r="T8094" s="33" t="s">
        <v>21</v>
      </c>
      <c r="U8094" s="33" t="s">
        <v>26689</v>
      </c>
      <c r="AA8094" s="33" t="s">
        <v>42844</v>
      </c>
      <c r="AB8094" s="33">
        <v>336</v>
      </c>
      <c r="AC8094" s="103">
        <v>12722</v>
      </c>
    </row>
    <row r="8095" spans="1:64" ht="13" customHeight="1" x14ac:dyDescent="0.2">
      <c r="A8095" s="33" t="s">
        <v>9242</v>
      </c>
      <c r="B8095" s="91">
        <v>31</v>
      </c>
      <c r="C8095" s="33" t="s">
        <v>13</v>
      </c>
      <c r="D8095" s="33" t="s">
        <v>78</v>
      </c>
      <c r="E8095" s="33" t="str">
        <f>HYPERLINK("http://www.news-graphic.com/image_5c8d94e0-b110-11e2-af2b-001a4bcf887a.html","http://www.news-graphic.com/image_5c8d94e0-b110-11e2-af2b-001a4bcf887a.html")</f>
        <v>http://www.news-graphic.com/image_5c8d94e0-b110-11e2-af2b-001a4bcf887a.html</v>
      </c>
      <c r="F8095" s="94">
        <v>41391</v>
      </c>
      <c r="G8095" s="33" t="s">
        <v>9243</v>
      </c>
      <c r="H8095" s="33" t="s">
        <v>7810</v>
      </c>
      <c r="I8095" s="33" t="s">
        <v>293</v>
      </c>
      <c r="J8095" s="62" t="s">
        <v>9244</v>
      </c>
      <c r="K8095" s="33" t="s">
        <v>6426</v>
      </c>
      <c r="L8095" s="33" t="s">
        <v>9245</v>
      </c>
      <c r="M8095" s="1" t="s">
        <v>48799</v>
      </c>
      <c r="N8095" s="33" t="s">
        <v>20</v>
      </c>
      <c r="O8095" s="33" t="s">
        <v>9246</v>
      </c>
      <c r="P8095" s="33" t="s">
        <v>22</v>
      </c>
      <c r="Q8095" s="33" t="s">
        <v>29986</v>
      </c>
      <c r="R8095" s="39" t="s">
        <v>9247</v>
      </c>
      <c r="S8095" s="33" t="s">
        <v>22</v>
      </c>
      <c r="T8095" s="33" t="s">
        <v>21</v>
      </c>
      <c r="U8095" s="33" t="s">
        <v>26689</v>
      </c>
      <c r="AA8095" s="33" t="s">
        <v>42844</v>
      </c>
      <c r="AB8095" s="33">
        <v>338</v>
      </c>
      <c r="AC8095" s="105">
        <v>19552</v>
      </c>
    </row>
    <row r="8096" spans="1:64" ht="13" customHeight="1" x14ac:dyDescent="0.2">
      <c r="A8096" s="1" t="s">
        <v>15335</v>
      </c>
      <c r="B8096" s="91">
        <v>33</v>
      </c>
      <c r="C8096" s="33" t="s">
        <v>102</v>
      </c>
      <c r="D8096" s="1" t="s">
        <v>23</v>
      </c>
      <c r="F8096" s="94">
        <v>41391</v>
      </c>
      <c r="G8096" s="33" t="s">
        <v>22230</v>
      </c>
      <c r="H8096" s="33" t="s">
        <v>142</v>
      </c>
      <c r="I8096" s="33" t="s">
        <v>38</v>
      </c>
      <c r="J8096" s="62" t="s">
        <v>15336</v>
      </c>
      <c r="K8096" s="33" t="s">
        <v>142</v>
      </c>
      <c r="L8096" s="33" t="s">
        <v>143</v>
      </c>
      <c r="M8096" s="1" t="s">
        <v>45908</v>
      </c>
      <c r="N8096" s="33" t="s">
        <v>20</v>
      </c>
      <c r="O8096" s="33" t="s">
        <v>15337</v>
      </c>
      <c r="P8096" s="33" t="s">
        <v>22</v>
      </c>
      <c r="Q8096" s="33" t="s">
        <v>29986</v>
      </c>
      <c r="R8096" s="39" t="s">
        <v>15338</v>
      </c>
      <c r="S8096" s="33" t="s">
        <v>509</v>
      </c>
      <c r="T8096" s="33" t="s">
        <v>21</v>
      </c>
      <c r="U8096" s="33" t="s">
        <v>26682</v>
      </c>
      <c r="AA8096" s="33" t="s">
        <v>42842</v>
      </c>
      <c r="AB8096" s="33">
        <v>339</v>
      </c>
      <c r="AC8096" s="103">
        <v>12709</v>
      </c>
    </row>
    <row r="8097" spans="1:64" ht="13" customHeight="1" x14ac:dyDescent="0.2">
      <c r="A8097" s="33" t="s">
        <v>15348</v>
      </c>
      <c r="B8097" s="91">
        <v>46</v>
      </c>
      <c r="C8097" s="33" t="s">
        <v>13</v>
      </c>
      <c r="D8097" s="33" t="s">
        <v>30</v>
      </c>
      <c r="E8097" s="33" t="s">
        <v>15349</v>
      </c>
      <c r="F8097" s="94">
        <v>41391</v>
      </c>
      <c r="G8097" s="33" t="s">
        <v>22229</v>
      </c>
      <c r="H8097" s="33" t="s">
        <v>828</v>
      </c>
      <c r="I8097" s="33" t="s">
        <v>406</v>
      </c>
      <c r="J8097" s="62" t="s">
        <v>15350</v>
      </c>
      <c r="K8097" s="33" t="s">
        <v>828</v>
      </c>
      <c r="L8097" s="33" t="s">
        <v>3532</v>
      </c>
      <c r="M8097" s="1" t="s">
        <v>46081</v>
      </c>
      <c r="N8097" s="33" t="s">
        <v>20</v>
      </c>
      <c r="O8097" s="33" t="s">
        <v>15351</v>
      </c>
      <c r="P8097" s="33" t="s">
        <v>22</v>
      </c>
      <c r="Q8097" s="33" t="s">
        <v>29986</v>
      </c>
      <c r="R8097" s="39" t="s">
        <v>15352</v>
      </c>
      <c r="S8097" s="33" t="s">
        <v>22</v>
      </c>
      <c r="T8097" s="33" t="s">
        <v>21</v>
      </c>
      <c r="U8097" s="33" t="s">
        <v>26682</v>
      </c>
      <c r="AA8097" s="33" t="s">
        <v>42842</v>
      </c>
      <c r="AB8097" s="33">
        <v>340</v>
      </c>
      <c r="AC8097" s="103">
        <v>12707</v>
      </c>
    </row>
    <row r="8098" spans="1:64" ht="13" customHeight="1" x14ac:dyDescent="0.2">
      <c r="A8098" s="33" t="s">
        <v>15340</v>
      </c>
      <c r="B8098" s="91">
        <v>47</v>
      </c>
      <c r="C8098" s="33" t="s">
        <v>13</v>
      </c>
      <c r="D8098" s="33" t="s">
        <v>30</v>
      </c>
      <c r="E8098" s="33" t="s">
        <v>15341</v>
      </c>
      <c r="F8098" s="94">
        <v>41391</v>
      </c>
      <c r="G8098" s="33" t="s">
        <v>15342</v>
      </c>
      <c r="H8098" s="33" t="s">
        <v>1740</v>
      </c>
      <c r="I8098" s="33" t="s">
        <v>915</v>
      </c>
      <c r="J8098" s="62" t="s">
        <v>15343</v>
      </c>
      <c r="K8098" s="33" t="s">
        <v>15344</v>
      </c>
      <c r="L8098" s="33" t="s">
        <v>15345</v>
      </c>
      <c r="M8098" s="1" t="s">
        <v>48800</v>
      </c>
      <c r="N8098" s="33" t="s">
        <v>20</v>
      </c>
      <c r="O8098" s="33" t="s">
        <v>15346</v>
      </c>
      <c r="P8098" s="33" t="s">
        <v>22</v>
      </c>
      <c r="Q8098" s="33" t="s">
        <v>29986</v>
      </c>
      <c r="R8098" s="39" t="s">
        <v>15347</v>
      </c>
      <c r="S8098" s="33" t="s">
        <v>93</v>
      </c>
      <c r="T8098" s="33" t="s">
        <v>21</v>
      </c>
      <c r="U8098" s="33" t="s">
        <v>26682</v>
      </c>
      <c r="AA8098" s="33" t="s">
        <v>42843</v>
      </c>
      <c r="AB8098" s="33">
        <v>341</v>
      </c>
      <c r="AC8098" s="103">
        <v>12706</v>
      </c>
    </row>
    <row r="8099" spans="1:64" ht="13" customHeight="1" x14ac:dyDescent="0.2">
      <c r="A8099" s="33" t="s">
        <v>15353</v>
      </c>
      <c r="B8099" s="91">
        <v>18</v>
      </c>
      <c r="C8099" s="33" t="s">
        <v>13</v>
      </c>
      <c r="D8099" s="33" t="s">
        <v>78</v>
      </c>
      <c r="E8099" s="33" t="s">
        <v>15354</v>
      </c>
      <c r="F8099" s="94">
        <v>41390</v>
      </c>
      <c r="G8099" s="33" t="s">
        <v>15355</v>
      </c>
      <c r="H8099" s="33" t="s">
        <v>15356</v>
      </c>
      <c r="I8099" s="33" t="s">
        <v>66</v>
      </c>
      <c r="J8099" s="62" t="s">
        <v>15357</v>
      </c>
      <c r="K8099" s="33" t="s">
        <v>512</v>
      </c>
      <c r="L8099" s="33" t="s">
        <v>672</v>
      </c>
      <c r="M8099" s="1" t="s">
        <v>45992</v>
      </c>
      <c r="N8099" s="33" t="s">
        <v>20</v>
      </c>
      <c r="O8099" s="33" t="s">
        <v>15358</v>
      </c>
      <c r="P8099" s="33" t="s">
        <v>22</v>
      </c>
      <c r="Q8099" s="33" t="s">
        <v>29986</v>
      </c>
      <c r="R8099" s="39" t="s">
        <v>15359</v>
      </c>
      <c r="S8099" s="33" t="s">
        <v>93</v>
      </c>
      <c r="T8099" s="33" t="s">
        <v>21</v>
      </c>
      <c r="U8099" s="33" t="s">
        <v>26689</v>
      </c>
      <c r="AA8099" s="33" t="s">
        <v>42844</v>
      </c>
      <c r="AB8099" s="33">
        <v>332</v>
      </c>
      <c r="AC8099" s="103">
        <v>12699</v>
      </c>
    </row>
    <row r="8100" spans="1:64" ht="13" customHeight="1" x14ac:dyDescent="0.2">
      <c r="A8100" s="33" t="s">
        <v>15360</v>
      </c>
      <c r="B8100" s="33">
        <v>24</v>
      </c>
      <c r="C8100" s="33" t="s">
        <v>13</v>
      </c>
      <c r="D8100" s="33" t="s">
        <v>78</v>
      </c>
      <c r="F8100" s="94">
        <v>41390</v>
      </c>
      <c r="G8100" s="33" t="s">
        <v>15361</v>
      </c>
      <c r="H8100" s="33" t="s">
        <v>6302</v>
      </c>
      <c r="I8100" s="33" t="s">
        <v>38</v>
      </c>
      <c r="J8100" s="62" t="s">
        <v>3032</v>
      </c>
      <c r="K8100" s="33" t="s">
        <v>91</v>
      </c>
      <c r="L8100" s="33" t="s">
        <v>383</v>
      </c>
      <c r="M8100" s="1" t="s">
        <v>45973</v>
      </c>
      <c r="N8100" s="33" t="s">
        <v>20</v>
      </c>
      <c r="O8100" s="33" t="s">
        <v>15362</v>
      </c>
      <c r="P8100" s="33" t="s">
        <v>947</v>
      </c>
      <c r="Q8100" s="33" t="s">
        <v>29986</v>
      </c>
      <c r="R8100" s="39" t="s">
        <v>15363</v>
      </c>
      <c r="S8100" s="33" t="s">
        <v>22</v>
      </c>
      <c r="T8100" s="33" t="s">
        <v>350</v>
      </c>
      <c r="U8100" s="33" t="s">
        <v>42859</v>
      </c>
      <c r="AA8100" s="33" t="s">
        <v>42842</v>
      </c>
      <c r="AB8100" s="33">
        <v>333</v>
      </c>
      <c r="AC8100" s="103">
        <v>12700</v>
      </c>
    </row>
    <row r="8101" spans="1:64" ht="13" customHeight="1" x14ac:dyDescent="0.2">
      <c r="A8101" s="33" t="s">
        <v>15364</v>
      </c>
      <c r="B8101" s="91">
        <v>18</v>
      </c>
      <c r="C8101" s="33" t="s">
        <v>13</v>
      </c>
      <c r="D8101" s="33" t="s">
        <v>78</v>
      </c>
      <c r="E8101" s="33" t="s">
        <v>15365</v>
      </c>
      <c r="F8101" s="94">
        <v>41389</v>
      </c>
      <c r="G8101" s="33" t="s">
        <v>15366</v>
      </c>
      <c r="H8101" s="33" t="s">
        <v>8846</v>
      </c>
      <c r="I8101" s="33" t="s">
        <v>915</v>
      </c>
      <c r="J8101" s="62" t="s">
        <v>10233</v>
      </c>
      <c r="K8101" s="33" t="s">
        <v>2302</v>
      </c>
      <c r="L8101" s="33" t="s">
        <v>8848</v>
      </c>
      <c r="M8101" s="1" t="s">
        <v>46054</v>
      </c>
      <c r="N8101" s="33" t="s">
        <v>20</v>
      </c>
      <c r="O8101" s="33" t="s">
        <v>15367</v>
      </c>
      <c r="P8101" s="33" t="s">
        <v>22</v>
      </c>
      <c r="Q8101" s="33" t="s">
        <v>29986</v>
      </c>
      <c r="R8101" s="39" t="s">
        <v>15368</v>
      </c>
      <c r="S8101" s="33" t="s">
        <v>93</v>
      </c>
      <c r="T8101" s="33" t="s">
        <v>21</v>
      </c>
      <c r="U8101" s="33" t="s">
        <v>26689</v>
      </c>
      <c r="AA8101" s="33" t="s">
        <v>42842</v>
      </c>
      <c r="AB8101" s="33">
        <v>329</v>
      </c>
      <c r="AC8101" s="103">
        <v>12697</v>
      </c>
    </row>
    <row r="8102" spans="1:64" ht="13" customHeight="1" x14ac:dyDescent="0.2">
      <c r="A8102" s="33" t="s">
        <v>15369</v>
      </c>
      <c r="B8102" s="91">
        <v>45</v>
      </c>
      <c r="C8102" s="33" t="s">
        <v>13</v>
      </c>
      <c r="D8102" s="33" t="s">
        <v>41</v>
      </c>
      <c r="F8102" s="94">
        <v>41389</v>
      </c>
      <c r="G8102" s="33" t="s">
        <v>22231</v>
      </c>
      <c r="H8102" s="33" t="s">
        <v>7199</v>
      </c>
      <c r="I8102" s="33" t="s">
        <v>38</v>
      </c>
      <c r="J8102" s="62" t="s">
        <v>7200</v>
      </c>
      <c r="K8102" s="33" t="s">
        <v>91</v>
      </c>
      <c r="L8102" s="33" t="s">
        <v>15370</v>
      </c>
      <c r="M8102" s="1" t="s">
        <v>47428</v>
      </c>
      <c r="N8102" s="33" t="s">
        <v>20</v>
      </c>
      <c r="O8102" s="33" t="s">
        <v>36776</v>
      </c>
      <c r="P8102" s="33" t="s">
        <v>22</v>
      </c>
      <c r="Q8102" s="33" t="s">
        <v>29986</v>
      </c>
      <c r="R8102" s="39" t="s">
        <v>15371</v>
      </c>
      <c r="S8102" s="33" t="s">
        <v>509</v>
      </c>
      <c r="T8102" s="33" t="s">
        <v>21</v>
      </c>
      <c r="U8102" s="33" t="s">
        <v>42853</v>
      </c>
      <c r="AA8102" s="33" t="s">
        <v>42842</v>
      </c>
      <c r="AB8102" s="33">
        <v>330</v>
      </c>
      <c r="AC8102" s="103">
        <v>12696</v>
      </c>
    </row>
    <row r="8103" spans="1:64" ht="13" customHeight="1" x14ac:dyDescent="0.2">
      <c r="A8103" s="60" t="s">
        <v>42797</v>
      </c>
      <c r="B8103" s="87">
        <v>36</v>
      </c>
      <c r="C8103" s="10" t="s">
        <v>13</v>
      </c>
      <c r="D8103" s="10" t="s">
        <v>30</v>
      </c>
      <c r="E8103" s="59" t="s">
        <v>42798</v>
      </c>
      <c r="F8103" s="94">
        <v>41389</v>
      </c>
      <c r="G8103" s="10" t="s">
        <v>42799</v>
      </c>
      <c r="H8103" s="10" t="s">
        <v>2400</v>
      </c>
      <c r="I8103" s="10" t="s">
        <v>38</v>
      </c>
      <c r="J8103" s="62">
        <v>92841</v>
      </c>
      <c r="K8103" s="10" t="s">
        <v>995</v>
      </c>
      <c r="L8103" s="10" t="s">
        <v>5794</v>
      </c>
      <c r="M8103" s="1" t="s">
        <v>46218</v>
      </c>
      <c r="N8103" s="64" t="s">
        <v>20</v>
      </c>
      <c r="O8103" s="10" t="s">
        <v>42800</v>
      </c>
      <c r="P8103" s="10" t="s">
        <v>504</v>
      </c>
      <c r="Q8103" s="10" t="s">
        <v>29986</v>
      </c>
      <c r="R8103" s="59" t="s">
        <v>42801</v>
      </c>
      <c r="S8103" s="10" t="s">
        <v>22</v>
      </c>
      <c r="T8103" s="10" t="s">
        <v>350</v>
      </c>
      <c r="U8103" s="10" t="s">
        <v>26775</v>
      </c>
      <c r="V8103" s="10"/>
      <c r="W8103" s="10"/>
      <c r="X8103" s="63"/>
      <c r="Y8103" s="77"/>
      <c r="Z8103" s="51"/>
      <c r="AA8103" s="51" t="s">
        <v>42844</v>
      </c>
      <c r="AB8103" s="33">
        <v>331</v>
      </c>
      <c r="AC8103" s="103">
        <v>12695</v>
      </c>
      <c r="AG8103" s="51"/>
      <c r="AK8103" s="51"/>
      <c r="AL8103" s="51"/>
      <c r="AM8103" s="51"/>
      <c r="AN8103" s="51"/>
      <c r="AO8103" s="51"/>
      <c r="AP8103" s="51"/>
      <c r="AQ8103" s="51"/>
      <c r="AR8103" s="51"/>
      <c r="AS8103" s="51"/>
      <c r="AT8103" s="51"/>
      <c r="AU8103" s="51"/>
      <c r="AV8103" s="51"/>
      <c r="AW8103" s="51"/>
      <c r="AX8103" s="51"/>
      <c r="AY8103" s="51"/>
      <c r="AZ8103" s="51"/>
      <c r="BA8103" s="51"/>
      <c r="BB8103" s="51"/>
      <c r="BC8103" s="51"/>
      <c r="BD8103" s="51"/>
      <c r="BE8103" s="51"/>
      <c r="BF8103" s="51"/>
      <c r="BG8103" s="51"/>
      <c r="BH8103" s="51"/>
      <c r="BI8103" s="51"/>
      <c r="BJ8103" s="51"/>
      <c r="BK8103" s="51"/>
      <c r="BL8103" s="51"/>
    </row>
    <row r="8104" spans="1:64" ht="13" customHeight="1" x14ac:dyDescent="0.2">
      <c r="A8104" s="33" t="s">
        <v>15372</v>
      </c>
      <c r="B8104" s="91">
        <v>24</v>
      </c>
      <c r="C8104" s="33" t="s">
        <v>13</v>
      </c>
      <c r="D8104" s="33" t="s">
        <v>78</v>
      </c>
      <c r="E8104" s="33" t="s">
        <v>15373</v>
      </c>
      <c r="F8104" s="94">
        <v>41388</v>
      </c>
      <c r="G8104" s="33" t="s">
        <v>22233</v>
      </c>
      <c r="H8104" s="33" t="s">
        <v>828</v>
      </c>
      <c r="I8104" s="33" t="s">
        <v>406</v>
      </c>
      <c r="J8104" s="62" t="s">
        <v>10742</v>
      </c>
      <c r="K8104" s="33" t="s">
        <v>828</v>
      </c>
      <c r="L8104" s="33" t="s">
        <v>3532</v>
      </c>
      <c r="M8104" s="1" t="s">
        <v>46081</v>
      </c>
      <c r="N8104" s="33" t="s">
        <v>20</v>
      </c>
      <c r="O8104" s="33" t="s">
        <v>15374</v>
      </c>
      <c r="P8104" s="33" t="s">
        <v>22</v>
      </c>
      <c r="Q8104" s="33" t="s">
        <v>29986</v>
      </c>
      <c r="R8104" s="39" t="s">
        <v>15375</v>
      </c>
      <c r="S8104" s="33" t="s">
        <v>509</v>
      </c>
      <c r="T8104" s="33" t="s">
        <v>21</v>
      </c>
      <c r="U8104" s="33" t="s">
        <v>26682</v>
      </c>
      <c r="AA8104" s="33" t="s">
        <v>42842</v>
      </c>
      <c r="AB8104" s="33">
        <v>328</v>
      </c>
      <c r="AC8104" s="103">
        <v>12692</v>
      </c>
    </row>
    <row r="8105" spans="1:64" ht="13" customHeight="1" x14ac:dyDescent="0.2">
      <c r="A8105" s="33" t="s">
        <v>15376</v>
      </c>
      <c r="B8105" s="91">
        <v>25</v>
      </c>
      <c r="C8105" s="33" t="s">
        <v>13</v>
      </c>
      <c r="D8105" s="33" t="s">
        <v>78</v>
      </c>
      <c r="E8105" s="33" t="s">
        <v>15377</v>
      </c>
      <c r="F8105" s="94">
        <v>41388</v>
      </c>
      <c r="G8105" s="33" t="s">
        <v>15378</v>
      </c>
      <c r="H8105" s="33" t="s">
        <v>658</v>
      </c>
      <c r="I8105" s="33" t="s">
        <v>399</v>
      </c>
      <c r="J8105" s="62" t="s">
        <v>15379</v>
      </c>
      <c r="K8105" s="33" t="s">
        <v>658</v>
      </c>
      <c r="L8105" s="33" t="s">
        <v>4149</v>
      </c>
      <c r="M8105" s="1" t="s">
        <v>46104</v>
      </c>
      <c r="N8105" s="33" t="s">
        <v>20</v>
      </c>
      <c r="O8105" s="33" t="s">
        <v>15380</v>
      </c>
      <c r="P8105" s="33" t="s">
        <v>22</v>
      </c>
      <c r="Q8105" s="33" t="s">
        <v>29986</v>
      </c>
      <c r="R8105" s="39" t="s">
        <v>15381</v>
      </c>
      <c r="S8105" s="33" t="s">
        <v>93</v>
      </c>
      <c r="T8105" s="33" t="s">
        <v>21</v>
      </c>
      <c r="U8105" s="33" t="s">
        <v>26689</v>
      </c>
      <c r="AA8105" s="33" t="s">
        <v>42842</v>
      </c>
      <c r="AB8105" s="33">
        <v>326</v>
      </c>
      <c r="AC8105" s="103">
        <v>12693</v>
      </c>
    </row>
    <row r="8106" spans="1:64" ht="13" customHeight="1" x14ac:dyDescent="0.2">
      <c r="A8106" s="1" t="s">
        <v>15382</v>
      </c>
      <c r="B8106" s="91">
        <v>29</v>
      </c>
      <c r="C8106" s="33" t="s">
        <v>13</v>
      </c>
      <c r="D8106" s="1" t="s">
        <v>23</v>
      </c>
      <c r="F8106" s="94">
        <v>41388</v>
      </c>
      <c r="G8106" s="33" t="s">
        <v>22232</v>
      </c>
      <c r="H8106" s="33" t="s">
        <v>867</v>
      </c>
      <c r="I8106" s="33" t="s">
        <v>66</v>
      </c>
      <c r="J8106" s="62" t="s">
        <v>6152</v>
      </c>
      <c r="K8106" s="33" t="s">
        <v>67</v>
      </c>
      <c r="L8106" s="33" t="s">
        <v>868</v>
      </c>
      <c r="M8106" s="1" t="s">
        <v>46465</v>
      </c>
      <c r="N8106" s="33" t="s">
        <v>20</v>
      </c>
      <c r="O8106" s="33" t="s">
        <v>15383</v>
      </c>
      <c r="P8106" s="33" t="s">
        <v>504</v>
      </c>
      <c r="Q8106" s="33" t="s">
        <v>29986</v>
      </c>
      <c r="R8106" s="39" t="s">
        <v>15384</v>
      </c>
      <c r="S8106" s="33" t="s">
        <v>93</v>
      </c>
      <c r="T8106" s="33" t="s">
        <v>21</v>
      </c>
      <c r="U8106" s="33" t="s">
        <v>26689</v>
      </c>
      <c r="AA8106" s="33" t="s">
        <v>42844</v>
      </c>
      <c r="AB8106" s="33">
        <v>327</v>
      </c>
      <c r="AC8106" s="103">
        <v>12694</v>
      </c>
    </row>
    <row r="8107" spans="1:64" ht="13" customHeight="1" x14ac:dyDescent="0.2">
      <c r="A8107" s="33" t="s">
        <v>15389</v>
      </c>
      <c r="B8107" s="91">
        <v>33</v>
      </c>
      <c r="C8107" s="33" t="s">
        <v>13</v>
      </c>
      <c r="D8107" s="33" t="s">
        <v>41</v>
      </c>
      <c r="E8107" s="33" t="s">
        <v>15390</v>
      </c>
      <c r="F8107" s="94">
        <v>41387</v>
      </c>
      <c r="G8107" s="33" t="s">
        <v>22235</v>
      </c>
      <c r="H8107" s="33" t="s">
        <v>515</v>
      </c>
      <c r="I8107" s="33" t="s">
        <v>111</v>
      </c>
      <c r="J8107" s="62" t="s">
        <v>10418</v>
      </c>
      <c r="K8107" s="33" t="s">
        <v>516</v>
      </c>
      <c r="L8107" s="33" t="s">
        <v>517</v>
      </c>
      <c r="M8107" s="1" t="s">
        <v>46078</v>
      </c>
      <c r="N8107" s="33" t="s">
        <v>20</v>
      </c>
      <c r="O8107" s="33" t="s">
        <v>15391</v>
      </c>
      <c r="P8107" s="33" t="s">
        <v>22</v>
      </c>
      <c r="Q8107" s="33" t="s">
        <v>29986</v>
      </c>
      <c r="R8107" s="39" t="s">
        <v>15392</v>
      </c>
      <c r="S8107" s="33" t="s">
        <v>93</v>
      </c>
      <c r="T8107" s="33" t="s">
        <v>21</v>
      </c>
      <c r="U8107" s="33" t="s">
        <v>26689</v>
      </c>
      <c r="AA8107" s="33" t="s">
        <v>42842</v>
      </c>
      <c r="AB8107" s="33">
        <v>322</v>
      </c>
      <c r="AC8107" s="103">
        <v>12687</v>
      </c>
    </row>
    <row r="8108" spans="1:64" ht="13" customHeight="1" x14ac:dyDescent="0.2">
      <c r="A8108" s="33" t="s">
        <v>15396</v>
      </c>
      <c r="B8108" s="91">
        <v>43</v>
      </c>
      <c r="C8108" s="33" t="s">
        <v>13</v>
      </c>
      <c r="D8108" s="33" t="s">
        <v>30</v>
      </c>
      <c r="E8108" s="33" t="s">
        <v>15397</v>
      </c>
      <c r="F8108" s="94">
        <v>41387</v>
      </c>
      <c r="G8108" s="33" t="s">
        <v>15398</v>
      </c>
      <c r="H8108" s="33" t="s">
        <v>5663</v>
      </c>
      <c r="I8108" s="33" t="s">
        <v>37</v>
      </c>
      <c r="J8108" s="62" t="s">
        <v>15399</v>
      </c>
      <c r="K8108" s="33" t="s">
        <v>6426</v>
      </c>
      <c r="L8108" s="33" t="s">
        <v>15400</v>
      </c>
      <c r="M8108" s="1" t="s">
        <v>48801</v>
      </c>
      <c r="N8108" s="33" t="s">
        <v>20</v>
      </c>
      <c r="O8108" s="33" t="s">
        <v>15401</v>
      </c>
      <c r="P8108" s="33" t="s">
        <v>22</v>
      </c>
      <c r="Q8108" s="33" t="s">
        <v>29986</v>
      </c>
      <c r="R8108" s="39" t="s">
        <v>15402</v>
      </c>
      <c r="S8108" s="33" t="s">
        <v>22</v>
      </c>
      <c r="T8108" s="33" t="s">
        <v>21</v>
      </c>
      <c r="U8108" s="33" t="s">
        <v>26689</v>
      </c>
      <c r="AA8108" s="33" t="s">
        <v>42844</v>
      </c>
      <c r="AB8108" s="33">
        <v>324</v>
      </c>
      <c r="AC8108" s="103">
        <v>12688</v>
      </c>
    </row>
    <row r="8109" spans="1:64" ht="13" customHeight="1" x14ac:dyDescent="0.2">
      <c r="A8109" s="33" t="s">
        <v>15393</v>
      </c>
      <c r="B8109" s="91">
        <v>54</v>
      </c>
      <c r="C8109" s="33" t="s">
        <v>13</v>
      </c>
      <c r="D8109" s="33" t="s">
        <v>30</v>
      </c>
      <c r="E8109" s="33" t="s">
        <v>15394</v>
      </c>
      <c r="F8109" s="94">
        <v>41387</v>
      </c>
      <c r="G8109" s="33" t="s">
        <v>22234</v>
      </c>
      <c r="H8109" s="33" t="s">
        <v>1224</v>
      </c>
      <c r="I8109" s="33" t="s">
        <v>66</v>
      </c>
      <c r="J8109" s="62" t="s">
        <v>7598</v>
      </c>
      <c r="K8109" s="33" t="s">
        <v>1225</v>
      </c>
      <c r="L8109" s="33" t="s">
        <v>1226</v>
      </c>
      <c r="M8109" s="1" t="s">
        <v>46070</v>
      </c>
      <c r="N8109" s="33" t="s">
        <v>20</v>
      </c>
      <c r="O8109" s="33" t="s">
        <v>36777</v>
      </c>
      <c r="P8109" s="33" t="s">
        <v>22</v>
      </c>
      <c r="Q8109" s="33" t="s">
        <v>29986</v>
      </c>
      <c r="R8109" s="39" t="s">
        <v>15395</v>
      </c>
      <c r="S8109" s="33" t="s">
        <v>509</v>
      </c>
      <c r="T8109" s="33" t="s">
        <v>21</v>
      </c>
      <c r="U8109" s="33" t="s">
        <v>26689</v>
      </c>
      <c r="AA8109" s="33" t="s">
        <v>42842</v>
      </c>
      <c r="AB8109" s="33">
        <v>323</v>
      </c>
      <c r="AC8109" s="103">
        <v>12689</v>
      </c>
    </row>
    <row r="8110" spans="1:64" ht="13" customHeight="1" x14ac:dyDescent="0.2">
      <c r="A8110" s="33" t="s">
        <v>15385</v>
      </c>
      <c r="B8110" s="91">
        <v>28</v>
      </c>
      <c r="C8110" s="33" t="s">
        <v>13</v>
      </c>
      <c r="D8110" s="33" t="s">
        <v>78</v>
      </c>
      <c r="F8110" s="94">
        <v>41387</v>
      </c>
      <c r="G8110" s="33" t="s">
        <v>15386</v>
      </c>
      <c r="H8110" s="33" t="s">
        <v>1113</v>
      </c>
      <c r="I8110" s="33" t="s">
        <v>297</v>
      </c>
      <c r="J8110" s="62" t="s">
        <v>3394</v>
      </c>
      <c r="K8110" s="33" t="s">
        <v>1114</v>
      </c>
      <c r="L8110" s="33" t="s">
        <v>1115</v>
      </c>
      <c r="M8110" s="1" t="s">
        <v>46341</v>
      </c>
      <c r="N8110" s="33" t="s">
        <v>20</v>
      </c>
      <c r="O8110" s="33" t="s">
        <v>15387</v>
      </c>
      <c r="P8110" s="33" t="s">
        <v>22</v>
      </c>
      <c r="Q8110" s="33" t="s">
        <v>29986</v>
      </c>
      <c r="R8110" s="39" t="s">
        <v>15388</v>
      </c>
      <c r="S8110" s="33" t="s">
        <v>93</v>
      </c>
      <c r="T8110" s="33" t="s">
        <v>350</v>
      </c>
      <c r="U8110" s="33" t="s">
        <v>42859</v>
      </c>
      <c r="AA8110" s="33" t="s">
        <v>42842</v>
      </c>
      <c r="AB8110" s="33">
        <v>325</v>
      </c>
      <c r="AC8110" s="103">
        <v>12690</v>
      </c>
    </row>
    <row r="8111" spans="1:64" ht="13" customHeight="1" x14ac:dyDescent="0.2">
      <c r="A8111" s="33" t="s">
        <v>15432</v>
      </c>
      <c r="B8111" s="91">
        <v>19</v>
      </c>
      <c r="C8111" s="33" t="s">
        <v>13</v>
      </c>
      <c r="D8111" s="33" t="s">
        <v>30</v>
      </c>
      <c r="E8111" s="33" t="s">
        <v>15433</v>
      </c>
      <c r="F8111" s="94">
        <v>41386</v>
      </c>
      <c r="G8111" s="33" t="s">
        <v>22238</v>
      </c>
      <c r="H8111" s="33" t="s">
        <v>15434</v>
      </c>
      <c r="I8111" s="33" t="s">
        <v>74</v>
      </c>
      <c r="J8111" s="62" t="s">
        <v>15435</v>
      </c>
      <c r="K8111" s="33" t="s">
        <v>1306</v>
      </c>
      <c r="L8111" s="33" t="s">
        <v>15436</v>
      </c>
      <c r="M8111" s="1" t="s">
        <v>48803</v>
      </c>
      <c r="N8111" s="33" t="s">
        <v>20</v>
      </c>
      <c r="O8111" s="33" t="s">
        <v>15437</v>
      </c>
      <c r="P8111" s="33" t="s">
        <v>504</v>
      </c>
      <c r="Q8111" s="33" t="s">
        <v>29986</v>
      </c>
      <c r="R8111" s="39" t="s">
        <v>15438</v>
      </c>
      <c r="S8111" s="33" t="s">
        <v>22</v>
      </c>
      <c r="T8111" s="33" t="s">
        <v>21</v>
      </c>
      <c r="U8111" s="33" t="s">
        <v>26682</v>
      </c>
      <c r="AA8111" s="33" t="s">
        <v>42844</v>
      </c>
      <c r="AB8111" s="33">
        <v>320</v>
      </c>
      <c r="AC8111" s="103">
        <v>12684</v>
      </c>
    </row>
    <row r="8112" spans="1:64" ht="13" customHeight="1" x14ac:dyDescent="0.2">
      <c r="A8112" s="1" t="s">
        <v>15413</v>
      </c>
      <c r="B8112" s="91">
        <v>22</v>
      </c>
      <c r="C8112" s="33" t="s">
        <v>13</v>
      </c>
      <c r="D8112" s="1" t="s">
        <v>23</v>
      </c>
      <c r="F8112" s="94">
        <v>41386</v>
      </c>
      <c r="G8112" s="33" t="s">
        <v>22237</v>
      </c>
      <c r="H8112" s="33" t="s">
        <v>15414</v>
      </c>
      <c r="I8112" s="33" t="s">
        <v>37</v>
      </c>
      <c r="J8112" s="62" t="s">
        <v>15415</v>
      </c>
      <c r="K8112" s="33" t="s">
        <v>81</v>
      </c>
      <c r="L8112" s="33" t="s">
        <v>15416</v>
      </c>
      <c r="M8112" s="1" t="s">
        <v>48802</v>
      </c>
      <c r="N8112" s="33" t="s">
        <v>20</v>
      </c>
      <c r="O8112" s="33" t="s">
        <v>15417</v>
      </c>
      <c r="P8112" s="33" t="s">
        <v>22</v>
      </c>
      <c r="Q8112" s="33" t="s">
        <v>29986</v>
      </c>
      <c r="R8112" s="39" t="s">
        <v>15418</v>
      </c>
      <c r="S8112" s="33" t="s">
        <v>93</v>
      </c>
      <c r="T8112" s="33" t="s">
        <v>21</v>
      </c>
      <c r="U8112" s="33" t="s">
        <v>26689</v>
      </c>
      <c r="AA8112" s="33" t="s">
        <v>42844</v>
      </c>
      <c r="AB8112" s="33">
        <v>318</v>
      </c>
      <c r="AC8112" s="103">
        <v>12683</v>
      </c>
    </row>
    <row r="8113" spans="1:29" ht="13" customHeight="1" x14ac:dyDescent="0.2">
      <c r="A8113" s="33" t="s">
        <v>15403</v>
      </c>
      <c r="B8113" s="91">
        <v>23</v>
      </c>
      <c r="C8113" s="33" t="s">
        <v>13</v>
      </c>
      <c r="D8113" s="33" t="s">
        <v>78</v>
      </c>
      <c r="F8113" s="94">
        <v>41386</v>
      </c>
      <c r="G8113" s="33" t="s">
        <v>22236</v>
      </c>
      <c r="H8113" s="33" t="s">
        <v>1483</v>
      </c>
      <c r="I8113" s="33" t="s">
        <v>45</v>
      </c>
      <c r="J8113" s="62" t="s">
        <v>4309</v>
      </c>
      <c r="K8113" s="33" t="s">
        <v>4310</v>
      </c>
      <c r="L8113" s="33" t="s">
        <v>2544</v>
      </c>
      <c r="M8113" s="1" t="s">
        <v>46137</v>
      </c>
      <c r="N8113" s="33" t="s">
        <v>20</v>
      </c>
      <c r="O8113" s="33" t="s">
        <v>15404</v>
      </c>
      <c r="P8113" s="33" t="s">
        <v>22</v>
      </c>
      <c r="Q8113" s="33" t="s">
        <v>29986</v>
      </c>
      <c r="R8113" s="39" t="s">
        <v>15405</v>
      </c>
      <c r="S8113" s="33" t="s">
        <v>93</v>
      </c>
      <c r="T8113" s="33" t="s">
        <v>21</v>
      </c>
      <c r="U8113" s="33" t="s">
        <v>26689</v>
      </c>
      <c r="AA8113" s="33" t="s">
        <v>42842</v>
      </c>
      <c r="AB8113" s="33">
        <v>316</v>
      </c>
      <c r="AC8113" s="103">
        <v>12682</v>
      </c>
    </row>
    <row r="8114" spans="1:29" ht="13" customHeight="1" x14ac:dyDescent="0.2">
      <c r="A8114" s="1" t="s">
        <v>15419</v>
      </c>
      <c r="B8114" s="91">
        <v>24</v>
      </c>
      <c r="C8114" s="33" t="s">
        <v>13</v>
      </c>
      <c r="D8114" s="1" t="s">
        <v>23</v>
      </c>
      <c r="F8114" s="94">
        <v>41386</v>
      </c>
      <c r="G8114" s="33" t="s">
        <v>15420</v>
      </c>
      <c r="H8114" s="33" t="s">
        <v>15421</v>
      </c>
      <c r="I8114" s="33" t="s">
        <v>159</v>
      </c>
      <c r="J8114" s="62" t="s">
        <v>15422</v>
      </c>
      <c r="K8114" s="33" t="s">
        <v>1236</v>
      </c>
      <c r="L8114" s="33" t="s">
        <v>8254</v>
      </c>
      <c r="M8114" s="1" t="s">
        <v>46829</v>
      </c>
      <c r="N8114" s="33" t="s">
        <v>20</v>
      </c>
      <c r="O8114" s="33" t="s">
        <v>15423</v>
      </c>
      <c r="P8114" s="33" t="s">
        <v>22</v>
      </c>
      <c r="Q8114" s="33" t="s">
        <v>29986</v>
      </c>
      <c r="R8114" s="39" t="s">
        <v>15424</v>
      </c>
      <c r="S8114" s="33" t="s">
        <v>93</v>
      </c>
      <c r="T8114" s="33" t="s">
        <v>21</v>
      </c>
      <c r="U8114" s="33" t="s">
        <v>29323</v>
      </c>
      <c r="AA8114" s="33" t="s">
        <v>42844</v>
      </c>
      <c r="AB8114" s="33">
        <v>321</v>
      </c>
      <c r="AC8114" s="103">
        <v>12685</v>
      </c>
    </row>
    <row r="8115" spans="1:29" ht="13" customHeight="1" x14ac:dyDescent="0.2">
      <c r="A8115" s="33" t="s">
        <v>15425</v>
      </c>
      <c r="B8115" s="33">
        <v>57</v>
      </c>
      <c r="C8115" s="33" t="s">
        <v>13</v>
      </c>
      <c r="D8115" s="33" t="s">
        <v>30</v>
      </c>
      <c r="E8115" s="33" t="s">
        <v>15426</v>
      </c>
      <c r="F8115" s="94">
        <v>41386</v>
      </c>
      <c r="G8115" s="33" t="s">
        <v>15427</v>
      </c>
      <c r="H8115" s="33" t="s">
        <v>15428</v>
      </c>
      <c r="I8115" s="33" t="s">
        <v>55</v>
      </c>
      <c r="J8115" s="62" t="s">
        <v>15429</v>
      </c>
      <c r="K8115" s="33" t="s">
        <v>1650</v>
      </c>
      <c r="L8115" s="33" t="s">
        <v>3439</v>
      </c>
      <c r="M8115" s="1" t="s">
        <v>46008</v>
      </c>
      <c r="N8115" s="33" t="s">
        <v>20</v>
      </c>
      <c r="O8115" s="33" t="s">
        <v>15430</v>
      </c>
      <c r="P8115" s="33" t="s">
        <v>947</v>
      </c>
      <c r="Q8115" s="33" t="s">
        <v>29986</v>
      </c>
      <c r="R8115" s="39" t="s">
        <v>15431</v>
      </c>
      <c r="S8115" s="33" t="s">
        <v>93</v>
      </c>
      <c r="T8115" s="33" t="s">
        <v>21</v>
      </c>
      <c r="U8115" s="33" t="s">
        <v>26689</v>
      </c>
      <c r="AA8115" s="33" t="s">
        <v>42844</v>
      </c>
      <c r="AB8115" s="33">
        <v>319</v>
      </c>
      <c r="AC8115" s="103">
        <v>12686</v>
      </c>
    </row>
    <row r="8116" spans="1:29" ht="13" customHeight="1" x14ac:dyDescent="0.2">
      <c r="A8116" s="1" t="s">
        <v>15406</v>
      </c>
      <c r="B8116" s="33" t="s">
        <v>22</v>
      </c>
      <c r="C8116" s="33" t="s">
        <v>13</v>
      </c>
      <c r="D8116" s="1" t="s">
        <v>23</v>
      </c>
      <c r="F8116" s="94">
        <v>41386</v>
      </c>
      <c r="G8116" s="33" t="s">
        <v>15407</v>
      </c>
      <c r="H8116" s="33" t="s">
        <v>15408</v>
      </c>
      <c r="I8116" s="33" t="s">
        <v>55</v>
      </c>
      <c r="J8116" s="62" t="s">
        <v>15409</v>
      </c>
      <c r="K8116" s="33" t="s">
        <v>8279</v>
      </c>
      <c r="L8116" s="33" t="s">
        <v>15410</v>
      </c>
      <c r="M8116" s="1" t="s">
        <v>47144</v>
      </c>
      <c r="N8116" s="33" t="s">
        <v>20</v>
      </c>
      <c r="O8116" s="33" t="s">
        <v>15411</v>
      </c>
      <c r="P8116" s="33" t="s">
        <v>22</v>
      </c>
      <c r="Q8116" s="33" t="s">
        <v>29986</v>
      </c>
      <c r="R8116" s="39" t="s">
        <v>15412</v>
      </c>
      <c r="S8116" s="33" t="s">
        <v>509</v>
      </c>
      <c r="T8116" s="33" t="s">
        <v>21</v>
      </c>
      <c r="U8116" s="33" t="s">
        <v>26689</v>
      </c>
      <c r="AA8116" s="33" t="s">
        <v>42844</v>
      </c>
      <c r="AB8116" s="33">
        <v>317</v>
      </c>
      <c r="AC8116" s="103">
        <v>12681</v>
      </c>
    </row>
    <row r="8117" spans="1:29" ht="13" customHeight="1" x14ac:dyDescent="0.2">
      <c r="A8117" s="33" t="s">
        <v>15439</v>
      </c>
      <c r="B8117" s="33">
        <v>51</v>
      </c>
      <c r="C8117" s="33" t="s">
        <v>13</v>
      </c>
      <c r="D8117" s="33" t="s">
        <v>78</v>
      </c>
      <c r="E8117" s="33" t="s">
        <v>15440</v>
      </c>
      <c r="F8117" s="94">
        <v>41385</v>
      </c>
      <c r="G8117" s="33" t="s">
        <v>15441</v>
      </c>
      <c r="H8117" s="33" t="s">
        <v>265</v>
      </c>
      <c r="I8117" s="33" t="s">
        <v>66</v>
      </c>
      <c r="J8117" s="62" t="s">
        <v>9703</v>
      </c>
      <c r="K8117" s="33" t="s">
        <v>265</v>
      </c>
      <c r="L8117" s="33" t="s">
        <v>266</v>
      </c>
      <c r="M8117" s="1" t="s">
        <v>46483</v>
      </c>
      <c r="N8117" s="33" t="s">
        <v>350</v>
      </c>
      <c r="O8117" s="33" t="s">
        <v>42370</v>
      </c>
      <c r="P8117" s="33" t="s">
        <v>27679</v>
      </c>
      <c r="Q8117" s="33" t="s">
        <v>18502</v>
      </c>
      <c r="R8117" s="39" t="s">
        <v>15442</v>
      </c>
      <c r="S8117" s="33" t="s">
        <v>93</v>
      </c>
      <c r="T8117" s="33" t="s">
        <v>45897</v>
      </c>
      <c r="U8117" s="33" t="s">
        <v>42371</v>
      </c>
      <c r="V8117" s="33" t="s">
        <v>26482</v>
      </c>
      <c r="AA8117" s="33" t="s">
        <v>42842</v>
      </c>
      <c r="AB8117" s="33">
        <v>314</v>
      </c>
      <c r="AC8117" s="103">
        <v>12679</v>
      </c>
    </row>
    <row r="8118" spans="1:29" ht="13" customHeight="1" x14ac:dyDescent="0.2">
      <c r="A8118" s="33" t="s">
        <v>15443</v>
      </c>
      <c r="B8118" s="91">
        <v>28</v>
      </c>
      <c r="C8118" s="33" t="s">
        <v>13</v>
      </c>
      <c r="D8118" s="33" t="s">
        <v>78</v>
      </c>
      <c r="E8118" s="33" t="s">
        <v>15444</v>
      </c>
      <c r="F8118" s="94">
        <v>41385</v>
      </c>
      <c r="G8118" s="33" t="s">
        <v>15445</v>
      </c>
      <c r="H8118" s="33" t="s">
        <v>15446</v>
      </c>
      <c r="I8118" s="33" t="s">
        <v>281</v>
      </c>
      <c r="J8118" s="62" t="s">
        <v>15447</v>
      </c>
      <c r="K8118" s="33" t="s">
        <v>1130</v>
      </c>
      <c r="L8118" s="33" t="s">
        <v>15448</v>
      </c>
      <c r="M8118" s="1" t="s">
        <v>46321</v>
      </c>
      <c r="N8118" s="33" t="s">
        <v>20</v>
      </c>
      <c r="O8118" s="33" t="s">
        <v>15449</v>
      </c>
      <c r="P8118" s="33" t="s">
        <v>22</v>
      </c>
      <c r="Q8118" s="33" t="s">
        <v>29986</v>
      </c>
      <c r="R8118" s="39" t="s">
        <v>15450</v>
      </c>
      <c r="S8118" s="33" t="s">
        <v>93</v>
      </c>
      <c r="T8118" s="33" t="s">
        <v>28</v>
      </c>
      <c r="U8118" s="33" t="s">
        <v>26487</v>
      </c>
      <c r="AA8118" s="33" t="s">
        <v>42844</v>
      </c>
      <c r="AB8118" s="33">
        <v>315</v>
      </c>
      <c r="AC8118" s="103">
        <v>12678</v>
      </c>
    </row>
    <row r="8119" spans="1:29" ht="13" customHeight="1" x14ac:dyDescent="0.2">
      <c r="A8119" s="33" t="s">
        <v>15480</v>
      </c>
      <c r="B8119" s="91">
        <v>22</v>
      </c>
      <c r="C8119" s="33" t="s">
        <v>13</v>
      </c>
      <c r="D8119" s="33" t="s">
        <v>30</v>
      </c>
      <c r="E8119" s="33" t="s">
        <v>15481</v>
      </c>
      <c r="F8119" s="94">
        <v>41384</v>
      </c>
      <c r="G8119" s="33" t="s">
        <v>15482</v>
      </c>
      <c r="H8119" s="33" t="s">
        <v>581</v>
      </c>
      <c r="I8119" s="33" t="s">
        <v>111</v>
      </c>
      <c r="J8119" s="62" t="s">
        <v>15483</v>
      </c>
      <c r="K8119" s="33" t="s">
        <v>582</v>
      </c>
      <c r="L8119" s="33" t="s">
        <v>583</v>
      </c>
      <c r="M8119" s="1" t="s">
        <v>45935</v>
      </c>
      <c r="N8119" s="33" t="s">
        <v>20</v>
      </c>
      <c r="O8119" s="33" t="s">
        <v>15484</v>
      </c>
      <c r="P8119" s="33" t="s">
        <v>22</v>
      </c>
      <c r="Q8119" s="33" t="s">
        <v>29986</v>
      </c>
      <c r="R8119" s="39" t="s">
        <v>15485</v>
      </c>
      <c r="S8119" s="33" t="s">
        <v>22</v>
      </c>
      <c r="T8119" s="33" t="s">
        <v>21</v>
      </c>
      <c r="U8119" s="33" t="s">
        <v>42852</v>
      </c>
      <c r="AA8119" s="33" t="s">
        <v>42842</v>
      </c>
      <c r="AB8119" s="33">
        <v>312</v>
      </c>
      <c r="AC8119" s="103">
        <v>12673</v>
      </c>
    </row>
    <row r="8120" spans="1:29" ht="13" customHeight="1" x14ac:dyDescent="0.2">
      <c r="A8120" s="33" t="s">
        <v>15459</v>
      </c>
      <c r="B8120" s="91">
        <v>25</v>
      </c>
      <c r="C8120" s="33" t="s">
        <v>13</v>
      </c>
      <c r="D8120" s="33" t="s">
        <v>41</v>
      </c>
      <c r="E8120" s="33" t="s">
        <v>15460</v>
      </c>
      <c r="F8120" s="94">
        <v>41384</v>
      </c>
      <c r="G8120" s="33" t="s">
        <v>15461</v>
      </c>
      <c r="H8120" s="33" t="s">
        <v>1628</v>
      </c>
      <c r="I8120" s="33" t="s">
        <v>38</v>
      </c>
      <c r="J8120" s="62" t="s">
        <v>1629</v>
      </c>
      <c r="K8120" s="33" t="s">
        <v>1085</v>
      </c>
      <c r="L8120" s="33" t="s">
        <v>1630</v>
      </c>
      <c r="M8120" s="1" t="s">
        <v>46866</v>
      </c>
      <c r="N8120" s="33" t="s">
        <v>20</v>
      </c>
      <c r="O8120" s="33" t="s">
        <v>15462</v>
      </c>
      <c r="P8120" s="33" t="s">
        <v>22</v>
      </c>
      <c r="Q8120" s="33" t="s">
        <v>29986</v>
      </c>
      <c r="R8120" s="39" t="s">
        <v>15463</v>
      </c>
      <c r="S8120" s="33" t="s">
        <v>22</v>
      </c>
      <c r="T8120" s="33" t="s">
        <v>21</v>
      </c>
      <c r="U8120" s="33" t="s">
        <v>26689</v>
      </c>
      <c r="AA8120" s="33" t="s">
        <v>42844</v>
      </c>
      <c r="AB8120" s="33">
        <v>309</v>
      </c>
      <c r="AC8120" s="103">
        <v>12672</v>
      </c>
    </row>
    <row r="8121" spans="1:29" ht="13" customHeight="1" x14ac:dyDescent="0.2">
      <c r="A8121" s="33" t="s">
        <v>15471</v>
      </c>
      <c r="B8121" s="91">
        <v>25</v>
      </c>
      <c r="C8121" s="33" t="s">
        <v>13</v>
      </c>
      <c r="D8121" s="33" t="s">
        <v>30</v>
      </c>
      <c r="E8121" s="33" t="s">
        <v>15472</v>
      </c>
      <c r="F8121" s="94">
        <v>41384</v>
      </c>
      <c r="G8121" s="33" t="s">
        <v>15473</v>
      </c>
      <c r="H8121" s="33" t="s">
        <v>15474</v>
      </c>
      <c r="I8121" s="33" t="s">
        <v>618</v>
      </c>
      <c r="J8121" s="62" t="s">
        <v>15475</v>
      </c>
      <c r="K8121" s="33" t="s">
        <v>15476</v>
      </c>
      <c r="L8121" s="33" t="s">
        <v>15477</v>
      </c>
      <c r="M8121" s="1" t="s">
        <v>46325</v>
      </c>
      <c r="N8121" s="33" t="s">
        <v>20</v>
      </c>
      <c r="O8121" s="33" t="s">
        <v>15478</v>
      </c>
      <c r="P8121" s="33" t="s">
        <v>22</v>
      </c>
      <c r="Q8121" s="33" t="s">
        <v>29986</v>
      </c>
      <c r="R8121" s="39" t="s">
        <v>15479</v>
      </c>
      <c r="S8121" s="33" t="s">
        <v>22</v>
      </c>
      <c r="T8121" s="33" t="s">
        <v>21</v>
      </c>
      <c r="U8121" s="33" t="s">
        <v>26689</v>
      </c>
      <c r="AA8121" s="33" t="s">
        <v>42843</v>
      </c>
      <c r="AB8121" s="33">
        <v>310</v>
      </c>
      <c r="AC8121" s="103">
        <v>12674</v>
      </c>
    </row>
    <row r="8122" spans="1:29" ht="13" customHeight="1" x14ac:dyDescent="0.2">
      <c r="A8122" s="33" t="s">
        <v>15454</v>
      </c>
      <c r="B8122" s="91">
        <v>31</v>
      </c>
      <c r="C8122" s="33" t="s">
        <v>13</v>
      </c>
      <c r="D8122" s="33" t="s">
        <v>41</v>
      </c>
      <c r="E8122" s="33" t="s">
        <v>15455</v>
      </c>
      <c r="F8122" s="94">
        <v>41384</v>
      </c>
      <c r="G8122" s="33" t="s">
        <v>15456</v>
      </c>
      <c r="H8122" s="33" t="s">
        <v>581</v>
      </c>
      <c r="I8122" s="33" t="s">
        <v>111</v>
      </c>
      <c r="J8122" s="62" t="s">
        <v>14727</v>
      </c>
      <c r="K8122" s="33" t="s">
        <v>582</v>
      </c>
      <c r="L8122" s="33" t="s">
        <v>583</v>
      </c>
      <c r="M8122" s="1" t="s">
        <v>45935</v>
      </c>
      <c r="N8122" s="33" t="s">
        <v>20</v>
      </c>
      <c r="O8122" s="33" t="s">
        <v>15457</v>
      </c>
      <c r="P8122" s="33" t="s">
        <v>22</v>
      </c>
      <c r="Q8122" s="33" t="s">
        <v>29986</v>
      </c>
      <c r="R8122" s="39" t="s">
        <v>15458</v>
      </c>
      <c r="S8122" s="33" t="s">
        <v>93</v>
      </c>
      <c r="T8122" s="33" t="s">
        <v>21</v>
      </c>
      <c r="U8122" s="33" t="s">
        <v>26689</v>
      </c>
      <c r="AA8122" s="33" t="s">
        <v>42842</v>
      </c>
      <c r="AB8122" s="33">
        <v>308</v>
      </c>
      <c r="AC8122" s="103">
        <v>12676</v>
      </c>
    </row>
    <row r="8123" spans="1:29" ht="13" customHeight="1" x14ac:dyDescent="0.2">
      <c r="A8123" s="33" t="s">
        <v>15464</v>
      </c>
      <c r="B8123" s="91">
        <v>33</v>
      </c>
      <c r="C8123" s="33" t="s">
        <v>13</v>
      </c>
      <c r="D8123" s="33" t="s">
        <v>30</v>
      </c>
      <c r="E8123" s="33" t="s">
        <v>15465</v>
      </c>
      <c r="F8123" s="94">
        <v>41384</v>
      </c>
      <c r="G8123" s="33" t="s">
        <v>15466</v>
      </c>
      <c r="H8123" s="33" t="s">
        <v>15467</v>
      </c>
      <c r="I8123" s="33" t="s">
        <v>111</v>
      </c>
      <c r="J8123" s="62" t="s">
        <v>15468</v>
      </c>
      <c r="K8123" s="33" t="s">
        <v>582</v>
      </c>
      <c r="L8123" s="33" t="s">
        <v>1334</v>
      </c>
      <c r="M8123" s="1" t="s">
        <v>46074</v>
      </c>
      <c r="N8123" s="33" t="s">
        <v>20</v>
      </c>
      <c r="O8123" s="33" t="s">
        <v>15469</v>
      </c>
      <c r="P8123" s="33" t="s">
        <v>22</v>
      </c>
      <c r="Q8123" s="33" t="s">
        <v>29986</v>
      </c>
      <c r="R8123" s="39" t="s">
        <v>15470</v>
      </c>
      <c r="S8123" s="33" t="s">
        <v>93</v>
      </c>
      <c r="T8123" s="33" t="s">
        <v>21</v>
      </c>
      <c r="U8123" s="33" t="s">
        <v>26689</v>
      </c>
      <c r="AA8123" s="33" t="s">
        <v>42844</v>
      </c>
      <c r="AB8123" s="33">
        <v>311</v>
      </c>
      <c r="AC8123" s="103">
        <v>12675</v>
      </c>
    </row>
    <row r="8124" spans="1:29" ht="13" customHeight="1" x14ac:dyDescent="0.2">
      <c r="A8124" s="33" t="s">
        <v>15451</v>
      </c>
      <c r="B8124" s="33">
        <v>22</v>
      </c>
      <c r="C8124" s="33" t="s">
        <v>13</v>
      </c>
      <c r="D8124" s="33" t="s">
        <v>78</v>
      </c>
      <c r="E8124" s="33" t="s">
        <v>15452</v>
      </c>
      <c r="F8124" s="94">
        <v>41384</v>
      </c>
      <c r="G8124" s="33" t="s">
        <v>15453</v>
      </c>
      <c r="H8124" s="33" t="s">
        <v>54</v>
      </c>
      <c r="I8124" s="33" t="s">
        <v>55</v>
      </c>
      <c r="J8124" s="62" t="s">
        <v>12139</v>
      </c>
      <c r="K8124" s="33" t="s">
        <v>4864</v>
      </c>
      <c r="L8124" s="33" t="s">
        <v>56</v>
      </c>
      <c r="M8124" s="1" t="s">
        <v>46694</v>
      </c>
      <c r="N8124" s="33" t="s">
        <v>20</v>
      </c>
      <c r="O8124" s="33" t="s">
        <v>19012</v>
      </c>
      <c r="P8124" s="33" t="s">
        <v>947</v>
      </c>
      <c r="Q8124" s="33" t="s">
        <v>29986</v>
      </c>
      <c r="R8124" s="39" t="str">
        <f>HYPERLINK("http://www.palmbeachpost.com/news/news/man-shot-and-killed-by-deputies-near-marriott-in-w/nXR2K/","http://www.palmbeachpost.com/news/news/man-shot-and-killed-by-deputies-near-marriott-in-w/nXR2K/")</f>
        <v>http://www.palmbeachpost.com/news/news/man-shot-and-killed-by-deputies-near-marriott-in-w/nXR2K/</v>
      </c>
      <c r="S8124" s="33" t="s">
        <v>93</v>
      </c>
      <c r="T8124" s="33" t="s">
        <v>45897</v>
      </c>
      <c r="U8124" s="51" t="s">
        <v>49804</v>
      </c>
      <c r="AA8124" s="33" t="s">
        <v>42842</v>
      </c>
      <c r="AB8124" s="33">
        <v>313</v>
      </c>
      <c r="AC8124" s="103">
        <v>12677</v>
      </c>
    </row>
    <row r="8125" spans="1:29" ht="13" customHeight="1" x14ac:dyDescent="0.2">
      <c r="A8125" s="33" t="s">
        <v>15486</v>
      </c>
      <c r="B8125" s="91">
        <v>42</v>
      </c>
      <c r="C8125" s="33" t="s">
        <v>102</v>
      </c>
      <c r="D8125" s="33" t="s">
        <v>41</v>
      </c>
      <c r="E8125" s="33" t="s">
        <v>15487</v>
      </c>
      <c r="F8125" s="94">
        <v>41383</v>
      </c>
      <c r="G8125" s="33" t="s">
        <v>15488</v>
      </c>
      <c r="H8125" s="33" t="s">
        <v>15489</v>
      </c>
      <c r="I8125" s="33" t="s">
        <v>224</v>
      </c>
      <c r="J8125" s="62" t="s">
        <v>15490</v>
      </c>
      <c r="K8125" s="33" t="s">
        <v>15489</v>
      </c>
      <c r="L8125" s="33" t="s">
        <v>374</v>
      </c>
      <c r="M8125" s="1" t="s">
        <v>46586</v>
      </c>
      <c r="N8125" s="33" t="s">
        <v>20</v>
      </c>
      <c r="O8125" s="33" t="s">
        <v>15491</v>
      </c>
      <c r="P8125" s="33" t="s">
        <v>18502</v>
      </c>
      <c r="Q8125" s="33" t="s">
        <v>18502</v>
      </c>
      <c r="R8125" s="39" t="s">
        <v>15492</v>
      </c>
      <c r="S8125" s="33" t="s">
        <v>93</v>
      </c>
      <c r="T8125" s="33" t="s">
        <v>21</v>
      </c>
      <c r="U8125" s="33" t="s">
        <v>26682</v>
      </c>
      <c r="Z8125" s="33" t="s">
        <v>42353</v>
      </c>
      <c r="AA8125" s="33" t="s">
        <v>42844</v>
      </c>
      <c r="AB8125" s="33">
        <v>305</v>
      </c>
      <c r="AC8125" s="103">
        <v>12665</v>
      </c>
    </row>
    <row r="8126" spans="1:29" ht="13" customHeight="1" x14ac:dyDescent="0.2">
      <c r="A8126" s="1" t="s">
        <v>15498</v>
      </c>
      <c r="B8126" s="91">
        <v>51</v>
      </c>
      <c r="C8126" s="33" t="s">
        <v>13</v>
      </c>
      <c r="D8126" s="1" t="s">
        <v>23</v>
      </c>
      <c r="F8126" s="94">
        <v>41383</v>
      </c>
      <c r="G8126" s="33" t="s">
        <v>22241</v>
      </c>
      <c r="H8126" s="33" t="s">
        <v>15499</v>
      </c>
      <c r="I8126" s="33" t="s">
        <v>373</v>
      </c>
      <c r="J8126" s="62" t="s">
        <v>15500</v>
      </c>
      <c r="K8126" s="33" t="s">
        <v>15501</v>
      </c>
      <c r="L8126" s="33" t="s">
        <v>15502</v>
      </c>
      <c r="M8126" s="1" t="s">
        <v>48804</v>
      </c>
      <c r="N8126" s="33" t="s">
        <v>20</v>
      </c>
      <c r="O8126" s="33" t="s">
        <v>15503</v>
      </c>
      <c r="P8126" s="33" t="s">
        <v>22</v>
      </c>
      <c r="Q8126" s="33" t="s">
        <v>29986</v>
      </c>
      <c r="R8126" s="39" t="s">
        <v>15504</v>
      </c>
      <c r="S8126" s="33" t="s">
        <v>22</v>
      </c>
      <c r="T8126" s="33" t="s">
        <v>21</v>
      </c>
      <c r="U8126" s="33" t="s">
        <v>26689</v>
      </c>
      <c r="AA8126" s="33" t="s">
        <v>42843</v>
      </c>
      <c r="AB8126" s="33">
        <v>303</v>
      </c>
      <c r="AC8126" s="103">
        <v>12662</v>
      </c>
    </row>
    <row r="8127" spans="1:29" ht="13" customHeight="1" x14ac:dyDescent="0.2">
      <c r="A8127" s="33" t="s">
        <v>15505</v>
      </c>
      <c r="B8127" s="33">
        <v>66</v>
      </c>
      <c r="C8127" s="33" t="s">
        <v>13</v>
      </c>
      <c r="D8127" s="33" t="s">
        <v>30</v>
      </c>
      <c r="F8127" s="94">
        <v>41383</v>
      </c>
      <c r="G8127" s="33" t="s">
        <v>15506</v>
      </c>
      <c r="H8127" s="33" t="s">
        <v>15507</v>
      </c>
      <c r="I8127" s="33" t="s">
        <v>406</v>
      </c>
      <c r="J8127" s="62" t="s">
        <v>15508</v>
      </c>
      <c r="K8127" s="33" t="s">
        <v>2164</v>
      </c>
      <c r="L8127" s="33" t="s">
        <v>15509</v>
      </c>
      <c r="M8127" s="1" t="s">
        <v>48805</v>
      </c>
      <c r="N8127" s="33" t="s">
        <v>20</v>
      </c>
      <c r="O8127" s="33" t="s">
        <v>15510</v>
      </c>
      <c r="P8127" s="33" t="s">
        <v>504</v>
      </c>
      <c r="Q8127" s="33" t="s">
        <v>29986</v>
      </c>
      <c r="R8127" s="39" t="s">
        <v>15511</v>
      </c>
      <c r="S8127" s="33" t="s">
        <v>509</v>
      </c>
      <c r="T8127" s="33" t="s">
        <v>21</v>
      </c>
      <c r="U8127" s="33" t="s">
        <v>26689</v>
      </c>
      <c r="AA8127" s="33" t="s">
        <v>42844</v>
      </c>
      <c r="AB8127" s="33">
        <v>304</v>
      </c>
      <c r="AC8127" s="103">
        <v>12661</v>
      </c>
    </row>
    <row r="8128" spans="1:29" ht="13" customHeight="1" x14ac:dyDescent="0.2">
      <c r="A8128" s="1" t="s">
        <v>15493</v>
      </c>
      <c r="B8128" s="33">
        <v>51</v>
      </c>
      <c r="C8128" s="33" t="s">
        <v>13</v>
      </c>
      <c r="D8128" s="1" t="s">
        <v>23</v>
      </c>
      <c r="F8128" s="94">
        <v>41383</v>
      </c>
      <c r="G8128" s="33" t="s">
        <v>22239</v>
      </c>
      <c r="H8128" s="33" t="s">
        <v>10735</v>
      </c>
      <c r="I8128" s="33" t="s">
        <v>45</v>
      </c>
      <c r="J8128" s="62" t="s">
        <v>10736</v>
      </c>
      <c r="K8128" s="33" t="s">
        <v>992</v>
      </c>
      <c r="L8128" s="33" t="s">
        <v>2182</v>
      </c>
      <c r="M8128" s="1" t="s">
        <v>46035</v>
      </c>
      <c r="N8128" s="33" t="s">
        <v>362</v>
      </c>
      <c r="O8128" s="33" t="s">
        <v>36942</v>
      </c>
      <c r="P8128" s="33" t="s">
        <v>947</v>
      </c>
      <c r="Q8128" s="33" t="s">
        <v>29986</v>
      </c>
      <c r="R8128" s="39" t="s">
        <v>15494</v>
      </c>
      <c r="S8128" s="33" t="s">
        <v>93</v>
      </c>
      <c r="T8128" s="33" t="s">
        <v>28</v>
      </c>
      <c r="U8128" s="33" t="s">
        <v>26502</v>
      </c>
      <c r="AA8128" s="33" t="s">
        <v>42844</v>
      </c>
      <c r="AB8128" s="33">
        <v>306</v>
      </c>
      <c r="AC8128" s="103">
        <v>12664</v>
      </c>
    </row>
    <row r="8129" spans="1:64" ht="13" customHeight="1" x14ac:dyDescent="0.2">
      <c r="A8129" s="1" t="s">
        <v>15495</v>
      </c>
      <c r="B8129" s="91">
        <v>62</v>
      </c>
      <c r="C8129" s="33" t="s">
        <v>13</v>
      </c>
      <c r="D8129" s="1" t="s">
        <v>23</v>
      </c>
      <c r="F8129" s="94">
        <v>41383</v>
      </c>
      <c r="G8129" s="33" t="s">
        <v>22240</v>
      </c>
      <c r="H8129" s="33" t="s">
        <v>3054</v>
      </c>
      <c r="I8129" s="33" t="s">
        <v>111</v>
      </c>
      <c r="J8129" s="62" t="s">
        <v>3055</v>
      </c>
      <c r="K8129" s="33" t="s">
        <v>582</v>
      </c>
      <c r="L8129" s="33" t="s">
        <v>583</v>
      </c>
      <c r="M8129" s="1" t="s">
        <v>45935</v>
      </c>
      <c r="N8129" s="33" t="s">
        <v>20</v>
      </c>
      <c r="O8129" s="33" t="s">
        <v>15496</v>
      </c>
      <c r="P8129" s="33" t="s">
        <v>22</v>
      </c>
      <c r="Q8129" s="33" t="s">
        <v>29986</v>
      </c>
      <c r="R8129" s="39" t="s">
        <v>15497</v>
      </c>
      <c r="S8129" s="33" t="s">
        <v>93</v>
      </c>
      <c r="T8129" s="33" t="s">
        <v>28</v>
      </c>
      <c r="U8129" s="33" t="s">
        <v>42900</v>
      </c>
      <c r="AA8129" s="33" t="s">
        <v>42842</v>
      </c>
      <c r="AB8129" s="33">
        <v>307</v>
      </c>
      <c r="AC8129" s="103">
        <v>12663</v>
      </c>
    </row>
    <row r="8130" spans="1:64" ht="13" customHeight="1" x14ac:dyDescent="0.2">
      <c r="A8130" s="33" t="s">
        <v>15525</v>
      </c>
      <c r="B8130" s="33">
        <v>26</v>
      </c>
      <c r="C8130" s="33" t="s">
        <v>13</v>
      </c>
      <c r="D8130" s="33" t="s">
        <v>30</v>
      </c>
      <c r="E8130" s="33" t="s">
        <v>15526</v>
      </c>
      <c r="F8130" s="94">
        <v>41382</v>
      </c>
      <c r="G8130" s="33" t="s">
        <v>15527</v>
      </c>
      <c r="H8130" s="33" t="s">
        <v>15528</v>
      </c>
      <c r="I8130" s="33" t="s">
        <v>39</v>
      </c>
      <c r="J8130" s="62" t="s">
        <v>15529</v>
      </c>
      <c r="K8130" s="33" t="s">
        <v>35</v>
      </c>
      <c r="L8130" s="33" t="s">
        <v>15530</v>
      </c>
      <c r="M8130" s="1" t="s">
        <v>48807</v>
      </c>
      <c r="N8130" s="33" t="s">
        <v>20</v>
      </c>
      <c r="O8130" s="33" t="s">
        <v>15531</v>
      </c>
      <c r="P8130" s="33" t="s">
        <v>22</v>
      </c>
      <c r="Q8130" s="33" t="s">
        <v>29986</v>
      </c>
      <c r="R8130" s="39" t="s">
        <v>15532</v>
      </c>
      <c r="S8130" s="33" t="s">
        <v>93</v>
      </c>
      <c r="T8130" s="33" t="s">
        <v>21</v>
      </c>
      <c r="U8130" s="33" t="s">
        <v>26689</v>
      </c>
      <c r="AA8130" s="33" t="s">
        <v>42842</v>
      </c>
      <c r="AB8130" s="33">
        <v>302</v>
      </c>
      <c r="AC8130" s="103">
        <v>12658</v>
      </c>
    </row>
    <row r="8131" spans="1:64" ht="13" customHeight="1" x14ac:dyDescent="0.2">
      <c r="A8131" s="1" t="s">
        <v>15512</v>
      </c>
      <c r="B8131" s="91">
        <v>42</v>
      </c>
      <c r="C8131" s="33" t="s">
        <v>13</v>
      </c>
      <c r="D8131" s="1" t="s">
        <v>23</v>
      </c>
      <c r="F8131" s="94">
        <v>41382</v>
      </c>
      <c r="G8131" s="33" t="s">
        <v>22242</v>
      </c>
      <c r="H8131" s="33" t="s">
        <v>1483</v>
      </c>
      <c r="I8131" s="33" t="s">
        <v>45</v>
      </c>
      <c r="J8131" s="62" t="s">
        <v>15513</v>
      </c>
      <c r="K8131" s="33" t="s">
        <v>4310</v>
      </c>
      <c r="L8131" s="33" t="s">
        <v>2544</v>
      </c>
      <c r="M8131" s="1" t="s">
        <v>46137</v>
      </c>
      <c r="N8131" s="33" t="s">
        <v>20</v>
      </c>
      <c r="O8131" s="33" t="s">
        <v>15514</v>
      </c>
      <c r="P8131" s="33" t="s">
        <v>22</v>
      </c>
      <c r="Q8131" s="33" t="s">
        <v>29986</v>
      </c>
      <c r="R8131" s="39" t="s">
        <v>15515</v>
      </c>
      <c r="S8131" s="33" t="s">
        <v>22</v>
      </c>
      <c r="T8131" s="33" t="s">
        <v>21</v>
      </c>
      <c r="U8131" s="33" t="s">
        <v>26689</v>
      </c>
      <c r="AA8131" s="33" t="s">
        <v>42842</v>
      </c>
      <c r="AB8131" s="33">
        <v>299</v>
      </c>
      <c r="AC8131" s="103">
        <v>12655</v>
      </c>
    </row>
    <row r="8132" spans="1:64" ht="13" customHeight="1" x14ac:dyDescent="0.2">
      <c r="A8132" s="33" t="s">
        <v>15533</v>
      </c>
      <c r="B8132" s="33">
        <v>47</v>
      </c>
      <c r="C8132" s="33" t="s">
        <v>102</v>
      </c>
      <c r="D8132" s="33" t="s">
        <v>30</v>
      </c>
      <c r="F8132" s="94">
        <v>41382</v>
      </c>
      <c r="G8132" s="33" t="s">
        <v>15534</v>
      </c>
      <c r="H8132" s="33" t="s">
        <v>14264</v>
      </c>
      <c r="I8132" s="33" t="s">
        <v>138</v>
      </c>
      <c r="J8132" s="62" t="s">
        <v>14265</v>
      </c>
      <c r="K8132" s="33" t="s">
        <v>139</v>
      </c>
      <c r="L8132" s="33" t="s">
        <v>15535</v>
      </c>
      <c r="M8132" s="1" t="s">
        <v>48246</v>
      </c>
      <c r="N8132" s="33" t="s">
        <v>20</v>
      </c>
      <c r="O8132" s="33" t="s">
        <v>15536</v>
      </c>
      <c r="P8132" s="33" t="s">
        <v>22</v>
      </c>
      <c r="Q8132" s="33" t="s">
        <v>29986</v>
      </c>
      <c r="R8132" s="39" t="s">
        <v>15537</v>
      </c>
      <c r="S8132" s="33" t="s">
        <v>509</v>
      </c>
      <c r="T8132" s="33" t="s">
        <v>21</v>
      </c>
      <c r="U8132" s="33" t="s">
        <v>26689</v>
      </c>
      <c r="AA8132" s="33" t="s">
        <v>42843</v>
      </c>
      <c r="AB8132" s="33">
        <v>298</v>
      </c>
      <c r="AC8132" s="103">
        <v>12657</v>
      </c>
    </row>
    <row r="8133" spans="1:64" ht="13" customHeight="1" x14ac:dyDescent="0.2">
      <c r="A8133" s="33" t="s">
        <v>15516</v>
      </c>
      <c r="B8133" s="91">
        <v>50</v>
      </c>
      <c r="C8133" s="33" t="s">
        <v>13</v>
      </c>
      <c r="D8133" s="33" t="s">
        <v>30</v>
      </c>
      <c r="E8133" s="33" t="s">
        <v>15517</v>
      </c>
      <c r="F8133" s="94">
        <v>41382</v>
      </c>
      <c r="G8133" s="33" t="s">
        <v>15518</v>
      </c>
      <c r="H8133" s="33" t="s">
        <v>15519</v>
      </c>
      <c r="I8133" s="33" t="s">
        <v>373</v>
      </c>
      <c r="J8133" s="62" t="s">
        <v>15520</v>
      </c>
      <c r="K8133" s="33" t="s">
        <v>15521</v>
      </c>
      <c r="L8133" s="33" t="s">
        <v>15522</v>
      </c>
      <c r="M8133" s="1" t="s">
        <v>48808</v>
      </c>
      <c r="N8133" s="33" t="s">
        <v>20</v>
      </c>
      <c r="O8133" s="33" t="s">
        <v>15523</v>
      </c>
      <c r="P8133" s="33" t="s">
        <v>504</v>
      </c>
      <c r="Q8133" s="33" t="s">
        <v>29986</v>
      </c>
      <c r="R8133" s="39" t="s">
        <v>15524</v>
      </c>
      <c r="S8133" s="33" t="s">
        <v>93</v>
      </c>
      <c r="T8133" s="33" t="s">
        <v>21</v>
      </c>
      <c r="U8133" s="33" t="s">
        <v>26689</v>
      </c>
      <c r="AA8133" s="33" t="s">
        <v>42844</v>
      </c>
      <c r="AB8133" s="33">
        <v>300</v>
      </c>
      <c r="AC8133" s="103">
        <v>12656</v>
      </c>
    </row>
    <row r="8134" spans="1:64" ht="13" customHeight="1" x14ac:dyDescent="0.2">
      <c r="A8134" s="1" t="s">
        <v>42543</v>
      </c>
      <c r="B8134" s="87">
        <v>57</v>
      </c>
      <c r="C8134" s="10" t="s">
        <v>13</v>
      </c>
      <c r="D8134" s="1" t="s">
        <v>23</v>
      </c>
      <c r="E8134" s="10"/>
      <c r="F8134" s="94">
        <v>41382</v>
      </c>
      <c r="G8134" s="10" t="s">
        <v>42544</v>
      </c>
      <c r="H8134" s="10" t="s">
        <v>42545</v>
      </c>
      <c r="I8134" s="10" t="s">
        <v>399</v>
      </c>
      <c r="J8134" s="62">
        <v>64093</v>
      </c>
      <c r="K8134" s="10" t="s">
        <v>3019</v>
      </c>
      <c r="L8134" s="10" t="s">
        <v>42546</v>
      </c>
      <c r="M8134" s="1" t="s">
        <v>48806</v>
      </c>
      <c r="N8134" s="10" t="s">
        <v>20</v>
      </c>
      <c r="O8134" s="10" t="s">
        <v>42547</v>
      </c>
      <c r="P8134" s="10" t="s">
        <v>947</v>
      </c>
      <c r="Q8134" s="10" t="s">
        <v>29986</v>
      </c>
      <c r="R8134" s="59" t="s">
        <v>42548</v>
      </c>
      <c r="S8134" s="10" t="s">
        <v>901</v>
      </c>
      <c r="T8134" s="10" t="s">
        <v>21</v>
      </c>
      <c r="U8134" s="10" t="s">
        <v>26689</v>
      </c>
      <c r="V8134" s="10"/>
      <c r="W8134" s="10"/>
      <c r="X8134" s="10"/>
      <c r="Y8134" s="77"/>
      <c r="Z8134" s="51"/>
      <c r="AA8134" s="51" t="s">
        <v>42844</v>
      </c>
      <c r="AB8134" s="33">
        <v>301</v>
      </c>
      <c r="AC8134" s="103">
        <v>12654</v>
      </c>
      <c r="AG8134" s="51"/>
      <c r="AK8134" s="51"/>
      <c r="AL8134" s="51"/>
      <c r="AM8134" s="51"/>
      <c r="AN8134" s="51"/>
      <c r="AO8134" s="51"/>
      <c r="AP8134" s="51"/>
      <c r="AQ8134" s="51"/>
      <c r="AR8134" s="51"/>
      <c r="AS8134" s="51"/>
      <c r="AT8134" s="51"/>
      <c r="AU8134" s="51"/>
      <c r="AV8134" s="51"/>
      <c r="AW8134" s="51"/>
      <c r="AX8134" s="51"/>
      <c r="AY8134" s="51"/>
      <c r="AZ8134" s="51"/>
      <c r="BA8134" s="51"/>
      <c r="BB8134" s="51"/>
      <c r="BC8134" s="51"/>
      <c r="BD8134" s="51"/>
      <c r="BE8134" s="51"/>
      <c r="BF8134" s="51"/>
      <c r="BG8134" s="51"/>
      <c r="BH8134" s="51"/>
      <c r="BI8134" s="51"/>
      <c r="BJ8134" s="51"/>
      <c r="BK8134" s="51"/>
      <c r="BL8134" s="51"/>
    </row>
    <row r="8135" spans="1:64" ht="13" customHeight="1" x14ac:dyDescent="0.2">
      <c r="A8135" s="33" t="s">
        <v>15538</v>
      </c>
      <c r="B8135" s="91">
        <v>22</v>
      </c>
      <c r="C8135" s="33" t="s">
        <v>13</v>
      </c>
      <c r="D8135" s="33" t="s">
        <v>78</v>
      </c>
      <c r="E8135" s="33" t="s">
        <v>15539</v>
      </c>
      <c r="F8135" s="94">
        <v>41381</v>
      </c>
      <c r="G8135" s="33" t="s">
        <v>15540</v>
      </c>
      <c r="H8135" s="33" t="s">
        <v>15541</v>
      </c>
      <c r="I8135" s="33" t="s">
        <v>50</v>
      </c>
      <c r="J8135" s="62" t="s">
        <v>7967</v>
      </c>
      <c r="K8135" s="33" t="s">
        <v>7725</v>
      </c>
      <c r="L8135" s="33" t="s">
        <v>15542</v>
      </c>
      <c r="M8135" s="1" t="s">
        <v>48809</v>
      </c>
      <c r="N8135" s="33" t="s">
        <v>20</v>
      </c>
      <c r="O8135" s="33" t="s">
        <v>15543</v>
      </c>
      <c r="P8135" s="33" t="s">
        <v>504</v>
      </c>
      <c r="Q8135" s="33" t="s">
        <v>29986</v>
      </c>
      <c r="R8135" s="39" t="s">
        <v>15544</v>
      </c>
      <c r="S8135" s="33" t="s">
        <v>93</v>
      </c>
      <c r="T8135" s="33" t="s">
        <v>21</v>
      </c>
      <c r="U8135" s="33" t="s">
        <v>26689</v>
      </c>
      <c r="AA8135" s="33" t="s">
        <v>42842</v>
      </c>
      <c r="AB8135" s="33">
        <v>295</v>
      </c>
      <c r="AC8135" s="103">
        <v>12650</v>
      </c>
    </row>
    <row r="8136" spans="1:64" ht="13" customHeight="1" x14ac:dyDescent="0.2">
      <c r="A8136" s="33" t="s">
        <v>15545</v>
      </c>
      <c r="B8136" s="91">
        <v>25</v>
      </c>
      <c r="C8136" s="33" t="s">
        <v>13</v>
      </c>
      <c r="D8136" s="33" t="s">
        <v>41</v>
      </c>
      <c r="F8136" s="94">
        <v>41381</v>
      </c>
      <c r="G8136" s="33" t="s">
        <v>22244</v>
      </c>
      <c r="H8136" s="33" t="s">
        <v>15546</v>
      </c>
      <c r="I8136" s="33" t="s">
        <v>66</v>
      </c>
      <c r="J8136" s="62" t="s">
        <v>15547</v>
      </c>
      <c r="K8136" s="33" t="s">
        <v>6905</v>
      </c>
      <c r="L8136" s="33" t="s">
        <v>15548</v>
      </c>
      <c r="M8136" s="1" t="s">
        <v>48810</v>
      </c>
      <c r="N8136" s="33" t="s">
        <v>20</v>
      </c>
      <c r="O8136" s="33" t="s">
        <v>15549</v>
      </c>
      <c r="P8136" s="33" t="s">
        <v>22</v>
      </c>
      <c r="Q8136" s="33" t="s">
        <v>29986</v>
      </c>
      <c r="R8136" s="39" t="s">
        <v>15550</v>
      </c>
      <c r="S8136" s="33" t="s">
        <v>93</v>
      </c>
      <c r="T8136" s="33" t="s">
        <v>21</v>
      </c>
      <c r="U8136" s="33" t="s">
        <v>27706</v>
      </c>
      <c r="AA8136" s="33" t="s">
        <v>42843</v>
      </c>
      <c r="AB8136" s="33">
        <v>297</v>
      </c>
      <c r="AC8136" s="103">
        <v>12649</v>
      </c>
    </row>
    <row r="8137" spans="1:64" ht="13" customHeight="1" x14ac:dyDescent="0.2">
      <c r="A8137" s="33" t="s">
        <v>15551</v>
      </c>
      <c r="B8137" s="33">
        <v>60</v>
      </c>
      <c r="C8137" s="33" t="s">
        <v>13</v>
      </c>
      <c r="D8137" s="33" t="s">
        <v>30</v>
      </c>
      <c r="F8137" s="94">
        <v>41381</v>
      </c>
      <c r="G8137" s="33" t="s">
        <v>22243</v>
      </c>
      <c r="H8137" s="33" t="s">
        <v>883</v>
      </c>
      <c r="I8137" s="33" t="s">
        <v>38</v>
      </c>
      <c r="J8137" s="62" t="s">
        <v>6221</v>
      </c>
      <c r="K8137" s="33" t="s">
        <v>883</v>
      </c>
      <c r="L8137" s="33" t="s">
        <v>884</v>
      </c>
      <c r="M8137" s="1" t="s">
        <v>47221</v>
      </c>
      <c r="N8137" s="33" t="s">
        <v>20</v>
      </c>
      <c r="O8137" s="33" t="s">
        <v>15552</v>
      </c>
      <c r="P8137" s="33" t="s">
        <v>22</v>
      </c>
      <c r="Q8137" s="33" t="s">
        <v>29986</v>
      </c>
      <c r="R8137" s="39" t="s">
        <v>15553</v>
      </c>
      <c r="S8137" s="33" t="s">
        <v>22</v>
      </c>
      <c r="T8137" s="33" t="s">
        <v>21</v>
      </c>
      <c r="U8137" s="33" t="s">
        <v>26506</v>
      </c>
      <c r="AA8137" s="33" t="s">
        <v>42842</v>
      </c>
      <c r="AB8137" s="33">
        <v>296</v>
      </c>
      <c r="AC8137" s="103">
        <v>12651</v>
      </c>
    </row>
    <row r="8138" spans="1:64" ht="13" customHeight="1" x14ac:dyDescent="0.2">
      <c r="A8138" s="33" t="s">
        <v>15554</v>
      </c>
      <c r="B8138" s="33">
        <v>1</v>
      </c>
      <c r="C8138" s="33" t="s">
        <v>13</v>
      </c>
      <c r="D8138" s="33" t="s">
        <v>78</v>
      </c>
      <c r="F8138" s="94">
        <v>41379</v>
      </c>
      <c r="G8138" s="33" t="s">
        <v>15555</v>
      </c>
      <c r="H8138" s="33" t="s">
        <v>1595</v>
      </c>
      <c r="I8138" s="33" t="s">
        <v>392</v>
      </c>
      <c r="J8138" s="62" t="s">
        <v>8810</v>
      </c>
      <c r="K8138" s="33" t="s">
        <v>1597</v>
      </c>
      <c r="L8138" s="33" t="s">
        <v>536</v>
      </c>
      <c r="M8138" s="1" t="s">
        <v>45963</v>
      </c>
      <c r="N8138" s="33" t="s">
        <v>20</v>
      </c>
      <c r="O8138" s="33" t="s">
        <v>15556</v>
      </c>
      <c r="P8138" s="33" t="s">
        <v>23029</v>
      </c>
      <c r="Q8138" s="33" t="s">
        <v>29986</v>
      </c>
      <c r="R8138" s="39" t="s">
        <v>15557</v>
      </c>
      <c r="S8138" s="33" t="s">
        <v>93</v>
      </c>
      <c r="T8138" s="33" t="s">
        <v>45897</v>
      </c>
      <c r="U8138" s="51" t="s">
        <v>49804</v>
      </c>
      <c r="Z8138" s="33" t="s">
        <v>42353</v>
      </c>
      <c r="AA8138" s="33" t="s">
        <v>42842</v>
      </c>
      <c r="AB8138" s="33">
        <v>294</v>
      </c>
      <c r="AC8138" s="103">
        <v>12645</v>
      </c>
    </row>
    <row r="8139" spans="1:64" ht="13" customHeight="1" x14ac:dyDescent="0.2">
      <c r="A8139" s="33" t="s">
        <v>15558</v>
      </c>
      <c r="B8139" s="33">
        <v>33</v>
      </c>
      <c r="C8139" s="33" t="s">
        <v>13</v>
      </c>
      <c r="D8139" s="33" t="s">
        <v>78</v>
      </c>
      <c r="F8139" s="94">
        <v>41379</v>
      </c>
      <c r="G8139" s="33" t="s">
        <v>15555</v>
      </c>
      <c r="H8139" s="33" t="s">
        <v>1595</v>
      </c>
      <c r="I8139" s="33" t="s">
        <v>392</v>
      </c>
      <c r="J8139" s="62" t="s">
        <v>8810</v>
      </c>
      <c r="K8139" s="33" t="s">
        <v>1597</v>
      </c>
      <c r="L8139" s="33" t="s">
        <v>536</v>
      </c>
      <c r="M8139" s="1" t="s">
        <v>45963</v>
      </c>
      <c r="N8139" s="33" t="s">
        <v>20</v>
      </c>
      <c r="O8139" s="33" t="s">
        <v>15556</v>
      </c>
      <c r="P8139" s="33" t="s">
        <v>23029</v>
      </c>
      <c r="Q8139" s="33" t="s">
        <v>29986</v>
      </c>
      <c r="R8139" s="39" t="s">
        <v>15557</v>
      </c>
      <c r="S8139" s="33" t="s">
        <v>93</v>
      </c>
      <c r="T8139" s="33" t="s">
        <v>45897</v>
      </c>
      <c r="U8139" s="51" t="s">
        <v>49804</v>
      </c>
      <c r="Z8139" s="33" t="s">
        <v>42353</v>
      </c>
      <c r="AA8139" s="33" t="s">
        <v>42842</v>
      </c>
      <c r="AB8139" s="33">
        <v>293</v>
      </c>
      <c r="AC8139" s="103">
        <v>12646</v>
      </c>
    </row>
    <row r="8140" spans="1:64" ht="13" customHeight="1" x14ac:dyDescent="0.2">
      <c r="A8140" s="60" t="s">
        <v>42648</v>
      </c>
      <c r="B8140" s="87">
        <v>21</v>
      </c>
      <c r="C8140" s="10" t="s">
        <v>13</v>
      </c>
      <c r="D8140" s="10" t="s">
        <v>30</v>
      </c>
      <c r="E8140" s="59" t="s">
        <v>42649</v>
      </c>
      <c r="F8140" s="94">
        <v>41377</v>
      </c>
      <c r="G8140" s="10" t="s">
        <v>42814</v>
      </c>
      <c r="H8140" s="10" t="s">
        <v>42650</v>
      </c>
      <c r="I8140" s="10" t="s">
        <v>38</v>
      </c>
      <c r="J8140" s="62">
        <v>93561</v>
      </c>
      <c r="K8140" s="10" t="s">
        <v>629</v>
      </c>
      <c r="L8140" s="10" t="s">
        <v>42651</v>
      </c>
      <c r="M8140" s="1" t="s">
        <v>48811</v>
      </c>
      <c r="N8140" s="10" t="s">
        <v>20</v>
      </c>
      <c r="O8140" s="10" t="s">
        <v>42652</v>
      </c>
      <c r="P8140" s="10" t="s">
        <v>504</v>
      </c>
      <c r="Q8140" s="10" t="s">
        <v>29986</v>
      </c>
      <c r="R8140" s="59" t="s">
        <v>42653</v>
      </c>
      <c r="S8140" s="10" t="s">
        <v>22</v>
      </c>
      <c r="T8140" s="10" t="s">
        <v>21</v>
      </c>
      <c r="U8140" s="10" t="s">
        <v>26682</v>
      </c>
      <c r="V8140" s="10"/>
      <c r="W8140" s="10"/>
      <c r="X8140" s="63"/>
      <c r="Y8140" s="77"/>
      <c r="Z8140" s="51"/>
      <c r="AA8140" s="51" t="s">
        <v>42843</v>
      </c>
      <c r="AB8140" s="33">
        <v>292</v>
      </c>
      <c r="AC8140" s="103">
        <v>12636</v>
      </c>
      <c r="AG8140" s="51"/>
      <c r="AK8140" s="51"/>
      <c r="AL8140" s="51"/>
      <c r="AM8140" s="51"/>
      <c r="AN8140" s="51"/>
      <c r="AO8140" s="51"/>
      <c r="AP8140" s="51"/>
      <c r="AQ8140" s="51"/>
      <c r="AR8140" s="51"/>
      <c r="AS8140" s="51"/>
      <c r="AT8140" s="51"/>
      <c r="AU8140" s="51"/>
      <c r="AV8140" s="51"/>
      <c r="AW8140" s="51"/>
      <c r="AX8140" s="51"/>
      <c r="AY8140" s="51"/>
      <c r="AZ8140" s="51"/>
      <c r="BA8140" s="51"/>
      <c r="BB8140" s="51"/>
      <c r="BC8140" s="51"/>
      <c r="BD8140" s="51"/>
      <c r="BE8140" s="51"/>
      <c r="BF8140" s="51"/>
      <c r="BG8140" s="51"/>
      <c r="BH8140" s="51"/>
      <c r="BI8140" s="51"/>
      <c r="BJ8140" s="51"/>
      <c r="BK8140" s="51"/>
      <c r="BL8140" s="51"/>
    </row>
    <row r="8141" spans="1:64" ht="13" customHeight="1" x14ac:dyDescent="0.2">
      <c r="A8141" s="33" t="s">
        <v>15559</v>
      </c>
      <c r="B8141" s="33">
        <v>29</v>
      </c>
      <c r="C8141" s="33" t="s">
        <v>13</v>
      </c>
      <c r="D8141" s="33" t="s">
        <v>41</v>
      </c>
      <c r="F8141" s="94">
        <v>41377</v>
      </c>
      <c r="G8141" s="33" t="s">
        <v>15560</v>
      </c>
      <c r="H8141" s="33" t="s">
        <v>581</v>
      </c>
      <c r="I8141" s="33" t="s">
        <v>111</v>
      </c>
      <c r="J8141" s="62" t="s">
        <v>15561</v>
      </c>
      <c r="K8141" s="33" t="s">
        <v>582</v>
      </c>
      <c r="L8141" s="33" t="s">
        <v>583</v>
      </c>
      <c r="M8141" s="1" t="s">
        <v>45935</v>
      </c>
      <c r="N8141" s="33" t="s">
        <v>20</v>
      </c>
      <c r="O8141" s="33" t="s">
        <v>15562</v>
      </c>
      <c r="P8141" s="33" t="s">
        <v>22</v>
      </c>
      <c r="Q8141" s="33" t="s">
        <v>29986</v>
      </c>
      <c r="R8141" s="39" t="s">
        <v>15563</v>
      </c>
      <c r="S8141" s="33" t="s">
        <v>93</v>
      </c>
      <c r="T8141" s="33" t="s">
        <v>21</v>
      </c>
      <c r="U8141" s="33" t="s">
        <v>26689</v>
      </c>
      <c r="AA8141" s="33" t="s">
        <v>42844</v>
      </c>
      <c r="AB8141" s="33">
        <v>291</v>
      </c>
      <c r="AC8141" s="103">
        <v>12637</v>
      </c>
    </row>
    <row r="8142" spans="1:64" ht="13" customHeight="1" x14ac:dyDescent="0.2">
      <c r="A8142" s="1" t="s">
        <v>15564</v>
      </c>
      <c r="B8142" s="91">
        <v>45</v>
      </c>
      <c r="C8142" s="33" t="s">
        <v>13</v>
      </c>
      <c r="D8142" s="1" t="s">
        <v>23</v>
      </c>
      <c r="F8142" s="94">
        <v>41376</v>
      </c>
      <c r="G8142" s="33" t="s">
        <v>15565</v>
      </c>
      <c r="H8142" s="33" t="s">
        <v>15566</v>
      </c>
      <c r="I8142" s="33" t="s">
        <v>399</v>
      </c>
      <c r="J8142" s="62" t="s">
        <v>15567</v>
      </c>
      <c r="K8142" s="33" t="s">
        <v>4535</v>
      </c>
      <c r="L8142" s="33" t="s">
        <v>11579</v>
      </c>
      <c r="M8142" s="1" t="s">
        <v>47179</v>
      </c>
      <c r="N8142" s="33" t="s">
        <v>20</v>
      </c>
      <c r="O8142" s="33" t="s">
        <v>15568</v>
      </c>
      <c r="P8142" s="33" t="s">
        <v>504</v>
      </c>
      <c r="Q8142" s="33" t="s">
        <v>29986</v>
      </c>
      <c r="R8142" s="39" t="s">
        <v>15569</v>
      </c>
      <c r="S8142" s="33" t="s">
        <v>22</v>
      </c>
      <c r="T8142" s="33" t="s">
        <v>21</v>
      </c>
      <c r="U8142" s="33" t="s">
        <v>26689</v>
      </c>
      <c r="AA8142" s="33" t="s">
        <v>42844</v>
      </c>
      <c r="AB8142" s="33">
        <v>290</v>
      </c>
      <c r="AC8142" s="103">
        <v>12634</v>
      </c>
    </row>
    <row r="8143" spans="1:64" ht="13" customHeight="1" x14ac:dyDescent="0.2">
      <c r="A8143" s="33" t="s">
        <v>15570</v>
      </c>
      <c r="B8143" s="91">
        <v>52</v>
      </c>
      <c r="C8143" s="33" t="s">
        <v>13</v>
      </c>
      <c r="D8143" s="33" t="s">
        <v>30</v>
      </c>
      <c r="E8143" s="33" t="s">
        <v>15571</v>
      </c>
      <c r="F8143" s="94">
        <v>41376</v>
      </c>
      <c r="G8143" s="33" t="s">
        <v>15572</v>
      </c>
      <c r="H8143" s="33" t="s">
        <v>15573</v>
      </c>
      <c r="I8143" s="33" t="s">
        <v>159</v>
      </c>
      <c r="J8143" s="62" t="s">
        <v>15574</v>
      </c>
      <c r="K8143" s="33" t="s">
        <v>1450</v>
      </c>
      <c r="L8143" s="33" t="s">
        <v>36826</v>
      </c>
      <c r="M8143" s="1" t="s">
        <v>48955</v>
      </c>
      <c r="N8143" s="33" t="s">
        <v>20</v>
      </c>
      <c r="O8143" s="33" t="s">
        <v>15575</v>
      </c>
      <c r="P8143" s="33" t="s">
        <v>22</v>
      </c>
      <c r="Q8143" s="33" t="s">
        <v>29986</v>
      </c>
      <c r="R8143" s="39" t="s">
        <v>15576</v>
      </c>
      <c r="S8143" s="33" t="s">
        <v>509</v>
      </c>
      <c r="T8143" s="33" t="s">
        <v>21</v>
      </c>
      <c r="U8143" s="33" t="s">
        <v>26689</v>
      </c>
      <c r="AA8143" s="33" t="s">
        <v>42844</v>
      </c>
      <c r="AB8143" s="33">
        <v>289</v>
      </c>
      <c r="AC8143" s="103">
        <v>12635</v>
      </c>
    </row>
    <row r="8144" spans="1:64" ht="13" customHeight="1" x14ac:dyDescent="0.2">
      <c r="A8144" s="33" t="s">
        <v>15579</v>
      </c>
      <c r="B8144" s="33">
        <v>25</v>
      </c>
      <c r="C8144" s="33" t="s">
        <v>13</v>
      </c>
      <c r="D8144" s="33" t="s">
        <v>30</v>
      </c>
      <c r="E8144" s="33" t="s">
        <v>15580</v>
      </c>
      <c r="F8144" s="94">
        <v>41375</v>
      </c>
      <c r="G8144" s="33" t="s">
        <v>22245</v>
      </c>
      <c r="H8144" s="33" t="s">
        <v>15581</v>
      </c>
      <c r="I8144" s="33" t="s">
        <v>38</v>
      </c>
      <c r="J8144" s="62" t="s">
        <v>15582</v>
      </c>
      <c r="K8144" s="33" t="s">
        <v>2709</v>
      </c>
      <c r="L8144" s="33" t="s">
        <v>15583</v>
      </c>
      <c r="M8144" s="1" t="s">
        <v>46232</v>
      </c>
      <c r="N8144" s="33" t="s">
        <v>20</v>
      </c>
      <c r="O8144" s="33" t="s">
        <v>15584</v>
      </c>
      <c r="P8144" s="33" t="s">
        <v>504</v>
      </c>
      <c r="Q8144" s="33" t="s">
        <v>29986</v>
      </c>
      <c r="R8144" s="39" t="s">
        <v>15585</v>
      </c>
      <c r="S8144" s="33" t="s">
        <v>22</v>
      </c>
      <c r="T8144" s="33" t="s">
        <v>21</v>
      </c>
      <c r="U8144" s="33" t="s">
        <v>26682</v>
      </c>
      <c r="AA8144" s="33" t="s">
        <v>42843</v>
      </c>
      <c r="AB8144" s="33">
        <v>288</v>
      </c>
      <c r="AC8144" s="103">
        <v>12627</v>
      </c>
    </row>
    <row r="8145" spans="1:64" ht="13" customHeight="1" x14ac:dyDescent="0.2">
      <c r="A8145" s="1" t="s">
        <v>42538</v>
      </c>
      <c r="B8145" s="87">
        <v>59</v>
      </c>
      <c r="C8145" s="10" t="s">
        <v>13</v>
      </c>
      <c r="D8145" s="1" t="s">
        <v>23</v>
      </c>
      <c r="E8145" s="10"/>
      <c r="F8145" s="94">
        <v>41375</v>
      </c>
      <c r="G8145" s="10" t="s">
        <v>42539</v>
      </c>
      <c r="H8145" s="10" t="s">
        <v>42540</v>
      </c>
      <c r="I8145" s="10" t="s">
        <v>224</v>
      </c>
      <c r="J8145" s="62">
        <v>22733</v>
      </c>
      <c r="K8145" s="10" t="s">
        <v>2915</v>
      </c>
      <c r="L8145" s="10" t="s">
        <v>21805</v>
      </c>
      <c r="M8145" s="1" t="s">
        <v>47515</v>
      </c>
      <c r="N8145" s="10" t="s">
        <v>20</v>
      </c>
      <c r="O8145" s="10" t="s">
        <v>42541</v>
      </c>
      <c r="P8145" s="10" t="s">
        <v>947</v>
      </c>
      <c r="Q8145" s="10" t="s">
        <v>29986</v>
      </c>
      <c r="R8145" s="59" t="s">
        <v>42542</v>
      </c>
      <c r="S8145" s="10" t="s">
        <v>93</v>
      </c>
      <c r="T8145" s="10" t="s">
        <v>21</v>
      </c>
      <c r="U8145" s="10" t="s">
        <v>26689</v>
      </c>
      <c r="V8145" s="10"/>
      <c r="W8145" s="10"/>
      <c r="X8145" s="10"/>
      <c r="Y8145" s="77"/>
      <c r="Z8145" s="51"/>
      <c r="AA8145" s="51" t="s">
        <v>42843</v>
      </c>
      <c r="AB8145" s="33">
        <v>287</v>
      </c>
      <c r="AC8145" s="103">
        <v>12625</v>
      </c>
      <c r="AG8145" s="51"/>
      <c r="AK8145" s="51"/>
      <c r="AL8145" s="51"/>
      <c r="AM8145" s="51"/>
      <c r="AN8145" s="51"/>
      <c r="AO8145" s="51"/>
      <c r="AP8145" s="51"/>
      <c r="AQ8145" s="51"/>
      <c r="AR8145" s="51"/>
      <c r="AS8145" s="51"/>
      <c r="AT8145" s="51"/>
      <c r="AU8145" s="51"/>
      <c r="AV8145" s="51"/>
      <c r="AW8145" s="51"/>
      <c r="AX8145" s="51"/>
      <c r="AY8145" s="51"/>
      <c r="AZ8145" s="51"/>
      <c r="BA8145" s="51"/>
      <c r="BB8145" s="51"/>
      <c r="BC8145" s="51"/>
      <c r="BD8145" s="51"/>
      <c r="BE8145" s="51"/>
      <c r="BF8145" s="51"/>
      <c r="BG8145" s="51"/>
      <c r="BH8145" s="51"/>
      <c r="BI8145" s="51"/>
      <c r="BJ8145" s="51"/>
      <c r="BK8145" s="51"/>
      <c r="BL8145" s="51"/>
    </row>
    <row r="8146" spans="1:64" ht="13" customHeight="1" x14ac:dyDescent="0.2">
      <c r="A8146" s="1" t="s">
        <v>42535</v>
      </c>
      <c r="B8146" s="87">
        <v>67</v>
      </c>
      <c r="C8146" s="10" t="s">
        <v>13</v>
      </c>
      <c r="D8146" s="1" t="s">
        <v>23</v>
      </c>
      <c r="E8146" s="10"/>
      <c r="F8146" s="94">
        <v>41375</v>
      </c>
      <c r="G8146" s="10" t="s">
        <v>42809</v>
      </c>
      <c r="H8146" s="10" t="s">
        <v>1888</v>
      </c>
      <c r="I8146" s="10" t="s">
        <v>111</v>
      </c>
      <c r="J8146" s="62">
        <v>86326</v>
      </c>
      <c r="K8146" s="10" t="s">
        <v>165</v>
      </c>
      <c r="L8146" s="10" t="s">
        <v>3116</v>
      </c>
      <c r="M8146" s="1" t="s">
        <v>48322</v>
      </c>
      <c r="N8146" s="10" t="s">
        <v>20</v>
      </c>
      <c r="O8146" s="10" t="s">
        <v>42536</v>
      </c>
      <c r="P8146" s="10" t="s">
        <v>947</v>
      </c>
      <c r="Q8146" s="10" t="s">
        <v>29986</v>
      </c>
      <c r="R8146" s="59" t="s">
        <v>42537</v>
      </c>
      <c r="S8146" s="10" t="s">
        <v>509</v>
      </c>
      <c r="T8146" s="10" t="s">
        <v>21</v>
      </c>
      <c r="U8146" s="10" t="s">
        <v>26689</v>
      </c>
      <c r="V8146" s="10"/>
      <c r="W8146" s="10"/>
      <c r="X8146" s="10"/>
      <c r="Y8146" s="77"/>
      <c r="Z8146" s="51"/>
      <c r="AA8146" s="51" t="s">
        <v>42844</v>
      </c>
      <c r="AB8146" s="33">
        <v>286</v>
      </c>
      <c r="AC8146" s="103">
        <v>12628</v>
      </c>
      <c r="AG8146" s="51"/>
      <c r="AK8146" s="51"/>
      <c r="AL8146" s="51"/>
      <c r="AM8146" s="51"/>
      <c r="AN8146" s="51"/>
      <c r="AO8146" s="51"/>
      <c r="AP8146" s="51"/>
      <c r="AQ8146" s="51"/>
      <c r="AR8146" s="51"/>
      <c r="AS8146" s="51"/>
      <c r="AT8146" s="51"/>
      <c r="AU8146" s="51"/>
      <c r="AV8146" s="51"/>
      <c r="AW8146" s="51"/>
      <c r="AX8146" s="51"/>
      <c r="AY8146" s="51"/>
      <c r="AZ8146" s="51"/>
      <c r="BA8146" s="51"/>
      <c r="BB8146" s="51"/>
      <c r="BC8146" s="51"/>
      <c r="BD8146" s="51"/>
      <c r="BE8146" s="51"/>
      <c r="BF8146" s="51"/>
      <c r="BG8146" s="51"/>
      <c r="BH8146" s="51"/>
      <c r="BI8146" s="51"/>
      <c r="BJ8146" s="51"/>
      <c r="BK8146" s="51"/>
      <c r="BL8146" s="51"/>
    </row>
    <row r="8147" spans="1:64" ht="13" customHeight="1" x14ac:dyDescent="0.2">
      <c r="A8147" s="60" t="s">
        <v>42461</v>
      </c>
      <c r="B8147" s="87">
        <v>39</v>
      </c>
      <c r="C8147" s="10" t="s">
        <v>13</v>
      </c>
      <c r="D8147" s="10" t="s">
        <v>30</v>
      </c>
      <c r="E8147" s="59" t="s">
        <v>42462</v>
      </c>
      <c r="F8147" s="94">
        <v>41374</v>
      </c>
      <c r="G8147" s="10" t="s">
        <v>42463</v>
      </c>
      <c r="H8147" s="10" t="s">
        <v>17262</v>
      </c>
      <c r="I8147" s="10" t="s">
        <v>62</v>
      </c>
      <c r="J8147" s="62">
        <v>45822</v>
      </c>
      <c r="K8147" s="10" t="s">
        <v>2663</v>
      </c>
      <c r="L8147" s="10" t="s">
        <v>42464</v>
      </c>
      <c r="M8147" s="1" t="s">
        <v>48814</v>
      </c>
      <c r="N8147" s="10" t="s">
        <v>20</v>
      </c>
      <c r="O8147" s="10" t="s">
        <v>42465</v>
      </c>
      <c r="P8147" s="10" t="s">
        <v>504</v>
      </c>
      <c r="Q8147" s="10" t="s">
        <v>29986</v>
      </c>
      <c r="R8147" s="59" t="s">
        <v>42466</v>
      </c>
      <c r="S8147" s="10" t="s">
        <v>22</v>
      </c>
      <c r="T8147" s="10" t="s">
        <v>21</v>
      </c>
      <c r="U8147" s="10" t="s">
        <v>26689</v>
      </c>
      <c r="V8147" s="10"/>
      <c r="W8147" s="10"/>
      <c r="X8147" s="10"/>
      <c r="Y8147" s="77"/>
      <c r="Z8147" s="51"/>
      <c r="AA8147" s="51" t="s">
        <v>42843</v>
      </c>
      <c r="AB8147" s="33">
        <v>282</v>
      </c>
      <c r="AC8147" s="103">
        <v>12621</v>
      </c>
      <c r="AG8147" s="51"/>
      <c r="AK8147" s="51"/>
      <c r="AL8147" s="51"/>
      <c r="AM8147" s="51"/>
      <c r="AN8147" s="51"/>
      <c r="AO8147" s="51"/>
      <c r="AP8147" s="51"/>
      <c r="AQ8147" s="51"/>
      <c r="AR8147" s="51"/>
      <c r="AS8147" s="51"/>
      <c r="AT8147" s="51"/>
      <c r="AU8147" s="51"/>
      <c r="AV8147" s="51"/>
      <c r="AW8147" s="51"/>
      <c r="AX8147" s="51"/>
      <c r="AY8147" s="51"/>
      <c r="AZ8147" s="51"/>
      <c r="BA8147" s="51"/>
      <c r="BB8147" s="51"/>
      <c r="BC8147" s="51"/>
      <c r="BD8147" s="51"/>
      <c r="BE8147" s="51"/>
      <c r="BF8147" s="51"/>
      <c r="BG8147" s="51"/>
      <c r="BH8147" s="51"/>
      <c r="BI8147" s="51"/>
      <c r="BJ8147" s="51"/>
      <c r="BK8147" s="51"/>
      <c r="BL8147" s="51"/>
    </row>
    <row r="8148" spans="1:64" ht="13" customHeight="1" x14ac:dyDescent="0.2">
      <c r="A8148" s="60" t="s">
        <v>42584</v>
      </c>
      <c r="B8148" s="87">
        <v>41</v>
      </c>
      <c r="C8148" s="10" t="s">
        <v>13</v>
      </c>
      <c r="D8148" s="10" t="s">
        <v>30</v>
      </c>
      <c r="E8148" s="59" t="s">
        <v>42585</v>
      </c>
      <c r="F8148" s="94">
        <v>41374</v>
      </c>
      <c r="G8148" s="10" t="s">
        <v>42812</v>
      </c>
      <c r="H8148" s="10" t="s">
        <v>6272</v>
      </c>
      <c r="I8148" s="10" t="s">
        <v>224</v>
      </c>
      <c r="J8148" s="62">
        <v>24073</v>
      </c>
      <c r="K8148" s="10" t="s">
        <v>992</v>
      </c>
      <c r="L8148" s="10" t="s">
        <v>42586</v>
      </c>
      <c r="M8148" s="1" t="s">
        <v>48812</v>
      </c>
      <c r="N8148" s="10" t="s">
        <v>20</v>
      </c>
      <c r="O8148" s="10" t="s">
        <v>42587</v>
      </c>
      <c r="P8148" s="10" t="s">
        <v>504</v>
      </c>
      <c r="Q8148" s="10" t="s">
        <v>29986</v>
      </c>
      <c r="R8148" s="59" t="s">
        <v>42588</v>
      </c>
      <c r="S8148" s="10" t="s">
        <v>22</v>
      </c>
      <c r="T8148" s="10" t="s">
        <v>21</v>
      </c>
      <c r="U8148" s="10" t="s">
        <v>26689</v>
      </c>
      <c r="V8148" s="10"/>
      <c r="W8148" s="10"/>
      <c r="X8148" s="10"/>
      <c r="Y8148" s="77"/>
      <c r="Z8148" s="51"/>
      <c r="AA8148" s="51" t="s">
        <v>42842</v>
      </c>
      <c r="AB8148" s="33">
        <v>283</v>
      </c>
      <c r="AC8148" s="103">
        <v>12620</v>
      </c>
      <c r="AG8148" s="51"/>
      <c r="AK8148" s="51"/>
      <c r="AL8148" s="51"/>
      <c r="AM8148" s="51"/>
      <c r="AN8148" s="51"/>
      <c r="AO8148" s="51"/>
      <c r="AP8148" s="51"/>
      <c r="AQ8148" s="51"/>
      <c r="AR8148" s="51"/>
      <c r="AS8148" s="51"/>
      <c r="AT8148" s="51"/>
      <c r="AU8148" s="51"/>
      <c r="AV8148" s="51"/>
      <c r="AW8148" s="51"/>
      <c r="AX8148" s="51"/>
      <c r="AY8148" s="51"/>
      <c r="AZ8148" s="51"/>
      <c r="BA8148" s="51"/>
      <c r="BB8148" s="51"/>
      <c r="BC8148" s="51"/>
      <c r="BD8148" s="51"/>
      <c r="BE8148" s="51"/>
      <c r="BF8148" s="51"/>
      <c r="BG8148" s="51"/>
      <c r="BH8148" s="51"/>
      <c r="BI8148" s="51"/>
      <c r="BJ8148" s="51"/>
      <c r="BK8148" s="51"/>
      <c r="BL8148" s="51"/>
    </row>
    <row r="8149" spans="1:64" ht="13" customHeight="1" x14ac:dyDescent="0.2">
      <c r="A8149" s="33" t="s">
        <v>15586</v>
      </c>
      <c r="B8149" s="33">
        <v>55</v>
      </c>
      <c r="C8149" s="33" t="s">
        <v>13</v>
      </c>
      <c r="D8149" s="33" t="s">
        <v>30</v>
      </c>
      <c r="E8149" s="33" t="s">
        <v>15587</v>
      </c>
      <c r="F8149" s="94">
        <v>41374</v>
      </c>
      <c r="G8149" s="33" t="s">
        <v>15588</v>
      </c>
      <c r="H8149" s="33" t="s">
        <v>15589</v>
      </c>
      <c r="I8149" s="33" t="s">
        <v>159</v>
      </c>
      <c r="J8149" s="62" t="s">
        <v>15590</v>
      </c>
      <c r="K8149" s="33" t="s">
        <v>1236</v>
      </c>
      <c r="L8149" s="33" t="s">
        <v>15591</v>
      </c>
      <c r="M8149" s="1" t="s">
        <v>48813</v>
      </c>
      <c r="N8149" s="33" t="s">
        <v>20</v>
      </c>
      <c r="O8149" s="33" t="s">
        <v>15592</v>
      </c>
      <c r="P8149" s="33" t="s">
        <v>22</v>
      </c>
      <c r="Q8149" s="33" t="s">
        <v>29986</v>
      </c>
      <c r="R8149" s="39" t="s">
        <v>15593</v>
      </c>
      <c r="S8149" s="33" t="s">
        <v>22</v>
      </c>
      <c r="T8149" s="33" t="s">
        <v>21</v>
      </c>
      <c r="U8149" s="33" t="s">
        <v>26689</v>
      </c>
      <c r="AA8149" s="33" t="s">
        <v>42844</v>
      </c>
      <c r="AB8149" s="33">
        <v>281</v>
      </c>
      <c r="AC8149" s="103">
        <v>12623</v>
      </c>
    </row>
    <row r="8150" spans="1:64" ht="13" customHeight="1" x14ac:dyDescent="0.2">
      <c r="A8150" s="33" t="s">
        <v>15598</v>
      </c>
      <c r="B8150" s="33">
        <v>45</v>
      </c>
      <c r="C8150" s="33" t="s">
        <v>13</v>
      </c>
      <c r="D8150" s="33" t="s">
        <v>30</v>
      </c>
      <c r="E8150" s="33" t="s">
        <v>15599</v>
      </c>
      <c r="F8150" s="94">
        <v>41374</v>
      </c>
      <c r="G8150" s="33" t="s">
        <v>15600</v>
      </c>
      <c r="H8150" s="33" t="s">
        <v>139</v>
      </c>
      <c r="I8150" s="33" t="s">
        <v>337</v>
      </c>
      <c r="J8150" s="62" t="s">
        <v>15601</v>
      </c>
      <c r="K8150" s="33" t="s">
        <v>639</v>
      </c>
      <c r="L8150" s="33" t="s">
        <v>15602</v>
      </c>
      <c r="M8150" s="1" t="s">
        <v>46023</v>
      </c>
      <c r="N8150" s="33" t="s">
        <v>362</v>
      </c>
      <c r="O8150" s="33" t="s">
        <v>15603</v>
      </c>
      <c r="P8150" s="33" t="s">
        <v>947</v>
      </c>
      <c r="Q8150" s="33" t="s">
        <v>29986</v>
      </c>
      <c r="R8150" s="39" t="s">
        <v>15604</v>
      </c>
      <c r="S8150" s="33" t="s">
        <v>93</v>
      </c>
      <c r="T8150" s="33" t="s">
        <v>45897</v>
      </c>
      <c r="U8150" s="33" t="s">
        <v>49804</v>
      </c>
      <c r="AA8150" s="33" t="s">
        <v>42844</v>
      </c>
      <c r="AB8150" s="33">
        <v>285</v>
      </c>
      <c r="AC8150" s="103">
        <v>12622</v>
      </c>
    </row>
    <row r="8151" spans="1:64" ht="13" customHeight="1" x14ac:dyDescent="0.2">
      <c r="A8151" s="33" t="s">
        <v>15594</v>
      </c>
      <c r="B8151" s="91">
        <v>47</v>
      </c>
      <c r="C8151" s="33" t="s">
        <v>13</v>
      </c>
      <c r="D8151" s="33" t="s">
        <v>30</v>
      </c>
      <c r="E8151" s="33" t="s">
        <v>15595</v>
      </c>
      <c r="F8151" s="94">
        <v>41374</v>
      </c>
      <c r="G8151" s="33" t="s">
        <v>15596</v>
      </c>
      <c r="H8151" s="33" t="s">
        <v>1113</v>
      </c>
      <c r="I8151" s="33" t="s">
        <v>297</v>
      </c>
      <c r="J8151" s="62">
        <v>38134</v>
      </c>
      <c r="K8151" s="33" t="s">
        <v>1114</v>
      </c>
      <c r="L8151" s="33" t="s">
        <v>1115</v>
      </c>
      <c r="M8151" s="1" t="s">
        <v>46341</v>
      </c>
      <c r="N8151" s="33" t="s">
        <v>20</v>
      </c>
      <c r="O8151" s="33" t="s">
        <v>36778</v>
      </c>
      <c r="P8151" s="33" t="s">
        <v>22</v>
      </c>
      <c r="Q8151" s="33" t="s">
        <v>29986</v>
      </c>
      <c r="R8151" s="39" t="s">
        <v>15597</v>
      </c>
      <c r="S8151" s="33" t="s">
        <v>22</v>
      </c>
      <c r="T8151" s="33" t="s">
        <v>45897</v>
      </c>
      <c r="U8151" s="33" t="s">
        <v>49804</v>
      </c>
      <c r="AA8151" s="33" t="s">
        <v>42842</v>
      </c>
      <c r="AB8151" s="33">
        <v>284</v>
      </c>
      <c r="AC8151" s="103">
        <v>12624</v>
      </c>
    </row>
    <row r="8152" spans="1:64" ht="13" customHeight="1" x14ac:dyDescent="0.2">
      <c r="A8152" s="60" t="s">
        <v>42605</v>
      </c>
      <c r="B8152" s="87">
        <v>34</v>
      </c>
      <c r="C8152" s="10" t="s">
        <v>13</v>
      </c>
      <c r="D8152" s="10" t="s">
        <v>78</v>
      </c>
      <c r="E8152" s="59" t="s">
        <v>42606</v>
      </c>
      <c r="F8152" s="94">
        <v>41373</v>
      </c>
      <c r="G8152" s="10" t="s">
        <v>42607</v>
      </c>
      <c r="H8152" s="10" t="s">
        <v>106</v>
      </c>
      <c r="I8152" s="10" t="s">
        <v>3344</v>
      </c>
      <c r="J8152" s="62">
        <v>20020</v>
      </c>
      <c r="K8152" s="10" t="s">
        <v>3346</v>
      </c>
      <c r="L8152" s="10" t="s">
        <v>17507</v>
      </c>
      <c r="M8152" s="1" t="s">
        <v>46501</v>
      </c>
      <c r="N8152" s="10" t="s">
        <v>20</v>
      </c>
      <c r="O8152" s="10" t="s">
        <v>42608</v>
      </c>
      <c r="P8152" s="10" t="s">
        <v>947</v>
      </c>
      <c r="Q8152" s="10" t="s">
        <v>29986</v>
      </c>
      <c r="R8152" s="59" t="s">
        <v>42609</v>
      </c>
      <c r="S8152" s="10" t="s">
        <v>93</v>
      </c>
      <c r="T8152" s="10" t="s">
        <v>21</v>
      </c>
      <c r="U8152" s="10" t="s">
        <v>26689</v>
      </c>
      <c r="V8152" s="10"/>
      <c r="W8152" s="10"/>
      <c r="X8152" s="10"/>
      <c r="Y8152" s="77"/>
      <c r="Z8152" s="51"/>
      <c r="AA8152" s="51" t="s">
        <v>42842</v>
      </c>
      <c r="AB8152" s="33">
        <v>277</v>
      </c>
      <c r="AC8152" s="103">
        <v>12615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ht="13" customHeight="1" x14ac:dyDescent="0.2">
      <c r="A8153" s="33" t="s">
        <v>15609</v>
      </c>
      <c r="B8153" s="33">
        <v>20</v>
      </c>
      <c r="C8153" s="33" t="s">
        <v>102</v>
      </c>
      <c r="D8153" s="33" t="s">
        <v>30</v>
      </c>
      <c r="E8153" s="33" t="s">
        <v>15610</v>
      </c>
      <c r="F8153" s="94">
        <v>41373</v>
      </c>
      <c r="G8153" s="33" t="s">
        <v>15611</v>
      </c>
      <c r="H8153" s="33" t="s">
        <v>1024</v>
      </c>
      <c r="I8153" s="33" t="s">
        <v>366</v>
      </c>
      <c r="J8153" s="62" t="s">
        <v>15612</v>
      </c>
      <c r="K8153" s="33" t="s">
        <v>1025</v>
      </c>
      <c r="L8153" s="33" t="s">
        <v>1026</v>
      </c>
      <c r="M8153" s="1" t="s">
        <v>46313</v>
      </c>
      <c r="N8153" s="33" t="s">
        <v>20</v>
      </c>
      <c r="O8153" s="33" t="s">
        <v>15613</v>
      </c>
      <c r="P8153" s="33" t="s">
        <v>504</v>
      </c>
      <c r="Q8153" s="33" t="s">
        <v>29986</v>
      </c>
      <c r="R8153" s="39" t="s">
        <v>15614</v>
      </c>
      <c r="S8153" s="33" t="s">
        <v>93</v>
      </c>
      <c r="T8153" s="33" t="s">
        <v>28</v>
      </c>
      <c r="U8153" s="33" t="s">
        <v>26487</v>
      </c>
      <c r="AA8153" s="33" t="s">
        <v>42842</v>
      </c>
      <c r="AB8153" s="33">
        <v>280</v>
      </c>
      <c r="AC8153" s="103">
        <v>12617</v>
      </c>
    </row>
    <row r="8154" spans="1:64" ht="13" customHeight="1" x14ac:dyDescent="0.2">
      <c r="A8154" s="33" t="s">
        <v>15615</v>
      </c>
      <c r="B8154" s="33">
        <v>23</v>
      </c>
      <c r="C8154" s="33" t="s">
        <v>13</v>
      </c>
      <c r="D8154" s="33" t="s">
        <v>30</v>
      </c>
      <c r="E8154" s="33" t="s">
        <v>15616</v>
      </c>
      <c r="F8154" s="94">
        <v>41373</v>
      </c>
      <c r="G8154" s="33" t="s">
        <v>15617</v>
      </c>
      <c r="H8154" s="33" t="s">
        <v>1024</v>
      </c>
      <c r="I8154" s="33" t="s">
        <v>366</v>
      </c>
      <c r="J8154" s="62" t="s">
        <v>15612</v>
      </c>
      <c r="K8154" s="33" t="s">
        <v>1025</v>
      </c>
      <c r="L8154" s="33" t="s">
        <v>1026</v>
      </c>
      <c r="M8154" s="1" t="s">
        <v>46313</v>
      </c>
      <c r="N8154" s="33" t="s">
        <v>20</v>
      </c>
      <c r="O8154" s="33" t="s">
        <v>15613</v>
      </c>
      <c r="P8154" s="33" t="s">
        <v>504</v>
      </c>
      <c r="Q8154" s="33" t="s">
        <v>29986</v>
      </c>
      <c r="R8154" s="39" t="s">
        <v>15614</v>
      </c>
      <c r="S8154" s="33" t="s">
        <v>93</v>
      </c>
      <c r="T8154" s="33" t="s">
        <v>28</v>
      </c>
      <c r="U8154" s="33" t="s">
        <v>26487</v>
      </c>
      <c r="AA8154" s="33" t="s">
        <v>42842</v>
      </c>
      <c r="AB8154" s="33">
        <v>279</v>
      </c>
      <c r="AC8154" s="103">
        <v>12618</v>
      </c>
    </row>
    <row r="8155" spans="1:64" ht="13" customHeight="1" x14ac:dyDescent="0.2">
      <c r="A8155" s="33" t="s">
        <v>15605</v>
      </c>
      <c r="B8155" s="33">
        <v>25</v>
      </c>
      <c r="C8155" s="33" t="s">
        <v>13</v>
      </c>
      <c r="D8155" s="33" t="s">
        <v>41</v>
      </c>
      <c r="F8155" s="94">
        <v>41373</v>
      </c>
      <c r="G8155" s="33" t="s">
        <v>15606</v>
      </c>
      <c r="H8155" s="33" t="s">
        <v>6885</v>
      </c>
      <c r="I8155" s="33" t="s">
        <v>38</v>
      </c>
      <c r="J8155" s="62" t="s">
        <v>6886</v>
      </c>
      <c r="K8155" s="33" t="s">
        <v>91</v>
      </c>
      <c r="L8155" s="33" t="s">
        <v>12757</v>
      </c>
      <c r="M8155" s="1" t="s">
        <v>48929</v>
      </c>
      <c r="N8155" s="33" t="s">
        <v>20</v>
      </c>
      <c r="O8155" s="33" t="s">
        <v>15607</v>
      </c>
      <c r="P8155" s="33" t="s">
        <v>947</v>
      </c>
      <c r="Q8155" s="33" t="s">
        <v>29986</v>
      </c>
      <c r="R8155" s="39" t="s">
        <v>15608</v>
      </c>
      <c r="S8155" s="33" t="s">
        <v>22</v>
      </c>
      <c r="T8155" s="33" t="s">
        <v>28</v>
      </c>
      <c r="U8155" s="33" t="s">
        <v>26487</v>
      </c>
      <c r="AA8155" s="33" t="s">
        <v>42842</v>
      </c>
      <c r="AB8155" s="33">
        <v>278</v>
      </c>
      <c r="AC8155" s="103">
        <v>12616</v>
      </c>
    </row>
    <row r="8156" spans="1:64" ht="13" customHeight="1" x14ac:dyDescent="0.2">
      <c r="A8156" s="1" t="s">
        <v>42485</v>
      </c>
      <c r="B8156" s="87">
        <v>24</v>
      </c>
      <c r="C8156" s="10" t="s">
        <v>13</v>
      </c>
      <c r="D8156" s="1" t="s">
        <v>23</v>
      </c>
      <c r="E8156" s="60"/>
      <c r="F8156" s="94">
        <v>41372</v>
      </c>
      <c r="G8156" s="10" t="s">
        <v>42486</v>
      </c>
      <c r="H8156" s="10" t="s">
        <v>42487</v>
      </c>
      <c r="I8156" s="10" t="s">
        <v>34</v>
      </c>
      <c r="J8156" s="62">
        <v>6498</v>
      </c>
      <c r="K8156" s="10" t="s">
        <v>35</v>
      </c>
      <c r="L8156" s="68" t="s">
        <v>42488</v>
      </c>
      <c r="M8156" s="1" t="s">
        <v>48815</v>
      </c>
      <c r="N8156" s="10" t="s">
        <v>20</v>
      </c>
      <c r="O8156" s="10" t="s">
        <v>42489</v>
      </c>
      <c r="P8156" s="10" t="s">
        <v>37679</v>
      </c>
      <c r="Q8156" s="10" t="s">
        <v>29986</v>
      </c>
      <c r="R8156" s="61" t="s">
        <v>42490</v>
      </c>
      <c r="S8156" s="10" t="s">
        <v>93</v>
      </c>
      <c r="T8156" s="10" t="s">
        <v>21</v>
      </c>
      <c r="U8156" s="10" t="s">
        <v>26689</v>
      </c>
      <c r="V8156" s="60"/>
      <c r="W8156" s="10"/>
      <c r="X8156" s="63"/>
      <c r="Y8156" s="79"/>
      <c r="Z8156" s="51"/>
      <c r="AA8156" s="51" t="s">
        <v>42844</v>
      </c>
      <c r="AB8156" s="33">
        <v>274</v>
      </c>
      <c r="AC8156" s="103">
        <v>27278</v>
      </c>
      <c r="AG8156" s="51"/>
      <c r="AK8156" s="51"/>
      <c r="AL8156" s="51"/>
      <c r="AM8156" s="51"/>
      <c r="AN8156" s="51"/>
      <c r="AO8156" s="51"/>
      <c r="AP8156" s="51"/>
      <c r="AQ8156" s="51"/>
      <c r="AR8156" s="51"/>
      <c r="AS8156" s="51"/>
      <c r="AT8156" s="51"/>
      <c r="AU8156" s="51"/>
      <c r="AV8156" s="51"/>
      <c r="AW8156" s="51"/>
      <c r="AX8156" s="51"/>
      <c r="AY8156" s="51"/>
      <c r="AZ8156" s="51"/>
      <c r="BA8156" s="51"/>
      <c r="BB8156" s="51"/>
      <c r="BC8156" s="51"/>
      <c r="BD8156" s="51"/>
      <c r="BE8156" s="51"/>
      <c r="BF8156" s="51"/>
      <c r="BG8156" s="51"/>
      <c r="BH8156" s="51"/>
      <c r="BI8156" s="51"/>
      <c r="BJ8156" s="51"/>
      <c r="BK8156" s="51"/>
      <c r="BL8156" s="51"/>
    </row>
    <row r="8157" spans="1:64" ht="13" customHeight="1" x14ac:dyDescent="0.2">
      <c r="A8157" s="33" t="s">
        <v>26674</v>
      </c>
      <c r="B8157" s="33">
        <v>37</v>
      </c>
      <c r="C8157" s="33" t="s">
        <v>13</v>
      </c>
      <c r="D8157" s="33" t="s">
        <v>78</v>
      </c>
      <c r="F8157" s="94">
        <v>41372</v>
      </c>
      <c r="G8157" s="33" t="s">
        <v>26675</v>
      </c>
      <c r="H8157" s="33" t="s">
        <v>171</v>
      </c>
      <c r="I8157" s="33" t="s">
        <v>18</v>
      </c>
      <c r="J8157" s="62">
        <v>70806</v>
      </c>
      <c r="K8157" s="33" t="s">
        <v>3422</v>
      </c>
      <c r="L8157" s="33" t="s">
        <v>1569</v>
      </c>
      <c r="M8157" s="1" t="s">
        <v>46538</v>
      </c>
      <c r="N8157" s="33" t="s">
        <v>20</v>
      </c>
      <c r="O8157" s="33" t="s">
        <v>26676</v>
      </c>
      <c r="P8157" s="33" t="s">
        <v>504</v>
      </c>
      <c r="Q8157" s="33" t="s">
        <v>29986</v>
      </c>
      <c r="R8157" s="39" t="s">
        <v>26677</v>
      </c>
      <c r="S8157" s="33" t="s">
        <v>509</v>
      </c>
      <c r="T8157" s="33" t="s">
        <v>21</v>
      </c>
      <c r="U8157" s="33" t="s">
        <v>26682</v>
      </c>
      <c r="AA8157" s="33" t="s">
        <v>42844</v>
      </c>
      <c r="AB8157" s="33">
        <v>275</v>
      </c>
      <c r="AC8157" s="103">
        <v>12608</v>
      </c>
    </row>
    <row r="8158" spans="1:64" ht="13" customHeight="1" x14ac:dyDescent="0.2">
      <c r="A8158" s="60" t="s">
        <v>42761</v>
      </c>
      <c r="B8158" s="87">
        <v>31</v>
      </c>
      <c r="C8158" s="10" t="s">
        <v>102</v>
      </c>
      <c r="D8158" s="10" t="s">
        <v>30</v>
      </c>
      <c r="E8158" s="59" t="s">
        <v>42762</v>
      </c>
      <c r="F8158" s="94">
        <v>41372</v>
      </c>
      <c r="G8158" s="10" t="s">
        <v>42763</v>
      </c>
      <c r="H8158" s="10" t="s">
        <v>42764</v>
      </c>
      <c r="I8158" s="10" t="s">
        <v>66</v>
      </c>
      <c r="J8158" s="62">
        <v>75080</v>
      </c>
      <c r="K8158" s="10" t="s">
        <v>265</v>
      </c>
      <c r="L8158" s="10" t="s">
        <v>42765</v>
      </c>
      <c r="M8158" s="1" t="s">
        <v>48816</v>
      </c>
      <c r="N8158" s="10" t="s">
        <v>20</v>
      </c>
      <c r="O8158" s="10" t="s">
        <v>42766</v>
      </c>
      <c r="P8158" s="10" t="s">
        <v>504</v>
      </c>
      <c r="Q8158" s="10" t="s">
        <v>29986</v>
      </c>
      <c r="R8158" s="59" t="s">
        <v>42767</v>
      </c>
      <c r="S8158" s="10" t="s">
        <v>93</v>
      </c>
      <c r="T8158" s="10" t="s">
        <v>350</v>
      </c>
      <c r="U8158" s="10" t="s">
        <v>26775</v>
      </c>
      <c r="V8158" s="10"/>
      <c r="W8158" s="10"/>
      <c r="X8158" s="10"/>
      <c r="Y8158" s="77"/>
      <c r="Z8158" s="51"/>
      <c r="AA8158" s="51" t="s">
        <v>42844</v>
      </c>
      <c r="AB8158" s="33">
        <v>276</v>
      </c>
      <c r="AC8158" s="103">
        <v>12609</v>
      </c>
      <c r="AG8158" s="51"/>
      <c r="AK8158" s="51"/>
      <c r="AL8158" s="51"/>
      <c r="AM8158" s="51"/>
      <c r="AN8158" s="51"/>
      <c r="AO8158" s="51"/>
      <c r="AP8158" s="51"/>
      <c r="AQ8158" s="51"/>
      <c r="AR8158" s="51"/>
      <c r="AS8158" s="51"/>
      <c r="AT8158" s="51"/>
      <c r="AU8158" s="51"/>
      <c r="AV8158" s="51"/>
      <c r="AW8158" s="51"/>
      <c r="AX8158" s="51"/>
      <c r="AY8158" s="51"/>
      <c r="AZ8158" s="51"/>
      <c r="BA8158" s="51"/>
      <c r="BB8158" s="51"/>
      <c r="BC8158" s="51"/>
      <c r="BD8158" s="51"/>
      <c r="BE8158" s="51"/>
      <c r="BF8158" s="51"/>
      <c r="BG8158" s="51"/>
      <c r="BH8158" s="51"/>
      <c r="BI8158" s="51"/>
      <c r="BJ8158" s="51"/>
      <c r="BK8158" s="51"/>
      <c r="BL8158" s="51"/>
    </row>
    <row r="8159" spans="1:64" ht="13" customHeight="1" x14ac:dyDescent="0.2">
      <c r="A8159" s="1" t="s">
        <v>15622</v>
      </c>
      <c r="B8159" s="91">
        <v>28</v>
      </c>
      <c r="C8159" s="33" t="s">
        <v>13</v>
      </c>
      <c r="D8159" s="1" t="s">
        <v>23</v>
      </c>
      <c r="F8159" s="94">
        <v>41371</v>
      </c>
      <c r="G8159" s="33" t="s">
        <v>15623</v>
      </c>
      <c r="H8159" s="33" t="s">
        <v>15624</v>
      </c>
      <c r="I8159" s="33" t="s">
        <v>39</v>
      </c>
      <c r="J8159" s="62" t="s">
        <v>15625</v>
      </c>
      <c r="K8159" s="33" t="s">
        <v>8077</v>
      </c>
      <c r="L8159" s="33" t="s">
        <v>15502</v>
      </c>
      <c r="M8159" s="1" t="s">
        <v>48817</v>
      </c>
      <c r="N8159" s="33" t="s">
        <v>20</v>
      </c>
      <c r="O8159" s="33" t="s">
        <v>15626</v>
      </c>
      <c r="P8159" s="33" t="s">
        <v>504</v>
      </c>
      <c r="Q8159" s="33" t="s">
        <v>29986</v>
      </c>
      <c r="R8159" s="39" t="s">
        <v>15627</v>
      </c>
      <c r="S8159" s="33" t="s">
        <v>93</v>
      </c>
      <c r="T8159" s="33" t="s">
        <v>21</v>
      </c>
      <c r="U8159" s="33" t="s">
        <v>26682</v>
      </c>
      <c r="AA8159" s="33" t="s">
        <v>42844</v>
      </c>
      <c r="AB8159" s="33">
        <v>271</v>
      </c>
      <c r="AC8159" s="103"/>
    </row>
    <row r="8160" spans="1:64" ht="13" customHeight="1" x14ac:dyDescent="0.2">
      <c r="A8160" s="1" t="s">
        <v>42644</v>
      </c>
      <c r="B8160" s="87">
        <v>43</v>
      </c>
      <c r="C8160" s="10" t="s">
        <v>13</v>
      </c>
      <c r="D8160" s="1" t="s">
        <v>23</v>
      </c>
      <c r="E8160" s="10"/>
      <c r="F8160" s="94">
        <v>41371</v>
      </c>
      <c r="G8160" s="10" t="s">
        <v>42645</v>
      </c>
      <c r="H8160" s="10" t="s">
        <v>384</v>
      </c>
      <c r="I8160" s="10" t="s">
        <v>38</v>
      </c>
      <c r="J8160" s="62">
        <v>92336</v>
      </c>
      <c r="K8160" s="10" t="s">
        <v>287</v>
      </c>
      <c r="L8160" s="10" t="s">
        <v>894</v>
      </c>
      <c r="M8160" s="1" t="s">
        <v>45955</v>
      </c>
      <c r="N8160" s="10" t="s">
        <v>20</v>
      </c>
      <c r="O8160" s="10" t="s">
        <v>42646</v>
      </c>
      <c r="P8160" s="10" t="s">
        <v>504</v>
      </c>
      <c r="Q8160" s="10" t="s">
        <v>29986</v>
      </c>
      <c r="R8160" s="59" t="s">
        <v>42647</v>
      </c>
      <c r="S8160" s="10" t="s">
        <v>22</v>
      </c>
      <c r="T8160" s="10" t="s">
        <v>21</v>
      </c>
      <c r="U8160" s="10" t="s">
        <v>26682</v>
      </c>
      <c r="V8160" s="10"/>
      <c r="W8160" s="10"/>
      <c r="X8160" s="10"/>
      <c r="Y8160" s="77"/>
      <c r="Z8160" s="51"/>
      <c r="AA8160" s="51" t="s">
        <v>42844</v>
      </c>
      <c r="AB8160" s="33">
        <v>272</v>
      </c>
      <c r="AC8160" s="103">
        <v>12604</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4" ht="13" customHeight="1" x14ac:dyDescent="0.2">
      <c r="A8161" s="33" t="s">
        <v>15618</v>
      </c>
      <c r="B8161" s="91">
        <v>16</v>
      </c>
      <c r="C8161" s="33" t="s">
        <v>13</v>
      </c>
      <c r="D8161" s="33" t="s">
        <v>78</v>
      </c>
      <c r="E8161" s="33" t="s">
        <v>15619</v>
      </c>
      <c r="F8161" s="94">
        <v>41371</v>
      </c>
      <c r="G8161" s="33" t="s">
        <v>7006</v>
      </c>
      <c r="H8161" s="33" t="s">
        <v>581</v>
      </c>
      <c r="I8161" s="33" t="s">
        <v>111</v>
      </c>
      <c r="J8161" s="62" t="s">
        <v>4241</v>
      </c>
      <c r="K8161" s="33" t="s">
        <v>582</v>
      </c>
      <c r="L8161" s="33" t="s">
        <v>10107</v>
      </c>
      <c r="M8161" s="1" t="s">
        <v>45998</v>
      </c>
      <c r="N8161" s="33" t="s">
        <v>20</v>
      </c>
      <c r="O8161" s="33" t="s">
        <v>15620</v>
      </c>
      <c r="P8161" s="33" t="s">
        <v>504</v>
      </c>
      <c r="Q8161" s="33" t="s">
        <v>29986</v>
      </c>
      <c r="R8161" s="39" t="s">
        <v>15621</v>
      </c>
      <c r="S8161" s="33" t="s">
        <v>93</v>
      </c>
      <c r="T8161" s="33" t="s">
        <v>350</v>
      </c>
      <c r="U8161" s="33" t="s">
        <v>42859</v>
      </c>
      <c r="AA8161" s="33" t="s">
        <v>42844</v>
      </c>
      <c r="AB8161" s="33">
        <v>273</v>
      </c>
      <c r="AC8161" s="103">
        <v>12605</v>
      </c>
    </row>
    <row r="8162" spans="1:64" ht="13" customHeight="1" x14ac:dyDescent="0.2">
      <c r="A8162" s="60" t="s">
        <v>42599</v>
      </c>
      <c r="B8162" s="87">
        <v>41</v>
      </c>
      <c r="C8162" s="10" t="s">
        <v>13</v>
      </c>
      <c r="D8162" s="10" t="s">
        <v>30</v>
      </c>
      <c r="E8162" s="59" t="s">
        <v>42600</v>
      </c>
      <c r="F8162" s="94">
        <v>41370</v>
      </c>
      <c r="G8162" s="10" t="s">
        <v>42601</v>
      </c>
      <c r="H8162" s="10" t="s">
        <v>7251</v>
      </c>
      <c r="I8162" s="10" t="s">
        <v>18</v>
      </c>
      <c r="J8162" s="62">
        <v>70526</v>
      </c>
      <c r="K8162" s="10" t="s">
        <v>7253</v>
      </c>
      <c r="L8162" s="10" t="s">
        <v>42602</v>
      </c>
      <c r="M8162" s="1" t="s">
        <v>48818</v>
      </c>
      <c r="N8162" s="10" t="s">
        <v>20</v>
      </c>
      <c r="O8162" s="10" t="s">
        <v>42603</v>
      </c>
      <c r="P8162" s="10" t="s">
        <v>947</v>
      </c>
      <c r="Q8162" s="10" t="s">
        <v>29986</v>
      </c>
      <c r="R8162" s="59" t="s">
        <v>42604</v>
      </c>
      <c r="S8162" s="10" t="s">
        <v>22</v>
      </c>
      <c r="T8162" s="10" t="s">
        <v>21</v>
      </c>
      <c r="U8162" s="10" t="s">
        <v>26689</v>
      </c>
      <c r="V8162" s="10"/>
      <c r="W8162" s="10"/>
      <c r="X8162" s="10"/>
      <c r="Y8162" s="77"/>
      <c r="Z8162" s="51"/>
      <c r="AA8162" s="51" t="s">
        <v>42843</v>
      </c>
      <c r="AB8162" s="33">
        <v>270</v>
      </c>
      <c r="AC8162" s="103">
        <v>12600</v>
      </c>
      <c r="AG8162" s="51"/>
      <c r="AK8162" s="51"/>
      <c r="AL8162" s="51"/>
      <c r="AM8162" s="51"/>
      <c r="AN8162" s="51"/>
      <c r="AO8162" s="51"/>
      <c r="AP8162" s="51"/>
      <c r="AQ8162" s="51"/>
      <c r="AR8162" s="51"/>
      <c r="AS8162" s="51"/>
      <c r="AT8162" s="51"/>
      <c r="AU8162" s="51"/>
      <c r="AV8162" s="51"/>
      <c r="AW8162" s="51"/>
      <c r="AX8162" s="51"/>
      <c r="AY8162" s="51"/>
      <c r="AZ8162" s="51"/>
      <c r="BA8162" s="51"/>
      <c r="BB8162" s="51"/>
      <c r="BC8162" s="51"/>
      <c r="BD8162" s="51"/>
      <c r="BE8162" s="51"/>
      <c r="BF8162" s="51"/>
      <c r="BG8162" s="51"/>
      <c r="BH8162" s="51"/>
      <c r="BI8162" s="51"/>
      <c r="BJ8162" s="51"/>
      <c r="BK8162" s="51"/>
      <c r="BL8162" s="51"/>
    </row>
    <row r="8163" spans="1:64" ht="13" customHeight="1" x14ac:dyDescent="0.2">
      <c r="A8163" s="1" t="s">
        <v>15628</v>
      </c>
      <c r="B8163" s="33">
        <v>27</v>
      </c>
      <c r="C8163" s="33" t="s">
        <v>13</v>
      </c>
      <c r="D8163" s="1" t="s">
        <v>23</v>
      </c>
      <c r="F8163" s="94">
        <v>41369</v>
      </c>
      <c r="G8163" s="33" t="s">
        <v>15629</v>
      </c>
      <c r="H8163" s="33" t="s">
        <v>7948</v>
      </c>
      <c r="I8163" s="33" t="s">
        <v>308</v>
      </c>
      <c r="J8163" s="62" t="s">
        <v>4058</v>
      </c>
      <c r="K8163" s="33" t="s">
        <v>6576</v>
      </c>
      <c r="L8163" s="33" t="s">
        <v>4059</v>
      </c>
      <c r="M8163" s="1" t="s">
        <v>46236</v>
      </c>
      <c r="N8163" s="33" t="s">
        <v>20</v>
      </c>
      <c r="O8163" s="33" t="s">
        <v>36779</v>
      </c>
      <c r="P8163" s="33" t="s">
        <v>504</v>
      </c>
      <c r="Q8163" s="33" t="s">
        <v>29986</v>
      </c>
      <c r="R8163" s="39" t="s">
        <v>15630</v>
      </c>
      <c r="S8163" s="33" t="s">
        <v>22</v>
      </c>
      <c r="T8163" s="33" t="s">
        <v>21</v>
      </c>
      <c r="U8163" s="33" t="s">
        <v>26689</v>
      </c>
      <c r="AA8163" s="33" t="s">
        <v>42842</v>
      </c>
      <c r="AB8163" s="33">
        <v>269</v>
      </c>
      <c r="AC8163" s="103">
        <v>12598</v>
      </c>
    </row>
    <row r="8164" spans="1:64" ht="13" customHeight="1" x14ac:dyDescent="0.2">
      <c r="A8164" s="1" t="s">
        <v>42455</v>
      </c>
      <c r="B8164" s="87">
        <v>50</v>
      </c>
      <c r="C8164" s="10" t="s">
        <v>102</v>
      </c>
      <c r="D8164" s="1" t="s">
        <v>23</v>
      </c>
      <c r="E8164" s="10"/>
      <c r="F8164" s="94">
        <v>41368</v>
      </c>
      <c r="G8164" s="10" t="s">
        <v>42456</v>
      </c>
      <c r="H8164" s="10" t="s">
        <v>42457</v>
      </c>
      <c r="I8164" s="10" t="s">
        <v>50</v>
      </c>
      <c r="J8164" s="62">
        <v>49814</v>
      </c>
      <c r="K8164" s="10" t="s">
        <v>21822</v>
      </c>
      <c r="L8164" s="10" t="s">
        <v>42458</v>
      </c>
      <c r="M8164" s="1" t="s">
        <v>48819</v>
      </c>
      <c r="N8164" s="10" t="s">
        <v>20</v>
      </c>
      <c r="O8164" s="10" t="s">
        <v>42459</v>
      </c>
      <c r="P8164" s="10" t="s">
        <v>504</v>
      </c>
      <c r="Q8164" s="10" t="s">
        <v>29986</v>
      </c>
      <c r="R8164" s="59" t="s">
        <v>42460</v>
      </c>
      <c r="S8164" s="10" t="s">
        <v>22</v>
      </c>
      <c r="T8164" s="10" t="s">
        <v>21</v>
      </c>
      <c r="U8164" s="10" t="s">
        <v>26689</v>
      </c>
      <c r="V8164" s="10"/>
      <c r="W8164" s="10"/>
      <c r="X8164" s="10"/>
      <c r="Y8164" s="77"/>
      <c r="Z8164" s="51"/>
      <c r="AA8164" s="51" t="s">
        <v>42843</v>
      </c>
      <c r="AB8164" s="33">
        <v>266</v>
      </c>
      <c r="AC8164" s="103">
        <v>12592</v>
      </c>
      <c r="AG8164" s="51"/>
      <c r="AK8164" s="51"/>
      <c r="AL8164" s="51"/>
      <c r="AM8164" s="51"/>
      <c r="AN8164" s="51"/>
      <c r="AO8164" s="51"/>
      <c r="AP8164" s="51"/>
      <c r="AQ8164" s="51"/>
      <c r="AR8164" s="51"/>
      <c r="AS8164" s="51"/>
      <c r="AT8164" s="51"/>
      <c r="AU8164" s="51"/>
      <c r="AV8164" s="51"/>
      <c r="AW8164" s="51"/>
      <c r="AX8164" s="51"/>
      <c r="AY8164" s="51"/>
      <c r="AZ8164" s="51"/>
      <c r="BA8164" s="51"/>
      <c r="BB8164" s="51"/>
      <c r="BC8164" s="51"/>
      <c r="BD8164" s="51"/>
      <c r="BE8164" s="51"/>
      <c r="BF8164" s="51"/>
      <c r="BG8164" s="51"/>
      <c r="BH8164" s="51"/>
      <c r="BI8164" s="51"/>
      <c r="BJ8164" s="51"/>
      <c r="BK8164" s="51"/>
      <c r="BL8164" s="51"/>
    </row>
    <row r="8165" spans="1:64" ht="13" customHeight="1" x14ac:dyDescent="0.2">
      <c r="A8165" s="33" t="s">
        <v>15631</v>
      </c>
      <c r="B8165" s="33">
        <v>20</v>
      </c>
      <c r="C8165" s="33" t="s">
        <v>13</v>
      </c>
      <c r="D8165" s="33" t="s">
        <v>78</v>
      </c>
      <c r="E8165" s="33" t="s">
        <v>15632</v>
      </c>
      <c r="F8165" s="94">
        <v>41368</v>
      </c>
      <c r="G8165" s="33" t="s">
        <v>15633</v>
      </c>
      <c r="H8165" s="33" t="s">
        <v>991</v>
      </c>
      <c r="I8165" s="33" t="s">
        <v>62</v>
      </c>
      <c r="J8165" s="62" t="s">
        <v>15634</v>
      </c>
      <c r="K8165" s="33" t="s">
        <v>992</v>
      </c>
      <c r="L8165" s="33" t="s">
        <v>374</v>
      </c>
      <c r="M8165" s="1" t="s">
        <v>46586</v>
      </c>
      <c r="N8165" s="33" t="s">
        <v>20</v>
      </c>
      <c r="O8165" s="33" t="s">
        <v>15635</v>
      </c>
      <c r="P8165" s="33" t="s">
        <v>504</v>
      </c>
      <c r="Q8165" s="33" t="s">
        <v>29986</v>
      </c>
      <c r="R8165" s="39" t="str">
        <f>HYPERLINK("http://www.daytondailynews.com/news/news/crime-law/fbi-working-at-shooting-site/nXDWH/","http://www.daytondailynews.com/news/news/crime-law/fbi-working-at-shooting-site/nXDWH/")</f>
        <v>http://www.daytondailynews.com/news/news/crime-law/fbi-working-at-shooting-site/nXDWH/</v>
      </c>
      <c r="S8165" s="33" t="s">
        <v>93</v>
      </c>
      <c r="T8165" s="33" t="s">
        <v>28</v>
      </c>
      <c r="U8165" s="33" t="s">
        <v>26487</v>
      </c>
      <c r="AA8165" s="33" t="s">
        <v>42844</v>
      </c>
      <c r="AB8165" s="33">
        <v>268</v>
      </c>
      <c r="AC8165" s="103">
        <v>12593</v>
      </c>
    </row>
    <row r="8166" spans="1:64" ht="13" customHeight="1" x14ac:dyDescent="0.2">
      <c r="A8166" s="1" t="s">
        <v>15636</v>
      </c>
      <c r="B8166" s="33">
        <v>50</v>
      </c>
      <c r="C8166" s="33" t="s">
        <v>13</v>
      </c>
      <c r="D8166" s="1" t="s">
        <v>23</v>
      </c>
      <c r="F8166" s="94">
        <v>41368</v>
      </c>
      <c r="G8166" s="33" t="s">
        <v>15637</v>
      </c>
      <c r="H8166" s="33" t="s">
        <v>91</v>
      </c>
      <c r="I8166" s="33" t="s">
        <v>38</v>
      </c>
      <c r="J8166" s="62">
        <v>90004</v>
      </c>
      <c r="K8166" s="33" t="s">
        <v>91</v>
      </c>
      <c r="L8166" s="33" t="s">
        <v>92</v>
      </c>
      <c r="M8166" s="1" t="s">
        <v>45984</v>
      </c>
      <c r="N8166" s="33" t="s">
        <v>362</v>
      </c>
      <c r="O8166" s="33" t="s">
        <v>15638</v>
      </c>
      <c r="P8166" s="33" t="s">
        <v>22</v>
      </c>
      <c r="Q8166" s="33" t="s">
        <v>29986</v>
      </c>
      <c r="R8166" s="39" t="s">
        <v>15639</v>
      </c>
      <c r="S8166" s="33" t="s">
        <v>93</v>
      </c>
      <c r="T8166" s="33" t="s">
        <v>28</v>
      </c>
      <c r="U8166" s="33" t="s">
        <v>26487</v>
      </c>
      <c r="AA8166" s="33" t="s">
        <v>42842</v>
      </c>
      <c r="AB8166" s="33">
        <v>267</v>
      </c>
      <c r="AC8166" s="103">
        <v>12594</v>
      </c>
    </row>
    <row r="8167" spans="1:64" ht="13" customHeight="1" x14ac:dyDescent="0.2">
      <c r="A8167" s="60" t="s">
        <v>42450</v>
      </c>
      <c r="B8167" s="87">
        <v>23</v>
      </c>
      <c r="C8167" s="10" t="s">
        <v>13</v>
      </c>
      <c r="D8167" s="10" t="s">
        <v>78</v>
      </c>
      <c r="E8167" s="59" t="s">
        <v>42451</v>
      </c>
      <c r="F8167" s="94">
        <v>41366</v>
      </c>
      <c r="G8167" s="10" t="s">
        <v>42452</v>
      </c>
      <c r="H8167" s="10" t="s">
        <v>412</v>
      </c>
      <c r="I8167" s="10" t="s">
        <v>50</v>
      </c>
      <c r="J8167" s="62">
        <v>48208</v>
      </c>
      <c r="K8167" s="10" t="s">
        <v>1054</v>
      </c>
      <c r="L8167" s="10" t="s">
        <v>2021</v>
      </c>
      <c r="M8167" s="1" t="s">
        <v>46361</v>
      </c>
      <c r="N8167" s="10" t="s">
        <v>20</v>
      </c>
      <c r="O8167" s="10" t="s">
        <v>42453</v>
      </c>
      <c r="P8167" s="10" t="s">
        <v>504</v>
      </c>
      <c r="Q8167" s="10" t="s">
        <v>29986</v>
      </c>
      <c r="R8167" s="59" t="s">
        <v>42454</v>
      </c>
      <c r="S8167" s="10" t="s">
        <v>93</v>
      </c>
      <c r="T8167" s="10" t="s">
        <v>21</v>
      </c>
      <c r="U8167" s="10" t="s">
        <v>26689</v>
      </c>
      <c r="V8167" s="10"/>
      <c r="W8167" s="10"/>
      <c r="X8167" s="10"/>
      <c r="Y8167" s="77"/>
      <c r="Z8167" s="51"/>
      <c r="AA8167" s="51" t="s">
        <v>42842</v>
      </c>
      <c r="AB8167" s="33">
        <v>265</v>
      </c>
      <c r="AC8167" s="103">
        <v>12580</v>
      </c>
      <c r="AG8167" s="51"/>
      <c r="AK8167" s="51"/>
      <c r="AL8167" s="51"/>
      <c r="AM8167" s="51"/>
      <c r="AN8167" s="51"/>
      <c r="AO8167" s="51"/>
      <c r="AP8167" s="51"/>
      <c r="AQ8167" s="51"/>
      <c r="AR8167" s="51"/>
      <c r="AS8167" s="51"/>
      <c r="AT8167" s="51"/>
      <c r="AU8167" s="51"/>
      <c r="AV8167" s="51"/>
      <c r="AW8167" s="51"/>
      <c r="AX8167" s="51"/>
      <c r="AY8167" s="51"/>
      <c r="AZ8167" s="51"/>
      <c r="BA8167" s="51"/>
      <c r="BB8167" s="51"/>
      <c r="BC8167" s="51"/>
      <c r="BD8167" s="51"/>
      <c r="BE8167" s="51"/>
      <c r="BF8167" s="51"/>
      <c r="BG8167" s="51"/>
      <c r="BH8167" s="51"/>
      <c r="BI8167" s="51"/>
      <c r="BJ8167" s="51"/>
      <c r="BK8167" s="51"/>
      <c r="BL8167" s="51"/>
    </row>
    <row r="8168" spans="1:64" ht="13" customHeight="1" x14ac:dyDescent="0.2">
      <c r="A8168" s="10" t="s">
        <v>42446</v>
      </c>
      <c r="B8168" s="88">
        <v>24</v>
      </c>
      <c r="C8168" s="10" t="s">
        <v>13</v>
      </c>
      <c r="D8168" s="10" t="s">
        <v>78</v>
      </c>
      <c r="E8168" s="59" t="s">
        <v>42447</v>
      </c>
      <c r="F8168" s="94">
        <v>41366</v>
      </c>
      <c r="G8168" s="10" t="s">
        <v>42806</v>
      </c>
      <c r="H8168" s="10" t="s">
        <v>196</v>
      </c>
      <c r="I8168" s="10" t="s">
        <v>197</v>
      </c>
      <c r="J8168" s="62">
        <v>46218</v>
      </c>
      <c r="K8168" s="10" t="s">
        <v>389</v>
      </c>
      <c r="L8168" s="10" t="s">
        <v>198</v>
      </c>
      <c r="M8168" s="1" t="s">
        <v>46034</v>
      </c>
      <c r="N8168" s="10" t="s">
        <v>20</v>
      </c>
      <c r="O8168" s="10" t="s">
        <v>42448</v>
      </c>
      <c r="P8168" s="10" t="s">
        <v>504</v>
      </c>
      <c r="Q8168" s="10" t="s">
        <v>29986</v>
      </c>
      <c r="R8168" s="59" t="s">
        <v>42449</v>
      </c>
      <c r="S8168" s="10" t="s">
        <v>93</v>
      </c>
      <c r="T8168" s="10" t="s">
        <v>21</v>
      </c>
      <c r="U8168" s="10" t="s">
        <v>26689</v>
      </c>
      <c r="V8168" s="10"/>
      <c r="W8168" s="10"/>
      <c r="X8168" s="10"/>
      <c r="Y8168" s="78"/>
      <c r="Z8168" s="10"/>
      <c r="AA8168" s="51" t="s">
        <v>42842</v>
      </c>
      <c r="AB8168" s="33">
        <v>264</v>
      </c>
      <c r="AC8168" s="103">
        <v>12579</v>
      </c>
      <c r="AG8168" s="51"/>
      <c r="AK8168" s="51"/>
      <c r="AL8168" s="51"/>
      <c r="AM8168" s="51"/>
      <c r="AN8168" s="51"/>
      <c r="AO8168" s="51"/>
      <c r="AP8168" s="51"/>
      <c r="AQ8168" s="51"/>
      <c r="AR8168" s="51"/>
      <c r="AS8168" s="51"/>
      <c r="AT8168" s="51"/>
      <c r="AU8168" s="51"/>
      <c r="AV8168" s="51"/>
      <c r="AW8168" s="51"/>
      <c r="AX8168" s="51"/>
      <c r="AY8168" s="51"/>
      <c r="AZ8168" s="51"/>
      <c r="BA8168" s="51"/>
      <c r="BB8168" s="51"/>
      <c r="BC8168" s="51"/>
      <c r="BD8168" s="51"/>
      <c r="BE8168" s="51"/>
      <c r="BF8168" s="51"/>
      <c r="BG8168" s="51"/>
      <c r="BH8168" s="51"/>
      <c r="BI8168" s="51"/>
      <c r="BJ8168" s="51"/>
      <c r="BK8168" s="51"/>
      <c r="BL8168" s="51"/>
    </row>
    <row r="8169" spans="1:64" ht="13" customHeight="1" x14ac:dyDescent="0.2">
      <c r="A8169" s="60" t="s">
        <v>42441</v>
      </c>
      <c r="B8169" s="87">
        <v>41</v>
      </c>
      <c r="C8169" s="10" t="s">
        <v>13</v>
      </c>
      <c r="D8169" s="10" t="s">
        <v>30</v>
      </c>
      <c r="E8169" s="59" t="s">
        <v>42442</v>
      </c>
      <c r="F8169" s="94">
        <v>41366</v>
      </c>
      <c r="G8169" s="10" t="s">
        <v>42443</v>
      </c>
      <c r="H8169" s="10" t="s">
        <v>40991</v>
      </c>
      <c r="I8169" s="10" t="s">
        <v>915</v>
      </c>
      <c r="J8169" s="62">
        <v>72019</v>
      </c>
      <c r="K8169" s="10" t="s">
        <v>4672</v>
      </c>
      <c r="L8169" s="10" t="s">
        <v>40992</v>
      </c>
      <c r="M8169" s="1" t="s">
        <v>46344</v>
      </c>
      <c r="N8169" s="10" t="s">
        <v>20</v>
      </c>
      <c r="O8169" s="10" t="s">
        <v>42444</v>
      </c>
      <c r="P8169" s="10" t="s">
        <v>504</v>
      </c>
      <c r="Q8169" s="10" t="s">
        <v>29986</v>
      </c>
      <c r="R8169" s="59" t="s">
        <v>42445</v>
      </c>
      <c r="S8169" s="10" t="s">
        <v>93</v>
      </c>
      <c r="T8169" s="10" t="s">
        <v>21</v>
      </c>
      <c r="U8169" s="10" t="s">
        <v>26689</v>
      </c>
      <c r="V8169" s="10"/>
      <c r="W8169" s="10"/>
      <c r="X8169" s="10"/>
      <c r="Y8169" s="77"/>
      <c r="Z8169" s="51"/>
      <c r="AA8169" s="51" t="s">
        <v>42844</v>
      </c>
      <c r="AB8169" s="33">
        <v>263</v>
      </c>
      <c r="AC8169" s="103">
        <v>12578</v>
      </c>
      <c r="AG8169" s="51"/>
      <c r="AK8169" s="51"/>
      <c r="AL8169" s="51"/>
      <c r="AM8169" s="51"/>
      <c r="AN8169" s="51"/>
      <c r="AO8169" s="51"/>
      <c r="AP8169" s="51"/>
      <c r="AQ8169" s="51"/>
      <c r="AR8169" s="51"/>
      <c r="AS8169" s="51"/>
      <c r="AT8169" s="51"/>
      <c r="AU8169" s="51"/>
      <c r="AV8169" s="51"/>
      <c r="AW8169" s="51"/>
      <c r="AX8169" s="51"/>
      <c r="AY8169" s="51"/>
      <c r="AZ8169" s="51"/>
      <c r="BA8169" s="51"/>
      <c r="BB8169" s="51"/>
      <c r="BC8169" s="51"/>
      <c r="BD8169" s="51"/>
      <c r="BE8169" s="51"/>
      <c r="BF8169" s="51"/>
      <c r="BG8169" s="51"/>
      <c r="BH8169" s="51"/>
      <c r="BI8169" s="51"/>
      <c r="BJ8169" s="51"/>
      <c r="BK8169" s="51"/>
      <c r="BL8169" s="51"/>
    </row>
    <row r="8170" spans="1:64" ht="13" customHeight="1" x14ac:dyDescent="0.2">
      <c r="A8170" s="33" t="s">
        <v>15641</v>
      </c>
      <c r="B8170" s="33">
        <v>21</v>
      </c>
      <c r="C8170" s="33" t="s">
        <v>13</v>
      </c>
      <c r="D8170" s="33" t="s">
        <v>78</v>
      </c>
      <c r="E8170" s="33" t="s">
        <v>15642</v>
      </c>
      <c r="F8170" s="94">
        <v>41365</v>
      </c>
      <c r="G8170" s="33" t="s">
        <v>15643</v>
      </c>
      <c r="H8170" s="33" t="s">
        <v>11650</v>
      </c>
      <c r="I8170" s="33" t="s">
        <v>34</v>
      </c>
      <c r="J8170" s="62">
        <v>6604</v>
      </c>
      <c r="K8170" s="33" t="s">
        <v>4485</v>
      </c>
      <c r="L8170" s="33" t="s">
        <v>11652</v>
      </c>
      <c r="M8170" s="1" t="s">
        <v>47590</v>
      </c>
      <c r="N8170" s="33" t="s">
        <v>20</v>
      </c>
      <c r="O8170" s="33" t="s">
        <v>15644</v>
      </c>
      <c r="P8170" s="33" t="s">
        <v>37679</v>
      </c>
      <c r="Q8170" s="33" t="s">
        <v>29986</v>
      </c>
      <c r="R8170" s="39" t="s">
        <v>15645</v>
      </c>
      <c r="S8170" s="33" t="s">
        <v>22</v>
      </c>
      <c r="T8170" s="33" t="s">
        <v>21</v>
      </c>
      <c r="U8170" s="33" t="s">
        <v>26689</v>
      </c>
      <c r="AA8170" s="33" t="s">
        <v>42842</v>
      </c>
      <c r="AB8170" s="33">
        <v>261</v>
      </c>
      <c r="AC8170" s="103">
        <v>12577</v>
      </c>
    </row>
    <row r="8171" spans="1:64" ht="13" customHeight="1" x14ac:dyDescent="0.2">
      <c r="A8171" s="1" t="s">
        <v>15646</v>
      </c>
      <c r="B8171" s="33">
        <v>49</v>
      </c>
      <c r="C8171" s="33" t="s">
        <v>102</v>
      </c>
      <c r="D8171" s="1" t="s">
        <v>23</v>
      </c>
      <c r="F8171" s="94">
        <v>41365</v>
      </c>
      <c r="G8171" s="33" t="s">
        <v>22246</v>
      </c>
      <c r="H8171" s="33" t="s">
        <v>13786</v>
      </c>
      <c r="I8171" s="33" t="s">
        <v>55</v>
      </c>
      <c r="J8171" s="62" t="s">
        <v>15647</v>
      </c>
      <c r="K8171" s="33" t="s">
        <v>1049</v>
      </c>
      <c r="L8171" s="33" t="s">
        <v>15648</v>
      </c>
      <c r="M8171" s="1" t="s">
        <v>48820</v>
      </c>
      <c r="N8171" s="33" t="s">
        <v>20</v>
      </c>
      <c r="O8171" s="33" t="s">
        <v>15649</v>
      </c>
      <c r="P8171" s="33" t="s">
        <v>947</v>
      </c>
      <c r="Q8171" s="33" t="s">
        <v>29986</v>
      </c>
      <c r="R8171" s="39" t="s">
        <v>15650</v>
      </c>
      <c r="S8171" s="33" t="s">
        <v>93</v>
      </c>
      <c r="T8171" s="33" t="s">
        <v>21</v>
      </c>
      <c r="U8171" s="33" t="s">
        <v>26689</v>
      </c>
      <c r="AA8171" s="33" t="s">
        <v>42844</v>
      </c>
      <c r="AB8171" s="33">
        <v>260</v>
      </c>
      <c r="AC8171" s="103">
        <v>12576</v>
      </c>
    </row>
    <row r="8172" spans="1:64" ht="13" customHeight="1" x14ac:dyDescent="0.2">
      <c r="A8172" s="1" t="s">
        <v>42718</v>
      </c>
      <c r="B8172" s="87">
        <v>32</v>
      </c>
      <c r="C8172" s="10" t="s">
        <v>13</v>
      </c>
      <c r="D8172" s="1" t="s">
        <v>23</v>
      </c>
      <c r="E8172" s="10"/>
      <c r="F8172" s="94">
        <v>41365</v>
      </c>
      <c r="G8172" s="10" t="s">
        <v>42719</v>
      </c>
      <c r="H8172" s="10" t="s">
        <v>42720</v>
      </c>
      <c r="I8172" s="10" t="s">
        <v>191</v>
      </c>
      <c r="J8172" s="62">
        <v>80451</v>
      </c>
      <c r="K8172" s="10" t="s">
        <v>42721</v>
      </c>
      <c r="L8172" s="10" t="s">
        <v>42722</v>
      </c>
      <c r="M8172" s="1" t="s">
        <v>48821</v>
      </c>
      <c r="N8172" s="10" t="s">
        <v>20</v>
      </c>
      <c r="O8172" s="10" t="s">
        <v>42723</v>
      </c>
      <c r="P8172" s="10" t="s">
        <v>504</v>
      </c>
      <c r="Q8172" s="10" t="s">
        <v>29986</v>
      </c>
      <c r="R8172" s="59" t="s">
        <v>42724</v>
      </c>
      <c r="S8172" s="10" t="s">
        <v>22</v>
      </c>
      <c r="T8172" s="10" t="s">
        <v>45897</v>
      </c>
      <c r="U8172" s="10" t="s">
        <v>49804</v>
      </c>
      <c r="V8172" s="10"/>
      <c r="W8172" s="10"/>
      <c r="X8172" s="63"/>
      <c r="Y8172" s="77"/>
      <c r="Z8172" s="51" t="s">
        <v>42353</v>
      </c>
      <c r="AA8172" s="51" t="s">
        <v>42843</v>
      </c>
      <c r="AB8172" s="33">
        <v>262</v>
      </c>
      <c r="AC8172" s="103">
        <v>12575</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4" ht="13" customHeight="1" x14ac:dyDescent="0.2">
      <c r="A8173" s="33" t="s">
        <v>15656</v>
      </c>
      <c r="B8173" s="91">
        <v>35</v>
      </c>
      <c r="C8173" s="33" t="s">
        <v>13</v>
      </c>
      <c r="D8173" s="33" t="s">
        <v>30</v>
      </c>
      <c r="E8173" s="33" t="s">
        <v>15657</v>
      </c>
      <c r="F8173" s="94">
        <v>41364</v>
      </c>
      <c r="G8173" s="33" t="s">
        <v>15658</v>
      </c>
      <c r="H8173" s="33" t="s">
        <v>139</v>
      </c>
      <c r="I8173" s="33" t="s">
        <v>337</v>
      </c>
      <c r="J8173" s="62" t="s">
        <v>15659</v>
      </c>
      <c r="K8173" s="33" t="s">
        <v>639</v>
      </c>
      <c r="L8173" s="33" t="s">
        <v>15003</v>
      </c>
      <c r="M8173" s="1" t="s">
        <v>46529</v>
      </c>
      <c r="N8173" s="33" t="s">
        <v>20</v>
      </c>
      <c r="O8173" s="33" t="s">
        <v>15660</v>
      </c>
      <c r="P8173" s="33" t="s">
        <v>504</v>
      </c>
      <c r="Q8173" s="33" t="s">
        <v>29986</v>
      </c>
      <c r="R8173" s="39" t="s">
        <v>15661</v>
      </c>
      <c r="S8173" s="33" t="s">
        <v>509</v>
      </c>
      <c r="T8173" s="33" t="s">
        <v>28</v>
      </c>
      <c r="U8173" s="33" t="s">
        <v>26487</v>
      </c>
      <c r="AA8173" s="33" t="s">
        <v>42844</v>
      </c>
      <c r="AB8173" s="33">
        <v>258</v>
      </c>
      <c r="AC8173" s="103">
        <v>12574</v>
      </c>
    </row>
    <row r="8174" spans="1:64" ht="13" customHeight="1" x14ac:dyDescent="0.2">
      <c r="A8174" s="33" t="s">
        <v>15651</v>
      </c>
      <c r="B8174" s="33">
        <v>60</v>
      </c>
      <c r="C8174" s="33" t="s">
        <v>102</v>
      </c>
      <c r="D8174" s="33" t="s">
        <v>30</v>
      </c>
      <c r="E8174" s="33" t="s">
        <v>15652</v>
      </c>
      <c r="F8174" s="94">
        <v>41364</v>
      </c>
      <c r="G8174" s="33" t="s">
        <v>15653</v>
      </c>
      <c r="H8174" s="33" t="s">
        <v>3625</v>
      </c>
      <c r="I8174" s="33" t="s">
        <v>337</v>
      </c>
      <c r="J8174" s="62" t="s">
        <v>3626</v>
      </c>
      <c r="K8174" s="33" t="s">
        <v>3627</v>
      </c>
      <c r="L8174" s="33" t="s">
        <v>36827</v>
      </c>
      <c r="M8174" s="1" t="s">
        <v>48822</v>
      </c>
      <c r="N8174" s="33" t="s">
        <v>20</v>
      </c>
      <c r="O8174" s="33" t="s">
        <v>15654</v>
      </c>
      <c r="P8174" s="33" t="s">
        <v>947</v>
      </c>
      <c r="Q8174" s="33" t="s">
        <v>29986</v>
      </c>
      <c r="R8174" s="39" t="s">
        <v>15655</v>
      </c>
      <c r="S8174" s="33" t="s">
        <v>509</v>
      </c>
      <c r="T8174" s="33" t="s">
        <v>28</v>
      </c>
      <c r="U8174" s="33" t="s">
        <v>26487</v>
      </c>
      <c r="AA8174" s="33" t="s">
        <v>42843</v>
      </c>
      <c r="AB8174" s="33">
        <v>257</v>
      </c>
      <c r="AC8174" s="103">
        <v>12573</v>
      </c>
    </row>
    <row r="8175" spans="1:64" ht="13" customHeight="1" x14ac:dyDescent="0.2">
      <c r="A8175" s="60" t="s">
        <v>42756</v>
      </c>
      <c r="B8175" s="87">
        <v>44</v>
      </c>
      <c r="C8175" s="10" t="s">
        <v>13</v>
      </c>
      <c r="D8175" s="10" t="s">
        <v>30</v>
      </c>
      <c r="E8175" s="10"/>
      <c r="F8175" s="94">
        <v>41364</v>
      </c>
      <c r="G8175" s="10" t="s">
        <v>42757</v>
      </c>
      <c r="H8175" s="10" t="s">
        <v>42758</v>
      </c>
      <c r="I8175" s="10" t="s">
        <v>66</v>
      </c>
      <c r="J8175" s="62">
        <v>77380</v>
      </c>
      <c r="K8175" s="10" t="s">
        <v>992</v>
      </c>
      <c r="L8175" s="10" t="s">
        <v>18472</v>
      </c>
      <c r="M8175" s="1" t="s">
        <v>46424</v>
      </c>
      <c r="N8175" s="10" t="s">
        <v>20</v>
      </c>
      <c r="O8175" s="10" t="s">
        <v>42759</v>
      </c>
      <c r="P8175" s="10" t="s">
        <v>42395</v>
      </c>
      <c r="Q8175" s="10" t="s">
        <v>29986</v>
      </c>
      <c r="R8175" s="59" t="s">
        <v>42760</v>
      </c>
      <c r="S8175" s="10" t="s">
        <v>93</v>
      </c>
      <c r="T8175" s="10" t="s">
        <v>350</v>
      </c>
      <c r="U8175" s="10" t="s">
        <v>26775</v>
      </c>
      <c r="V8175" s="10"/>
      <c r="W8175" s="10"/>
      <c r="X8175" s="10"/>
      <c r="Y8175" s="77"/>
      <c r="Z8175" s="51"/>
      <c r="AA8175" s="51" t="s">
        <v>42842</v>
      </c>
      <c r="AB8175" s="33">
        <v>259</v>
      </c>
      <c r="AC8175" s="103">
        <v>12572</v>
      </c>
      <c r="AG8175" s="51"/>
      <c r="AK8175" s="51"/>
      <c r="AL8175" s="51"/>
      <c r="AM8175" s="51"/>
      <c r="AN8175" s="51"/>
      <c r="AO8175" s="51"/>
      <c r="AP8175" s="51"/>
      <c r="AQ8175" s="51"/>
      <c r="AR8175" s="51"/>
      <c r="AS8175" s="51"/>
      <c r="AT8175" s="51"/>
      <c r="AU8175" s="51"/>
      <c r="AV8175" s="51"/>
      <c r="AW8175" s="51"/>
      <c r="AX8175" s="51"/>
      <c r="AY8175" s="51"/>
      <c r="AZ8175" s="51"/>
      <c r="BA8175" s="51"/>
      <c r="BB8175" s="51"/>
      <c r="BC8175" s="51"/>
      <c r="BD8175" s="51"/>
      <c r="BE8175" s="51"/>
      <c r="BF8175" s="51"/>
      <c r="BG8175" s="51"/>
      <c r="BH8175" s="51"/>
      <c r="BI8175" s="51"/>
      <c r="BJ8175" s="51"/>
      <c r="BK8175" s="51"/>
      <c r="BL8175" s="51"/>
    </row>
    <row r="8176" spans="1:64" ht="13" customHeight="1" x14ac:dyDescent="0.2">
      <c r="A8176" s="60" t="s">
        <v>42497</v>
      </c>
      <c r="B8176" s="87">
        <v>24</v>
      </c>
      <c r="C8176" s="10" t="s">
        <v>13</v>
      </c>
      <c r="D8176" s="10" t="s">
        <v>41</v>
      </c>
      <c r="E8176" s="10"/>
      <c r="F8176" s="94">
        <v>41363</v>
      </c>
      <c r="G8176" s="10" t="s">
        <v>42498</v>
      </c>
      <c r="H8176" s="10" t="s">
        <v>581</v>
      </c>
      <c r="I8176" s="10" t="s">
        <v>111</v>
      </c>
      <c r="J8176" s="62">
        <v>85053</v>
      </c>
      <c r="K8176" s="10" t="s">
        <v>582</v>
      </c>
      <c r="L8176" s="10" t="s">
        <v>583</v>
      </c>
      <c r="M8176" s="1" t="s">
        <v>45935</v>
      </c>
      <c r="N8176" s="10" t="s">
        <v>20</v>
      </c>
      <c r="O8176" s="10" t="s">
        <v>42499</v>
      </c>
      <c r="P8176" s="10" t="s">
        <v>947</v>
      </c>
      <c r="Q8176" s="10" t="s">
        <v>29986</v>
      </c>
      <c r="R8176" s="59" t="s">
        <v>42500</v>
      </c>
      <c r="S8176" s="10" t="s">
        <v>93</v>
      </c>
      <c r="T8176" s="10" t="s">
        <v>21</v>
      </c>
      <c r="U8176" s="10" t="s">
        <v>26689</v>
      </c>
      <c r="V8176" s="10"/>
      <c r="W8176" s="10"/>
      <c r="X8176" s="10"/>
      <c r="Y8176" s="77"/>
      <c r="Z8176" s="51" t="s">
        <v>42353</v>
      </c>
      <c r="AA8176" s="51" t="s">
        <v>42844</v>
      </c>
      <c r="AB8176" s="33">
        <v>255</v>
      </c>
      <c r="AC8176" s="103">
        <v>12570</v>
      </c>
      <c r="AG8176" s="51"/>
      <c r="AK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row>
    <row r="8177" spans="1:64" ht="13" customHeight="1" x14ac:dyDescent="0.2">
      <c r="A8177" s="60" t="s">
        <v>42379</v>
      </c>
      <c r="B8177" s="87">
        <v>46</v>
      </c>
      <c r="C8177" s="10" t="s">
        <v>13</v>
      </c>
      <c r="D8177" s="10" t="s">
        <v>41</v>
      </c>
      <c r="E8177" s="59" t="s">
        <v>42380</v>
      </c>
      <c r="F8177" s="94">
        <v>41363</v>
      </c>
      <c r="G8177" s="10" t="s">
        <v>42381</v>
      </c>
      <c r="H8177" s="10" t="s">
        <v>1820</v>
      </c>
      <c r="I8177" s="10" t="s">
        <v>38</v>
      </c>
      <c r="J8177" s="62">
        <v>93215</v>
      </c>
      <c r="K8177" s="10" t="s">
        <v>629</v>
      </c>
      <c r="L8177" s="10" t="s">
        <v>1822</v>
      </c>
      <c r="M8177" s="1" t="s">
        <v>46650</v>
      </c>
      <c r="N8177" s="10" t="s">
        <v>20</v>
      </c>
      <c r="O8177" s="10" t="s">
        <v>42382</v>
      </c>
      <c r="P8177" s="10" t="s">
        <v>947</v>
      </c>
      <c r="Q8177" s="10" t="s">
        <v>29986</v>
      </c>
      <c r="R8177" s="59" t="s">
        <v>42383</v>
      </c>
      <c r="S8177" s="10"/>
      <c r="T8177" s="10" t="s">
        <v>21</v>
      </c>
      <c r="U8177" s="10" t="s">
        <v>26524</v>
      </c>
      <c r="V8177" s="10"/>
      <c r="W8177" s="10"/>
      <c r="X8177" s="10"/>
      <c r="Y8177" s="77"/>
      <c r="Z8177" s="51"/>
      <c r="AA8177" s="51" t="s">
        <v>42844</v>
      </c>
      <c r="AB8177" s="33">
        <v>254</v>
      </c>
      <c r="AC8177" s="103">
        <v>12569</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4" ht="13" customHeight="1" x14ac:dyDescent="0.2">
      <c r="A8178" s="33" t="s">
        <v>15662</v>
      </c>
      <c r="B8178" s="33">
        <v>32</v>
      </c>
      <c r="C8178" s="33" t="s">
        <v>13</v>
      </c>
      <c r="D8178" s="33" t="s">
        <v>78</v>
      </c>
      <c r="F8178" s="94">
        <v>41363</v>
      </c>
      <c r="G8178" s="33" t="s">
        <v>15663</v>
      </c>
      <c r="H8178" s="33" t="s">
        <v>554</v>
      </c>
      <c r="I8178" s="33" t="s">
        <v>38</v>
      </c>
      <c r="J8178" s="62" t="s">
        <v>13940</v>
      </c>
      <c r="K8178" s="33" t="s">
        <v>555</v>
      </c>
      <c r="L8178" s="33" t="s">
        <v>229</v>
      </c>
      <c r="M8178" s="1" t="s">
        <v>46020</v>
      </c>
      <c r="N8178" s="33" t="s">
        <v>20</v>
      </c>
      <c r="O8178" s="33" t="s">
        <v>15664</v>
      </c>
      <c r="P8178" s="33" t="s">
        <v>947</v>
      </c>
      <c r="Q8178" s="33" t="s">
        <v>29986</v>
      </c>
      <c r="R8178" s="39" t="s">
        <v>15665</v>
      </c>
      <c r="S8178" s="33" t="s">
        <v>93</v>
      </c>
      <c r="T8178" s="33" t="s">
        <v>350</v>
      </c>
      <c r="U8178" s="33" t="s">
        <v>42859</v>
      </c>
      <c r="AA8178" s="33" t="s">
        <v>42842</v>
      </c>
      <c r="AB8178" s="33">
        <v>256</v>
      </c>
      <c r="AC8178" s="103">
        <v>12571</v>
      </c>
    </row>
    <row r="8179" spans="1:64" ht="13" customHeight="1" x14ac:dyDescent="0.2">
      <c r="A8179" s="60" t="s">
        <v>42438</v>
      </c>
      <c r="B8179" s="87">
        <v>21</v>
      </c>
      <c r="C8179" s="10" t="s">
        <v>13</v>
      </c>
      <c r="D8179" s="10" t="s">
        <v>30</v>
      </c>
      <c r="E8179" s="10"/>
      <c r="F8179" s="94">
        <v>41362</v>
      </c>
      <c r="G8179" s="10" t="s">
        <v>42805</v>
      </c>
      <c r="H8179" s="10" t="s">
        <v>398</v>
      </c>
      <c r="I8179" s="10" t="s">
        <v>399</v>
      </c>
      <c r="J8179" s="62">
        <v>64127</v>
      </c>
      <c r="K8179" s="10" t="s">
        <v>401</v>
      </c>
      <c r="L8179" s="10" t="s">
        <v>402</v>
      </c>
      <c r="M8179" s="1" t="s">
        <v>45936</v>
      </c>
      <c r="N8179" s="10" t="s">
        <v>20</v>
      </c>
      <c r="O8179" s="10" t="s">
        <v>42439</v>
      </c>
      <c r="P8179" s="10" t="s">
        <v>504</v>
      </c>
      <c r="Q8179" s="10" t="s">
        <v>29986</v>
      </c>
      <c r="R8179" s="59" t="s">
        <v>42440</v>
      </c>
      <c r="S8179" s="10" t="s">
        <v>93</v>
      </c>
      <c r="T8179" s="10" t="s">
        <v>21</v>
      </c>
      <c r="U8179" s="10" t="s">
        <v>26689</v>
      </c>
      <c r="V8179" s="10"/>
      <c r="W8179" s="10"/>
      <c r="X8179" s="10"/>
      <c r="Y8179" s="77"/>
      <c r="Z8179" s="51"/>
      <c r="AA8179" s="51" t="s">
        <v>42842</v>
      </c>
      <c r="AB8179" s="33">
        <v>252</v>
      </c>
      <c r="AC8179" s="103">
        <v>12568</v>
      </c>
      <c r="AG8179" s="51"/>
      <c r="AK8179" s="51"/>
      <c r="AL8179" s="51"/>
      <c r="AM8179" s="51"/>
      <c r="AN8179" s="51"/>
      <c r="AO8179" s="51"/>
      <c r="AP8179" s="51"/>
      <c r="AQ8179" s="51"/>
      <c r="AR8179" s="51"/>
      <c r="AS8179" s="51"/>
      <c r="AT8179" s="51"/>
      <c r="AU8179" s="51"/>
      <c r="AV8179" s="51"/>
      <c r="AW8179" s="51"/>
      <c r="AX8179" s="51"/>
      <c r="AY8179" s="51"/>
      <c r="AZ8179" s="51"/>
      <c r="BA8179" s="51"/>
      <c r="BB8179" s="51"/>
      <c r="BC8179" s="51"/>
      <c r="BD8179" s="51"/>
      <c r="BE8179" s="51"/>
      <c r="BF8179" s="51"/>
      <c r="BG8179" s="51"/>
      <c r="BH8179" s="51"/>
      <c r="BI8179" s="51"/>
      <c r="BJ8179" s="51"/>
      <c r="BK8179" s="51"/>
      <c r="BL8179" s="51"/>
    </row>
    <row r="8180" spans="1:64" ht="13" customHeight="1" x14ac:dyDescent="0.2">
      <c r="A8180" s="33" t="s">
        <v>15666</v>
      </c>
      <c r="B8180" s="91">
        <v>51</v>
      </c>
      <c r="C8180" s="33" t="s">
        <v>13</v>
      </c>
      <c r="D8180" s="33" t="s">
        <v>30</v>
      </c>
      <c r="E8180" s="33" t="s">
        <v>15667</v>
      </c>
      <c r="F8180" s="94">
        <v>41362</v>
      </c>
      <c r="G8180" s="33" t="s">
        <v>15668</v>
      </c>
      <c r="H8180" s="33" t="s">
        <v>15669</v>
      </c>
      <c r="I8180" s="33" t="s">
        <v>465</v>
      </c>
      <c r="J8180" s="62" t="s">
        <v>15670</v>
      </c>
      <c r="K8180" s="33" t="s">
        <v>13371</v>
      </c>
      <c r="L8180" s="33" t="s">
        <v>15671</v>
      </c>
      <c r="M8180" s="1" t="s">
        <v>48823</v>
      </c>
      <c r="N8180" s="33" t="s">
        <v>20</v>
      </c>
      <c r="O8180" s="33" t="s">
        <v>15672</v>
      </c>
      <c r="P8180" s="33" t="s">
        <v>504</v>
      </c>
      <c r="Q8180" s="33" t="s">
        <v>29986</v>
      </c>
      <c r="R8180" s="39" t="s">
        <v>15673</v>
      </c>
      <c r="S8180" s="33" t="s">
        <v>93</v>
      </c>
      <c r="T8180" s="33" t="s">
        <v>21</v>
      </c>
      <c r="U8180" s="33" t="s">
        <v>26689</v>
      </c>
      <c r="AA8180" s="33" t="s">
        <v>42843</v>
      </c>
      <c r="AB8180" s="33">
        <v>251</v>
      </c>
      <c r="AC8180" s="103">
        <v>12566</v>
      </c>
    </row>
    <row r="8181" spans="1:64" ht="13" customHeight="1" x14ac:dyDescent="0.2">
      <c r="A8181" s="33" t="s">
        <v>15674</v>
      </c>
      <c r="B8181" s="91">
        <v>49</v>
      </c>
      <c r="C8181" s="33" t="s">
        <v>13</v>
      </c>
      <c r="D8181" s="33" t="s">
        <v>30</v>
      </c>
      <c r="E8181" s="33" t="s">
        <v>15675</v>
      </c>
      <c r="F8181" s="94">
        <v>41362</v>
      </c>
      <c r="G8181" s="33" t="s">
        <v>15676</v>
      </c>
      <c r="H8181" s="33" t="s">
        <v>15677</v>
      </c>
      <c r="I8181" s="33" t="s">
        <v>220</v>
      </c>
      <c r="J8181" s="62" t="s">
        <v>15678</v>
      </c>
      <c r="K8181" s="33" t="s">
        <v>15679</v>
      </c>
      <c r="L8181" s="33" t="s">
        <v>15680</v>
      </c>
      <c r="M8181" s="1" t="s">
        <v>48824</v>
      </c>
      <c r="N8181" s="33" t="s">
        <v>20</v>
      </c>
      <c r="O8181" s="33" t="s">
        <v>15681</v>
      </c>
      <c r="P8181" s="33" t="s">
        <v>504</v>
      </c>
      <c r="Q8181" s="33" t="s">
        <v>29986</v>
      </c>
      <c r="R8181" s="39" t="s">
        <v>15682</v>
      </c>
      <c r="S8181" s="33" t="s">
        <v>22</v>
      </c>
      <c r="T8181" s="33" t="s">
        <v>28</v>
      </c>
      <c r="U8181" s="33" t="s">
        <v>26487</v>
      </c>
      <c r="AA8181" s="33" t="s">
        <v>42843</v>
      </c>
      <c r="AB8181" s="33">
        <v>253</v>
      </c>
      <c r="AC8181" s="103">
        <v>12567</v>
      </c>
    </row>
    <row r="8182" spans="1:64" ht="13" customHeight="1" x14ac:dyDescent="0.2">
      <c r="A8182" s="60" t="s">
        <v>42433</v>
      </c>
      <c r="B8182" s="87">
        <v>49</v>
      </c>
      <c r="C8182" s="10" t="s">
        <v>13</v>
      </c>
      <c r="D8182" s="10" t="s">
        <v>30</v>
      </c>
      <c r="E8182" s="59" t="s">
        <v>42434</v>
      </c>
      <c r="F8182" s="94">
        <v>41361</v>
      </c>
      <c r="G8182" s="10" t="s">
        <v>42435</v>
      </c>
      <c r="H8182" s="10" t="s">
        <v>24962</v>
      </c>
      <c r="I8182" s="10" t="s">
        <v>281</v>
      </c>
      <c r="J8182" s="62">
        <v>98520</v>
      </c>
      <c r="K8182" s="10" t="s">
        <v>24963</v>
      </c>
      <c r="L8182" s="10" t="s">
        <v>24964</v>
      </c>
      <c r="M8182" s="1" t="s">
        <v>47772</v>
      </c>
      <c r="N8182" s="10" t="s">
        <v>20</v>
      </c>
      <c r="O8182" s="10" t="s">
        <v>42436</v>
      </c>
      <c r="P8182" s="10" t="s">
        <v>504</v>
      </c>
      <c r="Q8182" s="10" t="s">
        <v>29986</v>
      </c>
      <c r="R8182" s="59" t="s">
        <v>42437</v>
      </c>
      <c r="S8182" s="10" t="s">
        <v>93</v>
      </c>
      <c r="T8182" s="10" t="s">
        <v>21</v>
      </c>
      <c r="U8182" s="10" t="s">
        <v>26689</v>
      </c>
      <c r="V8182" s="10"/>
      <c r="W8182" s="10"/>
      <c r="X8182" s="10"/>
      <c r="Y8182" s="77"/>
      <c r="Z8182" s="51"/>
      <c r="AA8182" s="51" t="s">
        <v>42843</v>
      </c>
      <c r="AB8182" s="33">
        <v>249</v>
      </c>
      <c r="AC8182" s="103">
        <v>12564</v>
      </c>
      <c r="AG8182" s="51"/>
      <c r="AK8182" s="51"/>
      <c r="AL8182" s="51"/>
      <c r="AM8182" s="51"/>
      <c r="AN8182" s="51"/>
      <c r="AO8182" s="51"/>
      <c r="AP8182" s="51"/>
      <c r="AQ8182" s="51"/>
      <c r="AR8182" s="51"/>
      <c r="AS8182" s="51"/>
      <c r="AT8182" s="51"/>
      <c r="AU8182" s="51"/>
      <c r="AV8182" s="51"/>
      <c r="AW8182" s="51"/>
      <c r="AX8182" s="51"/>
      <c r="AY8182" s="51"/>
      <c r="AZ8182" s="51"/>
      <c r="BA8182" s="51"/>
      <c r="BB8182" s="51"/>
      <c r="BC8182" s="51"/>
      <c r="BD8182" s="51"/>
      <c r="BE8182" s="51"/>
      <c r="BF8182" s="51"/>
      <c r="BG8182" s="51"/>
      <c r="BH8182" s="51"/>
      <c r="BI8182" s="51"/>
      <c r="BJ8182" s="51"/>
      <c r="BK8182" s="51"/>
      <c r="BL8182" s="51"/>
    </row>
    <row r="8183" spans="1:64" ht="13" customHeight="1" x14ac:dyDescent="0.2">
      <c r="A8183" s="1" t="s">
        <v>42530</v>
      </c>
      <c r="B8183" s="87">
        <v>53</v>
      </c>
      <c r="C8183" s="10" t="s">
        <v>13</v>
      </c>
      <c r="D8183" s="1" t="s">
        <v>23</v>
      </c>
      <c r="E8183" s="10"/>
      <c r="F8183" s="94">
        <v>41361</v>
      </c>
      <c r="G8183" s="10" t="s">
        <v>42531</v>
      </c>
      <c r="H8183" s="10" t="s">
        <v>42532</v>
      </c>
      <c r="I8183" s="10" t="s">
        <v>45</v>
      </c>
      <c r="J8183" s="62">
        <v>21557</v>
      </c>
      <c r="K8183" s="10" t="s">
        <v>31621</v>
      </c>
      <c r="L8183" s="10" t="s">
        <v>644</v>
      </c>
      <c r="M8183" s="1" t="s">
        <v>46111</v>
      </c>
      <c r="N8183" s="10" t="s">
        <v>20</v>
      </c>
      <c r="O8183" s="10" t="s">
        <v>42533</v>
      </c>
      <c r="P8183" s="10" t="s">
        <v>947</v>
      </c>
      <c r="Q8183" s="10" t="s">
        <v>29986</v>
      </c>
      <c r="R8183" s="59" t="s">
        <v>42534</v>
      </c>
      <c r="S8183" s="10" t="s">
        <v>509</v>
      </c>
      <c r="T8183" s="10" t="s">
        <v>21</v>
      </c>
      <c r="U8183" s="10" t="s">
        <v>26689</v>
      </c>
      <c r="V8183" s="10"/>
      <c r="W8183" s="10"/>
      <c r="X8183" s="10"/>
      <c r="Y8183" s="77"/>
      <c r="Z8183" s="51"/>
      <c r="AA8183" s="51" t="s">
        <v>42843</v>
      </c>
      <c r="AB8183" s="33">
        <v>250</v>
      </c>
      <c r="AC8183" s="103">
        <v>12563</v>
      </c>
      <c r="AG8183" s="51"/>
      <c r="AK8183" s="51"/>
      <c r="AL8183" s="51"/>
      <c r="AM8183" s="51"/>
      <c r="AN8183" s="51"/>
      <c r="AO8183" s="51"/>
      <c r="AP8183" s="51"/>
      <c r="AQ8183" s="51"/>
      <c r="AR8183" s="51"/>
      <c r="AS8183" s="51"/>
      <c r="AT8183" s="51"/>
      <c r="AU8183" s="51"/>
      <c r="AV8183" s="51"/>
      <c r="AW8183" s="51"/>
      <c r="AX8183" s="51"/>
      <c r="AY8183" s="51"/>
      <c r="AZ8183" s="51"/>
      <c r="BA8183" s="51"/>
      <c r="BB8183" s="51"/>
      <c r="BC8183" s="51"/>
      <c r="BD8183" s="51"/>
      <c r="BE8183" s="51"/>
      <c r="BF8183" s="51"/>
      <c r="BG8183" s="51"/>
      <c r="BH8183" s="51"/>
      <c r="BI8183" s="51"/>
      <c r="BJ8183" s="51"/>
      <c r="BK8183" s="51"/>
      <c r="BL8183" s="51"/>
    </row>
    <row r="8184" spans="1:64" ht="13" customHeight="1" x14ac:dyDescent="0.2">
      <c r="A8184" s="1" t="s">
        <v>15688</v>
      </c>
      <c r="B8184" s="33">
        <v>72</v>
      </c>
      <c r="C8184" s="33" t="s">
        <v>13</v>
      </c>
      <c r="D8184" s="1" t="s">
        <v>23</v>
      </c>
      <c r="F8184" s="94">
        <v>41360</v>
      </c>
      <c r="G8184" s="33" t="s">
        <v>15689</v>
      </c>
      <c r="H8184" s="33" t="s">
        <v>636</v>
      </c>
      <c r="I8184" s="33" t="s">
        <v>111</v>
      </c>
      <c r="J8184" s="62" t="s">
        <v>11007</v>
      </c>
      <c r="K8184" s="33" t="s">
        <v>582</v>
      </c>
      <c r="L8184" s="33" t="s">
        <v>4480</v>
      </c>
      <c r="M8184" s="1" t="s">
        <v>46271</v>
      </c>
      <c r="N8184" s="33" t="s">
        <v>20</v>
      </c>
      <c r="O8184" s="33" t="s">
        <v>15690</v>
      </c>
      <c r="P8184" s="33" t="s">
        <v>947</v>
      </c>
      <c r="Q8184" s="33" t="s">
        <v>29986</v>
      </c>
      <c r="R8184" s="39" t="s">
        <v>15691</v>
      </c>
      <c r="S8184" s="33" t="s">
        <v>22</v>
      </c>
      <c r="T8184" s="33" t="s">
        <v>21</v>
      </c>
      <c r="U8184" s="33" t="s">
        <v>26689</v>
      </c>
      <c r="AA8184" s="33" t="s">
        <v>42842</v>
      </c>
      <c r="AB8184" s="33">
        <v>247</v>
      </c>
      <c r="AC8184" s="103">
        <v>12561</v>
      </c>
    </row>
    <row r="8185" spans="1:64" ht="13" customHeight="1" x14ac:dyDescent="0.2">
      <c r="A8185" s="1" t="s">
        <v>15683</v>
      </c>
      <c r="B8185" s="91">
        <v>42</v>
      </c>
      <c r="C8185" s="33" t="s">
        <v>13</v>
      </c>
      <c r="D8185" s="1" t="s">
        <v>23</v>
      </c>
      <c r="F8185" s="94">
        <v>41360</v>
      </c>
      <c r="G8185" s="33" t="s">
        <v>15684</v>
      </c>
      <c r="H8185" s="33" t="s">
        <v>1113</v>
      </c>
      <c r="I8185" s="33" t="s">
        <v>297</v>
      </c>
      <c r="J8185" s="62" t="s">
        <v>15685</v>
      </c>
      <c r="K8185" s="33" t="s">
        <v>1114</v>
      </c>
      <c r="L8185" s="33" t="s">
        <v>1115</v>
      </c>
      <c r="M8185" s="1" t="s">
        <v>46341</v>
      </c>
      <c r="N8185" s="33" t="s">
        <v>20</v>
      </c>
      <c r="O8185" s="33" t="s">
        <v>15686</v>
      </c>
      <c r="P8185" s="33" t="s">
        <v>22</v>
      </c>
      <c r="Q8185" s="33" t="s">
        <v>29986</v>
      </c>
      <c r="R8185" s="39" t="s">
        <v>15687</v>
      </c>
      <c r="S8185" s="33" t="s">
        <v>93</v>
      </c>
      <c r="T8185" s="33" t="s">
        <v>28</v>
      </c>
      <c r="U8185" s="33" t="s">
        <v>26487</v>
      </c>
      <c r="Z8185" s="33" t="s">
        <v>42353</v>
      </c>
      <c r="AA8185" s="33" t="s">
        <v>42844</v>
      </c>
      <c r="AB8185" s="33">
        <v>248</v>
      </c>
      <c r="AC8185" s="103">
        <v>12560</v>
      </c>
    </row>
    <row r="8186" spans="1:64" ht="13" customHeight="1" x14ac:dyDescent="0.2">
      <c r="A8186" s="1" t="s">
        <v>42526</v>
      </c>
      <c r="B8186" s="87">
        <v>59</v>
      </c>
      <c r="C8186" s="10" t="s">
        <v>13</v>
      </c>
      <c r="D8186" s="1" t="s">
        <v>23</v>
      </c>
      <c r="E8186" s="10"/>
      <c r="F8186" s="94">
        <v>41359</v>
      </c>
      <c r="G8186" s="10" t="s">
        <v>42527</v>
      </c>
      <c r="H8186" s="10" t="s">
        <v>16556</v>
      </c>
      <c r="I8186" s="10" t="s">
        <v>111</v>
      </c>
      <c r="J8186" s="62">
        <v>85326</v>
      </c>
      <c r="K8186" s="10" t="s">
        <v>582</v>
      </c>
      <c r="L8186" s="10" t="s">
        <v>16557</v>
      </c>
      <c r="M8186" s="1" t="s">
        <v>46463</v>
      </c>
      <c r="N8186" s="10" t="s">
        <v>20</v>
      </c>
      <c r="O8186" s="10" t="s">
        <v>42528</v>
      </c>
      <c r="P8186" s="10" t="s">
        <v>947</v>
      </c>
      <c r="Q8186" s="10" t="s">
        <v>29986</v>
      </c>
      <c r="R8186" s="59" t="s">
        <v>42529</v>
      </c>
      <c r="S8186" s="10" t="s">
        <v>93</v>
      </c>
      <c r="T8186" s="10" t="s">
        <v>21</v>
      </c>
      <c r="U8186" s="10" t="s">
        <v>26689</v>
      </c>
      <c r="V8186" s="10"/>
      <c r="W8186" s="10"/>
      <c r="X8186" s="10"/>
      <c r="Y8186" s="77"/>
      <c r="Z8186" s="51"/>
      <c r="AA8186" s="51" t="s">
        <v>42844</v>
      </c>
      <c r="AB8186" s="33">
        <v>245</v>
      </c>
      <c r="AC8186" s="103">
        <v>12557</v>
      </c>
      <c r="AG8186" s="51"/>
      <c r="AK8186" s="51"/>
      <c r="AL8186" s="51"/>
      <c r="AM8186" s="51"/>
      <c r="AN8186" s="51"/>
      <c r="AO8186" s="51"/>
      <c r="AP8186" s="51"/>
      <c r="AQ8186" s="51"/>
      <c r="AR8186" s="51"/>
      <c r="AS8186" s="51"/>
      <c r="AT8186" s="51"/>
      <c r="AU8186" s="51"/>
      <c r="AV8186" s="51"/>
      <c r="AW8186" s="51"/>
      <c r="AX8186" s="51"/>
      <c r="AY8186" s="51"/>
      <c r="AZ8186" s="51"/>
      <c r="BA8186" s="51"/>
      <c r="BB8186" s="51"/>
      <c r="BC8186" s="51"/>
      <c r="BD8186" s="51"/>
      <c r="BE8186" s="51"/>
      <c r="BF8186" s="51"/>
      <c r="BG8186" s="51"/>
      <c r="BH8186" s="51"/>
      <c r="BI8186" s="51"/>
      <c r="BJ8186" s="51"/>
      <c r="BK8186" s="51"/>
      <c r="BL8186" s="51"/>
    </row>
    <row r="8187" spans="1:64" ht="13" customHeight="1" x14ac:dyDescent="0.2">
      <c r="A8187" s="33" t="s">
        <v>15692</v>
      </c>
      <c r="B8187" s="33">
        <v>20</v>
      </c>
      <c r="C8187" s="33" t="s">
        <v>13</v>
      </c>
      <c r="D8187" s="33" t="s">
        <v>30</v>
      </c>
      <c r="F8187" s="94">
        <v>41359</v>
      </c>
      <c r="G8187" s="33" t="s">
        <v>15693</v>
      </c>
      <c r="H8187" s="33" t="s">
        <v>15694</v>
      </c>
      <c r="I8187" s="33" t="s">
        <v>62</v>
      </c>
      <c r="J8187" s="62" t="s">
        <v>15695</v>
      </c>
      <c r="K8187" s="33" t="s">
        <v>15694</v>
      </c>
      <c r="L8187" s="33" t="s">
        <v>15696</v>
      </c>
      <c r="M8187" s="1" t="s">
        <v>48825</v>
      </c>
      <c r="N8187" s="33" t="s">
        <v>20</v>
      </c>
      <c r="O8187" s="33" t="s">
        <v>15697</v>
      </c>
      <c r="P8187" s="33" t="s">
        <v>947</v>
      </c>
      <c r="Q8187" s="33" t="s">
        <v>29986</v>
      </c>
      <c r="R8187" s="39" t="s">
        <v>15698</v>
      </c>
      <c r="S8187" s="33" t="s">
        <v>22</v>
      </c>
      <c r="T8187" s="33" t="s">
        <v>28</v>
      </c>
      <c r="U8187" s="33" t="s">
        <v>26487</v>
      </c>
      <c r="AA8187" s="33" t="s">
        <v>42843</v>
      </c>
      <c r="AB8187" s="33">
        <v>246</v>
      </c>
      <c r="AC8187" s="103">
        <v>12559</v>
      </c>
    </row>
    <row r="8188" spans="1:64" ht="13" customHeight="1" x14ac:dyDescent="0.2">
      <c r="A8188" s="60" t="s">
        <v>42627</v>
      </c>
      <c r="B8188" s="87">
        <v>25</v>
      </c>
      <c r="C8188" s="10" t="s">
        <v>13</v>
      </c>
      <c r="D8188" s="10" t="s">
        <v>41</v>
      </c>
      <c r="E8188" s="59" t="s">
        <v>42628</v>
      </c>
      <c r="F8188" s="94">
        <v>41358</v>
      </c>
      <c r="G8188" s="10" t="s">
        <v>42629</v>
      </c>
      <c r="H8188" s="10" t="s">
        <v>42630</v>
      </c>
      <c r="I8188" s="10" t="s">
        <v>159</v>
      </c>
      <c r="J8188" s="62">
        <v>30740</v>
      </c>
      <c r="K8188" s="10" t="s">
        <v>20715</v>
      </c>
      <c r="L8188" s="10" t="s">
        <v>17340</v>
      </c>
      <c r="M8188" s="1" t="s">
        <v>46444</v>
      </c>
      <c r="N8188" s="10" t="s">
        <v>20</v>
      </c>
      <c r="O8188" s="10" t="s">
        <v>42631</v>
      </c>
      <c r="P8188" s="10" t="s">
        <v>42388</v>
      </c>
      <c r="Q8188" s="10" t="s">
        <v>29986</v>
      </c>
      <c r="R8188" s="59" t="s">
        <v>42632</v>
      </c>
      <c r="S8188" s="10" t="s">
        <v>93</v>
      </c>
      <c r="T8188" s="10" t="s">
        <v>21</v>
      </c>
      <c r="U8188" s="10" t="s">
        <v>26682</v>
      </c>
      <c r="V8188" s="10"/>
      <c r="W8188" s="10"/>
      <c r="X8188" s="63"/>
      <c r="Y8188" s="77"/>
      <c r="Z8188" s="51"/>
      <c r="AA8188" s="51" t="s">
        <v>42843</v>
      </c>
      <c r="AB8188" s="33">
        <v>243</v>
      </c>
      <c r="AC8188" s="103">
        <v>12550</v>
      </c>
      <c r="AG8188" s="51"/>
      <c r="AK8188" s="51"/>
      <c r="AL8188" s="51"/>
      <c r="AM8188" s="51"/>
      <c r="AN8188" s="51"/>
      <c r="AO8188" s="51"/>
      <c r="AP8188" s="51"/>
      <c r="AQ8188" s="51"/>
      <c r="AR8188" s="51"/>
      <c r="AS8188" s="51"/>
      <c r="AT8188" s="51"/>
      <c r="AU8188" s="51"/>
      <c r="AV8188" s="51"/>
      <c r="AW8188" s="51"/>
      <c r="AX8188" s="51"/>
      <c r="AY8188" s="51"/>
      <c r="AZ8188" s="51"/>
      <c r="BA8188" s="51"/>
      <c r="BB8188" s="51"/>
      <c r="BC8188" s="51"/>
      <c r="BD8188" s="51"/>
      <c r="BE8188" s="51"/>
      <c r="BF8188" s="51"/>
      <c r="BG8188" s="51"/>
      <c r="BH8188" s="51"/>
      <c r="BI8188" s="51"/>
      <c r="BJ8188" s="51"/>
      <c r="BK8188" s="51"/>
      <c r="BL8188" s="51"/>
    </row>
    <row r="8189" spans="1:64" ht="13" customHeight="1" x14ac:dyDescent="0.2">
      <c r="A8189" s="60" t="s">
        <v>42593</v>
      </c>
      <c r="B8189" s="87">
        <v>35</v>
      </c>
      <c r="C8189" s="10" t="s">
        <v>13</v>
      </c>
      <c r="D8189" s="10" t="s">
        <v>30</v>
      </c>
      <c r="E8189" s="59" t="s">
        <v>42594</v>
      </c>
      <c r="F8189" s="94">
        <v>41358</v>
      </c>
      <c r="G8189" s="10" t="s">
        <v>42595</v>
      </c>
      <c r="H8189" s="10" t="s">
        <v>8419</v>
      </c>
      <c r="I8189" s="10" t="s">
        <v>177</v>
      </c>
      <c r="J8189" s="62">
        <v>88220</v>
      </c>
      <c r="K8189" s="10" t="s">
        <v>8421</v>
      </c>
      <c r="L8189" s="10" t="s">
        <v>42596</v>
      </c>
      <c r="M8189" s="1" t="s">
        <v>48826</v>
      </c>
      <c r="N8189" s="10" t="s">
        <v>20</v>
      </c>
      <c r="O8189" s="10" t="s">
        <v>42597</v>
      </c>
      <c r="P8189" s="10" t="s">
        <v>947</v>
      </c>
      <c r="Q8189" s="10" t="s">
        <v>29986</v>
      </c>
      <c r="R8189" s="59" t="s">
        <v>42598</v>
      </c>
      <c r="S8189" s="10" t="s">
        <v>901</v>
      </c>
      <c r="T8189" s="10" t="s">
        <v>21</v>
      </c>
      <c r="U8189" s="10" t="s">
        <v>26689</v>
      </c>
      <c r="V8189" s="10"/>
      <c r="W8189" s="10"/>
      <c r="X8189" s="10"/>
      <c r="Y8189" s="77"/>
      <c r="Z8189" s="51"/>
      <c r="AA8189" s="51" t="s">
        <v>42844</v>
      </c>
      <c r="AB8189" s="33">
        <v>242</v>
      </c>
      <c r="AC8189" s="103">
        <v>12552</v>
      </c>
      <c r="AG8189" s="51"/>
      <c r="AK8189" s="51"/>
      <c r="AL8189" s="51"/>
      <c r="AM8189" s="51"/>
      <c r="AN8189" s="51"/>
      <c r="AO8189" s="51"/>
      <c r="AP8189" s="51"/>
      <c r="AQ8189" s="51"/>
      <c r="AR8189" s="51"/>
      <c r="AS8189" s="51"/>
      <c r="AT8189" s="51"/>
      <c r="AU8189" s="51"/>
      <c r="AV8189" s="51"/>
      <c r="AW8189" s="51"/>
      <c r="AX8189" s="51"/>
      <c r="AY8189" s="51"/>
      <c r="AZ8189" s="51"/>
      <c r="BA8189" s="51"/>
      <c r="BB8189" s="51"/>
      <c r="BC8189" s="51"/>
      <c r="BD8189" s="51"/>
      <c r="BE8189" s="51"/>
      <c r="BF8189" s="51"/>
      <c r="BG8189" s="51"/>
      <c r="BH8189" s="51"/>
      <c r="BI8189" s="51"/>
      <c r="BJ8189" s="51"/>
      <c r="BK8189" s="51"/>
      <c r="BL8189" s="51"/>
    </row>
    <row r="8190" spans="1:64" ht="13" customHeight="1" x14ac:dyDescent="0.2">
      <c r="A8190" s="1" t="s">
        <v>42662</v>
      </c>
      <c r="B8190" s="87">
        <v>43</v>
      </c>
      <c r="C8190" s="10" t="s">
        <v>13</v>
      </c>
      <c r="D8190" s="1" t="s">
        <v>23</v>
      </c>
      <c r="E8190" s="10"/>
      <c r="F8190" s="94">
        <v>41358</v>
      </c>
      <c r="G8190" s="10" t="s">
        <v>42816</v>
      </c>
      <c r="H8190" s="10" t="s">
        <v>2642</v>
      </c>
      <c r="I8190" s="10" t="s">
        <v>38</v>
      </c>
      <c r="J8190" s="62">
        <v>91766</v>
      </c>
      <c r="K8190" s="10" t="s">
        <v>91</v>
      </c>
      <c r="L8190" s="10" t="s">
        <v>25546</v>
      </c>
      <c r="M8190" s="1" t="s">
        <v>46138</v>
      </c>
      <c r="N8190" s="10" t="s">
        <v>20</v>
      </c>
      <c r="O8190" s="10" t="s">
        <v>42663</v>
      </c>
      <c r="P8190" s="10" t="s">
        <v>947</v>
      </c>
      <c r="Q8190" s="10" t="s">
        <v>29986</v>
      </c>
      <c r="R8190" s="59" t="s">
        <v>42664</v>
      </c>
      <c r="S8190" s="10" t="s">
        <v>22</v>
      </c>
      <c r="T8190" s="10" t="s">
        <v>21</v>
      </c>
      <c r="U8190" s="10" t="s">
        <v>26682</v>
      </c>
      <c r="V8190" s="10"/>
      <c r="W8190" s="10"/>
      <c r="X8190" s="10"/>
      <c r="Y8190" s="77"/>
      <c r="Z8190" s="51"/>
      <c r="AA8190" s="51" t="s">
        <v>42844</v>
      </c>
      <c r="AB8190" s="33">
        <v>244</v>
      </c>
      <c r="AC8190" s="103">
        <v>12551</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4" ht="13" customHeight="1" x14ac:dyDescent="0.2">
      <c r="A8191" s="1" t="s">
        <v>15699</v>
      </c>
      <c r="B8191" s="33">
        <v>25</v>
      </c>
      <c r="C8191" s="33" t="s">
        <v>13</v>
      </c>
      <c r="D8191" s="1" t="s">
        <v>23</v>
      </c>
      <c r="F8191" s="94">
        <v>41357</v>
      </c>
      <c r="G8191" s="33" t="s">
        <v>22247</v>
      </c>
      <c r="H8191" s="33" t="s">
        <v>11347</v>
      </c>
      <c r="I8191" s="33" t="s">
        <v>87</v>
      </c>
      <c r="J8191" s="62" t="s">
        <v>11348</v>
      </c>
      <c r="K8191" s="33" t="s">
        <v>11349</v>
      </c>
      <c r="L8191" s="33" t="s">
        <v>11350</v>
      </c>
      <c r="M8191" s="1" t="s">
        <v>47591</v>
      </c>
      <c r="N8191" s="33" t="s">
        <v>362</v>
      </c>
      <c r="O8191" s="33" t="s">
        <v>15700</v>
      </c>
      <c r="P8191" s="33" t="s">
        <v>947</v>
      </c>
      <c r="Q8191" s="33" t="s">
        <v>29986</v>
      </c>
      <c r="R8191" s="39" t="s">
        <v>15701</v>
      </c>
      <c r="S8191" s="33" t="s">
        <v>901</v>
      </c>
      <c r="T8191" s="33" t="s">
        <v>45897</v>
      </c>
      <c r="U8191" s="33" t="s">
        <v>49804</v>
      </c>
      <c r="AA8191" s="33" t="s">
        <v>42844</v>
      </c>
      <c r="AB8191" s="33">
        <v>241</v>
      </c>
      <c r="AC8191" s="103">
        <v>12549</v>
      </c>
    </row>
    <row r="8192" spans="1:64" ht="13" customHeight="1" x14ac:dyDescent="0.2">
      <c r="A8192" s="60" t="s">
        <v>42429</v>
      </c>
      <c r="B8192" s="87">
        <v>36</v>
      </c>
      <c r="C8192" s="10" t="s">
        <v>13</v>
      </c>
      <c r="D8192" s="10" t="s">
        <v>30</v>
      </c>
      <c r="E8192" s="59" t="s">
        <v>42430</v>
      </c>
      <c r="F8192" s="94">
        <v>41356</v>
      </c>
      <c r="G8192" s="10" t="s">
        <v>42804</v>
      </c>
      <c r="H8192" s="10" t="s">
        <v>24168</v>
      </c>
      <c r="I8192" s="10" t="s">
        <v>366</v>
      </c>
      <c r="J8192" s="62">
        <v>73701</v>
      </c>
      <c r="K8192" s="10" t="s">
        <v>4013</v>
      </c>
      <c r="L8192" s="10" t="s">
        <v>24169</v>
      </c>
      <c r="M8192" s="1" t="s">
        <v>46992</v>
      </c>
      <c r="N8192" s="10" t="s">
        <v>20</v>
      </c>
      <c r="O8192" s="10" t="s">
        <v>42431</v>
      </c>
      <c r="P8192" s="10" t="s">
        <v>504</v>
      </c>
      <c r="Q8192" s="10" t="s">
        <v>29986</v>
      </c>
      <c r="R8192" s="59" t="s">
        <v>42432</v>
      </c>
      <c r="S8192" s="10" t="s">
        <v>22</v>
      </c>
      <c r="T8192" s="10" t="s">
        <v>21</v>
      </c>
      <c r="U8192" s="10" t="s">
        <v>26689</v>
      </c>
      <c r="V8192" s="10"/>
      <c r="W8192" s="10"/>
      <c r="X8192" s="10"/>
      <c r="Y8192" s="77"/>
      <c r="Z8192" s="51"/>
      <c r="AA8192" s="51" t="s">
        <v>42844</v>
      </c>
      <c r="AB8192" s="33">
        <v>239</v>
      </c>
      <c r="AC8192" s="103">
        <v>12545</v>
      </c>
      <c r="AG8192" s="51"/>
      <c r="AK8192" s="51"/>
      <c r="AL8192" s="51"/>
      <c r="AM8192" s="51"/>
      <c r="AN8192" s="51"/>
      <c r="AO8192" s="51"/>
      <c r="AP8192" s="51"/>
      <c r="AQ8192" s="51"/>
      <c r="AR8192" s="51"/>
      <c r="AS8192" s="51"/>
      <c r="AT8192" s="51"/>
      <c r="AU8192" s="51"/>
      <c r="AV8192" s="51"/>
      <c r="AW8192" s="51"/>
      <c r="AX8192" s="51"/>
      <c r="AY8192" s="51"/>
      <c r="AZ8192" s="51"/>
      <c r="BA8192" s="51"/>
      <c r="BB8192" s="51"/>
      <c r="BC8192" s="51"/>
      <c r="BD8192" s="51"/>
      <c r="BE8192" s="51"/>
      <c r="BF8192" s="51"/>
      <c r="BG8192" s="51"/>
      <c r="BH8192" s="51"/>
      <c r="BI8192" s="51"/>
      <c r="BJ8192" s="51"/>
      <c r="BK8192" s="51"/>
      <c r="BL8192" s="51"/>
    </row>
    <row r="8193" spans="1:64" ht="13" customHeight="1" x14ac:dyDescent="0.2">
      <c r="A8193" s="1" t="s">
        <v>42589</v>
      </c>
      <c r="B8193" s="87">
        <v>69</v>
      </c>
      <c r="C8193" s="10" t="s">
        <v>13</v>
      </c>
      <c r="D8193" s="1" t="s">
        <v>23</v>
      </c>
      <c r="E8193" s="10"/>
      <c r="F8193" s="94">
        <v>41356</v>
      </c>
      <c r="G8193" s="10" t="s">
        <v>42590</v>
      </c>
      <c r="H8193" s="10" t="s">
        <v>1393</v>
      </c>
      <c r="I8193" s="10" t="s">
        <v>66</v>
      </c>
      <c r="J8193" s="62">
        <v>75134</v>
      </c>
      <c r="K8193" s="10" t="s">
        <v>265</v>
      </c>
      <c r="L8193" s="10" t="s">
        <v>2670</v>
      </c>
      <c r="M8193" s="1" t="s">
        <v>46657</v>
      </c>
      <c r="N8193" s="10" t="s">
        <v>20</v>
      </c>
      <c r="O8193" s="10" t="s">
        <v>42591</v>
      </c>
      <c r="P8193" s="10" t="s">
        <v>947</v>
      </c>
      <c r="Q8193" s="10" t="s">
        <v>29986</v>
      </c>
      <c r="R8193" s="59" t="s">
        <v>42592</v>
      </c>
      <c r="S8193" s="10" t="s">
        <v>93</v>
      </c>
      <c r="T8193" s="10" t="s">
        <v>21</v>
      </c>
      <c r="U8193" s="10" t="s">
        <v>26689</v>
      </c>
      <c r="V8193" s="10"/>
      <c r="W8193" s="10"/>
      <c r="X8193" s="10"/>
      <c r="Y8193" s="77"/>
      <c r="Z8193" s="51"/>
      <c r="AA8193" s="51" t="s">
        <v>42844</v>
      </c>
      <c r="AB8193" s="33">
        <v>240</v>
      </c>
      <c r="AC8193" s="103">
        <v>12546</v>
      </c>
      <c r="AG8193" s="51"/>
      <c r="AK8193" s="51"/>
      <c r="AL8193" s="51"/>
      <c r="AM8193" s="51"/>
      <c r="AN8193" s="51"/>
      <c r="AO8193" s="51"/>
      <c r="AP8193" s="51"/>
      <c r="AQ8193" s="51"/>
      <c r="AR8193" s="51"/>
      <c r="AS8193" s="51"/>
      <c r="AT8193" s="51"/>
      <c r="AU8193" s="51"/>
      <c r="AV8193" s="51"/>
      <c r="AW8193" s="51"/>
      <c r="AX8193" s="51"/>
      <c r="AY8193" s="51"/>
      <c r="AZ8193" s="51"/>
      <c r="BA8193" s="51"/>
      <c r="BB8193" s="51"/>
      <c r="BC8193" s="51"/>
      <c r="BD8193" s="51"/>
      <c r="BE8193" s="51"/>
      <c r="BF8193" s="51"/>
      <c r="BG8193" s="51"/>
      <c r="BH8193" s="51"/>
      <c r="BI8193" s="51"/>
      <c r="BJ8193" s="51"/>
      <c r="BK8193" s="51"/>
      <c r="BL8193" s="51"/>
    </row>
    <row r="8194" spans="1:64" ht="13" customHeight="1" x14ac:dyDescent="0.2">
      <c r="A8194" s="33" t="s">
        <v>15707</v>
      </c>
      <c r="B8194" s="33">
        <v>49</v>
      </c>
      <c r="C8194" s="33" t="s">
        <v>13</v>
      </c>
      <c r="D8194" s="33" t="s">
        <v>78</v>
      </c>
      <c r="E8194" s="33" t="s">
        <v>15708</v>
      </c>
      <c r="F8194" s="94">
        <v>41355</v>
      </c>
      <c r="G8194" s="33" t="s">
        <v>15709</v>
      </c>
      <c r="H8194" s="33" t="s">
        <v>54</v>
      </c>
      <c r="I8194" s="33" t="s">
        <v>55</v>
      </c>
      <c r="J8194" s="62" t="s">
        <v>15710</v>
      </c>
      <c r="K8194" s="33" t="s">
        <v>4864</v>
      </c>
      <c r="L8194" s="33" t="s">
        <v>56</v>
      </c>
      <c r="M8194" s="1" t="s">
        <v>46694</v>
      </c>
      <c r="N8194" s="33" t="s">
        <v>20</v>
      </c>
      <c r="O8194" s="33" t="s">
        <v>15711</v>
      </c>
      <c r="P8194" s="33" t="s">
        <v>947</v>
      </c>
      <c r="Q8194" s="33" t="s">
        <v>29986</v>
      </c>
      <c r="R8194" s="39" t="s">
        <v>15712</v>
      </c>
      <c r="S8194" s="33" t="s">
        <v>93</v>
      </c>
      <c r="T8194" s="33" t="s">
        <v>21</v>
      </c>
      <c r="U8194" s="33" t="s">
        <v>26682</v>
      </c>
      <c r="AA8194" s="33" t="s">
        <v>42844</v>
      </c>
      <c r="AB8194" s="33">
        <v>236</v>
      </c>
      <c r="AC8194" s="103">
        <v>12541</v>
      </c>
    </row>
    <row r="8195" spans="1:64" ht="13" customHeight="1" x14ac:dyDescent="0.2">
      <c r="A8195" s="60" t="s">
        <v>42692</v>
      </c>
      <c r="B8195" s="87">
        <v>49</v>
      </c>
      <c r="C8195" s="10" t="s">
        <v>13</v>
      </c>
      <c r="D8195" s="10" t="s">
        <v>30</v>
      </c>
      <c r="E8195" s="59" t="s">
        <v>42693</v>
      </c>
      <c r="F8195" s="94">
        <v>41355</v>
      </c>
      <c r="G8195" s="10" t="s">
        <v>42819</v>
      </c>
      <c r="H8195" s="10" t="s">
        <v>14419</v>
      </c>
      <c r="I8195" s="10" t="s">
        <v>38</v>
      </c>
      <c r="J8195" s="62">
        <v>94546</v>
      </c>
      <c r="K8195" s="10" t="s">
        <v>555</v>
      </c>
      <c r="L8195" s="10" t="s">
        <v>229</v>
      </c>
      <c r="M8195" s="1" t="s">
        <v>46020</v>
      </c>
      <c r="N8195" s="10" t="s">
        <v>20</v>
      </c>
      <c r="O8195" s="10" t="s">
        <v>42694</v>
      </c>
      <c r="P8195" s="10" t="s">
        <v>947</v>
      </c>
      <c r="Q8195" s="10" t="s">
        <v>29986</v>
      </c>
      <c r="R8195" s="59" t="s">
        <v>42695</v>
      </c>
      <c r="S8195" s="10" t="s">
        <v>509</v>
      </c>
      <c r="T8195" s="10" t="s">
        <v>45897</v>
      </c>
      <c r="U8195" s="10" t="s">
        <v>39851</v>
      </c>
      <c r="V8195" s="10"/>
      <c r="W8195" s="10"/>
      <c r="X8195" s="10"/>
      <c r="Y8195" s="77"/>
      <c r="Z8195" s="51"/>
      <c r="AA8195" s="51" t="s">
        <v>42844</v>
      </c>
      <c r="AB8195" s="33">
        <v>237</v>
      </c>
      <c r="AC8195" s="103">
        <v>12539</v>
      </c>
      <c r="AG8195" s="51"/>
      <c r="AK8195" s="51"/>
      <c r="AL8195" s="51"/>
      <c r="AM8195" s="51"/>
      <c r="AN8195" s="51"/>
      <c r="AO8195" s="51"/>
      <c r="AP8195" s="51"/>
      <c r="AQ8195" s="51"/>
      <c r="AR8195" s="51"/>
      <c r="AS8195" s="51"/>
      <c r="AT8195" s="51"/>
      <c r="AU8195" s="51"/>
      <c r="AV8195" s="51"/>
      <c r="AW8195" s="51"/>
      <c r="AX8195" s="51"/>
      <c r="AY8195" s="51"/>
      <c r="AZ8195" s="51"/>
      <c r="BA8195" s="51"/>
      <c r="BB8195" s="51"/>
      <c r="BC8195" s="51"/>
      <c r="BD8195" s="51"/>
      <c r="BE8195" s="51"/>
      <c r="BF8195" s="51"/>
      <c r="BG8195" s="51"/>
      <c r="BH8195" s="51"/>
      <c r="BI8195" s="51"/>
      <c r="BJ8195" s="51"/>
      <c r="BK8195" s="51"/>
      <c r="BL8195" s="51"/>
    </row>
    <row r="8196" spans="1:64" ht="13" customHeight="1" x14ac:dyDescent="0.2">
      <c r="A8196" s="33" t="s">
        <v>15702</v>
      </c>
      <c r="B8196" s="33">
        <v>51</v>
      </c>
      <c r="C8196" s="33" t="s">
        <v>13</v>
      </c>
      <c r="D8196" s="33" t="s">
        <v>78</v>
      </c>
      <c r="E8196" s="33" t="s">
        <v>15703</v>
      </c>
      <c r="F8196" s="94">
        <v>41355</v>
      </c>
      <c r="G8196" s="33" t="s">
        <v>22248</v>
      </c>
      <c r="H8196" s="33" t="s">
        <v>1129</v>
      </c>
      <c r="I8196" s="33" t="s">
        <v>281</v>
      </c>
      <c r="J8196" s="62" t="s">
        <v>15704</v>
      </c>
      <c r="K8196" s="33" t="s">
        <v>1130</v>
      </c>
      <c r="L8196" s="33" t="s">
        <v>21303</v>
      </c>
      <c r="M8196" s="1" t="s">
        <v>48827</v>
      </c>
      <c r="N8196" s="33" t="s">
        <v>20</v>
      </c>
      <c r="O8196" s="33" t="s">
        <v>15705</v>
      </c>
      <c r="P8196" s="33" t="s">
        <v>504</v>
      </c>
      <c r="Q8196" s="33" t="s">
        <v>29986</v>
      </c>
      <c r="R8196" s="39" t="s">
        <v>15706</v>
      </c>
      <c r="S8196" s="33" t="s">
        <v>22</v>
      </c>
      <c r="T8196" s="33" t="s">
        <v>350</v>
      </c>
      <c r="U8196" s="33" t="s">
        <v>42859</v>
      </c>
      <c r="AA8196" s="33" t="s">
        <v>42842</v>
      </c>
      <c r="AB8196" s="33">
        <v>238</v>
      </c>
      <c r="AC8196" s="103">
        <v>12542</v>
      </c>
    </row>
    <row r="8197" spans="1:64" ht="13" customHeight="1" x14ac:dyDescent="0.2">
      <c r="A8197" s="60" t="s">
        <v>42519</v>
      </c>
      <c r="B8197" s="87">
        <v>27</v>
      </c>
      <c r="C8197" s="10" t="s">
        <v>13</v>
      </c>
      <c r="D8197" s="10" t="s">
        <v>30</v>
      </c>
      <c r="E8197" s="59" t="s">
        <v>42520</v>
      </c>
      <c r="F8197" s="94">
        <v>41354</v>
      </c>
      <c r="G8197" s="10" t="s">
        <v>42521</v>
      </c>
      <c r="H8197" s="10" t="s">
        <v>42522</v>
      </c>
      <c r="I8197" s="10" t="s">
        <v>297</v>
      </c>
      <c r="J8197" s="62">
        <v>37804</v>
      </c>
      <c r="K8197" s="10" t="s">
        <v>5754</v>
      </c>
      <c r="L8197" s="10" t="s">
        <v>42523</v>
      </c>
      <c r="M8197" s="1" t="s">
        <v>48829</v>
      </c>
      <c r="N8197" s="10" t="s">
        <v>20</v>
      </c>
      <c r="O8197" s="10" t="s">
        <v>42524</v>
      </c>
      <c r="P8197" s="10" t="s">
        <v>947</v>
      </c>
      <c r="Q8197" s="10" t="s">
        <v>29986</v>
      </c>
      <c r="R8197" s="59" t="s">
        <v>42525</v>
      </c>
      <c r="S8197" s="10" t="s">
        <v>22</v>
      </c>
      <c r="T8197" s="10" t="s">
        <v>21</v>
      </c>
      <c r="U8197" s="10" t="s">
        <v>26689</v>
      </c>
      <c r="V8197" s="10"/>
      <c r="W8197" s="10"/>
      <c r="X8197" s="10"/>
      <c r="Y8197" s="77"/>
      <c r="Z8197" s="51"/>
      <c r="AA8197" s="51" t="s">
        <v>42844</v>
      </c>
      <c r="AB8197" s="33">
        <v>233</v>
      </c>
      <c r="AC8197" s="103">
        <v>12537</v>
      </c>
      <c r="AG8197" s="51"/>
      <c r="AK8197" s="51"/>
      <c r="AL8197" s="51"/>
      <c r="AM8197" s="51"/>
      <c r="AN8197" s="51"/>
      <c r="AO8197" s="51"/>
      <c r="AP8197" s="51"/>
      <c r="AQ8197" s="51"/>
      <c r="AR8197" s="51"/>
      <c r="AS8197" s="51"/>
      <c r="AT8197" s="51"/>
      <c r="AU8197" s="51"/>
      <c r="AV8197" s="51"/>
      <c r="AW8197" s="51"/>
      <c r="AX8197" s="51"/>
      <c r="AY8197" s="51"/>
      <c r="AZ8197" s="51"/>
      <c r="BA8197" s="51"/>
      <c r="BB8197" s="51"/>
      <c r="BC8197" s="51"/>
      <c r="BD8197" s="51"/>
      <c r="BE8197" s="51"/>
      <c r="BF8197" s="51"/>
      <c r="BG8197" s="51"/>
      <c r="BH8197" s="51"/>
      <c r="BI8197" s="51"/>
      <c r="BJ8197" s="51"/>
      <c r="BK8197" s="51"/>
      <c r="BL8197" s="51"/>
    </row>
    <row r="8198" spans="1:64" ht="13" customHeight="1" x14ac:dyDescent="0.2">
      <c r="A8198" s="60" t="s">
        <v>42578</v>
      </c>
      <c r="B8198" s="87">
        <v>28</v>
      </c>
      <c r="C8198" s="10" t="s">
        <v>13</v>
      </c>
      <c r="D8198" s="10" t="s">
        <v>30</v>
      </c>
      <c r="E8198" s="59" t="s">
        <v>42579</v>
      </c>
      <c r="F8198" s="94">
        <v>41354</v>
      </c>
      <c r="G8198" s="10" t="s">
        <v>42580</v>
      </c>
      <c r="H8198" s="10" t="s">
        <v>971</v>
      </c>
      <c r="I8198" s="10" t="s">
        <v>66</v>
      </c>
      <c r="J8198" s="62">
        <v>76234</v>
      </c>
      <c r="K8198" s="10" t="s">
        <v>32179</v>
      </c>
      <c r="L8198" s="10" t="s">
        <v>42581</v>
      </c>
      <c r="M8198" s="1" t="s">
        <v>48828</v>
      </c>
      <c r="N8198" s="10" t="s">
        <v>20</v>
      </c>
      <c r="O8198" s="10" t="s">
        <v>42582</v>
      </c>
      <c r="P8198" s="10" t="s">
        <v>504</v>
      </c>
      <c r="Q8198" s="10" t="s">
        <v>29986</v>
      </c>
      <c r="R8198" s="59" t="s">
        <v>42583</v>
      </c>
      <c r="S8198" s="10" t="s">
        <v>509</v>
      </c>
      <c r="T8198" s="10" t="s">
        <v>21</v>
      </c>
      <c r="U8198" s="10" t="s">
        <v>26689</v>
      </c>
      <c r="V8198" s="10"/>
      <c r="W8198" s="10"/>
      <c r="X8198" s="10"/>
      <c r="Y8198" s="77"/>
      <c r="Z8198" s="51"/>
      <c r="AA8198" s="51" t="s">
        <v>42843</v>
      </c>
      <c r="AB8198" s="33">
        <v>234</v>
      </c>
      <c r="AC8198" s="103">
        <v>12535</v>
      </c>
      <c r="AG8198" s="51"/>
      <c r="AK8198" s="51"/>
      <c r="AL8198" s="51"/>
      <c r="AM8198" s="51"/>
      <c r="AN8198" s="51"/>
      <c r="AO8198" s="51"/>
      <c r="AP8198" s="51"/>
      <c r="AQ8198" s="51"/>
      <c r="AR8198" s="51"/>
      <c r="AS8198" s="51"/>
      <c r="AT8198" s="51"/>
      <c r="AU8198" s="51"/>
      <c r="AV8198" s="51"/>
      <c r="AW8198" s="51"/>
      <c r="AX8198" s="51"/>
      <c r="AY8198" s="51"/>
      <c r="AZ8198" s="51"/>
      <c r="BA8198" s="51"/>
      <c r="BB8198" s="51"/>
      <c r="BC8198" s="51"/>
      <c r="BD8198" s="51"/>
      <c r="BE8198" s="51"/>
      <c r="BF8198" s="51"/>
      <c r="BG8198" s="51"/>
      <c r="BH8198" s="51"/>
      <c r="BI8198" s="51"/>
      <c r="BJ8198" s="51"/>
      <c r="BK8198" s="51"/>
      <c r="BL8198" s="51"/>
    </row>
    <row r="8199" spans="1:64" ht="13" customHeight="1" x14ac:dyDescent="0.2">
      <c r="A8199" s="33" t="s">
        <v>15713</v>
      </c>
      <c r="B8199" s="33">
        <v>28</v>
      </c>
      <c r="C8199" s="33" t="s">
        <v>13</v>
      </c>
      <c r="D8199" s="33" t="s">
        <v>30</v>
      </c>
      <c r="E8199" s="33" t="s">
        <v>15714</v>
      </c>
      <c r="F8199" s="94">
        <v>41354</v>
      </c>
      <c r="G8199" s="33" t="s">
        <v>15715</v>
      </c>
      <c r="H8199" s="33" t="s">
        <v>15716</v>
      </c>
      <c r="I8199" s="33" t="s">
        <v>66</v>
      </c>
      <c r="J8199" s="62" t="s">
        <v>15717</v>
      </c>
      <c r="K8199" s="33" t="s">
        <v>15718</v>
      </c>
      <c r="L8199" s="33" t="s">
        <v>4345</v>
      </c>
      <c r="M8199" s="1" t="s">
        <v>46425</v>
      </c>
      <c r="N8199" s="33" t="s">
        <v>20</v>
      </c>
      <c r="O8199" s="33" t="s">
        <v>15719</v>
      </c>
      <c r="P8199" s="33" t="s">
        <v>504</v>
      </c>
      <c r="Q8199" s="33" t="s">
        <v>29986</v>
      </c>
      <c r="R8199" s="39" t="s">
        <v>15720</v>
      </c>
      <c r="S8199" s="33" t="s">
        <v>93</v>
      </c>
      <c r="T8199" s="33" t="s">
        <v>21</v>
      </c>
      <c r="U8199" s="33" t="s">
        <v>26689</v>
      </c>
      <c r="AA8199" s="33" t="s">
        <v>42843</v>
      </c>
      <c r="AB8199" s="33">
        <v>231</v>
      </c>
      <c r="AC8199" s="103">
        <v>12538</v>
      </c>
    </row>
    <row r="8200" spans="1:64" ht="13" customHeight="1" x14ac:dyDescent="0.2">
      <c r="A8200" s="1" t="s">
        <v>42515</v>
      </c>
      <c r="B8200" s="87">
        <v>87</v>
      </c>
      <c r="C8200" s="10" t="s">
        <v>13</v>
      </c>
      <c r="D8200" s="1" t="s">
        <v>23</v>
      </c>
      <c r="E8200" s="10"/>
      <c r="F8200" s="94">
        <v>41354</v>
      </c>
      <c r="G8200" s="10" t="s">
        <v>42516</v>
      </c>
      <c r="H8200" s="10" t="s">
        <v>9287</v>
      </c>
      <c r="I8200" s="10" t="s">
        <v>38</v>
      </c>
      <c r="J8200" s="62">
        <v>95350</v>
      </c>
      <c r="K8200" s="10" t="s">
        <v>2941</v>
      </c>
      <c r="L8200" s="10" t="s">
        <v>9289</v>
      </c>
      <c r="M8200" s="1" t="s">
        <v>45997</v>
      </c>
      <c r="N8200" s="10" t="s">
        <v>20</v>
      </c>
      <c r="O8200" s="10" t="s">
        <v>42517</v>
      </c>
      <c r="P8200" s="10" t="s">
        <v>947</v>
      </c>
      <c r="Q8200" s="10" t="s">
        <v>29986</v>
      </c>
      <c r="R8200" s="59" t="s">
        <v>42518</v>
      </c>
      <c r="S8200" s="10" t="s">
        <v>22</v>
      </c>
      <c r="T8200" s="10" t="s">
        <v>21</v>
      </c>
      <c r="U8200" s="10" t="s">
        <v>26689</v>
      </c>
      <c r="V8200" s="10"/>
      <c r="W8200" s="10"/>
      <c r="X8200" s="10"/>
      <c r="Y8200" s="77"/>
      <c r="Z8200" s="51"/>
      <c r="AA8200" s="51" t="s">
        <v>42844</v>
      </c>
      <c r="AB8200" s="33">
        <v>232</v>
      </c>
      <c r="AC8200" s="103">
        <v>12536</v>
      </c>
      <c r="AG8200" s="51"/>
      <c r="AK8200" s="51"/>
      <c r="AL8200" s="51"/>
      <c r="AM8200" s="51"/>
      <c r="AN8200" s="51"/>
      <c r="AO8200" s="51"/>
      <c r="AP8200" s="51"/>
      <c r="AQ8200" s="51"/>
      <c r="AR8200" s="51"/>
      <c r="AS8200" s="51"/>
      <c r="AT8200" s="51"/>
      <c r="AU8200" s="51"/>
      <c r="AV8200" s="51"/>
      <c r="AW8200" s="51"/>
      <c r="AX8200" s="51"/>
      <c r="AY8200" s="51"/>
      <c r="AZ8200" s="51"/>
      <c r="BA8200" s="51"/>
      <c r="BB8200" s="51"/>
      <c r="BC8200" s="51"/>
      <c r="BD8200" s="51"/>
      <c r="BE8200" s="51"/>
      <c r="BF8200" s="51"/>
      <c r="BG8200" s="51"/>
      <c r="BH8200" s="51"/>
      <c r="BI8200" s="51"/>
      <c r="BJ8200" s="51"/>
      <c r="BK8200" s="51"/>
      <c r="BL8200" s="51"/>
    </row>
    <row r="8201" spans="1:64" ht="13" customHeight="1" x14ac:dyDescent="0.2">
      <c r="A8201" s="60" t="s">
        <v>42688</v>
      </c>
      <c r="B8201" s="87">
        <v>20</v>
      </c>
      <c r="C8201" s="10" t="s">
        <v>13</v>
      </c>
      <c r="D8201" s="10" t="s">
        <v>30</v>
      </c>
      <c r="E8201" s="59" t="s">
        <v>42689</v>
      </c>
      <c r="F8201" s="94">
        <v>41354</v>
      </c>
      <c r="G8201" s="10" t="s">
        <v>42818</v>
      </c>
      <c r="H8201" s="10" t="s">
        <v>5928</v>
      </c>
      <c r="I8201" s="10" t="s">
        <v>38</v>
      </c>
      <c r="J8201" s="62">
        <v>92649</v>
      </c>
      <c r="K8201" s="10" t="s">
        <v>995</v>
      </c>
      <c r="L8201" s="10" t="s">
        <v>5930</v>
      </c>
      <c r="M8201" s="1" t="s">
        <v>46974</v>
      </c>
      <c r="N8201" s="10" t="s">
        <v>20</v>
      </c>
      <c r="O8201" s="10" t="s">
        <v>42690</v>
      </c>
      <c r="P8201" s="10" t="s">
        <v>504</v>
      </c>
      <c r="Q8201" s="10" t="s">
        <v>29986</v>
      </c>
      <c r="R8201" s="59" t="s">
        <v>42691</v>
      </c>
      <c r="S8201" s="10" t="s">
        <v>93</v>
      </c>
      <c r="T8201" s="10" t="s">
        <v>45897</v>
      </c>
      <c r="U8201" s="10" t="s">
        <v>39851</v>
      </c>
      <c r="V8201" s="10"/>
      <c r="W8201" s="10"/>
      <c r="X8201" s="10"/>
      <c r="Y8201" s="77"/>
      <c r="Z8201" s="51"/>
      <c r="AA8201" s="51" t="s">
        <v>42842</v>
      </c>
      <c r="AB8201" s="33">
        <v>235</v>
      </c>
      <c r="AC8201" s="103">
        <v>12534</v>
      </c>
      <c r="AG8201" s="51"/>
      <c r="AK8201" s="51"/>
      <c r="AL8201" s="51"/>
      <c r="AM8201" s="51"/>
      <c r="AN8201" s="51"/>
      <c r="AO8201" s="51"/>
      <c r="AP8201" s="51"/>
      <c r="AQ8201" s="51"/>
      <c r="AR8201" s="51"/>
      <c r="AS8201" s="51"/>
      <c r="AT8201" s="51"/>
      <c r="AU8201" s="51"/>
      <c r="AV8201" s="51"/>
      <c r="AW8201" s="51"/>
      <c r="AX8201" s="51"/>
      <c r="AY8201" s="51"/>
      <c r="AZ8201" s="51"/>
      <c r="BA8201" s="51"/>
      <c r="BB8201" s="51"/>
      <c r="BC8201" s="51"/>
      <c r="BD8201" s="51"/>
      <c r="BE8201" s="51"/>
      <c r="BF8201" s="51"/>
      <c r="BG8201" s="51"/>
      <c r="BH8201" s="51"/>
      <c r="BI8201" s="51"/>
      <c r="BJ8201" s="51"/>
      <c r="BK8201" s="51"/>
      <c r="BL8201" s="51"/>
    </row>
    <row r="8202" spans="1:64" ht="13" customHeight="1" x14ac:dyDescent="0.2">
      <c r="A8202" s="33" t="s">
        <v>15721</v>
      </c>
      <c r="B8202" s="91">
        <v>45</v>
      </c>
      <c r="C8202" s="33" t="s">
        <v>13</v>
      </c>
      <c r="D8202" s="33" t="s">
        <v>78</v>
      </c>
      <c r="E8202" s="33" t="s">
        <v>15722</v>
      </c>
      <c r="F8202" s="94">
        <v>41353</v>
      </c>
      <c r="G8202" s="33" t="s">
        <v>22249</v>
      </c>
      <c r="H8202" s="33" t="s">
        <v>1673</v>
      </c>
      <c r="I8202" s="33" t="s">
        <v>197</v>
      </c>
      <c r="J8202" s="62" t="s">
        <v>15319</v>
      </c>
      <c r="K8202" s="33" t="s">
        <v>1675</v>
      </c>
      <c r="L8202" s="33" t="s">
        <v>1676</v>
      </c>
      <c r="M8202" s="1" t="s">
        <v>46682</v>
      </c>
      <c r="N8202" s="33" t="s">
        <v>20</v>
      </c>
      <c r="O8202" s="33" t="s">
        <v>15723</v>
      </c>
      <c r="P8202" s="33" t="s">
        <v>22</v>
      </c>
      <c r="Q8202" s="33" t="s">
        <v>29986</v>
      </c>
      <c r="R8202" s="39" t="s">
        <v>15724</v>
      </c>
      <c r="S8202" s="33" t="s">
        <v>93</v>
      </c>
      <c r="T8202" s="33" t="s">
        <v>21</v>
      </c>
      <c r="U8202" s="33" t="s">
        <v>26689</v>
      </c>
      <c r="AA8202" s="33" t="s">
        <v>42842</v>
      </c>
      <c r="AB8202" s="33">
        <v>230</v>
      </c>
      <c r="AC8202" s="103">
        <v>12533</v>
      </c>
    </row>
    <row r="8203" spans="1:64" ht="13" customHeight="1" x14ac:dyDescent="0.2">
      <c r="A8203" s="1" t="s">
        <v>15730</v>
      </c>
      <c r="B8203" s="91">
        <v>21</v>
      </c>
      <c r="C8203" s="33" t="s">
        <v>13</v>
      </c>
      <c r="D8203" s="1" t="s">
        <v>23</v>
      </c>
      <c r="F8203" s="94">
        <v>41352</v>
      </c>
      <c r="G8203" s="33" t="s">
        <v>15731</v>
      </c>
      <c r="H8203" s="33" t="s">
        <v>863</v>
      </c>
      <c r="I8203" s="33" t="s">
        <v>177</v>
      </c>
      <c r="J8203" s="62" t="s">
        <v>15732</v>
      </c>
      <c r="K8203" s="33" t="s">
        <v>430</v>
      </c>
      <c r="L8203" s="33" t="s">
        <v>2834</v>
      </c>
      <c r="M8203" s="1" t="s">
        <v>45954</v>
      </c>
      <c r="N8203" s="33" t="s">
        <v>20</v>
      </c>
      <c r="O8203" s="33" t="s">
        <v>15733</v>
      </c>
      <c r="P8203" s="33" t="s">
        <v>22</v>
      </c>
      <c r="Q8203" s="33" t="s">
        <v>29986</v>
      </c>
      <c r="R8203" s="39" t="s">
        <v>9159</v>
      </c>
      <c r="S8203" s="33" t="s">
        <v>93</v>
      </c>
      <c r="T8203" s="33" t="s">
        <v>21</v>
      </c>
      <c r="U8203" s="33" t="s">
        <v>26689</v>
      </c>
      <c r="AA8203" s="33" t="s">
        <v>42842</v>
      </c>
      <c r="AB8203" s="33">
        <v>226</v>
      </c>
      <c r="AC8203" s="103">
        <v>12520</v>
      </c>
    </row>
    <row r="8204" spans="1:64" ht="13" customHeight="1" x14ac:dyDescent="0.2">
      <c r="A8204" s="1" t="s">
        <v>15734</v>
      </c>
      <c r="B8204" s="91">
        <v>35</v>
      </c>
      <c r="C8204" s="33" t="s">
        <v>13</v>
      </c>
      <c r="D8204" s="1" t="s">
        <v>23</v>
      </c>
      <c r="F8204" s="94">
        <v>41352</v>
      </c>
      <c r="G8204" s="33" t="s">
        <v>15735</v>
      </c>
      <c r="H8204" s="33" t="s">
        <v>15736</v>
      </c>
      <c r="I8204" s="33" t="s">
        <v>87</v>
      </c>
      <c r="J8204" s="62">
        <v>36022</v>
      </c>
      <c r="K8204" s="33" t="s">
        <v>3723</v>
      </c>
      <c r="L8204" s="33" t="s">
        <v>15737</v>
      </c>
      <c r="M8204" s="1" t="s">
        <v>46858</v>
      </c>
      <c r="N8204" s="33" t="s">
        <v>20</v>
      </c>
      <c r="O8204" s="33" t="s">
        <v>15738</v>
      </c>
      <c r="P8204" s="33" t="s">
        <v>504</v>
      </c>
      <c r="Q8204" s="33" t="s">
        <v>29986</v>
      </c>
      <c r="R8204" s="39" t="s">
        <v>15739</v>
      </c>
      <c r="S8204" s="33" t="s">
        <v>93</v>
      </c>
      <c r="T8204" s="33" t="s">
        <v>21</v>
      </c>
      <c r="U8204" s="33" t="s">
        <v>26689</v>
      </c>
      <c r="AA8204" s="33" t="s">
        <v>42843</v>
      </c>
      <c r="AB8204" s="33">
        <v>225</v>
      </c>
      <c r="AC8204" s="103">
        <v>12521</v>
      </c>
    </row>
    <row r="8205" spans="1:64" ht="13" customHeight="1" x14ac:dyDescent="0.2">
      <c r="A8205" s="33" t="s">
        <v>15725</v>
      </c>
      <c r="B8205" s="91">
        <v>37</v>
      </c>
      <c r="C8205" s="33" t="s">
        <v>13</v>
      </c>
      <c r="D8205" s="33" t="s">
        <v>41</v>
      </c>
      <c r="F8205" s="94">
        <v>41352</v>
      </c>
      <c r="G8205" s="33" t="s">
        <v>15726</v>
      </c>
      <c r="H8205" s="33" t="s">
        <v>219</v>
      </c>
      <c r="I8205" s="33" t="s">
        <v>220</v>
      </c>
      <c r="J8205" s="62" t="s">
        <v>9348</v>
      </c>
      <c r="K8205" s="33" t="s">
        <v>561</v>
      </c>
      <c r="L8205" s="33" t="s">
        <v>15727</v>
      </c>
      <c r="M8205" s="1" t="s">
        <v>48830</v>
      </c>
      <c r="N8205" s="33" t="s">
        <v>20</v>
      </c>
      <c r="O8205" s="33" t="s">
        <v>15728</v>
      </c>
      <c r="P8205" s="33" t="s">
        <v>504</v>
      </c>
      <c r="Q8205" s="33" t="s">
        <v>29986</v>
      </c>
      <c r="R8205" s="39" t="s">
        <v>15729</v>
      </c>
      <c r="S8205" s="33" t="s">
        <v>93</v>
      </c>
      <c r="T8205" s="33" t="s">
        <v>21</v>
      </c>
      <c r="U8205" s="33" t="s">
        <v>26689</v>
      </c>
      <c r="AA8205" s="33" t="s">
        <v>42842</v>
      </c>
      <c r="AB8205" s="33">
        <v>224</v>
      </c>
      <c r="AC8205" s="103">
        <v>12517</v>
      </c>
    </row>
    <row r="8206" spans="1:64" ht="13" customHeight="1" x14ac:dyDescent="0.2">
      <c r="A8206" s="60" t="s">
        <v>42696</v>
      </c>
      <c r="B8206" s="87">
        <v>39</v>
      </c>
      <c r="C8206" s="10" t="s">
        <v>13</v>
      </c>
      <c r="D8206" s="10" t="s">
        <v>41</v>
      </c>
      <c r="E8206" s="59" t="s">
        <v>42697</v>
      </c>
      <c r="F8206" s="94">
        <v>41352</v>
      </c>
      <c r="G8206" s="10" t="s">
        <v>42698</v>
      </c>
      <c r="H8206" s="10" t="s">
        <v>91</v>
      </c>
      <c r="I8206" s="10" t="s">
        <v>38</v>
      </c>
      <c r="J8206" s="62">
        <v>90026</v>
      </c>
      <c r="K8206" s="10" t="s">
        <v>91</v>
      </c>
      <c r="L8206" s="10" t="s">
        <v>92</v>
      </c>
      <c r="M8206" s="1" t="s">
        <v>45984</v>
      </c>
      <c r="N8206" s="10" t="s">
        <v>20</v>
      </c>
      <c r="O8206" s="10" t="s">
        <v>42699</v>
      </c>
      <c r="P8206" s="10" t="s">
        <v>947</v>
      </c>
      <c r="Q8206" s="10" t="s">
        <v>29986</v>
      </c>
      <c r="R8206" s="59" t="s">
        <v>42700</v>
      </c>
      <c r="S8206" s="10" t="s">
        <v>93</v>
      </c>
      <c r="T8206" s="10" t="s">
        <v>45897</v>
      </c>
      <c r="U8206" s="10" t="s">
        <v>49804</v>
      </c>
      <c r="V8206" s="10"/>
      <c r="W8206" s="10"/>
      <c r="X8206" s="10"/>
      <c r="Y8206" s="77"/>
      <c r="Z8206" s="51"/>
      <c r="AA8206" s="51" t="s">
        <v>42842</v>
      </c>
      <c r="AB8206" s="33">
        <v>228</v>
      </c>
      <c r="AC8206" s="103">
        <v>12518</v>
      </c>
      <c r="AG8206" s="51"/>
      <c r="AK8206" s="51"/>
      <c r="AL8206" s="51"/>
      <c r="AM8206" s="51"/>
      <c r="AN8206" s="51"/>
      <c r="AO8206" s="51"/>
      <c r="AP8206" s="51"/>
      <c r="AQ8206" s="51"/>
      <c r="AR8206" s="51"/>
      <c r="AS8206" s="51"/>
      <c r="AT8206" s="51"/>
      <c r="AU8206" s="51"/>
      <c r="AV8206" s="51"/>
      <c r="AW8206" s="51"/>
      <c r="AX8206" s="51"/>
      <c r="AY8206" s="51"/>
      <c r="AZ8206" s="51"/>
      <c r="BA8206" s="51"/>
      <c r="BB8206" s="51"/>
      <c r="BC8206" s="51"/>
      <c r="BD8206" s="51"/>
      <c r="BE8206" s="51"/>
      <c r="BF8206" s="51"/>
      <c r="BG8206" s="51"/>
      <c r="BH8206" s="51"/>
      <c r="BI8206" s="51"/>
      <c r="BJ8206" s="51"/>
      <c r="BK8206" s="51"/>
      <c r="BL8206" s="51"/>
    </row>
    <row r="8207" spans="1:64" ht="13" customHeight="1" x14ac:dyDescent="0.2">
      <c r="A8207" s="60" t="s">
        <v>42673</v>
      </c>
      <c r="B8207" s="87">
        <v>42</v>
      </c>
      <c r="C8207" s="10" t="s">
        <v>13</v>
      </c>
      <c r="D8207" s="10" t="s">
        <v>78</v>
      </c>
      <c r="E8207" s="59" t="s">
        <v>42674</v>
      </c>
      <c r="F8207" s="94">
        <v>41352</v>
      </c>
      <c r="G8207" s="10" t="s">
        <v>42675</v>
      </c>
      <c r="H8207" s="10" t="s">
        <v>40166</v>
      </c>
      <c r="I8207" s="10" t="s">
        <v>25</v>
      </c>
      <c r="J8207" s="62">
        <v>29115</v>
      </c>
      <c r="K8207" s="10" t="s">
        <v>40166</v>
      </c>
      <c r="L8207" s="64" t="s">
        <v>40167</v>
      </c>
      <c r="M8207" s="1" t="s">
        <v>46632</v>
      </c>
      <c r="N8207" s="10" t="s">
        <v>20</v>
      </c>
      <c r="O8207" s="10" t="s">
        <v>42676</v>
      </c>
      <c r="P8207" s="10" t="s">
        <v>504</v>
      </c>
      <c r="Q8207" s="10" t="s">
        <v>29986</v>
      </c>
      <c r="R8207" s="59" t="s">
        <v>42677</v>
      </c>
      <c r="S8207" s="10" t="s">
        <v>509</v>
      </c>
      <c r="T8207" s="10" t="s">
        <v>28</v>
      </c>
      <c r="U8207" s="10" t="s">
        <v>26516</v>
      </c>
      <c r="V8207" s="10"/>
      <c r="W8207" s="10"/>
      <c r="X8207" s="63"/>
      <c r="Y8207" s="77"/>
      <c r="Z8207" s="51"/>
      <c r="AA8207" s="51" t="s">
        <v>42843</v>
      </c>
      <c r="AB8207" s="33">
        <v>227</v>
      </c>
      <c r="AC8207" s="103">
        <v>12516</v>
      </c>
      <c r="AG8207" s="51"/>
      <c r="AK8207" s="51"/>
      <c r="AL8207" s="51"/>
      <c r="AM8207" s="51"/>
      <c r="AN8207" s="51"/>
      <c r="AO8207" s="51"/>
      <c r="AP8207" s="51"/>
      <c r="AQ8207" s="51"/>
      <c r="AR8207" s="51"/>
      <c r="AS8207" s="51"/>
      <c r="AT8207" s="51"/>
      <c r="AU8207" s="51"/>
      <c r="AV8207" s="51"/>
      <c r="AW8207" s="51"/>
      <c r="AX8207" s="51"/>
      <c r="AY8207" s="51"/>
      <c r="AZ8207" s="51"/>
      <c r="BA8207" s="51"/>
      <c r="BB8207" s="51"/>
      <c r="BC8207" s="51"/>
      <c r="BD8207" s="51"/>
      <c r="BE8207" s="51"/>
      <c r="BF8207" s="51"/>
      <c r="BG8207" s="51"/>
      <c r="BH8207" s="51"/>
      <c r="BI8207" s="51"/>
      <c r="BJ8207" s="51"/>
      <c r="BK8207" s="51"/>
      <c r="BL8207" s="51"/>
    </row>
    <row r="8208" spans="1:64" ht="13" customHeight="1" x14ac:dyDescent="0.2">
      <c r="A8208" s="1" t="s">
        <v>42772</v>
      </c>
      <c r="B8208" s="87">
        <v>27</v>
      </c>
      <c r="C8208" s="10" t="s">
        <v>13</v>
      </c>
      <c r="D8208" s="1" t="s">
        <v>23</v>
      </c>
      <c r="E8208" s="10"/>
      <c r="F8208" s="94">
        <v>41352</v>
      </c>
      <c r="G8208" s="10" t="s">
        <v>42773</v>
      </c>
      <c r="H8208" s="10" t="s">
        <v>42774</v>
      </c>
      <c r="I8208" s="10" t="s">
        <v>37</v>
      </c>
      <c r="J8208" s="62">
        <v>60429</v>
      </c>
      <c r="K8208" s="10" t="s">
        <v>81</v>
      </c>
      <c r="L8208" s="10" t="s">
        <v>82</v>
      </c>
      <c r="M8208" s="1" t="s">
        <v>46250</v>
      </c>
      <c r="N8208" s="10" t="s">
        <v>20</v>
      </c>
      <c r="O8208" s="10" t="s">
        <v>42775</v>
      </c>
      <c r="P8208" s="10" t="s">
        <v>45771</v>
      </c>
      <c r="Q8208" s="10" t="s">
        <v>29986</v>
      </c>
      <c r="R8208" s="59" t="s">
        <v>42776</v>
      </c>
      <c r="S8208" s="10" t="s">
        <v>93</v>
      </c>
      <c r="T8208" s="10" t="s">
        <v>350</v>
      </c>
      <c r="U8208" s="10" t="s">
        <v>26775</v>
      </c>
      <c r="V8208" s="10"/>
      <c r="W8208" s="10"/>
      <c r="X8208" s="10"/>
      <c r="Y8208" s="77"/>
      <c r="Z8208" s="51"/>
      <c r="AA8208" s="51" t="s">
        <v>42844</v>
      </c>
      <c r="AB8208" s="33">
        <v>229</v>
      </c>
      <c r="AC8208" s="103">
        <v>12519</v>
      </c>
      <c r="AG8208" s="51"/>
      <c r="AK8208" s="51"/>
      <c r="AL8208" s="51"/>
      <c r="AM8208" s="51"/>
      <c r="AN8208" s="51"/>
      <c r="AO8208" s="51"/>
      <c r="AP8208" s="51"/>
      <c r="AQ8208" s="51"/>
      <c r="AR8208" s="51"/>
      <c r="AS8208" s="51"/>
      <c r="AT8208" s="51"/>
      <c r="AU8208" s="51"/>
      <c r="AV8208" s="51"/>
      <c r="AW8208" s="51"/>
      <c r="AX8208" s="51"/>
      <c r="AY8208" s="51"/>
      <c r="AZ8208" s="51"/>
      <c r="BA8208" s="51"/>
      <c r="BB8208" s="51"/>
      <c r="BC8208" s="51"/>
      <c r="BD8208" s="51"/>
      <c r="BE8208" s="51"/>
      <c r="BF8208" s="51"/>
      <c r="BG8208" s="51"/>
      <c r="BH8208" s="51"/>
      <c r="BI8208" s="51"/>
      <c r="BJ8208" s="51"/>
      <c r="BK8208" s="51"/>
      <c r="BL8208" s="51"/>
    </row>
    <row r="8209" spans="1:64" ht="13" customHeight="1" x14ac:dyDescent="0.2">
      <c r="A8209" s="60" t="s">
        <v>42567</v>
      </c>
      <c r="B8209" s="87">
        <v>32</v>
      </c>
      <c r="C8209" s="10" t="s">
        <v>13</v>
      </c>
      <c r="D8209" s="10" t="s">
        <v>41</v>
      </c>
      <c r="E8209" s="10"/>
      <c r="F8209" s="94">
        <v>41351</v>
      </c>
      <c r="G8209" s="10" t="s">
        <v>42810</v>
      </c>
      <c r="H8209" s="10" t="s">
        <v>671</v>
      </c>
      <c r="I8209" s="10" t="s">
        <v>66</v>
      </c>
      <c r="J8209" s="62">
        <v>77037</v>
      </c>
      <c r="K8209" s="10" t="s">
        <v>512</v>
      </c>
      <c r="L8209" s="10" t="s">
        <v>672</v>
      </c>
      <c r="M8209" s="1" t="s">
        <v>45992</v>
      </c>
      <c r="N8209" s="10" t="s">
        <v>20</v>
      </c>
      <c r="O8209" s="10" t="s">
        <v>42568</v>
      </c>
      <c r="P8209" s="10" t="s">
        <v>42395</v>
      </c>
      <c r="Q8209" s="10" t="s">
        <v>29986</v>
      </c>
      <c r="R8209" s="59" t="s">
        <v>42569</v>
      </c>
      <c r="S8209" s="10" t="s">
        <v>93</v>
      </c>
      <c r="T8209" s="10" t="s">
        <v>21</v>
      </c>
      <c r="U8209" s="33" t="s">
        <v>26689</v>
      </c>
      <c r="V8209" s="10"/>
      <c r="W8209" s="10"/>
      <c r="X8209" s="10"/>
      <c r="Y8209" s="77"/>
      <c r="Z8209" s="51"/>
      <c r="AA8209" s="51" t="s">
        <v>42844</v>
      </c>
      <c r="AB8209" s="33">
        <v>221</v>
      </c>
      <c r="AC8209" s="103">
        <v>12514</v>
      </c>
      <c r="AG8209" s="51"/>
      <c r="AK8209" s="51"/>
      <c r="AL8209" s="51"/>
      <c r="AM8209" s="51"/>
      <c r="AN8209" s="51"/>
      <c r="AO8209" s="51"/>
      <c r="AP8209" s="51"/>
      <c r="AQ8209" s="51"/>
      <c r="AR8209" s="51"/>
      <c r="AS8209" s="51"/>
      <c r="AT8209" s="51"/>
      <c r="AU8209" s="51"/>
      <c r="AV8209" s="51"/>
      <c r="AW8209" s="51"/>
      <c r="AX8209" s="51"/>
      <c r="AY8209" s="51"/>
      <c r="AZ8209" s="51"/>
      <c r="BA8209" s="51"/>
      <c r="BB8209" s="51"/>
      <c r="BC8209" s="51"/>
      <c r="BD8209" s="51"/>
      <c r="BE8209" s="51"/>
      <c r="BF8209" s="51"/>
      <c r="BG8209" s="51"/>
      <c r="BH8209" s="51"/>
      <c r="BI8209" s="51"/>
      <c r="BJ8209" s="51"/>
      <c r="BK8209" s="51"/>
      <c r="BL8209" s="51"/>
    </row>
    <row r="8210" spans="1:64" ht="13" customHeight="1" x14ac:dyDescent="0.2">
      <c r="A8210" s="60" t="s">
        <v>42735</v>
      </c>
      <c r="B8210" s="87">
        <v>30</v>
      </c>
      <c r="C8210" s="10" t="s">
        <v>13</v>
      </c>
      <c r="D8210" s="10" t="s">
        <v>78</v>
      </c>
      <c r="E8210" s="59" t="s">
        <v>42736</v>
      </c>
      <c r="F8210" s="94">
        <v>41351</v>
      </c>
      <c r="G8210" s="10" t="s">
        <v>42822</v>
      </c>
      <c r="H8210" s="10" t="s">
        <v>740</v>
      </c>
      <c r="I8210" s="10" t="s">
        <v>66</v>
      </c>
      <c r="J8210" s="62">
        <v>76707</v>
      </c>
      <c r="K8210" s="10" t="s">
        <v>741</v>
      </c>
      <c r="L8210" s="10" t="s">
        <v>5147</v>
      </c>
      <c r="M8210" s="1" t="s">
        <v>48899</v>
      </c>
      <c r="N8210" s="10" t="s">
        <v>20</v>
      </c>
      <c r="O8210" s="10" t="s">
        <v>42737</v>
      </c>
      <c r="P8210" s="10" t="s">
        <v>504</v>
      </c>
      <c r="Q8210" s="10" t="s">
        <v>29986</v>
      </c>
      <c r="R8210" s="59" t="s">
        <v>42738</v>
      </c>
      <c r="S8210" s="10" t="s">
        <v>93</v>
      </c>
      <c r="T8210" s="10" t="s">
        <v>28</v>
      </c>
      <c r="U8210" s="10" t="s">
        <v>26487</v>
      </c>
      <c r="V8210" s="10"/>
      <c r="W8210" s="10"/>
      <c r="X8210" s="10"/>
      <c r="Y8210" s="77"/>
      <c r="Z8210" s="51"/>
      <c r="AA8210" s="51" t="s">
        <v>42842</v>
      </c>
      <c r="AB8210" s="33">
        <v>222</v>
      </c>
      <c r="AC8210" s="103">
        <v>12513</v>
      </c>
      <c r="AG8210" s="51"/>
      <c r="AK8210" s="51"/>
      <c r="AL8210" s="51"/>
      <c r="AM8210" s="51"/>
      <c r="AN8210" s="51"/>
      <c r="AO8210" s="51"/>
      <c r="AP8210" s="51"/>
      <c r="AQ8210" s="51"/>
      <c r="AR8210" s="51"/>
      <c r="AS8210" s="51"/>
      <c r="AT8210" s="51"/>
      <c r="AU8210" s="51"/>
      <c r="AV8210" s="51"/>
      <c r="AW8210" s="51"/>
      <c r="AX8210" s="51"/>
      <c r="AY8210" s="51"/>
      <c r="AZ8210" s="51"/>
      <c r="BA8210" s="51"/>
      <c r="BB8210" s="51"/>
      <c r="BC8210" s="51"/>
      <c r="BD8210" s="51"/>
      <c r="BE8210" s="51"/>
      <c r="BF8210" s="51"/>
      <c r="BG8210" s="51"/>
      <c r="BH8210" s="51"/>
      <c r="BI8210" s="51"/>
      <c r="BJ8210" s="51"/>
      <c r="BK8210" s="51"/>
      <c r="BL8210" s="51"/>
    </row>
    <row r="8211" spans="1:64" ht="13" customHeight="1" x14ac:dyDescent="0.2">
      <c r="A8211" s="33" t="s">
        <v>15740</v>
      </c>
      <c r="B8211" s="91">
        <v>27</v>
      </c>
      <c r="C8211" s="33" t="s">
        <v>13</v>
      </c>
      <c r="D8211" s="33" t="s">
        <v>41</v>
      </c>
      <c r="E8211" s="33" t="s">
        <v>15741</v>
      </c>
      <c r="F8211" s="94">
        <v>41351</v>
      </c>
      <c r="G8211" s="33" t="s">
        <v>22250</v>
      </c>
      <c r="H8211" s="33" t="s">
        <v>557</v>
      </c>
      <c r="I8211" s="33" t="s">
        <v>38</v>
      </c>
      <c r="J8211" s="62" t="s">
        <v>15742</v>
      </c>
      <c r="K8211" s="33" t="s">
        <v>558</v>
      </c>
      <c r="L8211" s="33" t="s">
        <v>675</v>
      </c>
      <c r="M8211" s="1" t="s">
        <v>46046</v>
      </c>
      <c r="N8211" s="33" t="s">
        <v>20</v>
      </c>
      <c r="O8211" s="33" t="s">
        <v>15743</v>
      </c>
      <c r="P8211" s="33" t="s">
        <v>504</v>
      </c>
      <c r="Q8211" s="33" t="s">
        <v>29986</v>
      </c>
      <c r="R8211" s="39" t="s">
        <v>15744</v>
      </c>
      <c r="S8211" s="33" t="s">
        <v>93</v>
      </c>
      <c r="T8211" s="33" t="s">
        <v>350</v>
      </c>
      <c r="U8211" s="33" t="s">
        <v>26775</v>
      </c>
      <c r="AA8211" s="33" t="s">
        <v>42844</v>
      </c>
      <c r="AB8211" s="33">
        <v>223</v>
      </c>
      <c r="AC8211" s="103">
        <v>12515</v>
      </c>
    </row>
    <row r="8212" spans="1:64" ht="13" customHeight="1" x14ac:dyDescent="0.2">
      <c r="A8212" s="33" t="s">
        <v>15745</v>
      </c>
      <c r="B8212" s="33">
        <v>22</v>
      </c>
      <c r="C8212" s="33" t="s">
        <v>13</v>
      </c>
      <c r="D8212" s="33" t="s">
        <v>78</v>
      </c>
      <c r="E8212" s="33" t="s">
        <v>15746</v>
      </c>
      <c r="F8212" s="94">
        <v>41350</v>
      </c>
      <c r="G8212" s="33" t="s">
        <v>15747</v>
      </c>
      <c r="H8212" s="33" t="s">
        <v>15748</v>
      </c>
      <c r="I8212" s="33" t="s">
        <v>62</v>
      </c>
      <c r="J8212" s="62" t="s">
        <v>15749</v>
      </c>
      <c r="K8212" s="33" t="s">
        <v>94</v>
      </c>
      <c r="L8212" s="33" t="s">
        <v>15750</v>
      </c>
      <c r="M8212" s="1" t="s">
        <v>48831</v>
      </c>
      <c r="N8212" s="33" t="s">
        <v>20</v>
      </c>
      <c r="O8212" s="33" t="s">
        <v>15751</v>
      </c>
      <c r="P8212" s="33" t="s">
        <v>504</v>
      </c>
      <c r="Q8212" s="33" t="s">
        <v>29986</v>
      </c>
      <c r="R8212" s="39" t="s">
        <v>15752</v>
      </c>
      <c r="S8212" s="33" t="s">
        <v>93</v>
      </c>
      <c r="T8212" s="33" t="s">
        <v>21</v>
      </c>
      <c r="U8212" s="33" t="s">
        <v>26689</v>
      </c>
      <c r="AA8212" s="33" t="s">
        <v>42844</v>
      </c>
      <c r="AB8212" s="33">
        <v>219</v>
      </c>
      <c r="AC8212" s="103">
        <v>12512</v>
      </c>
    </row>
    <row r="8213" spans="1:64" ht="13" customHeight="1" x14ac:dyDescent="0.2">
      <c r="A8213" s="60" t="s">
        <v>42511</v>
      </c>
      <c r="B8213" s="87">
        <v>46</v>
      </c>
      <c r="C8213" s="10" t="s">
        <v>13</v>
      </c>
      <c r="D8213" s="10" t="s">
        <v>30</v>
      </c>
      <c r="E8213" s="10"/>
      <c r="F8213" s="94">
        <v>41350</v>
      </c>
      <c r="G8213" s="10" t="s">
        <v>42512</v>
      </c>
      <c r="H8213" s="10" t="s">
        <v>581</v>
      </c>
      <c r="I8213" s="10" t="s">
        <v>111</v>
      </c>
      <c r="J8213" s="62">
        <v>85034</v>
      </c>
      <c r="K8213" s="10" t="s">
        <v>582</v>
      </c>
      <c r="L8213" s="10" t="s">
        <v>583</v>
      </c>
      <c r="M8213" s="1" t="s">
        <v>45935</v>
      </c>
      <c r="N8213" s="10" t="s">
        <v>20</v>
      </c>
      <c r="O8213" s="10" t="s">
        <v>42513</v>
      </c>
      <c r="P8213" s="10" t="s">
        <v>947</v>
      </c>
      <c r="Q8213" s="10" t="s">
        <v>29986</v>
      </c>
      <c r="R8213" s="59" t="s">
        <v>42514</v>
      </c>
      <c r="S8213" s="10" t="s">
        <v>22</v>
      </c>
      <c r="T8213" s="10" t="s">
        <v>21</v>
      </c>
      <c r="U8213" s="10" t="s">
        <v>26689</v>
      </c>
      <c r="V8213" s="10"/>
      <c r="W8213" s="10"/>
      <c r="X8213" s="10"/>
      <c r="Y8213" s="77"/>
      <c r="Z8213" s="51"/>
      <c r="AA8213" s="51" t="s">
        <v>42842</v>
      </c>
      <c r="AB8213" s="33">
        <v>220</v>
      </c>
      <c r="AC8213" s="103">
        <v>12510</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4" ht="13" customHeight="1" x14ac:dyDescent="0.2">
      <c r="A8214" s="60" t="s">
        <v>42575</v>
      </c>
      <c r="B8214" s="87">
        <v>26</v>
      </c>
      <c r="C8214" s="10" t="s">
        <v>13</v>
      </c>
      <c r="D8214" s="10" t="s">
        <v>41</v>
      </c>
      <c r="E8214" s="10"/>
      <c r="F8214" s="94">
        <v>41349</v>
      </c>
      <c r="G8214" s="10" t="s">
        <v>42811</v>
      </c>
      <c r="H8214" s="10" t="s">
        <v>80</v>
      </c>
      <c r="I8214" s="10" t="s">
        <v>37</v>
      </c>
      <c r="J8214" s="62">
        <v>60625</v>
      </c>
      <c r="K8214" s="10" t="s">
        <v>81</v>
      </c>
      <c r="L8214" s="10" t="s">
        <v>82</v>
      </c>
      <c r="M8214" s="1" t="s">
        <v>46250</v>
      </c>
      <c r="N8214" s="10" t="s">
        <v>20</v>
      </c>
      <c r="O8214" s="10" t="s">
        <v>42576</v>
      </c>
      <c r="P8214" s="10" t="s">
        <v>504</v>
      </c>
      <c r="Q8214" s="10" t="s">
        <v>29986</v>
      </c>
      <c r="R8214" s="59" t="s">
        <v>42577</v>
      </c>
      <c r="S8214" s="10" t="s">
        <v>22</v>
      </c>
      <c r="T8214" s="10" t="s">
        <v>21</v>
      </c>
      <c r="U8214" s="10" t="s">
        <v>26689</v>
      </c>
      <c r="V8214" s="10"/>
      <c r="W8214" s="10"/>
      <c r="X8214" s="10"/>
      <c r="Y8214" s="77"/>
      <c r="Z8214" s="51"/>
      <c r="AA8214" s="51" t="s">
        <v>42842</v>
      </c>
      <c r="AB8214" s="33">
        <v>217</v>
      </c>
      <c r="AC8214" s="103">
        <v>12507</v>
      </c>
      <c r="AG8214" s="51"/>
      <c r="AK8214" s="51"/>
      <c r="AL8214" s="51"/>
      <c r="AM8214" s="51"/>
      <c r="AN8214" s="51"/>
      <c r="AO8214" s="51"/>
      <c r="AP8214" s="51"/>
      <c r="AQ8214" s="51"/>
      <c r="AR8214" s="51"/>
      <c r="AS8214" s="51"/>
      <c r="AT8214" s="51"/>
      <c r="AU8214" s="51"/>
      <c r="AV8214" s="51"/>
      <c r="AW8214" s="51"/>
      <c r="AX8214" s="51"/>
      <c r="AY8214" s="51"/>
      <c r="AZ8214" s="51"/>
      <c r="BA8214" s="51"/>
      <c r="BB8214" s="51"/>
      <c r="BC8214" s="51"/>
      <c r="BD8214" s="51"/>
      <c r="BE8214" s="51"/>
      <c r="BF8214" s="51"/>
      <c r="BG8214" s="51"/>
      <c r="BH8214" s="51"/>
      <c r="BI8214" s="51"/>
      <c r="BJ8214" s="51"/>
      <c r="BK8214" s="51"/>
      <c r="BL8214" s="51"/>
    </row>
    <row r="8215" spans="1:64" ht="13" customHeight="1" x14ac:dyDescent="0.2">
      <c r="A8215" s="33" t="s">
        <v>15753</v>
      </c>
      <c r="B8215" s="33">
        <v>28</v>
      </c>
      <c r="C8215" s="33" t="s">
        <v>102</v>
      </c>
      <c r="D8215" s="33" t="s">
        <v>41</v>
      </c>
      <c r="F8215" s="94">
        <v>41349</v>
      </c>
      <c r="G8215" s="33" t="s">
        <v>15754</v>
      </c>
      <c r="H8215" s="33" t="s">
        <v>2642</v>
      </c>
      <c r="I8215" s="33" t="s">
        <v>38</v>
      </c>
      <c r="J8215" s="62" t="s">
        <v>15755</v>
      </c>
      <c r="K8215" s="33" t="s">
        <v>91</v>
      </c>
      <c r="L8215" s="33" t="s">
        <v>25546</v>
      </c>
      <c r="M8215" s="1" t="s">
        <v>46138</v>
      </c>
      <c r="N8215" s="33" t="s">
        <v>20</v>
      </c>
      <c r="O8215" s="33" t="s">
        <v>15756</v>
      </c>
      <c r="P8215" s="33" t="s">
        <v>947</v>
      </c>
      <c r="Q8215" s="33" t="s">
        <v>29986</v>
      </c>
      <c r="R8215" s="39" t="s">
        <v>15757</v>
      </c>
      <c r="S8215" s="33" t="s">
        <v>22</v>
      </c>
      <c r="T8215" s="33" t="s">
        <v>21</v>
      </c>
      <c r="U8215" s="33" t="s">
        <v>26689</v>
      </c>
      <c r="AA8215" s="33" t="s">
        <v>42844</v>
      </c>
      <c r="AB8215" s="33">
        <v>216</v>
      </c>
      <c r="AC8215" s="103">
        <v>12508</v>
      </c>
    </row>
    <row r="8216" spans="1:64" ht="13" customHeight="1" x14ac:dyDescent="0.2">
      <c r="A8216" s="1" t="s">
        <v>42782</v>
      </c>
      <c r="B8216" s="87">
        <v>50</v>
      </c>
      <c r="C8216" s="10" t="s">
        <v>13</v>
      </c>
      <c r="D8216" s="1" t="s">
        <v>23</v>
      </c>
      <c r="E8216" s="10"/>
      <c r="F8216" s="94">
        <v>41349</v>
      </c>
      <c r="G8216" s="10" t="s">
        <v>42824</v>
      </c>
      <c r="H8216" s="10" t="s">
        <v>444</v>
      </c>
      <c r="I8216" s="10" t="s">
        <v>38</v>
      </c>
      <c r="J8216" s="62">
        <v>91761</v>
      </c>
      <c r="K8216" s="10" t="s">
        <v>287</v>
      </c>
      <c r="L8216" s="10" t="s">
        <v>32107</v>
      </c>
      <c r="M8216" s="1" t="s">
        <v>45919</v>
      </c>
      <c r="N8216" s="10" t="s">
        <v>20</v>
      </c>
      <c r="O8216" s="10" t="s">
        <v>42783</v>
      </c>
      <c r="P8216" s="10" t="s">
        <v>947</v>
      </c>
      <c r="Q8216" s="10" t="s">
        <v>29986</v>
      </c>
      <c r="R8216" s="59" t="s">
        <v>42784</v>
      </c>
      <c r="S8216" s="10" t="s">
        <v>22</v>
      </c>
      <c r="T8216" s="10" t="s">
        <v>350</v>
      </c>
      <c r="U8216" s="10" t="s">
        <v>26775</v>
      </c>
      <c r="V8216" s="10"/>
      <c r="W8216" s="10"/>
      <c r="X8216" s="10"/>
      <c r="Y8216" s="77"/>
      <c r="Z8216" s="51"/>
      <c r="AA8216" s="51" t="s">
        <v>42842</v>
      </c>
      <c r="AB8216" s="33">
        <v>218</v>
      </c>
      <c r="AC8216" s="103">
        <v>12506</v>
      </c>
      <c r="AG8216" s="51"/>
      <c r="AK8216" s="51"/>
      <c r="AL8216" s="51"/>
      <c r="AM8216" s="51"/>
      <c r="AN8216" s="51"/>
      <c r="AO8216" s="51"/>
      <c r="AP8216" s="51"/>
      <c r="AQ8216" s="51"/>
      <c r="AR8216" s="51"/>
      <c r="AS8216" s="51"/>
      <c r="AT8216" s="51"/>
      <c r="AU8216" s="51"/>
      <c r="AV8216" s="51"/>
      <c r="AW8216" s="51"/>
      <c r="AX8216" s="51"/>
      <c r="AY8216" s="51"/>
      <c r="AZ8216" s="51"/>
      <c r="BA8216" s="51"/>
      <c r="BB8216" s="51"/>
      <c r="BC8216" s="51"/>
      <c r="BD8216" s="51"/>
      <c r="BE8216" s="51"/>
      <c r="BF8216" s="51"/>
      <c r="BG8216" s="51"/>
      <c r="BH8216" s="51"/>
      <c r="BI8216" s="51"/>
      <c r="BJ8216" s="51"/>
      <c r="BK8216" s="51"/>
      <c r="BL8216" s="51"/>
    </row>
    <row r="8217" spans="1:64" ht="13" customHeight="1" x14ac:dyDescent="0.2">
      <c r="A8217" s="60" t="s">
        <v>42423</v>
      </c>
      <c r="B8217" s="87">
        <v>20</v>
      </c>
      <c r="C8217" s="10" t="s">
        <v>13</v>
      </c>
      <c r="D8217" s="10" t="s">
        <v>78</v>
      </c>
      <c r="E8217" s="59" t="s">
        <v>42424</v>
      </c>
      <c r="F8217" s="94">
        <v>41348</v>
      </c>
      <c r="G8217" s="10" t="s">
        <v>42803</v>
      </c>
      <c r="H8217" s="10" t="s">
        <v>42425</v>
      </c>
      <c r="I8217" s="10" t="s">
        <v>373</v>
      </c>
      <c r="J8217" s="62">
        <v>17112</v>
      </c>
      <c r="K8217" s="10" t="s">
        <v>4170</v>
      </c>
      <c r="L8217" s="10" t="s">
        <v>42426</v>
      </c>
      <c r="M8217" s="1" t="s">
        <v>48832</v>
      </c>
      <c r="N8217" s="10" t="s">
        <v>20</v>
      </c>
      <c r="O8217" s="10" t="s">
        <v>42427</v>
      </c>
      <c r="P8217" s="10" t="s">
        <v>504</v>
      </c>
      <c r="Q8217" s="10" t="s">
        <v>29986</v>
      </c>
      <c r="R8217" s="59" t="s">
        <v>42428</v>
      </c>
      <c r="S8217" s="10" t="s">
        <v>93</v>
      </c>
      <c r="T8217" s="10" t="s">
        <v>21</v>
      </c>
      <c r="U8217" s="10" t="s">
        <v>26689</v>
      </c>
      <c r="V8217" s="10"/>
      <c r="W8217" s="10"/>
      <c r="X8217" s="10"/>
      <c r="Y8217" s="77"/>
      <c r="Z8217" s="51"/>
      <c r="AA8217" s="51" t="s">
        <v>42844</v>
      </c>
      <c r="AB8217" s="33">
        <v>214</v>
      </c>
      <c r="AC8217" s="103">
        <v>12503</v>
      </c>
      <c r="AG8217" s="51"/>
      <c r="AK8217" s="51"/>
      <c r="AL8217" s="51"/>
      <c r="AM8217" s="51"/>
      <c r="AN8217" s="51"/>
      <c r="AO8217" s="51"/>
      <c r="AP8217" s="51"/>
      <c r="AQ8217" s="51"/>
      <c r="AR8217" s="51"/>
      <c r="AS8217" s="51"/>
      <c r="AT8217" s="51"/>
      <c r="AU8217" s="51"/>
      <c r="AV8217" s="51"/>
      <c r="AW8217" s="51"/>
      <c r="AX8217" s="51"/>
      <c r="AY8217" s="51"/>
      <c r="AZ8217" s="51"/>
      <c r="BA8217" s="51"/>
      <c r="BB8217" s="51"/>
      <c r="BC8217" s="51"/>
      <c r="BD8217" s="51"/>
      <c r="BE8217" s="51"/>
      <c r="BF8217" s="51"/>
      <c r="BG8217" s="51"/>
      <c r="BH8217" s="51"/>
      <c r="BI8217" s="51"/>
      <c r="BJ8217" s="51"/>
      <c r="BK8217" s="51"/>
      <c r="BL8217" s="51"/>
    </row>
    <row r="8218" spans="1:64" ht="13" customHeight="1" x14ac:dyDescent="0.2">
      <c r="A8218" s="33" t="s">
        <v>15758</v>
      </c>
      <c r="B8218" s="33">
        <v>41</v>
      </c>
      <c r="C8218" s="33" t="s">
        <v>13</v>
      </c>
      <c r="D8218" s="33" t="s">
        <v>30</v>
      </c>
      <c r="E8218" s="33" t="s">
        <v>15759</v>
      </c>
      <c r="F8218" s="94">
        <v>41348</v>
      </c>
      <c r="G8218" s="33" t="s">
        <v>15760</v>
      </c>
      <c r="H8218" s="33" t="s">
        <v>3370</v>
      </c>
      <c r="I8218" s="33" t="s">
        <v>38</v>
      </c>
      <c r="J8218" s="62" t="s">
        <v>3371</v>
      </c>
      <c r="K8218" s="33" t="s">
        <v>995</v>
      </c>
      <c r="L8218" s="33" t="s">
        <v>3372</v>
      </c>
      <c r="M8218" s="1" t="s">
        <v>46210</v>
      </c>
      <c r="N8218" s="33" t="s">
        <v>20</v>
      </c>
      <c r="O8218" s="33" t="s">
        <v>15761</v>
      </c>
      <c r="P8218" s="33" t="s">
        <v>504</v>
      </c>
      <c r="Q8218" s="33" t="s">
        <v>29986</v>
      </c>
      <c r="R8218" s="39" t="s">
        <v>15762</v>
      </c>
      <c r="S8218" s="33" t="s">
        <v>93</v>
      </c>
      <c r="T8218" s="33" t="s">
        <v>21</v>
      </c>
      <c r="U8218" s="33" t="s">
        <v>26689</v>
      </c>
      <c r="AA8218" s="33" t="s">
        <v>42842</v>
      </c>
      <c r="AB8218" s="33">
        <v>212</v>
      </c>
      <c r="AC8218" s="103">
        <v>12504</v>
      </c>
    </row>
    <row r="8219" spans="1:64" ht="13" customHeight="1" x14ac:dyDescent="0.2">
      <c r="A8219" s="60" t="s">
        <v>42384</v>
      </c>
      <c r="B8219" s="87">
        <v>45</v>
      </c>
      <c r="C8219" s="10" t="s">
        <v>13</v>
      </c>
      <c r="D8219" s="10" t="s">
        <v>30</v>
      </c>
      <c r="E8219" s="59" t="s">
        <v>42385</v>
      </c>
      <c r="F8219" s="94">
        <v>41348</v>
      </c>
      <c r="G8219" s="10" t="s">
        <v>42386</v>
      </c>
      <c r="H8219" s="10" t="s">
        <v>872</v>
      </c>
      <c r="I8219" s="10" t="s">
        <v>159</v>
      </c>
      <c r="J8219" s="62">
        <v>30075</v>
      </c>
      <c r="K8219" s="10" t="s">
        <v>1450</v>
      </c>
      <c r="L8219" s="10" t="s">
        <v>874</v>
      </c>
      <c r="M8219" s="1" t="s">
        <v>48929</v>
      </c>
      <c r="N8219" s="10" t="s">
        <v>20</v>
      </c>
      <c r="O8219" s="10" t="s">
        <v>42387</v>
      </c>
      <c r="P8219" s="10" t="s">
        <v>42388</v>
      </c>
      <c r="Q8219" s="10" t="s">
        <v>29986</v>
      </c>
      <c r="R8219" s="59" t="s">
        <v>42389</v>
      </c>
      <c r="S8219" s="10" t="s">
        <v>509</v>
      </c>
      <c r="T8219" s="10" t="s">
        <v>21</v>
      </c>
      <c r="U8219" s="10" t="s">
        <v>26689</v>
      </c>
      <c r="V8219" s="10"/>
      <c r="W8219" s="10"/>
      <c r="X8219" s="10"/>
      <c r="Y8219" s="77"/>
      <c r="Z8219" s="51"/>
      <c r="AA8219" s="51" t="s">
        <v>42844</v>
      </c>
      <c r="AB8219" s="33">
        <v>213</v>
      </c>
      <c r="AC8219" s="103">
        <v>12505</v>
      </c>
      <c r="AG8219" s="51"/>
      <c r="AK8219" s="51"/>
      <c r="AL8219" s="51"/>
      <c r="AM8219" s="51"/>
      <c r="AN8219" s="51"/>
      <c r="AO8219" s="51"/>
      <c r="AP8219" s="51"/>
      <c r="AQ8219" s="51"/>
      <c r="AR8219" s="51"/>
      <c r="AS8219" s="51"/>
      <c r="AT8219" s="51"/>
      <c r="AU8219" s="51"/>
      <c r="AV8219" s="51"/>
      <c r="AW8219" s="51"/>
      <c r="AX8219" s="51"/>
      <c r="AY8219" s="51"/>
      <c r="AZ8219" s="51"/>
      <c r="BA8219" s="51"/>
      <c r="BB8219" s="51"/>
      <c r="BC8219" s="51"/>
      <c r="BD8219" s="51"/>
      <c r="BE8219" s="51"/>
      <c r="BF8219" s="51"/>
      <c r="BG8219" s="51"/>
      <c r="BH8219" s="51"/>
      <c r="BI8219" s="51"/>
      <c r="BJ8219" s="51"/>
      <c r="BK8219" s="51"/>
      <c r="BL8219" s="51"/>
    </row>
    <row r="8220" spans="1:64" ht="13" customHeight="1" x14ac:dyDescent="0.2">
      <c r="A8220" s="1" t="s">
        <v>42681</v>
      </c>
      <c r="B8220" s="87">
        <v>27</v>
      </c>
      <c r="C8220" s="10" t="s">
        <v>13</v>
      </c>
      <c r="D8220" s="1" t="s">
        <v>23</v>
      </c>
      <c r="E8220" s="10"/>
      <c r="F8220" s="94">
        <v>41348</v>
      </c>
      <c r="G8220" s="10" t="s">
        <v>42682</v>
      </c>
      <c r="H8220" s="10" t="s">
        <v>42683</v>
      </c>
      <c r="I8220" s="10" t="s">
        <v>38</v>
      </c>
      <c r="J8220" s="62">
        <v>94503</v>
      </c>
      <c r="K8220" s="10" t="s">
        <v>3319</v>
      </c>
      <c r="L8220" s="10" t="s">
        <v>42684</v>
      </c>
      <c r="M8220" s="1" t="s">
        <v>48833</v>
      </c>
      <c r="N8220" s="10" t="s">
        <v>20</v>
      </c>
      <c r="O8220" s="10" t="s">
        <v>42685</v>
      </c>
      <c r="P8220" s="10" t="s">
        <v>504</v>
      </c>
      <c r="Q8220" s="10" t="s">
        <v>29986</v>
      </c>
      <c r="R8220" s="59" t="s">
        <v>42686</v>
      </c>
      <c r="S8220" s="10" t="s">
        <v>901</v>
      </c>
      <c r="T8220" s="10" t="s">
        <v>28</v>
      </c>
      <c r="U8220" s="10" t="s">
        <v>42687</v>
      </c>
      <c r="V8220" s="10"/>
      <c r="W8220" s="10"/>
      <c r="X8220" s="10"/>
      <c r="Y8220" s="77"/>
      <c r="Z8220" s="51"/>
      <c r="AA8220" s="51" t="s">
        <v>42844</v>
      </c>
      <c r="AB8220" s="33">
        <v>215</v>
      </c>
      <c r="AC8220" s="103">
        <v>12502</v>
      </c>
      <c r="AG8220" s="51"/>
      <c r="AK8220" s="51"/>
      <c r="AL8220" s="51"/>
      <c r="AM8220" s="51"/>
      <c r="AN8220" s="51"/>
      <c r="AO8220" s="51"/>
      <c r="AP8220" s="51"/>
      <c r="AQ8220" s="51"/>
      <c r="AR8220" s="51"/>
      <c r="AS8220" s="51"/>
      <c r="AT8220" s="51"/>
      <c r="AU8220" s="51"/>
      <c r="AV8220" s="51"/>
      <c r="AW8220" s="51"/>
      <c r="AX8220" s="51"/>
      <c r="AY8220" s="51"/>
      <c r="AZ8220" s="51"/>
      <c r="BA8220" s="51"/>
      <c r="BB8220" s="51"/>
      <c r="BC8220" s="51"/>
      <c r="BD8220" s="51"/>
      <c r="BE8220" s="51"/>
      <c r="BF8220" s="51"/>
      <c r="BG8220" s="51"/>
      <c r="BH8220" s="51"/>
      <c r="BI8220" s="51"/>
      <c r="BJ8220" s="51"/>
      <c r="BK8220" s="51"/>
      <c r="BL8220" s="51"/>
    </row>
    <row r="8221" spans="1:64" ht="13" customHeight="1" x14ac:dyDescent="0.2">
      <c r="A8221" s="33" t="s">
        <v>15763</v>
      </c>
      <c r="B8221" s="33">
        <v>21</v>
      </c>
      <c r="C8221" s="33" t="s">
        <v>13</v>
      </c>
      <c r="D8221" s="33" t="s">
        <v>78</v>
      </c>
      <c r="F8221" s="94">
        <v>41347</v>
      </c>
      <c r="G8221" s="33" t="s">
        <v>15764</v>
      </c>
      <c r="H8221" s="33" t="s">
        <v>265</v>
      </c>
      <c r="I8221" s="33" t="s">
        <v>66</v>
      </c>
      <c r="J8221" s="62" t="s">
        <v>7246</v>
      </c>
      <c r="K8221" s="33" t="s">
        <v>265</v>
      </c>
      <c r="L8221" s="33" t="s">
        <v>266</v>
      </c>
      <c r="M8221" s="1" t="s">
        <v>46483</v>
      </c>
      <c r="N8221" s="33" t="s">
        <v>20</v>
      </c>
      <c r="O8221" s="33" t="s">
        <v>15765</v>
      </c>
      <c r="P8221" s="33" t="s">
        <v>504</v>
      </c>
      <c r="Q8221" s="33" t="s">
        <v>29986</v>
      </c>
      <c r="R8221" s="39" t="s">
        <v>15766</v>
      </c>
      <c r="S8221" s="33" t="s">
        <v>93</v>
      </c>
      <c r="T8221" s="33" t="s">
        <v>21</v>
      </c>
      <c r="U8221" s="33" t="s">
        <v>26689</v>
      </c>
      <c r="Z8221" s="33" t="s">
        <v>42353</v>
      </c>
      <c r="AA8221" s="33" t="s">
        <v>42844</v>
      </c>
      <c r="AB8221" s="33">
        <v>207</v>
      </c>
      <c r="AC8221" s="103">
        <v>12498</v>
      </c>
    </row>
    <row r="8222" spans="1:64" ht="13" customHeight="1" x14ac:dyDescent="0.2">
      <c r="A8222" s="33" t="s">
        <v>15770</v>
      </c>
      <c r="B8222" s="33">
        <v>30</v>
      </c>
      <c r="C8222" s="33" t="s">
        <v>13</v>
      </c>
      <c r="D8222" s="33" t="s">
        <v>30</v>
      </c>
      <c r="E8222" s="33" t="s">
        <v>15771</v>
      </c>
      <c r="F8222" s="94">
        <v>41347</v>
      </c>
      <c r="G8222" s="33" t="s">
        <v>15772</v>
      </c>
      <c r="H8222" s="33" t="s">
        <v>15773</v>
      </c>
      <c r="I8222" s="33" t="s">
        <v>732</v>
      </c>
      <c r="J8222" s="62" t="s">
        <v>15774</v>
      </c>
      <c r="K8222" s="33" t="s">
        <v>15775</v>
      </c>
      <c r="L8222" s="33" t="s">
        <v>15776</v>
      </c>
      <c r="M8222" s="1" t="s">
        <v>47337</v>
      </c>
      <c r="N8222" s="33" t="s">
        <v>20</v>
      </c>
      <c r="O8222" s="33" t="s">
        <v>36780</v>
      </c>
      <c r="P8222" s="33" t="s">
        <v>504</v>
      </c>
      <c r="Q8222" s="33" t="s">
        <v>29986</v>
      </c>
      <c r="R8222" s="39" t="s">
        <v>15777</v>
      </c>
      <c r="S8222" s="33" t="s">
        <v>901</v>
      </c>
      <c r="T8222" s="33" t="s">
        <v>21</v>
      </c>
      <c r="U8222" s="33" t="s">
        <v>26689</v>
      </c>
      <c r="AA8222" s="33" t="s">
        <v>42843</v>
      </c>
      <c r="AB8222" s="33">
        <v>209</v>
      </c>
      <c r="AC8222" s="103">
        <v>12499</v>
      </c>
    </row>
    <row r="8223" spans="1:64" ht="13" customHeight="1" x14ac:dyDescent="0.2">
      <c r="A8223" s="1" t="s">
        <v>15767</v>
      </c>
      <c r="B8223" s="33">
        <v>58</v>
      </c>
      <c r="C8223" s="33" t="s">
        <v>13</v>
      </c>
      <c r="D8223" s="1" t="s">
        <v>23</v>
      </c>
      <c r="F8223" s="94">
        <v>41347</v>
      </c>
      <c r="G8223" s="33" t="s">
        <v>22251</v>
      </c>
      <c r="H8223" s="33" t="s">
        <v>80</v>
      </c>
      <c r="I8223" s="33" t="s">
        <v>37</v>
      </c>
      <c r="J8223" s="62" t="s">
        <v>6025</v>
      </c>
      <c r="K8223" s="33" t="s">
        <v>81</v>
      </c>
      <c r="L8223" s="33" t="s">
        <v>82</v>
      </c>
      <c r="M8223" s="1" t="s">
        <v>46250</v>
      </c>
      <c r="N8223" s="33" t="s">
        <v>20</v>
      </c>
      <c r="O8223" s="33" t="s">
        <v>15768</v>
      </c>
      <c r="P8223" s="33" t="s">
        <v>947</v>
      </c>
      <c r="Q8223" s="33" t="s">
        <v>29986</v>
      </c>
      <c r="R8223" s="39" t="s">
        <v>15769</v>
      </c>
      <c r="S8223" s="33" t="s">
        <v>22</v>
      </c>
      <c r="T8223" s="33" t="s">
        <v>21</v>
      </c>
      <c r="U8223" s="33" t="s">
        <v>26689</v>
      </c>
      <c r="AA8223" s="33" t="s">
        <v>42842</v>
      </c>
      <c r="AB8223" s="33">
        <v>208</v>
      </c>
      <c r="AC8223" s="103">
        <v>12497</v>
      </c>
    </row>
    <row r="8224" spans="1:64" ht="13" customHeight="1" x14ac:dyDescent="0.2">
      <c r="A8224" s="33" t="s">
        <v>15778</v>
      </c>
      <c r="B8224" s="33">
        <v>64</v>
      </c>
      <c r="C8224" s="33" t="s">
        <v>13</v>
      </c>
      <c r="D8224" s="33" t="s">
        <v>30</v>
      </c>
      <c r="E8224" s="33" t="s">
        <v>15779</v>
      </c>
      <c r="F8224" s="94">
        <v>41347</v>
      </c>
      <c r="G8224" s="33" t="s">
        <v>15780</v>
      </c>
      <c r="H8224" s="33" t="s">
        <v>15781</v>
      </c>
      <c r="I8224" s="33" t="s">
        <v>392</v>
      </c>
      <c r="J8224" s="62" t="s">
        <v>15782</v>
      </c>
      <c r="K8224" s="33" t="s">
        <v>15781</v>
      </c>
      <c r="L8224" s="33" t="s">
        <v>5147</v>
      </c>
      <c r="M8224" s="1" t="s">
        <v>48899</v>
      </c>
      <c r="N8224" s="33" t="s">
        <v>20</v>
      </c>
      <c r="O8224" s="33" t="s">
        <v>15783</v>
      </c>
      <c r="P8224" s="33" t="s">
        <v>504</v>
      </c>
      <c r="Q8224" s="33" t="s">
        <v>29986</v>
      </c>
      <c r="R8224" s="39" t="s">
        <v>15784</v>
      </c>
      <c r="S8224" s="33" t="s">
        <v>93</v>
      </c>
      <c r="T8224" s="33" t="s">
        <v>21</v>
      </c>
      <c r="U8224" s="33" t="s">
        <v>26689</v>
      </c>
      <c r="AA8224" s="33" t="s">
        <v>42844</v>
      </c>
      <c r="AB8224" s="33">
        <v>210</v>
      </c>
      <c r="AC8224" s="103">
        <v>12500</v>
      </c>
    </row>
    <row r="8225" spans="1:64" ht="13" customHeight="1" x14ac:dyDescent="0.2">
      <c r="A8225" s="1" t="s">
        <v>42777</v>
      </c>
      <c r="B8225" s="87">
        <v>29</v>
      </c>
      <c r="C8225" s="10" t="s">
        <v>13</v>
      </c>
      <c r="D8225" s="1" t="s">
        <v>23</v>
      </c>
      <c r="E8225" s="10"/>
      <c r="F8225" s="94">
        <v>41347</v>
      </c>
      <c r="G8225" s="10" t="s">
        <v>42778</v>
      </c>
      <c r="H8225" s="10" t="s">
        <v>2972</v>
      </c>
      <c r="I8225" s="10" t="s">
        <v>38</v>
      </c>
      <c r="J8225" s="62">
        <v>93001</v>
      </c>
      <c r="K8225" s="10" t="s">
        <v>2972</v>
      </c>
      <c r="L8225" s="10" t="s">
        <v>42779</v>
      </c>
      <c r="M8225" s="1" t="s">
        <v>48834</v>
      </c>
      <c r="N8225" s="10" t="s">
        <v>20</v>
      </c>
      <c r="O8225" s="10" t="s">
        <v>42780</v>
      </c>
      <c r="P8225" s="10" t="s">
        <v>947</v>
      </c>
      <c r="Q8225" s="10" t="s">
        <v>29986</v>
      </c>
      <c r="R8225" s="59" t="s">
        <v>42781</v>
      </c>
      <c r="S8225" s="10" t="s">
        <v>901</v>
      </c>
      <c r="T8225" s="10" t="s">
        <v>350</v>
      </c>
      <c r="U8225" s="10" t="s">
        <v>26775</v>
      </c>
      <c r="V8225" s="10"/>
      <c r="W8225" s="10"/>
      <c r="X8225" s="10"/>
      <c r="Y8225" s="77"/>
      <c r="Z8225" s="51"/>
      <c r="AA8225" s="51" t="s">
        <v>42844</v>
      </c>
      <c r="AB8225" s="33">
        <v>211</v>
      </c>
      <c r="AC8225" s="103">
        <v>12496</v>
      </c>
      <c r="AG8225" s="51"/>
      <c r="AK8225" s="51"/>
      <c r="AL8225" s="51"/>
      <c r="AM8225" s="51"/>
      <c r="AN8225" s="51"/>
      <c r="AO8225" s="51"/>
      <c r="AP8225" s="51"/>
      <c r="AQ8225" s="51"/>
      <c r="AR8225" s="51"/>
      <c r="AS8225" s="51"/>
      <c r="AT8225" s="51"/>
      <c r="AU8225" s="51"/>
      <c r="AV8225" s="51"/>
      <c r="AW8225" s="51"/>
      <c r="AX8225" s="51"/>
      <c r="AY8225" s="51"/>
      <c r="AZ8225" s="51"/>
      <c r="BA8225" s="51"/>
      <c r="BB8225" s="51"/>
      <c r="BC8225" s="51"/>
      <c r="BD8225" s="51"/>
      <c r="BE8225" s="51"/>
      <c r="BF8225" s="51"/>
      <c r="BG8225" s="51"/>
      <c r="BH8225" s="51"/>
      <c r="BI8225" s="51"/>
      <c r="BJ8225" s="51"/>
      <c r="BK8225" s="51"/>
      <c r="BL8225" s="51"/>
    </row>
    <row r="8226" spans="1:64" ht="13" customHeight="1" x14ac:dyDescent="0.2">
      <c r="A8226" s="33" t="s">
        <v>15791</v>
      </c>
      <c r="B8226" s="91">
        <v>50</v>
      </c>
      <c r="C8226" s="33" t="s">
        <v>13</v>
      </c>
      <c r="D8226" s="33" t="s">
        <v>78</v>
      </c>
      <c r="E8226" s="33" t="s">
        <v>15792</v>
      </c>
      <c r="F8226" s="94">
        <v>41346</v>
      </c>
      <c r="G8226" s="33" t="s">
        <v>22253</v>
      </c>
      <c r="H8226" s="33" t="s">
        <v>15793</v>
      </c>
      <c r="I8226" s="33" t="s">
        <v>138</v>
      </c>
      <c r="J8226" s="62" t="s">
        <v>15794</v>
      </c>
      <c r="K8226" s="33" t="s">
        <v>4875</v>
      </c>
      <c r="L8226" s="33" t="s">
        <v>15795</v>
      </c>
      <c r="M8226" s="1" t="s">
        <v>48835</v>
      </c>
      <c r="N8226" s="33" t="s">
        <v>20</v>
      </c>
      <c r="O8226" s="33" t="s">
        <v>15796</v>
      </c>
      <c r="P8226" s="33" t="s">
        <v>504</v>
      </c>
      <c r="Q8226" s="33" t="s">
        <v>29986</v>
      </c>
      <c r="R8226" s="39" t="s">
        <v>15797</v>
      </c>
      <c r="S8226" s="33" t="s">
        <v>509</v>
      </c>
      <c r="T8226" s="33" t="s">
        <v>21</v>
      </c>
      <c r="U8226" s="33" t="s">
        <v>26682</v>
      </c>
      <c r="AA8226" s="33" t="s">
        <v>42842</v>
      </c>
      <c r="AB8226" s="33">
        <v>204</v>
      </c>
      <c r="AC8226" s="103">
        <v>12493</v>
      </c>
    </row>
    <row r="8227" spans="1:64" ht="13" customHeight="1" x14ac:dyDescent="0.2">
      <c r="A8227" s="33" t="s">
        <v>15803</v>
      </c>
      <c r="B8227" s="91">
        <v>53</v>
      </c>
      <c r="C8227" s="33" t="s">
        <v>13</v>
      </c>
      <c r="D8227" s="33" t="s">
        <v>30</v>
      </c>
      <c r="E8227" s="33" t="s">
        <v>15804</v>
      </c>
      <c r="F8227" s="94">
        <v>41346</v>
      </c>
      <c r="G8227" s="33" t="s">
        <v>15805</v>
      </c>
      <c r="H8227" s="33" t="s">
        <v>4492</v>
      </c>
      <c r="I8227" s="33" t="s">
        <v>37</v>
      </c>
      <c r="J8227" s="62" t="s">
        <v>15806</v>
      </c>
      <c r="K8227" s="33" t="s">
        <v>15807</v>
      </c>
      <c r="L8227" s="33" t="s">
        <v>4494</v>
      </c>
      <c r="M8227" s="1" t="s">
        <v>48836</v>
      </c>
      <c r="N8227" s="33" t="s">
        <v>20</v>
      </c>
      <c r="O8227" s="33" t="s">
        <v>15808</v>
      </c>
      <c r="P8227" s="33" t="s">
        <v>504</v>
      </c>
      <c r="Q8227" s="33" t="s">
        <v>29986</v>
      </c>
      <c r="R8227" s="39" t="s">
        <v>15809</v>
      </c>
      <c r="S8227" s="33" t="s">
        <v>901</v>
      </c>
      <c r="T8227" s="33" t="s">
        <v>21</v>
      </c>
      <c r="U8227" s="33" t="s">
        <v>26689</v>
      </c>
      <c r="AA8227" s="33" t="s">
        <v>42844</v>
      </c>
      <c r="AB8227" s="33">
        <v>203</v>
      </c>
      <c r="AC8227" s="103">
        <v>12494</v>
      </c>
    </row>
    <row r="8228" spans="1:64" ht="13" customHeight="1" x14ac:dyDescent="0.2">
      <c r="A8228" s="33" t="s">
        <v>15798</v>
      </c>
      <c r="B8228" s="33">
        <v>78</v>
      </c>
      <c r="C8228" s="33" t="s">
        <v>13</v>
      </c>
      <c r="D8228" s="33" t="s">
        <v>41</v>
      </c>
      <c r="F8228" s="94">
        <v>41346</v>
      </c>
      <c r="G8228" s="33" t="s">
        <v>22252</v>
      </c>
      <c r="H8228" s="33" t="s">
        <v>15799</v>
      </c>
      <c r="I8228" s="33" t="s">
        <v>66</v>
      </c>
      <c r="J8228" s="62" t="s">
        <v>15800</v>
      </c>
      <c r="K8228" s="33" t="s">
        <v>10467</v>
      </c>
      <c r="L8228" s="33" t="s">
        <v>10469</v>
      </c>
      <c r="M8228" s="1" t="s">
        <v>48617</v>
      </c>
      <c r="N8228" s="33" t="s">
        <v>20</v>
      </c>
      <c r="O8228" s="33" t="s">
        <v>15801</v>
      </c>
      <c r="P8228" s="33" t="s">
        <v>947</v>
      </c>
      <c r="Q8228" s="33" t="s">
        <v>29986</v>
      </c>
      <c r="R8228" s="39" t="s">
        <v>15802</v>
      </c>
      <c r="S8228" s="33" t="s">
        <v>22</v>
      </c>
      <c r="T8228" s="33" t="s">
        <v>21</v>
      </c>
      <c r="U8228" s="33" t="s">
        <v>26689</v>
      </c>
      <c r="AA8228" s="33" t="s">
        <v>42843</v>
      </c>
      <c r="AB8228" s="33">
        <v>202</v>
      </c>
      <c r="AC8228" s="103">
        <v>12491</v>
      </c>
    </row>
    <row r="8229" spans="1:64" ht="13" customHeight="1" x14ac:dyDescent="0.2">
      <c r="A8229" s="33" t="s">
        <v>36257</v>
      </c>
      <c r="B8229" s="33">
        <v>16</v>
      </c>
      <c r="C8229" s="33" t="s">
        <v>13</v>
      </c>
      <c r="D8229" s="33" t="s">
        <v>41</v>
      </c>
      <c r="F8229" s="94">
        <v>41346</v>
      </c>
      <c r="H8229" s="33" t="s">
        <v>19618</v>
      </c>
      <c r="I8229" s="33" t="s">
        <v>66</v>
      </c>
      <c r="K8229" s="33" t="s">
        <v>265</v>
      </c>
      <c r="L8229" s="33" t="s">
        <v>36258</v>
      </c>
      <c r="M8229" s="1" t="s">
        <v>46651</v>
      </c>
      <c r="N8229" s="33" t="s">
        <v>20</v>
      </c>
      <c r="O8229" s="51" t="s">
        <v>36259</v>
      </c>
      <c r="P8229" s="33" t="s">
        <v>36260</v>
      </c>
      <c r="Q8229" s="33" t="s">
        <v>1081</v>
      </c>
      <c r="R8229" s="95" t="s">
        <v>36261</v>
      </c>
      <c r="S8229" s="33" t="s">
        <v>93</v>
      </c>
      <c r="T8229" s="33" t="s">
        <v>45897</v>
      </c>
      <c r="U8229" s="51" t="s">
        <v>49804</v>
      </c>
      <c r="Z8229" s="33" t="s">
        <v>42353</v>
      </c>
      <c r="AA8229" s="33" t="s">
        <v>49699</v>
      </c>
      <c r="AB8229" s="33">
        <v>206</v>
      </c>
      <c r="AC8229" s="103"/>
    </row>
    <row r="8230" spans="1:64" ht="13" customHeight="1" x14ac:dyDescent="0.2">
      <c r="A8230" s="33" t="s">
        <v>15785</v>
      </c>
      <c r="B8230" s="33">
        <v>20</v>
      </c>
      <c r="C8230" s="33" t="s">
        <v>13</v>
      </c>
      <c r="D8230" s="33" t="s">
        <v>78</v>
      </c>
      <c r="F8230" s="94">
        <v>41346</v>
      </c>
      <c r="G8230" s="33" t="s">
        <v>15786</v>
      </c>
      <c r="H8230" s="33" t="s">
        <v>921</v>
      </c>
      <c r="I8230" s="33" t="s">
        <v>618</v>
      </c>
      <c r="J8230" s="62" t="s">
        <v>15787</v>
      </c>
      <c r="K8230" s="33" t="s">
        <v>15788</v>
      </c>
      <c r="L8230" s="33" t="s">
        <v>15789</v>
      </c>
      <c r="M8230" s="1" t="s">
        <v>48837</v>
      </c>
      <c r="N8230" s="33" t="s">
        <v>20</v>
      </c>
      <c r="O8230" s="33" t="s">
        <v>36781</v>
      </c>
      <c r="P8230" s="33" t="s">
        <v>23031</v>
      </c>
      <c r="Q8230" s="33" t="s">
        <v>1081</v>
      </c>
      <c r="R8230" s="39" t="s">
        <v>15790</v>
      </c>
      <c r="S8230" s="33" t="s">
        <v>93</v>
      </c>
      <c r="T8230" s="33" t="s">
        <v>45897</v>
      </c>
      <c r="U8230" s="51" t="s">
        <v>49804</v>
      </c>
      <c r="AA8230" s="33" t="s">
        <v>42843</v>
      </c>
      <c r="AB8230" s="33">
        <v>205</v>
      </c>
      <c r="AC8230" s="103">
        <v>12492</v>
      </c>
    </row>
    <row r="8231" spans="1:64" ht="13" customHeight="1" x14ac:dyDescent="0.2">
      <c r="A8231" s="33" t="s">
        <v>15810</v>
      </c>
      <c r="B8231" s="33">
        <v>17</v>
      </c>
      <c r="C8231" s="33" t="s">
        <v>13</v>
      </c>
      <c r="D8231" s="33" t="s">
        <v>78</v>
      </c>
      <c r="E8231" s="33" t="s">
        <v>15811</v>
      </c>
      <c r="F8231" s="94">
        <v>41345</v>
      </c>
      <c r="G8231" s="33" t="s">
        <v>22254</v>
      </c>
      <c r="H8231" s="33" t="s">
        <v>13103</v>
      </c>
      <c r="I8231" s="33" t="s">
        <v>50</v>
      </c>
      <c r="J8231" s="62" t="s">
        <v>15812</v>
      </c>
      <c r="K8231" s="33" t="s">
        <v>554</v>
      </c>
      <c r="L8231" s="33" t="s">
        <v>15813</v>
      </c>
      <c r="M8231" s="1" t="s">
        <v>48607</v>
      </c>
      <c r="N8231" s="33" t="s">
        <v>20</v>
      </c>
      <c r="O8231" s="33" t="s">
        <v>15814</v>
      </c>
      <c r="P8231" s="33" t="s">
        <v>504</v>
      </c>
      <c r="Q8231" s="33" t="s">
        <v>29986</v>
      </c>
      <c r="R8231" s="39" t="s">
        <v>15815</v>
      </c>
      <c r="S8231" s="33" t="s">
        <v>93</v>
      </c>
      <c r="T8231" s="33" t="s">
        <v>21</v>
      </c>
      <c r="U8231" s="33" t="s">
        <v>26689</v>
      </c>
      <c r="AA8231" s="33" t="s">
        <v>42842</v>
      </c>
      <c r="AB8231" s="33">
        <v>198</v>
      </c>
      <c r="AC8231" s="103">
        <v>12489</v>
      </c>
    </row>
    <row r="8232" spans="1:64" ht="13" customHeight="1" x14ac:dyDescent="0.2">
      <c r="A8232" s="33" t="s">
        <v>15829</v>
      </c>
      <c r="B8232" s="33">
        <v>58</v>
      </c>
      <c r="C8232" s="33" t="s">
        <v>13</v>
      </c>
      <c r="D8232" s="33" t="s">
        <v>30</v>
      </c>
      <c r="F8232" s="94">
        <v>41345</v>
      </c>
      <c r="G8232" s="33" t="s">
        <v>15830</v>
      </c>
      <c r="H8232" s="33" t="s">
        <v>15831</v>
      </c>
      <c r="I8232" s="33" t="s">
        <v>34</v>
      </c>
      <c r="J8232" s="62" t="s">
        <v>15832</v>
      </c>
      <c r="K8232" s="33" t="s">
        <v>9546</v>
      </c>
      <c r="L8232" s="33" t="s">
        <v>15833</v>
      </c>
      <c r="M8232" s="1" t="s">
        <v>48838</v>
      </c>
      <c r="N8232" s="33" t="s">
        <v>20</v>
      </c>
      <c r="O8232" s="33" t="s">
        <v>15834</v>
      </c>
      <c r="P8232" s="33" t="s">
        <v>37679</v>
      </c>
      <c r="Q8232" s="33" t="s">
        <v>29986</v>
      </c>
      <c r="R8232" s="39" t="s">
        <v>15835</v>
      </c>
      <c r="S8232" s="33" t="s">
        <v>93</v>
      </c>
      <c r="T8232" s="33" t="s">
        <v>21</v>
      </c>
      <c r="U8232" s="33" t="s">
        <v>26682</v>
      </c>
      <c r="AA8232" s="33" t="s">
        <v>42844</v>
      </c>
      <c r="AB8232" s="33">
        <v>199</v>
      </c>
      <c r="AC8232" s="103">
        <v>12490</v>
      </c>
    </row>
    <row r="8233" spans="1:64" ht="13" customHeight="1" x14ac:dyDescent="0.2">
      <c r="A8233" s="1" t="s">
        <v>15821</v>
      </c>
      <c r="B8233" s="33">
        <v>47</v>
      </c>
      <c r="C8233" s="33" t="s">
        <v>13</v>
      </c>
      <c r="D8233" s="1" t="s">
        <v>23</v>
      </c>
      <c r="F8233" s="94">
        <v>41345</v>
      </c>
      <c r="G8233" s="33" t="s">
        <v>15822</v>
      </c>
      <c r="H8233" s="33" t="s">
        <v>15823</v>
      </c>
      <c r="I8233" s="33" t="s">
        <v>429</v>
      </c>
      <c r="J8233" s="62" t="s">
        <v>15824</v>
      </c>
      <c r="K8233" s="33" t="s">
        <v>15825</v>
      </c>
      <c r="L8233" s="33" t="s">
        <v>15826</v>
      </c>
      <c r="M8233" s="1" t="s">
        <v>48839</v>
      </c>
      <c r="N8233" s="33" t="s">
        <v>20</v>
      </c>
      <c r="O8233" s="33" t="s">
        <v>15827</v>
      </c>
      <c r="P8233" s="33" t="s">
        <v>42395</v>
      </c>
      <c r="Q8233" s="33" t="s">
        <v>29986</v>
      </c>
      <c r="R8233" s="39" t="s">
        <v>15828</v>
      </c>
      <c r="S8233" s="33" t="s">
        <v>22</v>
      </c>
      <c r="T8233" s="33" t="s">
        <v>28</v>
      </c>
      <c r="U8233" s="33" t="s">
        <v>26487</v>
      </c>
      <c r="Z8233" s="33" t="s">
        <v>42353</v>
      </c>
      <c r="AA8233" s="33" t="s">
        <v>42843</v>
      </c>
      <c r="AB8233" s="33">
        <v>200</v>
      </c>
      <c r="AC8233" s="103">
        <v>12488</v>
      </c>
    </row>
    <row r="8234" spans="1:64" ht="13" customHeight="1" x14ac:dyDescent="0.2">
      <c r="A8234" s="33" t="s">
        <v>15816</v>
      </c>
      <c r="B8234" s="33">
        <v>44</v>
      </c>
      <c r="C8234" s="33" t="s">
        <v>13</v>
      </c>
      <c r="D8234" s="33" t="s">
        <v>41</v>
      </c>
      <c r="F8234" s="94">
        <v>41345</v>
      </c>
      <c r="G8234" s="33" t="s">
        <v>15817</v>
      </c>
      <c r="H8234" s="33" t="s">
        <v>195</v>
      </c>
      <c r="I8234" s="33" t="s">
        <v>55</v>
      </c>
      <c r="J8234" s="62" t="s">
        <v>15818</v>
      </c>
      <c r="K8234" s="33" t="s">
        <v>147</v>
      </c>
      <c r="L8234" s="33" t="s">
        <v>148</v>
      </c>
      <c r="M8234" s="1" t="s">
        <v>46168</v>
      </c>
      <c r="N8234" s="33" t="s">
        <v>20</v>
      </c>
      <c r="O8234" s="33" t="s">
        <v>15819</v>
      </c>
      <c r="P8234" s="33" t="s">
        <v>45771</v>
      </c>
      <c r="Q8234" s="33" t="s">
        <v>29986</v>
      </c>
      <c r="R8234" s="39" t="s">
        <v>15820</v>
      </c>
      <c r="S8234" s="33" t="s">
        <v>93</v>
      </c>
      <c r="T8234" s="33" t="s">
        <v>350</v>
      </c>
      <c r="U8234" s="33" t="s">
        <v>26775</v>
      </c>
      <c r="AA8234" s="33" t="s">
        <v>42844</v>
      </c>
      <c r="AB8234" s="33">
        <v>201</v>
      </c>
      <c r="AC8234" s="103">
        <v>12487</v>
      </c>
    </row>
    <row r="8235" spans="1:64" ht="13" customHeight="1" x14ac:dyDescent="0.2">
      <c r="A8235" s="33" t="s">
        <v>15844</v>
      </c>
      <c r="B8235" s="33">
        <v>16</v>
      </c>
      <c r="C8235" s="33" t="s">
        <v>13</v>
      </c>
      <c r="D8235" s="33" t="s">
        <v>78</v>
      </c>
      <c r="F8235" s="94">
        <v>41343</v>
      </c>
      <c r="G8235" s="33" t="s">
        <v>15845</v>
      </c>
      <c r="H8235" s="33" t="s">
        <v>697</v>
      </c>
      <c r="I8235" s="33" t="s">
        <v>392</v>
      </c>
      <c r="J8235" s="62" t="s">
        <v>15846</v>
      </c>
      <c r="K8235" s="33" t="s">
        <v>1597</v>
      </c>
      <c r="L8235" s="33" t="s">
        <v>536</v>
      </c>
      <c r="M8235" s="1" t="s">
        <v>45963</v>
      </c>
      <c r="N8235" s="33" t="s">
        <v>20</v>
      </c>
      <c r="O8235" s="33" t="s">
        <v>15847</v>
      </c>
      <c r="P8235" s="33" t="s">
        <v>947</v>
      </c>
      <c r="Q8235" s="33" t="s">
        <v>29986</v>
      </c>
      <c r="R8235"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35" s="33" t="s">
        <v>93</v>
      </c>
      <c r="T8235" s="33" t="s">
        <v>21</v>
      </c>
      <c r="U8235" s="33" t="s">
        <v>26689</v>
      </c>
      <c r="AA8235" s="33" t="s">
        <v>42842</v>
      </c>
      <c r="AB8235" s="33">
        <v>192</v>
      </c>
      <c r="AC8235" s="103">
        <v>12475</v>
      </c>
    </row>
    <row r="8236" spans="1:64" ht="13" customHeight="1" x14ac:dyDescent="0.2">
      <c r="A8236" s="33" t="s">
        <v>15862</v>
      </c>
      <c r="B8236" s="33">
        <v>28</v>
      </c>
      <c r="C8236" s="33" t="s">
        <v>13</v>
      </c>
      <c r="D8236" s="33" t="s">
        <v>30</v>
      </c>
      <c r="E8236" s="33" t="s">
        <v>15863</v>
      </c>
      <c r="F8236" s="94">
        <v>41343</v>
      </c>
      <c r="G8236" s="33" t="s">
        <v>15864</v>
      </c>
      <c r="H8236" s="33" t="s">
        <v>15865</v>
      </c>
      <c r="I8236" s="33" t="s">
        <v>341</v>
      </c>
      <c r="J8236" s="62" t="s">
        <v>15866</v>
      </c>
      <c r="K8236" s="33" t="s">
        <v>3019</v>
      </c>
      <c r="L8236" s="33" t="s">
        <v>15867</v>
      </c>
      <c r="M8236" s="1" t="s">
        <v>48841</v>
      </c>
      <c r="N8236" s="33" t="s">
        <v>20</v>
      </c>
      <c r="O8236" s="33" t="s">
        <v>15868</v>
      </c>
      <c r="P8236" s="33" t="s">
        <v>22</v>
      </c>
      <c r="Q8236" s="33" t="s">
        <v>29986</v>
      </c>
      <c r="R8236" s="39" t="s">
        <v>15869</v>
      </c>
      <c r="S8236" s="33" t="s">
        <v>22</v>
      </c>
      <c r="T8236" s="33" t="s">
        <v>21</v>
      </c>
      <c r="U8236" s="33" t="s">
        <v>26689</v>
      </c>
      <c r="AA8236" s="33" t="s">
        <v>42844</v>
      </c>
      <c r="AB8236" s="33">
        <v>195</v>
      </c>
      <c r="AC8236" s="103">
        <v>12481</v>
      </c>
    </row>
    <row r="8237" spans="1:64" ht="13" customHeight="1" x14ac:dyDescent="0.2">
      <c r="A8237" s="33" t="s">
        <v>15856</v>
      </c>
      <c r="B8237" s="33">
        <v>32</v>
      </c>
      <c r="C8237" s="33" t="s">
        <v>13</v>
      </c>
      <c r="D8237" s="33" t="s">
        <v>41</v>
      </c>
      <c r="E8237" s="33" t="s">
        <v>15857</v>
      </c>
      <c r="F8237" s="94">
        <v>41343</v>
      </c>
      <c r="G8237" s="33" t="s">
        <v>15858</v>
      </c>
      <c r="H8237" s="33" t="s">
        <v>482</v>
      </c>
      <c r="I8237" s="33" t="s">
        <v>74</v>
      </c>
      <c r="J8237" s="62" t="s">
        <v>15859</v>
      </c>
      <c r="K8237" s="33" t="s">
        <v>483</v>
      </c>
      <c r="L8237" s="33" t="s">
        <v>484</v>
      </c>
      <c r="M8237" s="1" t="s">
        <v>49721</v>
      </c>
      <c r="N8237" s="33" t="s">
        <v>20</v>
      </c>
      <c r="O8237" s="33" t="s">
        <v>15860</v>
      </c>
      <c r="P8237" s="33" t="s">
        <v>947</v>
      </c>
      <c r="Q8237" s="33" t="s">
        <v>29986</v>
      </c>
      <c r="R8237" s="39" t="s">
        <v>15861</v>
      </c>
      <c r="S8237" s="33" t="s">
        <v>93</v>
      </c>
      <c r="T8237" s="33" t="s">
        <v>21</v>
      </c>
      <c r="U8237" s="33" t="s">
        <v>26689</v>
      </c>
      <c r="AA8237" s="33" t="s">
        <v>42842</v>
      </c>
      <c r="AB8237" s="33">
        <v>193</v>
      </c>
      <c r="AC8237" s="103">
        <v>12479</v>
      </c>
    </row>
    <row r="8238" spans="1:64" ht="13" customHeight="1" x14ac:dyDescent="0.2">
      <c r="A8238" s="33" t="s">
        <v>15870</v>
      </c>
      <c r="B8238" s="91">
        <v>42</v>
      </c>
      <c r="C8238" s="33" t="s">
        <v>13</v>
      </c>
      <c r="D8238" s="33" t="s">
        <v>30</v>
      </c>
      <c r="E8238" s="33" t="s">
        <v>15871</v>
      </c>
      <c r="F8238" s="94">
        <v>41343</v>
      </c>
      <c r="G8238" s="33" t="s">
        <v>15872</v>
      </c>
      <c r="H8238" s="33" t="s">
        <v>15873</v>
      </c>
      <c r="I8238" s="33" t="s">
        <v>62</v>
      </c>
      <c r="J8238" s="62" t="s">
        <v>15874</v>
      </c>
      <c r="K8238" s="33" t="s">
        <v>15875</v>
      </c>
      <c r="L8238" s="33" t="s">
        <v>15876</v>
      </c>
      <c r="M8238" s="1" t="s">
        <v>48842</v>
      </c>
      <c r="N8238" s="33" t="s">
        <v>20</v>
      </c>
      <c r="O8238" s="33" t="s">
        <v>15877</v>
      </c>
      <c r="P8238" s="33" t="s">
        <v>22</v>
      </c>
      <c r="Q8238" s="33" t="s">
        <v>29986</v>
      </c>
      <c r="R8238" s="39" t="s">
        <v>15878</v>
      </c>
      <c r="S8238" s="33" t="s">
        <v>93</v>
      </c>
      <c r="T8238" s="33" t="s">
        <v>21</v>
      </c>
      <c r="U8238" s="33" t="s">
        <v>26689</v>
      </c>
      <c r="AA8238" s="33" t="s">
        <v>42843</v>
      </c>
      <c r="AB8238" s="33">
        <v>194</v>
      </c>
      <c r="AC8238" s="103">
        <v>12478</v>
      </c>
    </row>
    <row r="8239" spans="1:64" ht="13" customHeight="1" x14ac:dyDescent="0.2">
      <c r="A8239" s="33" t="s">
        <v>15879</v>
      </c>
      <c r="B8239" s="33">
        <v>43</v>
      </c>
      <c r="C8239" s="33" t="s">
        <v>13</v>
      </c>
      <c r="D8239" s="33" t="s">
        <v>30</v>
      </c>
      <c r="E8239" s="33" t="s">
        <v>15880</v>
      </c>
      <c r="F8239" s="94">
        <v>41343</v>
      </c>
      <c r="G8239" s="33" t="s">
        <v>15881</v>
      </c>
      <c r="H8239" s="33" t="s">
        <v>15882</v>
      </c>
      <c r="I8239" s="33" t="s">
        <v>55</v>
      </c>
      <c r="J8239" s="62" t="s">
        <v>15883</v>
      </c>
      <c r="K8239" s="33" t="s">
        <v>2143</v>
      </c>
      <c r="L8239" s="33" t="s">
        <v>12709</v>
      </c>
      <c r="M8239" s="1" t="s">
        <v>47411</v>
      </c>
      <c r="N8239" s="33" t="s">
        <v>20</v>
      </c>
      <c r="O8239" s="33" t="s">
        <v>15884</v>
      </c>
      <c r="P8239" s="33" t="s">
        <v>504</v>
      </c>
      <c r="Q8239" s="33" t="s">
        <v>29986</v>
      </c>
      <c r="R8239" s="39" t="s">
        <v>15885</v>
      </c>
      <c r="S8239" s="33" t="s">
        <v>509</v>
      </c>
      <c r="T8239" s="33" t="s">
        <v>21</v>
      </c>
      <c r="U8239" s="33" t="s">
        <v>29764</v>
      </c>
      <c r="AA8239" s="33" t="s">
        <v>42842</v>
      </c>
      <c r="AB8239" s="33">
        <v>196</v>
      </c>
      <c r="AC8239" s="103">
        <v>12482</v>
      </c>
    </row>
    <row r="8240" spans="1:64" ht="13" customHeight="1" x14ac:dyDescent="0.2">
      <c r="A8240" s="33" t="s">
        <v>15848</v>
      </c>
      <c r="B8240" s="33">
        <v>49</v>
      </c>
      <c r="C8240" s="33" t="s">
        <v>13</v>
      </c>
      <c r="D8240" s="33" t="s">
        <v>78</v>
      </c>
      <c r="E8240" s="33" t="s">
        <v>15849</v>
      </c>
      <c r="F8240" s="94">
        <v>41343</v>
      </c>
      <c r="G8240" s="33" t="s">
        <v>15850</v>
      </c>
      <c r="H8240" s="33" t="s">
        <v>15851</v>
      </c>
      <c r="I8240" s="33" t="s">
        <v>159</v>
      </c>
      <c r="J8240" s="62" t="s">
        <v>15852</v>
      </c>
      <c r="K8240" s="33" t="s">
        <v>671</v>
      </c>
      <c r="L8240" s="33" t="s">
        <v>15853</v>
      </c>
      <c r="M8240" s="1" t="s">
        <v>48840</v>
      </c>
      <c r="N8240" s="33" t="s">
        <v>20</v>
      </c>
      <c r="O8240" s="33" t="s">
        <v>15854</v>
      </c>
      <c r="P8240" s="33" t="s">
        <v>504</v>
      </c>
      <c r="Q8240" s="33" t="s">
        <v>29986</v>
      </c>
      <c r="R8240" s="39" t="s">
        <v>15855</v>
      </c>
      <c r="S8240" s="33" t="s">
        <v>93</v>
      </c>
      <c r="T8240" s="33" t="s">
        <v>21</v>
      </c>
      <c r="U8240" s="33" t="s">
        <v>26689</v>
      </c>
      <c r="AA8240" s="33" t="s">
        <v>42843</v>
      </c>
      <c r="AB8240" s="33">
        <v>190</v>
      </c>
      <c r="AC8240" s="103">
        <v>12480</v>
      </c>
    </row>
    <row r="8241" spans="1:29" ht="13" customHeight="1" x14ac:dyDescent="0.2">
      <c r="A8241" s="33" t="s">
        <v>15839</v>
      </c>
      <c r="B8241" s="91">
        <v>63</v>
      </c>
      <c r="C8241" s="33" t="s">
        <v>13</v>
      </c>
      <c r="D8241" s="33" t="s">
        <v>78</v>
      </c>
      <c r="E8241" s="33" t="s">
        <v>15840</v>
      </c>
      <c r="F8241" s="94">
        <v>41343</v>
      </c>
      <c r="G8241" s="33" t="s">
        <v>15841</v>
      </c>
      <c r="H8241" s="33" t="s">
        <v>1113</v>
      </c>
      <c r="I8241" s="33" t="s">
        <v>297</v>
      </c>
      <c r="J8241" s="62">
        <v>38126</v>
      </c>
      <c r="K8241" s="33" t="s">
        <v>1114</v>
      </c>
      <c r="L8241" s="33" t="s">
        <v>1115</v>
      </c>
      <c r="M8241" s="1" t="s">
        <v>46341</v>
      </c>
      <c r="N8241" s="33" t="s">
        <v>20</v>
      </c>
      <c r="O8241" s="33" t="s">
        <v>15842</v>
      </c>
      <c r="P8241" s="33" t="s">
        <v>22</v>
      </c>
      <c r="Q8241" s="33" t="s">
        <v>29986</v>
      </c>
      <c r="R8241" s="39" t="s">
        <v>15843</v>
      </c>
      <c r="S8241" s="33" t="s">
        <v>509</v>
      </c>
      <c r="T8241" s="33" t="s">
        <v>21</v>
      </c>
      <c r="U8241" s="33" t="s">
        <v>26689</v>
      </c>
      <c r="AA8241" s="33" t="s">
        <v>42844</v>
      </c>
      <c r="AB8241" s="33">
        <v>191</v>
      </c>
      <c r="AC8241" s="103">
        <v>12483</v>
      </c>
    </row>
    <row r="8242" spans="1:29" ht="13" customHeight="1" x14ac:dyDescent="0.2">
      <c r="A8242" s="33" t="s">
        <v>15836</v>
      </c>
      <c r="B8242" s="91">
        <v>25</v>
      </c>
      <c r="C8242" s="33" t="s">
        <v>13</v>
      </c>
      <c r="D8242" s="33" t="s">
        <v>78</v>
      </c>
      <c r="E8242" s="33" t="s">
        <v>15837</v>
      </c>
      <c r="F8242" s="94">
        <v>41343</v>
      </c>
      <c r="G8242" s="33" t="s">
        <v>22255</v>
      </c>
      <c r="H8242" s="33" t="s">
        <v>265</v>
      </c>
      <c r="I8242" s="33" t="s">
        <v>66</v>
      </c>
      <c r="J8242" s="62" t="s">
        <v>8065</v>
      </c>
      <c r="K8242" s="33" t="s">
        <v>265</v>
      </c>
      <c r="L8242" s="33" t="s">
        <v>266</v>
      </c>
      <c r="M8242" s="1" t="s">
        <v>46483</v>
      </c>
      <c r="N8242" s="33" t="s">
        <v>20</v>
      </c>
      <c r="O8242" s="33" t="s">
        <v>15838</v>
      </c>
      <c r="P8242" s="33" t="s">
        <v>22</v>
      </c>
      <c r="Q8242" s="33" t="s">
        <v>29986</v>
      </c>
      <c r="R8242"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42" s="33" t="s">
        <v>901</v>
      </c>
      <c r="T8242" s="33" t="s">
        <v>45897</v>
      </c>
      <c r="U8242" s="51" t="s">
        <v>49804</v>
      </c>
      <c r="AA8242" s="33" t="s">
        <v>42842</v>
      </c>
      <c r="AB8242" s="33">
        <v>197</v>
      </c>
      <c r="AC8242" s="103">
        <v>12484</v>
      </c>
    </row>
    <row r="8243" spans="1:29" ht="13" customHeight="1" x14ac:dyDescent="0.2">
      <c r="A8243" s="33" t="s">
        <v>15886</v>
      </c>
      <c r="B8243" s="33">
        <v>19</v>
      </c>
      <c r="C8243" s="33" t="s">
        <v>13</v>
      </c>
      <c r="D8243" s="33" t="s">
        <v>78</v>
      </c>
      <c r="E8243" s="33" t="s">
        <v>15887</v>
      </c>
      <c r="F8243" s="94">
        <v>41342</v>
      </c>
      <c r="G8243" s="33" t="s">
        <v>15888</v>
      </c>
      <c r="H8243" s="33" t="s">
        <v>671</v>
      </c>
      <c r="I8243" s="33" t="s">
        <v>66</v>
      </c>
      <c r="J8243" s="62" t="s">
        <v>15889</v>
      </c>
      <c r="K8243" s="33" t="s">
        <v>512</v>
      </c>
      <c r="L8243" s="33" t="s">
        <v>513</v>
      </c>
      <c r="M8243" s="1" t="s">
        <v>46076</v>
      </c>
      <c r="N8243" s="33" t="s">
        <v>20</v>
      </c>
      <c r="O8243" s="33" t="s">
        <v>15890</v>
      </c>
      <c r="P8243" s="33" t="s">
        <v>504</v>
      </c>
      <c r="Q8243" s="33" t="s">
        <v>29986</v>
      </c>
      <c r="R8243" s="39" t="s">
        <v>15891</v>
      </c>
      <c r="S8243" s="33" t="s">
        <v>93</v>
      </c>
      <c r="T8243" s="33" t="s">
        <v>21</v>
      </c>
      <c r="U8243" s="33" t="s">
        <v>26689</v>
      </c>
      <c r="AA8243" s="33" t="s">
        <v>42844</v>
      </c>
      <c r="AB8243" s="33">
        <v>189</v>
      </c>
      <c r="AC8243" s="103">
        <v>12474</v>
      </c>
    </row>
    <row r="8244" spans="1:29" ht="13" customHeight="1" x14ac:dyDescent="0.2">
      <c r="A8244" s="33" t="s">
        <v>15916</v>
      </c>
      <c r="B8244" s="33">
        <v>32</v>
      </c>
      <c r="C8244" s="33" t="s">
        <v>13</v>
      </c>
      <c r="D8244" s="33" t="s">
        <v>30</v>
      </c>
      <c r="E8244" s="33" t="s">
        <v>15917</v>
      </c>
      <c r="F8244" s="94">
        <v>41341</v>
      </c>
      <c r="G8244" s="33" t="s">
        <v>15918</v>
      </c>
      <c r="H8244" s="33" t="s">
        <v>15919</v>
      </c>
      <c r="I8244" s="33" t="s">
        <v>18</v>
      </c>
      <c r="J8244" s="62" t="s">
        <v>15920</v>
      </c>
      <c r="K8244" s="33" t="s">
        <v>15921</v>
      </c>
      <c r="L8244" s="33" t="s">
        <v>15922</v>
      </c>
      <c r="M8244" s="1" t="s">
        <v>46487</v>
      </c>
      <c r="N8244" s="33" t="s">
        <v>20</v>
      </c>
      <c r="O8244" s="33" t="s">
        <v>36782</v>
      </c>
      <c r="P8244" s="33" t="s">
        <v>504</v>
      </c>
      <c r="Q8244" s="33" t="s">
        <v>29986</v>
      </c>
      <c r="R8244" s="39" t="s">
        <v>15923</v>
      </c>
      <c r="S8244" s="33" t="s">
        <v>22</v>
      </c>
      <c r="T8244" s="33" t="s">
        <v>21</v>
      </c>
      <c r="U8244" s="33" t="s">
        <v>26689</v>
      </c>
      <c r="AA8244" s="33" t="s">
        <v>42843</v>
      </c>
      <c r="AB8244" s="33">
        <v>183</v>
      </c>
      <c r="AC8244" s="103">
        <v>12468</v>
      </c>
    </row>
    <row r="8245" spans="1:29" ht="13" customHeight="1" x14ac:dyDescent="0.2">
      <c r="A8245" s="33" t="s">
        <v>15892</v>
      </c>
      <c r="B8245" s="33">
        <v>44</v>
      </c>
      <c r="C8245" s="33" t="s">
        <v>13</v>
      </c>
      <c r="D8245" s="33" t="s">
        <v>78</v>
      </c>
      <c r="F8245" s="94">
        <v>41341</v>
      </c>
      <c r="G8245" s="33" t="s">
        <v>15893</v>
      </c>
      <c r="H8245" s="33" t="s">
        <v>7780</v>
      </c>
      <c r="I8245" s="33" t="s">
        <v>74</v>
      </c>
      <c r="J8245" s="62" t="s">
        <v>15894</v>
      </c>
      <c r="K8245" s="33" t="s">
        <v>2290</v>
      </c>
      <c r="L8245" s="33" t="s">
        <v>7782</v>
      </c>
      <c r="M8245" s="1" t="s">
        <v>49720</v>
      </c>
      <c r="N8245" s="33" t="s">
        <v>20</v>
      </c>
      <c r="O8245" s="33" t="s">
        <v>15895</v>
      </c>
      <c r="P8245" s="33" t="s">
        <v>947</v>
      </c>
      <c r="Q8245" s="33" t="s">
        <v>29986</v>
      </c>
      <c r="R8245" s="39" t="s">
        <v>15896</v>
      </c>
      <c r="S8245" s="33" t="s">
        <v>509</v>
      </c>
      <c r="T8245" s="33" t="s">
        <v>21</v>
      </c>
      <c r="U8245" s="33" t="s">
        <v>26682</v>
      </c>
      <c r="AA8245" s="33" t="s">
        <v>42842</v>
      </c>
      <c r="AB8245" s="33">
        <v>185</v>
      </c>
      <c r="AC8245" s="103">
        <v>12470</v>
      </c>
    </row>
    <row r="8246" spans="1:29" ht="13" customHeight="1" x14ac:dyDescent="0.2">
      <c r="A8246" s="33" t="s">
        <v>10187</v>
      </c>
      <c r="B8246" s="33">
        <v>45</v>
      </c>
      <c r="C8246" s="33" t="s">
        <v>13</v>
      </c>
      <c r="D8246" s="33" t="s">
        <v>30</v>
      </c>
      <c r="E8246" s="33" t="s">
        <v>10188</v>
      </c>
      <c r="F8246" s="94">
        <v>41341</v>
      </c>
      <c r="G8246" s="33" t="s">
        <v>10189</v>
      </c>
      <c r="H8246" s="33" t="s">
        <v>636</v>
      </c>
      <c r="I8246" s="33" t="s">
        <v>111</v>
      </c>
      <c r="J8246" s="62" t="s">
        <v>4479</v>
      </c>
      <c r="K8246" s="33" t="s">
        <v>582</v>
      </c>
      <c r="L8246" s="33" t="s">
        <v>4480</v>
      </c>
      <c r="M8246" s="1" t="s">
        <v>46271</v>
      </c>
      <c r="N8246" s="33" t="s">
        <v>20</v>
      </c>
      <c r="O8246" s="33" t="s">
        <v>10190</v>
      </c>
      <c r="P8246" s="33" t="s">
        <v>947</v>
      </c>
      <c r="Q8246" s="33" t="s">
        <v>29986</v>
      </c>
      <c r="R8246" s="39" t="s">
        <v>10191</v>
      </c>
      <c r="S8246" s="33" t="s">
        <v>509</v>
      </c>
      <c r="T8246" s="33" t="s">
        <v>21</v>
      </c>
      <c r="U8246" s="33" t="s">
        <v>26689</v>
      </c>
      <c r="AA8246" s="33" t="s">
        <v>42844</v>
      </c>
      <c r="AB8246" s="33">
        <v>184</v>
      </c>
      <c r="AC8246" s="103">
        <v>14160</v>
      </c>
    </row>
    <row r="8247" spans="1:29" ht="13" customHeight="1" x14ac:dyDescent="0.2">
      <c r="A8247" s="1" t="s">
        <v>15901</v>
      </c>
      <c r="B8247" s="33">
        <v>55</v>
      </c>
      <c r="C8247" s="33" t="s">
        <v>13</v>
      </c>
      <c r="D8247" s="1" t="s">
        <v>23</v>
      </c>
      <c r="F8247" s="94">
        <v>41341</v>
      </c>
      <c r="G8247" s="33" t="s">
        <v>15902</v>
      </c>
      <c r="H8247" s="33" t="s">
        <v>2727</v>
      </c>
      <c r="I8247" s="33" t="s">
        <v>55</v>
      </c>
      <c r="J8247" s="62" t="s">
        <v>2728</v>
      </c>
      <c r="K8247" s="33" t="s">
        <v>2729</v>
      </c>
      <c r="L8247" s="33" t="s">
        <v>2730</v>
      </c>
      <c r="M8247" s="1" t="s">
        <v>47214</v>
      </c>
      <c r="N8247" s="33" t="s">
        <v>20</v>
      </c>
      <c r="O8247" s="33" t="s">
        <v>15903</v>
      </c>
      <c r="P8247" s="33" t="s">
        <v>504</v>
      </c>
      <c r="Q8247" s="33" t="s">
        <v>29986</v>
      </c>
      <c r="R8247" s="39" t="s">
        <v>15904</v>
      </c>
      <c r="S8247" s="33" t="s">
        <v>93</v>
      </c>
      <c r="T8247" s="33" t="s">
        <v>21</v>
      </c>
      <c r="U8247" s="33" t="s">
        <v>26689</v>
      </c>
      <c r="AA8247" s="33" t="s">
        <v>42844</v>
      </c>
      <c r="AB8247" s="33">
        <v>182</v>
      </c>
      <c r="AC8247" s="103">
        <v>12472</v>
      </c>
    </row>
    <row r="8248" spans="1:29" ht="13" customHeight="1" x14ac:dyDescent="0.2">
      <c r="A8248" s="1" t="s">
        <v>15897</v>
      </c>
      <c r="B8248" s="33">
        <v>20</v>
      </c>
      <c r="C8248" s="33" t="s">
        <v>13</v>
      </c>
      <c r="D8248" s="1" t="s">
        <v>23</v>
      </c>
      <c r="F8248" s="94">
        <v>41341</v>
      </c>
      <c r="G8248" s="33" t="s">
        <v>15898</v>
      </c>
      <c r="H8248" s="33" t="s">
        <v>9736</v>
      </c>
      <c r="I8248" s="33" t="s">
        <v>55</v>
      </c>
      <c r="J8248" s="62" t="s">
        <v>15899</v>
      </c>
      <c r="K8248" s="33" t="s">
        <v>4864</v>
      </c>
      <c r="L8248" s="33" t="s">
        <v>12323</v>
      </c>
      <c r="M8248" s="1" t="s">
        <v>48679</v>
      </c>
      <c r="N8248" s="33" t="s">
        <v>20</v>
      </c>
      <c r="O8248" s="33" t="s">
        <v>15900</v>
      </c>
      <c r="P8248" s="33" t="s">
        <v>947</v>
      </c>
      <c r="Q8248" s="33" t="s">
        <v>29986</v>
      </c>
      <c r="R8248"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48" s="33" t="s">
        <v>901</v>
      </c>
      <c r="T8248" s="33" t="s">
        <v>28</v>
      </c>
      <c r="U8248" s="33" t="s">
        <v>26487</v>
      </c>
      <c r="AA8248" s="33" t="s">
        <v>42844</v>
      </c>
      <c r="AB8248" s="33">
        <v>186</v>
      </c>
      <c r="AC8248" s="103">
        <v>12471</v>
      </c>
    </row>
    <row r="8249" spans="1:29" ht="13" customHeight="1" x14ac:dyDescent="0.2">
      <c r="A8249" s="33" t="s">
        <v>15905</v>
      </c>
      <c r="B8249" s="91">
        <v>37</v>
      </c>
      <c r="C8249" s="33" t="s">
        <v>13</v>
      </c>
      <c r="D8249" s="33" t="s">
        <v>30</v>
      </c>
      <c r="E8249" s="33" t="s">
        <v>15906</v>
      </c>
      <c r="F8249" s="94">
        <v>41341</v>
      </c>
      <c r="G8249" s="33" t="s">
        <v>15907</v>
      </c>
      <c r="H8249" s="33" t="s">
        <v>798</v>
      </c>
      <c r="I8249" s="33" t="s">
        <v>66</v>
      </c>
      <c r="J8249" s="62" t="s">
        <v>15908</v>
      </c>
      <c r="K8249" s="33" t="s">
        <v>798</v>
      </c>
      <c r="L8249" s="33" t="s">
        <v>799</v>
      </c>
      <c r="M8249" s="1" t="s">
        <v>46451</v>
      </c>
      <c r="N8249" s="33" t="s">
        <v>20</v>
      </c>
      <c r="O8249" s="33" t="s">
        <v>15909</v>
      </c>
      <c r="P8249" s="33" t="s">
        <v>504</v>
      </c>
      <c r="Q8249" s="33" t="s">
        <v>29986</v>
      </c>
      <c r="R8249" s="39" t="s">
        <v>15910</v>
      </c>
      <c r="S8249" s="33" t="s">
        <v>93</v>
      </c>
      <c r="T8249" s="33" t="s">
        <v>28</v>
      </c>
      <c r="U8249" s="33" t="s">
        <v>26487</v>
      </c>
      <c r="AA8249" s="33" t="s">
        <v>42842</v>
      </c>
      <c r="AB8249" s="33">
        <v>187</v>
      </c>
      <c r="AC8249" s="103">
        <v>12467</v>
      </c>
    </row>
    <row r="8250" spans="1:29" ht="13" customHeight="1" x14ac:dyDescent="0.2">
      <c r="A8250" s="33" t="s">
        <v>15911</v>
      </c>
      <c r="B8250" s="33">
        <v>34</v>
      </c>
      <c r="C8250" s="33" t="s">
        <v>13</v>
      </c>
      <c r="D8250" s="33" t="s">
        <v>30</v>
      </c>
      <c r="E8250" s="33" t="s">
        <v>15912</v>
      </c>
      <c r="F8250" s="94">
        <v>41341</v>
      </c>
      <c r="G8250" s="33" t="s">
        <v>15913</v>
      </c>
      <c r="H8250" s="33" t="s">
        <v>1518</v>
      </c>
      <c r="I8250" s="33" t="s">
        <v>429</v>
      </c>
      <c r="J8250" s="62" t="s">
        <v>4252</v>
      </c>
      <c r="K8250" s="33" t="s">
        <v>879</v>
      </c>
      <c r="L8250" s="33" t="s">
        <v>2092</v>
      </c>
      <c r="M8250" s="1" t="s">
        <v>46320</v>
      </c>
      <c r="N8250" s="33" t="s">
        <v>20</v>
      </c>
      <c r="O8250" s="33" t="s">
        <v>15914</v>
      </c>
      <c r="P8250" s="33" t="s">
        <v>42395</v>
      </c>
      <c r="Q8250" s="33" t="s">
        <v>29986</v>
      </c>
      <c r="R8250" s="39" t="s">
        <v>15915</v>
      </c>
      <c r="S8250" s="33" t="s">
        <v>901</v>
      </c>
      <c r="T8250" s="33" t="s">
        <v>350</v>
      </c>
      <c r="U8250" s="33" t="s">
        <v>26775</v>
      </c>
      <c r="AA8250" s="33" t="s">
        <v>42842</v>
      </c>
      <c r="AB8250" s="33">
        <v>188</v>
      </c>
      <c r="AC8250" s="103">
        <v>12469</v>
      </c>
    </row>
    <row r="8251" spans="1:29" ht="13" customHeight="1" x14ac:dyDescent="0.2">
      <c r="A8251" s="33" t="s">
        <v>15924</v>
      </c>
      <c r="B8251" s="33">
        <v>27</v>
      </c>
      <c r="C8251" s="33" t="s">
        <v>13</v>
      </c>
      <c r="D8251" s="33" t="s">
        <v>41</v>
      </c>
      <c r="F8251" s="94">
        <v>41340</v>
      </c>
      <c r="G8251" s="33" t="s">
        <v>15925</v>
      </c>
      <c r="H8251" s="33" t="s">
        <v>15926</v>
      </c>
      <c r="I8251" s="33" t="s">
        <v>281</v>
      </c>
      <c r="J8251" s="62" t="s">
        <v>15927</v>
      </c>
      <c r="K8251" s="33" t="s">
        <v>5723</v>
      </c>
      <c r="L8251" s="33" t="s">
        <v>15928</v>
      </c>
      <c r="M8251" s="1" t="s">
        <v>48843</v>
      </c>
      <c r="N8251" s="33" t="s">
        <v>20</v>
      </c>
      <c r="O8251" s="33" t="s">
        <v>15929</v>
      </c>
      <c r="P8251" s="33" t="s">
        <v>504</v>
      </c>
      <c r="Q8251" s="33" t="s">
        <v>29986</v>
      </c>
      <c r="R8251" s="39" t="s">
        <v>15930</v>
      </c>
      <c r="S8251" s="33" t="s">
        <v>22</v>
      </c>
      <c r="T8251" s="33" t="s">
        <v>21</v>
      </c>
      <c r="U8251" s="33" t="s">
        <v>26689</v>
      </c>
      <c r="AA8251" s="33" t="s">
        <v>42843</v>
      </c>
      <c r="AB8251" s="33">
        <v>179</v>
      </c>
      <c r="AC8251" s="103">
        <v>12463</v>
      </c>
    </row>
    <row r="8252" spans="1:29" ht="13" customHeight="1" x14ac:dyDescent="0.2">
      <c r="A8252" s="1" t="s">
        <v>15935</v>
      </c>
      <c r="B8252" s="33">
        <v>32</v>
      </c>
      <c r="C8252" s="33" t="s">
        <v>13</v>
      </c>
      <c r="D8252" s="1" t="s">
        <v>23</v>
      </c>
      <c r="F8252" s="94">
        <v>41340</v>
      </c>
      <c r="G8252" s="33" t="s">
        <v>22256</v>
      </c>
      <c r="H8252" s="33" t="s">
        <v>1030</v>
      </c>
      <c r="I8252" s="33" t="s">
        <v>373</v>
      </c>
      <c r="J8252" s="62" t="s">
        <v>14913</v>
      </c>
      <c r="K8252" s="33" t="s">
        <v>1030</v>
      </c>
      <c r="L8252" s="33" t="s">
        <v>1031</v>
      </c>
      <c r="M8252" s="1" t="s">
        <v>45971</v>
      </c>
      <c r="N8252" s="33" t="s">
        <v>20</v>
      </c>
      <c r="O8252" s="33" t="s">
        <v>15936</v>
      </c>
      <c r="P8252" s="33" t="s">
        <v>947</v>
      </c>
      <c r="Q8252" s="33" t="s">
        <v>29986</v>
      </c>
      <c r="R8252" s="39" t="s">
        <v>15937</v>
      </c>
      <c r="S8252" s="33" t="s">
        <v>93</v>
      </c>
      <c r="T8252" s="33" t="s">
        <v>21</v>
      </c>
      <c r="U8252" s="33" t="s">
        <v>26689</v>
      </c>
      <c r="AA8252" s="33" t="s">
        <v>42842</v>
      </c>
      <c r="AB8252" s="33">
        <v>181</v>
      </c>
      <c r="AC8252" s="103">
        <v>12461</v>
      </c>
    </row>
    <row r="8253" spans="1:29" ht="13" customHeight="1" x14ac:dyDescent="0.2">
      <c r="A8253" s="1" t="s">
        <v>15931</v>
      </c>
      <c r="B8253" s="33">
        <v>55</v>
      </c>
      <c r="C8253" s="33" t="s">
        <v>13</v>
      </c>
      <c r="D8253" s="1" t="s">
        <v>23</v>
      </c>
      <c r="F8253" s="94">
        <v>41340</v>
      </c>
      <c r="G8253" s="33" t="s">
        <v>15932</v>
      </c>
      <c r="H8253" s="33" t="s">
        <v>600</v>
      </c>
      <c r="I8253" s="33" t="s">
        <v>55</v>
      </c>
      <c r="J8253" s="62" t="s">
        <v>12102</v>
      </c>
      <c r="K8253" s="33" t="s">
        <v>601</v>
      </c>
      <c r="L8253" s="33" t="s">
        <v>602</v>
      </c>
      <c r="M8253" s="1" t="s">
        <v>49877</v>
      </c>
      <c r="N8253" s="33" t="s">
        <v>20</v>
      </c>
      <c r="O8253" s="33" t="s">
        <v>15933</v>
      </c>
      <c r="P8253" s="33" t="s">
        <v>947</v>
      </c>
      <c r="Q8253" s="33" t="s">
        <v>29986</v>
      </c>
      <c r="R8253" s="39" t="s">
        <v>15934</v>
      </c>
      <c r="S8253" s="33" t="s">
        <v>93</v>
      </c>
      <c r="T8253" s="33" t="s">
        <v>21</v>
      </c>
      <c r="U8253" s="33" t="s">
        <v>26689</v>
      </c>
      <c r="AA8253" s="33" t="s">
        <v>42844</v>
      </c>
      <c r="AB8253" s="33">
        <v>180</v>
      </c>
      <c r="AC8253" s="103">
        <v>12462</v>
      </c>
    </row>
    <row r="8254" spans="1:29" ht="13" customHeight="1" x14ac:dyDescent="0.2">
      <c r="A8254" s="33" t="s">
        <v>15945</v>
      </c>
      <c r="B8254" s="33">
        <v>47</v>
      </c>
      <c r="C8254" s="33" t="s">
        <v>13</v>
      </c>
      <c r="D8254" s="33" t="s">
        <v>30</v>
      </c>
      <c r="E8254" s="33" t="s">
        <v>15946</v>
      </c>
      <c r="F8254" s="94">
        <v>41339</v>
      </c>
      <c r="G8254" s="33" t="s">
        <v>15947</v>
      </c>
      <c r="H8254" s="33" t="s">
        <v>1199</v>
      </c>
      <c r="I8254" s="33" t="s">
        <v>159</v>
      </c>
      <c r="J8254" s="62" t="s">
        <v>15948</v>
      </c>
      <c r="K8254" s="33" t="s">
        <v>9764</v>
      </c>
      <c r="L8254" s="33" t="s">
        <v>17506</v>
      </c>
      <c r="M8254" s="1" t="s">
        <v>46702</v>
      </c>
      <c r="N8254" s="33" t="s">
        <v>20</v>
      </c>
      <c r="O8254" s="33" t="s">
        <v>15949</v>
      </c>
      <c r="P8254" s="33" t="s">
        <v>947</v>
      </c>
      <c r="Q8254" s="33" t="s">
        <v>29986</v>
      </c>
      <c r="R8254" s="39" t="s">
        <v>15950</v>
      </c>
      <c r="S8254" s="33" t="s">
        <v>93</v>
      </c>
      <c r="T8254" s="33" t="s">
        <v>21</v>
      </c>
      <c r="U8254" s="33" t="s">
        <v>26689</v>
      </c>
      <c r="AA8254" s="33" t="s">
        <v>42844</v>
      </c>
      <c r="AB8254" s="33">
        <v>177</v>
      </c>
      <c r="AC8254" s="103">
        <v>12459</v>
      </c>
    </row>
    <row r="8255" spans="1:29" ht="13" customHeight="1" x14ac:dyDescent="0.2">
      <c r="A8255" s="1" t="s">
        <v>15938</v>
      </c>
      <c r="B8255" s="33">
        <v>40</v>
      </c>
      <c r="C8255" s="33" t="s">
        <v>13</v>
      </c>
      <c r="D8255" s="1" t="s">
        <v>23</v>
      </c>
      <c r="F8255" s="94">
        <v>41339</v>
      </c>
      <c r="G8255" s="33" t="s">
        <v>15939</v>
      </c>
      <c r="H8255" s="33" t="s">
        <v>15940</v>
      </c>
      <c r="I8255" s="33" t="s">
        <v>297</v>
      </c>
      <c r="J8255" s="62" t="s">
        <v>15941</v>
      </c>
      <c r="K8255" s="33" t="s">
        <v>1655</v>
      </c>
      <c r="L8255" s="33" t="s">
        <v>15942</v>
      </c>
      <c r="M8255" s="1" t="s">
        <v>48844</v>
      </c>
      <c r="N8255" s="33" t="s">
        <v>20</v>
      </c>
      <c r="O8255" s="33" t="s">
        <v>15943</v>
      </c>
      <c r="P8255" s="33" t="s">
        <v>504</v>
      </c>
      <c r="Q8255" s="33" t="s">
        <v>29986</v>
      </c>
      <c r="R8255" s="39" t="s">
        <v>15944</v>
      </c>
      <c r="S8255" s="33" t="s">
        <v>93</v>
      </c>
      <c r="T8255" s="33" t="s">
        <v>28</v>
      </c>
      <c r="U8255" s="33" t="s">
        <v>26487</v>
      </c>
      <c r="AA8255" s="33" t="s">
        <v>42843</v>
      </c>
      <c r="AB8255" s="33">
        <v>178</v>
      </c>
      <c r="AC8255" s="103">
        <v>12458</v>
      </c>
    </row>
    <row r="8256" spans="1:29" ht="13" customHeight="1" x14ac:dyDescent="0.2">
      <c r="A8256" s="33" t="s">
        <v>15951</v>
      </c>
      <c r="B8256" s="33">
        <v>37</v>
      </c>
      <c r="C8256" s="33" t="s">
        <v>13</v>
      </c>
      <c r="D8256" s="33" t="s">
        <v>78</v>
      </c>
      <c r="F8256" s="94">
        <v>41338</v>
      </c>
      <c r="G8256" s="33" t="s">
        <v>22257</v>
      </c>
      <c r="H8256" s="33" t="s">
        <v>658</v>
      </c>
      <c r="I8256" s="33" t="s">
        <v>399</v>
      </c>
      <c r="J8256" s="62" t="s">
        <v>10541</v>
      </c>
      <c r="K8256" s="33" t="s">
        <v>658</v>
      </c>
      <c r="L8256" s="33" t="s">
        <v>4149</v>
      </c>
      <c r="M8256" s="1" t="s">
        <v>46104</v>
      </c>
      <c r="N8256" s="33" t="s">
        <v>20</v>
      </c>
      <c r="O8256" s="33" t="s">
        <v>15952</v>
      </c>
      <c r="P8256" s="33" t="s">
        <v>947</v>
      </c>
      <c r="Q8256" s="33" t="s">
        <v>29986</v>
      </c>
      <c r="R8256" s="39" t="s">
        <v>15953</v>
      </c>
      <c r="S8256" s="33" t="s">
        <v>22</v>
      </c>
      <c r="T8256" s="33" t="s">
        <v>21</v>
      </c>
      <c r="U8256" s="33" t="s">
        <v>42851</v>
      </c>
      <c r="AA8256" s="33" t="s">
        <v>42842</v>
      </c>
      <c r="AB8256" s="33">
        <v>175</v>
      </c>
      <c r="AC8256" s="103">
        <v>12449</v>
      </c>
    </row>
    <row r="8257" spans="1:64" ht="13" customHeight="1" x14ac:dyDescent="0.2">
      <c r="A8257" s="33" t="s">
        <v>15954</v>
      </c>
      <c r="B8257" s="91">
        <v>41</v>
      </c>
      <c r="C8257" s="33" t="s">
        <v>13</v>
      </c>
      <c r="D8257" s="33" t="s">
        <v>30</v>
      </c>
      <c r="E8257" s="33" t="s">
        <v>15955</v>
      </c>
      <c r="F8257" s="94">
        <v>41338</v>
      </c>
      <c r="G8257" s="33" t="s">
        <v>15956</v>
      </c>
      <c r="H8257" s="33" t="s">
        <v>863</v>
      </c>
      <c r="I8257" s="33" t="s">
        <v>177</v>
      </c>
      <c r="J8257" s="62" t="s">
        <v>4547</v>
      </c>
      <c r="K8257" s="33" t="s">
        <v>430</v>
      </c>
      <c r="L8257" s="33" t="s">
        <v>4548</v>
      </c>
      <c r="M8257" s="1" t="s">
        <v>46140</v>
      </c>
      <c r="N8257" s="33" t="s">
        <v>20</v>
      </c>
      <c r="O8257" s="33" t="s">
        <v>15957</v>
      </c>
      <c r="P8257" s="33" t="s">
        <v>22</v>
      </c>
      <c r="Q8257" s="33" t="s">
        <v>29986</v>
      </c>
      <c r="R8257" s="39" t="s">
        <v>9159</v>
      </c>
      <c r="S8257" s="33" t="s">
        <v>93</v>
      </c>
      <c r="T8257" s="33" t="s">
        <v>21</v>
      </c>
      <c r="U8257" s="33" t="s">
        <v>26689</v>
      </c>
      <c r="AA8257" s="33" t="s">
        <v>42842</v>
      </c>
      <c r="AB8257" s="33">
        <v>174</v>
      </c>
      <c r="AC8257" s="103">
        <v>12448</v>
      </c>
    </row>
    <row r="8258" spans="1:64" ht="13" customHeight="1" x14ac:dyDescent="0.2">
      <c r="A8258" s="33" t="s">
        <v>15958</v>
      </c>
      <c r="B8258" s="33">
        <v>28</v>
      </c>
      <c r="C8258" s="33" t="s">
        <v>13</v>
      </c>
      <c r="D8258" s="33" t="s">
        <v>30</v>
      </c>
      <c r="E8258" s="33" t="s">
        <v>15959</v>
      </c>
      <c r="F8258" s="94">
        <v>41338</v>
      </c>
      <c r="G8258" s="33" t="s">
        <v>15960</v>
      </c>
      <c r="H8258" s="33" t="s">
        <v>15961</v>
      </c>
      <c r="I8258" s="33" t="s">
        <v>392</v>
      </c>
      <c r="J8258" s="62" t="s">
        <v>15962</v>
      </c>
      <c r="K8258" s="33" t="s">
        <v>483</v>
      </c>
      <c r="L8258" s="33" t="s">
        <v>20747</v>
      </c>
      <c r="M8258" s="1" t="s">
        <v>45929</v>
      </c>
      <c r="N8258" s="33" t="s">
        <v>20</v>
      </c>
      <c r="O8258" s="33" t="s">
        <v>15963</v>
      </c>
      <c r="P8258" s="33" t="s">
        <v>504</v>
      </c>
      <c r="Q8258" s="33" t="s">
        <v>29986</v>
      </c>
      <c r="R8258" s="39" t="s">
        <v>15964</v>
      </c>
      <c r="S8258" s="33" t="s">
        <v>93</v>
      </c>
      <c r="T8258" s="33" t="s">
        <v>28</v>
      </c>
      <c r="U8258" s="33" t="s">
        <v>26487</v>
      </c>
      <c r="AA8258" s="33" t="s">
        <v>42843</v>
      </c>
      <c r="AB8258" s="33">
        <v>176</v>
      </c>
      <c r="AC8258" s="103">
        <v>12451</v>
      </c>
    </row>
    <row r="8259" spans="1:64" ht="13" customHeight="1" x14ac:dyDescent="0.2">
      <c r="A8259" s="33" t="s">
        <v>15965</v>
      </c>
      <c r="B8259" s="33">
        <v>22</v>
      </c>
      <c r="C8259" s="33" t="s">
        <v>13</v>
      </c>
      <c r="D8259" s="33" t="s">
        <v>78</v>
      </c>
      <c r="E8259" s="33" t="s">
        <v>15966</v>
      </c>
      <c r="F8259" s="94">
        <v>41337</v>
      </c>
      <c r="G8259" s="33" t="s">
        <v>22259</v>
      </c>
      <c r="H8259" s="33" t="s">
        <v>5589</v>
      </c>
      <c r="I8259" s="33" t="s">
        <v>337</v>
      </c>
      <c r="J8259" s="62" t="s">
        <v>15967</v>
      </c>
      <c r="K8259" s="33" t="s">
        <v>15968</v>
      </c>
      <c r="L8259" s="33" t="s">
        <v>5147</v>
      </c>
      <c r="M8259" s="1" t="s">
        <v>48899</v>
      </c>
      <c r="N8259" s="33" t="s">
        <v>20</v>
      </c>
      <c r="O8259" s="33" t="s">
        <v>15969</v>
      </c>
      <c r="P8259" s="33" t="s">
        <v>947</v>
      </c>
      <c r="Q8259" s="33" t="s">
        <v>29986</v>
      </c>
      <c r="R8259" s="39" t="s">
        <v>15970</v>
      </c>
      <c r="S8259" s="33" t="s">
        <v>93</v>
      </c>
      <c r="T8259" s="33" t="s">
        <v>21</v>
      </c>
      <c r="U8259" s="33" t="s">
        <v>26689</v>
      </c>
      <c r="AA8259" s="33" t="s">
        <v>42842</v>
      </c>
      <c r="AB8259" s="33">
        <v>171</v>
      </c>
      <c r="AC8259" s="103">
        <v>12446</v>
      </c>
    </row>
    <row r="8260" spans="1:64" ht="13" customHeight="1" x14ac:dyDescent="0.2">
      <c r="A8260" s="33" t="s">
        <v>15971</v>
      </c>
      <c r="B8260" s="91">
        <v>31</v>
      </c>
      <c r="C8260" s="33" t="s">
        <v>13</v>
      </c>
      <c r="D8260" s="33" t="s">
        <v>41</v>
      </c>
      <c r="E8260" s="33" t="s">
        <v>15972</v>
      </c>
      <c r="F8260" s="94">
        <v>41337</v>
      </c>
      <c r="G8260" s="33" t="s">
        <v>22258</v>
      </c>
      <c r="H8260" s="33" t="s">
        <v>529</v>
      </c>
      <c r="I8260" s="33" t="s">
        <v>66</v>
      </c>
      <c r="J8260" s="62" t="s">
        <v>15973</v>
      </c>
      <c r="K8260" s="33" t="s">
        <v>530</v>
      </c>
      <c r="L8260" s="33" t="s">
        <v>531</v>
      </c>
      <c r="M8260" s="1" t="s">
        <v>46041</v>
      </c>
      <c r="N8260" s="33" t="s">
        <v>20</v>
      </c>
      <c r="O8260" s="33" t="s">
        <v>15974</v>
      </c>
      <c r="P8260" s="33" t="s">
        <v>22</v>
      </c>
      <c r="Q8260" s="33" t="s">
        <v>29986</v>
      </c>
      <c r="R8260" s="39" t="s">
        <v>15975</v>
      </c>
      <c r="S8260" s="33" t="s">
        <v>509</v>
      </c>
      <c r="T8260" s="33" t="s">
        <v>21</v>
      </c>
      <c r="U8260" s="33" t="s">
        <v>26689</v>
      </c>
      <c r="AA8260" s="33" t="s">
        <v>42844</v>
      </c>
      <c r="AB8260" s="33">
        <v>172</v>
      </c>
      <c r="AC8260" s="103">
        <v>12447</v>
      </c>
    </row>
    <row r="8261" spans="1:64" ht="13" customHeight="1" x14ac:dyDescent="0.2">
      <c r="A8261" s="33" t="s">
        <v>15976</v>
      </c>
      <c r="B8261" s="33">
        <v>32</v>
      </c>
      <c r="C8261" s="33" t="s">
        <v>13</v>
      </c>
      <c r="D8261" s="33" t="s">
        <v>41</v>
      </c>
      <c r="E8261" s="33" t="s">
        <v>15977</v>
      </c>
      <c r="F8261" s="94">
        <v>41337</v>
      </c>
      <c r="G8261" s="33" t="s">
        <v>15978</v>
      </c>
      <c r="H8261" s="33" t="s">
        <v>1455</v>
      </c>
      <c r="I8261" s="33" t="s">
        <v>105</v>
      </c>
      <c r="J8261" s="62" t="s">
        <v>15979</v>
      </c>
      <c r="K8261" s="33" t="s">
        <v>1457</v>
      </c>
      <c r="L8261" s="33" t="s">
        <v>15980</v>
      </c>
      <c r="M8261" s="1" t="s">
        <v>46371</v>
      </c>
      <c r="N8261" s="33" t="s">
        <v>20</v>
      </c>
      <c r="O8261" s="33" t="s">
        <v>15981</v>
      </c>
      <c r="P8261" s="33" t="s">
        <v>504</v>
      </c>
      <c r="Q8261" s="33" t="s">
        <v>29986</v>
      </c>
      <c r="R8261" s="39" t="s">
        <v>15982</v>
      </c>
      <c r="S8261" s="33" t="s">
        <v>22</v>
      </c>
      <c r="T8261" s="33" t="s">
        <v>21</v>
      </c>
      <c r="U8261" s="33" t="s">
        <v>26689</v>
      </c>
      <c r="AA8261" s="33" t="s">
        <v>42842</v>
      </c>
      <c r="AB8261" s="33">
        <v>173</v>
      </c>
      <c r="AC8261" s="103">
        <v>12445</v>
      </c>
    </row>
    <row r="8262" spans="1:64" ht="13" customHeight="1" x14ac:dyDescent="0.2">
      <c r="A8262" s="33" t="s">
        <v>15988</v>
      </c>
      <c r="B8262" s="91">
        <v>19</v>
      </c>
      <c r="C8262" s="33" t="s">
        <v>13</v>
      </c>
      <c r="D8262" s="33" t="s">
        <v>30</v>
      </c>
      <c r="E8262" s="33" t="s">
        <v>15989</v>
      </c>
      <c r="F8262" s="94">
        <v>41336</v>
      </c>
      <c r="G8262" s="33" t="s">
        <v>15990</v>
      </c>
      <c r="H8262" s="33" t="s">
        <v>7913</v>
      </c>
      <c r="I8262" s="33" t="s">
        <v>38</v>
      </c>
      <c r="J8262" s="62" t="s">
        <v>14101</v>
      </c>
      <c r="K8262" s="33" t="s">
        <v>555</v>
      </c>
      <c r="L8262" s="33" t="s">
        <v>7915</v>
      </c>
      <c r="M8262" s="1" t="s">
        <v>46932</v>
      </c>
      <c r="N8262" s="33" t="s">
        <v>20</v>
      </c>
      <c r="O8262" s="33" t="s">
        <v>15991</v>
      </c>
      <c r="P8262" s="33" t="s">
        <v>22</v>
      </c>
      <c r="Q8262" s="33" t="s">
        <v>29986</v>
      </c>
      <c r="R8262" s="39" t="s">
        <v>15992</v>
      </c>
      <c r="S8262" s="33" t="s">
        <v>93</v>
      </c>
      <c r="T8262" s="33" t="s">
        <v>45897</v>
      </c>
      <c r="U8262" s="51" t="s">
        <v>49804</v>
      </c>
      <c r="AA8262" s="33" t="s">
        <v>42844</v>
      </c>
      <c r="AB8262" s="33">
        <v>169</v>
      </c>
      <c r="AC8262" s="103">
        <v>12443</v>
      </c>
    </row>
    <row r="8263" spans="1:64" ht="13" customHeight="1" x14ac:dyDescent="0.2">
      <c r="A8263" s="1" t="s">
        <v>15983</v>
      </c>
      <c r="B8263" s="33">
        <v>43</v>
      </c>
      <c r="C8263" s="33" t="s">
        <v>13</v>
      </c>
      <c r="D8263" s="1" t="s">
        <v>23</v>
      </c>
      <c r="F8263" s="94">
        <v>41336</v>
      </c>
      <c r="G8263" s="33" t="s">
        <v>15984</v>
      </c>
      <c r="H8263" s="33" t="s">
        <v>15985</v>
      </c>
      <c r="I8263" s="33" t="s">
        <v>55</v>
      </c>
      <c r="J8263" s="62" t="s">
        <v>7976</v>
      </c>
      <c r="K8263" s="33" t="s">
        <v>1049</v>
      </c>
      <c r="L8263" s="33" t="s">
        <v>2043</v>
      </c>
      <c r="M8263" s="1" t="s">
        <v>46051</v>
      </c>
      <c r="N8263" s="33" t="s">
        <v>20</v>
      </c>
      <c r="O8263" s="33" t="s">
        <v>15986</v>
      </c>
      <c r="P8263" s="33" t="s">
        <v>947</v>
      </c>
      <c r="Q8263" s="33" t="s">
        <v>29986</v>
      </c>
      <c r="R8263" s="39" t="s">
        <v>15987</v>
      </c>
      <c r="S8263" s="33" t="s">
        <v>93</v>
      </c>
      <c r="T8263" s="33" t="s">
        <v>28</v>
      </c>
      <c r="U8263" s="33" t="s">
        <v>26487</v>
      </c>
      <c r="AA8263" s="33" t="s">
        <v>42842</v>
      </c>
      <c r="AB8263" s="33">
        <v>170</v>
      </c>
      <c r="AC8263" s="103">
        <v>12441</v>
      </c>
    </row>
    <row r="8264" spans="1:64" ht="13" customHeight="1" x14ac:dyDescent="0.2">
      <c r="A8264" s="1" t="s">
        <v>15998</v>
      </c>
      <c r="B8264" s="33">
        <v>23</v>
      </c>
      <c r="C8264" s="33" t="s">
        <v>13</v>
      </c>
      <c r="D8264" s="1" t="s">
        <v>23</v>
      </c>
      <c r="F8264" s="94">
        <v>41335</v>
      </c>
      <c r="G8264" s="33" t="s">
        <v>15999</v>
      </c>
      <c r="H8264" s="33" t="s">
        <v>883</v>
      </c>
      <c r="I8264" s="33" t="s">
        <v>38</v>
      </c>
      <c r="J8264" s="62" t="s">
        <v>16000</v>
      </c>
      <c r="K8264" s="33" t="s">
        <v>883</v>
      </c>
      <c r="L8264" s="33" t="s">
        <v>16001</v>
      </c>
      <c r="M8264" s="1" t="s">
        <v>47300</v>
      </c>
      <c r="N8264" s="33" t="s">
        <v>20</v>
      </c>
      <c r="O8264" s="33" t="s">
        <v>16002</v>
      </c>
      <c r="P8264" s="33" t="s">
        <v>947</v>
      </c>
      <c r="Q8264" s="33" t="s">
        <v>29986</v>
      </c>
      <c r="R8264" s="39" t="s">
        <v>16003</v>
      </c>
      <c r="S8264" s="33" t="s">
        <v>93</v>
      </c>
      <c r="T8264" s="33" t="s">
        <v>21</v>
      </c>
      <c r="U8264" s="33" t="s">
        <v>26689</v>
      </c>
      <c r="AA8264" s="33" t="s">
        <v>42842</v>
      </c>
      <c r="AB8264" s="33">
        <v>166</v>
      </c>
      <c r="AC8264" s="103">
        <v>12435</v>
      </c>
    </row>
    <row r="8265" spans="1:64" ht="13" customHeight="1" x14ac:dyDescent="0.2">
      <c r="A8265" s="33" t="s">
        <v>16008</v>
      </c>
      <c r="B8265" s="33">
        <v>26</v>
      </c>
      <c r="C8265" s="33" t="s">
        <v>13</v>
      </c>
      <c r="D8265" s="33" t="s">
        <v>30</v>
      </c>
      <c r="F8265" s="94">
        <v>41335</v>
      </c>
      <c r="G8265" s="33" t="s">
        <v>16009</v>
      </c>
      <c r="H8265" s="33" t="s">
        <v>15086</v>
      </c>
      <c r="I8265" s="33" t="s">
        <v>281</v>
      </c>
      <c r="J8265" s="62" t="s">
        <v>15087</v>
      </c>
      <c r="K8265" s="33" t="s">
        <v>1774</v>
      </c>
      <c r="L8265" s="33" t="s">
        <v>16010</v>
      </c>
      <c r="M8265" s="1" t="s">
        <v>48845</v>
      </c>
      <c r="N8265" s="33" t="s">
        <v>20</v>
      </c>
      <c r="O8265" s="33" t="s">
        <v>16011</v>
      </c>
      <c r="P8265" s="33" t="s">
        <v>504</v>
      </c>
      <c r="Q8265" s="33" t="s">
        <v>29986</v>
      </c>
      <c r="R8265" s="39" t="s">
        <v>16012</v>
      </c>
      <c r="S8265" s="33" t="s">
        <v>93</v>
      </c>
      <c r="T8265" s="33" t="s">
        <v>21</v>
      </c>
      <c r="U8265" s="33" t="s">
        <v>26689</v>
      </c>
      <c r="AA8265" s="33" t="s">
        <v>42843</v>
      </c>
      <c r="AB8265" s="33">
        <v>167</v>
      </c>
      <c r="AC8265" s="103">
        <v>12436</v>
      </c>
    </row>
    <row r="8266" spans="1:64" ht="13" customHeight="1" x14ac:dyDescent="0.2">
      <c r="A8266" s="33" t="s">
        <v>15993</v>
      </c>
      <c r="B8266" s="91">
        <v>26</v>
      </c>
      <c r="C8266" s="33" t="s">
        <v>13</v>
      </c>
      <c r="D8266" s="33" t="s">
        <v>78</v>
      </c>
      <c r="E8266" s="33" t="s">
        <v>15994</v>
      </c>
      <c r="F8266" s="94">
        <v>41335</v>
      </c>
      <c r="G8266" s="33" t="s">
        <v>15995</v>
      </c>
      <c r="H8266" s="33" t="s">
        <v>12298</v>
      </c>
      <c r="I8266" s="33" t="s">
        <v>38</v>
      </c>
      <c r="J8266" s="62">
        <v>94587</v>
      </c>
      <c r="K8266" s="33" t="s">
        <v>555</v>
      </c>
      <c r="L8266" s="33" t="s">
        <v>12300</v>
      </c>
      <c r="M8266" s="1" t="s">
        <v>48058</v>
      </c>
      <c r="N8266" s="33" t="s">
        <v>20</v>
      </c>
      <c r="O8266" s="33" t="s">
        <v>15996</v>
      </c>
      <c r="P8266" s="33" t="s">
        <v>22</v>
      </c>
      <c r="Q8266" s="33" t="s">
        <v>29986</v>
      </c>
      <c r="R8266" s="39" t="s">
        <v>15997</v>
      </c>
      <c r="S8266" s="33" t="s">
        <v>93</v>
      </c>
      <c r="T8266" s="33" t="s">
        <v>21</v>
      </c>
      <c r="U8266" s="33" t="s">
        <v>26689</v>
      </c>
      <c r="AA8266" s="33" t="s">
        <v>42844</v>
      </c>
      <c r="AB8266" s="33">
        <v>165</v>
      </c>
      <c r="AC8266" s="103">
        <v>12437</v>
      </c>
    </row>
    <row r="8267" spans="1:64" ht="13" customHeight="1" x14ac:dyDescent="0.2">
      <c r="A8267" s="1" t="s">
        <v>16004</v>
      </c>
      <c r="B8267" s="33">
        <v>28</v>
      </c>
      <c r="C8267" s="33" t="s">
        <v>13</v>
      </c>
      <c r="D8267" s="1" t="s">
        <v>23</v>
      </c>
      <c r="F8267" s="94">
        <v>41335</v>
      </c>
      <c r="G8267" s="33" t="s">
        <v>16005</v>
      </c>
      <c r="H8267" s="33" t="s">
        <v>557</v>
      </c>
      <c r="I8267" s="33" t="s">
        <v>38</v>
      </c>
      <c r="J8267" s="62" t="s">
        <v>7147</v>
      </c>
      <c r="K8267" s="33" t="s">
        <v>558</v>
      </c>
      <c r="L8267" s="33" t="s">
        <v>675</v>
      </c>
      <c r="M8267" s="1" t="s">
        <v>46046</v>
      </c>
      <c r="N8267" s="33" t="s">
        <v>20</v>
      </c>
      <c r="O8267" s="33" t="s">
        <v>16006</v>
      </c>
      <c r="P8267" s="33" t="s">
        <v>504</v>
      </c>
      <c r="Q8267" s="33" t="s">
        <v>29986</v>
      </c>
      <c r="R8267" s="39" t="s">
        <v>16007</v>
      </c>
      <c r="S8267" s="33" t="s">
        <v>93</v>
      </c>
      <c r="T8267" s="33" t="s">
        <v>45897</v>
      </c>
      <c r="U8267" s="33" t="s">
        <v>49804</v>
      </c>
      <c r="AA8267" s="33" t="s">
        <v>42842</v>
      </c>
      <c r="AB8267" s="33">
        <v>168</v>
      </c>
      <c r="AC8267" s="103">
        <v>12434</v>
      </c>
    </row>
    <row r="8268" spans="1:64" ht="13" customHeight="1" x14ac:dyDescent="0.2">
      <c r="A8268" s="33" t="s">
        <v>16023</v>
      </c>
      <c r="B8268" s="33">
        <v>47</v>
      </c>
      <c r="C8268" s="33" t="s">
        <v>13</v>
      </c>
      <c r="D8268" s="33" t="s">
        <v>30</v>
      </c>
      <c r="E8268" s="33" t="s">
        <v>16024</v>
      </c>
      <c r="F8268" s="94">
        <v>41334</v>
      </c>
      <c r="G8268" s="33" t="s">
        <v>16025</v>
      </c>
      <c r="H8268" s="33" t="s">
        <v>798</v>
      </c>
      <c r="I8268" s="33" t="s">
        <v>66</v>
      </c>
      <c r="J8268" s="62" t="s">
        <v>16026</v>
      </c>
      <c r="K8268" s="33" t="s">
        <v>798</v>
      </c>
      <c r="L8268" s="33" t="s">
        <v>799</v>
      </c>
      <c r="M8268" s="1" t="s">
        <v>46451</v>
      </c>
      <c r="N8268" s="33" t="s">
        <v>20</v>
      </c>
      <c r="O8268" s="33" t="s">
        <v>16027</v>
      </c>
      <c r="P8268" s="33" t="s">
        <v>947</v>
      </c>
      <c r="Q8268" s="33" t="s">
        <v>29986</v>
      </c>
      <c r="R8268" s="39" t="s">
        <v>16028</v>
      </c>
      <c r="S8268" s="33" t="s">
        <v>93</v>
      </c>
      <c r="T8268" s="33" t="s">
        <v>21</v>
      </c>
      <c r="U8268" s="33" t="s">
        <v>26689</v>
      </c>
      <c r="AA8268" s="33" t="s">
        <v>42844</v>
      </c>
      <c r="AB8268" s="33">
        <v>162</v>
      </c>
      <c r="AC8268" s="103">
        <v>12429</v>
      </c>
    </row>
    <row r="8269" spans="1:64" ht="13" customHeight="1" x14ac:dyDescent="0.2">
      <c r="A8269" s="33" t="s">
        <v>16018</v>
      </c>
      <c r="B8269" s="33">
        <v>70</v>
      </c>
      <c r="C8269" s="33" t="s">
        <v>13</v>
      </c>
      <c r="D8269" s="33" t="s">
        <v>30</v>
      </c>
      <c r="E8269" s="33" t="s">
        <v>16019</v>
      </c>
      <c r="F8269" s="94">
        <v>41334</v>
      </c>
      <c r="G8269" s="33" t="s">
        <v>22260</v>
      </c>
      <c r="H8269" s="33" t="s">
        <v>1224</v>
      </c>
      <c r="I8269" s="33" t="s">
        <v>66</v>
      </c>
      <c r="J8269" s="62" t="s">
        <v>16020</v>
      </c>
      <c r="K8269" s="33" t="s">
        <v>1225</v>
      </c>
      <c r="L8269" s="33" t="s">
        <v>1226</v>
      </c>
      <c r="M8269" s="1" t="s">
        <v>46070</v>
      </c>
      <c r="N8269" s="33" t="s">
        <v>20</v>
      </c>
      <c r="O8269" s="33" t="s">
        <v>16021</v>
      </c>
      <c r="P8269" s="33" t="s">
        <v>504</v>
      </c>
      <c r="Q8269" s="33" t="s">
        <v>29986</v>
      </c>
      <c r="R8269" s="39" t="s">
        <v>16022</v>
      </c>
      <c r="S8269" s="33" t="s">
        <v>93</v>
      </c>
      <c r="T8269" s="33" t="s">
        <v>21</v>
      </c>
      <c r="U8269" s="33" t="s">
        <v>26689</v>
      </c>
      <c r="AA8269" s="33" t="s">
        <v>42842</v>
      </c>
      <c r="AB8269" s="33">
        <v>163</v>
      </c>
      <c r="AC8269" s="103">
        <v>12431</v>
      </c>
    </row>
    <row r="8270" spans="1:64" ht="13" customHeight="1" x14ac:dyDescent="0.2">
      <c r="A8270" s="33" t="s">
        <v>16013</v>
      </c>
      <c r="B8270" s="33">
        <v>35</v>
      </c>
      <c r="C8270" s="33" t="s">
        <v>13</v>
      </c>
      <c r="D8270" s="33" t="s">
        <v>78</v>
      </c>
      <c r="F8270" s="94">
        <v>41334</v>
      </c>
      <c r="G8270" s="33" t="s">
        <v>16014</v>
      </c>
      <c r="H8270" s="33" t="s">
        <v>1024</v>
      </c>
      <c r="I8270" s="33" t="s">
        <v>366</v>
      </c>
      <c r="J8270" s="62" t="s">
        <v>16015</v>
      </c>
      <c r="K8270" s="33" t="s">
        <v>1025</v>
      </c>
      <c r="L8270" s="33" t="s">
        <v>1026</v>
      </c>
      <c r="M8270" s="1" t="s">
        <v>46313</v>
      </c>
      <c r="N8270" s="33" t="s">
        <v>20</v>
      </c>
      <c r="O8270" s="33" t="s">
        <v>16016</v>
      </c>
      <c r="P8270" s="33" t="s">
        <v>947</v>
      </c>
      <c r="Q8270" s="33" t="s">
        <v>29986</v>
      </c>
      <c r="R8270" s="39" t="s">
        <v>16017</v>
      </c>
      <c r="S8270" s="33" t="s">
        <v>93</v>
      </c>
      <c r="T8270" s="33" t="s">
        <v>350</v>
      </c>
      <c r="U8270" s="33" t="s">
        <v>42859</v>
      </c>
      <c r="AA8270" s="33" t="s">
        <v>42844</v>
      </c>
      <c r="AB8270" s="33">
        <v>164</v>
      </c>
      <c r="AC8270" s="103">
        <v>12430</v>
      </c>
    </row>
    <row r="8271" spans="1:64" ht="13" customHeight="1" x14ac:dyDescent="0.2">
      <c r="A8271" s="1" t="s">
        <v>16029</v>
      </c>
      <c r="B8271" s="33">
        <v>37</v>
      </c>
      <c r="C8271" s="33" t="s">
        <v>13</v>
      </c>
      <c r="D8271" s="1" t="s">
        <v>23</v>
      </c>
      <c r="F8271" s="94">
        <v>41333</v>
      </c>
      <c r="G8271" s="33" t="s">
        <v>16030</v>
      </c>
      <c r="H8271" s="33" t="s">
        <v>11754</v>
      </c>
      <c r="I8271" s="33" t="s">
        <v>38</v>
      </c>
      <c r="J8271" s="62" t="s">
        <v>11755</v>
      </c>
      <c r="K8271" s="33" t="s">
        <v>2457</v>
      </c>
      <c r="L8271" s="33" t="s">
        <v>12274</v>
      </c>
      <c r="M8271" s="1" t="s">
        <v>47213</v>
      </c>
      <c r="N8271" s="33" t="s">
        <v>20</v>
      </c>
      <c r="O8271" s="33" t="s">
        <v>16031</v>
      </c>
      <c r="P8271" s="33" t="s">
        <v>504</v>
      </c>
      <c r="Q8271" s="33" t="s">
        <v>29986</v>
      </c>
      <c r="R8271" s="39" t="s">
        <v>16032</v>
      </c>
      <c r="S8271" s="33" t="s">
        <v>93</v>
      </c>
      <c r="T8271" s="33" t="s">
        <v>45897</v>
      </c>
      <c r="U8271" s="33" t="s">
        <v>49804</v>
      </c>
      <c r="AA8271" s="33" t="s">
        <v>42843</v>
      </c>
      <c r="AB8271" s="33">
        <v>161</v>
      </c>
      <c r="AC8271" s="103">
        <v>12426</v>
      </c>
    </row>
    <row r="8272" spans="1:64" ht="13" customHeight="1" x14ac:dyDescent="0.2">
      <c r="A8272" s="60" t="s">
        <v>42669</v>
      </c>
      <c r="B8272" s="87">
        <v>46</v>
      </c>
      <c r="C8272" s="10" t="s">
        <v>13</v>
      </c>
      <c r="D8272" s="10" t="s">
        <v>78</v>
      </c>
      <c r="E8272" s="10"/>
      <c r="F8272" s="94">
        <v>41333</v>
      </c>
      <c r="G8272" s="10" t="s">
        <v>42670</v>
      </c>
      <c r="H8272" s="10" t="s">
        <v>671</v>
      </c>
      <c r="I8272" s="10" t="s">
        <v>66</v>
      </c>
      <c r="J8272" s="62">
        <v>77096</v>
      </c>
      <c r="K8272" s="10" t="s">
        <v>512</v>
      </c>
      <c r="L8272" s="10" t="s">
        <v>672</v>
      </c>
      <c r="M8272" s="1" t="s">
        <v>45992</v>
      </c>
      <c r="N8272" s="10" t="s">
        <v>20</v>
      </c>
      <c r="O8272" s="10" t="s">
        <v>42671</v>
      </c>
      <c r="P8272" s="10" t="s">
        <v>947</v>
      </c>
      <c r="Q8272" s="10" t="s">
        <v>29986</v>
      </c>
      <c r="R8272" s="59" t="s">
        <v>42672</v>
      </c>
      <c r="S8272" s="10" t="s">
        <v>93</v>
      </c>
      <c r="T8272" s="10" t="s">
        <v>28</v>
      </c>
      <c r="U8272" s="10" t="s">
        <v>29764</v>
      </c>
      <c r="V8272" s="10"/>
      <c r="W8272" s="10"/>
      <c r="X8272" s="10"/>
      <c r="Y8272" s="77"/>
      <c r="Z8272" s="51"/>
      <c r="AA8272" s="51" t="s">
        <v>42842</v>
      </c>
      <c r="AB8272" s="33">
        <v>160</v>
      </c>
      <c r="AC8272" s="104">
        <v>12424</v>
      </c>
      <c r="AG8272" s="51"/>
      <c r="AK8272" s="51"/>
      <c r="AL8272" s="51"/>
      <c r="AM8272" s="51"/>
      <c r="AN8272" s="51"/>
      <c r="AO8272" s="51"/>
      <c r="AP8272" s="51"/>
      <c r="AQ8272" s="51"/>
      <c r="AR8272" s="51"/>
      <c r="AS8272" s="51"/>
      <c r="AT8272" s="51"/>
      <c r="AU8272" s="51"/>
      <c r="AV8272" s="51"/>
      <c r="AW8272" s="51"/>
      <c r="AX8272" s="51"/>
      <c r="AY8272" s="51"/>
      <c r="AZ8272" s="51"/>
      <c r="BA8272" s="51"/>
      <c r="BB8272" s="51"/>
      <c r="BC8272" s="51"/>
      <c r="BD8272" s="51"/>
      <c r="BE8272" s="51"/>
      <c r="BF8272" s="51"/>
      <c r="BG8272" s="51"/>
      <c r="BH8272" s="51"/>
      <c r="BI8272" s="51"/>
      <c r="BJ8272" s="51"/>
      <c r="BK8272" s="51"/>
      <c r="BL8272" s="51"/>
    </row>
    <row r="8273" spans="1:29" ht="13" customHeight="1" x14ac:dyDescent="0.2">
      <c r="A8273" s="1" t="s">
        <v>16038</v>
      </c>
      <c r="B8273" s="33">
        <v>24</v>
      </c>
      <c r="C8273" s="33" t="s">
        <v>13</v>
      </c>
      <c r="D8273" s="1" t="s">
        <v>23</v>
      </c>
      <c r="F8273" s="94">
        <v>41331</v>
      </c>
      <c r="G8273" s="33" t="s">
        <v>16039</v>
      </c>
      <c r="H8273" s="33" t="s">
        <v>44</v>
      </c>
      <c r="I8273" s="33" t="s">
        <v>25</v>
      </c>
      <c r="J8273" s="62" t="s">
        <v>16040</v>
      </c>
      <c r="K8273" s="33" t="s">
        <v>2391</v>
      </c>
      <c r="L8273" s="33" t="s">
        <v>16041</v>
      </c>
      <c r="M8273" s="1" t="s">
        <v>48929</v>
      </c>
      <c r="N8273" s="33" t="s">
        <v>20</v>
      </c>
      <c r="O8273" s="33" t="s">
        <v>16042</v>
      </c>
      <c r="P8273" s="33" t="s">
        <v>947</v>
      </c>
      <c r="Q8273" s="33" t="s">
        <v>29986</v>
      </c>
      <c r="R8273" s="39" t="s">
        <v>16043</v>
      </c>
      <c r="S8273" s="33" t="s">
        <v>93</v>
      </c>
      <c r="T8273" s="33" t="s">
        <v>21</v>
      </c>
      <c r="U8273" s="33" t="s">
        <v>26689</v>
      </c>
      <c r="AA8273" s="33" t="s">
        <v>42844</v>
      </c>
      <c r="AB8273" s="33">
        <v>156</v>
      </c>
      <c r="AC8273" s="103">
        <v>12421</v>
      </c>
    </row>
    <row r="8274" spans="1:29" ht="13" customHeight="1" x14ac:dyDescent="0.2">
      <c r="A8274" s="33" t="s">
        <v>16033</v>
      </c>
      <c r="B8274" s="33">
        <v>21</v>
      </c>
      <c r="C8274" s="33" t="s">
        <v>13</v>
      </c>
      <c r="D8274" s="33" t="s">
        <v>127</v>
      </c>
      <c r="E8274" s="33" t="s">
        <v>16034</v>
      </c>
      <c r="F8274" s="94">
        <v>41331</v>
      </c>
      <c r="G8274" s="33" t="s">
        <v>22262</v>
      </c>
      <c r="H8274" s="33" t="s">
        <v>1129</v>
      </c>
      <c r="I8274" s="33" t="s">
        <v>281</v>
      </c>
      <c r="J8274" s="62" t="s">
        <v>16035</v>
      </c>
      <c r="K8274" s="33" t="s">
        <v>1130</v>
      </c>
      <c r="L8274" s="33" t="s">
        <v>1131</v>
      </c>
      <c r="M8274" s="1" t="s">
        <v>46009</v>
      </c>
      <c r="N8274" s="33" t="s">
        <v>20</v>
      </c>
      <c r="O8274" s="33" t="s">
        <v>16036</v>
      </c>
      <c r="P8274" s="33" t="s">
        <v>22</v>
      </c>
      <c r="Q8274" s="33" t="s">
        <v>29986</v>
      </c>
      <c r="R8274" s="39" t="s">
        <v>16037</v>
      </c>
      <c r="S8274" s="33" t="s">
        <v>509</v>
      </c>
      <c r="T8274" s="33" t="s">
        <v>28</v>
      </c>
      <c r="U8274" s="33" t="s">
        <v>26487</v>
      </c>
      <c r="AA8274" s="33" t="s">
        <v>42842</v>
      </c>
      <c r="AB8274" s="33">
        <v>157</v>
      </c>
      <c r="AC8274" s="103">
        <v>12423</v>
      </c>
    </row>
    <row r="8275" spans="1:29" ht="13" customHeight="1" x14ac:dyDescent="0.2">
      <c r="A8275" s="33" t="s">
        <v>16044</v>
      </c>
      <c r="B8275" s="91">
        <v>35</v>
      </c>
      <c r="C8275" s="33" t="s">
        <v>13</v>
      </c>
      <c r="D8275" s="33" t="s">
        <v>30</v>
      </c>
      <c r="E8275" s="33" t="s">
        <v>16045</v>
      </c>
      <c r="F8275" s="94">
        <v>41331</v>
      </c>
      <c r="G8275" s="33" t="s">
        <v>22261</v>
      </c>
      <c r="H8275" s="33" t="s">
        <v>1266</v>
      </c>
      <c r="I8275" s="33" t="s">
        <v>38</v>
      </c>
      <c r="J8275" s="62" t="s">
        <v>16046</v>
      </c>
      <c r="K8275" s="33" t="s">
        <v>1266</v>
      </c>
      <c r="L8275" s="33" t="s">
        <v>16047</v>
      </c>
      <c r="M8275" s="1" t="s">
        <v>48846</v>
      </c>
      <c r="N8275" s="33" t="s">
        <v>20</v>
      </c>
      <c r="O8275" s="33" t="s">
        <v>16048</v>
      </c>
      <c r="P8275" s="33" t="s">
        <v>504</v>
      </c>
      <c r="Q8275" s="33" t="s">
        <v>29986</v>
      </c>
      <c r="R8275" s="39" t="s">
        <v>16049</v>
      </c>
      <c r="S8275" s="33" t="s">
        <v>93</v>
      </c>
      <c r="T8275" s="33" t="s">
        <v>28</v>
      </c>
      <c r="U8275" s="33" t="s">
        <v>26487</v>
      </c>
      <c r="AA8275" s="33" t="s">
        <v>42844</v>
      </c>
      <c r="AB8275" s="33">
        <v>158</v>
      </c>
      <c r="AC8275" s="103">
        <v>12422</v>
      </c>
    </row>
    <row r="8276" spans="1:29" ht="13" customHeight="1" x14ac:dyDescent="0.2">
      <c r="A8276" s="33" t="s">
        <v>16061</v>
      </c>
      <c r="B8276" s="33">
        <v>33</v>
      </c>
      <c r="C8276" s="33" t="s">
        <v>13</v>
      </c>
      <c r="D8276" s="33" t="s">
        <v>30</v>
      </c>
      <c r="E8276" s="33" t="s">
        <v>16062</v>
      </c>
      <c r="F8276" s="94">
        <v>41330</v>
      </c>
      <c r="G8276" s="33" t="s">
        <v>6853</v>
      </c>
      <c r="H8276" s="33" t="s">
        <v>16063</v>
      </c>
      <c r="I8276" s="33" t="s">
        <v>220</v>
      </c>
      <c r="J8276" s="62" t="s">
        <v>16064</v>
      </c>
      <c r="K8276" s="33" t="s">
        <v>4588</v>
      </c>
      <c r="L8276" s="33" t="s">
        <v>16065</v>
      </c>
      <c r="M8276" s="1" t="s">
        <v>48848</v>
      </c>
      <c r="N8276" s="33" t="s">
        <v>20</v>
      </c>
      <c r="O8276" s="33" t="s">
        <v>16066</v>
      </c>
      <c r="P8276" s="33" t="s">
        <v>504</v>
      </c>
      <c r="Q8276" s="33" t="s">
        <v>29986</v>
      </c>
      <c r="R8276" s="39" t="s">
        <v>4816</v>
      </c>
      <c r="S8276" s="33" t="s">
        <v>93</v>
      </c>
      <c r="T8276" s="33" t="s">
        <v>21</v>
      </c>
      <c r="U8276" s="33" t="s">
        <v>26689</v>
      </c>
      <c r="AA8276" s="33" t="s">
        <v>42844</v>
      </c>
      <c r="AB8276" s="33">
        <v>153</v>
      </c>
      <c r="AC8276" s="103">
        <v>12416</v>
      </c>
    </row>
    <row r="8277" spans="1:29" ht="13" customHeight="1" x14ac:dyDescent="0.2">
      <c r="A8277" s="33" t="s">
        <v>16054</v>
      </c>
      <c r="B8277" s="33">
        <v>78</v>
      </c>
      <c r="C8277" s="33" t="s">
        <v>13</v>
      </c>
      <c r="D8277" s="33" t="s">
        <v>30</v>
      </c>
      <c r="E8277" s="33" t="s">
        <v>16055</v>
      </c>
      <c r="F8277" s="94">
        <v>41330</v>
      </c>
      <c r="G8277" s="33" t="s">
        <v>16056</v>
      </c>
      <c r="H8277" s="33" t="s">
        <v>16057</v>
      </c>
      <c r="I8277" s="33" t="s">
        <v>105</v>
      </c>
      <c r="J8277" s="62" t="s">
        <v>4282</v>
      </c>
      <c r="K8277" s="33" t="s">
        <v>389</v>
      </c>
      <c r="L8277" s="33" t="s">
        <v>16058</v>
      </c>
      <c r="M8277" s="1" t="s">
        <v>48847</v>
      </c>
      <c r="N8277" s="33" t="s">
        <v>20</v>
      </c>
      <c r="O8277" s="33" t="s">
        <v>16059</v>
      </c>
      <c r="P8277" s="33" t="s">
        <v>504</v>
      </c>
      <c r="Q8277" s="33" t="s">
        <v>29986</v>
      </c>
      <c r="R8277" s="39" t="s">
        <v>16060</v>
      </c>
      <c r="S8277" s="33" t="s">
        <v>93</v>
      </c>
      <c r="T8277" s="33" t="s">
        <v>21</v>
      </c>
      <c r="U8277" s="33" t="s">
        <v>26689</v>
      </c>
      <c r="AA8277" s="33" t="s">
        <v>42843</v>
      </c>
      <c r="AB8277" s="33">
        <v>154</v>
      </c>
      <c r="AC8277" s="103">
        <v>12417</v>
      </c>
    </row>
    <row r="8278" spans="1:29" ht="13" customHeight="1" x14ac:dyDescent="0.2">
      <c r="A8278" s="33" t="s">
        <v>16050</v>
      </c>
      <c r="B8278" s="91">
        <v>39</v>
      </c>
      <c r="C8278" s="33" t="s">
        <v>13</v>
      </c>
      <c r="D8278" s="33" t="s">
        <v>41</v>
      </c>
      <c r="F8278" s="94">
        <v>41330</v>
      </c>
      <c r="G8278" s="33" t="s">
        <v>16051</v>
      </c>
      <c r="H8278" s="33" t="s">
        <v>725</v>
      </c>
      <c r="I8278" s="33" t="s">
        <v>38</v>
      </c>
      <c r="J8278" s="62" t="s">
        <v>11187</v>
      </c>
      <c r="K8278" s="33" t="s">
        <v>725</v>
      </c>
      <c r="L8278" s="33" t="s">
        <v>5447</v>
      </c>
      <c r="M8278" s="1" t="s">
        <v>47072</v>
      </c>
      <c r="N8278" s="33" t="s">
        <v>20</v>
      </c>
      <c r="O8278" s="33" t="s">
        <v>16052</v>
      </c>
      <c r="P8278" s="33" t="s">
        <v>22</v>
      </c>
      <c r="Q8278" s="33" t="s">
        <v>29986</v>
      </c>
      <c r="R8278" s="39" t="s">
        <v>16053</v>
      </c>
      <c r="S8278" s="33" t="s">
        <v>93</v>
      </c>
      <c r="T8278" s="33" t="s">
        <v>350</v>
      </c>
      <c r="U8278" s="33" t="s">
        <v>26775</v>
      </c>
      <c r="AA8278" s="33" t="s">
        <v>42844</v>
      </c>
      <c r="AB8278" s="33">
        <v>155</v>
      </c>
      <c r="AC8278" s="103">
        <v>12418</v>
      </c>
    </row>
    <row r="8279" spans="1:29" ht="13" customHeight="1" x14ac:dyDescent="0.2">
      <c r="A8279" s="33" t="s">
        <v>16072</v>
      </c>
      <c r="B8279" s="91">
        <v>52</v>
      </c>
      <c r="C8279" s="33" t="s">
        <v>13</v>
      </c>
      <c r="D8279" s="33" t="s">
        <v>30</v>
      </c>
      <c r="E8279" s="33" t="s">
        <v>16073</v>
      </c>
      <c r="F8279" s="94">
        <v>41329</v>
      </c>
      <c r="G8279" s="33" t="s">
        <v>16074</v>
      </c>
      <c r="H8279" s="33" t="s">
        <v>16075</v>
      </c>
      <c r="I8279" s="33" t="s">
        <v>34</v>
      </c>
      <c r="J8279" s="62" t="s">
        <v>16076</v>
      </c>
      <c r="K8279" s="33" t="s">
        <v>6243</v>
      </c>
      <c r="L8279" s="33" t="s">
        <v>16077</v>
      </c>
      <c r="M8279" s="1" t="s">
        <v>48849</v>
      </c>
      <c r="N8279" s="33" t="s">
        <v>20</v>
      </c>
      <c r="O8279" s="33" t="s">
        <v>16078</v>
      </c>
      <c r="P8279" s="33" t="s">
        <v>37679</v>
      </c>
      <c r="Q8279" s="33" t="s">
        <v>29986</v>
      </c>
      <c r="R8279" s="39" t="s">
        <v>16079</v>
      </c>
      <c r="S8279" s="33" t="s">
        <v>509</v>
      </c>
      <c r="T8279" s="33" t="s">
        <v>21</v>
      </c>
      <c r="U8279" s="33" t="s">
        <v>26689</v>
      </c>
      <c r="AA8279" s="33" t="s">
        <v>42844</v>
      </c>
      <c r="AB8279" s="33">
        <v>151</v>
      </c>
      <c r="AC8279" s="103">
        <v>12413</v>
      </c>
    </row>
    <row r="8280" spans="1:29" ht="13" customHeight="1" x14ac:dyDescent="0.2">
      <c r="A8280" s="33" t="s">
        <v>16067</v>
      </c>
      <c r="B8280" s="33">
        <v>25</v>
      </c>
      <c r="C8280" s="33" t="s">
        <v>13</v>
      </c>
      <c r="D8280" s="33" t="s">
        <v>41</v>
      </c>
      <c r="F8280" s="94">
        <v>41329</v>
      </c>
      <c r="G8280" s="33" t="s">
        <v>16068</v>
      </c>
      <c r="H8280" s="33" t="s">
        <v>91</v>
      </c>
      <c r="I8280" s="33" t="s">
        <v>38</v>
      </c>
      <c r="J8280" s="62" t="s">
        <v>16069</v>
      </c>
      <c r="K8280" s="33" t="s">
        <v>91</v>
      </c>
      <c r="L8280" s="33" t="s">
        <v>92</v>
      </c>
      <c r="M8280" s="1" t="s">
        <v>45984</v>
      </c>
      <c r="N8280" s="33" t="s">
        <v>20</v>
      </c>
      <c r="O8280" s="33" t="s">
        <v>16070</v>
      </c>
      <c r="P8280" s="33" t="s">
        <v>947</v>
      </c>
      <c r="Q8280" s="33" t="s">
        <v>29986</v>
      </c>
      <c r="R8280" s="39" t="s">
        <v>16071</v>
      </c>
      <c r="S8280" s="33" t="s">
        <v>509</v>
      </c>
      <c r="T8280" s="33" t="s">
        <v>45897</v>
      </c>
      <c r="U8280" s="33" t="s">
        <v>49804</v>
      </c>
      <c r="AA8280" s="33" t="s">
        <v>42842</v>
      </c>
      <c r="AB8280" s="33">
        <v>152</v>
      </c>
      <c r="AC8280" s="103">
        <v>12412</v>
      </c>
    </row>
    <row r="8281" spans="1:29" ht="13" customHeight="1" x14ac:dyDescent="0.2">
      <c r="A8281" s="33" t="s">
        <v>16092</v>
      </c>
      <c r="B8281" s="33">
        <v>33</v>
      </c>
      <c r="C8281" s="33" t="s">
        <v>13</v>
      </c>
      <c r="D8281" s="33" t="s">
        <v>30</v>
      </c>
      <c r="E8281" s="33" t="s">
        <v>16093</v>
      </c>
      <c r="F8281" s="94">
        <v>41328</v>
      </c>
      <c r="G8281" s="33" t="s">
        <v>22263</v>
      </c>
      <c r="H8281" s="33" t="s">
        <v>1641</v>
      </c>
      <c r="I8281" s="33" t="s">
        <v>38</v>
      </c>
      <c r="J8281" s="62" t="s">
        <v>16094</v>
      </c>
      <c r="K8281" s="33" t="s">
        <v>1643</v>
      </c>
      <c r="L8281" s="33" t="s">
        <v>42923</v>
      </c>
      <c r="M8281" s="1" t="s">
        <v>48851</v>
      </c>
      <c r="N8281" s="33" t="s">
        <v>20</v>
      </c>
      <c r="O8281" s="33" t="s">
        <v>16095</v>
      </c>
      <c r="P8281" s="33" t="s">
        <v>45771</v>
      </c>
      <c r="Q8281" s="33" t="s">
        <v>29986</v>
      </c>
      <c r="R8281" s="39" t="s">
        <v>16096</v>
      </c>
      <c r="S8281" s="33" t="s">
        <v>93</v>
      </c>
      <c r="T8281" s="33" t="s">
        <v>21</v>
      </c>
      <c r="U8281" s="33" t="s">
        <v>26689</v>
      </c>
      <c r="AA8281" s="33" t="s">
        <v>42843</v>
      </c>
      <c r="AB8281" s="33">
        <v>149</v>
      </c>
      <c r="AC8281" s="103">
        <v>12406</v>
      </c>
    </row>
    <row r="8282" spans="1:29" ht="13" customHeight="1" x14ac:dyDescent="0.2">
      <c r="A8282" s="33" t="s">
        <v>16087</v>
      </c>
      <c r="B8282" s="91">
        <v>34</v>
      </c>
      <c r="C8282" s="33" t="s">
        <v>13</v>
      </c>
      <c r="D8282" s="33" t="s">
        <v>30</v>
      </c>
      <c r="F8282" s="94">
        <v>41328</v>
      </c>
      <c r="G8282" s="33" t="s">
        <v>16088</v>
      </c>
      <c r="H8282" s="33" t="s">
        <v>12461</v>
      </c>
      <c r="I8282" s="33" t="s">
        <v>249</v>
      </c>
      <c r="J8282" s="62" t="s">
        <v>16089</v>
      </c>
      <c r="K8282" s="33" t="s">
        <v>5718</v>
      </c>
      <c r="L8282" s="33" t="s">
        <v>6803</v>
      </c>
      <c r="M8282" s="1" t="s">
        <v>46259</v>
      </c>
      <c r="N8282" s="33" t="s">
        <v>20</v>
      </c>
      <c r="O8282" s="33" t="s">
        <v>16090</v>
      </c>
      <c r="P8282" s="33" t="s">
        <v>504</v>
      </c>
      <c r="Q8282" s="33" t="s">
        <v>29986</v>
      </c>
      <c r="R8282" s="39" t="s">
        <v>16091</v>
      </c>
      <c r="S8282" s="33" t="s">
        <v>509</v>
      </c>
      <c r="T8282" s="33" t="s">
        <v>21</v>
      </c>
      <c r="U8282" s="33" t="s">
        <v>26689</v>
      </c>
      <c r="AA8282" s="33" t="s">
        <v>42844</v>
      </c>
      <c r="AB8282" s="33">
        <v>148</v>
      </c>
      <c r="AC8282" s="103">
        <v>12408</v>
      </c>
    </row>
    <row r="8283" spans="1:29" ht="13" customHeight="1" x14ac:dyDescent="0.2">
      <c r="A8283" s="1" t="s">
        <v>16080</v>
      </c>
      <c r="B8283" s="33">
        <v>51</v>
      </c>
      <c r="C8283" s="33" t="s">
        <v>13</v>
      </c>
      <c r="D8283" s="1" t="s">
        <v>23</v>
      </c>
      <c r="F8283" s="94">
        <v>41328</v>
      </c>
      <c r="G8283" s="33" t="s">
        <v>16081</v>
      </c>
      <c r="H8283" s="33" t="s">
        <v>16082</v>
      </c>
      <c r="I8283" s="33" t="s">
        <v>74</v>
      </c>
      <c r="J8283" s="62" t="s">
        <v>16083</v>
      </c>
      <c r="K8283" s="33" t="s">
        <v>35</v>
      </c>
      <c r="L8283" s="33" t="s">
        <v>16084</v>
      </c>
      <c r="M8283" s="1" t="s">
        <v>48850</v>
      </c>
      <c r="N8283" s="33" t="s">
        <v>20</v>
      </c>
      <c r="O8283" s="33" t="s">
        <v>16085</v>
      </c>
      <c r="P8283" s="33" t="s">
        <v>947</v>
      </c>
      <c r="Q8283" s="33" t="s">
        <v>29986</v>
      </c>
      <c r="R8283" s="39" t="s">
        <v>16086</v>
      </c>
      <c r="S8283" s="33" t="s">
        <v>22</v>
      </c>
      <c r="T8283" s="33" t="s">
        <v>21</v>
      </c>
      <c r="U8283" s="33" t="s">
        <v>26682</v>
      </c>
      <c r="AA8283" s="33" t="s">
        <v>42844</v>
      </c>
      <c r="AB8283" s="33">
        <v>150</v>
      </c>
      <c r="AC8283" s="103">
        <v>12407</v>
      </c>
    </row>
    <row r="8284" spans="1:29" ht="13" customHeight="1" x14ac:dyDescent="0.2">
      <c r="A8284" s="33" t="s">
        <v>16097</v>
      </c>
      <c r="B8284" s="91">
        <v>25</v>
      </c>
      <c r="C8284" s="33" t="s">
        <v>13</v>
      </c>
      <c r="D8284" s="33" t="s">
        <v>41</v>
      </c>
      <c r="E8284" s="33" t="s">
        <v>16098</v>
      </c>
      <c r="F8284" s="94">
        <v>41327</v>
      </c>
      <c r="G8284" s="33" t="s">
        <v>22264</v>
      </c>
      <c r="H8284" s="33" t="s">
        <v>529</v>
      </c>
      <c r="I8284" s="33" t="s">
        <v>66</v>
      </c>
      <c r="J8284" s="62" t="s">
        <v>1694</v>
      </c>
      <c r="K8284" s="33" t="s">
        <v>530</v>
      </c>
      <c r="L8284" s="33" t="s">
        <v>531</v>
      </c>
      <c r="M8284" s="1" t="s">
        <v>46041</v>
      </c>
      <c r="N8284" s="33" t="s">
        <v>20</v>
      </c>
      <c r="O8284" s="33" t="s">
        <v>16099</v>
      </c>
      <c r="P8284" s="33" t="s">
        <v>504</v>
      </c>
      <c r="Q8284" s="33" t="s">
        <v>29986</v>
      </c>
      <c r="R8284" s="39" t="s">
        <v>16100</v>
      </c>
      <c r="S8284" s="33" t="s">
        <v>93</v>
      </c>
      <c r="T8284" s="33" t="s">
        <v>21</v>
      </c>
      <c r="U8284" s="33" t="s">
        <v>26689</v>
      </c>
      <c r="AA8284" s="33" t="s">
        <v>42844</v>
      </c>
      <c r="AB8284" s="33">
        <v>146</v>
      </c>
      <c r="AC8284" s="103">
        <v>12402</v>
      </c>
    </row>
    <row r="8285" spans="1:29" ht="13" customHeight="1" x14ac:dyDescent="0.2">
      <c r="A8285" s="33" t="s">
        <v>16101</v>
      </c>
      <c r="B8285" s="33">
        <v>29</v>
      </c>
      <c r="C8285" s="33" t="s">
        <v>13</v>
      </c>
      <c r="D8285" s="33" t="s">
        <v>30</v>
      </c>
      <c r="E8285" s="33" t="s">
        <v>16102</v>
      </c>
      <c r="F8285" s="94">
        <v>41327</v>
      </c>
      <c r="G8285" s="33" t="s">
        <v>16103</v>
      </c>
      <c r="H8285" s="33" t="s">
        <v>3833</v>
      </c>
      <c r="I8285" s="33" t="s">
        <v>399</v>
      </c>
      <c r="J8285" s="62" t="s">
        <v>16104</v>
      </c>
      <c r="K8285" s="33" t="s">
        <v>4535</v>
      </c>
      <c r="L8285" s="33" t="s">
        <v>3836</v>
      </c>
      <c r="M8285" s="1" t="s">
        <v>46343</v>
      </c>
      <c r="N8285" s="33" t="s">
        <v>20</v>
      </c>
      <c r="O8285" s="33" t="s">
        <v>16105</v>
      </c>
      <c r="P8285" s="33" t="s">
        <v>504</v>
      </c>
      <c r="Q8285" s="33" t="s">
        <v>29986</v>
      </c>
      <c r="R8285" s="39" t="s">
        <v>16106</v>
      </c>
      <c r="S8285" s="33" t="s">
        <v>22</v>
      </c>
      <c r="T8285" s="33" t="s">
        <v>21</v>
      </c>
      <c r="U8285" s="33" t="s">
        <v>26689</v>
      </c>
      <c r="AA8285" s="33" t="s">
        <v>42842</v>
      </c>
      <c r="AB8285" s="33">
        <v>147</v>
      </c>
      <c r="AC8285" s="103">
        <v>12401</v>
      </c>
    </row>
    <row r="8286" spans="1:29" ht="13" customHeight="1" x14ac:dyDescent="0.2">
      <c r="A8286" s="33" t="s">
        <v>16107</v>
      </c>
      <c r="B8286" s="33">
        <v>19</v>
      </c>
      <c r="C8286" s="33" t="s">
        <v>13</v>
      </c>
      <c r="D8286" s="33" t="s">
        <v>78</v>
      </c>
      <c r="F8286" s="94">
        <v>41326</v>
      </c>
      <c r="G8286" s="33" t="s">
        <v>22265</v>
      </c>
      <c r="H8286" s="33" t="s">
        <v>448</v>
      </c>
      <c r="I8286" s="33" t="s">
        <v>38</v>
      </c>
      <c r="J8286" s="62" t="s">
        <v>16108</v>
      </c>
      <c r="K8286" s="33" t="s">
        <v>91</v>
      </c>
      <c r="L8286" s="33" t="s">
        <v>449</v>
      </c>
      <c r="M8286" s="1" t="s">
        <v>46172</v>
      </c>
      <c r="N8286" s="33" t="s">
        <v>20</v>
      </c>
      <c r="O8286" s="33" t="s">
        <v>16109</v>
      </c>
      <c r="P8286" s="33" t="s">
        <v>947</v>
      </c>
      <c r="Q8286" s="33" t="s">
        <v>29986</v>
      </c>
      <c r="R8286" s="39" t="s">
        <v>16110</v>
      </c>
      <c r="S8286" s="33" t="s">
        <v>93</v>
      </c>
      <c r="T8286" s="33" t="s">
        <v>21</v>
      </c>
      <c r="U8286" s="33" t="s">
        <v>26689</v>
      </c>
      <c r="AA8286" s="33" t="s">
        <v>42842</v>
      </c>
      <c r="AB8286" s="33">
        <v>142</v>
      </c>
      <c r="AC8286" s="103">
        <v>12399</v>
      </c>
    </row>
    <row r="8287" spans="1:29" ht="13" customHeight="1" x14ac:dyDescent="0.2">
      <c r="A8287" s="33" t="s">
        <v>16111</v>
      </c>
      <c r="B8287" s="33">
        <v>44</v>
      </c>
      <c r="C8287" s="33" t="s">
        <v>13</v>
      </c>
      <c r="D8287" s="33" t="s">
        <v>41</v>
      </c>
      <c r="F8287" s="94">
        <v>41326</v>
      </c>
      <c r="G8287" s="33" t="s">
        <v>16112</v>
      </c>
      <c r="H8287" s="33" t="s">
        <v>3738</v>
      </c>
      <c r="I8287" s="33" t="s">
        <v>373</v>
      </c>
      <c r="J8287" s="62" t="s">
        <v>16113</v>
      </c>
      <c r="K8287" s="33" t="s">
        <v>3740</v>
      </c>
      <c r="L8287" s="33" t="s">
        <v>16114</v>
      </c>
      <c r="M8287" s="1" t="s">
        <v>46578</v>
      </c>
      <c r="N8287" s="33" t="s">
        <v>4952</v>
      </c>
      <c r="O8287" s="33" t="s">
        <v>16115</v>
      </c>
      <c r="P8287" s="33" t="s">
        <v>504</v>
      </c>
      <c r="Q8287" s="33" t="s">
        <v>29986</v>
      </c>
      <c r="R8287" s="39" t="s">
        <v>16116</v>
      </c>
      <c r="S8287" s="33" t="s">
        <v>509</v>
      </c>
      <c r="T8287" s="33" t="s">
        <v>21</v>
      </c>
      <c r="U8287" s="33" t="s">
        <v>26505</v>
      </c>
      <c r="AA8287" s="33" t="s">
        <v>42842</v>
      </c>
      <c r="AB8287" s="33">
        <v>145</v>
      </c>
      <c r="AC8287" s="103">
        <v>12400</v>
      </c>
    </row>
    <row r="8288" spans="1:29" ht="13" customHeight="1" x14ac:dyDescent="0.2">
      <c r="A8288" s="33" t="s">
        <v>16118</v>
      </c>
      <c r="B8288" s="33">
        <v>72</v>
      </c>
      <c r="C8288" s="33" t="s">
        <v>13</v>
      </c>
      <c r="D8288" s="33" t="s">
        <v>30</v>
      </c>
      <c r="E8288" s="33" t="s">
        <v>16119</v>
      </c>
      <c r="F8288" s="94">
        <v>41326</v>
      </c>
      <c r="G8288" s="33" t="s">
        <v>22266</v>
      </c>
      <c r="H8288" s="33" t="s">
        <v>5663</v>
      </c>
      <c r="I8288" s="33" t="s">
        <v>373</v>
      </c>
      <c r="J8288" s="62" t="s">
        <v>16120</v>
      </c>
      <c r="K8288" s="33" t="s">
        <v>1495</v>
      </c>
      <c r="L8288" s="33" t="s">
        <v>16121</v>
      </c>
      <c r="M8288" s="1" t="s">
        <v>47315</v>
      </c>
      <c r="N8288" s="33" t="s">
        <v>20</v>
      </c>
      <c r="O8288" s="33" t="s">
        <v>16122</v>
      </c>
      <c r="P8288" s="33" t="s">
        <v>504</v>
      </c>
      <c r="Q8288" s="33" t="s">
        <v>29986</v>
      </c>
      <c r="R8288" s="39" t="s">
        <v>16123</v>
      </c>
      <c r="S8288" s="33" t="s">
        <v>509</v>
      </c>
      <c r="T8288" s="33" t="s">
        <v>21</v>
      </c>
      <c r="U8288" s="33" t="s">
        <v>26689</v>
      </c>
      <c r="AA8288" s="33" t="s">
        <v>42844</v>
      </c>
      <c r="AB8288" s="33">
        <v>144</v>
      </c>
      <c r="AC8288" s="104">
        <v>12398</v>
      </c>
    </row>
    <row r="8289" spans="1:64" ht="13" customHeight="1" x14ac:dyDescent="0.2">
      <c r="A8289" s="33" t="s">
        <v>16124</v>
      </c>
      <c r="B8289" s="91">
        <v>21</v>
      </c>
      <c r="C8289" s="33" t="s">
        <v>13</v>
      </c>
      <c r="D8289" s="33" t="s">
        <v>78</v>
      </c>
      <c r="E8289" s="33" t="s">
        <v>16125</v>
      </c>
      <c r="F8289" s="94">
        <v>41325</v>
      </c>
      <c r="G8289" s="33" t="s">
        <v>22267</v>
      </c>
      <c r="H8289" s="33" t="s">
        <v>1673</v>
      </c>
      <c r="I8289" s="33" t="s">
        <v>197</v>
      </c>
      <c r="J8289" s="62" t="s">
        <v>16126</v>
      </c>
      <c r="K8289" s="33" t="s">
        <v>1675</v>
      </c>
      <c r="L8289" s="33" t="s">
        <v>1676</v>
      </c>
      <c r="M8289" s="1" t="s">
        <v>46682</v>
      </c>
      <c r="N8289" s="33" t="s">
        <v>20</v>
      </c>
      <c r="O8289" s="33" t="s">
        <v>16127</v>
      </c>
      <c r="P8289" s="33" t="s">
        <v>504</v>
      </c>
      <c r="Q8289" s="33" t="s">
        <v>29986</v>
      </c>
      <c r="R8289" s="39" t="s">
        <v>16128</v>
      </c>
      <c r="S8289" s="33" t="s">
        <v>93</v>
      </c>
      <c r="T8289" s="33" t="s">
        <v>21</v>
      </c>
      <c r="U8289" s="33" t="s">
        <v>26689</v>
      </c>
      <c r="AA8289" s="33" t="s">
        <v>42842</v>
      </c>
      <c r="AB8289" s="33">
        <v>141</v>
      </c>
      <c r="AC8289" s="103">
        <v>12393</v>
      </c>
    </row>
    <row r="8290" spans="1:64" ht="13" customHeight="1" x14ac:dyDescent="0.2">
      <c r="A8290" s="33" t="s">
        <v>16129</v>
      </c>
      <c r="B8290" s="33">
        <v>23</v>
      </c>
      <c r="C8290" s="33" t="s">
        <v>13</v>
      </c>
      <c r="D8290" s="33" t="s">
        <v>78</v>
      </c>
      <c r="E8290" s="33" t="s">
        <v>16130</v>
      </c>
      <c r="F8290" s="94">
        <v>41324</v>
      </c>
      <c r="G8290" s="33" t="s">
        <v>16131</v>
      </c>
      <c r="H8290" s="33" t="s">
        <v>600</v>
      </c>
      <c r="I8290" s="33" t="s">
        <v>55</v>
      </c>
      <c r="J8290" s="62" t="s">
        <v>16132</v>
      </c>
      <c r="K8290" s="33" t="s">
        <v>601</v>
      </c>
      <c r="L8290" s="33" t="s">
        <v>602</v>
      </c>
      <c r="M8290" s="1" t="s">
        <v>49877</v>
      </c>
      <c r="N8290" s="33" t="s">
        <v>20</v>
      </c>
      <c r="O8290" s="33" t="s">
        <v>16133</v>
      </c>
      <c r="P8290" s="33" t="s">
        <v>947</v>
      </c>
      <c r="Q8290" s="33" t="s">
        <v>29986</v>
      </c>
      <c r="R8290" s="39" t="s">
        <v>16134</v>
      </c>
      <c r="S8290" s="33" t="s">
        <v>93</v>
      </c>
      <c r="T8290" s="33" t="s">
        <v>21</v>
      </c>
      <c r="U8290" s="33" t="s">
        <v>26689</v>
      </c>
      <c r="AA8290" s="33" t="s">
        <v>42842</v>
      </c>
      <c r="AB8290" s="33">
        <v>137</v>
      </c>
      <c r="AC8290" s="103">
        <v>12389</v>
      </c>
    </row>
    <row r="8291" spans="1:64" ht="13" customHeight="1" x14ac:dyDescent="0.2">
      <c r="A8291" s="33" t="s">
        <v>16135</v>
      </c>
      <c r="B8291" s="33">
        <v>32</v>
      </c>
      <c r="C8291" s="33" t="s">
        <v>13</v>
      </c>
      <c r="D8291" s="33" t="s">
        <v>41</v>
      </c>
      <c r="F8291" s="94">
        <v>41324</v>
      </c>
      <c r="G8291" s="33" t="s">
        <v>22268</v>
      </c>
      <c r="H8291" s="33" t="s">
        <v>604</v>
      </c>
      <c r="I8291" s="33" t="s">
        <v>249</v>
      </c>
      <c r="J8291" s="62" t="s">
        <v>16136</v>
      </c>
      <c r="K8291" s="33" t="s">
        <v>524</v>
      </c>
      <c r="L8291" s="33" t="s">
        <v>374</v>
      </c>
      <c r="M8291" s="1" t="s">
        <v>46586</v>
      </c>
      <c r="N8291" s="33" t="s">
        <v>20</v>
      </c>
      <c r="O8291" s="33" t="s">
        <v>16137</v>
      </c>
      <c r="P8291" s="33" t="s">
        <v>504</v>
      </c>
      <c r="Q8291" s="33" t="s">
        <v>29986</v>
      </c>
      <c r="R8291" s="39" t="s">
        <v>16138</v>
      </c>
      <c r="S8291" s="33" t="s">
        <v>93</v>
      </c>
      <c r="T8291" s="33" t="s">
        <v>21</v>
      </c>
      <c r="U8291" s="33" t="s">
        <v>26689</v>
      </c>
      <c r="AA8291" s="33" t="s">
        <v>42844</v>
      </c>
      <c r="AB8291" s="33">
        <v>138</v>
      </c>
      <c r="AC8291" s="103">
        <v>12390</v>
      </c>
    </row>
    <row r="8292" spans="1:64" ht="13" customHeight="1" x14ac:dyDescent="0.2">
      <c r="A8292" s="33" t="s">
        <v>16145</v>
      </c>
      <c r="B8292" s="33">
        <v>89</v>
      </c>
      <c r="C8292" s="33" t="s">
        <v>102</v>
      </c>
      <c r="D8292" s="33" t="s">
        <v>30</v>
      </c>
      <c r="F8292" s="94">
        <v>41324</v>
      </c>
      <c r="G8292" s="33" t="s">
        <v>16146</v>
      </c>
      <c r="H8292" s="33" t="s">
        <v>16147</v>
      </c>
      <c r="I8292" s="33" t="s">
        <v>373</v>
      </c>
      <c r="J8292" s="62" t="s">
        <v>16148</v>
      </c>
      <c r="K8292" s="33" t="s">
        <v>15521</v>
      </c>
      <c r="L8292" s="33" t="s">
        <v>16149</v>
      </c>
      <c r="M8292" s="1" t="s">
        <v>48852</v>
      </c>
      <c r="N8292" s="33" t="s">
        <v>20</v>
      </c>
      <c r="O8292" s="33" t="s">
        <v>16150</v>
      </c>
      <c r="P8292" s="33" t="s">
        <v>504</v>
      </c>
      <c r="Q8292" s="33" t="s">
        <v>29986</v>
      </c>
      <c r="R8292"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292" s="33" t="s">
        <v>93</v>
      </c>
      <c r="T8292" s="33" t="s">
        <v>45897</v>
      </c>
      <c r="U8292" s="33" t="s">
        <v>49804</v>
      </c>
      <c r="AA8292" s="33" t="s">
        <v>42844</v>
      </c>
      <c r="AB8292" s="33">
        <v>139</v>
      </c>
      <c r="AC8292" s="103">
        <v>12391</v>
      </c>
    </row>
    <row r="8293" spans="1:64" ht="13" customHeight="1" x14ac:dyDescent="0.2">
      <c r="A8293" s="33" t="s">
        <v>16139</v>
      </c>
      <c r="B8293" s="33">
        <v>25</v>
      </c>
      <c r="C8293" s="33" t="s">
        <v>13</v>
      </c>
      <c r="D8293" s="33" t="s">
        <v>30</v>
      </c>
      <c r="E8293" s="33" t="s">
        <v>16140</v>
      </c>
      <c r="F8293" s="94">
        <v>41324</v>
      </c>
      <c r="G8293" s="33" t="s">
        <v>16141</v>
      </c>
      <c r="H8293" s="33" t="s">
        <v>4057</v>
      </c>
      <c r="I8293" s="33" t="s">
        <v>308</v>
      </c>
      <c r="J8293" s="62" t="s">
        <v>16142</v>
      </c>
      <c r="K8293" s="33" t="s">
        <v>4057</v>
      </c>
      <c r="L8293" s="33" t="s">
        <v>4059</v>
      </c>
      <c r="M8293" s="1" t="s">
        <v>46236</v>
      </c>
      <c r="N8293" s="33" t="s">
        <v>20</v>
      </c>
      <c r="O8293" s="33" t="s">
        <v>16143</v>
      </c>
      <c r="P8293" s="33" t="s">
        <v>504</v>
      </c>
      <c r="Q8293" s="33" t="s">
        <v>29986</v>
      </c>
      <c r="R8293" s="39" t="s">
        <v>16144</v>
      </c>
      <c r="S8293" s="33" t="s">
        <v>22</v>
      </c>
      <c r="T8293" s="33" t="s">
        <v>350</v>
      </c>
      <c r="U8293" s="33" t="s">
        <v>26775</v>
      </c>
      <c r="AA8293" s="33" t="s">
        <v>42844</v>
      </c>
      <c r="AB8293" s="33">
        <v>140</v>
      </c>
      <c r="AC8293" s="103">
        <v>12388</v>
      </c>
    </row>
    <row r="8294" spans="1:64" ht="13" customHeight="1" x14ac:dyDescent="0.2">
      <c r="A8294" s="33" t="s">
        <v>16151</v>
      </c>
      <c r="B8294" s="33">
        <v>30</v>
      </c>
      <c r="C8294" s="33" t="s">
        <v>13</v>
      </c>
      <c r="D8294" s="33" t="s">
        <v>78</v>
      </c>
      <c r="E8294" s="33" t="s">
        <v>16152</v>
      </c>
      <c r="F8294" s="94">
        <v>41323</v>
      </c>
      <c r="G8294" s="33" t="s">
        <v>22269</v>
      </c>
      <c r="H8294" s="33" t="s">
        <v>314</v>
      </c>
      <c r="I8294" s="33" t="s">
        <v>224</v>
      </c>
      <c r="J8294" s="62" t="s">
        <v>16153</v>
      </c>
      <c r="K8294" s="33" t="s">
        <v>14904</v>
      </c>
      <c r="L8294" s="33" t="s">
        <v>16154</v>
      </c>
      <c r="M8294" s="1" t="s">
        <v>48853</v>
      </c>
      <c r="N8294" s="33" t="s">
        <v>20</v>
      </c>
      <c r="O8294" s="33" t="s">
        <v>16155</v>
      </c>
      <c r="P8294" s="33" t="s">
        <v>504</v>
      </c>
      <c r="Q8294" s="33" t="s">
        <v>29986</v>
      </c>
      <c r="R8294" s="39" t="s">
        <v>16156</v>
      </c>
      <c r="S8294" s="33" t="s">
        <v>93</v>
      </c>
      <c r="T8294" s="33" t="s">
        <v>21</v>
      </c>
      <c r="U8294" s="33" t="s">
        <v>26689</v>
      </c>
      <c r="AA8294" s="33" t="s">
        <v>42842</v>
      </c>
      <c r="AB8294" s="33">
        <v>134</v>
      </c>
      <c r="AC8294" s="103">
        <v>12386</v>
      </c>
    </row>
    <row r="8295" spans="1:64" ht="13" customHeight="1" x14ac:dyDescent="0.2">
      <c r="A8295" s="33" t="s">
        <v>16157</v>
      </c>
      <c r="B8295" s="33">
        <v>31</v>
      </c>
      <c r="C8295" s="33" t="s">
        <v>13</v>
      </c>
      <c r="D8295" s="33" t="s">
        <v>30</v>
      </c>
      <c r="E8295" s="33" t="s">
        <v>16158</v>
      </c>
      <c r="F8295" s="94">
        <v>41323</v>
      </c>
      <c r="G8295" s="33" t="s">
        <v>22270</v>
      </c>
      <c r="H8295" s="33" t="s">
        <v>14788</v>
      </c>
      <c r="I8295" s="33" t="s">
        <v>50</v>
      </c>
      <c r="J8295" s="62" t="s">
        <v>16159</v>
      </c>
      <c r="K8295" s="33" t="s">
        <v>3731</v>
      </c>
      <c r="L8295" s="33" t="s">
        <v>42924</v>
      </c>
      <c r="M8295" s="1" t="s">
        <v>48854</v>
      </c>
      <c r="N8295" s="33" t="s">
        <v>20</v>
      </c>
      <c r="O8295" s="33" t="s">
        <v>16160</v>
      </c>
      <c r="P8295" s="33" t="s">
        <v>504</v>
      </c>
      <c r="Q8295" s="33" t="s">
        <v>29986</v>
      </c>
      <c r="R8295" s="39" t="s">
        <v>16161</v>
      </c>
      <c r="S8295" s="33" t="s">
        <v>22</v>
      </c>
      <c r="T8295" s="33" t="s">
        <v>21</v>
      </c>
      <c r="U8295" s="33" t="s">
        <v>26689</v>
      </c>
      <c r="AA8295" s="33" t="s">
        <v>42844</v>
      </c>
      <c r="AB8295" s="33">
        <v>135</v>
      </c>
      <c r="AC8295" s="103">
        <v>12384</v>
      </c>
    </row>
    <row r="8296" spans="1:64" ht="13" customHeight="1" x14ac:dyDescent="0.2">
      <c r="A8296" s="33" t="s">
        <v>16162</v>
      </c>
      <c r="B8296" s="33">
        <v>35</v>
      </c>
      <c r="C8296" s="33" t="s">
        <v>13</v>
      </c>
      <c r="D8296" s="33" t="s">
        <v>30</v>
      </c>
      <c r="E8296" s="33" t="s">
        <v>16163</v>
      </c>
      <c r="F8296" s="94">
        <v>41323</v>
      </c>
      <c r="G8296" s="33" t="s">
        <v>22271</v>
      </c>
      <c r="H8296" s="33" t="s">
        <v>1533</v>
      </c>
      <c r="I8296" s="33" t="s">
        <v>38</v>
      </c>
      <c r="J8296" s="62" t="s">
        <v>16164</v>
      </c>
      <c r="K8296" s="33" t="s">
        <v>1533</v>
      </c>
      <c r="L8296" s="33" t="s">
        <v>16165</v>
      </c>
      <c r="M8296" s="1" t="s">
        <v>48855</v>
      </c>
      <c r="N8296" s="33" t="s">
        <v>20</v>
      </c>
      <c r="O8296" s="33" t="s">
        <v>16166</v>
      </c>
      <c r="P8296" s="33" t="s">
        <v>947</v>
      </c>
      <c r="Q8296" s="33" t="s">
        <v>29986</v>
      </c>
      <c r="R8296" s="39" t="s">
        <v>16167</v>
      </c>
      <c r="S8296" s="33" t="s">
        <v>509</v>
      </c>
      <c r="T8296" s="33" t="s">
        <v>45897</v>
      </c>
      <c r="U8296" s="33" t="s">
        <v>49804</v>
      </c>
      <c r="AA8296" s="33" t="s">
        <v>42842</v>
      </c>
      <c r="AB8296" s="33">
        <v>136</v>
      </c>
      <c r="AC8296" s="103">
        <v>12385</v>
      </c>
    </row>
    <row r="8297" spans="1:64" ht="13" customHeight="1" x14ac:dyDescent="0.2">
      <c r="A8297" s="33" t="s">
        <v>16168</v>
      </c>
      <c r="B8297" s="33">
        <v>50</v>
      </c>
      <c r="C8297" s="33" t="s">
        <v>13</v>
      </c>
      <c r="D8297" s="33" t="s">
        <v>30</v>
      </c>
      <c r="E8297" s="33" t="s">
        <v>16169</v>
      </c>
      <c r="F8297" s="94">
        <v>41322</v>
      </c>
      <c r="G8297" s="33" t="s">
        <v>16170</v>
      </c>
      <c r="H8297" s="33" t="s">
        <v>1455</v>
      </c>
      <c r="I8297" s="33" t="s">
        <v>105</v>
      </c>
      <c r="J8297" s="62" t="s">
        <v>16171</v>
      </c>
      <c r="K8297" s="33" t="s">
        <v>1457</v>
      </c>
      <c r="L8297" s="33" t="s">
        <v>15980</v>
      </c>
      <c r="M8297" s="1" t="s">
        <v>46371</v>
      </c>
      <c r="N8297" s="33" t="s">
        <v>20</v>
      </c>
      <c r="O8297" s="33" t="s">
        <v>16172</v>
      </c>
      <c r="P8297" s="33" t="s">
        <v>504</v>
      </c>
      <c r="Q8297" s="33" t="s">
        <v>29986</v>
      </c>
      <c r="R8297" s="39" t="s">
        <v>16173</v>
      </c>
      <c r="S8297" s="33" t="s">
        <v>22</v>
      </c>
      <c r="T8297" s="33" t="s">
        <v>21</v>
      </c>
      <c r="U8297" s="33" t="s">
        <v>26689</v>
      </c>
      <c r="AA8297" s="33" t="s">
        <v>42842</v>
      </c>
      <c r="AB8297" s="33">
        <v>133</v>
      </c>
      <c r="AC8297" s="103">
        <v>12382</v>
      </c>
    </row>
    <row r="8298" spans="1:64" ht="13" customHeight="1" x14ac:dyDescent="0.2">
      <c r="A8298" s="33" t="s">
        <v>16183</v>
      </c>
      <c r="B8298" s="33">
        <v>42</v>
      </c>
      <c r="C8298" s="33" t="s">
        <v>13</v>
      </c>
      <c r="D8298" s="33" t="s">
        <v>41</v>
      </c>
      <c r="E8298" s="33" t="s">
        <v>16184</v>
      </c>
      <c r="F8298" s="94">
        <v>41321</v>
      </c>
      <c r="G8298" s="33" t="s">
        <v>22272</v>
      </c>
      <c r="H8298" s="33" t="s">
        <v>9415</v>
      </c>
      <c r="I8298" s="33" t="s">
        <v>66</v>
      </c>
      <c r="J8298" s="62" t="s">
        <v>9416</v>
      </c>
      <c r="K8298" s="33" t="s">
        <v>67</v>
      </c>
      <c r="L8298" s="33" t="s">
        <v>3816</v>
      </c>
      <c r="M8298" s="1" t="s">
        <v>48343</v>
      </c>
      <c r="N8298" s="33" t="s">
        <v>20</v>
      </c>
      <c r="O8298" s="33" t="s">
        <v>16185</v>
      </c>
      <c r="P8298" s="33" t="s">
        <v>504</v>
      </c>
      <c r="Q8298" s="33" t="s">
        <v>29986</v>
      </c>
      <c r="R8298" s="39" t="s">
        <v>16186</v>
      </c>
      <c r="S8298" s="33" t="s">
        <v>93</v>
      </c>
      <c r="T8298" s="33" t="s">
        <v>21</v>
      </c>
      <c r="U8298" s="33" t="s">
        <v>42850</v>
      </c>
      <c r="AA8298" s="33" t="s">
        <v>42844</v>
      </c>
      <c r="AB8298" s="33">
        <v>130</v>
      </c>
      <c r="AC8298" s="103">
        <v>12378</v>
      </c>
    </row>
    <row r="8299" spans="1:64" ht="13" customHeight="1" x14ac:dyDescent="0.2">
      <c r="A8299" s="33" t="s">
        <v>16187</v>
      </c>
      <c r="B8299" s="33">
        <v>29</v>
      </c>
      <c r="C8299" s="33" t="s">
        <v>13</v>
      </c>
      <c r="D8299" s="33" t="s">
        <v>41</v>
      </c>
      <c r="E8299" s="33" t="s">
        <v>16188</v>
      </c>
      <c r="F8299" s="94">
        <v>41321</v>
      </c>
      <c r="G8299" s="33" t="s">
        <v>16189</v>
      </c>
      <c r="H8299" s="33" t="s">
        <v>2297</v>
      </c>
      <c r="I8299" s="33" t="s">
        <v>366</v>
      </c>
      <c r="J8299" s="62" t="s">
        <v>16190</v>
      </c>
      <c r="K8299" s="33" t="s">
        <v>2297</v>
      </c>
      <c r="L8299" s="33" t="s">
        <v>3095</v>
      </c>
      <c r="M8299" s="1" t="s">
        <v>46198</v>
      </c>
      <c r="N8299" s="33" t="s">
        <v>20</v>
      </c>
      <c r="O8299" s="33" t="s">
        <v>16191</v>
      </c>
      <c r="P8299" s="33" t="s">
        <v>504</v>
      </c>
      <c r="Q8299" s="33" t="s">
        <v>29986</v>
      </c>
      <c r="R8299" s="39" t="s">
        <v>16192</v>
      </c>
      <c r="S8299" s="33" t="s">
        <v>509</v>
      </c>
      <c r="T8299" s="33" t="s">
        <v>45897</v>
      </c>
      <c r="U8299" s="33" t="s">
        <v>39851</v>
      </c>
      <c r="AA8299" s="33" t="s">
        <v>42842</v>
      </c>
      <c r="AB8299" s="33">
        <v>131</v>
      </c>
      <c r="AC8299" s="103">
        <v>12377</v>
      </c>
    </row>
    <row r="8300" spans="1:64" ht="13" customHeight="1" x14ac:dyDescent="0.2">
      <c r="A8300" s="33" t="s">
        <v>16174</v>
      </c>
      <c r="B8300" s="33">
        <v>30</v>
      </c>
      <c r="C8300" s="33" t="s">
        <v>13</v>
      </c>
      <c r="D8300" s="33" t="s">
        <v>78</v>
      </c>
      <c r="E8300" s="33" t="s">
        <v>16175</v>
      </c>
      <c r="F8300" s="94">
        <v>41321</v>
      </c>
      <c r="G8300" s="33" t="s">
        <v>16176</v>
      </c>
      <c r="H8300" s="33" t="s">
        <v>16177</v>
      </c>
      <c r="I8300" s="33" t="s">
        <v>392</v>
      </c>
      <c r="J8300" s="62" t="s">
        <v>16178</v>
      </c>
      <c r="K8300" s="33" t="s">
        <v>16179</v>
      </c>
      <c r="L8300" s="33" t="s">
        <v>16180</v>
      </c>
      <c r="M8300" s="1" t="s">
        <v>48856</v>
      </c>
      <c r="N8300" s="33" t="s">
        <v>362</v>
      </c>
      <c r="O8300" s="33" t="s">
        <v>16181</v>
      </c>
      <c r="P8300" s="33" t="s">
        <v>947</v>
      </c>
      <c r="Q8300" s="33" t="s">
        <v>29986</v>
      </c>
      <c r="R8300" s="39" t="s">
        <v>16182</v>
      </c>
      <c r="S8300" s="33" t="s">
        <v>93</v>
      </c>
      <c r="T8300" s="33" t="s">
        <v>45897</v>
      </c>
      <c r="U8300" s="51" t="s">
        <v>49804</v>
      </c>
      <c r="AA8300" s="33" t="s">
        <v>42842</v>
      </c>
      <c r="AB8300" s="33">
        <v>132</v>
      </c>
      <c r="AC8300" s="103">
        <v>12376</v>
      </c>
    </row>
    <row r="8301" spans="1:64" ht="13" customHeight="1" x14ac:dyDescent="0.2">
      <c r="A8301" s="1" t="s">
        <v>16193</v>
      </c>
      <c r="B8301" s="33">
        <v>25</v>
      </c>
      <c r="C8301" s="33" t="s">
        <v>13</v>
      </c>
      <c r="D8301" s="1" t="s">
        <v>23</v>
      </c>
      <c r="F8301" s="94">
        <v>41320</v>
      </c>
      <c r="G8301" s="33" t="s">
        <v>22273</v>
      </c>
      <c r="H8301" s="33" t="s">
        <v>16194</v>
      </c>
      <c r="I8301" s="33" t="s">
        <v>38</v>
      </c>
      <c r="J8301" s="62" t="s">
        <v>16195</v>
      </c>
      <c r="K8301" s="33" t="s">
        <v>91</v>
      </c>
      <c r="L8301" s="33" t="s">
        <v>16196</v>
      </c>
      <c r="M8301" s="1" t="s">
        <v>48857</v>
      </c>
      <c r="N8301" s="33" t="s">
        <v>20</v>
      </c>
      <c r="O8301" s="33" t="s">
        <v>16197</v>
      </c>
      <c r="P8301" s="33" t="s">
        <v>947</v>
      </c>
      <c r="Q8301" s="33" t="s">
        <v>29986</v>
      </c>
      <c r="R8301" s="39" t="s">
        <v>16198</v>
      </c>
      <c r="S8301" s="33" t="s">
        <v>93</v>
      </c>
      <c r="T8301" s="33" t="s">
        <v>21</v>
      </c>
      <c r="U8301" s="33" t="s">
        <v>26689</v>
      </c>
      <c r="AA8301" s="33" t="s">
        <v>42842</v>
      </c>
      <c r="AB8301" s="33">
        <v>129</v>
      </c>
      <c r="AC8301" s="103">
        <v>12372</v>
      </c>
    </row>
    <row r="8302" spans="1:64" ht="13" customHeight="1" x14ac:dyDescent="0.2">
      <c r="A8302" s="33" t="s">
        <v>16199</v>
      </c>
      <c r="B8302" s="33">
        <v>23</v>
      </c>
      <c r="C8302" s="33" t="s">
        <v>13</v>
      </c>
      <c r="D8302" s="33" t="s">
        <v>41</v>
      </c>
      <c r="E8302" s="33" t="s">
        <v>16200</v>
      </c>
      <c r="F8302" s="94">
        <v>41319</v>
      </c>
      <c r="G8302" s="33" t="s">
        <v>16201</v>
      </c>
      <c r="H8302" s="33" t="s">
        <v>5768</v>
      </c>
      <c r="I8302" s="33" t="s">
        <v>38</v>
      </c>
      <c r="J8302" s="62" t="s">
        <v>5769</v>
      </c>
      <c r="K8302" s="33" t="s">
        <v>725</v>
      </c>
      <c r="L8302" s="33" t="s">
        <v>5770</v>
      </c>
      <c r="M8302" s="1" t="s">
        <v>46739</v>
      </c>
      <c r="N8302" s="33" t="s">
        <v>20</v>
      </c>
      <c r="O8302" s="33" t="s">
        <v>16202</v>
      </c>
      <c r="P8302" s="33" t="s">
        <v>504</v>
      </c>
      <c r="Q8302" s="33" t="s">
        <v>29986</v>
      </c>
      <c r="R8302" s="39" t="s">
        <v>16203</v>
      </c>
      <c r="S8302" s="33" t="s">
        <v>93</v>
      </c>
      <c r="T8302" s="33" t="s">
        <v>45897</v>
      </c>
      <c r="U8302" s="33" t="s">
        <v>49804</v>
      </c>
      <c r="AA8302" s="33" t="s">
        <v>42844</v>
      </c>
      <c r="AB8302" s="33">
        <v>128</v>
      </c>
      <c r="AC8302" s="103">
        <v>12369</v>
      </c>
    </row>
    <row r="8303" spans="1:64" ht="13" customHeight="1" x14ac:dyDescent="0.2">
      <c r="A8303" s="60" t="s">
        <v>42633</v>
      </c>
      <c r="B8303" s="87">
        <v>34</v>
      </c>
      <c r="C8303" s="10" t="s">
        <v>13</v>
      </c>
      <c r="D8303" s="10" t="s">
        <v>78</v>
      </c>
      <c r="E8303" s="59" t="s">
        <v>42634</v>
      </c>
      <c r="F8303" s="94">
        <v>41318</v>
      </c>
      <c r="G8303" s="10" t="s">
        <v>42813</v>
      </c>
      <c r="H8303" s="10" t="s">
        <v>671</v>
      </c>
      <c r="I8303" s="10" t="s">
        <v>66</v>
      </c>
      <c r="J8303" s="62">
        <v>77042</v>
      </c>
      <c r="K8303" s="10" t="s">
        <v>512</v>
      </c>
      <c r="L8303" s="10" t="s">
        <v>672</v>
      </c>
      <c r="M8303" s="1" t="s">
        <v>45992</v>
      </c>
      <c r="N8303" s="10" t="s">
        <v>20</v>
      </c>
      <c r="O8303" s="10" t="s">
        <v>42635</v>
      </c>
      <c r="P8303" s="10" t="s">
        <v>42395</v>
      </c>
      <c r="Q8303" s="10" t="s">
        <v>29986</v>
      </c>
      <c r="R8303" s="59" t="s">
        <v>42636</v>
      </c>
      <c r="S8303" s="10" t="s">
        <v>901</v>
      </c>
      <c r="T8303" s="10" t="s">
        <v>21</v>
      </c>
      <c r="U8303" s="10" t="s">
        <v>26682</v>
      </c>
      <c r="V8303" s="10"/>
      <c r="W8303" s="10"/>
      <c r="X8303" s="10"/>
      <c r="Y8303" s="77"/>
      <c r="Z8303" s="51"/>
      <c r="AA8303" s="51" t="s">
        <v>42842</v>
      </c>
      <c r="AB8303" s="33">
        <v>127</v>
      </c>
      <c r="AC8303" s="104">
        <v>12364</v>
      </c>
      <c r="AG8303" s="51"/>
      <c r="AK8303" s="51"/>
      <c r="AL8303" s="51"/>
      <c r="AM8303" s="51"/>
      <c r="AN8303" s="51"/>
      <c r="AO8303" s="51"/>
      <c r="AP8303" s="51"/>
      <c r="AQ8303" s="51"/>
      <c r="AR8303" s="51"/>
      <c r="AS8303" s="51"/>
      <c r="AT8303" s="51"/>
      <c r="AU8303" s="51"/>
      <c r="AV8303" s="51"/>
      <c r="AW8303" s="51"/>
      <c r="AX8303" s="51"/>
      <c r="AY8303" s="51"/>
      <c r="AZ8303" s="51"/>
      <c r="BA8303" s="51"/>
      <c r="BB8303" s="51"/>
      <c r="BC8303" s="51"/>
      <c r="BD8303" s="51"/>
      <c r="BE8303" s="51"/>
      <c r="BF8303" s="51"/>
      <c r="BG8303" s="51"/>
      <c r="BH8303" s="51"/>
      <c r="BI8303" s="51"/>
      <c r="BJ8303" s="51"/>
      <c r="BK8303" s="51"/>
      <c r="BL8303" s="51"/>
    </row>
    <row r="8304" spans="1:64" ht="13" customHeight="1" x14ac:dyDescent="0.2">
      <c r="A8304" s="33" t="s">
        <v>16204</v>
      </c>
      <c r="B8304" s="33">
        <v>18</v>
      </c>
      <c r="C8304" s="33" t="s">
        <v>13</v>
      </c>
      <c r="D8304" s="33" t="s">
        <v>78</v>
      </c>
      <c r="E8304" s="33" t="s">
        <v>16205</v>
      </c>
      <c r="F8304" s="94">
        <v>41317</v>
      </c>
      <c r="G8304" s="33" t="s">
        <v>16206</v>
      </c>
      <c r="H8304" s="33" t="s">
        <v>16207</v>
      </c>
      <c r="I8304" s="33" t="s">
        <v>50</v>
      </c>
      <c r="J8304" s="62" t="s">
        <v>16208</v>
      </c>
      <c r="K8304" s="33" t="s">
        <v>1054</v>
      </c>
      <c r="L8304" s="33" t="s">
        <v>24973</v>
      </c>
      <c r="M8304" s="1" t="s">
        <v>48858</v>
      </c>
      <c r="N8304" s="33" t="s">
        <v>20</v>
      </c>
      <c r="O8304" s="33" t="s">
        <v>16209</v>
      </c>
      <c r="P8304" s="33" t="s">
        <v>947</v>
      </c>
      <c r="Q8304" s="33" t="s">
        <v>29986</v>
      </c>
      <c r="R8304" s="39" t="s">
        <v>16210</v>
      </c>
      <c r="S8304" s="33" t="s">
        <v>93</v>
      </c>
      <c r="T8304" s="33" t="s">
        <v>21</v>
      </c>
      <c r="U8304" s="33" t="s">
        <v>26682</v>
      </c>
      <c r="AA8304" s="33" t="s">
        <v>42844</v>
      </c>
      <c r="AB8304" s="33">
        <v>125</v>
      </c>
      <c r="AC8304" s="103">
        <v>12361</v>
      </c>
    </row>
    <row r="8305" spans="1:64" ht="13" customHeight="1" x14ac:dyDescent="0.2">
      <c r="A8305" s="33" t="s">
        <v>16211</v>
      </c>
      <c r="B8305" s="33">
        <v>32</v>
      </c>
      <c r="C8305" s="33" t="s">
        <v>13</v>
      </c>
      <c r="D8305" s="33" t="s">
        <v>78</v>
      </c>
      <c r="F8305" s="94">
        <v>41317</v>
      </c>
      <c r="G8305" s="33" t="s">
        <v>16212</v>
      </c>
      <c r="H8305" s="33" t="s">
        <v>3276</v>
      </c>
      <c r="I8305" s="33" t="s">
        <v>121</v>
      </c>
      <c r="J8305" s="62" t="s">
        <v>16213</v>
      </c>
      <c r="K8305" s="33" t="s">
        <v>3278</v>
      </c>
      <c r="L8305" s="33" t="s">
        <v>4508</v>
      </c>
      <c r="M8305" s="1" t="s">
        <v>46504</v>
      </c>
      <c r="N8305" s="33" t="s">
        <v>20</v>
      </c>
      <c r="O8305" s="33" t="s">
        <v>16214</v>
      </c>
      <c r="P8305" s="33" t="s">
        <v>504</v>
      </c>
      <c r="Q8305" s="33" t="s">
        <v>29986</v>
      </c>
      <c r="R8305" s="39" t="s">
        <v>16215</v>
      </c>
      <c r="S8305" s="33" t="s">
        <v>93</v>
      </c>
      <c r="T8305" s="33" t="s">
        <v>21</v>
      </c>
      <c r="U8305" s="33" t="s">
        <v>26682</v>
      </c>
      <c r="AA8305" s="33" t="s">
        <v>42842</v>
      </c>
      <c r="AB8305" s="33">
        <v>124</v>
      </c>
      <c r="AC8305" s="103">
        <v>12362</v>
      </c>
    </row>
    <row r="8306" spans="1:64" ht="13" customHeight="1" x14ac:dyDescent="0.2">
      <c r="A8306" s="33" t="s">
        <v>27444</v>
      </c>
      <c r="B8306" s="33">
        <v>35</v>
      </c>
      <c r="C8306" s="33" t="s">
        <v>13</v>
      </c>
      <c r="D8306" s="33" t="s">
        <v>30</v>
      </c>
      <c r="E8306" s="33" t="s">
        <v>27445</v>
      </c>
      <c r="F8306" s="94">
        <v>41316</v>
      </c>
      <c r="G8306" s="33" t="s">
        <v>27446</v>
      </c>
      <c r="H8306" s="33" t="s">
        <v>27447</v>
      </c>
      <c r="I8306" s="33" t="s">
        <v>25</v>
      </c>
      <c r="J8306" s="62" t="s">
        <v>27448</v>
      </c>
      <c r="K8306" s="33" t="s">
        <v>232</v>
      </c>
      <c r="L8306" s="33" t="s">
        <v>5213</v>
      </c>
      <c r="M8306" s="1" t="s">
        <v>46086</v>
      </c>
      <c r="N8306" s="33" t="s">
        <v>20</v>
      </c>
      <c r="O8306" s="33" t="s">
        <v>36783</v>
      </c>
      <c r="P8306" s="33" t="s">
        <v>504</v>
      </c>
      <c r="Q8306" s="33" t="s">
        <v>29986</v>
      </c>
      <c r="R8306" s="39" t="s">
        <v>27449</v>
      </c>
      <c r="S8306" s="33" t="s">
        <v>509</v>
      </c>
      <c r="T8306" s="33" t="s">
        <v>21</v>
      </c>
      <c r="U8306" s="33" t="s">
        <v>26689</v>
      </c>
      <c r="AA8306" s="33" t="s">
        <v>42844</v>
      </c>
      <c r="AB8306" s="33">
        <v>121</v>
      </c>
      <c r="AC8306" s="103">
        <v>19131</v>
      </c>
    </row>
    <row r="8307" spans="1:64" ht="13" customHeight="1" x14ac:dyDescent="0.2">
      <c r="A8307" s="33" t="s">
        <v>16216</v>
      </c>
      <c r="B8307" s="33">
        <v>32</v>
      </c>
      <c r="C8307" s="33" t="s">
        <v>13</v>
      </c>
      <c r="D8307" s="33" t="s">
        <v>30</v>
      </c>
      <c r="E8307" s="33" t="s">
        <v>16217</v>
      </c>
      <c r="F8307" s="94">
        <v>41316</v>
      </c>
      <c r="G8307" s="33" t="s">
        <v>16218</v>
      </c>
      <c r="H8307" s="33" t="s">
        <v>4206</v>
      </c>
      <c r="I8307" s="33" t="s">
        <v>795</v>
      </c>
      <c r="J8307" s="62" t="s">
        <v>4207</v>
      </c>
      <c r="K8307" s="33" t="s">
        <v>4208</v>
      </c>
      <c r="L8307" s="33" t="s">
        <v>9470</v>
      </c>
      <c r="M8307" s="1" t="s">
        <v>46842</v>
      </c>
      <c r="N8307" s="33" t="s">
        <v>20</v>
      </c>
      <c r="O8307" s="33" t="s">
        <v>16219</v>
      </c>
      <c r="P8307" s="33" t="s">
        <v>504</v>
      </c>
      <c r="Q8307" s="33" t="s">
        <v>29986</v>
      </c>
      <c r="R8307" s="39" t="s">
        <v>16220</v>
      </c>
      <c r="S8307" s="33" t="s">
        <v>93</v>
      </c>
      <c r="T8307" s="33" t="s">
        <v>45897</v>
      </c>
      <c r="U8307" s="33" t="s">
        <v>39851</v>
      </c>
      <c r="AA8307" s="33" t="s">
        <v>42844</v>
      </c>
      <c r="AB8307" s="33">
        <v>122</v>
      </c>
      <c r="AC8307" s="103">
        <v>12358</v>
      </c>
    </row>
    <row r="8308" spans="1:64" ht="13" customHeight="1" x14ac:dyDescent="0.2">
      <c r="A8308" s="33" t="s">
        <v>16221</v>
      </c>
      <c r="B8308" s="33">
        <v>29</v>
      </c>
      <c r="C8308" s="33" t="s">
        <v>13</v>
      </c>
      <c r="D8308" s="33" t="s">
        <v>30</v>
      </c>
      <c r="E8308" s="33" t="s">
        <v>16222</v>
      </c>
      <c r="F8308" s="94">
        <v>41316</v>
      </c>
      <c r="G8308" s="33" t="s">
        <v>22274</v>
      </c>
      <c r="H8308" s="33" t="s">
        <v>16223</v>
      </c>
      <c r="I8308" s="33" t="s">
        <v>38</v>
      </c>
      <c r="J8308" s="62" t="s">
        <v>16224</v>
      </c>
      <c r="K8308" s="33" t="s">
        <v>725</v>
      </c>
      <c r="L8308" s="33" t="s">
        <v>16225</v>
      </c>
      <c r="M8308" s="33" t="s">
        <v>48928</v>
      </c>
      <c r="N8308" s="33" t="s">
        <v>20</v>
      </c>
      <c r="O8308" s="33" t="s">
        <v>16226</v>
      </c>
      <c r="P8308" s="33" t="s">
        <v>504</v>
      </c>
      <c r="Q8308" s="33" t="s">
        <v>29986</v>
      </c>
      <c r="R8308" s="39" t="s">
        <v>16227</v>
      </c>
      <c r="S8308" s="33" t="s">
        <v>93</v>
      </c>
      <c r="T8308" s="33" t="s">
        <v>28</v>
      </c>
      <c r="U8308" s="33" t="s">
        <v>26487</v>
      </c>
      <c r="AA8308" s="33" t="s">
        <v>42844</v>
      </c>
      <c r="AB8308" s="33">
        <v>123</v>
      </c>
      <c r="AC8308" s="103">
        <v>12357</v>
      </c>
    </row>
    <row r="8309" spans="1:64" ht="13" customHeight="1" x14ac:dyDescent="0.2">
      <c r="A8309" s="33" t="s">
        <v>16228</v>
      </c>
      <c r="B8309" s="33">
        <v>34</v>
      </c>
      <c r="C8309" s="33" t="s">
        <v>13</v>
      </c>
      <c r="D8309" s="33" t="s">
        <v>30</v>
      </c>
      <c r="E8309" s="33" t="s">
        <v>16229</v>
      </c>
      <c r="F8309" s="94">
        <v>41315</v>
      </c>
      <c r="G8309" s="33" t="s">
        <v>16230</v>
      </c>
      <c r="H8309" s="33" t="s">
        <v>991</v>
      </c>
      <c r="I8309" s="33" t="s">
        <v>62</v>
      </c>
      <c r="J8309" s="62" t="s">
        <v>16231</v>
      </c>
      <c r="K8309" s="33" t="s">
        <v>992</v>
      </c>
      <c r="L8309" s="33" t="s">
        <v>5513</v>
      </c>
      <c r="M8309" s="1" t="s">
        <v>46546</v>
      </c>
      <c r="N8309" s="33" t="s">
        <v>20</v>
      </c>
      <c r="O8309" s="33" t="s">
        <v>16232</v>
      </c>
      <c r="P8309" s="33" t="s">
        <v>504</v>
      </c>
      <c r="Q8309" s="33" t="s">
        <v>29986</v>
      </c>
      <c r="R8309" s="39" t="s">
        <v>16233</v>
      </c>
      <c r="S8309" s="33" t="s">
        <v>509</v>
      </c>
      <c r="T8309" s="33" t="s">
        <v>21</v>
      </c>
      <c r="U8309" s="33" t="s">
        <v>26689</v>
      </c>
      <c r="AA8309" s="33" t="s">
        <v>42842</v>
      </c>
      <c r="AB8309" s="33">
        <v>120</v>
      </c>
      <c r="AC8309" s="103">
        <v>12355</v>
      </c>
    </row>
    <row r="8310" spans="1:64" ht="13" customHeight="1" x14ac:dyDescent="0.2">
      <c r="A8310" s="33" t="s">
        <v>16234</v>
      </c>
      <c r="B8310" s="33">
        <v>32</v>
      </c>
      <c r="C8310" s="33" t="s">
        <v>13</v>
      </c>
      <c r="D8310" s="33" t="s">
        <v>78</v>
      </c>
      <c r="E8310" s="33" t="s">
        <v>16235</v>
      </c>
      <c r="F8310" s="94">
        <v>41314</v>
      </c>
      <c r="G8310" s="33" t="s">
        <v>16236</v>
      </c>
      <c r="H8310" s="33" t="s">
        <v>658</v>
      </c>
      <c r="I8310" s="33" t="s">
        <v>399</v>
      </c>
      <c r="J8310" s="62" t="s">
        <v>16237</v>
      </c>
      <c r="K8310" s="33" t="s">
        <v>658</v>
      </c>
      <c r="L8310" s="33" t="s">
        <v>4149</v>
      </c>
      <c r="M8310" s="1" t="s">
        <v>46104</v>
      </c>
      <c r="N8310" s="33" t="s">
        <v>20</v>
      </c>
      <c r="O8310" s="33" t="s">
        <v>16238</v>
      </c>
      <c r="P8310" s="33" t="s">
        <v>947</v>
      </c>
      <c r="Q8310" s="33" t="s">
        <v>29986</v>
      </c>
      <c r="R8310" s="39" t="s">
        <v>16239</v>
      </c>
      <c r="S8310" s="33" t="s">
        <v>93</v>
      </c>
      <c r="T8310" s="33" t="s">
        <v>21</v>
      </c>
      <c r="U8310" s="33" t="s">
        <v>26689</v>
      </c>
      <c r="AA8310" s="33" t="s">
        <v>42842</v>
      </c>
      <c r="AB8310" s="33">
        <v>116</v>
      </c>
      <c r="AC8310" s="103">
        <v>12350</v>
      </c>
    </row>
    <row r="8311" spans="1:64" ht="13" customHeight="1" x14ac:dyDescent="0.2">
      <c r="A8311" s="33" t="s">
        <v>16248</v>
      </c>
      <c r="B8311" s="33">
        <v>40</v>
      </c>
      <c r="C8311" s="33" t="s">
        <v>13</v>
      </c>
      <c r="D8311" s="33" t="s">
        <v>30</v>
      </c>
      <c r="E8311" s="33" t="s">
        <v>16249</v>
      </c>
      <c r="F8311" s="94">
        <v>41314</v>
      </c>
      <c r="G8311" s="33" t="s">
        <v>16250</v>
      </c>
      <c r="H8311" s="33" t="s">
        <v>265</v>
      </c>
      <c r="I8311" s="33" t="s">
        <v>66</v>
      </c>
      <c r="J8311" s="62" t="s">
        <v>16251</v>
      </c>
      <c r="K8311" s="33" t="s">
        <v>265</v>
      </c>
      <c r="L8311" s="33" t="s">
        <v>266</v>
      </c>
      <c r="M8311" s="1" t="s">
        <v>46483</v>
      </c>
      <c r="N8311" s="33" t="s">
        <v>20</v>
      </c>
      <c r="O8311" s="33" t="s">
        <v>16252</v>
      </c>
      <c r="P8311" s="33" t="s">
        <v>504</v>
      </c>
      <c r="Q8311" s="33" t="s">
        <v>29986</v>
      </c>
      <c r="R8311" s="39" t="s">
        <v>16253</v>
      </c>
      <c r="S8311" s="33" t="s">
        <v>22</v>
      </c>
      <c r="T8311" s="33" t="s">
        <v>21</v>
      </c>
      <c r="U8311" s="33" t="s">
        <v>26689</v>
      </c>
      <c r="AA8311" s="33" t="s">
        <v>42842</v>
      </c>
      <c r="AB8311" s="33">
        <v>118</v>
      </c>
      <c r="AC8311" s="103">
        <v>12351</v>
      </c>
    </row>
    <row r="8312" spans="1:64" ht="13" customHeight="1" x14ac:dyDescent="0.2">
      <c r="A8312" s="33" t="s">
        <v>16240</v>
      </c>
      <c r="B8312" s="33">
        <v>41</v>
      </c>
      <c r="C8312" s="33" t="s">
        <v>13</v>
      </c>
      <c r="D8312" s="33" t="s">
        <v>30</v>
      </c>
      <c r="E8312" s="33" t="s">
        <v>16241</v>
      </c>
      <c r="F8312" s="94">
        <v>41314</v>
      </c>
      <c r="G8312" s="33" t="s">
        <v>16242</v>
      </c>
      <c r="H8312" s="33" t="s">
        <v>16243</v>
      </c>
      <c r="I8312" s="33" t="s">
        <v>50</v>
      </c>
      <c r="J8312" s="62" t="s">
        <v>16244</v>
      </c>
      <c r="K8312" s="33" t="s">
        <v>8385</v>
      </c>
      <c r="L8312" s="33" t="s">
        <v>16245</v>
      </c>
      <c r="M8312" s="1" t="s">
        <v>48859</v>
      </c>
      <c r="N8312" s="33" t="s">
        <v>20</v>
      </c>
      <c r="O8312" s="33" t="s">
        <v>16246</v>
      </c>
      <c r="P8312" s="33" t="s">
        <v>504</v>
      </c>
      <c r="Q8312" s="33" t="s">
        <v>29986</v>
      </c>
      <c r="R8312" s="39" t="s">
        <v>16247</v>
      </c>
      <c r="S8312" s="33" t="s">
        <v>22</v>
      </c>
      <c r="T8312" s="33" t="s">
        <v>21</v>
      </c>
      <c r="U8312" s="33" t="s">
        <v>26689</v>
      </c>
      <c r="AA8312" s="33" t="s">
        <v>42843</v>
      </c>
      <c r="AB8312" s="33">
        <v>117</v>
      </c>
      <c r="AC8312" s="103">
        <v>12349</v>
      </c>
    </row>
    <row r="8313" spans="1:64" ht="13" customHeight="1" x14ac:dyDescent="0.2">
      <c r="A8313" s="60" t="s">
        <v>42753</v>
      </c>
      <c r="B8313" s="87">
        <v>22</v>
      </c>
      <c r="C8313" s="10" t="s">
        <v>13</v>
      </c>
      <c r="D8313" s="10" t="s">
        <v>41</v>
      </c>
      <c r="E8313" s="10"/>
      <c r="F8313" s="94">
        <v>41314</v>
      </c>
      <c r="G8313" s="10" t="s">
        <v>42823</v>
      </c>
      <c r="H8313" s="10" t="s">
        <v>867</v>
      </c>
      <c r="I8313" s="10" t="s">
        <v>66</v>
      </c>
      <c r="J8313" s="62">
        <v>76106</v>
      </c>
      <c r="K8313" s="10" t="s">
        <v>67</v>
      </c>
      <c r="L8313" s="10" t="s">
        <v>868</v>
      </c>
      <c r="M8313" s="1" t="s">
        <v>46465</v>
      </c>
      <c r="N8313" s="10" t="s">
        <v>20</v>
      </c>
      <c r="O8313" s="10" t="s">
        <v>42754</v>
      </c>
      <c r="P8313" s="10" t="s">
        <v>42395</v>
      </c>
      <c r="Q8313" s="10" t="s">
        <v>29986</v>
      </c>
      <c r="R8313" s="59" t="s">
        <v>42755</v>
      </c>
      <c r="S8313" s="10" t="s">
        <v>93</v>
      </c>
      <c r="T8313" s="10" t="s">
        <v>350</v>
      </c>
      <c r="U8313" s="10" t="s">
        <v>26775</v>
      </c>
      <c r="V8313" s="10"/>
      <c r="W8313" s="10"/>
      <c r="X8313" s="63"/>
      <c r="Y8313" s="77"/>
      <c r="Z8313" s="51"/>
      <c r="AA8313" s="51" t="s">
        <v>42842</v>
      </c>
      <c r="AB8313" s="33">
        <v>119</v>
      </c>
      <c r="AC8313" s="103">
        <v>12348</v>
      </c>
      <c r="AG8313" s="51"/>
      <c r="AK8313" s="51"/>
      <c r="AL8313" s="51"/>
      <c r="AM8313" s="51"/>
      <c r="AN8313" s="51"/>
      <c r="AO8313" s="51"/>
      <c r="AP8313" s="51"/>
      <c r="AQ8313" s="51"/>
      <c r="AR8313" s="51"/>
      <c r="AS8313" s="51"/>
      <c r="AT8313" s="51"/>
      <c r="AU8313" s="51"/>
      <c r="AV8313" s="51"/>
      <c r="AW8313" s="51"/>
      <c r="AX8313" s="51"/>
      <c r="AY8313" s="51"/>
      <c r="AZ8313" s="51"/>
      <c r="BA8313" s="51"/>
      <c r="BB8313" s="51"/>
      <c r="BC8313" s="51"/>
      <c r="BD8313" s="51"/>
      <c r="BE8313" s="51"/>
      <c r="BF8313" s="51"/>
      <c r="BG8313" s="51"/>
      <c r="BH8313" s="51"/>
      <c r="BI8313" s="51"/>
      <c r="BJ8313" s="51"/>
      <c r="BK8313" s="51"/>
      <c r="BL8313" s="51"/>
    </row>
    <row r="8314" spans="1:64" ht="13" customHeight="1" x14ac:dyDescent="0.2">
      <c r="A8314" s="33" t="s">
        <v>16258</v>
      </c>
      <c r="B8314" s="33">
        <v>22</v>
      </c>
      <c r="C8314" s="33" t="s">
        <v>13</v>
      </c>
      <c r="D8314" s="33" t="s">
        <v>41</v>
      </c>
      <c r="E8314" s="33" t="s">
        <v>16259</v>
      </c>
      <c r="F8314" s="94">
        <v>41313</v>
      </c>
      <c r="G8314" s="33" t="s">
        <v>16260</v>
      </c>
      <c r="H8314" s="33" t="s">
        <v>1628</v>
      </c>
      <c r="I8314" s="33" t="s">
        <v>38</v>
      </c>
      <c r="J8314" s="62" t="s">
        <v>16261</v>
      </c>
      <c r="K8314" s="33" t="s">
        <v>1085</v>
      </c>
      <c r="L8314" s="33" t="s">
        <v>1630</v>
      </c>
      <c r="M8314" s="1" t="s">
        <v>46866</v>
      </c>
      <c r="N8314" s="33" t="s">
        <v>20</v>
      </c>
      <c r="O8314" s="33" t="s">
        <v>16262</v>
      </c>
      <c r="P8314" s="33" t="s">
        <v>504</v>
      </c>
      <c r="Q8314" s="33" t="s">
        <v>29986</v>
      </c>
      <c r="R8314" s="39" t="s">
        <v>16263</v>
      </c>
      <c r="S8314" s="33" t="s">
        <v>93</v>
      </c>
      <c r="T8314" s="33" t="s">
        <v>21</v>
      </c>
      <c r="U8314" s="33" t="s">
        <v>26689</v>
      </c>
      <c r="AA8314" s="33" t="s">
        <v>42844</v>
      </c>
      <c r="AB8314" s="33">
        <v>113</v>
      </c>
      <c r="AC8314" s="103">
        <v>12346</v>
      </c>
    </row>
    <row r="8315" spans="1:64" ht="13" customHeight="1" x14ac:dyDescent="0.2">
      <c r="A8315" s="33" t="s">
        <v>16254</v>
      </c>
      <c r="B8315" s="33">
        <v>33</v>
      </c>
      <c r="C8315" s="33" t="s">
        <v>13</v>
      </c>
      <c r="D8315" s="33" t="s">
        <v>41</v>
      </c>
      <c r="F8315" s="94">
        <v>41313</v>
      </c>
      <c r="G8315" s="33" t="s">
        <v>16255</v>
      </c>
      <c r="H8315" s="33" t="s">
        <v>604</v>
      </c>
      <c r="I8315" s="33" t="s">
        <v>249</v>
      </c>
      <c r="J8315" s="62" t="s">
        <v>5781</v>
      </c>
      <c r="K8315" s="33" t="s">
        <v>524</v>
      </c>
      <c r="L8315" s="33" t="s">
        <v>525</v>
      </c>
      <c r="M8315" s="1" t="s">
        <v>48881</v>
      </c>
      <c r="N8315" s="33" t="s">
        <v>20</v>
      </c>
      <c r="O8315" s="33" t="s">
        <v>16256</v>
      </c>
      <c r="P8315" s="33" t="s">
        <v>504</v>
      </c>
      <c r="Q8315" s="33" t="s">
        <v>29986</v>
      </c>
      <c r="R8315" s="39" t="s">
        <v>16257</v>
      </c>
      <c r="S8315" s="33" t="s">
        <v>93</v>
      </c>
      <c r="T8315" s="33" t="s">
        <v>21</v>
      </c>
      <c r="U8315" s="33" t="s">
        <v>26689</v>
      </c>
      <c r="AA8315" s="33" t="s">
        <v>42842</v>
      </c>
      <c r="AB8315" s="33">
        <v>114</v>
      </c>
      <c r="AC8315" s="103">
        <v>12347</v>
      </c>
    </row>
    <row r="8316" spans="1:64" ht="13" customHeight="1" x14ac:dyDescent="0.2">
      <c r="A8316" s="1" t="s">
        <v>42657</v>
      </c>
      <c r="B8316" s="87">
        <v>43</v>
      </c>
      <c r="C8316" s="10" t="s">
        <v>102</v>
      </c>
      <c r="D8316" s="1" t="s">
        <v>23</v>
      </c>
      <c r="E8316" s="10"/>
      <c r="F8316" s="94">
        <v>41313</v>
      </c>
      <c r="G8316" s="10" t="s">
        <v>42815</v>
      </c>
      <c r="H8316" s="10" t="s">
        <v>42658</v>
      </c>
      <c r="I8316" s="10" t="s">
        <v>45</v>
      </c>
      <c r="J8316" s="62">
        <v>20710</v>
      </c>
      <c r="K8316" s="10" t="s">
        <v>2201</v>
      </c>
      <c r="L8316" s="10" t="s">
        <v>42659</v>
      </c>
      <c r="M8316" s="1" t="s">
        <v>48860</v>
      </c>
      <c r="N8316" s="10" t="s">
        <v>20</v>
      </c>
      <c r="O8316" s="10" t="s">
        <v>42660</v>
      </c>
      <c r="P8316" s="10" t="s">
        <v>947</v>
      </c>
      <c r="Q8316" s="10" t="s">
        <v>29986</v>
      </c>
      <c r="R8316" s="59" t="s">
        <v>42661</v>
      </c>
      <c r="S8316" s="10" t="s">
        <v>93</v>
      </c>
      <c r="T8316" s="10" t="s">
        <v>21</v>
      </c>
      <c r="U8316" s="10" t="s">
        <v>26682</v>
      </c>
      <c r="V8316" s="10"/>
      <c r="W8316" s="10"/>
      <c r="X8316" s="10"/>
      <c r="Y8316" s="77"/>
      <c r="Z8316" s="51"/>
      <c r="AA8316" s="51" t="s">
        <v>42844</v>
      </c>
      <c r="AB8316" s="33">
        <v>115</v>
      </c>
      <c r="AC8316" s="103">
        <v>12345</v>
      </c>
      <c r="AG8316" s="51"/>
      <c r="AK8316" s="51"/>
      <c r="AL8316" s="51"/>
      <c r="AM8316" s="51"/>
      <c r="AN8316" s="51"/>
      <c r="AO8316" s="51"/>
      <c r="AP8316" s="51"/>
      <c r="AQ8316" s="51"/>
      <c r="AR8316" s="51"/>
      <c r="AS8316" s="51"/>
      <c r="AT8316" s="51"/>
      <c r="AU8316" s="51"/>
      <c r="AV8316" s="51"/>
      <c r="AW8316" s="51"/>
      <c r="AX8316" s="51"/>
      <c r="AY8316" s="51"/>
      <c r="AZ8316" s="51"/>
      <c r="BA8316" s="51"/>
      <c r="BB8316" s="51"/>
      <c r="BC8316" s="51"/>
      <c r="BD8316" s="51"/>
      <c r="BE8316" s="51"/>
      <c r="BF8316" s="51"/>
      <c r="BG8316" s="51"/>
      <c r="BH8316" s="51"/>
      <c r="BI8316" s="51"/>
      <c r="BJ8316" s="51"/>
      <c r="BK8316" s="51"/>
      <c r="BL8316" s="51"/>
    </row>
    <row r="8317" spans="1:64" ht="13" customHeight="1" x14ac:dyDescent="0.2">
      <c r="A8317" s="33" t="s">
        <v>16264</v>
      </c>
      <c r="B8317" s="33">
        <v>27</v>
      </c>
      <c r="C8317" s="33" t="s">
        <v>13</v>
      </c>
      <c r="D8317" s="33" t="s">
        <v>30</v>
      </c>
      <c r="E8317" s="33" t="s">
        <v>16265</v>
      </c>
      <c r="F8317" s="94">
        <v>41312</v>
      </c>
      <c r="H8317" s="33" t="s">
        <v>16266</v>
      </c>
      <c r="I8317" s="33" t="s">
        <v>915</v>
      </c>
      <c r="J8317" s="62" t="s">
        <v>16267</v>
      </c>
      <c r="K8317" s="33" t="s">
        <v>14425</v>
      </c>
      <c r="L8317" s="33" t="s">
        <v>16268</v>
      </c>
      <c r="M8317" s="1" t="s">
        <v>48861</v>
      </c>
      <c r="N8317" s="33" t="s">
        <v>20</v>
      </c>
      <c r="O8317" s="33" t="s">
        <v>16269</v>
      </c>
      <c r="P8317" s="33" t="s">
        <v>504</v>
      </c>
      <c r="Q8317" s="33" t="s">
        <v>29986</v>
      </c>
      <c r="R8317" s="39" t="s">
        <v>16270</v>
      </c>
      <c r="S8317" s="33" t="s">
        <v>22</v>
      </c>
      <c r="T8317" s="33" t="s">
        <v>21</v>
      </c>
      <c r="U8317" s="33" t="s">
        <v>26689</v>
      </c>
      <c r="AA8317" s="33" t="s">
        <v>42843</v>
      </c>
      <c r="AB8317" s="33">
        <v>112</v>
      </c>
      <c r="AC8317" s="103">
        <v>12341</v>
      </c>
    </row>
    <row r="8318" spans="1:64" ht="13" customHeight="1" x14ac:dyDescent="0.2">
      <c r="A8318" s="33" t="s">
        <v>16271</v>
      </c>
      <c r="B8318" s="33">
        <v>32</v>
      </c>
      <c r="C8318" s="33" t="s">
        <v>13</v>
      </c>
      <c r="D8318" s="33" t="s">
        <v>30</v>
      </c>
      <c r="E8318" s="33" t="s">
        <v>16272</v>
      </c>
      <c r="F8318" s="94">
        <v>41312</v>
      </c>
      <c r="G8318" s="33" t="s">
        <v>16273</v>
      </c>
      <c r="H8318" s="33" t="s">
        <v>658</v>
      </c>
      <c r="I8318" s="33" t="s">
        <v>399</v>
      </c>
      <c r="J8318" s="62" t="s">
        <v>16274</v>
      </c>
      <c r="K8318" s="33" t="s">
        <v>658</v>
      </c>
      <c r="L8318" s="33" t="s">
        <v>4149</v>
      </c>
      <c r="M8318" s="1" t="s">
        <v>46104</v>
      </c>
      <c r="N8318" s="33" t="s">
        <v>20</v>
      </c>
      <c r="O8318" s="33" t="s">
        <v>16275</v>
      </c>
      <c r="P8318" s="33" t="s">
        <v>504</v>
      </c>
      <c r="Q8318" s="33" t="s">
        <v>29986</v>
      </c>
      <c r="R8318" s="39" t="s">
        <v>16276</v>
      </c>
      <c r="S8318" s="33" t="s">
        <v>93</v>
      </c>
      <c r="T8318" s="33" t="s">
        <v>21</v>
      </c>
      <c r="U8318" s="33" t="s">
        <v>26689</v>
      </c>
      <c r="AA8318" s="33" t="s">
        <v>42842</v>
      </c>
      <c r="AB8318" s="33">
        <v>111</v>
      </c>
      <c r="AC8318" s="103">
        <v>12342</v>
      </c>
    </row>
    <row r="8319" spans="1:64" ht="13" customHeight="1" x14ac:dyDescent="0.2">
      <c r="A8319" s="33" t="s">
        <v>16277</v>
      </c>
      <c r="B8319" s="91">
        <v>52</v>
      </c>
      <c r="C8319" s="33" t="s">
        <v>13</v>
      </c>
      <c r="D8319" s="33" t="s">
        <v>30</v>
      </c>
      <c r="E8319" s="33" t="s">
        <v>16278</v>
      </c>
      <c r="F8319" s="94">
        <v>41310</v>
      </c>
      <c r="G8319" s="33" t="s">
        <v>16279</v>
      </c>
      <c r="H8319" s="33" t="s">
        <v>779</v>
      </c>
      <c r="I8319" s="33" t="s">
        <v>281</v>
      </c>
      <c r="J8319" s="62" t="s">
        <v>16280</v>
      </c>
      <c r="K8319" s="33" t="s">
        <v>779</v>
      </c>
      <c r="L8319" s="33" t="s">
        <v>780</v>
      </c>
      <c r="M8319" s="1" t="s">
        <v>46447</v>
      </c>
      <c r="N8319" s="33" t="s">
        <v>20</v>
      </c>
      <c r="O8319" s="33" t="s">
        <v>16281</v>
      </c>
      <c r="P8319" s="33" t="s">
        <v>504</v>
      </c>
      <c r="Q8319" s="33" t="s">
        <v>29986</v>
      </c>
      <c r="R8319" s="39" t="s">
        <v>16282</v>
      </c>
      <c r="S8319" s="33" t="s">
        <v>93</v>
      </c>
      <c r="T8319" s="33" t="s">
        <v>21</v>
      </c>
      <c r="U8319" s="33" t="s">
        <v>26689</v>
      </c>
      <c r="AA8319" s="33" t="s">
        <v>42842</v>
      </c>
      <c r="AB8319" s="33">
        <v>110</v>
      </c>
      <c r="AC8319" s="103">
        <v>12332</v>
      </c>
    </row>
    <row r="8320" spans="1:64" ht="13" customHeight="1" x14ac:dyDescent="0.2">
      <c r="A8320" s="33" t="s">
        <v>16283</v>
      </c>
      <c r="B8320" s="33">
        <v>65</v>
      </c>
      <c r="C8320" s="33" t="s">
        <v>13</v>
      </c>
      <c r="D8320" s="33" t="s">
        <v>30</v>
      </c>
      <c r="E8320" s="33" t="s">
        <v>16284</v>
      </c>
      <c r="F8320" s="94">
        <v>41309</v>
      </c>
      <c r="H8320" s="33" t="s">
        <v>16285</v>
      </c>
      <c r="I8320" s="33" t="s">
        <v>87</v>
      </c>
      <c r="J8320" s="62" t="s">
        <v>16286</v>
      </c>
      <c r="K8320" s="33" t="s">
        <v>12413</v>
      </c>
      <c r="L8320" s="33" t="s">
        <v>374</v>
      </c>
      <c r="M8320" s="1" t="s">
        <v>46586</v>
      </c>
      <c r="N8320" s="33" t="s">
        <v>20</v>
      </c>
      <c r="O8320" s="33" t="s">
        <v>16287</v>
      </c>
      <c r="P8320" s="33" t="s">
        <v>22</v>
      </c>
      <c r="Q8320" s="33" t="s">
        <v>29986</v>
      </c>
      <c r="R8320" s="39" t="s">
        <v>16288</v>
      </c>
      <c r="S8320" s="33" t="s">
        <v>509</v>
      </c>
      <c r="T8320" s="33" t="s">
        <v>21</v>
      </c>
      <c r="U8320" s="33" t="s">
        <v>26488</v>
      </c>
      <c r="AA8320" s="33" t="s">
        <v>42843</v>
      </c>
      <c r="AB8320" s="33">
        <v>109</v>
      </c>
      <c r="AC8320" s="103">
        <v>12331</v>
      </c>
    </row>
    <row r="8321" spans="1:66" ht="13" customHeight="1" x14ac:dyDescent="0.2">
      <c r="A8321" s="1" t="s">
        <v>16289</v>
      </c>
      <c r="B8321" s="33">
        <v>87</v>
      </c>
      <c r="C8321" s="33" t="s">
        <v>13</v>
      </c>
      <c r="D8321" s="1" t="s">
        <v>23</v>
      </c>
      <c r="F8321" s="94">
        <v>41308</v>
      </c>
      <c r="G8321" s="33" t="s">
        <v>22275</v>
      </c>
      <c r="H8321" s="33" t="s">
        <v>16290</v>
      </c>
      <c r="I8321" s="33" t="s">
        <v>66</v>
      </c>
      <c r="J8321" s="62" t="s">
        <v>16291</v>
      </c>
      <c r="K8321" s="33" t="s">
        <v>1120</v>
      </c>
      <c r="L8321" s="33" t="s">
        <v>16292</v>
      </c>
      <c r="M8321" s="1" t="s">
        <v>48136</v>
      </c>
      <c r="N8321" s="33" t="s">
        <v>20</v>
      </c>
      <c r="O8321" s="33" t="s">
        <v>16293</v>
      </c>
      <c r="P8321" s="33" t="s">
        <v>947</v>
      </c>
      <c r="Q8321" s="33" t="s">
        <v>29986</v>
      </c>
      <c r="R8321" s="39" t="s">
        <v>16294</v>
      </c>
      <c r="S8321" s="33" t="s">
        <v>93</v>
      </c>
      <c r="T8321" s="33" t="s">
        <v>21</v>
      </c>
      <c r="U8321" s="33" t="s">
        <v>26689</v>
      </c>
      <c r="AA8321" s="33" t="s">
        <v>42842</v>
      </c>
      <c r="AB8321" s="33">
        <v>108</v>
      </c>
      <c r="AC8321" s="103">
        <v>12329</v>
      </c>
    </row>
    <row r="8322" spans="1:66" ht="13" customHeight="1" x14ac:dyDescent="0.2">
      <c r="A8322" s="33" t="s">
        <v>16295</v>
      </c>
      <c r="B8322" s="33">
        <v>24</v>
      </c>
      <c r="C8322" s="33" t="s">
        <v>13</v>
      </c>
      <c r="D8322" s="33" t="s">
        <v>30</v>
      </c>
      <c r="E8322" s="33" t="s">
        <v>16296</v>
      </c>
      <c r="F8322" s="94">
        <v>41307</v>
      </c>
      <c r="G8322" s="33" t="s">
        <v>22276</v>
      </c>
      <c r="H8322" s="33" t="s">
        <v>16297</v>
      </c>
      <c r="I8322" s="33" t="s">
        <v>66</v>
      </c>
      <c r="J8322" s="62" t="s">
        <v>16298</v>
      </c>
      <c r="K8322" s="33" t="s">
        <v>16299</v>
      </c>
      <c r="L8322" s="33" t="s">
        <v>16300</v>
      </c>
      <c r="M8322" s="1" t="s">
        <v>48862</v>
      </c>
      <c r="N8322" s="33" t="s">
        <v>20</v>
      </c>
      <c r="O8322" s="33" t="s">
        <v>16301</v>
      </c>
      <c r="P8322" s="33" t="s">
        <v>3096</v>
      </c>
      <c r="Q8322" s="33" t="s">
        <v>29986</v>
      </c>
      <c r="R8322" s="39" t="s">
        <v>16302</v>
      </c>
      <c r="S8322" s="33" t="s">
        <v>509</v>
      </c>
      <c r="T8322" s="33" t="s">
        <v>21</v>
      </c>
      <c r="U8322" s="33" t="s">
        <v>26682</v>
      </c>
      <c r="AA8322" s="33" t="s">
        <v>42844</v>
      </c>
      <c r="AB8322" s="33">
        <v>107</v>
      </c>
      <c r="AC8322" s="103">
        <v>12328</v>
      </c>
    </row>
    <row r="8323" spans="1:66" ht="13" customHeight="1" x14ac:dyDescent="0.2">
      <c r="A8323" s="33" t="s">
        <v>16303</v>
      </c>
      <c r="B8323" s="33">
        <v>21</v>
      </c>
      <c r="C8323" s="33" t="s">
        <v>13</v>
      </c>
      <c r="D8323" s="33" t="s">
        <v>78</v>
      </c>
      <c r="E8323" s="33" t="s">
        <v>16304</v>
      </c>
      <c r="F8323" s="94">
        <v>41306</v>
      </c>
      <c r="G8323" s="33" t="s">
        <v>16305</v>
      </c>
      <c r="H8323" s="33" t="s">
        <v>1538</v>
      </c>
      <c r="I8323" s="33" t="s">
        <v>159</v>
      </c>
      <c r="J8323" s="62" t="s">
        <v>16306</v>
      </c>
      <c r="K8323" s="33" t="s">
        <v>815</v>
      </c>
      <c r="L8323" s="33" t="s">
        <v>1540</v>
      </c>
      <c r="M8323" s="1" t="s">
        <v>46089</v>
      </c>
      <c r="N8323" s="33" t="s">
        <v>20</v>
      </c>
      <c r="O8323" s="33" t="s">
        <v>16307</v>
      </c>
      <c r="P8323" s="33" t="s">
        <v>504</v>
      </c>
      <c r="Q8323" s="33" t="s">
        <v>29986</v>
      </c>
      <c r="R8323"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23" s="33" t="s">
        <v>22</v>
      </c>
      <c r="T8323" s="33" t="s">
        <v>21</v>
      </c>
      <c r="U8323" s="33" t="s">
        <v>26682</v>
      </c>
      <c r="AA8323" s="33" t="s">
        <v>42842</v>
      </c>
      <c r="AB8323" s="33">
        <v>106</v>
      </c>
      <c r="AC8323" s="103">
        <v>12325</v>
      </c>
    </row>
    <row r="8324" spans="1:66" ht="13" customHeight="1" x14ac:dyDescent="0.2">
      <c r="A8324" s="60" t="s">
        <v>42791</v>
      </c>
      <c r="B8324" s="87">
        <v>20</v>
      </c>
      <c r="C8324" s="10" t="s">
        <v>13</v>
      </c>
      <c r="D8324" s="10" t="s">
        <v>78</v>
      </c>
      <c r="E8324" s="10"/>
      <c r="F8324" s="94">
        <v>41305</v>
      </c>
      <c r="G8324" s="10" t="s">
        <v>42792</v>
      </c>
      <c r="H8324" s="10" t="s">
        <v>42793</v>
      </c>
      <c r="I8324" s="10" t="s">
        <v>87</v>
      </c>
      <c r="J8324" s="62">
        <v>35773</v>
      </c>
      <c r="K8324" s="10" t="s">
        <v>2005</v>
      </c>
      <c r="L8324" s="10" t="s">
        <v>42794</v>
      </c>
      <c r="M8324" s="1" t="s">
        <v>46312</v>
      </c>
      <c r="N8324" s="10" t="s">
        <v>20</v>
      </c>
      <c r="O8324" s="10" t="s">
        <v>42795</v>
      </c>
      <c r="P8324" s="10" t="s">
        <v>504</v>
      </c>
      <c r="Q8324" s="10" t="s">
        <v>29986</v>
      </c>
      <c r="R8324" s="59" t="s">
        <v>42796</v>
      </c>
      <c r="S8324" s="10" t="s">
        <v>22</v>
      </c>
      <c r="T8324" s="10" t="s">
        <v>350</v>
      </c>
      <c r="U8324" s="10" t="s">
        <v>26775</v>
      </c>
      <c r="V8324" s="10"/>
      <c r="W8324" s="10"/>
      <c r="X8324" s="10"/>
      <c r="Y8324" s="77"/>
      <c r="Z8324" s="51"/>
      <c r="AA8324" s="51" t="s">
        <v>42843</v>
      </c>
      <c r="AB8324" s="33">
        <v>105</v>
      </c>
      <c r="AC8324" s="103">
        <v>12322</v>
      </c>
      <c r="AG8324" s="51"/>
      <c r="AK8324" s="51"/>
      <c r="AL8324" s="51"/>
      <c r="AM8324" s="51"/>
      <c r="AN8324" s="51"/>
      <c r="AO8324" s="51"/>
      <c r="AP8324" s="51"/>
      <c r="AQ8324" s="51"/>
      <c r="AR8324" s="51"/>
      <c r="AS8324" s="51"/>
      <c r="AT8324" s="51"/>
      <c r="AU8324" s="51"/>
      <c r="AV8324" s="51"/>
      <c r="AW8324" s="51"/>
      <c r="AX8324" s="51"/>
      <c r="AY8324" s="51"/>
      <c r="AZ8324" s="51"/>
      <c r="BA8324" s="51"/>
      <c r="BB8324" s="51"/>
      <c r="BC8324" s="51"/>
      <c r="BD8324" s="51"/>
      <c r="BE8324" s="51"/>
      <c r="BF8324" s="51"/>
      <c r="BG8324" s="51"/>
      <c r="BH8324" s="51"/>
      <c r="BI8324" s="51"/>
      <c r="BJ8324" s="51"/>
      <c r="BK8324" s="51"/>
      <c r="BL8324" s="51"/>
    </row>
    <row r="8325" spans="1:66" ht="13" customHeight="1" x14ac:dyDescent="0.2">
      <c r="A8325" s="33" t="s">
        <v>16308</v>
      </c>
      <c r="B8325" s="33">
        <v>30</v>
      </c>
      <c r="C8325" s="33" t="s">
        <v>102</v>
      </c>
      <c r="D8325" s="33" t="s">
        <v>41</v>
      </c>
      <c r="E8325" s="33" t="s">
        <v>16309</v>
      </c>
      <c r="F8325" s="94">
        <v>41304</v>
      </c>
      <c r="G8325" s="33" t="s">
        <v>16310</v>
      </c>
      <c r="H8325" s="33" t="s">
        <v>1209</v>
      </c>
      <c r="I8325" s="33" t="s">
        <v>191</v>
      </c>
      <c r="J8325" s="62" t="s">
        <v>13375</v>
      </c>
      <c r="K8325" s="33" t="s">
        <v>1209</v>
      </c>
      <c r="L8325" s="33" t="s">
        <v>17235</v>
      </c>
      <c r="M8325" s="1" t="s">
        <v>48863</v>
      </c>
      <c r="N8325" s="33" t="s">
        <v>20</v>
      </c>
      <c r="O8325" s="33" t="s">
        <v>16311</v>
      </c>
      <c r="P8325" s="33" t="s">
        <v>504</v>
      </c>
      <c r="Q8325" s="33" t="s">
        <v>29986</v>
      </c>
      <c r="R8325" s="39" t="s">
        <v>16312</v>
      </c>
      <c r="S8325" s="33" t="s">
        <v>93</v>
      </c>
      <c r="T8325" s="33" t="s">
        <v>21</v>
      </c>
      <c r="U8325" s="33" t="s">
        <v>26689</v>
      </c>
      <c r="AA8325" s="33" t="s">
        <v>42842</v>
      </c>
      <c r="AB8325" s="33">
        <v>103</v>
      </c>
      <c r="AC8325" s="103">
        <v>12319</v>
      </c>
      <c r="BM8325" s="51"/>
      <c r="BN8325" s="51"/>
    </row>
    <row r="8326" spans="1:66" ht="13" customHeight="1" x14ac:dyDescent="0.2">
      <c r="A8326" s="33" t="s">
        <v>16313</v>
      </c>
      <c r="B8326" s="33">
        <v>33</v>
      </c>
      <c r="C8326" s="33" t="s">
        <v>13</v>
      </c>
      <c r="D8326" s="33" t="s">
        <v>41</v>
      </c>
      <c r="E8326" s="33" t="s">
        <v>16314</v>
      </c>
      <c r="F8326" s="94">
        <v>41304</v>
      </c>
      <c r="G8326" s="33" t="s">
        <v>22277</v>
      </c>
      <c r="H8326" s="33" t="s">
        <v>16315</v>
      </c>
      <c r="I8326" s="33" t="s">
        <v>38</v>
      </c>
      <c r="J8326" s="62" t="s">
        <v>16316</v>
      </c>
      <c r="K8326" s="33" t="s">
        <v>2972</v>
      </c>
      <c r="L8326" s="33" t="s">
        <v>12898</v>
      </c>
      <c r="M8326" s="1" t="s">
        <v>46976</v>
      </c>
      <c r="N8326" s="33" t="s">
        <v>20</v>
      </c>
      <c r="O8326" s="33" t="s">
        <v>16317</v>
      </c>
      <c r="P8326" s="33" t="s">
        <v>504</v>
      </c>
      <c r="Q8326" s="33" t="s">
        <v>29986</v>
      </c>
      <c r="R8326" s="39" t="s">
        <v>16318</v>
      </c>
      <c r="S8326" s="33" t="s">
        <v>93</v>
      </c>
      <c r="T8326" s="33" t="s">
        <v>21</v>
      </c>
      <c r="U8326" s="33" t="s">
        <v>26689</v>
      </c>
      <c r="AA8326" s="33" t="s">
        <v>42843</v>
      </c>
      <c r="AB8326" s="33">
        <v>104</v>
      </c>
      <c r="AC8326" s="103">
        <v>12318</v>
      </c>
      <c r="BM8326" s="51"/>
      <c r="BN8326" s="51"/>
    </row>
    <row r="8327" spans="1:66" ht="13" customHeight="1" x14ac:dyDescent="0.2">
      <c r="A8327" s="33" t="s">
        <v>16340</v>
      </c>
      <c r="B8327" s="91">
        <v>29</v>
      </c>
      <c r="C8327" s="33" t="s">
        <v>13</v>
      </c>
      <c r="D8327" s="33" t="s">
        <v>30</v>
      </c>
      <c r="E8327" s="33" t="s">
        <v>16341</v>
      </c>
      <c r="F8327" s="94">
        <v>41303</v>
      </c>
      <c r="G8327" s="33" t="s">
        <v>16342</v>
      </c>
      <c r="H8327" s="33" t="s">
        <v>16343</v>
      </c>
      <c r="I8327" s="33" t="s">
        <v>366</v>
      </c>
      <c r="J8327" s="62" t="s">
        <v>16344</v>
      </c>
      <c r="K8327" s="33" t="s">
        <v>11177</v>
      </c>
      <c r="L8327" s="33" t="s">
        <v>16345</v>
      </c>
      <c r="M8327" s="1" t="s">
        <v>48641</v>
      </c>
      <c r="N8327" s="33" t="s">
        <v>20</v>
      </c>
      <c r="O8327" s="33" t="s">
        <v>16346</v>
      </c>
      <c r="P8327" s="33" t="s">
        <v>504</v>
      </c>
      <c r="Q8327" s="33" t="s">
        <v>29986</v>
      </c>
      <c r="R8327" s="39" t="s">
        <v>16347</v>
      </c>
      <c r="S8327" s="33" t="s">
        <v>22</v>
      </c>
      <c r="T8327" s="33" t="s">
        <v>21</v>
      </c>
      <c r="U8327" s="33" t="s">
        <v>26689</v>
      </c>
      <c r="AA8327" s="33" t="s">
        <v>42843</v>
      </c>
      <c r="AB8327" s="33">
        <v>102</v>
      </c>
      <c r="AC8327" s="103">
        <v>12311</v>
      </c>
      <c r="BM8327" s="51"/>
      <c r="BN8327" s="51"/>
    </row>
    <row r="8328" spans="1:66" ht="13" customHeight="1" x14ac:dyDescent="0.2">
      <c r="A8328" s="33" t="s">
        <v>16333</v>
      </c>
      <c r="B8328" s="33">
        <v>31</v>
      </c>
      <c r="C8328" s="33" t="s">
        <v>13</v>
      </c>
      <c r="D8328" s="33" t="s">
        <v>30</v>
      </c>
      <c r="E8328" s="33" t="s">
        <v>16334</v>
      </c>
      <c r="F8328" s="94">
        <v>41303</v>
      </c>
      <c r="G8328" s="33" t="s">
        <v>16335</v>
      </c>
      <c r="H8328" s="33" t="s">
        <v>16336</v>
      </c>
      <c r="I8328" s="33" t="s">
        <v>66</v>
      </c>
      <c r="J8328" s="62">
        <v>76117</v>
      </c>
      <c r="K8328" s="33" t="s">
        <v>67</v>
      </c>
      <c r="L8328" s="33" t="s">
        <v>16337</v>
      </c>
      <c r="M8328" s="1" t="s">
        <v>48864</v>
      </c>
      <c r="N8328" s="33" t="s">
        <v>20</v>
      </c>
      <c r="O8328" s="33" t="s">
        <v>16338</v>
      </c>
      <c r="P8328" s="33" t="s">
        <v>22</v>
      </c>
      <c r="Q8328" s="33" t="s">
        <v>29986</v>
      </c>
      <c r="R8328" s="39" t="s">
        <v>16339</v>
      </c>
      <c r="S8328" s="33" t="s">
        <v>93</v>
      </c>
      <c r="T8328" s="33" t="s">
        <v>21</v>
      </c>
      <c r="U8328" s="33" t="s">
        <v>26689</v>
      </c>
      <c r="AA8328" s="33" t="s">
        <v>42844</v>
      </c>
      <c r="AB8328" s="33">
        <v>101</v>
      </c>
      <c r="AC8328" s="103">
        <v>12312</v>
      </c>
      <c r="BM8328" s="51"/>
      <c r="BN8328" s="51"/>
    </row>
    <row r="8329" spans="1:66" ht="13" customHeight="1" x14ac:dyDescent="0.2">
      <c r="A8329" s="1" t="s">
        <v>16319</v>
      </c>
      <c r="B8329" s="33">
        <v>31</v>
      </c>
      <c r="C8329" s="33" t="s">
        <v>13</v>
      </c>
      <c r="D8329" s="1" t="s">
        <v>23</v>
      </c>
      <c r="F8329" s="94">
        <v>41303</v>
      </c>
      <c r="G8329" s="33" t="s">
        <v>16320</v>
      </c>
      <c r="H8329" s="33" t="s">
        <v>16321</v>
      </c>
      <c r="I8329" s="33" t="s">
        <v>87</v>
      </c>
      <c r="J8329" s="62" t="s">
        <v>16322</v>
      </c>
      <c r="K8329" s="33" t="s">
        <v>401</v>
      </c>
      <c r="L8329" s="33" t="s">
        <v>16323</v>
      </c>
      <c r="M8329" s="1" t="s">
        <v>48054</v>
      </c>
      <c r="N8329" s="33" t="s">
        <v>20</v>
      </c>
      <c r="O8329" s="33" t="s">
        <v>16324</v>
      </c>
      <c r="P8329" s="33" t="s">
        <v>504</v>
      </c>
      <c r="Q8329" s="33" t="s">
        <v>29986</v>
      </c>
      <c r="R8329" s="39" t="s">
        <v>16325</v>
      </c>
      <c r="S8329" s="33" t="s">
        <v>22</v>
      </c>
      <c r="T8329" s="33" t="s">
        <v>21</v>
      </c>
      <c r="U8329" s="33" t="s">
        <v>26689</v>
      </c>
      <c r="AA8329" s="33" t="s">
        <v>42843</v>
      </c>
      <c r="AB8329" s="33">
        <v>100</v>
      </c>
      <c r="AC8329" s="103">
        <v>12313</v>
      </c>
      <c r="BM8329" s="51"/>
      <c r="BN8329" s="51"/>
    </row>
    <row r="8330" spans="1:66" ht="13" customHeight="1" x14ac:dyDescent="0.2">
      <c r="A8330" s="33" t="s">
        <v>16326</v>
      </c>
      <c r="B8330" s="33">
        <v>32</v>
      </c>
      <c r="C8330" s="33" t="s">
        <v>102</v>
      </c>
      <c r="D8330" s="33" t="s">
        <v>30</v>
      </c>
      <c r="E8330" s="33" t="s">
        <v>16327</v>
      </c>
      <c r="F8330" s="94">
        <v>41303</v>
      </c>
      <c r="G8330" s="33" t="s">
        <v>16328</v>
      </c>
      <c r="H8330" s="33" t="s">
        <v>8553</v>
      </c>
      <c r="I8330" s="33" t="s">
        <v>337</v>
      </c>
      <c r="J8330" s="62" t="s">
        <v>16329</v>
      </c>
      <c r="K8330" s="33" t="s">
        <v>8555</v>
      </c>
      <c r="L8330" s="33" t="s">
        <v>16330</v>
      </c>
      <c r="M8330" s="1" t="s">
        <v>47765</v>
      </c>
      <c r="N8330" s="33" t="s">
        <v>20</v>
      </c>
      <c r="O8330" s="33" t="s">
        <v>16331</v>
      </c>
      <c r="P8330" s="33" t="s">
        <v>504</v>
      </c>
      <c r="Q8330" s="33" t="s">
        <v>29986</v>
      </c>
      <c r="R8330" s="39" t="s">
        <v>16332</v>
      </c>
      <c r="S8330" s="33" t="s">
        <v>509</v>
      </c>
      <c r="T8330" s="33" t="s">
        <v>21</v>
      </c>
      <c r="U8330" s="33" t="s">
        <v>26689</v>
      </c>
      <c r="AA8330" s="33" t="s">
        <v>42844</v>
      </c>
      <c r="AB8330" s="33">
        <v>99</v>
      </c>
      <c r="AC8330" s="103">
        <v>12314</v>
      </c>
      <c r="BM8330" s="51"/>
      <c r="BN8330" s="51"/>
    </row>
    <row r="8331" spans="1:66" ht="13" customHeight="1" x14ac:dyDescent="0.2">
      <c r="A8331" s="33" t="s">
        <v>16348</v>
      </c>
      <c r="B8331" s="33">
        <v>29</v>
      </c>
      <c r="C8331" s="33" t="s">
        <v>13</v>
      </c>
      <c r="D8331" s="33" t="s">
        <v>78</v>
      </c>
      <c r="E8331" s="33" t="s">
        <v>16349</v>
      </c>
      <c r="F8331" s="94">
        <v>41302</v>
      </c>
      <c r="G8331" s="33" t="s">
        <v>22279</v>
      </c>
      <c r="H8331" s="33" t="s">
        <v>11203</v>
      </c>
      <c r="I8331" s="33" t="s">
        <v>373</v>
      </c>
      <c r="J8331" s="62" t="s">
        <v>16350</v>
      </c>
      <c r="K8331" s="33" t="s">
        <v>4170</v>
      </c>
      <c r="L8331" s="33" t="s">
        <v>16351</v>
      </c>
      <c r="M8331" s="1" t="s">
        <v>47282</v>
      </c>
      <c r="N8331" s="33" t="s">
        <v>20</v>
      </c>
      <c r="O8331" s="33" t="s">
        <v>16352</v>
      </c>
      <c r="P8331" s="33" t="s">
        <v>504</v>
      </c>
      <c r="Q8331" s="33" t="s">
        <v>29986</v>
      </c>
      <c r="R8331" s="39" t="s">
        <v>16353</v>
      </c>
      <c r="S8331" s="33" t="s">
        <v>901</v>
      </c>
      <c r="T8331" s="33" t="s">
        <v>21</v>
      </c>
      <c r="U8331" s="33" t="s">
        <v>26505</v>
      </c>
      <c r="AA8331" s="33" t="s">
        <v>42842</v>
      </c>
      <c r="AB8331" s="33">
        <v>96</v>
      </c>
      <c r="AC8331" s="103">
        <v>12310</v>
      </c>
      <c r="BM8331" s="51"/>
      <c r="BN8331" s="51"/>
    </row>
    <row r="8332" spans="1:66" ht="13" customHeight="1" x14ac:dyDescent="0.2">
      <c r="A8332" s="33" t="s">
        <v>16359</v>
      </c>
      <c r="B8332" s="33">
        <v>51</v>
      </c>
      <c r="C8332" s="33" t="s">
        <v>13</v>
      </c>
      <c r="D8332" s="33" t="s">
        <v>30</v>
      </c>
      <c r="E8332" s="33" t="s">
        <v>16360</v>
      </c>
      <c r="F8332" s="94">
        <v>41302</v>
      </c>
      <c r="G8332" s="33" t="s">
        <v>22278</v>
      </c>
      <c r="H8332" s="33" t="s">
        <v>182</v>
      </c>
      <c r="I8332" s="33" t="s">
        <v>38</v>
      </c>
      <c r="J8332" s="62" t="s">
        <v>11944</v>
      </c>
      <c r="K8332" s="33" t="s">
        <v>182</v>
      </c>
      <c r="L8332" s="33" t="s">
        <v>1489</v>
      </c>
      <c r="M8332" s="1" t="s">
        <v>46199</v>
      </c>
      <c r="N8332" s="33" t="s">
        <v>20</v>
      </c>
      <c r="O8332" s="33" t="s">
        <v>16361</v>
      </c>
      <c r="P8332" s="33" t="s">
        <v>947</v>
      </c>
      <c r="Q8332" s="33" t="s">
        <v>29986</v>
      </c>
      <c r="R8332" s="39" t="s">
        <v>16362</v>
      </c>
      <c r="S8332" s="33" t="s">
        <v>509</v>
      </c>
      <c r="T8332" s="33" t="s">
        <v>21</v>
      </c>
      <c r="U8332" s="33" t="s">
        <v>26524</v>
      </c>
      <c r="AA8332" s="33" t="s">
        <v>42844</v>
      </c>
      <c r="AB8332" s="33">
        <v>95</v>
      </c>
      <c r="AC8332" s="103">
        <v>12305</v>
      </c>
      <c r="BM8332" s="51"/>
      <c r="BN8332" s="51"/>
    </row>
    <row r="8333" spans="1:66" ht="13" customHeight="1" x14ac:dyDescent="0.2">
      <c r="A8333" s="33" t="s">
        <v>16354</v>
      </c>
      <c r="B8333" s="33">
        <v>38</v>
      </c>
      <c r="C8333" s="33" t="s">
        <v>13</v>
      </c>
      <c r="D8333" s="33" t="s">
        <v>78</v>
      </c>
      <c r="E8333" s="33" t="s">
        <v>16355</v>
      </c>
      <c r="F8333" s="94">
        <v>41302</v>
      </c>
      <c r="G8333" s="33" t="s">
        <v>16356</v>
      </c>
      <c r="H8333" s="33" t="s">
        <v>600</v>
      </c>
      <c r="I8333" s="33" t="s">
        <v>55</v>
      </c>
      <c r="J8333" s="62" t="s">
        <v>16357</v>
      </c>
      <c r="K8333" s="33" t="s">
        <v>601</v>
      </c>
      <c r="L8333" s="33" t="s">
        <v>602</v>
      </c>
      <c r="M8333" s="1" t="s">
        <v>49877</v>
      </c>
      <c r="N8333" s="33" t="s">
        <v>20</v>
      </c>
      <c r="O8333" s="33" t="s">
        <v>16358</v>
      </c>
      <c r="P8333" s="33" t="s">
        <v>947</v>
      </c>
      <c r="Q8333" s="33" t="s">
        <v>29986</v>
      </c>
      <c r="R8333"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33" s="33" t="s">
        <v>93</v>
      </c>
      <c r="T8333" s="33" t="s">
        <v>45897</v>
      </c>
      <c r="U8333" s="51" t="s">
        <v>49804</v>
      </c>
      <c r="AA8333" s="33" t="s">
        <v>42842</v>
      </c>
      <c r="AB8333" s="33">
        <v>98</v>
      </c>
      <c r="AC8333" s="103">
        <v>12308</v>
      </c>
    </row>
    <row r="8334" spans="1:66" ht="13" customHeight="1" x14ac:dyDescent="0.2">
      <c r="A8334" s="33" t="s">
        <v>16363</v>
      </c>
      <c r="B8334" s="33">
        <v>50</v>
      </c>
      <c r="C8334" s="33" t="s">
        <v>13</v>
      </c>
      <c r="D8334" s="33" t="s">
        <v>30</v>
      </c>
      <c r="E8334" s="33" t="s">
        <v>16364</v>
      </c>
      <c r="F8334" s="94">
        <v>41302</v>
      </c>
      <c r="G8334" s="33" t="s">
        <v>16365</v>
      </c>
      <c r="H8334" s="33" t="s">
        <v>3452</v>
      </c>
      <c r="I8334" s="33" t="s">
        <v>399</v>
      </c>
      <c r="J8334" s="62" t="s">
        <v>16366</v>
      </c>
      <c r="K8334" s="33" t="s">
        <v>16367</v>
      </c>
      <c r="L8334" s="33" t="s">
        <v>8983</v>
      </c>
      <c r="M8334" s="1" t="s">
        <v>46298</v>
      </c>
      <c r="N8334" s="33" t="s">
        <v>20</v>
      </c>
      <c r="O8334" s="33" t="s">
        <v>36784</v>
      </c>
      <c r="P8334" s="33" t="s">
        <v>504</v>
      </c>
      <c r="Q8334" s="33" t="s">
        <v>29986</v>
      </c>
      <c r="R8334" s="39" t="s">
        <v>16368</v>
      </c>
      <c r="S8334" s="33" t="s">
        <v>901</v>
      </c>
      <c r="T8334" s="33" t="s">
        <v>45897</v>
      </c>
      <c r="U8334" s="33" t="s">
        <v>49804</v>
      </c>
      <c r="AA8334" s="33" t="s">
        <v>42843</v>
      </c>
      <c r="AB8334" s="33">
        <v>97</v>
      </c>
      <c r="AC8334" s="103">
        <v>12309</v>
      </c>
      <c r="BM8334" s="51"/>
      <c r="BN8334" s="51"/>
    </row>
    <row r="8335" spans="1:66" ht="13" customHeight="1" x14ac:dyDescent="0.2">
      <c r="A8335" s="1" t="s">
        <v>16370</v>
      </c>
      <c r="B8335" s="33">
        <v>30</v>
      </c>
      <c r="C8335" s="33" t="s">
        <v>13</v>
      </c>
      <c r="D8335" s="1" t="s">
        <v>23</v>
      </c>
      <c r="F8335" s="94">
        <v>41301</v>
      </c>
      <c r="G8335" s="33" t="s">
        <v>22280</v>
      </c>
      <c r="H8335" s="33" t="s">
        <v>16371</v>
      </c>
      <c r="I8335" s="33" t="s">
        <v>37</v>
      </c>
      <c r="J8335" s="62" t="s">
        <v>16372</v>
      </c>
      <c r="K8335" s="33" t="s">
        <v>81</v>
      </c>
      <c r="L8335" s="33" t="s">
        <v>3798</v>
      </c>
      <c r="M8335" s="1" t="s">
        <v>48865</v>
      </c>
      <c r="N8335" s="33" t="s">
        <v>20</v>
      </c>
      <c r="O8335" s="33" t="s">
        <v>16373</v>
      </c>
      <c r="P8335" s="33" t="s">
        <v>947</v>
      </c>
      <c r="Q8335" s="33" t="s">
        <v>29986</v>
      </c>
      <c r="R8335" s="39" t="s">
        <v>16374</v>
      </c>
      <c r="S8335" s="33" t="s">
        <v>93</v>
      </c>
      <c r="T8335" s="33" t="s">
        <v>21</v>
      </c>
      <c r="U8335" s="33" t="s">
        <v>26488</v>
      </c>
      <c r="AA8335" s="33" t="s">
        <v>42844</v>
      </c>
      <c r="AB8335" s="33">
        <v>94</v>
      </c>
      <c r="AC8335" s="103">
        <v>12302</v>
      </c>
      <c r="BM8335" s="51"/>
      <c r="BN8335" s="51"/>
    </row>
    <row r="8336" spans="1:66" ht="13" customHeight="1" x14ac:dyDescent="0.2">
      <c r="A8336" s="1" t="s">
        <v>16375</v>
      </c>
      <c r="B8336" s="33">
        <v>32</v>
      </c>
      <c r="C8336" s="33" t="s">
        <v>13</v>
      </c>
      <c r="D8336" s="1" t="s">
        <v>23</v>
      </c>
      <c r="F8336" s="94">
        <v>41301</v>
      </c>
      <c r="G8336" s="33" t="s">
        <v>16376</v>
      </c>
      <c r="H8336" s="33" t="s">
        <v>1129</v>
      </c>
      <c r="I8336" s="33" t="s">
        <v>281</v>
      </c>
      <c r="J8336" s="62" t="s">
        <v>16377</v>
      </c>
      <c r="K8336" s="33" t="s">
        <v>1130</v>
      </c>
      <c r="L8336" s="33" t="s">
        <v>1131</v>
      </c>
      <c r="M8336" s="1" t="s">
        <v>46009</v>
      </c>
      <c r="N8336" s="33" t="s">
        <v>20</v>
      </c>
      <c r="O8336" s="33" t="s">
        <v>16378</v>
      </c>
      <c r="P8336" s="33" t="s">
        <v>947</v>
      </c>
      <c r="Q8336" s="33" t="s">
        <v>29986</v>
      </c>
      <c r="R8336" s="39" t="s">
        <v>16379</v>
      </c>
      <c r="S8336" s="33" t="s">
        <v>93</v>
      </c>
      <c r="T8336" s="33" t="s">
        <v>21</v>
      </c>
      <c r="U8336" s="33" t="s">
        <v>26689</v>
      </c>
      <c r="AA8336" s="33" t="s">
        <v>42842</v>
      </c>
      <c r="AB8336" s="33">
        <v>92</v>
      </c>
      <c r="AC8336" s="103">
        <v>12303</v>
      </c>
      <c r="BM8336" s="51"/>
      <c r="BN8336" s="51"/>
    </row>
    <row r="8337" spans="1:66" ht="13" customHeight="1" x14ac:dyDescent="0.2">
      <c r="A8337" s="60" t="s">
        <v>42419</v>
      </c>
      <c r="B8337" s="87">
        <v>49</v>
      </c>
      <c r="C8337" s="10" t="s">
        <v>13</v>
      </c>
      <c r="D8337" s="10" t="s">
        <v>30</v>
      </c>
      <c r="E8337" s="10"/>
      <c r="F8337" s="94">
        <v>41301</v>
      </c>
      <c r="G8337" s="10" t="s">
        <v>42420</v>
      </c>
      <c r="H8337" s="10" t="s">
        <v>4976</v>
      </c>
      <c r="I8337" s="10" t="s">
        <v>55</v>
      </c>
      <c r="J8337" s="62">
        <v>32505</v>
      </c>
      <c r="K8337" s="10" t="s">
        <v>4977</v>
      </c>
      <c r="L8337" s="10" t="s">
        <v>4978</v>
      </c>
      <c r="M8337" s="1" t="s">
        <v>46835</v>
      </c>
      <c r="N8337" s="10" t="s">
        <v>20</v>
      </c>
      <c r="O8337" s="10" t="s">
        <v>42421</v>
      </c>
      <c r="P8337" s="10" t="s">
        <v>504</v>
      </c>
      <c r="Q8337" s="10" t="s">
        <v>29986</v>
      </c>
      <c r="R8337" s="59" t="s">
        <v>42422</v>
      </c>
      <c r="S8337" s="10" t="s">
        <v>93</v>
      </c>
      <c r="T8337" s="10" t="s">
        <v>21</v>
      </c>
      <c r="U8337" s="10" t="s">
        <v>26689</v>
      </c>
      <c r="V8337" s="10"/>
      <c r="W8337" s="10"/>
      <c r="X8337" s="10"/>
      <c r="Y8337" s="77"/>
      <c r="Z8337" s="51"/>
      <c r="AA8337" s="51" t="s">
        <v>42844</v>
      </c>
      <c r="AB8337" s="33">
        <v>93</v>
      </c>
      <c r="AC8337" s="103">
        <v>12301</v>
      </c>
      <c r="AG8337" s="51"/>
      <c r="AK8337" s="51"/>
      <c r="AL8337" s="51"/>
      <c r="AM8337" s="51"/>
      <c r="AN8337" s="51"/>
      <c r="AO8337" s="51"/>
      <c r="AP8337" s="51"/>
      <c r="AQ8337" s="51"/>
      <c r="AR8337" s="51"/>
      <c r="AS8337" s="51"/>
      <c r="AT8337" s="51"/>
      <c r="AU8337" s="51"/>
      <c r="AV8337" s="51"/>
      <c r="AW8337" s="51"/>
      <c r="AX8337" s="51"/>
      <c r="AY8337" s="51"/>
      <c r="AZ8337" s="51"/>
      <c r="BA8337" s="51"/>
      <c r="BB8337" s="51"/>
      <c r="BC8337" s="51"/>
      <c r="BD8337" s="51"/>
      <c r="BE8337" s="51"/>
      <c r="BF8337" s="51"/>
      <c r="BG8337" s="51"/>
      <c r="BH8337" s="51"/>
      <c r="BI8337" s="51"/>
      <c r="BJ8337" s="51"/>
      <c r="BK8337" s="51"/>
      <c r="BL8337" s="51"/>
    </row>
    <row r="8338" spans="1:66" ht="13" customHeight="1" x14ac:dyDescent="0.2">
      <c r="A8338" s="33" t="s">
        <v>16389</v>
      </c>
      <c r="B8338" s="33">
        <v>16</v>
      </c>
      <c r="C8338" s="33" t="s">
        <v>13</v>
      </c>
      <c r="D8338" s="33" t="s">
        <v>30</v>
      </c>
      <c r="E8338" s="33" t="s">
        <v>16390</v>
      </c>
      <c r="F8338" s="94">
        <v>41299</v>
      </c>
      <c r="G8338" s="33" t="s">
        <v>16391</v>
      </c>
      <c r="H8338" s="33" t="s">
        <v>3073</v>
      </c>
      <c r="I8338" s="33" t="s">
        <v>281</v>
      </c>
      <c r="J8338" s="62" t="s">
        <v>16392</v>
      </c>
      <c r="K8338" s="33" t="s">
        <v>524</v>
      </c>
      <c r="L8338" s="33" t="s">
        <v>5147</v>
      </c>
      <c r="M8338" s="1" t="s">
        <v>48899</v>
      </c>
      <c r="N8338" s="33" t="s">
        <v>20</v>
      </c>
      <c r="O8338" s="33" t="s">
        <v>16393</v>
      </c>
      <c r="P8338" s="33" t="s">
        <v>504</v>
      </c>
      <c r="Q8338" s="33" t="s">
        <v>29986</v>
      </c>
      <c r="R8338" s="39" t="s">
        <v>16394</v>
      </c>
      <c r="S8338" s="33" t="s">
        <v>93</v>
      </c>
      <c r="T8338" s="33" t="s">
        <v>21</v>
      </c>
      <c r="U8338" s="33" t="s">
        <v>26689</v>
      </c>
      <c r="AA8338" s="33" t="s">
        <v>42844</v>
      </c>
      <c r="AB8338" s="33">
        <v>90</v>
      </c>
      <c r="AC8338" s="103">
        <v>12295</v>
      </c>
      <c r="BM8338" s="51"/>
      <c r="BN8338" s="51"/>
    </row>
    <row r="8339" spans="1:66" ht="13" customHeight="1" x14ac:dyDescent="0.2">
      <c r="A8339" s="33" t="s">
        <v>16384</v>
      </c>
      <c r="B8339" s="91">
        <v>23</v>
      </c>
      <c r="C8339" s="33" t="s">
        <v>13</v>
      </c>
      <c r="D8339" s="33" t="s">
        <v>78</v>
      </c>
      <c r="E8339" s="33" t="s">
        <v>16385</v>
      </c>
      <c r="F8339" s="94">
        <v>41299</v>
      </c>
      <c r="G8339" s="33" t="s">
        <v>16386</v>
      </c>
      <c r="H8339" s="33" t="s">
        <v>515</v>
      </c>
      <c r="I8339" s="33" t="s">
        <v>111</v>
      </c>
      <c r="J8339" s="62">
        <v>85716</v>
      </c>
      <c r="K8339" s="33" t="s">
        <v>516</v>
      </c>
      <c r="L8339" s="33" t="s">
        <v>517</v>
      </c>
      <c r="M8339" s="1" t="s">
        <v>46078</v>
      </c>
      <c r="N8339" s="33" t="s">
        <v>20</v>
      </c>
      <c r="O8339" s="33" t="s">
        <v>16387</v>
      </c>
      <c r="P8339" s="33" t="s">
        <v>22</v>
      </c>
      <c r="Q8339" s="33" t="s">
        <v>29986</v>
      </c>
      <c r="R8339" s="39" t="s">
        <v>16388</v>
      </c>
      <c r="S8339" s="33" t="s">
        <v>93</v>
      </c>
      <c r="T8339" s="33" t="s">
        <v>21</v>
      </c>
      <c r="U8339" s="33" t="s">
        <v>26689</v>
      </c>
      <c r="AA8339" s="33" t="s">
        <v>42842</v>
      </c>
      <c r="AB8339" s="33">
        <v>89</v>
      </c>
      <c r="AC8339" s="103">
        <v>12294</v>
      </c>
      <c r="BM8339" s="51"/>
      <c r="BN8339" s="51"/>
    </row>
    <row r="8340" spans="1:66" ht="13" customHeight="1" x14ac:dyDescent="0.2">
      <c r="A8340" s="60" t="s">
        <v>42619</v>
      </c>
      <c r="B8340" s="87">
        <v>32</v>
      </c>
      <c r="C8340" s="10" t="s">
        <v>13</v>
      </c>
      <c r="D8340" s="10" t="s">
        <v>41</v>
      </c>
      <c r="E8340" s="10"/>
      <c r="F8340" s="94">
        <v>41299</v>
      </c>
      <c r="G8340" s="10" t="s">
        <v>42620</v>
      </c>
      <c r="H8340" s="10" t="s">
        <v>671</v>
      </c>
      <c r="I8340" s="10" t="s">
        <v>66</v>
      </c>
      <c r="J8340" s="62">
        <v>77090</v>
      </c>
      <c r="K8340" s="10" t="s">
        <v>512</v>
      </c>
      <c r="L8340" s="10" t="s">
        <v>513</v>
      </c>
      <c r="M8340" s="1" t="s">
        <v>46076</v>
      </c>
      <c r="N8340" s="10" t="s">
        <v>20</v>
      </c>
      <c r="O8340" s="10" t="s">
        <v>42621</v>
      </c>
      <c r="P8340" s="10" t="s">
        <v>42395</v>
      </c>
      <c r="Q8340" s="10" t="s">
        <v>29986</v>
      </c>
      <c r="R8340" s="59" t="s">
        <v>42622</v>
      </c>
      <c r="S8340" s="10" t="s">
        <v>93</v>
      </c>
      <c r="T8340" s="10" t="s">
        <v>21</v>
      </c>
      <c r="U8340" s="10" t="s">
        <v>26682</v>
      </c>
      <c r="V8340" s="10"/>
      <c r="W8340" s="10"/>
      <c r="X8340" s="63"/>
      <c r="Y8340" s="77"/>
      <c r="Z8340" s="51" t="s">
        <v>42353</v>
      </c>
      <c r="AA8340" s="51" t="s">
        <v>42844</v>
      </c>
      <c r="AB8340" s="33">
        <v>91</v>
      </c>
      <c r="AC8340" s="103">
        <v>12293</v>
      </c>
      <c r="AG8340" s="51"/>
      <c r="AK8340" s="51"/>
      <c r="AL8340" s="51"/>
      <c r="AM8340" s="51"/>
      <c r="AN8340" s="51"/>
      <c r="AO8340" s="51"/>
      <c r="AP8340" s="51"/>
      <c r="AQ8340" s="51"/>
      <c r="AR8340" s="51"/>
      <c r="AS8340" s="51"/>
      <c r="AT8340" s="51"/>
      <c r="AU8340" s="51"/>
      <c r="AV8340" s="51"/>
      <c r="AW8340" s="51"/>
      <c r="AX8340" s="51"/>
      <c r="AY8340" s="51"/>
      <c r="AZ8340" s="51"/>
      <c r="BA8340" s="51"/>
      <c r="BB8340" s="51"/>
      <c r="BC8340" s="51"/>
      <c r="BD8340" s="51"/>
      <c r="BE8340" s="51"/>
      <c r="BF8340" s="51"/>
      <c r="BG8340" s="51"/>
      <c r="BH8340" s="51"/>
      <c r="BI8340" s="51"/>
      <c r="BJ8340" s="51"/>
      <c r="BK8340" s="51"/>
      <c r="BL8340" s="51"/>
    </row>
    <row r="8341" spans="1:66" ht="13" customHeight="1" x14ac:dyDescent="0.2">
      <c r="A8341" s="33" t="s">
        <v>16380</v>
      </c>
      <c r="B8341" s="33">
        <v>41</v>
      </c>
      <c r="C8341" s="33" t="s">
        <v>13</v>
      </c>
      <c r="D8341" s="33" t="s">
        <v>78</v>
      </c>
      <c r="F8341" s="94">
        <v>41299</v>
      </c>
      <c r="G8341" s="33" t="s">
        <v>22281</v>
      </c>
      <c r="H8341" s="33" t="s">
        <v>1483</v>
      </c>
      <c r="I8341" s="33" t="s">
        <v>45</v>
      </c>
      <c r="J8341" s="62" t="s">
        <v>16381</v>
      </c>
      <c r="K8341" s="33" t="s">
        <v>4310</v>
      </c>
      <c r="L8341" s="33" t="s">
        <v>2544</v>
      </c>
      <c r="M8341" s="1" t="s">
        <v>46137</v>
      </c>
      <c r="N8341" s="33" t="s">
        <v>20</v>
      </c>
      <c r="O8341" s="33" t="s">
        <v>16382</v>
      </c>
      <c r="P8341" s="33" t="s">
        <v>947</v>
      </c>
      <c r="Q8341" s="33" t="s">
        <v>29986</v>
      </c>
      <c r="R8341" s="39" t="s">
        <v>16383</v>
      </c>
      <c r="S8341" s="33" t="s">
        <v>93</v>
      </c>
      <c r="T8341" s="33" t="s">
        <v>21</v>
      </c>
      <c r="U8341" s="33" t="s">
        <v>26689</v>
      </c>
      <c r="AA8341" s="33" t="s">
        <v>42842</v>
      </c>
      <c r="AB8341" s="33">
        <v>88</v>
      </c>
      <c r="AC8341" s="103">
        <v>12296</v>
      </c>
      <c r="BM8341" s="51"/>
      <c r="BN8341" s="51"/>
    </row>
    <row r="8342" spans="1:66" ht="13" customHeight="1" x14ac:dyDescent="0.2">
      <c r="A8342" s="33" t="s">
        <v>16395</v>
      </c>
      <c r="B8342" s="33">
        <v>22</v>
      </c>
      <c r="C8342" s="33" t="s">
        <v>13</v>
      </c>
      <c r="D8342" s="33" t="s">
        <v>78</v>
      </c>
      <c r="E8342" s="33" t="s">
        <v>16396</v>
      </c>
      <c r="F8342" s="94">
        <v>41298</v>
      </c>
      <c r="G8342" s="33" t="s">
        <v>16397</v>
      </c>
      <c r="H8342" s="33" t="s">
        <v>5458</v>
      </c>
      <c r="I8342" s="33" t="s">
        <v>337</v>
      </c>
      <c r="J8342" s="62" t="s">
        <v>16398</v>
      </c>
      <c r="K8342" s="33" t="s">
        <v>2894</v>
      </c>
      <c r="L8342" s="33" t="s">
        <v>5460</v>
      </c>
      <c r="M8342" s="1" t="s">
        <v>46204</v>
      </c>
      <c r="N8342" s="33" t="s">
        <v>20</v>
      </c>
      <c r="O8342" s="33" t="s">
        <v>16399</v>
      </c>
      <c r="P8342" s="33" t="s">
        <v>504</v>
      </c>
      <c r="Q8342" s="33" t="s">
        <v>29986</v>
      </c>
      <c r="R8342" s="39" t="s">
        <v>16400</v>
      </c>
      <c r="S8342" s="33" t="s">
        <v>93</v>
      </c>
      <c r="T8342" s="33" t="s">
        <v>21</v>
      </c>
      <c r="U8342" s="33" t="s">
        <v>26689</v>
      </c>
      <c r="AA8342" s="33" t="s">
        <v>42842</v>
      </c>
      <c r="AB8342" s="33">
        <v>85</v>
      </c>
      <c r="AC8342" s="103">
        <v>12291</v>
      </c>
      <c r="BM8342" s="51"/>
      <c r="BN8342" s="51"/>
    </row>
    <row r="8343" spans="1:66" ht="13" customHeight="1" x14ac:dyDescent="0.2">
      <c r="A8343" s="33" t="s">
        <v>16401</v>
      </c>
      <c r="B8343" s="33">
        <v>60</v>
      </c>
      <c r="C8343" s="33" t="s">
        <v>102</v>
      </c>
      <c r="D8343" s="33" t="s">
        <v>78</v>
      </c>
      <c r="E8343" s="33" t="s">
        <v>16402</v>
      </c>
      <c r="F8343" s="94">
        <v>41298</v>
      </c>
      <c r="G8343" s="33" t="s">
        <v>22282</v>
      </c>
      <c r="H8343" s="33" t="s">
        <v>6401</v>
      </c>
      <c r="I8343" s="33" t="s">
        <v>18</v>
      </c>
      <c r="J8343" s="62" t="s">
        <v>6402</v>
      </c>
      <c r="K8343" s="33" t="s">
        <v>6403</v>
      </c>
      <c r="L8343" s="33" t="s">
        <v>16403</v>
      </c>
      <c r="M8343" s="1" t="s">
        <v>48469</v>
      </c>
      <c r="N8343" s="33" t="s">
        <v>20</v>
      </c>
      <c r="O8343" s="33" t="s">
        <v>16404</v>
      </c>
      <c r="P8343" s="33" t="s">
        <v>49738</v>
      </c>
      <c r="Q8343" s="33" t="s">
        <v>29986</v>
      </c>
      <c r="R8343" s="39" t="s">
        <v>16405</v>
      </c>
      <c r="S8343" s="33" t="s">
        <v>93</v>
      </c>
      <c r="T8343" s="33" t="s">
        <v>21</v>
      </c>
      <c r="U8343" s="33" t="s">
        <v>26689</v>
      </c>
      <c r="AA8343" s="33" t="s">
        <v>42844</v>
      </c>
      <c r="AB8343" s="33">
        <v>84</v>
      </c>
      <c r="AC8343" s="103">
        <v>12289</v>
      </c>
      <c r="BM8343" s="51"/>
      <c r="BN8343" s="51"/>
    </row>
    <row r="8344" spans="1:66" ht="13" customHeight="1" x14ac:dyDescent="0.2">
      <c r="A8344" s="33" t="s">
        <v>16411</v>
      </c>
      <c r="B8344" s="33">
        <v>34</v>
      </c>
      <c r="C8344" s="33" t="s">
        <v>13</v>
      </c>
      <c r="D8344" s="33" t="s">
        <v>30</v>
      </c>
      <c r="E8344" s="33" t="s">
        <v>16412</v>
      </c>
      <c r="F8344" s="94">
        <v>41298</v>
      </c>
      <c r="G8344" s="33" t="s">
        <v>16413</v>
      </c>
      <c r="H8344" s="33" t="s">
        <v>2171</v>
      </c>
      <c r="I8344" s="33" t="s">
        <v>50</v>
      </c>
      <c r="J8344" s="62" t="s">
        <v>16414</v>
      </c>
      <c r="K8344" s="33" t="s">
        <v>2171</v>
      </c>
      <c r="L8344" s="33" t="s">
        <v>10625</v>
      </c>
      <c r="M8344" s="1" t="s">
        <v>46777</v>
      </c>
      <c r="N8344" s="33" t="s">
        <v>20</v>
      </c>
      <c r="O8344" s="33" t="s">
        <v>16415</v>
      </c>
      <c r="P8344" s="33" t="s">
        <v>504</v>
      </c>
      <c r="Q8344" s="33" t="s">
        <v>29986</v>
      </c>
      <c r="R8344" s="39" t="s">
        <v>16416</v>
      </c>
      <c r="S8344" s="33" t="s">
        <v>93</v>
      </c>
      <c r="T8344" s="33" t="s">
        <v>45897</v>
      </c>
      <c r="U8344" s="33" t="s">
        <v>49804</v>
      </c>
      <c r="AA8344" s="33" t="s">
        <v>42842</v>
      </c>
      <c r="AB8344" s="33">
        <v>86</v>
      </c>
      <c r="AC8344" s="103">
        <v>12292</v>
      </c>
      <c r="BM8344" s="51"/>
      <c r="BN8344" s="51"/>
    </row>
    <row r="8345" spans="1:66" ht="13" customHeight="1" x14ac:dyDescent="0.2">
      <c r="A8345" s="1" t="s">
        <v>16406</v>
      </c>
      <c r="B8345" s="33">
        <v>22</v>
      </c>
      <c r="C8345" s="33" t="s">
        <v>13</v>
      </c>
      <c r="D8345" s="1" t="s">
        <v>23</v>
      </c>
      <c r="F8345" s="94">
        <v>41298</v>
      </c>
      <c r="G8345" s="33" t="s">
        <v>16407</v>
      </c>
      <c r="H8345" s="33" t="s">
        <v>11288</v>
      </c>
      <c r="I8345" s="33" t="s">
        <v>66</v>
      </c>
      <c r="J8345" s="62" t="s">
        <v>16408</v>
      </c>
      <c r="K8345" s="33" t="s">
        <v>67</v>
      </c>
      <c r="L8345" s="33" t="s">
        <v>11290</v>
      </c>
      <c r="M8345" s="1" t="s">
        <v>46246</v>
      </c>
      <c r="N8345" s="33" t="s">
        <v>20</v>
      </c>
      <c r="O8345" s="33" t="s">
        <v>16409</v>
      </c>
      <c r="P8345" s="33" t="s">
        <v>947</v>
      </c>
      <c r="Q8345" s="33" t="s">
        <v>29986</v>
      </c>
      <c r="R8345" s="39" t="s">
        <v>16410</v>
      </c>
      <c r="S8345" s="33" t="s">
        <v>93</v>
      </c>
      <c r="T8345" s="33" t="s">
        <v>28</v>
      </c>
      <c r="U8345" s="33" t="s">
        <v>26487</v>
      </c>
      <c r="AA8345" s="33" t="s">
        <v>42844</v>
      </c>
      <c r="AB8345" s="33">
        <v>87</v>
      </c>
      <c r="AC8345" s="103">
        <v>12290</v>
      </c>
      <c r="BM8345" s="51"/>
      <c r="BN8345" s="51"/>
    </row>
    <row r="8346" spans="1:66" ht="13" customHeight="1" x14ac:dyDescent="0.2">
      <c r="A8346" s="33" t="s">
        <v>16417</v>
      </c>
      <c r="B8346" s="91">
        <v>48</v>
      </c>
      <c r="C8346" s="33" t="s">
        <v>13</v>
      </c>
      <c r="D8346" s="33" t="s">
        <v>78</v>
      </c>
      <c r="E8346" s="33" t="s">
        <v>16418</v>
      </c>
      <c r="F8346" s="94">
        <v>41297</v>
      </c>
      <c r="G8346" s="33" t="s">
        <v>16419</v>
      </c>
      <c r="H8346" s="33" t="s">
        <v>16420</v>
      </c>
      <c r="I8346" s="33" t="s">
        <v>66</v>
      </c>
      <c r="J8346" s="62" t="s">
        <v>16421</v>
      </c>
      <c r="K8346" s="33" t="s">
        <v>1466</v>
      </c>
      <c r="L8346" s="33" t="s">
        <v>16422</v>
      </c>
      <c r="M8346" s="1" t="s">
        <v>48866</v>
      </c>
      <c r="N8346" s="33" t="s">
        <v>20</v>
      </c>
      <c r="O8346" s="33" t="s">
        <v>16423</v>
      </c>
      <c r="P8346" s="33" t="s">
        <v>504</v>
      </c>
      <c r="Q8346" s="33" t="s">
        <v>29986</v>
      </c>
      <c r="R8346" s="39" t="s">
        <v>16424</v>
      </c>
      <c r="S8346" s="33" t="s">
        <v>509</v>
      </c>
      <c r="T8346" s="33" t="s">
        <v>21</v>
      </c>
      <c r="U8346" s="33" t="s">
        <v>26505</v>
      </c>
      <c r="AA8346" s="33" t="s">
        <v>42843</v>
      </c>
      <c r="AB8346" s="33">
        <v>83</v>
      </c>
      <c r="AC8346" s="103">
        <v>12286</v>
      </c>
      <c r="BM8346" s="51"/>
      <c r="BN8346" s="51"/>
    </row>
    <row r="8347" spans="1:66" ht="13" customHeight="1" x14ac:dyDescent="0.2">
      <c r="A8347" s="1" t="s">
        <v>16425</v>
      </c>
      <c r="B8347" s="33">
        <v>33</v>
      </c>
      <c r="C8347" s="33" t="s">
        <v>13</v>
      </c>
      <c r="D8347" s="1" t="s">
        <v>23</v>
      </c>
      <c r="F8347" s="94">
        <v>41296</v>
      </c>
      <c r="G8347" s="33" t="s">
        <v>16426</v>
      </c>
      <c r="H8347" s="33" t="s">
        <v>11408</v>
      </c>
      <c r="I8347" s="33" t="s">
        <v>177</v>
      </c>
      <c r="J8347" s="62" t="s">
        <v>16427</v>
      </c>
      <c r="K8347" s="33" t="s">
        <v>5249</v>
      </c>
      <c r="L8347" s="33" t="s">
        <v>11410</v>
      </c>
      <c r="M8347" s="1" t="s">
        <v>46468</v>
      </c>
      <c r="N8347" s="33" t="s">
        <v>20</v>
      </c>
      <c r="O8347" s="33" t="s">
        <v>16428</v>
      </c>
      <c r="P8347" s="33" t="s">
        <v>947</v>
      </c>
      <c r="Q8347" s="33" t="s">
        <v>29986</v>
      </c>
      <c r="R8347" s="39" t="s">
        <v>16429</v>
      </c>
      <c r="S8347" s="33" t="s">
        <v>93</v>
      </c>
      <c r="T8347" s="33" t="s">
        <v>21</v>
      </c>
      <c r="U8347" s="33" t="s">
        <v>26488</v>
      </c>
      <c r="AA8347" s="33" t="s">
        <v>42842</v>
      </c>
      <c r="AB8347" s="33">
        <v>81</v>
      </c>
      <c r="AC8347" s="103">
        <v>12281</v>
      </c>
      <c r="BM8347" s="51"/>
      <c r="BN8347" s="51"/>
    </row>
    <row r="8348" spans="1:66" ht="13" customHeight="1" x14ac:dyDescent="0.2">
      <c r="A8348" s="33" t="s">
        <v>16438</v>
      </c>
      <c r="B8348" s="33">
        <v>5</v>
      </c>
      <c r="C8348" s="33" t="s">
        <v>13</v>
      </c>
      <c r="D8348" s="33" t="s">
        <v>30</v>
      </c>
      <c r="F8348" s="94">
        <v>41296</v>
      </c>
      <c r="G8348" s="33" t="s">
        <v>22283</v>
      </c>
      <c r="H8348" s="33" t="s">
        <v>2947</v>
      </c>
      <c r="I8348" s="33" t="s">
        <v>249</v>
      </c>
      <c r="J8348" s="62" t="s">
        <v>2948</v>
      </c>
      <c r="K8348" s="33" t="s">
        <v>524</v>
      </c>
      <c r="L8348" s="33" t="s">
        <v>525</v>
      </c>
      <c r="M8348" s="1" t="s">
        <v>48881</v>
      </c>
      <c r="N8348" s="33" t="s">
        <v>20</v>
      </c>
      <c r="O8348" s="33" t="s">
        <v>16439</v>
      </c>
      <c r="P8348" s="33" t="s">
        <v>23029</v>
      </c>
      <c r="Q8348" s="33" t="s">
        <v>29986</v>
      </c>
      <c r="R8348" s="39" t="s">
        <v>16440</v>
      </c>
      <c r="S8348" s="33" t="s">
        <v>93</v>
      </c>
      <c r="T8348" s="33" t="s">
        <v>45897</v>
      </c>
      <c r="U8348" s="51" t="s">
        <v>49804</v>
      </c>
      <c r="Z8348" s="33" t="s">
        <v>42353</v>
      </c>
      <c r="AA8348" s="33" t="s">
        <v>42843</v>
      </c>
      <c r="AB8348" s="33">
        <v>80</v>
      </c>
      <c r="AC8348" s="103">
        <v>12283</v>
      </c>
    </row>
    <row r="8349" spans="1:66" ht="13" customHeight="1" x14ac:dyDescent="0.2">
      <c r="A8349" s="33" t="s">
        <v>16441</v>
      </c>
      <c r="B8349" s="33">
        <v>46</v>
      </c>
      <c r="C8349" s="33" t="s">
        <v>102</v>
      </c>
      <c r="D8349" s="33" t="s">
        <v>30</v>
      </c>
      <c r="E8349" s="33" t="s">
        <v>16442</v>
      </c>
      <c r="F8349" s="94">
        <v>41296</v>
      </c>
      <c r="G8349" s="33" t="s">
        <v>22283</v>
      </c>
      <c r="H8349" s="33" t="s">
        <v>2947</v>
      </c>
      <c r="I8349" s="33" t="s">
        <v>249</v>
      </c>
      <c r="J8349" s="62" t="s">
        <v>2948</v>
      </c>
      <c r="K8349" s="33" t="s">
        <v>524</v>
      </c>
      <c r="L8349" s="33" t="s">
        <v>525</v>
      </c>
      <c r="M8349" s="1" t="s">
        <v>48881</v>
      </c>
      <c r="N8349" s="33" t="s">
        <v>20</v>
      </c>
      <c r="O8349" s="33" t="s">
        <v>16443</v>
      </c>
      <c r="P8349" s="33" t="s">
        <v>23029</v>
      </c>
      <c r="Q8349" s="33" t="s">
        <v>29986</v>
      </c>
      <c r="R8349" s="39" t="s">
        <v>16440</v>
      </c>
      <c r="S8349" s="33" t="s">
        <v>93</v>
      </c>
      <c r="T8349" s="33" t="s">
        <v>45897</v>
      </c>
      <c r="U8349" s="51" t="s">
        <v>49804</v>
      </c>
      <c r="Z8349" s="33" t="s">
        <v>42353</v>
      </c>
      <c r="AA8349" s="33" t="s">
        <v>42843</v>
      </c>
      <c r="AB8349" s="33">
        <v>79</v>
      </c>
      <c r="AC8349" s="103">
        <v>12284</v>
      </c>
    </row>
    <row r="8350" spans="1:66" ht="13" customHeight="1" x14ac:dyDescent="0.2">
      <c r="A8350" s="1" t="s">
        <v>16430</v>
      </c>
      <c r="B8350" s="33">
        <v>20</v>
      </c>
      <c r="C8350" s="33" t="s">
        <v>13</v>
      </c>
      <c r="D8350" s="1" t="s">
        <v>23</v>
      </c>
      <c r="F8350" s="94">
        <v>41296</v>
      </c>
      <c r="G8350" s="33" t="s">
        <v>16431</v>
      </c>
      <c r="H8350" s="33" t="s">
        <v>16432</v>
      </c>
      <c r="I8350" s="33" t="s">
        <v>191</v>
      </c>
      <c r="J8350" s="62" t="s">
        <v>16433</v>
      </c>
      <c r="K8350" s="33" t="s">
        <v>16434</v>
      </c>
      <c r="L8350" s="33" t="s">
        <v>16435</v>
      </c>
      <c r="M8350" s="1" t="s">
        <v>48867</v>
      </c>
      <c r="N8350" s="33" t="s">
        <v>20</v>
      </c>
      <c r="O8350" s="33" t="s">
        <v>16436</v>
      </c>
      <c r="P8350" s="33" t="s">
        <v>504</v>
      </c>
      <c r="Q8350" s="33" t="s">
        <v>29986</v>
      </c>
      <c r="R8350" s="39" t="s">
        <v>16437</v>
      </c>
      <c r="S8350" s="33" t="s">
        <v>93</v>
      </c>
      <c r="T8350" s="33" t="s">
        <v>350</v>
      </c>
      <c r="U8350" s="33" t="s">
        <v>26775</v>
      </c>
      <c r="AA8350" s="33" t="s">
        <v>42843</v>
      </c>
      <c r="AB8350" s="33">
        <v>82</v>
      </c>
      <c r="AC8350" s="103">
        <v>12282</v>
      </c>
      <c r="BM8350" s="51"/>
      <c r="BN8350" s="51"/>
    </row>
    <row r="8351" spans="1:66" ht="13" customHeight="1" x14ac:dyDescent="0.2">
      <c r="A8351" s="33" t="s">
        <v>16444</v>
      </c>
      <c r="B8351" s="33">
        <v>50</v>
      </c>
      <c r="C8351" s="33" t="s">
        <v>13</v>
      </c>
      <c r="D8351" s="33" t="s">
        <v>78</v>
      </c>
      <c r="E8351" s="33" t="s">
        <v>16445</v>
      </c>
      <c r="F8351" s="94">
        <v>41295</v>
      </c>
      <c r="G8351" s="33" t="s">
        <v>16446</v>
      </c>
      <c r="H8351" s="33" t="s">
        <v>16447</v>
      </c>
      <c r="I8351" s="33" t="s">
        <v>18</v>
      </c>
      <c r="J8351" s="62" t="s">
        <v>16448</v>
      </c>
      <c r="K8351" s="33" t="s">
        <v>16449</v>
      </c>
      <c r="L8351" s="33" t="s">
        <v>16450</v>
      </c>
      <c r="M8351" s="1" t="s">
        <v>48868</v>
      </c>
      <c r="N8351" s="33" t="s">
        <v>20</v>
      </c>
      <c r="O8351" s="33" t="s">
        <v>16451</v>
      </c>
      <c r="P8351" s="33" t="s">
        <v>22</v>
      </c>
      <c r="Q8351" s="33" t="s">
        <v>29986</v>
      </c>
      <c r="R8351" s="39" t="s">
        <v>16452</v>
      </c>
      <c r="S8351" s="33" t="s">
        <v>93</v>
      </c>
      <c r="T8351" s="33" t="s">
        <v>21</v>
      </c>
      <c r="U8351" s="33" t="s">
        <v>26689</v>
      </c>
      <c r="AA8351" s="33" t="s">
        <v>42843</v>
      </c>
      <c r="AB8351" s="33">
        <v>78</v>
      </c>
      <c r="AC8351" s="103">
        <v>12279</v>
      </c>
      <c r="BM8351" s="51"/>
      <c r="BN8351" s="51"/>
    </row>
    <row r="8352" spans="1:66" ht="13" customHeight="1" x14ac:dyDescent="0.2">
      <c r="A8352" s="33" t="s">
        <v>16453</v>
      </c>
      <c r="B8352" s="33">
        <v>18</v>
      </c>
      <c r="C8352" s="33" t="s">
        <v>13</v>
      </c>
      <c r="D8352" s="33" t="s">
        <v>41</v>
      </c>
      <c r="E8352" s="33" t="s">
        <v>16454</v>
      </c>
      <c r="F8352" s="94">
        <v>41295</v>
      </c>
      <c r="G8352" s="33" t="s">
        <v>16455</v>
      </c>
      <c r="H8352" s="33" t="s">
        <v>14442</v>
      </c>
      <c r="I8352" s="33" t="s">
        <v>406</v>
      </c>
      <c r="J8352" s="62" t="s">
        <v>14443</v>
      </c>
      <c r="K8352" s="33" t="s">
        <v>14444</v>
      </c>
      <c r="L8352" s="33" t="s">
        <v>14445</v>
      </c>
      <c r="M8352" s="1" t="s">
        <v>46966</v>
      </c>
      <c r="N8352" s="33" t="s">
        <v>20</v>
      </c>
      <c r="O8352" s="33" t="s">
        <v>16456</v>
      </c>
      <c r="P8352" s="33" t="s">
        <v>504</v>
      </c>
      <c r="Q8352" s="33" t="s">
        <v>29986</v>
      </c>
      <c r="R8352" s="39" t="s">
        <v>16457</v>
      </c>
      <c r="S8352" s="33" t="s">
        <v>93</v>
      </c>
      <c r="T8352" s="33" t="s">
        <v>28</v>
      </c>
      <c r="U8352" s="33" t="s">
        <v>29084</v>
      </c>
      <c r="AA8352" s="33" t="s">
        <v>42843</v>
      </c>
      <c r="AB8352" s="33">
        <v>77</v>
      </c>
      <c r="AC8352" s="103">
        <v>12278</v>
      </c>
      <c r="BM8352" s="51"/>
      <c r="BN8352" s="51"/>
    </row>
    <row r="8353" spans="1:67" ht="13" customHeight="1" x14ac:dyDescent="0.2">
      <c r="A8353" s="33" t="s">
        <v>16458</v>
      </c>
      <c r="B8353" s="33">
        <v>22</v>
      </c>
      <c r="C8353" s="33" t="s">
        <v>13</v>
      </c>
      <c r="D8353" s="33" t="s">
        <v>78</v>
      </c>
      <c r="F8353" s="94">
        <v>41293</v>
      </c>
      <c r="G8353" s="33" t="s">
        <v>16459</v>
      </c>
      <c r="H8353" s="33" t="s">
        <v>658</v>
      </c>
      <c r="I8353" s="33" t="s">
        <v>399</v>
      </c>
      <c r="J8353" s="62" t="s">
        <v>10541</v>
      </c>
      <c r="K8353" s="33" t="s">
        <v>658</v>
      </c>
      <c r="L8353" s="33" t="s">
        <v>4149</v>
      </c>
      <c r="M8353" s="1" t="s">
        <v>46104</v>
      </c>
      <c r="N8353" s="33" t="s">
        <v>20</v>
      </c>
      <c r="O8353" s="33" t="s">
        <v>16460</v>
      </c>
      <c r="P8353" s="33" t="s">
        <v>504</v>
      </c>
      <c r="Q8353" s="33" t="s">
        <v>29986</v>
      </c>
      <c r="R8353" s="39" t="s">
        <v>16461</v>
      </c>
      <c r="S8353" s="33" t="s">
        <v>93</v>
      </c>
      <c r="T8353" s="33" t="s">
        <v>45897</v>
      </c>
      <c r="U8353" s="33" t="s">
        <v>39851</v>
      </c>
      <c r="Z8353" s="33" t="s">
        <v>42353</v>
      </c>
      <c r="AA8353" s="33" t="s">
        <v>42842</v>
      </c>
      <c r="AB8353" s="33">
        <v>76</v>
      </c>
      <c r="AC8353" s="103">
        <v>12274</v>
      </c>
    </row>
    <row r="8354" spans="1:67" ht="13" customHeight="1" x14ac:dyDescent="0.2">
      <c r="A8354" s="33" t="s">
        <v>16493</v>
      </c>
      <c r="B8354" s="33">
        <v>21</v>
      </c>
      <c r="C8354" s="33" t="s">
        <v>13</v>
      </c>
      <c r="D8354" s="33" t="s">
        <v>30</v>
      </c>
      <c r="E8354" s="33" t="s">
        <v>16494</v>
      </c>
      <c r="F8354" s="94">
        <v>41292</v>
      </c>
      <c r="G8354" s="33" t="s">
        <v>16495</v>
      </c>
      <c r="H8354" s="33" t="s">
        <v>16496</v>
      </c>
      <c r="I8354" s="33" t="s">
        <v>336</v>
      </c>
      <c r="J8354" s="62" t="s">
        <v>16497</v>
      </c>
      <c r="K8354" s="33" t="s">
        <v>3019</v>
      </c>
      <c r="L8354" s="33" t="s">
        <v>16498</v>
      </c>
      <c r="M8354" s="1" t="s">
        <v>47767</v>
      </c>
      <c r="N8354" s="33" t="s">
        <v>20</v>
      </c>
      <c r="O8354" s="33" t="s">
        <v>16499</v>
      </c>
      <c r="P8354" s="33" t="s">
        <v>504</v>
      </c>
      <c r="Q8354" s="33" t="s">
        <v>29986</v>
      </c>
      <c r="R8354" s="39" t="s">
        <v>16500</v>
      </c>
      <c r="S8354" s="33" t="s">
        <v>22</v>
      </c>
      <c r="T8354" s="33" t="s">
        <v>21</v>
      </c>
      <c r="U8354" s="33" t="s">
        <v>26689</v>
      </c>
      <c r="AA8354" s="33" t="s">
        <v>42844</v>
      </c>
      <c r="AB8354" s="33">
        <v>71</v>
      </c>
      <c r="AC8354" s="103">
        <v>12267</v>
      </c>
      <c r="BM8354" s="51"/>
      <c r="BN8354" s="51"/>
      <c r="BO8354" s="51"/>
    </row>
    <row r="8355" spans="1:67" ht="13" customHeight="1" x14ac:dyDescent="0.2">
      <c r="A8355" s="33" t="s">
        <v>16501</v>
      </c>
      <c r="B8355" s="33">
        <v>29</v>
      </c>
      <c r="C8355" s="33" t="s">
        <v>13</v>
      </c>
      <c r="D8355" s="33" t="s">
        <v>30</v>
      </c>
      <c r="E8355" s="33" t="s">
        <v>16502</v>
      </c>
      <c r="F8355" s="94">
        <v>41292</v>
      </c>
      <c r="G8355" s="33" t="s">
        <v>16503</v>
      </c>
      <c r="H8355" s="33" t="s">
        <v>3073</v>
      </c>
      <c r="I8355" s="33" t="s">
        <v>281</v>
      </c>
      <c r="J8355" s="62" t="s">
        <v>16504</v>
      </c>
      <c r="K8355" s="33" t="s">
        <v>524</v>
      </c>
      <c r="L8355" s="33" t="s">
        <v>5147</v>
      </c>
      <c r="M8355" s="1" t="s">
        <v>48899</v>
      </c>
      <c r="N8355" s="33" t="s">
        <v>20</v>
      </c>
      <c r="O8355" s="33" t="s">
        <v>16505</v>
      </c>
      <c r="P8355" s="33" t="s">
        <v>947</v>
      </c>
      <c r="Q8355" s="33" t="s">
        <v>29986</v>
      </c>
      <c r="R8355" s="39" t="s">
        <v>16506</v>
      </c>
      <c r="S8355" s="33" t="s">
        <v>93</v>
      </c>
      <c r="T8355" s="33" t="s">
        <v>21</v>
      </c>
      <c r="U8355" s="33" t="s">
        <v>26689</v>
      </c>
      <c r="AA8355" s="33" t="s">
        <v>42844</v>
      </c>
      <c r="AB8355" s="33">
        <v>73</v>
      </c>
      <c r="AC8355" s="103">
        <v>12271</v>
      </c>
      <c r="BM8355" s="51"/>
      <c r="BN8355" s="51"/>
      <c r="BO8355" s="51"/>
    </row>
    <row r="8356" spans="1:67" ht="13" customHeight="1" x14ac:dyDescent="0.2">
      <c r="A8356" s="33" t="s">
        <v>16469</v>
      </c>
      <c r="B8356" s="33">
        <v>38</v>
      </c>
      <c r="C8356" s="33" t="s">
        <v>13</v>
      </c>
      <c r="D8356" s="33" t="s">
        <v>78</v>
      </c>
      <c r="E8356" s="33" t="s">
        <v>16470</v>
      </c>
      <c r="F8356" s="94">
        <v>41292</v>
      </c>
      <c r="G8356" s="33" t="s">
        <v>16471</v>
      </c>
      <c r="H8356" s="33" t="s">
        <v>16472</v>
      </c>
      <c r="I8356" s="33" t="s">
        <v>337</v>
      </c>
      <c r="J8356" s="62" t="s">
        <v>16473</v>
      </c>
      <c r="K8356" s="33" t="s">
        <v>2228</v>
      </c>
      <c r="L8356" s="33" t="s">
        <v>16474</v>
      </c>
      <c r="M8356" s="1" t="s">
        <v>48869</v>
      </c>
      <c r="N8356" s="33" t="s">
        <v>20</v>
      </c>
      <c r="O8356" s="33" t="s">
        <v>16475</v>
      </c>
      <c r="P8356" s="33" t="s">
        <v>947</v>
      </c>
      <c r="Q8356" s="33" t="s">
        <v>29986</v>
      </c>
      <c r="R8356" s="39" t="s">
        <v>16476</v>
      </c>
      <c r="S8356" s="33" t="s">
        <v>93</v>
      </c>
      <c r="T8356" s="33" t="s">
        <v>21</v>
      </c>
      <c r="U8356" s="33" t="s">
        <v>26689</v>
      </c>
      <c r="AA8356" s="33" t="s">
        <v>42844</v>
      </c>
      <c r="AB8356" s="33">
        <v>70</v>
      </c>
      <c r="AC8356" s="103">
        <v>12269</v>
      </c>
      <c r="BM8356" s="51"/>
      <c r="BN8356" s="51"/>
      <c r="BO8356" s="51"/>
    </row>
    <row r="8357" spans="1:67" ht="13" customHeight="1" x14ac:dyDescent="0.2">
      <c r="A8357" s="33" t="s">
        <v>16484</v>
      </c>
      <c r="B8357" s="33">
        <v>41</v>
      </c>
      <c r="C8357" s="33" t="s">
        <v>13</v>
      </c>
      <c r="D8357" s="33" t="s">
        <v>30</v>
      </c>
      <c r="E8357" s="33" t="s">
        <v>16485</v>
      </c>
      <c r="F8357" s="94">
        <v>41292</v>
      </c>
      <c r="G8357" s="33" t="s">
        <v>16486</v>
      </c>
      <c r="H8357" s="33" t="s">
        <v>16487</v>
      </c>
      <c r="I8357" s="33" t="s">
        <v>38</v>
      </c>
      <c r="J8357" s="62" t="s">
        <v>16488</v>
      </c>
      <c r="K8357" s="33" t="s">
        <v>16489</v>
      </c>
      <c r="L8357" s="33" t="s">
        <v>16490</v>
      </c>
      <c r="M8357" s="1" t="s">
        <v>46059</v>
      </c>
      <c r="N8357" s="33" t="s">
        <v>20</v>
      </c>
      <c r="O8357" s="33" t="s">
        <v>16491</v>
      </c>
      <c r="P8357" s="33" t="s">
        <v>504</v>
      </c>
      <c r="Q8357" s="33" t="s">
        <v>29986</v>
      </c>
      <c r="R8357" s="39" t="s">
        <v>16492</v>
      </c>
      <c r="S8357" s="33" t="s">
        <v>93</v>
      </c>
      <c r="T8357" s="33" t="s">
        <v>21</v>
      </c>
      <c r="U8357" s="33" t="s">
        <v>26689</v>
      </c>
      <c r="AA8357" s="33" t="s">
        <v>42843</v>
      </c>
      <c r="AB8357" s="33">
        <v>72</v>
      </c>
      <c r="AC8357" s="103">
        <v>12266</v>
      </c>
      <c r="BM8357" s="51"/>
      <c r="BN8357" s="51"/>
      <c r="BO8357" s="51"/>
    </row>
    <row r="8358" spans="1:67" ht="13" customHeight="1" x14ac:dyDescent="0.2">
      <c r="A8358" s="33" t="s">
        <v>16477</v>
      </c>
      <c r="B8358" s="33">
        <v>50</v>
      </c>
      <c r="C8358" s="33" t="s">
        <v>13</v>
      </c>
      <c r="D8358" s="33" t="s">
        <v>30</v>
      </c>
      <c r="E8358" s="33" t="s">
        <v>16478</v>
      </c>
      <c r="F8358" s="94">
        <v>41292</v>
      </c>
      <c r="G8358" s="33" t="s">
        <v>16479</v>
      </c>
      <c r="H8358" s="33" t="s">
        <v>7120</v>
      </c>
      <c r="I8358" s="33" t="s">
        <v>87</v>
      </c>
      <c r="J8358" s="62" t="s">
        <v>16480</v>
      </c>
      <c r="K8358" s="33" t="s">
        <v>5605</v>
      </c>
      <c r="L8358" s="33" t="s">
        <v>16481</v>
      </c>
      <c r="M8358" s="1" t="s">
        <v>48929</v>
      </c>
      <c r="N8358" s="33" t="s">
        <v>20</v>
      </c>
      <c r="O8358" s="33" t="s">
        <v>16482</v>
      </c>
      <c r="P8358" s="33" t="s">
        <v>22</v>
      </c>
      <c r="Q8358" s="33" t="s">
        <v>29986</v>
      </c>
      <c r="R8358" s="39" t="s">
        <v>16483</v>
      </c>
      <c r="S8358" s="33" t="s">
        <v>93</v>
      </c>
      <c r="T8358" s="33" t="s">
        <v>21</v>
      </c>
      <c r="U8358" s="33" t="s">
        <v>26682</v>
      </c>
      <c r="AA8358" s="33" t="s">
        <v>42842</v>
      </c>
      <c r="AB8358" s="33">
        <v>74</v>
      </c>
      <c r="AC8358" s="103">
        <v>12270</v>
      </c>
      <c r="BM8358" s="51"/>
      <c r="BN8358" s="51"/>
      <c r="BO8358" s="51"/>
    </row>
    <row r="8359" spans="1:67" ht="13" customHeight="1" x14ac:dyDescent="0.2">
      <c r="A8359" s="33" t="s">
        <v>16462</v>
      </c>
      <c r="B8359" s="33">
        <v>20</v>
      </c>
      <c r="C8359" s="33" t="s">
        <v>13</v>
      </c>
      <c r="D8359" s="33" t="s">
        <v>78</v>
      </c>
      <c r="F8359" s="94">
        <v>41292</v>
      </c>
      <c r="G8359" s="33" t="s">
        <v>16463</v>
      </c>
      <c r="H8359" s="33" t="s">
        <v>16464</v>
      </c>
      <c r="I8359" s="33" t="s">
        <v>159</v>
      </c>
      <c r="J8359" s="62" t="s">
        <v>16465</v>
      </c>
      <c r="K8359" s="33" t="s">
        <v>1215</v>
      </c>
      <c r="L8359" s="33" t="s">
        <v>16466</v>
      </c>
      <c r="M8359" s="1" t="s">
        <v>48870</v>
      </c>
      <c r="N8359" s="33" t="s">
        <v>20</v>
      </c>
      <c r="O8359" s="33" t="s">
        <v>16467</v>
      </c>
      <c r="P8359" s="33" t="s">
        <v>31864</v>
      </c>
      <c r="Q8359" s="33" t="s">
        <v>29986</v>
      </c>
      <c r="R8359" s="39" t="s">
        <v>16468</v>
      </c>
      <c r="S8359" s="33" t="s">
        <v>93</v>
      </c>
      <c r="T8359" s="33" t="s">
        <v>45897</v>
      </c>
      <c r="U8359" s="33" t="s">
        <v>49804</v>
      </c>
      <c r="AA8359" s="33" t="s">
        <v>42844</v>
      </c>
      <c r="AB8359" s="33">
        <v>75</v>
      </c>
      <c r="AC8359" s="103">
        <v>12268</v>
      </c>
      <c r="BM8359" s="51"/>
      <c r="BN8359" s="51"/>
      <c r="BO8359" s="51"/>
    </row>
    <row r="8360" spans="1:67" ht="13" customHeight="1" x14ac:dyDescent="0.2">
      <c r="A8360" s="33" t="s">
        <v>16528</v>
      </c>
      <c r="B8360" s="33">
        <v>83</v>
      </c>
      <c r="C8360" s="33" t="s">
        <v>13</v>
      </c>
      <c r="D8360" s="33" t="s">
        <v>30</v>
      </c>
      <c r="E8360" s="33" t="s">
        <v>16529</v>
      </c>
      <c r="F8360" s="94">
        <v>41291</v>
      </c>
      <c r="G8360" s="33" t="s">
        <v>16530</v>
      </c>
      <c r="H8360" s="33" t="s">
        <v>16531</v>
      </c>
      <c r="I8360" s="33" t="s">
        <v>121</v>
      </c>
      <c r="J8360" s="62" t="s">
        <v>16532</v>
      </c>
      <c r="K8360" s="33" t="s">
        <v>16533</v>
      </c>
      <c r="L8360" s="33" t="s">
        <v>16534</v>
      </c>
      <c r="M8360" s="1" t="s">
        <v>48871</v>
      </c>
      <c r="N8360" s="33" t="s">
        <v>20</v>
      </c>
      <c r="O8360" s="33" t="s">
        <v>16535</v>
      </c>
      <c r="P8360" s="33" t="s">
        <v>504</v>
      </c>
      <c r="Q8360" s="33" t="s">
        <v>29986</v>
      </c>
      <c r="R8360" s="39" t="s">
        <v>16536</v>
      </c>
      <c r="S8360" s="33" t="s">
        <v>509</v>
      </c>
      <c r="T8360" s="33" t="s">
        <v>21</v>
      </c>
      <c r="U8360" s="33" t="s">
        <v>26689</v>
      </c>
      <c r="AA8360" s="33" t="s">
        <v>42844</v>
      </c>
      <c r="AB8360" s="33">
        <v>65</v>
      </c>
      <c r="AC8360" s="103">
        <v>12260</v>
      </c>
      <c r="BM8360" s="51"/>
      <c r="BN8360" s="51"/>
      <c r="BO8360" s="51"/>
    </row>
    <row r="8361" spans="1:67" ht="13" customHeight="1" x14ac:dyDescent="0.2">
      <c r="A8361" s="33" t="s">
        <v>16510</v>
      </c>
      <c r="B8361" s="33">
        <v>27</v>
      </c>
      <c r="C8361" s="33" t="s">
        <v>13</v>
      </c>
      <c r="D8361" s="33" t="s">
        <v>41</v>
      </c>
      <c r="E8361" s="33" t="s">
        <v>16511</v>
      </c>
      <c r="F8361" s="94">
        <v>41291</v>
      </c>
      <c r="G8361" s="33" t="s">
        <v>22284</v>
      </c>
      <c r="H8361" s="33" t="s">
        <v>142</v>
      </c>
      <c r="I8361" s="33" t="s">
        <v>38</v>
      </c>
      <c r="J8361" s="62" t="s">
        <v>16512</v>
      </c>
      <c r="K8361" s="33" t="s">
        <v>142</v>
      </c>
      <c r="L8361" s="33" t="s">
        <v>143</v>
      </c>
      <c r="M8361" s="1" t="s">
        <v>45908</v>
      </c>
      <c r="N8361" s="33" t="s">
        <v>20</v>
      </c>
      <c r="O8361" s="33" t="s">
        <v>16513</v>
      </c>
      <c r="P8361" s="33" t="s">
        <v>45771</v>
      </c>
      <c r="Q8361" s="33" t="s">
        <v>29986</v>
      </c>
      <c r="R8361" s="39" t="s">
        <v>16514</v>
      </c>
      <c r="S8361" s="33" t="s">
        <v>93</v>
      </c>
      <c r="T8361" s="33" t="s">
        <v>45897</v>
      </c>
      <c r="U8361" s="33" t="s">
        <v>49804</v>
      </c>
      <c r="AA8361" s="33" t="s">
        <v>42844</v>
      </c>
      <c r="AB8361" s="33">
        <v>67</v>
      </c>
      <c r="AC8361" s="103">
        <v>12261</v>
      </c>
      <c r="BM8361" s="51"/>
      <c r="BN8361" s="51"/>
      <c r="BO8361" s="51"/>
    </row>
    <row r="8362" spans="1:67" ht="13" customHeight="1" x14ac:dyDescent="0.2">
      <c r="A8362" s="1" t="s">
        <v>16521</v>
      </c>
      <c r="B8362" s="33">
        <v>30</v>
      </c>
      <c r="C8362" s="33" t="s">
        <v>13</v>
      </c>
      <c r="D8362" s="1" t="s">
        <v>23</v>
      </c>
      <c r="F8362" s="94">
        <v>41291</v>
      </c>
      <c r="G8362" s="33" t="s">
        <v>16522</v>
      </c>
      <c r="H8362" s="33" t="s">
        <v>16523</v>
      </c>
      <c r="I8362" s="33" t="s">
        <v>50</v>
      </c>
      <c r="J8362" s="62" t="s">
        <v>16524</v>
      </c>
      <c r="K8362" s="33" t="s">
        <v>10256</v>
      </c>
      <c r="L8362" s="33" t="s">
        <v>16525</v>
      </c>
      <c r="M8362" s="1" t="s">
        <v>48872</v>
      </c>
      <c r="N8362" s="33" t="s">
        <v>20</v>
      </c>
      <c r="O8362" s="33" t="s">
        <v>16526</v>
      </c>
      <c r="P8362" s="33" t="s">
        <v>504</v>
      </c>
      <c r="Q8362" s="33" t="s">
        <v>29986</v>
      </c>
      <c r="R8362" s="39" t="s">
        <v>16527</v>
      </c>
      <c r="S8362" s="33" t="s">
        <v>93</v>
      </c>
      <c r="T8362" s="33" t="s">
        <v>45897</v>
      </c>
      <c r="U8362" s="33" t="s">
        <v>39851</v>
      </c>
      <c r="AA8362" s="33" t="s">
        <v>42843</v>
      </c>
      <c r="AB8362" s="33">
        <v>66</v>
      </c>
      <c r="AC8362" s="103">
        <v>12259</v>
      </c>
      <c r="BM8362" s="51"/>
      <c r="BN8362" s="51"/>
      <c r="BO8362" s="51"/>
    </row>
    <row r="8363" spans="1:67" ht="13" customHeight="1" x14ac:dyDescent="0.2">
      <c r="A8363" s="33" t="s">
        <v>16507</v>
      </c>
      <c r="B8363" s="91">
        <v>24</v>
      </c>
      <c r="C8363" s="33" t="s">
        <v>13</v>
      </c>
      <c r="D8363" s="33" t="s">
        <v>78</v>
      </c>
      <c r="E8363" s="33" t="s">
        <v>16508</v>
      </c>
      <c r="F8363" s="94">
        <v>41291</v>
      </c>
      <c r="G8363" s="33" t="s">
        <v>16509</v>
      </c>
      <c r="H8363" s="33" t="s">
        <v>1113</v>
      </c>
      <c r="I8363" s="33" t="s">
        <v>297</v>
      </c>
      <c r="J8363" s="62">
        <v>38118</v>
      </c>
      <c r="K8363" s="33" t="s">
        <v>1114</v>
      </c>
      <c r="L8363" s="33" t="s">
        <v>1115</v>
      </c>
      <c r="M8363" s="1" t="s">
        <v>46341</v>
      </c>
      <c r="N8363" s="33" t="s">
        <v>20</v>
      </c>
      <c r="O8363" s="33" t="s">
        <v>36785</v>
      </c>
      <c r="P8363" s="33" t="s">
        <v>504</v>
      </c>
      <c r="Q8363" s="33" t="s">
        <v>29986</v>
      </c>
      <c r="R8363" s="39" t="str">
        <f>HYPERLINK("http://wreg.com/2013/01/18/man-shot-killed-by-memphis-police/","http://wreg.com/2013/01/18/man-shot-killed-by-memphis-police/")</f>
        <v>http://wreg.com/2013/01/18/man-shot-killed-by-memphis-police/</v>
      </c>
      <c r="S8363" s="33" t="s">
        <v>93</v>
      </c>
      <c r="T8363" s="33" t="s">
        <v>28</v>
      </c>
      <c r="U8363" s="33" t="s">
        <v>26487</v>
      </c>
      <c r="AA8363" s="33" t="s">
        <v>42844</v>
      </c>
      <c r="AB8363" s="33">
        <v>69</v>
      </c>
      <c r="AC8363" s="103">
        <v>12262</v>
      </c>
      <c r="BO8363" s="51"/>
    </row>
    <row r="8364" spans="1:67" ht="13" customHeight="1" x14ac:dyDescent="0.2">
      <c r="A8364" s="33" t="s">
        <v>16515</v>
      </c>
      <c r="B8364" s="33">
        <v>44</v>
      </c>
      <c r="C8364" s="33" t="s">
        <v>13</v>
      </c>
      <c r="D8364" s="33" t="s">
        <v>41</v>
      </c>
      <c r="E8364" s="33" t="s">
        <v>16516</v>
      </c>
      <c r="F8364" s="94">
        <v>41291</v>
      </c>
      <c r="G8364" s="33" t="s">
        <v>22285</v>
      </c>
      <c r="H8364" s="33" t="s">
        <v>1085</v>
      </c>
      <c r="I8364" s="33" t="s">
        <v>38</v>
      </c>
      <c r="J8364" s="62" t="s">
        <v>16517</v>
      </c>
      <c r="K8364" s="33" t="s">
        <v>1085</v>
      </c>
      <c r="L8364" s="33" t="s">
        <v>16518</v>
      </c>
      <c r="M8364" s="1" t="s">
        <v>46897</v>
      </c>
      <c r="N8364" s="33" t="s">
        <v>20</v>
      </c>
      <c r="O8364" s="33" t="s">
        <v>16519</v>
      </c>
      <c r="P8364" s="33" t="s">
        <v>504</v>
      </c>
      <c r="Q8364" s="33" t="s">
        <v>29986</v>
      </c>
      <c r="R8364" s="39" t="s">
        <v>16520</v>
      </c>
      <c r="S8364" s="33" t="s">
        <v>22</v>
      </c>
      <c r="T8364" s="33" t="s">
        <v>28</v>
      </c>
      <c r="U8364" s="33" t="s">
        <v>26487</v>
      </c>
      <c r="AA8364" s="33" t="s">
        <v>42844</v>
      </c>
      <c r="AB8364" s="33">
        <v>68</v>
      </c>
      <c r="AC8364" s="103">
        <v>12258</v>
      </c>
      <c r="BM8364" s="51"/>
      <c r="BN8364" s="51"/>
      <c r="BO8364" s="51"/>
    </row>
    <row r="8365" spans="1:67" ht="13" customHeight="1" x14ac:dyDescent="0.2">
      <c r="A8365" s="33" t="s">
        <v>16537</v>
      </c>
      <c r="B8365" s="33">
        <v>19</v>
      </c>
      <c r="C8365" s="33" t="s">
        <v>13</v>
      </c>
      <c r="D8365" s="33" t="s">
        <v>78</v>
      </c>
      <c r="E8365" s="33" t="s">
        <v>16538</v>
      </c>
      <c r="F8365" s="94">
        <v>41290</v>
      </c>
      <c r="G8365" s="33" t="s">
        <v>16539</v>
      </c>
      <c r="H8365" s="33" t="s">
        <v>994</v>
      </c>
      <c r="I8365" s="33" t="s">
        <v>55</v>
      </c>
      <c r="J8365" s="62" t="s">
        <v>6832</v>
      </c>
      <c r="K8365" s="33" t="s">
        <v>995</v>
      </c>
      <c r="L8365" s="33" t="s">
        <v>996</v>
      </c>
      <c r="M8365" s="1" t="s">
        <v>46233</v>
      </c>
      <c r="N8365" s="33" t="s">
        <v>20</v>
      </c>
      <c r="O8365" s="33" t="s">
        <v>16540</v>
      </c>
      <c r="P8365" s="33" t="s">
        <v>947</v>
      </c>
      <c r="Q8365" s="33" t="s">
        <v>29986</v>
      </c>
      <c r="R8365" s="39" t="s">
        <v>16541</v>
      </c>
      <c r="S8365" s="33" t="s">
        <v>93</v>
      </c>
      <c r="T8365" s="33" t="s">
        <v>21</v>
      </c>
      <c r="U8365" s="33" t="s">
        <v>26689</v>
      </c>
      <c r="AA8365" s="33" t="s">
        <v>42842</v>
      </c>
      <c r="AB8365" s="33">
        <v>60</v>
      </c>
      <c r="AC8365" s="103">
        <v>12257</v>
      </c>
      <c r="BM8365" s="51"/>
      <c r="BN8365" s="51"/>
      <c r="BO8365" s="51"/>
    </row>
    <row r="8366" spans="1:67" ht="13" customHeight="1" x14ac:dyDescent="0.2">
      <c r="A8366" s="33" t="s">
        <v>16553</v>
      </c>
      <c r="B8366" s="33">
        <v>21</v>
      </c>
      <c r="C8366" s="33" t="s">
        <v>13</v>
      </c>
      <c r="D8366" s="33" t="s">
        <v>30</v>
      </c>
      <c r="E8366" s="33" t="s">
        <v>16554</v>
      </c>
      <c r="F8366" s="94">
        <v>41290</v>
      </c>
      <c r="G8366" s="33" t="s">
        <v>16555</v>
      </c>
      <c r="H8366" s="33" t="s">
        <v>16556</v>
      </c>
      <c r="I8366" s="33" t="s">
        <v>111</v>
      </c>
      <c r="J8366" s="62">
        <v>85326</v>
      </c>
      <c r="K8366" s="33" t="s">
        <v>582</v>
      </c>
      <c r="L8366" s="33" t="s">
        <v>16557</v>
      </c>
      <c r="M8366" s="1" t="s">
        <v>46463</v>
      </c>
      <c r="N8366" s="33" t="s">
        <v>20</v>
      </c>
      <c r="O8366" s="33" t="s">
        <v>16558</v>
      </c>
      <c r="P8366" s="33" t="s">
        <v>22</v>
      </c>
      <c r="Q8366" s="33" t="s">
        <v>29986</v>
      </c>
      <c r="R8366" s="39" t="s">
        <v>16559</v>
      </c>
      <c r="S8366" s="33" t="s">
        <v>93</v>
      </c>
      <c r="T8366" s="33" t="s">
        <v>21</v>
      </c>
      <c r="U8366" s="33" t="s">
        <v>26689</v>
      </c>
      <c r="AA8366" s="33" t="s">
        <v>42844</v>
      </c>
      <c r="AB8366" s="33">
        <v>63</v>
      </c>
      <c r="AC8366" s="103">
        <v>12253</v>
      </c>
      <c r="BM8366" s="51"/>
      <c r="BN8366" s="51"/>
      <c r="BO8366" s="51"/>
    </row>
    <row r="8367" spans="1:67" ht="13" customHeight="1" x14ac:dyDescent="0.2">
      <c r="A8367" s="1" t="s">
        <v>16542</v>
      </c>
      <c r="B8367" s="91">
        <v>38</v>
      </c>
      <c r="C8367" s="33" t="s">
        <v>13</v>
      </c>
      <c r="D8367" s="1" t="s">
        <v>23</v>
      </c>
      <c r="F8367" s="94">
        <v>41290</v>
      </c>
      <c r="G8367" s="33" t="s">
        <v>16543</v>
      </c>
      <c r="H8367" s="33" t="s">
        <v>1209</v>
      </c>
      <c r="I8367" s="33" t="s">
        <v>191</v>
      </c>
      <c r="J8367" s="62" t="s">
        <v>7971</v>
      </c>
      <c r="K8367" s="33" t="s">
        <v>1209</v>
      </c>
      <c r="L8367" s="33" t="s">
        <v>1210</v>
      </c>
      <c r="M8367" s="1" t="s">
        <v>46036</v>
      </c>
      <c r="N8367" s="33" t="s">
        <v>20</v>
      </c>
      <c r="O8367" s="33" t="s">
        <v>16544</v>
      </c>
      <c r="P8367" s="33" t="s">
        <v>504</v>
      </c>
      <c r="Q8367" s="33" t="s">
        <v>29986</v>
      </c>
      <c r="R8367" s="39" t="s">
        <v>16545</v>
      </c>
      <c r="S8367" s="33" t="s">
        <v>93</v>
      </c>
      <c r="T8367" s="33" t="s">
        <v>21</v>
      </c>
      <c r="U8367" s="33" t="s">
        <v>26689</v>
      </c>
      <c r="AA8367" s="33" t="s">
        <v>42842</v>
      </c>
      <c r="AB8367" s="33">
        <v>62</v>
      </c>
      <c r="AC8367" s="103">
        <v>12254</v>
      </c>
      <c r="BM8367" s="51"/>
      <c r="BN8367" s="51"/>
      <c r="BO8367" s="51"/>
    </row>
    <row r="8368" spans="1:67" ht="13" customHeight="1" x14ac:dyDescent="0.2">
      <c r="A8368" s="1" t="s">
        <v>16546</v>
      </c>
      <c r="B8368" s="33">
        <v>48</v>
      </c>
      <c r="C8368" s="33" t="s">
        <v>13</v>
      </c>
      <c r="D8368" s="1" t="s">
        <v>23</v>
      </c>
      <c r="F8368" s="94">
        <v>41290</v>
      </c>
      <c r="G8368" s="33" t="s">
        <v>16547</v>
      </c>
      <c r="H8368" s="33" t="s">
        <v>5605</v>
      </c>
      <c r="I8368" s="33" t="s">
        <v>159</v>
      </c>
      <c r="J8368" s="62" t="s">
        <v>16548</v>
      </c>
      <c r="K8368" s="33" t="s">
        <v>16549</v>
      </c>
      <c r="L8368" s="33" t="s">
        <v>16550</v>
      </c>
      <c r="M8368" s="1" t="s">
        <v>48873</v>
      </c>
      <c r="N8368" s="33" t="s">
        <v>20</v>
      </c>
      <c r="O8368" s="33" t="s">
        <v>16551</v>
      </c>
      <c r="P8368" s="33" t="s">
        <v>504</v>
      </c>
      <c r="Q8368" s="33" t="s">
        <v>29986</v>
      </c>
      <c r="R8368" s="39" t="s">
        <v>16552</v>
      </c>
      <c r="S8368" s="33" t="s">
        <v>509</v>
      </c>
      <c r="T8368" s="33" t="s">
        <v>21</v>
      </c>
      <c r="U8368" s="33" t="s">
        <v>26689</v>
      </c>
      <c r="AA8368" s="33" t="s">
        <v>42843</v>
      </c>
      <c r="AB8368" s="33">
        <v>61</v>
      </c>
      <c r="AC8368" s="103">
        <v>12255</v>
      </c>
      <c r="BM8368" s="51"/>
      <c r="BN8368" s="51"/>
      <c r="BO8368" s="51"/>
    </row>
    <row r="8369" spans="1:67" ht="13" customHeight="1" x14ac:dyDescent="0.2">
      <c r="A8369" s="33" t="s">
        <v>16560</v>
      </c>
      <c r="B8369" s="33">
        <v>27</v>
      </c>
      <c r="C8369" s="33" t="s">
        <v>13</v>
      </c>
      <c r="D8369" s="33" t="s">
        <v>30</v>
      </c>
      <c r="E8369" s="33" t="s">
        <v>16561</v>
      </c>
      <c r="F8369" s="94">
        <v>41290</v>
      </c>
      <c r="G8369" s="33" t="s">
        <v>16562</v>
      </c>
      <c r="H8369" s="33" t="s">
        <v>581</v>
      </c>
      <c r="I8369" s="33" t="s">
        <v>111</v>
      </c>
      <c r="J8369" s="62" t="s">
        <v>16563</v>
      </c>
      <c r="K8369" s="33" t="s">
        <v>582</v>
      </c>
      <c r="L8369" s="33" t="s">
        <v>583</v>
      </c>
      <c r="M8369" s="1" t="s">
        <v>45935</v>
      </c>
      <c r="N8369" s="33" t="s">
        <v>20</v>
      </c>
      <c r="O8369" s="33" t="s">
        <v>36786</v>
      </c>
      <c r="P8369" s="33" t="s">
        <v>504</v>
      </c>
      <c r="Q8369" s="33" t="s">
        <v>29986</v>
      </c>
      <c r="R8369" s="39" t="s">
        <v>16564</v>
      </c>
      <c r="S8369" s="33" t="s">
        <v>93</v>
      </c>
      <c r="T8369" s="33" t="s">
        <v>45897</v>
      </c>
      <c r="U8369" s="33" t="s">
        <v>39851</v>
      </c>
      <c r="AA8369" s="33" t="s">
        <v>42844</v>
      </c>
      <c r="AB8369" s="33">
        <v>64</v>
      </c>
      <c r="AC8369" s="103">
        <v>12256</v>
      </c>
      <c r="BM8369" s="51"/>
      <c r="BN8369" s="51"/>
      <c r="BO8369" s="51"/>
    </row>
    <row r="8370" spans="1:67" ht="13" customHeight="1" x14ac:dyDescent="0.2">
      <c r="A8370" s="33" t="s">
        <v>16580</v>
      </c>
      <c r="B8370" s="33">
        <v>30</v>
      </c>
      <c r="C8370" s="33" t="s">
        <v>13</v>
      </c>
      <c r="D8370" s="33" t="s">
        <v>30</v>
      </c>
      <c r="E8370" s="33" t="s">
        <v>16581</v>
      </c>
      <c r="F8370" s="94">
        <v>41289</v>
      </c>
      <c r="G8370" s="33" t="s">
        <v>16582</v>
      </c>
      <c r="H8370" s="33" t="s">
        <v>515</v>
      </c>
      <c r="I8370" s="33" t="s">
        <v>111</v>
      </c>
      <c r="J8370" s="62" t="s">
        <v>16583</v>
      </c>
      <c r="K8370" s="33" t="s">
        <v>516</v>
      </c>
      <c r="L8370" s="33" t="s">
        <v>517</v>
      </c>
      <c r="M8370" s="1" t="s">
        <v>46078</v>
      </c>
      <c r="N8370" s="33" t="s">
        <v>20</v>
      </c>
      <c r="O8370" s="33" t="s">
        <v>16584</v>
      </c>
      <c r="P8370" s="33" t="s">
        <v>947</v>
      </c>
      <c r="Q8370" s="33" t="s">
        <v>29986</v>
      </c>
      <c r="R8370" s="39" t="s">
        <v>16585</v>
      </c>
      <c r="S8370" s="33" t="s">
        <v>509</v>
      </c>
      <c r="T8370" s="33" t="s">
        <v>21</v>
      </c>
      <c r="U8370" s="33" t="s">
        <v>26689</v>
      </c>
      <c r="AA8370" s="33" t="s">
        <v>42844</v>
      </c>
      <c r="AB8370" s="33">
        <v>56</v>
      </c>
      <c r="AC8370" s="103">
        <v>12248</v>
      </c>
      <c r="BM8370" s="51"/>
      <c r="BN8370" s="51"/>
      <c r="BO8370" s="51"/>
    </row>
    <row r="8371" spans="1:67" ht="13" customHeight="1" x14ac:dyDescent="0.2">
      <c r="A8371" s="33" t="s">
        <v>16574</v>
      </c>
      <c r="B8371" s="33">
        <v>38</v>
      </c>
      <c r="C8371" s="33" t="s">
        <v>13</v>
      </c>
      <c r="D8371" s="33" t="s">
        <v>30</v>
      </c>
      <c r="E8371" s="33" t="s">
        <v>16575</v>
      </c>
      <c r="F8371" s="94">
        <v>41289</v>
      </c>
      <c r="G8371" s="33" t="s">
        <v>16576</v>
      </c>
      <c r="H8371" s="33" t="s">
        <v>398</v>
      </c>
      <c r="I8371" s="33" t="s">
        <v>399</v>
      </c>
      <c r="J8371" s="62" t="s">
        <v>16577</v>
      </c>
      <c r="K8371" s="33" t="s">
        <v>401</v>
      </c>
      <c r="L8371" s="33" t="s">
        <v>402</v>
      </c>
      <c r="M8371" s="1" t="s">
        <v>45936</v>
      </c>
      <c r="N8371" s="33" t="s">
        <v>20</v>
      </c>
      <c r="O8371" s="33" t="s">
        <v>16578</v>
      </c>
      <c r="P8371" s="33" t="s">
        <v>947</v>
      </c>
      <c r="Q8371" s="33" t="s">
        <v>29986</v>
      </c>
      <c r="R8371" s="39" t="s">
        <v>16579</v>
      </c>
      <c r="S8371" s="33" t="s">
        <v>93</v>
      </c>
      <c r="T8371" s="33" t="s">
        <v>21</v>
      </c>
      <c r="U8371" s="33" t="s">
        <v>26689</v>
      </c>
      <c r="AA8371" s="33" t="s">
        <v>42844</v>
      </c>
      <c r="AB8371" s="33">
        <v>57</v>
      </c>
      <c r="AC8371" s="103">
        <v>12249</v>
      </c>
      <c r="BM8371" s="51"/>
      <c r="BN8371" s="51"/>
      <c r="BO8371" s="51"/>
    </row>
    <row r="8372" spans="1:67" ht="13" customHeight="1" x14ac:dyDescent="0.2">
      <c r="A8372" s="1" t="s">
        <v>16565</v>
      </c>
      <c r="B8372" s="91">
        <v>35</v>
      </c>
      <c r="C8372" s="33" t="s">
        <v>13</v>
      </c>
      <c r="D8372" s="1" t="s">
        <v>23</v>
      </c>
      <c r="F8372" s="94">
        <v>41289</v>
      </c>
      <c r="G8372" s="33" t="s">
        <v>16566</v>
      </c>
      <c r="H8372" s="33" t="s">
        <v>182</v>
      </c>
      <c r="I8372" s="33" t="s">
        <v>38</v>
      </c>
      <c r="J8372" s="62">
        <v>93728</v>
      </c>
      <c r="K8372" s="33" t="s">
        <v>182</v>
      </c>
      <c r="L8372" s="33" t="s">
        <v>183</v>
      </c>
      <c r="M8372" s="1" t="s">
        <v>46155</v>
      </c>
      <c r="N8372" s="33" t="s">
        <v>20</v>
      </c>
      <c r="O8372" s="33" t="s">
        <v>16567</v>
      </c>
      <c r="P8372" s="33" t="s">
        <v>22</v>
      </c>
      <c r="Q8372" s="33" t="s">
        <v>29986</v>
      </c>
      <c r="R8372" s="39" t="s">
        <v>16568</v>
      </c>
      <c r="S8372" s="33" t="s">
        <v>901</v>
      </c>
      <c r="T8372" s="33" t="s">
        <v>45897</v>
      </c>
      <c r="U8372" s="33" t="s">
        <v>49804</v>
      </c>
      <c r="AA8372" s="33" t="s">
        <v>42842</v>
      </c>
      <c r="AB8372" s="33">
        <v>58</v>
      </c>
      <c r="AC8372" s="103">
        <v>12250</v>
      </c>
      <c r="BM8372" s="51"/>
      <c r="BN8372" s="51"/>
      <c r="BO8372" s="51"/>
    </row>
    <row r="8373" spans="1:67" ht="13" customHeight="1" x14ac:dyDescent="0.2">
      <c r="A8373" s="33" t="s">
        <v>16569</v>
      </c>
      <c r="B8373" s="33">
        <v>22</v>
      </c>
      <c r="C8373" s="33" t="s">
        <v>13</v>
      </c>
      <c r="D8373" s="33" t="s">
        <v>30</v>
      </c>
      <c r="E8373" s="33" t="s">
        <v>16570</v>
      </c>
      <c r="F8373" s="94">
        <v>41289</v>
      </c>
      <c r="G8373" s="33" t="s">
        <v>16571</v>
      </c>
      <c r="H8373" s="33" t="s">
        <v>2187</v>
      </c>
      <c r="I8373" s="33" t="s">
        <v>811</v>
      </c>
      <c r="J8373" s="62" t="s">
        <v>7496</v>
      </c>
      <c r="K8373" s="33" t="s">
        <v>2187</v>
      </c>
      <c r="L8373" s="33" t="s">
        <v>3268</v>
      </c>
      <c r="M8373" s="1" t="s">
        <v>45934</v>
      </c>
      <c r="N8373" s="33" t="s">
        <v>20</v>
      </c>
      <c r="O8373" s="33" t="s">
        <v>16572</v>
      </c>
      <c r="P8373" s="33" t="s">
        <v>947</v>
      </c>
      <c r="Q8373" s="33" t="s">
        <v>29986</v>
      </c>
      <c r="R8373" s="39" t="s">
        <v>16573</v>
      </c>
      <c r="S8373" s="33" t="s">
        <v>93</v>
      </c>
      <c r="T8373" s="33" t="s">
        <v>350</v>
      </c>
      <c r="U8373" s="33" t="s">
        <v>26775</v>
      </c>
      <c r="AA8373" s="33" t="s">
        <v>42842</v>
      </c>
      <c r="AB8373" s="33">
        <v>59</v>
      </c>
      <c r="AC8373" s="103">
        <v>12251</v>
      </c>
      <c r="BM8373" s="51"/>
      <c r="BN8373" s="51"/>
      <c r="BO8373" s="51"/>
    </row>
    <row r="8374" spans="1:67" ht="13" customHeight="1" x14ac:dyDescent="0.2">
      <c r="A8374" s="1" t="s">
        <v>16590</v>
      </c>
      <c r="B8374" s="33">
        <v>32</v>
      </c>
      <c r="C8374" s="33" t="s">
        <v>13</v>
      </c>
      <c r="D8374" s="1" t="s">
        <v>23</v>
      </c>
      <c r="F8374" s="94">
        <v>41288</v>
      </c>
      <c r="G8374" s="33" t="s">
        <v>22286</v>
      </c>
      <c r="H8374" s="33" t="s">
        <v>16591</v>
      </c>
      <c r="I8374" s="33" t="s">
        <v>74</v>
      </c>
      <c r="J8374" s="62" t="s">
        <v>11884</v>
      </c>
      <c r="K8374" s="33" t="s">
        <v>483</v>
      </c>
      <c r="L8374" s="33" t="s">
        <v>16592</v>
      </c>
      <c r="M8374" s="1" t="s">
        <v>46994</v>
      </c>
      <c r="N8374" s="33" t="s">
        <v>20</v>
      </c>
      <c r="O8374" s="33" t="s">
        <v>16593</v>
      </c>
      <c r="P8374" s="33" t="s">
        <v>947</v>
      </c>
      <c r="Q8374" s="33" t="s">
        <v>29986</v>
      </c>
      <c r="R8374" s="39" t="s">
        <v>16594</v>
      </c>
      <c r="S8374" s="33" t="s">
        <v>93</v>
      </c>
      <c r="T8374" s="33" t="s">
        <v>21</v>
      </c>
      <c r="U8374" s="33" t="s">
        <v>26682</v>
      </c>
      <c r="AA8374" s="33" t="s">
        <v>42844</v>
      </c>
      <c r="AB8374" s="33">
        <v>55</v>
      </c>
      <c r="AC8374" s="103">
        <v>12245</v>
      </c>
      <c r="BM8374" s="51"/>
      <c r="BN8374" s="51"/>
      <c r="BO8374" s="51"/>
    </row>
    <row r="8375" spans="1:67" ht="13" customHeight="1" x14ac:dyDescent="0.2">
      <c r="A8375" s="1" t="s">
        <v>16586</v>
      </c>
      <c r="B8375" s="33">
        <v>45</v>
      </c>
      <c r="C8375" s="33" t="s">
        <v>13</v>
      </c>
      <c r="D8375" s="1" t="s">
        <v>23</v>
      </c>
      <c r="F8375" s="94">
        <v>41288</v>
      </c>
      <c r="G8375" s="33" t="s">
        <v>16587</v>
      </c>
      <c r="H8375" s="33" t="s">
        <v>11121</v>
      </c>
      <c r="I8375" s="33" t="s">
        <v>191</v>
      </c>
      <c r="J8375" s="62" t="s">
        <v>16588</v>
      </c>
      <c r="K8375" s="33" t="s">
        <v>1784</v>
      </c>
      <c r="L8375" s="33" t="s">
        <v>36787</v>
      </c>
      <c r="M8375" s="1" t="s">
        <v>46391</v>
      </c>
      <c r="N8375" s="33" t="s">
        <v>20</v>
      </c>
      <c r="O8375" s="33" t="s">
        <v>36788</v>
      </c>
      <c r="P8375" s="33" t="s">
        <v>504</v>
      </c>
      <c r="Q8375" s="33" t="s">
        <v>29986</v>
      </c>
      <c r="R8375" s="39" t="s">
        <v>16589</v>
      </c>
      <c r="S8375" s="33" t="s">
        <v>901</v>
      </c>
      <c r="T8375" s="33" t="s">
        <v>21</v>
      </c>
      <c r="U8375" s="33" t="s">
        <v>26689</v>
      </c>
      <c r="AA8375" s="33" t="s">
        <v>42844</v>
      </c>
      <c r="AB8375" s="33">
        <v>53</v>
      </c>
      <c r="AC8375" s="103">
        <v>12246</v>
      </c>
      <c r="BM8375" s="51"/>
      <c r="BN8375" s="51"/>
      <c r="BO8375" s="51"/>
    </row>
    <row r="8376" spans="1:67" ht="13" customHeight="1" x14ac:dyDescent="0.2">
      <c r="A8376" s="1" t="s">
        <v>16595</v>
      </c>
      <c r="B8376" s="33">
        <v>31</v>
      </c>
      <c r="C8376" s="33" t="s">
        <v>13</v>
      </c>
      <c r="D8376" s="1" t="s">
        <v>23</v>
      </c>
      <c r="F8376" s="94">
        <v>41288</v>
      </c>
      <c r="G8376" s="33" t="s">
        <v>16596</v>
      </c>
      <c r="H8376" s="33" t="s">
        <v>26</v>
      </c>
      <c r="I8376" s="33" t="s">
        <v>25</v>
      </c>
      <c r="J8376" s="62" t="s">
        <v>16597</v>
      </c>
      <c r="K8376" s="33" t="s">
        <v>26</v>
      </c>
      <c r="L8376" s="33" t="s">
        <v>27</v>
      </c>
      <c r="M8376" s="1" t="s">
        <v>46817</v>
      </c>
      <c r="N8376" s="33" t="s">
        <v>20</v>
      </c>
      <c r="O8376" s="33" t="s">
        <v>16598</v>
      </c>
      <c r="P8376" s="33" t="s">
        <v>504</v>
      </c>
      <c r="Q8376" s="33" t="s">
        <v>29986</v>
      </c>
      <c r="R8376" s="39" t="s">
        <v>16599</v>
      </c>
      <c r="S8376" s="33" t="s">
        <v>93</v>
      </c>
      <c r="T8376" s="33" t="s">
        <v>28</v>
      </c>
      <c r="U8376" s="33" t="s">
        <v>42849</v>
      </c>
      <c r="AA8376" s="33" t="s">
        <v>42844</v>
      </c>
      <c r="AB8376" s="33">
        <v>54</v>
      </c>
      <c r="AC8376" s="103">
        <v>12244</v>
      </c>
      <c r="BM8376" s="51"/>
      <c r="BN8376" s="51"/>
      <c r="BO8376" s="51"/>
    </row>
    <row r="8377" spans="1:67" ht="13" customHeight="1" x14ac:dyDescent="0.2">
      <c r="A8377" s="1" t="s">
        <v>16618</v>
      </c>
      <c r="B8377" s="33">
        <v>40</v>
      </c>
      <c r="C8377" s="33" t="s">
        <v>13</v>
      </c>
      <c r="D8377" s="1" t="s">
        <v>23</v>
      </c>
      <c r="F8377" s="94">
        <v>41287</v>
      </c>
      <c r="G8377" s="33" t="s">
        <v>16619</v>
      </c>
      <c r="H8377" s="33" t="s">
        <v>16620</v>
      </c>
      <c r="I8377" s="33" t="s">
        <v>55</v>
      </c>
      <c r="J8377" s="62" t="s">
        <v>16621</v>
      </c>
      <c r="K8377" s="33" t="s">
        <v>1650</v>
      </c>
      <c r="L8377" s="33" t="s">
        <v>3439</v>
      </c>
      <c r="M8377" s="1" t="s">
        <v>46008</v>
      </c>
      <c r="N8377" s="33" t="s">
        <v>20</v>
      </c>
      <c r="O8377" s="33" t="s">
        <v>16622</v>
      </c>
      <c r="P8377" s="33" t="s">
        <v>504</v>
      </c>
      <c r="Q8377" s="33" t="s">
        <v>29986</v>
      </c>
      <c r="R8377" s="39" t="s">
        <v>16623</v>
      </c>
      <c r="S8377" s="33" t="s">
        <v>22</v>
      </c>
      <c r="T8377" s="33" t="s">
        <v>21</v>
      </c>
      <c r="U8377" s="33" t="s">
        <v>26682</v>
      </c>
      <c r="AA8377" s="33" t="s">
        <v>42844</v>
      </c>
      <c r="AB8377" s="33">
        <v>49</v>
      </c>
      <c r="AC8377" s="103">
        <v>12236</v>
      </c>
      <c r="BM8377" s="51"/>
      <c r="BN8377" s="51"/>
      <c r="BO8377" s="51"/>
    </row>
    <row r="8378" spans="1:67" ht="13" customHeight="1" x14ac:dyDescent="0.2">
      <c r="A8378" s="60" t="s">
        <v>42493</v>
      </c>
      <c r="B8378" s="87">
        <v>41</v>
      </c>
      <c r="C8378" s="10" t="s">
        <v>13</v>
      </c>
      <c r="D8378" s="10" t="s">
        <v>78</v>
      </c>
      <c r="E8378" s="59" t="s">
        <v>42494</v>
      </c>
      <c r="F8378" s="94">
        <v>41287</v>
      </c>
      <c r="G8378" s="10" t="s">
        <v>42808</v>
      </c>
      <c r="H8378" s="10" t="s">
        <v>35021</v>
      </c>
      <c r="I8378" s="64" t="s">
        <v>38</v>
      </c>
      <c r="J8378" s="62">
        <v>92881</v>
      </c>
      <c r="K8378" s="10" t="s">
        <v>725</v>
      </c>
      <c r="L8378" s="10"/>
      <c r="M8378" s="1" t="s">
        <v>48929</v>
      </c>
      <c r="N8378" s="64" t="s">
        <v>20</v>
      </c>
      <c r="O8378" s="10" t="s">
        <v>42495</v>
      </c>
      <c r="P8378" s="10" t="s">
        <v>947</v>
      </c>
      <c r="Q8378" s="10" t="s">
        <v>29986</v>
      </c>
      <c r="R8378" s="59" t="s">
        <v>42496</v>
      </c>
      <c r="S8378" s="10" t="s">
        <v>22</v>
      </c>
      <c r="T8378" s="10" t="s">
        <v>21</v>
      </c>
      <c r="U8378" s="10" t="s">
        <v>26689</v>
      </c>
      <c r="V8378" s="10"/>
      <c r="W8378" s="10"/>
      <c r="X8378" s="63"/>
      <c r="Y8378" s="77"/>
      <c r="Z8378" s="51" t="s">
        <v>42353</v>
      </c>
      <c r="AA8378" s="51" t="s">
        <v>42844</v>
      </c>
      <c r="AB8378" s="33">
        <v>47</v>
      </c>
      <c r="AC8378" s="103">
        <v>12233</v>
      </c>
      <c r="AG8378" s="51"/>
      <c r="AK8378" s="51"/>
      <c r="AL8378" s="51"/>
      <c r="AM8378" s="51"/>
      <c r="AN8378" s="51"/>
      <c r="AO8378" s="51"/>
      <c r="AP8378" s="51"/>
      <c r="AQ8378" s="51"/>
      <c r="AR8378" s="51"/>
      <c r="AS8378" s="51"/>
      <c r="AT8378" s="51"/>
      <c r="AU8378" s="51"/>
      <c r="AV8378" s="51"/>
      <c r="AW8378" s="51"/>
      <c r="AX8378" s="51"/>
      <c r="AY8378" s="51"/>
      <c r="AZ8378" s="51"/>
      <c r="BA8378" s="51"/>
      <c r="BB8378" s="51"/>
      <c r="BC8378" s="51"/>
      <c r="BD8378" s="51"/>
      <c r="BE8378" s="51"/>
      <c r="BF8378" s="51"/>
      <c r="BG8378" s="51"/>
      <c r="BH8378" s="51"/>
      <c r="BI8378" s="51"/>
      <c r="BJ8378" s="51"/>
      <c r="BK8378" s="51"/>
      <c r="BL8378" s="51"/>
      <c r="BO8378" s="51"/>
    </row>
    <row r="8379" spans="1:67" ht="13" customHeight="1" x14ac:dyDescent="0.2">
      <c r="A8379" s="33" t="s">
        <v>16614</v>
      </c>
      <c r="B8379" s="33">
        <v>50</v>
      </c>
      <c r="C8379" s="33" t="s">
        <v>13</v>
      </c>
      <c r="D8379" s="33" t="s">
        <v>41</v>
      </c>
      <c r="E8379" s="33" t="s">
        <v>16615</v>
      </c>
      <c r="F8379" s="94">
        <v>41287</v>
      </c>
      <c r="G8379" s="33" t="s">
        <v>22287</v>
      </c>
      <c r="H8379" s="33" t="s">
        <v>1811</v>
      </c>
      <c r="I8379" s="33" t="s">
        <v>38</v>
      </c>
      <c r="J8379" s="62" t="s">
        <v>16616</v>
      </c>
      <c r="K8379" s="33" t="s">
        <v>1813</v>
      </c>
      <c r="L8379" s="33" t="s">
        <v>1814</v>
      </c>
      <c r="M8379" s="1" t="s">
        <v>47309</v>
      </c>
      <c r="N8379" s="33" t="s">
        <v>20</v>
      </c>
      <c r="O8379" s="33" t="s">
        <v>36789</v>
      </c>
      <c r="P8379" s="33" t="s">
        <v>504</v>
      </c>
      <c r="Q8379" s="33" t="s">
        <v>29986</v>
      </c>
      <c r="R8379" s="39" t="s">
        <v>16617</v>
      </c>
      <c r="S8379" s="33" t="s">
        <v>22</v>
      </c>
      <c r="T8379" s="33" t="s">
        <v>21</v>
      </c>
      <c r="U8379" s="33" t="s">
        <v>26682</v>
      </c>
      <c r="AA8379" s="33" t="s">
        <v>42844</v>
      </c>
      <c r="AB8379" s="33">
        <v>48</v>
      </c>
      <c r="AC8379" s="103">
        <v>12237</v>
      </c>
      <c r="BM8379" s="51"/>
      <c r="BN8379" s="51"/>
      <c r="BO8379" s="51"/>
    </row>
    <row r="8380" spans="1:67" ht="13" customHeight="1" x14ac:dyDescent="0.2">
      <c r="A8380" s="1" t="s">
        <v>16624</v>
      </c>
      <c r="B8380" s="33" t="s">
        <v>22</v>
      </c>
      <c r="C8380" s="33" t="s">
        <v>13</v>
      </c>
      <c r="D8380" s="1" t="s">
        <v>23</v>
      </c>
      <c r="F8380" s="94">
        <v>41287</v>
      </c>
      <c r="G8380" s="33" t="s">
        <v>16625</v>
      </c>
      <c r="H8380" s="33" t="s">
        <v>16626</v>
      </c>
      <c r="I8380" s="33" t="s">
        <v>399</v>
      </c>
      <c r="J8380" s="62" t="s">
        <v>16627</v>
      </c>
      <c r="K8380" s="33" t="s">
        <v>5439</v>
      </c>
      <c r="L8380" s="33" t="s">
        <v>16628</v>
      </c>
      <c r="M8380" s="1" t="s">
        <v>48874</v>
      </c>
      <c r="N8380" s="33" t="s">
        <v>20</v>
      </c>
      <c r="O8380" s="33" t="s">
        <v>16629</v>
      </c>
      <c r="P8380" s="33" t="s">
        <v>947</v>
      </c>
      <c r="Q8380" s="33" t="s">
        <v>29986</v>
      </c>
      <c r="R8380" s="39" t="s">
        <v>16630</v>
      </c>
      <c r="S8380" s="33" t="s">
        <v>22</v>
      </c>
      <c r="T8380" s="33" t="s">
        <v>21</v>
      </c>
      <c r="U8380" s="33" t="s">
        <v>26682</v>
      </c>
      <c r="AA8380" s="33" t="s">
        <v>42843</v>
      </c>
      <c r="AB8380" s="33">
        <v>50</v>
      </c>
      <c r="AC8380" s="103">
        <v>12238</v>
      </c>
      <c r="BM8380" s="51"/>
      <c r="BN8380" s="51"/>
      <c r="BO8380" s="51"/>
    </row>
    <row r="8381" spans="1:67" ht="13" customHeight="1" x14ac:dyDescent="0.2">
      <c r="A8381" s="33" t="s">
        <v>16600</v>
      </c>
      <c r="B8381" s="33">
        <v>43</v>
      </c>
      <c r="C8381" s="33" t="s">
        <v>13</v>
      </c>
      <c r="D8381" s="33" t="s">
        <v>78</v>
      </c>
      <c r="F8381" s="94">
        <v>41287</v>
      </c>
      <c r="G8381" s="33" t="s">
        <v>16601</v>
      </c>
      <c r="H8381" s="33" t="s">
        <v>581</v>
      </c>
      <c r="I8381" s="33" t="s">
        <v>111</v>
      </c>
      <c r="J8381" s="62" t="s">
        <v>16602</v>
      </c>
      <c r="K8381" s="33" t="s">
        <v>582</v>
      </c>
      <c r="L8381" s="33" t="s">
        <v>16603</v>
      </c>
      <c r="M8381" s="1" t="s">
        <v>48929</v>
      </c>
      <c r="N8381" s="33" t="s">
        <v>20</v>
      </c>
      <c r="O8381" s="33" t="s">
        <v>16604</v>
      </c>
      <c r="P8381" s="33" t="s">
        <v>504</v>
      </c>
      <c r="Q8381" s="33" t="s">
        <v>29986</v>
      </c>
      <c r="R8381" s="39" t="s">
        <v>16605</v>
      </c>
      <c r="S8381" s="33" t="s">
        <v>93</v>
      </c>
      <c r="T8381" s="33" t="s">
        <v>45897</v>
      </c>
      <c r="U8381" s="51" t="s">
        <v>49804</v>
      </c>
      <c r="Z8381" s="33" t="s">
        <v>42353</v>
      </c>
      <c r="AA8381" s="33" t="s">
        <v>42842</v>
      </c>
      <c r="AB8381" s="33">
        <v>51</v>
      </c>
      <c r="AC8381" s="103">
        <v>12239</v>
      </c>
      <c r="BO8381" s="51"/>
    </row>
    <row r="8382" spans="1:67" ht="13" customHeight="1" x14ac:dyDescent="0.2">
      <c r="A8382" s="33" t="s">
        <v>16606</v>
      </c>
      <c r="B8382" s="91">
        <v>45</v>
      </c>
      <c r="C8382" s="33" t="s">
        <v>13</v>
      </c>
      <c r="D8382" s="33" t="s">
        <v>78</v>
      </c>
      <c r="E8382" s="33" t="s">
        <v>16607</v>
      </c>
      <c r="F8382" s="94">
        <v>41287</v>
      </c>
      <c r="G8382" s="33" t="s">
        <v>16608</v>
      </c>
      <c r="H8382" s="33" t="s">
        <v>16609</v>
      </c>
      <c r="I8382" s="33" t="s">
        <v>224</v>
      </c>
      <c r="J8382" s="62" t="s">
        <v>16610</v>
      </c>
      <c r="K8382" s="33" t="s">
        <v>10800</v>
      </c>
      <c r="L8382" s="33" t="s">
        <v>16611</v>
      </c>
      <c r="M8382" s="1" t="s">
        <v>47328</v>
      </c>
      <c r="N8382" s="33" t="s">
        <v>20</v>
      </c>
      <c r="O8382" s="33" t="s">
        <v>16612</v>
      </c>
      <c r="P8382" s="33" t="s">
        <v>504</v>
      </c>
      <c r="Q8382" s="33" t="s">
        <v>29986</v>
      </c>
      <c r="R8382" s="39" t="s">
        <v>16613</v>
      </c>
      <c r="S8382" s="33" t="s">
        <v>93</v>
      </c>
      <c r="T8382" s="33" t="s">
        <v>28</v>
      </c>
      <c r="U8382" s="33" t="s">
        <v>26487</v>
      </c>
      <c r="AA8382" s="33" t="s">
        <v>42844</v>
      </c>
      <c r="AB8382" s="33">
        <v>52</v>
      </c>
      <c r="AC8382" s="103">
        <v>12240</v>
      </c>
      <c r="BM8382" s="51"/>
      <c r="BN8382" s="51"/>
      <c r="BO8382" s="51"/>
    </row>
    <row r="8383" spans="1:67" ht="13" customHeight="1" x14ac:dyDescent="0.2">
      <c r="A8383" s="33" t="s">
        <v>16651</v>
      </c>
      <c r="B8383" s="33">
        <v>31</v>
      </c>
      <c r="C8383" s="33" t="s">
        <v>13</v>
      </c>
      <c r="D8383" s="33" t="s">
        <v>30</v>
      </c>
      <c r="E8383" s="33" t="s">
        <v>16652</v>
      </c>
      <c r="F8383" s="94">
        <v>41286</v>
      </c>
      <c r="G8383" s="33" t="s">
        <v>16653</v>
      </c>
      <c r="H8383" s="33" t="s">
        <v>497</v>
      </c>
      <c r="I8383" s="33" t="s">
        <v>138</v>
      </c>
      <c r="J8383" s="62" t="s">
        <v>498</v>
      </c>
      <c r="K8383" s="33" t="s">
        <v>2663</v>
      </c>
      <c r="L8383" s="33" t="s">
        <v>16654</v>
      </c>
      <c r="M8383" s="1" t="s">
        <v>47838</v>
      </c>
      <c r="N8383" s="33" t="s">
        <v>20</v>
      </c>
      <c r="O8383" s="33" t="s">
        <v>16655</v>
      </c>
      <c r="P8383" s="33" t="s">
        <v>947</v>
      </c>
      <c r="Q8383" s="33" t="s">
        <v>29986</v>
      </c>
      <c r="R8383" s="39" t="s">
        <v>16656</v>
      </c>
      <c r="S8383" s="33" t="s">
        <v>22</v>
      </c>
      <c r="T8383" s="33" t="s">
        <v>21</v>
      </c>
      <c r="U8383" s="33" t="s">
        <v>42848</v>
      </c>
      <c r="AA8383" s="33" t="s">
        <v>42842</v>
      </c>
      <c r="AB8383" s="33">
        <v>42</v>
      </c>
      <c r="AC8383" s="103">
        <v>12230</v>
      </c>
      <c r="BM8383" s="51"/>
      <c r="BN8383" s="51"/>
      <c r="BO8383" s="51"/>
    </row>
    <row r="8384" spans="1:67" ht="13" customHeight="1" x14ac:dyDescent="0.2">
      <c r="A8384" s="1" t="s">
        <v>16634</v>
      </c>
      <c r="B8384" s="33">
        <v>49</v>
      </c>
      <c r="C8384" s="33" t="s">
        <v>13</v>
      </c>
      <c r="D8384" s="1" t="s">
        <v>23</v>
      </c>
      <c r="F8384" s="94">
        <v>41286</v>
      </c>
      <c r="G8384" s="33" t="s">
        <v>16635</v>
      </c>
      <c r="H8384" s="33" t="s">
        <v>16636</v>
      </c>
      <c r="I8384" s="33" t="s">
        <v>138</v>
      </c>
      <c r="J8384" s="62" t="s">
        <v>16637</v>
      </c>
      <c r="K8384" s="33" t="s">
        <v>856</v>
      </c>
      <c r="L8384" s="33" t="s">
        <v>16638</v>
      </c>
      <c r="M8384" s="1" t="s">
        <v>46322</v>
      </c>
      <c r="N8384" s="33" t="s">
        <v>20</v>
      </c>
      <c r="O8384" s="33" t="s">
        <v>16639</v>
      </c>
      <c r="P8384" s="33" t="s">
        <v>504</v>
      </c>
      <c r="Q8384" s="33" t="s">
        <v>29986</v>
      </c>
      <c r="R8384" s="39" t="s">
        <v>16640</v>
      </c>
      <c r="S8384" s="33" t="s">
        <v>22</v>
      </c>
      <c r="T8384" s="33" t="s">
        <v>21</v>
      </c>
      <c r="U8384" s="33" t="s">
        <v>26689</v>
      </c>
      <c r="AA8384" s="33" t="s">
        <v>42843</v>
      </c>
      <c r="AB8384" s="33">
        <v>43</v>
      </c>
      <c r="AC8384" s="103">
        <v>12229</v>
      </c>
      <c r="BM8384" s="51"/>
      <c r="BN8384" s="51"/>
      <c r="BO8384" s="51"/>
    </row>
    <row r="8385" spans="1:68" ht="13" customHeight="1" x14ac:dyDescent="0.2">
      <c r="A8385" s="33" t="s">
        <v>16646</v>
      </c>
      <c r="B8385" s="91">
        <v>26</v>
      </c>
      <c r="C8385" s="33" t="s">
        <v>13</v>
      </c>
      <c r="D8385" s="33" t="s">
        <v>30</v>
      </c>
      <c r="E8385" s="33" t="s">
        <v>16647</v>
      </c>
      <c r="F8385" s="94">
        <v>41286</v>
      </c>
      <c r="G8385" s="33" t="s">
        <v>16648</v>
      </c>
      <c r="H8385" s="33" t="s">
        <v>2852</v>
      </c>
      <c r="I8385" s="33" t="s">
        <v>45</v>
      </c>
      <c r="J8385" s="62" t="s">
        <v>16649</v>
      </c>
      <c r="K8385" s="33" t="s">
        <v>2852</v>
      </c>
      <c r="L8385" s="33" t="s">
        <v>2853</v>
      </c>
      <c r="M8385" s="1" t="s">
        <v>46759</v>
      </c>
      <c r="N8385" s="33" t="s">
        <v>11627</v>
      </c>
      <c r="O8385" s="33" t="s">
        <v>36947</v>
      </c>
      <c r="P8385" s="33" t="s">
        <v>504</v>
      </c>
      <c r="Q8385" s="33" t="s">
        <v>29986</v>
      </c>
      <c r="R8385" s="39" t="s">
        <v>16650</v>
      </c>
      <c r="S8385" s="33" t="s">
        <v>93</v>
      </c>
      <c r="T8385" s="33" t="s">
        <v>45897</v>
      </c>
      <c r="U8385" s="33" t="s">
        <v>49804</v>
      </c>
      <c r="AA8385" s="33" t="s">
        <v>42844</v>
      </c>
      <c r="AB8385" s="33">
        <v>44</v>
      </c>
      <c r="AC8385" s="103">
        <v>12231</v>
      </c>
      <c r="BM8385" s="51"/>
      <c r="BN8385" s="51"/>
      <c r="BO8385" s="51"/>
    </row>
    <row r="8386" spans="1:68" ht="13" customHeight="1" x14ac:dyDescent="0.2">
      <c r="A8386" s="33" t="s">
        <v>16631</v>
      </c>
      <c r="B8386" s="33">
        <v>21</v>
      </c>
      <c r="C8386" s="33" t="s">
        <v>13</v>
      </c>
      <c r="D8386" s="33" t="s">
        <v>41</v>
      </c>
      <c r="F8386" s="94">
        <v>41286</v>
      </c>
      <c r="G8386" s="33" t="s">
        <v>22289</v>
      </c>
      <c r="H8386" s="33" t="s">
        <v>142</v>
      </c>
      <c r="I8386" s="33" t="s">
        <v>38</v>
      </c>
      <c r="J8386" s="62" t="s">
        <v>14864</v>
      </c>
      <c r="K8386" s="33" t="s">
        <v>142</v>
      </c>
      <c r="L8386" s="33" t="s">
        <v>143</v>
      </c>
      <c r="M8386" s="1" t="s">
        <v>45908</v>
      </c>
      <c r="N8386" s="33" t="s">
        <v>20</v>
      </c>
      <c r="O8386" s="33" t="s">
        <v>16632</v>
      </c>
      <c r="P8386" s="33" t="s">
        <v>504</v>
      </c>
      <c r="Q8386" s="33" t="s">
        <v>29986</v>
      </c>
      <c r="R8386" s="39" t="s">
        <v>16633</v>
      </c>
      <c r="S8386" s="33" t="s">
        <v>93</v>
      </c>
      <c r="T8386" s="33" t="s">
        <v>350</v>
      </c>
      <c r="U8386" s="33" t="s">
        <v>42859</v>
      </c>
      <c r="AA8386" s="33" t="s">
        <v>42844</v>
      </c>
      <c r="AB8386" s="33">
        <v>45</v>
      </c>
      <c r="AC8386" s="103">
        <v>12232</v>
      </c>
      <c r="BO8386" s="51"/>
    </row>
    <row r="8387" spans="1:68" ht="13" customHeight="1" x14ac:dyDescent="0.2">
      <c r="A8387" s="1" t="s">
        <v>16641</v>
      </c>
      <c r="B8387" s="33">
        <v>33</v>
      </c>
      <c r="C8387" s="33" t="s">
        <v>13</v>
      </c>
      <c r="D8387" s="1" t="s">
        <v>23</v>
      </c>
      <c r="F8387" s="94">
        <v>41286</v>
      </c>
      <c r="G8387" s="33" t="s">
        <v>22288</v>
      </c>
      <c r="H8387" s="33" t="s">
        <v>16642</v>
      </c>
      <c r="I8387" s="33" t="s">
        <v>87</v>
      </c>
      <c r="J8387" s="62" t="s">
        <v>16643</v>
      </c>
      <c r="K8387" s="33" t="s">
        <v>5072</v>
      </c>
      <c r="L8387" s="33" t="s">
        <v>7038</v>
      </c>
      <c r="M8387" s="1" t="s">
        <v>47806</v>
      </c>
      <c r="N8387" s="33" t="s">
        <v>20</v>
      </c>
      <c r="O8387" s="33" t="s">
        <v>16644</v>
      </c>
      <c r="P8387" s="33" t="s">
        <v>947</v>
      </c>
      <c r="Q8387" s="33" t="s">
        <v>29986</v>
      </c>
      <c r="R8387" s="39" t="s">
        <v>16645</v>
      </c>
      <c r="S8387" s="33" t="s">
        <v>22</v>
      </c>
      <c r="T8387" s="33" t="s">
        <v>350</v>
      </c>
      <c r="U8387" s="33" t="s">
        <v>42859</v>
      </c>
      <c r="AA8387" s="33" t="s">
        <v>42844</v>
      </c>
      <c r="AB8387" s="33">
        <v>46</v>
      </c>
      <c r="AC8387" s="103">
        <v>12228</v>
      </c>
      <c r="BO8387" s="51"/>
    </row>
    <row r="8388" spans="1:68" ht="13" customHeight="1" x14ac:dyDescent="0.2">
      <c r="A8388" s="33" t="s">
        <v>16665</v>
      </c>
      <c r="B8388" s="33">
        <v>34</v>
      </c>
      <c r="C8388" s="33" t="s">
        <v>13</v>
      </c>
      <c r="D8388" s="33" t="s">
        <v>30</v>
      </c>
      <c r="E8388" s="33" t="s">
        <v>16666</v>
      </c>
      <c r="F8388" s="94">
        <v>41285</v>
      </c>
      <c r="G8388" s="33" t="s">
        <v>16667</v>
      </c>
      <c r="H8388" s="33" t="s">
        <v>4733</v>
      </c>
      <c r="I8388" s="33" t="s">
        <v>159</v>
      </c>
      <c r="J8388" s="62">
        <v>31326</v>
      </c>
      <c r="K8388" s="33" t="s">
        <v>16668</v>
      </c>
      <c r="L8388" s="33" t="s">
        <v>16669</v>
      </c>
      <c r="M8388" s="1" t="s">
        <v>47349</v>
      </c>
      <c r="N8388" s="33" t="s">
        <v>20</v>
      </c>
      <c r="O8388" s="33" t="s">
        <v>16670</v>
      </c>
      <c r="P8388" s="33" t="s">
        <v>504</v>
      </c>
      <c r="Q8388" s="33" t="s">
        <v>29986</v>
      </c>
      <c r="R8388" s="39" t="s">
        <v>16671</v>
      </c>
      <c r="S8388" s="33" t="s">
        <v>93</v>
      </c>
      <c r="T8388" s="33" t="s">
        <v>21</v>
      </c>
      <c r="U8388" s="33" t="s">
        <v>26689</v>
      </c>
      <c r="AA8388" s="33" t="s">
        <v>42843</v>
      </c>
      <c r="AB8388" s="33">
        <v>38</v>
      </c>
      <c r="AC8388" s="103">
        <v>12223</v>
      </c>
      <c r="BM8388" s="51"/>
      <c r="BN8388" s="51"/>
      <c r="BO8388" s="51"/>
    </row>
    <row r="8389" spans="1:68" ht="13" customHeight="1" x14ac:dyDescent="0.2">
      <c r="A8389" s="33" t="s">
        <v>16672</v>
      </c>
      <c r="B8389" s="91">
        <v>67</v>
      </c>
      <c r="C8389" s="33" t="s">
        <v>13</v>
      </c>
      <c r="D8389" s="33" t="s">
        <v>30</v>
      </c>
      <c r="E8389" s="33" t="s">
        <v>16673</v>
      </c>
      <c r="F8389" s="94">
        <v>41285</v>
      </c>
      <c r="G8389" s="33" t="s">
        <v>16674</v>
      </c>
      <c r="H8389" s="33" t="s">
        <v>1113</v>
      </c>
      <c r="I8389" s="33" t="s">
        <v>297</v>
      </c>
      <c r="J8389" s="62">
        <v>38126</v>
      </c>
      <c r="K8389" s="33" t="s">
        <v>1114</v>
      </c>
      <c r="L8389" s="33" t="s">
        <v>1115</v>
      </c>
      <c r="M8389" s="1" t="s">
        <v>46341</v>
      </c>
      <c r="N8389" s="33" t="s">
        <v>20</v>
      </c>
      <c r="O8389" s="33" t="s">
        <v>16675</v>
      </c>
      <c r="P8389" s="33" t="s">
        <v>22</v>
      </c>
      <c r="Q8389" s="33" t="s">
        <v>29986</v>
      </c>
      <c r="R8389" s="39" t="s">
        <v>16676</v>
      </c>
      <c r="S8389" s="33" t="s">
        <v>509</v>
      </c>
      <c r="T8389" s="33" t="s">
        <v>21</v>
      </c>
      <c r="U8389" s="33" t="s">
        <v>26689</v>
      </c>
      <c r="AA8389" s="33" t="s">
        <v>42844</v>
      </c>
      <c r="AB8389" s="33">
        <v>39</v>
      </c>
      <c r="AC8389" s="103">
        <v>12225</v>
      </c>
      <c r="BM8389" s="51"/>
      <c r="BN8389" s="51"/>
      <c r="BO8389" s="51"/>
    </row>
    <row r="8390" spans="1:68" ht="13" customHeight="1" x14ac:dyDescent="0.2">
      <c r="A8390" s="33" t="s">
        <v>16661</v>
      </c>
      <c r="B8390" s="33">
        <v>25</v>
      </c>
      <c r="C8390" s="33" t="s">
        <v>13</v>
      </c>
      <c r="D8390" s="33" t="s">
        <v>78</v>
      </c>
      <c r="E8390" s="33" t="s">
        <v>16662</v>
      </c>
      <c r="F8390" s="94">
        <v>41285</v>
      </c>
      <c r="G8390" s="33" t="s">
        <v>16663</v>
      </c>
      <c r="H8390" s="33" t="s">
        <v>8846</v>
      </c>
      <c r="I8390" s="33" t="s">
        <v>915</v>
      </c>
      <c r="J8390" s="62" t="s">
        <v>13828</v>
      </c>
      <c r="K8390" s="33" t="s">
        <v>2302</v>
      </c>
      <c r="L8390" s="33" t="s">
        <v>8848</v>
      </c>
      <c r="M8390" s="1" t="s">
        <v>46054</v>
      </c>
      <c r="N8390" s="33" t="s">
        <v>20</v>
      </c>
      <c r="O8390" s="33" t="s">
        <v>36790</v>
      </c>
      <c r="P8390" s="33" t="s">
        <v>947</v>
      </c>
      <c r="Q8390" s="33" t="s">
        <v>29986</v>
      </c>
      <c r="R8390" s="39" t="s">
        <v>16664</v>
      </c>
      <c r="S8390" s="33" t="s">
        <v>93</v>
      </c>
      <c r="T8390" s="33" t="s">
        <v>28</v>
      </c>
      <c r="U8390" s="33" t="s">
        <v>26487</v>
      </c>
      <c r="AA8390" s="33" t="s">
        <v>42844</v>
      </c>
      <c r="AB8390" s="33">
        <v>40</v>
      </c>
      <c r="AC8390" s="103">
        <v>12222</v>
      </c>
      <c r="BM8390" s="51"/>
      <c r="BN8390" s="51"/>
      <c r="BO8390" s="51"/>
    </row>
    <row r="8391" spans="1:68" ht="13" customHeight="1" x14ac:dyDescent="0.2">
      <c r="A8391" s="33" t="s">
        <v>16657</v>
      </c>
      <c r="B8391" s="33">
        <v>39</v>
      </c>
      <c r="C8391" s="33" t="s">
        <v>13</v>
      </c>
      <c r="D8391" s="33" t="s">
        <v>14</v>
      </c>
      <c r="E8391" s="33" t="s">
        <v>16658</v>
      </c>
      <c r="F8391" s="94">
        <v>41285</v>
      </c>
      <c r="G8391" s="33" t="s">
        <v>22290</v>
      </c>
      <c r="H8391" s="33" t="s">
        <v>3370</v>
      </c>
      <c r="I8391" s="33" t="s">
        <v>38</v>
      </c>
      <c r="J8391" s="62" t="s">
        <v>3663</v>
      </c>
      <c r="K8391" s="33" t="s">
        <v>995</v>
      </c>
      <c r="L8391" s="33" t="s">
        <v>3372</v>
      </c>
      <c r="M8391" s="1" t="s">
        <v>46210</v>
      </c>
      <c r="N8391" s="33" t="s">
        <v>20</v>
      </c>
      <c r="O8391" s="33" t="s">
        <v>16659</v>
      </c>
      <c r="P8391" s="33" t="s">
        <v>504</v>
      </c>
      <c r="Q8391" s="33" t="s">
        <v>29986</v>
      </c>
      <c r="R8391" s="39" t="s">
        <v>16660</v>
      </c>
      <c r="S8391" s="33" t="s">
        <v>93</v>
      </c>
      <c r="T8391" s="33" t="s">
        <v>350</v>
      </c>
      <c r="U8391" s="33" t="s">
        <v>26775</v>
      </c>
      <c r="AA8391" s="33" t="s">
        <v>42842</v>
      </c>
      <c r="AB8391" s="33">
        <v>41</v>
      </c>
      <c r="AC8391" s="103">
        <v>12224</v>
      </c>
      <c r="BM8391" s="51"/>
      <c r="BN8391" s="51"/>
      <c r="BO8391" s="51"/>
    </row>
    <row r="8392" spans="1:68" s="1" customFormat="1" ht="13" customHeight="1" x14ac:dyDescent="0.2">
      <c r="A8392" s="33" t="s">
        <v>16677</v>
      </c>
      <c r="B8392" s="33">
        <v>18</v>
      </c>
      <c r="C8392" s="33" t="s">
        <v>13</v>
      </c>
      <c r="D8392" s="33" t="s">
        <v>30</v>
      </c>
      <c r="E8392" s="33" t="s">
        <v>16678</v>
      </c>
      <c r="F8392" s="94">
        <v>41284</v>
      </c>
      <c r="G8392" s="33" t="s">
        <v>16679</v>
      </c>
      <c r="H8392" s="33" t="s">
        <v>519</v>
      </c>
      <c r="I8392" s="33" t="s">
        <v>366</v>
      </c>
      <c r="J8392" s="62" t="s">
        <v>16680</v>
      </c>
      <c r="K8392" s="33" t="s">
        <v>520</v>
      </c>
      <c r="L8392" s="33" t="s">
        <v>521</v>
      </c>
      <c r="M8392" s="1" t="s">
        <v>48184</v>
      </c>
      <c r="N8392" s="33" t="s">
        <v>20</v>
      </c>
      <c r="O8392" s="33" t="s">
        <v>16681</v>
      </c>
      <c r="P8392" s="33" t="s">
        <v>504</v>
      </c>
      <c r="Q8392" s="33" t="s">
        <v>29986</v>
      </c>
      <c r="R8392" s="39" t="s">
        <v>16682</v>
      </c>
      <c r="S8392" s="33" t="s">
        <v>22</v>
      </c>
      <c r="T8392" s="33" t="s">
        <v>21</v>
      </c>
      <c r="U8392" s="33" t="s">
        <v>26689</v>
      </c>
      <c r="V8392" s="33"/>
      <c r="W8392" s="33"/>
      <c r="X8392" s="33"/>
      <c r="Y8392" s="33"/>
      <c r="Z8392" s="33"/>
      <c r="AA8392" s="33" t="s">
        <v>42843</v>
      </c>
      <c r="AB8392" s="33">
        <v>37</v>
      </c>
      <c r="AC8392" s="103">
        <v>12219</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51"/>
      <c r="BP8392" s="33"/>
    </row>
    <row r="8393" spans="1:68" s="1" customFormat="1" ht="13" customHeight="1" x14ac:dyDescent="0.2">
      <c r="A8393" s="33" t="s">
        <v>16683</v>
      </c>
      <c r="B8393" s="33">
        <v>19</v>
      </c>
      <c r="C8393" s="33" t="s">
        <v>13</v>
      </c>
      <c r="D8393" s="33" t="s">
        <v>30</v>
      </c>
      <c r="E8393" s="33" t="s">
        <v>16684</v>
      </c>
      <c r="F8393" s="94">
        <v>41284</v>
      </c>
      <c r="G8393" s="33" t="s">
        <v>22291</v>
      </c>
      <c r="H8393" s="33" t="s">
        <v>16685</v>
      </c>
      <c r="I8393" s="33" t="s">
        <v>45</v>
      </c>
      <c r="J8393" s="62" t="s">
        <v>16686</v>
      </c>
      <c r="K8393" s="33" t="s">
        <v>2852</v>
      </c>
      <c r="L8393" s="33" t="s">
        <v>2853</v>
      </c>
      <c r="M8393" s="1" t="s">
        <v>46759</v>
      </c>
      <c r="N8393" s="33" t="s">
        <v>20</v>
      </c>
      <c r="O8393" s="33" t="s">
        <v>16687</v>
      </c>
      <c r="P8393" s="33" t="s">
        <v>504</v>
      </c>
      <c r="Q8393" s="33" t="s">
        <v>29986</v>
      </c>
      <c r="R8393" s="39" t="s">
        <v>16688</v>
      </c>
      <c r="S8393" s="33" t="s">
        <v>93</v>
      </c>
      <c r="T8393" s="33" t="s">
        <v>21</v>
      </c>
      <c r="U8393" s="33" t="s">
        <v>26689</v>
      </c>
      <c r="V8393" s="33"/>
      <c r="W8393" s="33"/>
      <c r="X8393" s="33"/>
      <c r="Y8393" s="33"/>
      <c r="Z8393" s="33"/>
      <c r="AA8393" s="33" t="s">
        <v>42844</v>
      </c>
      <c r="AB8393" s="33">
        <v>35</v>
      </c>
      <c r="AC8393" s="103">
        <v>12218</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51"/>
      <c r="BP8393" s="33"/>
    </row>
    <row r="8394" spans="1:68" s="1" customFormat="1" ht="13" customHeight="1" x14ac:dyDescent="0.2">
      <c r="A8394" s="33" t="s">
        <v>16689</v>
      </c>
      <c r="B8394" s="33">
        <v>37</v>
      </c>
      <c r="C8394" s="33" t="s">
        <v>13</v>
      </c>
      <c r="D8394" s="33" t="s">
        <v>30</v>
      </c>
      <c r="E8394" s="33" t="s">
        <v>16690</v>
      </c>
      <c r="F8394" s="94">
        <v>41284</v>
      </c>
      <c r="G8394" s="33" t="s">
        <v>16691</v>
      </c>
      <c r="H8394" s="33" t="s">
        <v>16692</v>
      </c>
      <c r="I8394" s="33" t="s">
        <v>138</v>
      </c>
      <c r="J8394" s="62" t="s">
        <v>16693</v>
      </c>
      <c r="K8394" s="33" t="s">
        <v>927</v>
      </c>
      <c r="L8394" s="33" t="s">
        <v>15535</v>
      </c>
      <c r="M8394" s="1" t="s">
        <v>48246</v>
      </c>
      <c r="N8394" s="33" t="s">
        <v>20</v>
      </c>
      <c r="O8394" s="33" t="s">
        <v>16694</v>
      </c>
      <c r="P8394" s="33" t="s">
        <v>22</v>
      </c>
      <c r="Q8394" s="33" t="s">
        <v>29986</v>
      </c>
      <c r="R8394" s="39" t="s">
        <v>16695</v>
      </c>
      <c r="S8394" s="33" t="s">
        <v>509</v>
      </c>
      <c r="T8394" s="33" t="s">
        <v>21</v>
      </c>
      <c r="U8394" s="33" t="s">
        <v>26689</v>
      </c>
      <c r="V8394" s="33"/>
      <c r="W8394" s="33"/>
      <c r="X8394" s="33"/>
      <c r="Y8394" s="33"/>
      <c r="Z8394" s="33"/>
      <c r="AA8394" s="33" t="s">
        <v>42843</v>
      </c>
      <c r="AB8394" s="33">
        <v>36</v>
      </c>
      <c r="AC8394" s="103">
        <v>12220</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51"/>
      <c r="BN8394" s="51"/>
      <c r="BO8394" s="51"/>
      <c r="BP8394" s="33"/>
    </row>
    <row r="8395" spans="1:68" s="1" customFormat="1" ht="13" customHeight="1" x14ac:dyDescent="0.2">
      <c r="A8395" s="33" t="s">
        <v>16696</v>
      </c>
      <c r="B8395" s="33">
        <v>31</v>
      </c>
      <c r="C8395" s="33" t="s">
        <v>13</v>
      </c>
      <c r="D8395" s="33" t="s">
        <v>78</v>
      </c>
      <c r="E8395" s="33" t="str">
        <f>HYPERLINK("http://www.baynews9.com/content/dam/news/images/2012/12/Suspect-killed-110.jpg","http://www.baynews9.com/content/dam/news/images/2012/12/Suspect-killed-110.jpg")</f>
        <v>http://www.baynews9.com/content/dam/news/images/2012/12/Suspect-killed-110.jpg</v>
      </c>
      <c r="F8395" s="94">
        <v>41283</v>
      </c>
      <c r="G8395" s="33" t="s">
        <v>16697</v>
      </c>
      <c r="H8395" s="33" t="s">
        <v>1459</v>
      </c>
      <c r="I8395" s="33" t="s">
        <v>55</v>
      </c>
      <c r="J8395" s="62" t="s">
        <v>16698</v>
      </c>
      <c r="K8395" s="33" t="s">
        <v>587</v>
      </c>
      <c r="L8395" s="33" t="s">
        <v>588</v>
      </c>
      <c r="M8395" s="1" t="s">
        <v>46362</v>
      </c>
      <c r="N8395" s="33" t="s">
        <v>20</v>
      </c>
      <c r="O8395" s="33" t="s">
        <v>16699</v>
      </c>
      <c r="P8395" s="33" t="s">
        <v>947</v>
      </c>
      <c r="Q8395" s="33" t="s">
        <v>29986</v>
      </c>
      <c r="R8395"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395" s="33" t="s">
        <v>93</v>
      </c>
      <c r="T8395" s="33" t="s">
        <v>21</v>
      </c>
      <c r="U8395" s="33" t="s">
        <v>26689</v>
      </c>
      <c r="V8395" s="33"/>
      <c r="W8395" s="33"/>
      <c r="X8395" s="33"/>
      <c r="Y8395" s="33"/>
      <c r="Z8395" s="33"/>
      <c r="AA8395" s="33" t="s">
        <v>42844</v>
      </c>
      <c r="AB8395" s="33">
        <v>33</v>
      </c>
      <c r="AC8395" s="103">
        <v>12216</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51"/>
      <c r="BN8395" s="51"/>
      <c r="BO8395" s="51"/>
      <c r="BP8395" s="33"/>
    </row>
    <row r="8396" spans="1:68" s="1" customFormat="1" ht="13" customHeight="1" x14ac:dyDescent="0.2">
      <c r="A8396" s="1" t="s">
        <v>16700</v>
      </c>
      <c r="B8396" s="33">
        <v>60</v>
      </c>
      <c r="C8396" s="33" t="s">
        <v>102</v>
      </c>
      <c r="D8396" s="1" t="s">
        <v>23</v>
      </c>
      <c r="E8396" s="33"/>
      <c r="F8396" s="94">
        <v>41283</v>
      </c>
      <c r="G8396" s="33" t="s">
        <v>22292</v>
      </c>
      <c r="H8396" s="33" t="s">
        <v>16701</v>
      </c>
      <c r="I8396" s="33" t="s">
        <v>55</v>
      </c>
      <c r="J8396" s="62" t="s">
        <v>16702</v>
      </c>
      <c r="K8396" s="33" t="s">
        <v>1049</v>
      </c>
      <c r="L8396" s="33" t="s">
        <v>4032</v>
      </c>
      <c r="M8396" s="1" t="s">
        <v>46098</v>
      </c>
      <c r="N8396" s="33" t="s">
        <v>20</v>
      </c>
      <c r="O8396" s="33" t="s">
        <v>16703</v>
      </c>
      <c r="P8396" s="33" t="s">
        <v>947</v>
      </c>
      <c r="Q8396" s="33" t="s">
        <v>29986</v>
      </c>
      <c r="R8396" s="39" t="s">
        <v>16704</v>
      </c>
      <c r="S8396" s="33" t="s">
        <v>509</v>
      </c>
      <c r="T8396" s="33" t="s">
        <v>21</v>
      </c>
      <c r="U8396" s="33" t="s">
        <v>26689</v>
      </c>
      <c r="V8396" s="33"/>
      <c r="W8396" s="33"/>
      <c r="X8396" s="33"/>
      <c r="Y8396" s="33"/>
      <c r="Z8396" s="33"/>
      <c r="AA8396" s="33" t="s">
        <v>42842</v>
      </c>
      <c r="AB8396" s="33">
        <v>32</v>
      </c>
      <c r="AC8396" s="103">
        <v>12217</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51"/>
      <c r="BN8396" s="51"/>
      <c r="BO8396" s="51"/>
      <c r="BP8396" s="33"/>
    </row>
    <row r="8397" spans="1:68" s="1" customFormat="1" ht="13" customHeight="1" x14ac:dyDescent="0.2">
      <c r="A8397" s="33" t="s">
        <v>16705</v>
      </c>
      <c r="B8397" s="33">
        <v>38</v>
      </c>
      <c r="C8397" s="33" t="s">
        <v>102</v>
      </c>
      <c r="D8397" s="33" t="s">
        <v>30</v>
      </c>
      <c r="E8397" s="33" t="s">
        <v>16706</v>
      </c>
      <c r="F8397" s="94">
        <v>41283</v>
      </c>
      <c r="G8397" s="33" t="s">
        <v>16707</v>
      </c>
      <c r="H8397" s="33" t="s">
        <v>219</v>
      </c>
      <c r="I8397" s="33" t="s">
        <v>220</v>
      </c>
      <c r="J8397" s="62" t="s">
        <v>16708</v>
      </c>
      <c r="K8397" s="33" t="s">
        <v>561</v>
      </c>
      <c r="L8397" s="33" t="s">
        <v>15727</v>
      </c>
      <c r="M8397" s="1" t="s">
        <v>48830</v>
      </c>
      <c r="N8397" s="33" t="s">
        <v>20</v>
      </c>
      <c r="O8397" s="33" t="s">
        <v>16709</v>
      </c>
      <c r="P8397" s="33" t="s">
        <v>504</v>
      </c>
      <c r="Q8397" s="33" t="s">
        <v>29986</v>
      </c>
      <c r="R8397" s="39" t="s">
        <v>16710</v>
      </c>
      <c r="S8397" s="33" t="s">
        <v>93</v>
      </c>
      <c r="T8397" s="33" t="s">
        <v>350</v>
      </c>
      <c r="U8397" s="33" t="s">
        <v>26775</v>
      </c>
      <c r="V8397" s="33"/>
      <c r="W8397" s="33"/>
      <c r="X8397" s="33"/>
      <c r="Y8397" s="33"/>
      <c r="Z8397" s="33"/>
      <c r="AA8397" s="33" t="s">
        <v>42842</v>
      </c>
      <c r="AB8397" s="33">
        <v>34</v>
      </c>
      <c r="AC8397" s="103">
        <v>12215</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51"/>
      <c r="BN8397" s="51"/>
      <c r="BO8397" s="51"/>
      <c r="BP8397" s="33"/>
    </row>
    <row r="8398" spans="1:68" s="1" customFormat="1" ht="13" customHeight="1" x14ac:dyDescent="0.2">
      <c r="A8398" s="33" t="s">
        <v>16717</v>
      </c>
      <c r="B8398" s="33">
        <v>24</v>
      </c>
      <c r="C8398" s="33" t="s">
        <v>102</v>
      </c>
      <c r="D8398" s="33" t="s">
        <v>30</v>
      </c>
      <c r="E8398" s="33" t="s">
        <v>16718</v>
      </c>
      <c r="F8398" s="94">
        <v>41282</v>
      </c>
      <c r="G8398" s="33" t="s">
        <v>22293</v>
      </c>
      <c r="H8398" s="33" t="s">
        <v>16719</v>
      </c>
      <c r="I8398" s="33" t="s">
        <v>55</v>
      </c>
      <c r="J8398" s="62" t="s">
        <v>16720</v>
      </c>
      <c r="K8398" s="33" t="s">
        <v>4864</v>
      </c>
      <c r="L8398" s="33" t="s">
        <v>56</v>
      </c>
      <c r="M8398" s="1" t="s">
        <v>46694</v>
      </c>
      <c r="N8398" s="33" t="s">
        <v>20</v>
      </c>
      <c r="O8398" s="33" t="s">
        <v>16721</v>
      </c>
      <c r="P8398" s="33" t="s">
        <v>22</v>
      </c>
      <c r="Q8398" s="33" t="s">
        <v>29986</v>
      </c>
      <c r="R8398" s="39" t="s">
        <v>16722</v>
      </c>
      <c r="S8398" s="33" t="s">
        <v>22</v>
      </c>
      <c r="T8398" s="33" t="s">
        <v>21</v>
      </c>
      <c r="U8398" s="33" t="s">
        <v>26682</v>
      </c>
      <c r="V8398" s="33"/>
      <c r="W8398" s="33"/>
      <c r="X8398" s="33"/>
      <c r="Y8398" s="33"/>
      <c r="Z8398" s="33"/>
      <c r="AA8398" s="33" t="s">
        <v>42842</v>
      </c>
      <c r="AB8398" s="33">
        <v>31</v>
      </c>
      <c r="AC8398" s="103">
        <v>12212</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51"/>
      <c r="BN8398" s="51"/>
      <c r="BO8398" s="51"/>
      <c r="BP8398" s="33"/>
    </row>
    <row r="8399" spans="1:68" s="1" customFormat="1" ht="13" customHeight="1" x14ac:dyDescent="0.2">
      <c r="A8399" s="33" t="s">
        <v>16711</v>
      </c>
      <c r="B8399" s="33">
        <v>54</v>
      </c>
      <c r="C8399" s="33" t="s">
        <v>13</v>
      </c>
      <c r="D8399" s="33" t="s">
        <v>30</v>
      </c>
      <c r="E8399" s="33" t="s">
        <v>16712</v>
      </c>
      <c r="F8399" s="94">
        <v>41282</v>
      </c>
      <c r="G8399" s="33" t="s">
        <v>16713</v>
      </c>
      <c r="H8399" s="33" t="s">
        <v>3217</v>
      </c>
      <c r="I8399" s="33" t="s">
        <v>111</v>
      </c>
      <c r="J8399" s="62" t="s">
        <v>16714</v>
      </c>
      <c r="K8399" s="33" t="s">
        <v>582</v>
      </c>
      <c r="L8399" s="33" t="s">
        <v>1759</v>
      </c>
      <c r="M8399" s="1" t="s">
        <v>46707</v>
      </c>
      <c r="N8399" s="33" t="s">
        <v>20</v>
      </c>
      <c r="O8399" s="33" t="s">
        <v>16715</v>
      </c>
      <c r="P8399" s="33" t="s">
        <v>504</v>
      </c>
      <c r="Q8399" s="33" t="s">
        <v>29986</v>
      </c>
      <c r="R8399" s="39" t="s">
        <v>16716</v>
      </c>
      <c r="S8399" s="33" t="s">
        <v>509</v>
      </c>
      <c r="T8399" s="33" t="s">
        <v>21</v>
      </c>
      <c r="U8399" s="33" t="s">
        <v>26689</v>
      </c>
      <c r="V8399" s="33"/>
      <c r="W8399" s="33"/>
      <c r="X8399" s="33"/>
      <c r="Y8399" s="33"/>
      <c r="Z8399" s="33"/>
      <c r="AA8399" s="33" t="s">
        <v>42844</v>
      </c>
      <c r="AB8399" s="33">
        <v>30</v>
      </c>
      <c r="AC8399" s="103">
        <v>12211</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51"/>
      <c r="BN8399" s="51"/>
      <c r="BO8399" s="51"/>
      <c r="BP8399" s="33"/>
    </row>
    <row r="8400" spans="1:68" s="1" customFormat="1" ht="13" customHeight="1" x14ac:dyDescent="0.2">
      <c r="A8400" s="33" t="s">
        <v>16732</v>
      </c>
      <c r="B8400" s="33">
        <v>44</v>
      </c>
      <c r="C8400" s="33" t="s">
        <v>13</v>
      </c>
      <c r="D8400" s="33" t="s">
        <v>30</v>
      </c>
      <c r="E8400" s="33" t="s">
        <v>16733</v>
      </c>
      <c r="F8400" s="94">
        <v>41281</v>
      </c>
      <c r="G8400" s="33" t="s">
        <v>16734</v>
      </c>
      <c r="H8400" s="33" t="s">
        <v>16735</v>
      </c>
      <c r="I8400" s="33" t="s">
        <v>138</v>
      </c>
      <c r="J8400" s="62" t="s">
        <v>16736</v>
      </c>
      <c r="K8400" s="33" t="s">
        <v>16737</v>
      </c>
      <c r="L8400" s="33" t="s">
        <v>15535</v>
      </c>
      <c r="M8400" s="1" t="s">
        <v>48246</v>
      </c>
      <c r="N8400" s="33" t="s">
        <v>20</v>
      </c>
      <c r="O8400" s="33" t="s">
        <v>36791</v>
      </c>
      <c r="P8400" s="33" t="s">
        <v>504</v>
      </c>
      <c r="Q8400" s="33" t="s">
        <v>29986</v>
      </c>
      <c r="R8400" s="39" t="s">
        <v>16738</v>
      </c>
      <c r="S8400" s="33" t="s">
        <v>509</v>
      </c>
      <c r="T8400" s="33" t="s">
        <v>21</v>
      </c>
      <c r="U8400" s="33" t="s">
        <v>26689</v>
      </c>
      <c r="V8400" s="33"/>
      <c r="W8400" s="33"/>
      <c r="X8400" s="33"/>
      <c r="Y8400" s="33"/>
      <c r="Z8400" s="33"/>
      <c r="AA8400" s="33" t="s">
        <v>42843</v>
      </c>
      <c r="AB8400" s="33">
        <v>27</v>
      </c>
      <c r="AC8400" s="103">
        <v>12207</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51"/>
      <c r="BN8400" s="51"/>
      <c r="BO8400" s="51"/>
      <c r="BP8400" s="33"/>
    </row>
    <row r="8401" spans="1:68" s="1" customFormat="1" ht="13" customHeight="1" x14ac:dyDescent="0.2">
      <c r="A8401" s="33" t="s">
        <v>16728</v>
      </c>
      <c r="B8401" s="33">
        <v>17</v>
      </c>
      <c r="C8401" s="33" t="s">
        <v>13</v>
      </c>
      <c r="D8401" s="33" t="s">
        <v>78</v>
      </c>
      <c r="E8401" s="33" t="s">
        <v>19144</v>
      </c>
      <c r="F8401" s="94">
        <v>41281</v>
      </c>
      <c r="G8401" s="33" t="s">
        <v>16729</v>
      </c>
      <c r="H8401" s="33" t="s">
        <v>80</v>
      </c>
      <c r="I8401" s="33" t="s">
        <v>37</v>
      </c>
      <c r="J8401" s="62" t="s">
        <v>1564</v>
      </c>
      <c r="K8401" s="33" t="s">
        <v>81</v>
      </c>
      <c r="L8401" s="33" t="s">
        <v>82</v>
      </c>
      <c r="M8401" s="1" t="s">
        <v>46250</v>
      </c>
      <c r="N8401" s="33" t="s">
        <v>20</v>
      </c>
      <c r="O8401" s="33" t="s">
        <v>16730</v>
      </c>
      <c r="P8401" s="33" t="s">
        <v>947</v>
      </c>
      <c r="Q8401" s="33" t="s">
        <v>29986</v>
      </c>
      <c r="R8401" s="39" t="s">
        <v>16731</v>
      </c>
      <c r="S8401" s="33" t="s">
        <v>93</v>
      </c>
      <c r="T8401" s="33" t="s">
        <v>45897</v>
      </c>
      <c r="U8401" s="33" t="s">
        <v>49804</v>
      </c>
      <c r="V8401" s="33"/>
      <c r="W8401" s="33"/>
      <c r="X8401" s="33"/>
      <c r="Y8401" s="33"/>
      <c r="Z8401" s="33"/>
      <c r="AA8401" s="33" t="s">
        <v>42842</v>
      </c>
      <c r="AB8401" s="33">
        <v>28</v>
      </c>
      <c r="AC8401" s="103">
        <v>12208</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33"/>
      <c r="BN8401" s="33"/>
      <c r="BO8401" s="51"/>
      <c r="BP8401" s="33"/>
    </row>
    <row r="8402" spans="1:68" s="1" customFormat="1" ht="13" customHeight="1" x14ac:dyDescent="0.2">
      <c r="A8402" s="33" t="s">
        <v>16723</v>
      </c>
      <c r="B8402" s="91">
        <v>35</v>
      </c>
      <c r="C8402" s="33" t="s">
        <v>13</v>
      </c>
      <c r="D8402" s="33" t="s">
        <v>41</v>
      </c>
      <c r="E8402" s="33" t="s">
        <v>16724</v>
      </c>
      <c r="F8402" s="94">
        <v>41281</v>
      </c>
      <c r="G8402" s="33" t="s">
        <v>16725</v>
      </c>
      <c r="H8402" s="33" t="s">
        <v>581</v>
      </c>
      <c r="I8402" s="33" t="s">
        <v>111</v>
      </c>
      <c r="J8402" s="62">
        <v>85009</v>
      </c>
      <c r="K8402" s="33" t="s">
        <v>582</v>
      </c>
      <c r="L8402" s="33" t="s">
        <v>583</v>
      </c>
      <c r="M8402" s="1" t="s">
        <v>45935</v>
      </c>
      <c r="N8402" s="33" t="s">
        <v>20</v>
      </c>
      <c r="O8402" s="33" t="s">
        <v>16726</v>
      </c>
      <c r="P8402" s="33" t="s">
        <v>22</v>
      </c>
      <c r="Q8402" s="33" t="s">
        <v>29986</v>
      </c>
      <c r="R8402" s="39" t="s">
        <v>16727</v>
      </c>
      <c r="S8402" s="33" t="s">
        <v>93</v>
      </c>
      <c r="T8402" s="33" t="s">
        <v>350</v>
      </c>
      <c r="U8402" s="33" t="s">
        <v>42859</v>
      </c>
      <c r="V8402" s="33"/>
      <c r="W8402" s="33"/>
      <c r="X8402" s="33"/>
      <c r="Y8402" s="33"/>
      <c r="Z8402" s="33"/>
      <c r="AA8402" s="33" t="s">
        <v>42842</v>
      </c>
      <c r="AB8402" s="33">
        <v>29</v>
      </c>
      <c r="AC8402" s="103">
        <v>12209</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33"/>
      <c r="BN8402" s="33"/>
      <c r="BO8402" s="51"/>
      <c r="BP8402" s="33"/>
    </row>
    <row r="8403" spans="1:68" s="1" customFormat="1" ht="13" customHeight="1" x14ac:dyDescent="0.2">
      <c r="A8403" s="33" t="s">
        <v>16755</v>
      </c>
      <c r="B8403" s="33">
        <v>31</v>
      </c>
      <c r="C8403" s="33" t="s">
        <v>13</v>
      </c>
      <c r="D8403" s="33" t="s">
        <v>30</v>
      </c>
      <c r="E8403" s="33" t="s">
        <v>16756</v>
      </c>
      <c r="F8403" s="94">
        <v>41280</v>
      </c>
      <c r="G8403" s="33" t="s">
        <v>16757</v>
      </c>
      <c r="H8403" s="33" t="s">
        <v>16758</v>
      </c>
      <c r="I8403" s="33" t="s">
        <v>373</v>
      </c>
      <c r="J8403" s="62" t="s">
        <v>16759</v>
      </c>
      <c r="K8403" s="33" t="s">
        <v>1034</v>
      </c>
      <c r="L8403" s="33" t="s">
        <v>16760</v>
      </c>
      <c r="M8403" s="1" t="s">
        <v>48875</v>
      </c>
      <c r="N8403" s="33" t="s">
        <v>20</v>
      </c>
      <c r="O8403" s="33" t="s">
        <v>16761</v>
      </c>
      <c r="P8403" s="33" t="s">
        <v>947</v>
      </c>
      <c r="Q8403" s="33" t="s">
        <v>29986</v>
      </c>
      <c r="R8403" s="39" t="s">
        <v>16762</v>
      </c>
      <c r="S8403" s="33" t="s">
        <v>93</v>
      </c>
      <c r="T8403" s="33" t="s">
        <v>21</v>
      </c>
      <c r="U8403" s="33" t="s">
        <v>26689</v>
      </c>
      <c r="V8403" s="33"/>
      <c r="W8403" s="33"/>
      <c r="X8403" s="33"/>
      <c r="Y8403" s="33"/>
      <c r="Z8403" s="33"/>
      <c r="AA8403" s="33" t="s">
        <v>42844</v>
      </c>
      <c r="AB8403" s="33">
        <v>24</v>
      </c>
      <c r="AC8403" s="103">
        <v>12204</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51"/>
      <c r="BN8403" s="51"/>
      <c r="BO8403" s="51"/>
      <c r="BP8403" s="33"/>
    </row>
    <row r="8404" spans="1:68" s="1" customFormat="1" ht="13" customHeight="1" x14ac:dyDescent="0.2">
      <c r="A8404" s="33" t="s">
        <v>16749</v>
      </c>
      <c r="B8404" s="33">
        <v>38</v>
      </c>
      <c r="C8404" s="33" t="s">
        <v>13</v>
      </c>
      <c r="D8404" s="33" t="s">
        <v>30</v>
      </c>
      <c r="E8404" s="33"/>
      <c r="F8404" s="94">
        <v>41280</v>
      </c>
      <c r="G8404" s="33" t="s">
        <v>22295</v>
      </c>
      <c r="H8404" s="33" t="s">
        <v>16750</v>
      </c>
      <c r="I8404" s="33" t="s">
        <v>50</v>
      </c>
      <c r="J8404" s="62" t="s">
        <v>16751</v>
      </c>
      <c r="K8404" s="33" t="s">
        <v>554</v>
      </c>
      <c r="L8404" s="33" t="s">
        <v>16752</v>
      </c>
      <c r="M8404" s="1" t="s">
        <v>48607</v>
      </c>
      <c r="N8404" s="33" t="s">
        <v>20</v>
      </c>
      <c r="O8404" s="33" t="s">
        <v>16753</v>
      </c>
      <c r="P8404" s="33" t="s">
        <v>504</v>
      </c>
      <c r="Q8404" s="33" t="s">
        <v>29986</v>
      </c>
      <c r="R8404" s="39" t="s">
        <v>16754</v>
      </c>
      <c r="S8404" s="33" t="s">
        <v>509</v>
      </c>
      <c r="T8404" s="33" t="s">
        <v>21</v>
      </c>
      <c r="U8404" s="33" t="s">
        <v>26682</v>
      </c>
      <c r="V8404" s="33"/>
      <c r="W8404" s="33"/>
      <c r="X8404" s="33"/>
      <c r="Y8404" s="33"/>
      <c r="Z8404" s="33"/>
      <c r="AA8404" s="33" t="s">
        <v>42844</v>
      </c>
      <c r="AB8404" s="33">
        <v>25</v>
      </c>
      <c r="AC8404" s="103">
        <v>12202</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3" customHeight="1" x14ac:dyDescent="0.2">
      <c r="A8405" s="33" t="s">
        <v>16744</v>
      </c>
      <c r="B8405" s="33">
        <v>55</v>
      </c>
      <c r="C8405" s="33" t="s">
        <v>13</v>
      </c>
      <c r="D8405" s="33" t="s">
        <v>30</v>
      </c>
      <c r="E8405" s="33" t="s">
        <v>16745</v>
      </c>
      <c r="F8405" s="94">
        <v>41280</v>
      </c>
      <c r="G8405" s="33" t="s">
        <v>22294</v>
      </c>
      <c r="H8405" s="33" t="s">
        <v>3842</v>
      </c>
      <c r="I8405" s="33" t="s">
        <v>337</v>
      </c>
      <c r="J8405" s="62" t="s">
        <v>16746</v>
      </c>
      <c r="K8405" s="33" t="s">
        <v>3844</v>
      </c>
      <c r="L8405" s="33" t="s">
        <v>3845</v>
      </c>
      <c r="M8405" s="1" t="s">
        <v>49719</v>
      </c>
      <c r="N8405" s="33" t="s">
        <v>20</v>
      </c>
      <c r="O8405" s="33" t="s">
        <v>16747</v>
      </c>
      <c r="P8405" s="33" t="s">
        <v>947</v>
      </c>
      <c r="Q8405" s="33" t="s">
        <v>29986</v>
      </c>
      <c r="R8405" s="39" t="s">
        <v>16748</v>
      </c>
      <c r="S8405" s="33" t="s">
        <v>93</v>
      </c>
      <c r="T8405" s="33" t="s">
        <v>21</v>
      </c>
      <c r="U8405" s="33" t="s">
        <v>26524</v>
      </c>
      <c r="V8405" s="33"/>
      <c r="W8405" s="33"/>
      <c r="X8405" s="33"/>
      <c r="Y8405" s="33"/>
      <c r="Z8405" s="33"/>
      <c r="AA8405" s="33" t="s">
        <v>42844</v>
      </c>
      <c r="AB8405" s="33">
        <v>23</v>
      </c>
      <c r="AC8405" s="103">
        <v>12203</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51"/>
      <c r="BN8405" s="51"/>
      <c r="BO8405" s="51"/>
      <c r="BP8405" s="33"/>
    </row>
    <row r="8406" spans="1:68" s="1" customFormat="1" ht="13" customHeight="1" x14ac:dyDescent="0.2">
      <c r="A8406" s="33" t="s">
        <v>16739</v>
      </c>
      <c r="B8406" s="33">
        <v>29</v>
      </c>
      <c r="C8406" s="33" t="s">
        <v>13</v>
      </c>
      <c r="D8406" s="33" t="s">
        <v>30</v>
      </c>
      <c r="E8406" s="33" t="s">
        <v>16740</v>
      </c>
      <c r="F8406" s="94">
        <v>41280</v>
      </c>
      <c r="G8406" s="33" t="s">
        <v>16741</v>
      </c>
      <c r="H8406" s="33" t="s">
        <v>4206</v>
      </c>
      <c r="I8406" s="33" t="s">
        <v>795</v>
      </c>
      <c r="J8406" s="62" t="s">
        <v>4207</v>
      </c>
      <c r="K8406" s="33" t="s">
        <v>4208</v>
      </c>
      <c r="L8406" s="33" t="s">
        <v>9470</v>
      </c>
      <c r="M8406" s="1" t="s">
        <v>46842</v>
      </c>
      <c r="N8406" s="34" t="s">
        <v>20</v>
      </c>
      <c r="O8406" s="33" t="s">
        <v>16742</v>
      </c>
      <c r="P8406" s="33" t="s">
        <v>504</v>
      </c>
      <c r="Q8406" s="33" t="s">
        <v>29986</v>
      </c>
      <c r="R8406" s="39" t="s">
        <v>16743</v>
      </c>
      <c r="S8406" s="33" t="s">
        <v>93</v>
      </c>
      <c r="T8406" s="33" t="s">
        <v>350</v>
      </c>
      <c r="U8406" s="33" t="s">
        <v>26775</v>
      </c>
      <c r="V8406" s="33"/>
      <c r="W8406" s="33"/>
      <c r="X8406" s="33"/>
      <c r="Y8406" s="33"/>
      <c r="Z8406" s="33"/>
      <c r="AA8406" s="33" t="s">
        <v>42844</v>
      </c>
      <c r="AB8406" s="33">
        <v>26</v>
      </c>
      <c r="AC8406" s="103">
        <v>12205</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3" customHeight="1" x14ac:dyDescent="0.2">
      <c r="A8407" s="33" t="s">
        <v>16776</v>
      </c>
      <c r="B8407" s="33">
        <v>33</v>
      </c>
      <c r="C8407" s="33" t="s">
        <v>13</v>
      </c>
      <c r="D8407" s="33" t="s">
        <v>30</v>
      </c>
      <c r="E8407" s="33" t="s">
        <v>16777</v>
      </c>
      <c r="F8407" s="94">
        <v>41279</v>
      </c>
      <c r="G8407" s="33" t="s">
        <v>16778</v>
      </c>
      <c r="H8407" s="33" t="s">
        <v>3495</v>
      </c>
      <c r="I8407" s="33" t="s">
        <v>191</v>
      </c>
      <c r="J8407" s="62" t="s">
        <v>8474</v>
      </c>
      <c r="K8407" s="33" t="s">
        <v>3497</v>
      </c>
      <c r="L8407" s="33" t="s">
        <v>3498</v>
      </c>
      <c r="M8407" s="1" t="s">
        <v>46491</v>
      </c>
      <c r="N8407" s="33" t="s">
        <v>20</v>
      </c>
      <c r="O8407" s="33" t="s">
        <v>16779</v>
      </c>
      <c r="P8407" s="33" t="s">
        <v>947</v>
      </c>
      <c r="Q8407" s="33" t="s">
        <v>29986</v>
      </c>
      <c r="R8407" s="39" t="s">
        <v>16780</v>
      </c>
      <c r="S8407" s="33" t="s">
        <v>93</v>
      </c>
      <c r="T8407" s="33" t="s">
        <v>21</v>
      </c>
      <c r="U8407" s="33" t="s">
        <v>26689</v>
      </c>
      <c r="V8407" s="33"/>
      <c r="W8407" s="33"/>
      <c r="X8407" s="33"/>
      <c r="Y8407" s="33"/>
      <c r="Z8407" s="33"/>
      <c r="AA8407" s="33" t="s">
        <v>42844</v>
      </c>
      <c r="AB8407" s="33">
        <v>19</v>
      </c>
      <c r="AC8407" s="103">
        <v>12198</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3" customHeight="1" x14ac:dyDescent="0.2">
      <c r="A8408" s="33" t="s">
        <v>16794</v>
      </c>
      <c r="B8408" s="33">
        <v>52</v>
      </c>
      <c r="C8408" s="33" t="s">
        <v>13</v>
      </c>
      <c r="D8408" s="33" t="s">
        <v>30</v>
      </c>
      <c r="E8408" s="33" t="s">
        <v>16795</v>
      </c>
      <c r="F8408" s="94">
        <v>41279</v>
      </c>
      <c r="G8408" s="33" t="s">
        <v>16796</v>
      </c>
      <c r="H8408" s="33" t="s">
        <v>16797</v>
      </c>
      <c r="I8408" s="33" t="s">
        <v>111</v>
      </c>
      <c r="J8408" s="62" t="s">
        <v>16798</v>
      </c>
      <c r="K8408" s="33" t="s">
        <v>582</v>
      </c>
      <c r="L8408" s="33" t="s">
        <v>16799</v>
      </c>
      <c r="M8408" s="1" t="s">
        <v>47212</v>
      </c>
      <c r="N8408" s="33" t="s">
        <v>20</v>
      </c>
      <c r="O8408" s="33" t="s">
        <v>16800</v>
      </c>
      <c r="P8408" s="33" t="s">
        <v>947</v>
      </c>
      <c r="Q8408" s="33" t="s">
        <v>29986</v>
      </c>
      <c r="R8408" s="39" t="s">
        <v>16801</v>
      </c>
      <c r="S8408" s="33" t="s">
        <v>509</v>
      </c>
      <c r="T8408" s="33" t="s">
        <v>21</v>
      </c>
      <c r="U8408" s="33" t="s">
        <v>26689</v>
      </c>
      <c r="V8408" s="33"/>
      <c r="W8408" s="33"/>
      <c r="X8408" s="33"/>
      <c r="Y8408" s="33"/>
      <c r="Z8408" s="33"/>
      <c r="AA8408" s="33" t="s">
        <v>42844</v>
      </c>
      <c r="AB8408" s="33">
        <v>18</v>
      </c>
      <c r="AC8408" s="103">
        <v>12199</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3" customHeight="1" x14ac:dyDescent="0.2">
      <c r="A8409" s="33" t="s">
        <v>16781</v>
      </c>
      <c r="B8409" s="33">
        <v>55</v>
      </c>
      <c r="C8409" s="33" t="s">
        <v>13</v>
      </c>
      <c r="D8409" s="33" t="s">
        <v>30</v>
      </c>
      <c r="E8409" s="33" t="s">
        <v>16782</v>
      </c>
      <c r="F8409" s="94">
        <v>41279</v>
      </c>
      <c r="G8409" s="33" t="s">
        <v>16783</v>
      </c>
      <c r="H8409" s="33" t="s">
        <v>16784</v>
      </c>
      <c r="I8409" s="33" t="s">
        <v>50</v>
      </c>
      <c r="J8409" s="62" t="s">
        <v>16785</v>
      </c>
      <c r="K8409" s="33" t="s">
        <v>9081</v>
      </c>
      <c r="L8409" s="33" t="s">
        <v>16786</v>
      </c>
      <c r="M8409" s="1" t="s">
        <v>48876</v>
      </c>
      <c r="N8409" s="33" t="s">
        <v>20</v>
      </c>
      <c r="O8409" s="33" t="s">
        <v>16787</v>
      </c>
      <c r="P8409" s="33" t="s">
        <v>504</v>
      </c>
      <c r="Q8409" s="33" t="s">
        <v>29986</v>
      </c>
      <c r="R8409" s="39" t="s">
        <v>16788</v>
      </c>
      <c r="S8409" s="33" t="s">
        <v>22</v>
      </c>
      <c r="T8409" s="33" t="s">
        <v>21</v>
      </c>
      <c r="U8409" s="33" t="s">
        <v>26689</v>
      </c>
      <c r="V8409" s="33"/>
      <c r="W8409" s="33"/>
      <c r="X8409" s="33"/>
      <c r="Y8409" s="33"/>
      <c r="Z8409" s="33"/>
      <c r="AA8409" s="33" t="s">
        <v>42843</v>
      </c>
      <c r="AB8409" s="33">
        <v>17</v>
      </c>
      <c r="AC8409" s="103">
        <v>12197</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3" customHeight="1" x14ac:dyDescent="0.2">
      <c r="A8410" s="33" t="s">
        <v>16763</v>
      </c>
      <c r="B8410" s="33">
        <v>27</v>
      </c>
      <c r="C8410" s="33" t="s">
        <v>13</v>
      </c>
      <c r="D8410" s="33" t="s">
        <v>14</v>
      </c>
      <c r="E8410" s="33" t="s">
        <v>16764</v>
      </c>
      <c r="F8410" s="94">
        <v>41279</v>
      </c>
      <c r="G8410" s="33" t="s">
        <v>16765</v>
      </c>
      <c r="H8410" s="33" t="s">
        <v>16766</v>
      </c>
      <c r="I8410" s="33" t="s">
        <v>74</v>
      </c>
      <c r="J8410" s="62" t="s">
        <v>16767</v>
      </c>
      <c r="K8410" s="33" t="s">
        <v>16768</v>
      </c>
      <c r="L8410" s="33" t="s">
        <v>16769</v>
      </c>
      <c r="M8410" s="1" t="s">
        <v>47121</v>
      </c>
      <c r="N8410" s="33" t="s">
        <v>20</v>
      </c>
      <c r="O8410" s="33" t="s">
        <v>16770</v>
      </c>
      <c r="P8410" s="33" t="s">
        <v>1080</v>
      </c>
      <c r="Q8410" s="33" t="s">
        <v>1081</v>
      </c>
      <c r="R8410" s="39" t="s">
        <v>16771</v>
      </c>
      <c r="S8410" s="33" t="s">
        <v>93</v>
      </c>
      <c r="T8410" s="33" t="s">
        <v>45897</v>
      </c>
      <c r="U8410" s="33" t="s">
        <v>49804</v>
      </c>
      <c r="V8410" s="33"/>
      <c r="W8410" s="33"/>
      <c r="X8410" s="33"/>
      <c r="Y8410" s="33"/>
      <c r="Z8410" s="33"/>
      <c r="AA8410" s="33" t="s">
        <v>42844</v>
      </c>
      <c r="AB8410" s="33">
        <v>22</v>
      </c>
      <c r="AC8410" s="103">
        <v>12195</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51"/>
      <c r="BN8410" s="51"/>
      <c r="BO8410" s="51"/>
      <c r="BP8410" s="33"/>
    </row>
    <row r="8411" spans="1:68" s="1" customFormat="1" ht="13" customHeight="1" x14ac:dyDescent="0.2">
      <c r="A8411" s="1" t="s">
        <v>16772</v>
      </c>
      <c r="B8411" s="33">
        <v>39</v>
      </c>
      <c r="C8411" s="33" t="s">
        <v>13</v>
      </c>
      <c r="D8411" s="1" t="s">
        <v>23</v>
      </c>
      <c r="E8411" s="33"/>
      <c r="F8411" s="94">
        <v>41279</v>
      </c>
      <c r="G8411" s="33" t="s">
        <v>16773</v>
      </c>
      <c r="H8411" s="33" t="s">
        <v>581</v>
      </c>
      <c r="I8411" s="33" t="s">
        <v>111</v>
      </c>
      <c r="J8411" s="62" t="s">
        <v>7141</v>
      </c>
      <c r="K8411" s="33" t="s">
        <v>582</v>
      </c>
      <c r="L8411" s="33" t="s">
        <v>583</v>
      </c>
      <c r="M8411" s="1" t="s">
        <v>45935</v>
      </c>
      <c r="N8411" s="33" t="s">
        <v>20</v>
      </c>
      <c r="O8411" s="33" t="s">
        <v>16774</v>
      </c>
      <c r="P8411" s="33" t="s">
        <v>947</v>
      </c>
      <c r="Q8411" s="33" t="s">
        <v>29986</v>
      </c>
      <c r="R8411" s="39" t="s">
        <v>16775</v>
      </c>
      <c r="S8411" s="33" t="s">
        <v>93</v>
      </c>
      <c r="T8411" s="33" t="s">
        <v>45897</v>
      </c>
      <c r="U8411" s="33" t="s">
        <v>39851</v>
      </c>
      <c r="V8411" s="33"/>
      <c r="W8411" s="33"/>
      <c r="X8411" s="33"/>
      <c r="Y8411" s="33"/>
      <c r="Z8411" s="33"/>
      <c r="AA8411" s="33" t="s">
        <v>42842</v>
      </c>
      <c r="AB8411" s="33">
        <v>20</v>
      </c>
      <c r="AC8411" s="103">
        <v>12200</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51"/>
      <c r="BN8411" s="51"/>
      <c r="BO8411" s="51"/>
      <c r="BP8411" s="33"/>
    </row>
    <row r="8412" spans="1:68" s="1" customFormat="1" ht="13" customHeight="1" x14ac:dyDescent="0.2">
      <c r="A8412" s="33" t="s">
        <v>16789</v>
      </c>
      <c r="B8412" s="33">
        <v>58</v>
      </c>
      <c r="C8412" s="33" t="s">
        <v>13</v>
      </c>
      <c r="D8412" s="33" t="s">
        <v>30</v>
      </c>
      <c r="E8412" s="33" t="s">
        <v>16790</v>
      </c>
      <c r="F8412" s="94">
        <v>41279</v>
      </c>
      <c r="G8412" s="33" t="s">
        <v>16791</v>
      </c>
      <c r="H8412" s="33" t="s">
        <v>2972</v>
      </c>
      <c r="I8412" s="33" t="s">
        <v>38</v>
      </c>
      <c r="J8412" s="62" t="s">
        <v>12897</v>
      </c>
      <c r="K8412" s="33" t="s">
        <v>2972</v>
      </c>
      <c r="L8412" s="33" t="s">
        <v>894</v>
      </c>
      <c r="M8412" s="1" t="s">
        <v>45955</v>
      </c>
      <c r="N8412" s="33" t="s">
        <v>20</v>
      </c>
      <c r="O8412" s="33" t="s">
        <v>16792</v>
      </c>
      <c r="P8412" s="33" t="s">
        <v>504</v>
      </c>
      <c r="Q8412" s="33" t="s">
        <v>29986</v>
      </c>
      <c r="R8412" s="39" t="s">
        <v>16793</v>
      </c>
      <c r="S8412" s="33" t="s">
        <v>22</v>
      </c>
      <c r="T8412" s="33" t="s">
        <v>45897</v>
      </c>
      <c r="U8412" s="33" t="s">
        <v>39851</v>
      </c>
      <c r="V8412" s="33"/>
      <c r="W8412" s="33"/>
      <c r="X8412" s="33"/>
      <c r="Y8412" s="33"/>
      <c r="Z8412" s="33"/>
      <c r="AA8412" s="33" t="s">
        <v>42844</v>
      </c>
      <c r="AB8412" s="33">
        <v>21</v>
      </c>
      <c r="AC8412" s="103">
        <v>12196</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3" customHeight="1" x14ac:dyDescent="0.2">
      <c r="A8413" s="33" t="s">
        <v>16811</v>
      </c>
      <c r="B8413" s="33">
        <v>21</v>
      </c>
      <c r="C8413" s="33" t="s">
        <v>13</v>
      </c>
      <c r="D8413" s="33" t="s">
        <v>30</v>
      </c>
      <c r="E8413" s="33" t="s">
        <v>16812</v>
      </c>
      <c r="F8413" s="94">
        <v>41278</v>
      </c>
      <c r="G8413" s="33" t="s">
        <v>16813</v>
      </c>
      <c r="H8413" s="33" t="s">
        <v>16814</v>
      </c>
      <c r="I8413" s="33" t="s">
        <v>55</v>
      </c>
      <c r="J8413" s="62" t="s">
        <v>16815</v>
      </c>
      <c r="K8413" s="33" t="s">
        <v>5072</v>
      </c>
      <c r="L8413" s="33" t="s">
        <v>7038</v>
      </c>
      <c r="M8413" s="1" t="s">
        <v>46144</v>
      </c>
      <c r="N8413" s="33" t="s">
        <v>20</v>
      </c>
      <c r="O8413" s="33" t="s">
        <v>36793</v>
      </c>
      <c r="P8413" s="33" t="s">
        <v>504</v>
      </c>
      <c r="Q8413" s="33" t="s">
        <v>29986</v>
      </c>
      <c r="R8413" s="39" t="s">
        <v>16816</v>
      </c>
      <c r="S8413" s="33" t="s">
        <v>22</v>
      </c>
      <c r="T8413" s="33" t="s">
        <v>21</v>
      </c>
      <c r="U8413" s="33" t="s">
        <v>26689</v>
      </c>
      <c r="V8413" s="33"/>
      <c r="W8413" s="33"/>
      <c r="X8413" s="33"/>
      <c r="Y8413" s="33"/>
      <c r="Z8413" s="33"/>
      <c r="AA8413" s="33" t="s">
        <v>42844</v>
      </c>
      <c r="AB8413" s="33">
        <v>12</v>
      </c>
      <c r="AC8413" s="103">
        <v>12187</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51"/>
      <c r="BN8413" s="51"/>
      <c r="BO8413" s="51"/>
      <c r="BP8413" s="33"/>
    </row>
    <row r="8414" spans="1:68" s="1" customFormat="1" ht="13" customHeight="1" x14ac:dyDescent="0.2">
      <c r="A8414" s="33" t="s">
        <v>16822</v>
      </c>
      <c r="B8414" s="33">
        <v>26</v>
      </c>
      <c r="C8414" s="33" t="s">
        <v>13</v>
      </c>
      <c r="D8414" s="33" t="s">
        <v>30</v>
      </c>
      <c r="E8414" s="33" t="s">
        <v>16823</v>
      </c>
      <c r="F8414" s="94">
        <v>41278</v>
      </c>
      <c r="G8414" s="33" t="s">
        <v>16824</v>
      </c>
      <c r="H8414" s="33" t="s">
        <v>16825</v>
      </c>
      <c r="I8414" s="33" t="s">
        <v>373</v>
      </c>
      <c r="J8414" s="62" t="s">
        <v>16826</v>
      </c>
      <c r="K8414" s="33" t="s">
        <v>10906</v>
      </c>
      <c r="L8414" s="33" t="s">
        <v>8469</v>
      </c>
      <c r="M8414" s="1" t="s">
        <v>48273</v>
      </c>
      <c r="N8414" s="33" t="s">
        <v>20</v>
      </c>
      <c r="O8414" s="33" t="s">
        <v>16827</v>
      </c>
      <c r="P8414" s="33" t="s">
        <v>504</v>
      </c>
      <c r="Q8414" s="33" t="s">
        <v>29986</v>
      </c>
      <c r="R8414" s="39" t="s">
        <v>16828</v>
      </c>
      <c r="S8414" s="33" t="s">
        <v>509</v>
      </c>
      <c r="T8414" s="33" t="s">
        <v>21</v>
      </c>
      <c r="U8414" s="33" t="s">
        <v>29764</v>
      </c>
      <c r="V8414" s="33"/>
      <c r="W8414" s="33"/>
      <c r="X8414" s="33"/>
      <c r="Y8414" s="33"/>
      <c r="Z8414" s="33"/>
      <c r="AA8414" s="33" t="s">
        <v>42844</v>
      </c>
      <c r="AB8414" s="33">
        <v>13</v>
      </c>
      <c r="AC8414" s="103">
        <v>12192</v>
      </c>
      <c r="AD8414" s="33"/>
      <c r="AE8414" s="33"/>
      <c r="AF8414" s="33"/>
      <c r="AG8414" s="33"/>
      <c r="AH8414" s="33"/>
      <c r="AI8414" s="33"/>
      <c r="AJ8414" s="33"/>
      <c r="AK8414" s="33"/>
      <c r="AL8414" s="33"/>
      <c r="AM8414" s="33"/>
      <c r="AN8414" s="33"/>
      <c r="AO8414" s="33"/>
      <c r="AP8414" s="33"/>
      <c r="AQ8414" s="33"/>
      <c r="AR8414" s="33"/>
      <c r="AS8414" s="33"/>
      <c r="AT8414" s="33"/>
      <c r="AU8414" s="33"/>
      <c r="AV8414" s="33"/>
      <c r="AW8414" s="33"/>
      <c r="AX8414" s="33"/>
      <c r="AY8414" s="33"/>
      <c r="AZ8414" s="33"/>
      <c r="BA8414" s="33"/>
      <c r="BB8414" s="33"/>
      <c r="BC8414" s="33"/>
      <c r="BD8414" s="33"/>
      <c r="BE8414" s="33"/>
      <c r="BF8414" s="33"/>
      <c r="BG8414" s="33"/>
      <c r="BH8414" s="33"/>
      <c r="BI8414" s="33"/>
      <c r="BJ8414" s="33"/>
      <c r="BK8414" s="33"/>
      <c r="BL8414" s="33"/>
      <c r="BM8414" s="51"/>
      <c r="BN8414" s="51"/>
      <c r="BO8414" s="51"/>
      <c r="BP8414" s="33"/>
    </row>
    <row r="8415" spans="1:68" s="1" customFormat="1" ht="13" customHeight="1" x14ac:dyDescent="0.2">
      <c r="A8415" s="33" t="s">
        <v>16817</v>
      </c>
      <c r="B8415" s="33">
        <v>51</v>
      </c>
      <c r="C8415" s="33" t="s">
        <v>13</v>
      </c>
      <c r="D8415" s="33" t="s">
        <v>30</v>
      </c>
      <c r="E8415" s="33" t="s">
        <v>16818</v>
      </c>
      <c r="F8415" s="94">
        <v>41278</v>
      </c>
      <c r="G8415" s="33" t="s">
        <v>22296</v>
      </c>
      <c r="H8415" s="33" t="s">
        <v>16819</v>
      </c>
      <c r="I8415" s="33" t="s">
        <v>37</v>
      </c>
      <c r="J8415" s="62" t="s">
        <v>16820</v>
      </c>
      <c r="K8415" s="33" t="s">
        <v>2005</v>
      </c>
      <c r="L8415" s="33" t="s">
        <v>6368</v>
      </c>
      <c r="M8415" s="1" t="s">
        <v>46503</v>
      </c>
      <c r="N8415" s="33" t="s">
        <v>20</v>
      </c>
      <c r="O8415" s="33" t="s">
        <v>36792</v>
      </c>
      <c r="P8415" s="33" t="s">
        <v>504</v>
      </c>
      <c r="Q8415" s="33" t="s">
        <v>29986</v>
      </c>
      <c r="R8415" s="39" t="s">
        <v>16821</v>
      </c>
      <c r="S8415" s="33" t="s">
        <v>901</v>
      </c>
      <c r="T8415" s="33" t="s">
        <v>21</v>
      </c>
      <c r="U8415" s="33" t="s">
        <v>26689</v>
      </c>
      <c r="V8415" s="33"/>
      <c r="W8415" s="33"/>
      <c r="X8415" s="33"/>
      <c r="Y8415" s="33"/>
      <c r="Z8415" s="33"/>
      <c r="AA8415" s="33" t="s">
        <v>42844</v>
      </c>
      <c r="AB8415" s="33">
        <v>11</v>
      </c>
      <c r="AC8415" s="103">
        <v>12188</v>
      </c>
      <c r="AD8415" s="33"/>
      <c r="AE8415" s="33"/>
      <c r="AF8415" s="33"/>
      <c r="AG8415" s="33"/>
      <c r="AH8415" s="33"/>
      <c r="AI8415" s="33"/>
      <c r="AJ8415" s="33"/>
      <c r="AK8415" s="33"/>
      <c r="AL8415" s="33"/>
      <c r="AM8415" s="33"/>
      <c r="AN8415" s="33"/>
      <c r="AO8415" s="33"/>
      <c r="AP8415" s="33"/>
      <c r="AQ8415" s="33"/>
      <c r="AR8415" s="33"/>
      <c r="AS8415" s="33"/>
      <c r="AT8415" s="33"/>
      <c r="AU8415" s="33"/>
      <c r="AV8415" s="33"/>
      <c r="AW8415" s="33"/>
      <c r="AX8415" s="33"/>
      <c r="AY8415" s="33"/>
      <c r="AZ8415" s="33"/>
      <c r="BA8415" s="33"/>
      <c r="BB8415" s="33"/>
      <c r="BC8415" s="33"/>
      <c r="BD8415" s="33"/>
      <c r="BE8415" s="33"/>
      <c r="BF8415" s="33"/>
      <c r="BG8415" s="33"/>
      <c r="BH8415" s="33"/>
      <c r="BI8415" s="33"/>
      <c r="BJ8415" s="33"/>
      <c r="BK8415" s="33"/>
      <c r="BL8415" s="33"/>
      <c r="BM8415" s="51"/>
      <c r="BN8415" s="51"/>
      <c r="BO8415" s="51"/>
      <c r="BP8415" s="33"/>
    </row>
    <row r="8416" spans="1:68" s="1" customFormat="1" ht="13" customHeight="1" x14ac:dyDescent="0.2">
      <c r="A8416" s="33" t="s">
        <v>16802</v>
      </c>
      <c r="B8416" s="33">
        <v>31</v>
      </c>
      <c r="C8416" s="33" t="s">
        <v>13</v>
      </c>
      <c r="D8416" s="33" t="s">
        <v>78</v>
      </c>
      <c r="E8416" s="33"/>
      <c r="F8416" s="94">
        <v>41278</v>
      </c>
      <c r="G8416" s="33" t="s">
        <v>16803</v>
      </c>
      <c r="H8416" s="33" t="s">
        <v>16804</v>
      </c>
      <c r="I8416" s="33" t="s">
        <v>55</v>
      </c>
      <c r="J8416" s="62" t="s">
        <v>11484</v>
      </c>
      <c r="K8416" s="33" t="s">
        <v>147</v>
      </c>
      <c r="L8416" s="33" t="s">
        <v>148</v>
      </c>
      <c r="M8416" s="1" t="s">
        <v>46168</v>
      </c>
      <c r="N8416" s="33" t="s">
        <v>20</v>
      </c>
      <c r="O8416" s="33" t="s">
        <v>16805</v>
      </c>
      <c r="P8416" s="33" t="s">
        <v>947</v>
      </c>
      <c r="Q8416" s="33" t="s">
        <v>29986</v>
      </c>
      <c r="R8416"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16" s="33" t="s">
        <v>93</v>
      </c>
      <c r="T8416" s="33" t="s">
        <v>45897</v>
      </c>
      <c r="U8416" s="33" t="s">
        <v>49804</v>
      </c>
      <c r="V8416" s="33"/>
      <c r="W8416" s="33"/>
      <c r="X8416" s="33"/>
      <c r="Y8416" s="33"/>
      <c r="Z8416" s="33"/>
      <c r="AA8416" s="33" t="s">
        <v>42844</v>
      </c>
      <c r="AB8416" s="33">
        <v>15</v>
      </c>
      <c r="AC8416" s="103">
        <v>12190</v>
      </c>
      <c r="AD8416" s="33"/>
      <c r="AE8416" s="33"/>
      <c r="AF8416" s="33"/>
      <c r="AG8416" s="33"/>
      <c r="AH8416" s="33"/>
      <c r="AI8416" s="33"/>
      <c r="AJ8416" s="33"/>
      <c r="AK8416" s="33"/>
      <c r="AL8416" s="33"/>
      <c r="AM8416" s="33"/>
      <c r="AN8416" s="33"/>
      <c r="AO8416" s="33"/>
      <c r="AP8416" s="33"/>
      <c r="AQ8416" s="33"/>
      <c r="AR8416" s="33"/>
      <c r="AS8416" s="33"/>
      <c r="AT8416" s="33"/>
      <c r="AU8416" s="33"/>
      <c r="AV8416" s="33"/>
      <c r="AW8416" s="33"/>
      <c r="AX8416" s="33"/>
      <c r="AY8416" s="33"/>
      <c r="AZ8416" s="33"/>
      <c r="BA8416" s="33"/>
      <c r="BB8416" s="33"/>
      <c r="BC8416" s="33"/>
      <c r="BD8416" s="33"/>
      <c r="BE8416" s="33"/>
      <c r="BF8416" s="33"/>
      <c r="BG8416" s="33"/>
      <c r="BH8416" s="33"/>
      <c r="BI8416" s="33"/>
      <c r="BJ8416" s="33"/>
      <c r="BK8416" s="33"/>
      <c r="BL8416" s="33"/>
      <c r="BM8416" s="33"/>
      <c r="BN8416" s="33"/>
      <c r="BO8416" s="51"/>
      <c r="BP8416" s="33"/>
    </row>
    <row r="8417" spans="1:68" s="1" customFormat="1" ht="13" customHeight="1" x14ac:dyDescent="0.2">
      <c r="A8417" s="33" t="s">
        <v>16808</v>
      </c>
      <c r="B8417" s="91">
        <v>47</v>
      </c>
      <c r="C8417" s="33" t="s">
        <v>13</v>
      </c>
      <c r="D8417" s="33" t="s">
        <v>78</v>
      </c>
      <c r="E8417" s="33"/>
      <c r="F8417" s="94">
        <v>41278</v>
      </c>
      <c r="G8417" s="33" t="s">
        <v>22297</v>
      </c>
      <c r="H8417" s="33" t="s">
        <v>1030</v>
      </c>
      <c r="I8417" s="33" t="s">
        <v>373</v>
      </c>
      <c r="J8417" s="62">
        <v>19132</v>
      </c>
      <c r="K8417" s="33" t="s">
        <v>1030</v>
      </c>
      <c r="L8417" s="33" t="s">
        <v>1031</v>
      </c>
      <c r="M8417" s="1" t="s">
        <v>45971</v>
      </c>
      <c r="N8417" s="33" t="s">
        <v>20</v>
      </c>
      <c r="O8417" s="33" t="s">
        <v>16809</v>
      </c>
      <c r="P8417" s="33" t="s">
        <v>22</v>
      </c>
      <c r="Q8417" s="33" t="s">
        <v>29986</v>
      </c>
      <c r="R8417" s="39" t="s">
        <v>16810</v>
      </c>
      <c r="S8417" s="33" t="s">
        <v>93</v>
      </c>
      <c r="T8417" s="33" t="s">
        <v>45897</v>
      </c>
      <c r="U8417" s="33" t="s">
        <v>49804</v>
      </c>
      <c r="V8417" s="33"/>
      <c r="W8417" s="33"/>
      <c r="X8417" s="33"/>
      <c r="Y8417" s="33"/>
      <c r="Z8417" s="33"/>
      <c r="AA8417" s="33" t="s">
        <v>42842</v>
      </c>
      <c r="AB8417" s="33">
        <v>14</v>
      </c>
      <c r="AC8417" s="103">
        <v>12191</v>
      </c>
      <c r="AD8417" s="33"/>
      <c r="AE8417" s="33"/>
      <c r="AF8417" s="33"/>
      <c r="AG8417" s="33"/>
      <c r="AH8417" s="33"/>
      <c r="AI8417" s="33"/>
      <c r="AJ8417" s="33"/>
      <c r="AK8417" s="33"/>
      <c r="AL8417" s="33"/>
      <c r="AM8417" s="33"/>
      <c r="AN8417" s="33"/>
      <c r="AO8417" s="33"/>
      <c r="AP8417" s="33"/>
      <c r="AQ8417" s="33"/>
      <c r="AR8417" s="33"/>
      <c r="AS8417" s="33"/>
      <c r="AT8417" s="33"/>
      <c r="AU8417" s="33"/>
      <c r="AV8417" s="33"/>
      <c r="AW8417" s="33"/>
      <c r="AX8417" s="33"/>
      <c r="AY8417" s="33"/>
      <c r="AZ8417" s="33"/>
      <c r="BA8417" s="33"/>
      <c r="BB8417" s="33"/>
      <c r="BC8417" s="33"/>
      <c r="BD8417" s="33"/>
      <c r="BE8417" s="33"/>
      <c r="BF8417" s="33"/>
      <c r="BG8417" s="33"/>
      <c r="BH8417" s="33"/>
      <c r="BI8417" s="33"/>
      <c r="BJ8417" s="33"/>
      <c r="BK8417" s="33"/>
      <c r="BL8417" s="33"/>
      <c r="BM8417" s="51"/>
      <c r="BN8417" s="51"/>
      <c r="BO8417" s="51"/>
      <c r="BP8417" s="33"/>
    </row>
    <row r="8418" spans="1:68" s="1" customFormat="1" ht="13" customHeight="1" x14ac:dyDescent="0.2">
      <c r="A8418" s="33" t="s">
        <v>16806</v>
      </c>
      <c r="B8418" s="33">
        <v>34</v>
      </c>
      <c r="C8418" s="33" t="s">
        <v>102</v>
      </c>
      <c r="D8418" s="33" t="s">
        <v>78</v>
      </c>
      <c r="E8418" s="33"/>
      <c r="F8418" s="94">
        <v>41278</v>
      </c>
      <c r="G8418" s="33" t="s">
        <v>16803</v>
      </c>
      <c r="H8418" s="33" t="s">
        <v>16804</v>
      </c>
      <c r="I8418" s="33" t="s">
        <v>55</v>
      </c>
      <c r="J8418" s="62" t="s">
        <v>11484</v>
      </c>
      <c r="K8418" s="33" t="s">
        <v>147</v>
      </c>
      <c r="L8418" s="33" t="s">
        <v>148</v>
      </c>
      <c r="M8418" s="1" t="s">
        <v>46168</v>
      </c>
      <c r="N8418" s="33" t="s">
        <v>20</v>
      </c>
      <c r="O8418" s="33" t="s">
        <v>16805</v>
      </c>
      <c r="P8418" s="33" t="s">
        <v>947</v>
      </c>
      <c r="Q8418" s="33" t="s">
        <v>29986</v>
      </c>
      <c r="R8418" s="39" t="s">
        <v>16807</v>
      </c>
      <c r="S8418" s="33" t="s">
        <v>93</v>
      </c>
      <c r="T8418" s="33" t="s">
        <v>350</v>
      </c>
      <c r="U8418" s="33" t="s">
        <v>42859</v>
      </c>
      <c r="V8418" s="33"/>
      <c r="W8418" s="33"/>
      <c r="X8418" s="33"/>
      <c r="Y8418" s="33"/>
      <c r="Z8418" s="33"/>
      <c r="AA8418" s="33" t="s">
        <v>42844</v>
      </c>
      <c r="AB8418" s="33">
        <v>16</v>
      </c>
      <c r="AC8418" s="103">
        <v>12189</v>
      </c>
      <c r="AD8418" s="33"/>
      <c r="AE8418" s="33"/>
      <c r="AF8418" s="33"/>
      <c r="AG8418" s="33"/>
      <c r="AH8418" s="33"/>
      <c r="AI8418" s="33"/>
      <c r="AJ8418" s="33"/>
      <c r="AK8418" s="33"/>
      <c r="AL8418" s="33"/>
      <c r="AM8418" s="33"/>
      <c r="AN8418" s="33"/>
      <c r="AO8418" s="33"/>
      <c r="AP8418" s="33"/>
      <c r="AQ8418" s="33"/>
      <c r="AR8418" s="33"/>
      <c r="AS8418" s="33"/>
      <c r="AT8418" s="33"/>
      <c r="AU8418" s="33"/>
      <c r="AV8418" s="33"/>
      <c r="AW8418" s="33"/>
      <c r="AX8418" s="33"/>
      <c r="AY8418" s="33"/>
      <c r="AZ8418" s="33"/>
      <c r="BA8418" s="33"/>
      <c r="BB8418" s="33"/>
      <c r="BC8418" s="33"/>
      <c r="BD8418" s="33"/>
      <c r="BE8418" s="33"/>
      <c r="BF8418" s="33"/>
      <c r="BG8418" s="33"/>
      <c r="BH8418" s="33"/>
      <c r="BI8418" s="33"/>
      <c r="BJ8418" s="33"/>
      <c r="BK8418" s="33"/>
      <c r="BL8418" s="33"/>
      <c r="BM8418" s="33"/>
      <c r="BN8418" s="33"/>
      <c r="BO8418" s="51"/>
      <c r="BP8418" s="33"/>
    </row>
    <row r="8419" spans="1:68" s="1" customFormat="1" ht="13" customHeight="1" x14ac:dyDescent="0.2">
      <c r="A8419" s="1" t="s">
        <v>42506</v>
      </c>
      <c r="B8419" s="87">
        <v>23</v>
      </c>
      <c r="C8419" s="10" t="s">
        <v>13</v>
      </c>
      <c r="D8419" s="1" t="s">
        <v>23</v>
      </c>
      <c r="E8419" s="10"/>
      <c r="F8419" s="94">
        <v>41277</v>
      </c>
      <c r="G8419" s="10" t="s">
        <v>42507</v>
      </c>
      <c r="H8419" s="10" t="s">
        <v>398</v>
      </c>
      <c r="I8419" s="10" t="s">
        <v>399</v>
      </c>
      <c r="J8419" s="62">
        <v>64110</v>
      </c>
      <c r="K8419" s="10" t="s">
        <v>401</v>
      </c>
      <c r="L8419" s="10" t="s">
        <v>42508</v>
      </c>
      <c r="M8419" s="1" t="s">
        <v>48929</v>
      </c>
      <c r="N8419" s="10" t="s">
        <v>20</v>
      </c>
      <c r="O8419" s="10" t="s">
        <v>42509</v>
      </c>
      <c r="P8419" s="10" t="s">
        <v>947</v>
      </c>
      <c r="Q8419" s="10" t="s">
        <v>29986</v>
      </c>
      <c r="R8419" s="59" t="s">
        <v>42510</v>
      </c>
      <c r="S8419" s="10" t="s">
        <v>93</v>
      </c>
      <c r="T8419" s="10" t="s">
        <v>21</v>
      </c>
      <c r="U8419" s="10" t="s">
        <v>26689</v>
      </c>
      <c r="V8419" s="10"/>
      <c r="W8419" s="10"/>
      <c r="X8419" s="63"/>
      <c r="Y8419" s="77"/>
      <c r="Z8419" s="51"/>
      <c r="AA8419" s="51" t="s">
        <v>42844</v>
      </c>
      <c r="AB8419" s="33">
        <v>9</v>
      </c>
      <c r="AC8419" s="103">
        <v>12179</v>
      </c>
      <c r="AD8419" s="33"/>
      <c r="AE8419" s="33"/>
      <c r="AF8419" s="33"/>
      <c r="AG8419" s="51"/>
      <c r="AH8419" s="33"/>
      <c r="AI8419" s="33"/>
      <c r="AJ8419" s="33"/>
      <c r="AK8419" s="51"/>
      <c r="AL8419" s="51"/>
      <c r="AM8419" s="51"/>
      <c r="AN8419" s="51"/>
      <c r="AO8419" s="51"/>
      <c r="AP8419" s="51"/>
      <c r="AQ8419" s="51"/>
      <c r="AR8419" s="51"/>
      <c r="AS8419" s="51"/>
      <c r="AT8419" s="51"/>
      <c r="AU8419" s="51"/>
      <c r="AV8419" s="51"/>
      <c r="AW8419" s="51"/>
      <c r="AX8419" s="51"/>
      <c r="AY8419" s="51"/>
      <c r="AZ8419" s="51"/>
      <c r="BA8419" s="51"/>
      <c r="BB8419" s="51"/>
      <c r="BC8419" s="51"/>
      <c r="BD8419" s="51"/>
      <c r="BE8419" s="51"/>
      <c r="BF8419" s="51"/>
      <c r="BG8419" s="51"/>
      <c r="BH8419" s="51"/>
      <c r="BI8419" s="51"/>
      <c r="BJ8419" s="51"/>
      <c r="BK8419" s="51"/>
      <c r="BL8419" s="51"/>
      <c r="BM8419" s="33"/>
      <c r="BN8419" s="33"/>
      <c r="BO8419" s="51"/>
      <c r="BP8419" s="33"/>
    </row>
    <row r="8420" spans="1:68" s="1" customFormat="1" ht="13" customHeight="1" x14ac:dyDescent="0.2">
      <c r="A8420" s="33" t="s">
        <v>16829</v>
      </c>
      <c r="B8420" s="33">
        <v>37</v>
      </c>
      <c r="C8420" s="33" t="s">
        <v>13</v>
      </c>
      <c r="D8420" s="33" t="s">
        <v>78</v>
      </c>
      <c r="E8420" s="33" t="str">
        <f>HYPERLINK("http://www.trbimg.com/img-50e7a90e/turbine/peter-jourdan-of-allentown.jpg-20130104/600","http://www.trbimg.com/img-50e7a90e/turbine/peter-jourdan-of-allentown.jpg-20130104/600")</f>
        <v>http://www.trbimg.com/img-50e7a90e/turbine/peter-jourdan-of-allentown.jpg-20130104/600</v>
      </c>
      <c r="F8420" s="94">
        <v>41277</v>
      </c>
      <c r="G8420" s="33" t="s">
        <v>16830</v>
      </c>
      <c r="H8420" s="33" t="s">
        <v>1595</v>
      </c>
      <c r="I8420" s="33" t="s">
        <v>392</v>
      </c>
      <c r="J8420" s="62" t="s">
        <v>16831</v>
      </c>
      <c r="K8420" s="33" t="s">
        <v>1597</v>
      </c>
      <c r="L8420" s="33" t="s">
        <v>536</v>
      </c>
      <c r="M8420" s="1" t="s">
        <v>45963</v>
      </c>
      <c r="N8420" s="33" t="s">
        <v>20</v>
      </c>
      <c r="O8420" s="33" t="s">
        <v>16832</v>
      </c>
      <c r="P8420" s="33" t="s">
        <v>504</v>
      </c>
      <c r="Q8420" s="33" t="s">
        <v>29986</v>
      </c>
      <c r="R8420" s="39" t="s">
        <v>16833</v>
      </c>
      <c r="S8420" s="33" t="s">
        <v>93</v>
      </c>
      <c r="T8420" s="33" t="s">
        <v>21</v>
      </c>
      <c r="U8420" s="33" t="s">
        <v>26689</v>
      </c>
      <c r="V8420" s="33"/>
      <c r="W8420" s="33"/>
      <c r="X8420" s="33"/>
      <c r="Y8420" s="33"/>
      <c r="Z8420" s="33"/>
      <c r="AA8420" s="33" t="s">
        <v>42842</v>
      </c>
      <c r="AB8420" s="33">
        <v>8</v>
      </c>
      <c r="AC8420" s="103">
        <v>12180</v>
      </c>
      <c r="AD8420" s="33"/>
      <c r="AE8420" s="33"/>
      <c r="AF8420" s="33"/>
      <c r="AG8420" s="33"/>
      <c r="AH8420" s="33"/>
      <c r="AI8420" s="33"/>
      <c r="AJ8420" s="33"/>
      <c r="AK8420" s="33"/>
      <c r="AL8420" s="33"/>
      <c r="AM8420" s="33"/>
      <c r="AN8420" s="33"/>
      <c r="AO8420" s="33"/>
      <c r="AP8420" s="33"/>
      <c r="AQ8420" s="33"/>
      <c r="AR8420" s="33"/>
      <c r="AS8420" s="33"/>
      <c r="AT8420" s="33"/>
      <c r="AU8420" s="33"/>
      <c r="AV8420" s="33"/>
      <c r="AW8420" s="33"/>
      <c r="AX8420" s="33"/>
      <c r="AY8420" s="33"/>
      <c r="AZ8420" s="33"/>
      <c r="BA8420" s="33"/>
      <c r="BB8420" s="33"/>
      <c r="BC8420" s="33"/>
      <c r="BD8420" s="33"/>
      <c r="BE8420" s="33"/>
      <c r="BF8420" s="33"/>
      <c r="BG8420" s="33"/>
      <c r="BH8420" s="33"/>
      <c r="BI8420" s="33"/>
      <c r="BJ8420" s="33"/>
      <c r="BK8420" s="33"/>
      <c r="BL8420" s="33"/>
      <c r="BM8420" s="51"/>
      <c r="BN8420" s="51"/>
      <c r="BO8420" s="51"/>
      <c r="BP8420" s="33"/>
    </row>
    <row r="8421" spans="1:68" s="1" customFormat="1" ht="13" customHeight="1" x14ac:dyDescent="0.2">
      <c r="A8421" s="33" t="s">
        <v>16834</v>
      </c>
      <c r="B8421" s="33">
        <v>20</v>
      </c>
      <c r="C8421" s="33" t="s">
        <v>13</v>
      </c>
      <c r="D8421" s="33" t="s">
        <v>30</v>
      </c>
      <c r="E8421" s="33" t="s">
        <v>16835</v>
      </c>
      <c r="F8421" s="94">
        <v>41277</v>
      </c>
      <c r="G8421" s="33" t="s">
        <v>22298</v>
      </c>
      <c r="H8421" s="33" t="s">
        <v>1531</v>
      </c>
      <c r="I8421" s="33" t="s">
        <v>38</v>
      </c>
      <c r="J8421" s="62" t="s">
        <v>1532</v>
      </c>
      <c r="K8421" s="33" t="s">
        <v>1533</v>
      </c>
      <c r="L8421" s="33" t="s">
        <v>1534</v>
      </c>
      <c r="M8421" s="1" t="s">
        <v>46607</v>
      </c>
      <c r="N8421" s="33" t="s">
        <v>20</v>
      </c>
      <c r="O8421" s="33" t="s">
        <v>16836</v>
      </c>
      <c r="P8421" s="33" t="s">
        <v>947</v>
      </c>
      <c r="Q8421" s="33" t="s">
        <v>29986</v>
      </c>
      <c r="R8421" s="39" t="s">
        <v>16837</v>
      </c>
      <c r="S8421" s="33" t="s">
        <v>93</v>
      </c>
      <c r="T8421" s="33" t="s">
        <v>45897</v>
      </c>
      <c r="U8421" s="33" t="s">
        <v>49804</v>
      </c>
      <c r="V8421" s="33"/>
      <c r="W8421" s="33"/>
      <c r="X8421" s="33"/>
      <c r="Y8421" s="33"/>
      <c r="Z8421" s="33"/>
      <c r="AA8421" s="33" t="s">
        <v>42844</v>
      </c>
      <c r="AB8421" s="33">
        <v>10</v>
      </c>
      <c r="AC8421" s="103">
        <v>12182</v>
      </c>
      <c r="AD8421" s="33"/>
      <c r="AE8421" s="33"/>
      <c r="AF8421" s="33"/>
      <c r="AG8421" s="33"/>
      <c r="AH8421" s="33"/>
      <c r="AI8421" s="33"/>
      <c r="AJ8421" s="33"/>
      <c r="AK8421" s="33"/>
      <c r="AL8421" s="33"/>
      <c r="AM8421" s="33"/>
      <c r="AN8421" s="33"/>
      <c r="AO8421" s="33"/>
      <c r="AP8421" s="33"/>
      <c r="AQ8421" s="33"/>
      <c r="AR8421" s="33"/>
      <c r="AS8421" s="33"/>
      <c r="AT8421" s="33"/>
      <c r="AU8421" s="33"/>
      <c r="AV8421" s="33"/>
      <c r="AW8421" s="33"/>
      <c r="AX8421" s="33"/>
      <c r="AY8421" s="33"/>
      <c r="AZ8421" s="33"/>
      <c r="BA8421" s="33"/>
      <c r="BB8421" s="33"/>
      <c r="BC8421" s="33"/>
      <c r="BD8421" s="33"/>
      <c r="BE8421" s="33"/>
      <c r="BF8421" s="33"/>
      <c r="BG8421" s="33"/>
      <c r="BH8421" s="33"/>
      <c r="BI8421" s="33"/>
      <c r="BJ8421" s="33"/>
      <c r="BK8421" s="33"/>
      <c r="BL8421" s="33"/>
      <c r="BM8421" s="51"/>
      <c r="BN8421" s="51"/>
      <c r="BO8421" s="51"/>
      <c r="BP8421" s="33"/>
    </row>
    <row r="8422" spans="1:68" s="1" customFormat="1" ht="13" customHeight="1" x14ac:dyDescent="0.2">
      <c r="A8422" s="1" t="s">
        <v>16838</v>
      </c>
      <c r="B8422" s="33">
        <v>52</v>
      </c>
      <c r="C8422" s="33" t="s">
        <v>13</v>
      </c>
      <c r="D8422" s="1" t="s">
        <v>23</v>
      </c>
      <c r="E8422" s="33"/>
      <c r="F8422" s="94">
        <v>41276</v>
      </c>
      <c r="G8422" s="33" t="s">
        <v>16839</v>
      </c>
      <c r="H8422" s="33" t="s">
        <v>16840</v>
      </c>
      <c r="I8422" s="33" t="s">
        <v>55</v>
      </c>
      <c r="J8422" s="62" t="s">
        <v>16841</v>
      </c>
      <c r="K8422" s="33" t="s">
        <v>3558</v>
      </c>
      <c r="L8422" s="33" t="s">
        <v>241</v>
      </c>
      <c r="M8422" s="1" t="s">
        <v>46026</v>
      </c>
      <c r="N8422" s="33" t="s">
        <v>20</v>
      </c>
      <c r="O8422" s="33" t="s">
        <v>16842</v>
      </c>
      <c r="P8422" s="33" t="s">
        <v>947</v>
      </c>
      <c r="Q8422" s="33" t="s">
        <v>29986</v>
      </c>
      <c r="R8422" s="39" t="s">
        <v>16843</v>
      </c>
      <c r="S8422" s="33" t="s">
        <v>509</v>
      </c>
      <c r="T8422" s="33" t="s">
        <v>21</v>
      </c>
      <c r="U8422" s="33" t="s">
        <v>26689</v>
      </c>
      <c r="V8422" s="33"/>
      <c r="W8422" s="33"/>
      <c r="X8422" s="33"/>
      <c r="Y8422" s="33"/>
      <c r="Z8422" s="33"/>
      <c r="AA8422" s="33" t="s">
        <v>42842</v>
      </c>
      <c r="AB8422" s="33">
        <v>7</v>
      </c>
      <c r="AC8422" s="103">
        <v>12178</v>
      </c>
      <c r="AD8422" s="33"/>
      <c r="AE8422" s="33"/>
      <c r="AF8422" s="33"/>
      <c r="AG8422" s="33"/>
      <c r="AH8422" s="33"/>
      <c r="AI8422" s="33"/>
      <c r="AJ8422" s="33"/>
      <c r="AK8422" s="33"/>
      <c r="AL8422" s="33"/>
      <c r="AM8422" s="33"/>
      <c r="AN8422" s="33"/>
      <c r="AO8422" s="33"/>
      <c r="AP8422" s="33"/>
      <c r="AQ8422" s="33"/>
      <c r="AR8422" s="33"/>
      <c r="AS8422" s="33"/>
      <c r="AT8422" s="33"/>
      <c r="AU8422" s="33"/>
      <c r="AV8422" s="33"/>
      <c r="AW8422" s="33"/>
      <c r="AX8422" s="33"/>
      <c r="AY8422" s="33"/>
      <c r="AZ8422" s="33"/>
      <c r="BA8422" s="33"/>
      <c r="BB8422" s="33"/>
      <c r="BC8422" s="33"/>
      <c r="BD8422" s="33"/>
      <c r="BE8422" s="33"/>
      <c r="BF8422" s="33"/>
      <c r="BG8422" s="33"/>
      <c r="BH8422" s="33"/>
      <c r="BI8422" s="33"/>
      <c r="BJ8422" s="33"/>
      <c r="BK8422" s="33"/>
      <c r="BL8422" s="33"/>
      <c r="BM8422" s="51"/>
      <c r="BN8422" s="51"/>
      <c r="BO8422" s="51"/>
      <c r="BP8422" s="33"/>
    </row>
    <row r="8423" spans="1:68" s="1" customFormat="1" ht="13" customHeight="1" x14ac:dyDescent="0.2">
      <c r="A8423" s="33" t="s">
        <v>16865</v>
      </c>
      <c r="B8423" s="33">
        <v>21</v>
      </c>
      <c r="C8423" s="33" t="s">
        <v>13</v>
      </c>
      <c r="D8423" s="33" t="s">
        <v>30</v>
      </c>
      <c r="E8423" s="33" t="s">
        <v>16866</v>
      </c>
      <c r="F8423" s="94">
        <v>41275</v>
      </c>
      <c r="G8423" s="33" t="s">
        <v>16867</v>
      </c>
      <c r="H8423" s="33" t="s">
        <v>16549</v>
      </c>
      <c r="I8423" s="33" t="s">
        <v>406</v>
      </c>
      <c r="J8423" s="62" t="s">
        <v>16868</v>
      </c>
      <c r="K8423" s="33" t="s">
        <v>879</v>
      </c>
      <c r="L8423" s="33" t="s">
        <v>1520</v>
      </c>
      <c r="M8423" s="1" t="s">
        <v>48877</v>
      </c>
      <c r="N8423" s="33" t="s">
        <v>20</v>
      </c>
      <c r="O8423" s="33" t="s">
        <v>16869</v>
      </c>
      <c r="P8423" s="33" t="s">
        <v>504</v>
      </c>
      <c r="Q8423" s="33" t="s">
        <v>29986</v>
      </c>
      <c r="R8423" s="39" t="s">
        <v>16870</v>
      </c>
      <c r="S8423" s="33" t="s">
        <v>901</v>
      </c>
      <c r="T8423" s="33" t="s">
        <v>21</v>
      </c>
      <c r="U8423" s="33" t="s">
        <v>26689</v>
      </c>
      <c r="V8423" s="33"/>
      <c r="W8423" s="33"/>
      <c r="X8423" s="33"/>
      <c r="Y8423" s="33"/>
      <c r="Z8423" s="33"/>
      <c r="AA8423" s="33" t="s">
        <v>42843</v>
      </c>
      <c r="AB8423" s="33">
        <v>5</v>
      </c>
      <c r="AC8423" s="103">
        <v>12172</v>
      </c>
      <c r="AD8423" s="33"/>
      <c r="AE8423" s="33"/>
      <c r="AF8423" s="33"/>
      <c r="AG8423" s="33"/>
      <c r="AH8423" s="33"/>
      <c r="AI8423" s="33"/>
      <c r="AJ8423" s="33"/>
      <c r="AK8423" s="33"/>
      <c r="AL8423" s="33"/>
      <c r="AM8423" s="33"/>
      <c r="AN8423" s="33"/>
      <c r="AO8423" s="33"/>
      <c r="AP8423" s="33"/>
      <c r="AQ8423" s="33"/>
      <c r="AR8423" s="33"/>
      <c r="AS8423" s="33"/>
      <c r="AT8423" s="33"/>
      <c r="AU8423" s="33"/>
      <c r="AV8423" s="33"/>
      <c r="AW8423" s="33"/>
      <c r="AX8423" s="33"/>
      <c r="AY8423" s="33"/>
      <c r="AZ8423" s="33"/>
      <c r="BA8423" s="33"/>
      <c r="BB8423" s="33"/>
      <c r="BC8423" s="33"/>
      <c r="BD8423" s="33"/>
      <c r="BE8423" s="33"/>
      <c r="BF8423" s="33"/>
      <c r="BG8423" s="33"/>
      <c r="BH8423" s="33"/>
      <c r="BI8423" s="33"/>
      <c r="BJ8423" s="33"/>
      <c r="BK8423" s="33"/>
      <c r="BL8423" s="33"/>
      <c r="BM8423" s="51"/>
      <c r="BN8423" s="51"/>
      <c r="BO8423" s="51"/>
      <c r="BP8423" s="33"/>
    </row>
    <row r="8424" spans="1:68" s="1" customFormat="1" ht="13" customHeight="1" x14ac:dyDescent="0.2">
      <c r="A8424" s="33" t="s">
        <v>16859</v>
      </c>
      <c r="B8424" s="33">
        <v>21</v>
      </c>
      <c r="C8424" s="33" t="s">
        <v>13</v>
      </c>
      <c r="D8424" s="33" t="s">
        <v>41</v>
      </c>
      <c r="E8424" s="33" t="s">
        <v>16860</v>
      </c>
      <c r="F8424" s="94">
        <v>41275</v>
      </c>
      <c r="G8424" s="33" t="s">
        <v>16861</v>
      </c>
      <c r="H8424" s="33" t="s">
        <v>4294</v>
      </c>
      <c r="I8424" s="33" t="s">
        <v>191</v>
      </c>
      <c r="J8424" s="62" t="s">
        <v>16862</v>
      </c>
      <c r="K8424" s="33" t="s">
        <v>4294</v>
      </c>
      <c r="L8424" s="33" t="s">
        <v>4296</v>
      </c>
      <c r="M8424" s="1" t="s">
        <v>45922</v>
      </c>
      <c r="N8424" s="33" t="s">
        <v>20</v>
      </c>
      <c r="O8424" s="33" t="s">
        <v>16863</v>
      </c>
      <c r="P8424" s="33" t="s">
        <v>504</v>
      </c>
      <c r="Q8424" s="33" t="s">
        <v>29986</v>
      </c>
      <c r="R8424" s="39" t="s">
        <v>16864</v>
      </c>
      <c r="S8424" s="33" t="s">
        <v>93</v>
      </c>
      <c r="T8424" s="33" t="s">
        <v>21</v>
      </c>
      <c r="U8424" s="33" t="s">
        <v>26689</v>
      </c>
      <c r="V8424" s="33"/>
      <c r="W8424" s="33"/>
      <c r="X8424" s="33"/>
      <c r="Y8424" s="33"/>
      <c r="Z8424" s="33"/>
      <c r="AA8424" s="33" t="s">
        <v>42844</v>
      </c>
      <c r="AB8424" s="33">
        <v>4</v>
      </c>
      <c r="AC8424" s="103">
        <v>12176</v>
      </c>
      <c r="AD8424" s="33"/>
      <c r="AE8424" s="33"/>
      <c r="AF8424" s="33"/>
      <c r="AG8424" s="33"/>
      <c r="AH8424" s="33"/>
      <c r="AI8424" s="33"/>
      <c r="AJ8424" s="33"/>
      <c r="AK8424" s="33"/>
      <c r="AL8424" s="33"/>
      <c r="AM8424" s="33"/>
      <c r="AN8424" s="33"/>
      <c r="AO8424" s="33"/>
      <c r="AP8424" s="33"/>
      <c r="AQ8424" s="33"/>
      <c r="AR8424" s="33"/>
      <c r="AS8424" s="33"/>
      <c r="AT8424" s="33"/>
      <c r="AU8424" s="33"/>
      <c r="AV8424" s="33"/>
      <c r="AW8424" s="33"/>
      <c r="AX8424" s="33"/>
      <c r="AY8424" s="33"/>
      <c r="AZ8424" s="33"/>
      <c r="BA8424" s="33"/>
      <c r="BB8424" s="33"/>
      <c r="BC8424" s="33"/>
      <c r="BD8424" s="33"/>
      <c r="BE8424" s="33"/>
      <c r="BF8424" s="33"/>
      <c r="BG8424" s="33"/>
      <c r="BH8424" s="33"/>
      <c r="BI8424" s="33"/>
      <c r="BJ8424" s="33"/>
      <c r="BK8424" s="33"/>
      <c r="BL8424" s="33"/>
      <c r="BM8424" s="51"/>
      <c r="BN8424" s="51"/>
      <c r="BO8424" s="51"/>
      <c r="BP8424" s="33"/>
    </row>
    <row r="8425" spans="1:68" ht="13" customHeight="1" x14ac:dyDescent="0.2">
      <c r="A8425" s="33" t="s">
        <v>16850</v>
      </c>
      <c r="B8425" s="33">
        <v>26</v>
      </c>
      <c r="C8425" s="33" t="s">
        <v>13</v>
      </c>
      <c r="D8425" s="33" t="s">
        <v>41</v>
      </c>
      <c r="E8425" s="33" t="s">
        <v>16851</v>
      </c>
      <c r="F8425" s="94">
        <v>41275</v>
      </c>
      <c r="G8425" s="33" t="s">
        <v>16852</v>
      </c>
      <c r="H8425" s="33" t="s">
        <v>628</v>
      </c>
      <c r="I8425" s="33" t="s">
        <v>38</v>
      </c>
      <c r="J8425" s="62" t="s">
        <v>14325</v>
      </c>
      <c r="K8425" s="33" t="s">
        <v>629</v>
      </c>
      <c r="L8425" s="33" t="s">
        <v>630</v>
      </c>
      <c r="M8425" s="1" t="s">
        <v>46534</v>
      </c>
      <c r="N8425" s="33" t="s">
        <v>20</v>
      </c>
      <c r="O8425" s="33" t="s">
        <v>16853</v>
      </c>
      <c r="P8425" s="33" t="s">
        <v>504</v>
      </c>
      <c r="Q8425" s="33" t="s">
        <v>29986</v>
      </c>
      <c r="R8425" s="39" t="s">
        <v>16854</v>
      </c>
      <c r="S8425" s="33" t="s">
        <v>93</v>
      </c>
      <c r="T8425" s="33" t="s">
        <v>21</v>
      </c>
      <c r="U8425" s="33" t="s">
        <v>26689</v>
      </c>
      <c r="AA8425" s="33" t="s">
        <v>42842</v>
      </c>
      <c r="AB8425" s="33">
        <v>3</v>
      </c>
      <c r="AC8425" s="103">
        <v>12174</v>
      </c>
      <c r="BM8425" s="51"/>
      <c r="BN8425" s="51"/>
      <c r="BO8425" s="51"/>
    </row>
    <row r="8426" spans="1:68" ht="13" customHeight="1" x14ac:dyDescent="0.2">
      <c r="A8426" s="33" t="s">
        <v>16844</v>
      </c>
      <c r="B8426" s="33">
        <v>31</v>
      </c>
      <c r="C8426" s="33" t="s">
        <v>13</v>
      </c>
      <c r="D8426" s="33" t="s">
        <v>78</v>
      </c>
      <c r="E8426" s="33" t="s">
        <v>16845</v>
      </c>
      <c r="F8426" s="94">
        <v>41275</v>
      </c>
      <c r="G8426" s="33" t="s">
        <v>16846</v>
      </c>
      <c r="H8426" s="33" t="s">
        <v>1518</v>
      </c>
      <c r="I8426" s="33" t="s">
        <v>429</v>
      </c>
      <c r="J8426" s="62" t="s">
        <v>16847</v>
      </c>
      <c r="K8426" s="33" t="s">
        <v>879</v>
      </c>
      <c r="L8426" s="33" t="s">
        <v>2092</v>
      </c>
      <c r="M8426" s="1" t="s">
        <v>46320</v>
      </c>
      <c r="N8426" s="33" t="s">
        <v>20</v>
      </c>
      <c r="O8426" s="33" t="s">
        <v>16848</v>
      </c>
      <c r="P8426" s="33" t="s">
        <v>42395</v>
      </c>
      <c r="Q8426" s="33" t="s">
        <v>29986</v>
      </c>
      <c r="R8426" s="39" t="s">
        <v>16849</v>
      </c>
      <c r="S8426" s="33" t="s">
        <v>509</v>
      </c>
      <c r="T8426" s="33" t="s">
        <v>21</v>
      </c>
      <c r="U8426" s="33" t="s">
        <v>26689</v>
      </c>
      <c r="AA8426" s="33" t="s">
        <v>42842</v>
      </c>
      <c r="AB8426" s="33">
        <v>2</v>
      </c>
      <c r="AC8426" s="103">
        <v>12173</v>
      </c>
      <c r="BO8426" s="51"/>
    </row>
    <row r="8427" spans="1:68" ht="13" customHeight="1" x14ac:dyDescent="0.2">
      <c r="A8427" s="33" t="s">
        <v>16855</v>
      </c>
      <c r="B8427" s="33">
        <v>49</v>
      </c>
      <c r="C8427" s="33" t="s">
        <v>13</v>
      </c>
      <c r="D8427" s="33" t="s">
        <v>41</v>
      </c>
      <c r="E8427" s="33" t="str">
        <f>HYPERLINK("http://www.tricitytribuneusa.com/wp-content/uploads/Chavez_Mug0642-300x300.jpg","http://www.tricitytribuneusa.com/wp-content/uploads/Chavez_Mug0642-300x300.jpg")</f>
        <v>http://www.tricitytribuneusa.com/wp-content/uploads/Chavez_Mug0642-300x300.jpg</v>
      </c>
      <c r="F8427" s="94">
        <v>41275</v>
      </c>
      <c r="G8427" s="33" t="s">
        <v>16856</v>
      </c>
      <c r="H8427" s="33" t="s">
        <v>11408</v>
      </c>
      <c r="I8427" s="33" t="s">
        <v>177</v>
      </c>
      <c r="J8427" s="62" t="s">
        <v>16427</v>
      </c>
      <c r="K8427" s="33" t="s">
        <v>5249</v>
      </c>
      <c r="L8427" s="33" t="s">
        <v>11410</v>
      </c>
      <c r="M8427" s="1" t="s">
        <v>46468</v>
      </c>
      <c r="N8427" s="33" t="s">
        <v>20</v>
      </c>
      <c r="O8427" s="33" t="s">
        <v>16857</v>
      </c>
      <c r="P8427" s="33" t="s">
        <v>947</v>
      </c>
      <c r="Q8427" s="33" t="s">
        <v>29986</v>
      </c>
      <c r="R8427" s="39" t="s">
        <v>16858</v>
      </c>
      <c r="S8427" s="33" t="s">
        <v>93</v>
      </c>
      <c r="T8427" s="33" t="s">
        <v>21</v>
      </c>
      <c r="U8427" s="33" t="s">
        <v>42847</v>
      </c>
      <c r="AA8427" s="33" t="s">
        <v>42842</v>
      </c>
      <c r="AB8427" s="33">
        <v>1</v>
      </c>
      <c r="AC8427" s="103">
        <v>12175</v>
      </c>
      <c r="BM8427" s="51"/>
      <c r="BN8427" s="51"/>
      <c r="BO8427" s="51"/>
    </row>
    <row r="8428" spans="1:68" ht="13" customHeight="1" x14ac:dyDescent="0.2">
      <c r="A8428" s="33" t="s">
        <v>16871</v>
      </c>
      <c r="B8428" s="33">
        <v>26</v>
      </c>
      <c r="C8428" s="33" t="s">
        <v>13</v>
      </c>
      <c r="D8428" s="33" t="s">
        <v>30</v>
      </c>
      <c r="E8428" s="33" t="s">
        <v>16872</v>
      </c>
      <c r="F8428" s="94">
        <v>41275</v>
      </c>
      <c r="G8428" s="33" t="s">
        <v>16873</v>
      </c>
      <c r="H8428" s="33" t="s">
        <v>16531</v>
      </c>
      <c r="I8428" s="33" t="s">
        <v>121</v>
      </c>
      <c r="J8428" s="62" t="s">
        <v>16874</v>
      </c>
      <c r="K8428" s="33" t="s">
        <v>16875</v>
      </c>
      <c r="L8428" s="33" t="s">
        <v>16876</v>
      </c>
      <c r="M8428" s="1" t="s">
        <v>47726</v>
      </c>
      <c r="N8428" s="33" t="s">
        <v>362</v>
      </c>
      <c r="O8428" s="33" t="s">
        <v>16877</v>
      </c>
      <c r="P8428" s="33" t="s">
        <v>947</v>
      </c>
      <c r="Q8428" s="33" t="s">
        <v>29986</v>
      </c>
      <c r="R8428" s="39" t="s">
        <v>16878</v>
      </c>
      <c r="S8428" s="33" t="s">
        <v>93</v>
      </c>
      <c r="T8428" s="33" t="s">
        <v>45897</v>
      </c>
      <c r="U8428" s="33" t="s">
        <v>49804</v>
      </c>
      <c r="AA8428" s="33" t="s">
        <v>42844</v>
      </c>
      <c r="AB8428" s="33">
        <v>6</v>
      </c>
      <c r="AC8428" s="103">
        <v>12171</v>
      </c>
      <c r="BM8428" s="51"/>
      <c r="BN8428" s="51"/>
      <c r="BO8428" s="51"/>
    </row>
  </sheetData>
  <sortState xmlns:xlrd2="http://schemas.microsoft.com/office/spreadsheetml/2017/richdata2" ref="A2:BP8428">
    <sortCondition descending="1" ref="F2:F8428"/>
  </sortState>
  <conditionalFormatting sqref="AD8412:AD8424 AD325:AD2473 AE8392 AD1:AD323 AE8409:AE8411 AD8429:AD1048576 AD2475:AD8391">
    <cfRule type="duplicateValues" dxfId="27" priority="30"/>
  </conditionalFormatting>
  <conditionalFormatting sqref="AE8393:AE8408">
    <cfRule type="duplicateValues" dxfId="26" priority="24"/>
  </conditionalFormatting>
  <conditionalFormatting sqref="AC8393:AC8408">
    <cfRule type="duplicateValues" dxfId="25" priority="23"/>
  </conditionalFormatting>
  <conditionalFormatting sqref="AD8393:AD8408">
    <cfRule type="duplicateValues" dxfId="24" priority="21"/>
    <cfRule type="duplicateValues" dxfId="23" priority="22"/>
  </conditionalFormatting>
  <conditionalFormatting sqref="AB8429:AB1048576 AB1:AB2473 AC8392 AB2475:AB8391">
    <cfRule type="duplicateValues" dxfId="22" priority="31"/>
  </conditionalFormatting>
  <conditionalFormatting sqref="AC8429:AC1048576 AC1:AC2473 AD8392 AD8409:AD8411 AC2475:AC8391">
    <cfRule type="duplicateValues" dxfId="21" priority="34"/>
    <cfRule type="duplicateValues" dxfId="20" priority="35"/>
  </conditionalFormatting>
  <conditionalFormatting sqref="AD8425">
    <cfRule type="duplicateValues" dxfId="19" priority="17"/>
  </conditionalFormatting>
  <conditionalFormatting sqref="AB8425:AB8428">
    <cfRule type="duplicateValues" dxfId="18" priority="18"/>
  </conditionalFormatting>
  <conditionalFormatting sqref="AC8425">
    <cfRule type="duplicateValues" dxfId="17" priority="19"/>
    <cfRule type="duplicateValues" dxfId="16" priority="20"/>
  </conditionalFormatting>
  <conditionalFormatting sqref="AD2474">
    <cfRule type="duplicateValues" dxfId="15" priority="13"/>
  </conditionalFormatting>
  <conditionalFormatting sqref="AB2474">
    <cfRule type="duplicateValues" dxfId="14" priority="14"/>
  </conditionalFormatting>
  <conditionalFormatting sqref="AC2474">
    <cfRule type="duplicateValues" dxfId="13" priority="15"/>
    <cfRule type="duplicateValues" dxfId="12" priority="16"/>
  </conditionalFormatting>
  <conditionalFormatting sqref="AD8426">
    <cfRule type="duplicateValues" dxfId="11" priority="9"/>
  </conditionalFormatting>
  <conditionalFormatting sqref="AC8426">
    <cfRule type="duplicateValues" dxfId="9" priority="11"/>
    <cfRule type="duplicateValues" dxfId="8" priority="12"/>
  </conditionalFormatting>
  <conditionalFormatting sqref="AD8427">
    <cfRule type="duplicateValues" dxfId="7" priority="5"/>
  </conditionalFormatting>
  <conditionalFormatting sqref="AC8427">
    <cfRule type="duplicateValues" dxfId="5" priority="7"/>
    <cfRule type="duplicateValues" dxfId="4" priority="8"/>
  </conditionalFormatting>
  <conditionalFormatting sqref="AD8428">
    <cfRule type="duplicateValues" dxfId="3" priority="1"/>
  </conditionalFormatting>
  <conditionalFormatting sqref="AC8428">
    <cfRule type="duplicateValues" dxfId="1" priority="3"/>
    <cfRule type="duplicateValues" dxfId="0" priority="4"/>
  </conditionalFormatting>
  <hyperlinks>
    <hyperlink ref="E5444" r:id="rId1" xr:uid="{01C044F3-1648-2642-A53D-9D7731B03B13}"/>
    <hyperlink ref="E5446" r:id="rId2" xr:uid="{D5ABB170-6477-1F48-B848-BEDC6EB876A9}"/>
    <hyperlink ref="E5451" r:id="rId3" xr:uid="{3AAE1BEA-0BDB-3E40-9972-61166C1F0355}"/>
    <hyperlink ref="E5447" r:id="rId4" xr:uid="{741EF933-663B-6C48-AAE1-E4B4D1C7F3FA}"/>
    <hyperlink ref="E5455" r:id="rId5" xr:uid="{6B9E108E-914B-CE47-BE94-BA91CDCA3AB8}"/>
    <hyperlink ref="E5458" r:id="rId6" xr:uid="{801228A4-5E0A-894E-8FFE-972DAC2AD5A3}"/>
    <hyperlink ref="R5461" r:id="rId7" xr:uid="{1794E350-9D7B-4541-8CC9-6B756E5B7964}"/>
    <hyperlink ref="E5462" r:id="rId8" xr:uid="{87C03207-58AF-834C-AEE1-CCCE9FE71C94}"/>
    <hyperlink ref="E5467" r:id="rId9" xr:uid="{F00332C5-35EC-8746-BFBE-208D41D77F1A}"/>
    <hyperlink ref="E5468" r:id="rId10" xr:uid="{27867BD9-9C37-5C43-AE62-56B4CDE1DA2A}"/>
    <hyperlink ref="R5512" r:id="rId11" display="http://www.local10.com/news/man-killed-in-policeinvolved-shooting-in-sw-miamidade/35298042" xr:uid="{FF732399-C2C7-6B47-902E-10C5CC28DD71}"/>
    <hyperlink ref="R5514" r:id="rId12" display="http://www.vvng.com/barstow-man-killed-in-officer-involved-shooting/" xr:uid="{78BA1240-C2DC-8B4E-9EC8-AED5138F7D4F}"/>
    <hyperlink ref="R5510" r:id="rId13" display="http://abc7.com/news/suspect-killed-in-panorama-city-officer-involved-shooting/986303/" xr:uid="{4E118910-6B1D-6B4F-B5EC-0B9F39779391}"/>
    <hyperlink ref="R5516" r:id="rId14" display="http://www.kwwl.com/story/30019391/2015/09/13/officer-involved-shooting-near-wellman-leaves-one-person-dead" xr:uid="{6396224F-F56B-FD40-8546-51A56747FAE2}"/>
    <hyperlink ref="R5515" r:id="rId15" display="http://www.tylerpaper.com/TP-Breaking+Silent/224089/jeffrey-brooks-fugitive-shot-and-killed-by-law-enforcement-officers-near-clute" xr:uid="{AB4565A0-E904-274C-8A3E-B924D793911E}"/>
    <hyperlink ref="R5534" r:id="rId16" display="http://wreg.com/2015/09/24/paris-police-officer-charged-for-murdering-his-own-son/" xr:uid="{25E01448-7247-CE49-89DD-FBF9E5164461}"/>
    <hyperlink ref="R5562" r:id="rId17" display="http://www.kltv.com/story/29931923/man-shot-by-longview-officer-dies" xr:uid="{D2BC51C5-8140-7B44-A54E-B73CB4E33CE6}"/>
    <hyperlink ref="E5657" r:id="rId18" display="http://www.killedbypolice.net/victims/150680.jpg" xr:uid="{858E961F-8B7D-DC46-8C03-67667ECD78B7}"/>
    <hyperlink ref="E5660" r:id="rId19" display="http://www.star-telegram.com/news/local/community/fort-worth/rat54p/picture29706625/ALTERNATES/FREE_640/Flip Vallejo" xr:uid="{A793D1C0-8BD4-4E4A-8DE1-A17547BDBF42}"/>
    <hyperlink ref="E5662" r:id="rId20" display="http://media.graytvinc.com/images/Mark+Perkins.jpg" xr:uid="{D094FC7D-417D-E440-B3BA-48130567E04F}"/>
    <hyperlink ref="E5663" r:id="rId21" display="http://media.masslive.com/mass_river_worcester_news/photo/screen-shot-2015-07-30-at-14303-pmpng-3c8d20217be5ac12.png" xr:uid="{7E9229FB-8343-6143-9D5C-F78E345A6B0F}"/>
    <hyperlink ref="E5659" r:id="rId22" display="http://www.killedbypolice.net/victims/150676.jpg" xr:uid="{9B1ABDFD-E6E6-5647-A871-253D64807962}"/>
    <hyperlink ref="E5666" r:id="rId23" display="http://bloximages.chicago2.vip.townnews.com/news.hjnews.com/content/tncms/assets/v3/editorial/c/a4/ca4f81e2-cf7d-5033-933f-f993eb1d4c29/55ba527445ee0.image.jpg" xr:uid="{A133D91C-73AA-3D45-B5F1-85834BBF2B7D}"/>
    <hyperlink ref="E5669" r:id="rId24" display="http://images1.westword.com/imager/u/745xauto/6970529/sam.forgy.portrait.800.cropped.jpg" xr:uid="{27F0CE05-BD9F-0545-875B-F202034C5D87}"/>
    <hyperlink ref="R5669" r:id="rId25" display="http://www.thedenverchannel.com/news/local-news/naked-man-shot-and-killed-by-boulder-police-was-reportedly-high-on-lsd" xr:uid="{20C3BBD7-DEBB-D640-8465-EE514F8917E8}"/>
    <hyperlink ref="E5671" r:id="rId26" display="http://bayoutimelive.com/wp-content/uploads/2013/04/Jean-P.-Falgout.jpg" xr:uid="{ABB9A95E-6DAC-DB42-964F-030EEB65438D}"/>
    <hyperlink ref="R5671" r:id="rId27" display="http://www.houmatoday.com/article/20150728/ARTICLES/150729727/1319?p=1&amp;tc=pg" xr:uid="{1D733D78-8508-E64E-A86C-2403DEFB5CCD}"/>
    <hyperlink ref="R5670" r:id="rId28" display="http://www.wistv.com/story/29644189/sled-investigating-deputy-involved-shooting-in-lexington-county" xr:uid="{0D30D02B-CCC1-6548-94CF-FD3AA22FAC71}"/>
    <hyperlink ref="E5673" r:id="rId29" display="http://www.independent.co.uk/incoming/article10446695.ece/alternates/w620/Zach-hammond.jpg" xr:uid="{47788339-364B-9746-B161-D3E7AFE848D7}"/>
    <hyperlink ref="R5673" r:id="rId30" display="http://www.independentmail.com/news/man-killed-by-seneca-police-officer" xr:uid="{D804975B-5C9D-574B-8DC6-151CA6895836}"/>
    <hyperlink ref="R5674" r:id="rId31" display="http://www.walb.com/story/29631891/1-dead-after-officer-involved-shooting-in-decatur-co" xr:uid="{D0394B6E-8D2E-8A4C-B694-22DDE131F3D5}"/>
    <hyperlink ref="R5677" r:id="rId32" location="incart_river" display="http://www.nola.com/crime/index.ssf/2015/07/breaking_new_orleans_police_sh.html - incart_river" xr:uid="{31D6E6DC-4218-654F-B49E-CEDA4E55884D}"/>
    <hyperlink ref="E5679" r:id="rId33" display="http://cdn.abclocal.go.com/content/kabc/images/cms/889902_1280x720.jpg" xr:uid="{5BD19347-1CB6-A648-8475-07F071184FDA}"/>
    <hyperlink ref="R5679" r:id="rId34" display="http://www.latimes.com/local/lanow/la-me-ln-report-of-gunman-opening-fire-bring-lapd-swarm-in-studio-city-20150724-story.html" xr:uid="{F6201095-96A3-F748-AE4A-E4AD5BAF5FF1}"/>
    <hyperlink ref="E5695" r:id="rId35" display="http://www.killedbypolice.net/victims/150642.jpg" xr:uid="{7D7228F3-6936-B647-9054-7C873734AAF2}"/>
    <hyperlink ref="R5700" r:id="rId36" display="http://www.visaliatimesdelta.com/story/news/local/2015/07/22/single-bullet-killed-farmersville-man/30501679/" xr:uid="{9AEF1476-1494-7E48-9C85-27482AB13E7C}"/>
    <hyperlink ref="R5698" r:id="rId37" display="http://www.azcentral.com/story/news/local/phoenix/2015/07/18/west-phoenix-fatal-officer-involved-shooting-abrk/30349421/" xr:uid="{ABF9939C-D919-F04B-8B4C-0E228063EAC2}"/>
    <hyperlink ref="R5697" r:id="rId38" display="http://www.thedenverchannel.com/news/local-news/man-dead-shot-by-fort-collins-officers-after-suspect-tried-to-attack-them-with-knife" xr:uid="{8D0F8D37-EE3B-8C4A-95B2-1FE60E23EB2C}"/>
    <hyperlink ref="R5699" r:id="rId39" display="http://www.kake.com/home/headlines/KBI-investigating-officer-involved-shooting-in-northwest-Kansas-316960821.html" xr:uid="{F7C4C6ED-BBAC-FB48-9EBE-63D49385E93D}"/>
    <hyperlink ref="R5706" r:id="rId40" display="http://www.click2houston.com/news/hpd-investigating-after-possible-incustody-death-in-southeast-houston/34238632" xr:uid="{84F88CCB-B955-9243-AD46-F35A096D96CE}"/>
    <hyperlink ref="R5703" r:id="rId41" display="http://www.sbsun.com/general-news/20150718/sheriffs-deputies-shoot-kill-highland-man-in-needles" xr:uid="{C73BBE48-ED68-3949-BE69-C7344A7F155B}"/>
    <hyperlink ref="R5708" r:id="rId42" display="http://www.cnn.com/2015/07/17/us/tennessee-shooter-mohammad-youssuf-abdulazeez/" xr:uid="{CE574722-A6DB-C946-B398-612E2930734C}"/>
    <hyperlink ref="E5710" r:id="rId43" display="https://localtvwiti.files.wordpress.com/2015/07/antonio-gonzales2.jpeg" xr:uid="{9DACF17F-52FB-AB40-BB79-87E9CF41C95E}"/>
    <hyperlink ref="R5710" r:id="rId44" display="http://www.nbc15.com/home/headlines/Reports-of-shooting-in-Monroe-318229761.html" xr:uid="{B0FD0A56-0195-D844-97EB-9B8F54FE73B5}"/>
    <hyperlink ref="E5707" r:id="rId45" display="http://media.graytvinc.com/images/saige+hack+2.jpg" xr:uid="{F2F199A8-ACF8-2645-846A-6E2238051C7C}"/>
    <hyperlink ref="R5707" r:id="rId46" display="http://trib.com/news/local/crime-and-courts/authorities-identify-man-killed-in-law-enforcement-shooting/article_6d603afc-e1e5-5d5c-a156-708cc4078263.html" xr:uid="{2581DF2B-7A12-DF4F-8C77-8C12CA46352C}"/>
    <hyperlink ref="R5709" r:id="rId47" display="http://www.myfoxal.com/story/29566625/man-in-opp-officer-involved-shooting-dies" xr:uid="{C90F1DC1-2355-1C4F-A7A6-E4E7D9E369F1}"/>
    <hyperlink ref="R5719" r:id="rId48" display="http://homicide.latimes.com/post/jason-charles-davis/" xr:uid="{C3D76966-9FE9-5648-9671-9FAF81011BBA}"/>
    <hyperlink ref="E5714" r:id="rId49" display="http://media.mlive.com/grpress/news_impact/photo/eugene-kailingjpg-1325419215b33c26.jpg" xr:uid="{F2B9CE9C-A87B-0A48-9E1E-A8ADD547CCB8}"/>
    <hyperlink ref="R5716" r:id="rId50" display="http://wkbn.com/2015/07/14/man-dies-in-shootout-with-police-in-southington/" xr:uid="{5D34CA9C-F853-F840-A74F-7B6673973640}"/>
    <hyperlink ref="R5723" r:id="rId51" display="http://www.rawstory.com/2015/07/denver-police-shoot-and-kill-a-mentally-ill-native-american-man-holding-a-knife-to-his-own-throat/" xr:uid="{76A613AC-267F-484B-90EA-39CC2BD582E6}"/>
    <hyperlink ref="R5721" r:id="rId52" display="http://www.oakpark.com/News/Articles/7-13-2015/Three-injured,-two-killed-in-River-Forest/" xr:uid="{19B898D2-47F4-CB48-8B85-A6E9DAA8824E}"/>
    <hyperlink ref="E5724" r:id="rId53" display="http://media.cmgdigital.com/shared/lt/lt_cache/thumbnail/600/img/photos/2015/07/13/35/c5/DavidLepine_1.jpg" xr:uid="{356BE1E3-E18E-1942-B945-5C9E2B63F379}"/>
    <hyperlink ref="R5724" r:id="rId54" display="http://www.statesman.com/news/news/crime-law/man-killed-by-austin-police-officer-sunday-had-a-v/nmyKL/" xr:uid="{A75AFC47-6F5F-D34D-AF5F-D8D98C7B62F2}"/>
    <hyperlink ref="E5722" r:id="rId55" display="http://wac.450f.edgecastcdn.net/80450F/k2radio.com/files/2015/07/chris-benton.jpg" xr:uid="{9D5CFFD8-94E8-BB4C-8665-4B0E67B7834D}"/>
    <hyperlink ref="R5722" r:id="rId56" location=".Vdo9r_ZVikq" display="http://www.wyomingnews.com/articles/2015/07/16/breaking_news/01breaking_7-16-15.txt - .Vdo9r_ZVikq" xr:uid="{659158F8-8A5E-8E4B-92ED-0BEF0EA6F7F3}"/>
    <hyperlink ref="E5726" r:id="rId57" display="http://bloximages.newyork1.vip.townnews.com/appeal-democrat.com/content/tncms/assets/v3/editorial/a/50/a5039184-2b6b-11e5-b28b-c7b5c40fdd3d/55a726cc3856f.image.jpg?resize=631%2C760" xr:uid="{E27FB810-EB15-BE44-9DC2-17384B6F3736}"/>
    <hyperlink ref="R5729" r:id="rId58" display="http://lasvegassun.com/news/2015/jul/15/police-body-cam-video-shows-traffic-stop-turn-dead/" xr:uid="{78D6DB56-2699-FD4E-867F-CA070A8F3864}"/>
    <hyperlink ref="R5734" r:id="rId59" display="http://www.scpr.org/news/2015/07/10/53025/mid-wilshire-police-shooting-suspect-in-skateboard/" xr:uid="{A979A502-7128-F149-B511-BAD7C0AED7FD}"/>
    <hyperlink ref="R5736" r:id="rId60" display="http://www.azcentral.com/story/news/local/phoenix/2015/07/10/phoenix-police-shooting-suspect-cactus-abrk/29978125/" xr:uid="{FB40D764-29CB-1540-9657-EB297547BC98}"/>
    <hyperlink ref="R5731" r:id="rId61" display="http://www.santacruzsentinel.com/20150714/memorial-fund-started-for-boulder-creek-teen-killed-by-deputies" xr:uid="{F76C0B2D-2A4A-3047-8FEA-E6B38031AB11}"/>
    <hyperlink ref="E5735" r:id="rId62" display="http://matchbin-assets.s3.amazonaws.com/public/sites/990/assets/26J5_1625924_profile_pic.jpg" xr:uid="{7C9869CC-8146-134D-BF4E-0083A9E79E6F}"/>
    <hyperlink ref="R5735" r:id="rId63" location=".VbobCM2hNfs.twitter" display="http://www.cachevalleydaily.com/news/local/article_95847b98-36af-11e5-a21d-5381b6067a1e.html - .VbobCM2hNfs.twitter" xr:uid="{C49C0B40-6831-704B-AAE3-2DA6D54420F7}"/>
    <hyperlink ref="E5737" r:id="rId64" display="http://media.oregonlive.com/beaverton_news/photo/westrichjpg-51507199625e81e6.jpg" xr:uid="{7BD252FA-FEB0-B342-9868-7D259161D3B4}"/>
    <hyperlink ref="R5737" r:id="rId65" display="http://www.kgw.com/story/news/local/washington-county/2015/07/08/beaverton-officer-shot-trailer-hidden-estate/29857719/" xr:uid="{709937D7-7185-FA4E-B245-AC4BDE66C3C2}"/>
    <hyperlink ref="R5746" r:id="rId66" display="http://www.bakersfield.com/news/2015/07/09/bakersfield-police-man-fatally-shot-tuesday-pointed-gun-at-officers.html" xr:uid="{A8A9B8CF-DDC5-5643-8684-24F9C57B020A}"/>
    <hyperlink ref="R5745" r:id="rId67" display="http://www.themonitor.com/news/local/authorities-armed-man-in-edinburg-standoff-killed-in-officer-involved/article_62b2b456-24f2-11e5-b79b-6b2f14f63dc2.html" xr:uid="{C91C6B67-EB89-604D-9AA9-C300B9E6050D}"/>
    <hyperlink ref="R5741" r:id="rId68" display="http://www.wlky.com/news/man-dies-after-being-shot-by-elizabethtown-police/34052212" xr:uid="{9BAE4B6F-C557-9F46-869A-A60B43BB317C}"/>
    <hyperlink ref="E5743" r:id="rId69" display="http://www.kansascity.com/news/local/crime/iwklhy/picture26752486/ALTERNATES/FREE_640/Booth" xr:uid="{9031CE77-E402-2E4B-B4AC-5175709A97DA}"/>
    <hyperlink ref="E5747" r:id="rId70" display="http://www.homefacts.com/images/offenders/texas/thumb/01958213.jpg" xr:uid="{7E0BE3DD-316F-0B4B-8E41-C28E5584C2C0}"/>
    <hyperlink ref="R5747" r:id="rId71" display="http://crimeblog.dallasnews.com/2015/07/authorities-man-shot-by-dallas-police-was-racist-killer-rapist-family-he-was-kind-loving.html/" xr:uid="{BE0FD231-939D-8847-B940-A78FB70A01CC}"/>
    <hyperlink ref="R5750" r:id="rId72" display="http://www.mercedsunstar.com/news/local/crime/article26705443.html" xr:uid="{1A5A6ADF-F08E-C742-AEA2-84E8ACE6BE22}"/>
    <hyperlink ref="R5742" r:id="rId73" display="http://www.fox10phoenix.com/story/29484924/2015/07/06/suspect-hospitalized-after-officer-involved-shooting-in-mesa" xr:uid="{F07F32A8-5828-3F44-8A41-0CB042C01B06}"/>
    <hyperlink ref="R5753" r:id="rId74" display="http://homicide.latimes.com/post/john-leonard-berry/" xr:uid="{E04FADF8-27C7-B143-945A-47E9788DC44A}"/>
    <hyperlink ref="E5748" r:id="rId75" display="https://localtvkfor.files.wordpress.com/2015/07/rogers-tyler.jpg" xr:uid="{CA9B0DDF-C311-A04A-BCCE-291CAA15573F}"/>
    <hyperlink ref="E5752" r:id="rId76" display="https://localtvkstu.files.wordpress.com/2015/07/gormley.jpg" xr:uid="{D744D91F-3C60-8541-9F71-5C55433420B0}"/>
    <hyperlink ref="R5757" r:id="rId77" display="http://www.loscerritosnews.net/2015/07/12/hundreds-protest-johnny-ray-andersons-shooting-death-in-hawaiian-gardens/" xr:uid="{8CE41DA1-8239-7D4D-B01F-29C20A91C90C}"/>
    <hyperlink ref="E5755" r:id="rId78" display="http://cdn.patch.com/users/1372433/2015/07/T800x600/201507559ff12e799d0.png" xr:uid="{B64CBF95-7951-A841-9FB4-393C5C2ADEA7}"/>
    <hyperlink ref="R5755" r:id="rId79" display="http://www.mercurynews.com/crime-courts/ci_28445274/pleasanton-investigation-continues-into-fatal-police-shooting-19" xr:uid="{83611CE6-CDEC-5E4B-9906-29E7B7985191}"/>
    <hyperlink ref="E5754" r:id="rId80" display="https://media.licdn.com/media/p/3/000/0d2/16d/29b38bd.jpg" xr:uid="{5839818D-66B4-2548-9411-3F44E4948999}"/>
    <hyperlink ref="R5754" r:id="rId81" display="http://www.dallasnews.com/news/crime/headlines/20150706-austin-police-id-gunman-victim-at-sundays-hotel-shooting.ece" xr:uid="{9CFBBB51-BC20-9444-AE21-DC007C24A113}"/>
    <hyperlink ref="R5756" r:id="rId82" display="http://kxan.com/2015/07/06/police-say-man-killed-in-north-austin-aimed-a-bb-pistol-at-officers/" xr:uid="{53DEAE03-E351-B140-B98A-4B77E664C536}"/>
    <hyperlink ref="R5759" r:id="rId83" display="http://www.reviewjournal.com/news/las-vegas/gunman-killed-police-henderson-hotel-identified" xr:uid="{4765845E-F081-BA4A-AAF5-1F1C814631F8}"/>
    <hyperlink ref="R5760" r:id="rId84" display="http://www.standardbanner.com/news/morristown-man-shot-by-police-was-also-wanted-here/article_e6215eb4-242a-11e5-b876-3f8c02fbda9f.html" xr:uid="{0057EE67-1968-8A42-8831-4A335D43D1B8}"/>
    <hyperlink ref="E5765" r:id="rId85" display="http://victimsofpolice.com/2015/images/Julian-Joseph.jpg" xr:uid="{B1502C7F-0062-1E49-B30D-D1CFF612D72C}"/>
    <hyperlink ref="E5770" r:id="rId86" display="http://www.enterprisenews.com/galleryimage/WL/20150702/PHOTOGALLERY/702009988/PH/0/6/PH-702009988.jpg" xr:uid="{6EB6CAAA-6B2F-044C-8810-EB7B2328D29E}"/>
    <hyperlink ref="R5771" r:id="rId87" display="http://www.oregonlive.com/pacific-northwest-news/index.ssf/2015/07/oregon_state_police_shoot_and.html" xr:uid="{C4505001-420C-BF4D-959C-C8ECFCFF9D8B}"/>
    <hyperlink ref="E5772" r:id="rId88" display="http://www.killedbypolice.net/victims/150628.jpg" xr:uid="{A4636EEE-534C-DE40-B98E-7EBAE70158BE}"/>
    <hyperlink ref="E5774" r:id="rId89" display="http://www.wyff4.com/image/view/-/33914720/highRes/1/-/maxh/630/maxw/1200/-/157k9k3/-/Clay-Alan-Lickteig-jpg.jpg" xr:uid="{A92D72BC-3F6A-FE4B-BA81-59B8A73AB964}"/>
    <hyperlink ref="R5774" r:id="rId90" display="http://www.wyff4.com/news/police-man-killed-after-shootout-with-officers/33901040" xr:uid="{DB2A925C-CF9C-9740-A321-4745CE30455C}"/>
    <hyperlink ref="R5775" r:id="rId91" location="photo-8239735" display="http://www.timesunion.com/news/article/Sheriff-Edinburgh-resident-dead-in-officer-6357460.php - photo-8239735" xr:uid="{C6FA6AAB-86D9-2443-B484-BD3A459EA198}"/>
    <hyperlink ref="E5776" r:id="rId92" display="http://www.portlandmercury.com/images/blogimages/2015/06/29/1435620050-screen_shot_2015-06-29_at_4.20.07_pm.png" xr:uid="{555041BC-1B7E-5E4B-AEAF-794B29DBB87A}"/>
    <hyperlink ref="R5776" r:id="rId93" display="http://www.kgw.com/story/news/local/2015/06/29/police-shooting-winco-parking-lot-portland/29455487/" xr:uid="{BB05A1F9-D864-1145-8E47-9E07B31A6CF3}"/>
    <hyperlink ref="R5777" r:id="rId94" display="http://www.news9.com/story/29443076/tahlequah-police-release-body-cam-video-in-fatal-officer-involved-shooting" xr:uid="{E15B6816-D643-5F48-9C91-D92630CA1C96}"/>
    <hyperlink ref="R5778" r:id="rId95" display="http://www.mysanantonio.com/news/local/article/Suspect-killed-by-polcie-during-chase-identified-6355557.php" xr:uid="{877D4B10-6700-3647-B02A-A58DB8F13939}"/>
    <hyperlink ref="E5779" r:id="rId96" display="http://a.abcnews.com/images/US/HT_richard_matt_jt_150606_4x3_992.jpg" xr:uid="{42D3457B-5E1F-BC46-B4D4-C56BF720BC18}"/>
    <hyperlink ref="R5779" r:id="rId97" display="http://www.nbcnews.com/storyline/new-york-prison-escape/autopsy-shows-prison-escapee-richard-matt-was-drunk-when-he-n404676" xr:uid="{63F6207B-D522-544F-B876-6AC69E8355B4}"/>
    <hyperlink ref="R5780" r:id="rId98" display="http://abc30.com/news/man-wanted-after-deadly-fresno-county-deputy-involved-shooting-identified/808781/" xr:uid="{95617510-76D8-EF49-943C-EF8AAA21F27F}"/>
    <hyperlink ref="R5783" r:id="rId99" display="http://www.kansas.com/news/local/article25221067.html" xr:uid="{EAFC3A19-F613-B44A-90B0-18AD75B46E8B}"/>
    <hyperlink ref="R5786" r:id="rId100" display="http://www.wthr.com/story/29391400/impd-officer-involved-in-shooting-after-short-pursuit" xr:uid="{54DF1048-F706-5447-A076-7DF7A39F447E}"/>
    <hyperlink ref="E5785" r:id="rId101" display="http://bloximages.chicago2.vip.townnews.com/weatherforddemocrat.com/content/tncms/assets/v3/editorial/c/9c/c9c251be-1a8f-11e5-9a9f-0358863fe83b/558addd0ba8d6.image.jpg?resize=300%2C300" xr:uid="{C628FF1D-3F6A-364A-BD67-F988ECE140DE}"/>
    <hyperlink ref="R5785" r:id="rId102" display="http://www.star-telegram.com/news/local/community/fort-worth/article25340344.html" xr:uid="{C68A7355-A795-2940-B380-CA7F7A7AABB6}"/>
    <hyperlink ref="E5784" r:id="rId103" display="http://bloximages.newyork1.vip.townnews.com/omaha.com/content/tncms/assets/v3/editorial/d/d0/dd0b9724-19c9-11e5-93b4-936ae8b833ff/558991a743529.image.jpg" xr:uid="{A71D847B-ECB1-BE49-969C-FE78731C4945}"/>
    <hyperlink ref="R5784" r:id="rId104" display="http://journalstar.com/news/local/911/man-shot-by-deputy-has-died-sheriff-s-office-says/article_6edae1e6-0eba-5846-8dc1-79a7a3a032da.html" xr:uid="{1E93FF89-BEE1-314F-AA83-A319B95728F1}"/>
    <hyperlink ref="R5789" r:id="rId105" display="http://www.sacbee.com/news/local/crime/article25297567.html" xr:uid="{EE06C5BD-F64C-9840-B453-A2C3C204F9CA}"/>
    <hyperlink ref="E5788" r:id="rId106" display="http://chronicle.augusta.com/sites/default/files/imagecache/superphoto/14501857.jpg" xr:uid="{FF638AB0-7A70-D84F-AD48-196730C2DD58}"/>
    <hyperlink ref="R5788" r:id="rId107" display="http://chronicle.augusta.com/news/crime-courts/2015-06-23/deputy-shoots-man-who-had-rifle-standoff-victim-died-monday-georgia" xr:uid="{6A561211-D738-EE4F-84F6-7B672550A25D}"/>
    <hyperlink ref="E5790" r:id="rId108" display="http://bloximages.newyork1.vip.townnews.com/journalnow.com/content/tncms/assets/v3/editorial/4/1f/41fb4001-cb7b-5850-8587-b8e9677b73a9/558828f92bfd8.image.jpg" xr:uid="{9C5DDB7B-48DB-A448-A9E3-9B662E6633E0}"/>
    <hyperlink ref="R5790" r:id="rId109" display="http://www.wxii12.com/news/sheriffs-deputy-shot-in-wilkes-county/33705684" xr:uid="{96AEBD4E-234C-4745-966D-6C4BBDA83CD5}"/>
    <hyperlink ref="E5791" r:id="rId110" display="http://homicide.latimes.com.s3.amazonaws.com/media/homicide/72c81404-df51-4024-b054-47809e5bc39a.jpeg" xr:uid="{44A433CE-6E7B-3849-B224-07199A4D2E15}"/>
    <hyperlink ref="R5791" r:id="rId111" display="http://homicide.latimes.com/post/adrian-simental/" xr:uid="{F4C8394A-E38E-D04F-A3E0-13F10869E688}"/>
    <hyperlink ref="E5792" r:id="rId112" display="http://d3trabu2dfbdfb.cloudfront.net/4/6/4658528_300x300.jpeg" xr:uid="{C192772B-BD93-CF40-8C68-8BB8944D81CA}"/>
    <hyperlink ref="R5792" r:id="rId113" display="http://www.chron.com/news/houston-texas/article/Deputy-fatally-shoots-man-after-he-charges-6340675.php" xr:uid="{65EE2FDC-24A1-E041-B075-0456509EE40B}"/>
    <hyperlink ref="R5797" r:id="rId114" display="http://www.necn.com/news/new-england/Sister-Speaks-Out-About-Police-Involved-Shooting-308721631.html" xr:uid="{0AD49E98-D28E-974F-8418-6C988A26B468}"/>
    <hyperlink ref="R5798" r:id="rId115" display="http://www.greeleytribune.com/news/16932384-113/weld-district-attorney-releases-names-of-man-woman" xr:uid="{66014C26-ED8B-C94F-A5EA-6A493DDFB261}"/>
    <hyperlink ref="R5799" r:id="rId116" display="http://www.nydailynews.com/new-york/suspect-shot-killed-cops-stabbing-officer-police-article-1.2262745" xr:uid="{26F81D49-89FB-4C4B-82F7-5B0ECD8B0844}"/>
    <hyperlink ref="R5803" r:id="rId117" display="http://www.grandforksherald.com/news/region/3770087-family-alleged-police-shooting-victim-speaks-out" xr:uid="{214C96F9-BB53-CB47-B2A0-7E39CFBFAA95}"/>
    <hyperlink ref="R5800" r:id="rId118" display="http://www.montgomeryadvertiser.com/story/news/local/progress/2015/06/18/sbi-investigate-officer-involved-shooting/28954689/" xr:uid="{53614A14-6DDD-F741-9994-967269712E68}"/>
    <hyperlink ref="R5801" r:id="rId119" location=".Vem0QNNVhBc" display="http://www.kob.com/article/stories/s3831288.shtml - .Vem0QNNVhBc" xr:uid="{A9D0FA8E-DBB2-464C-8071-A56634D30D2E}"/>
    <hyperlink ref="R5804" r:id="rId120" display="http://newyork.cbslocal.com/2015/06/17/neptune-police-officer-shooting/" xr:uid="{CB6489BD-94C2-F747-A226-B87AF68898A7}"/>
    <hyperlink ref="R5802" r:id="rId121" display="http://abc30.com/news/visalia-police-shoot-and-kill-man-shortly-after-arriving-at-vacant-business-complex/789315/" xr:uid="{20317CB8-5D74-8945-9595-570BD0272E67}"/>
    <hyperlink ref="E5808" r:id="rId122" display="https://tribfox40.files.wordpress.com/2015/06/kenneth-garcia.jpg" xr:uid="{B1922D6D-4867-A34E-B7E6-1EE76ED3A79B}"/>
    <hyperlink ref="R5808" r:id="rId123" display="http://www.kcra.com/news/local-news/news-stockton/stockton-police-investigate-officerinvolved-shooting-1-suspect-dead/33578792" xr:uid="{CFB08A37-7AAF-9F4A-BA0D-A64BCC8FC280}"/>
    <hyperlink ref="E5807" r:id="rId124" display="http://media.cmgdigital.com/shared/img/photos/2015/06/15/08/8a/Zane_Terryn.jpg" xr:uid="{C6967EC9-D526-2D41-968C-0551D73AD7C3}"/>
    <hyperlink ref="R5807" r:id="rId125" display="http://www.wftv.com/news/news/local/trooper-teens-idd-brevard-county-shooting/nmdGr/" xr:uid="{7C1D8552-667F-9D48-A666-197B5430693A}"/>
    <hyperlink ref="E5811" r:id="rId126" display="https://5f0ad1906cfcc43aa1e6-196c176a9165c4fb91294bcccfeafde1.ssl.cf1.rackcdn.com/b383b173-9988-4244-8538-f5128397eb44_profile.jpg" xr:uid="{62403395-46AC-4D42-8C6F-EED7DDEF74CB}"/>
    <hyperlink ref="R5811" r:id="rId127" display="http://www.wrdw.com/home/headlines/Shooting-on-Coulter-Drive-in-North-Augusta-307293011.html" xr:uid="{8E3FEAFE-5112-7340-B8BD-C8FF0D06F0C4}"/>
    <hyperlink ref="E5809" r:id="rId128" display="http://www.dallasnews.com/incoming/20150613-james-lance-boulware-1-.jpg.ece/BINARY/James-Lance-Boulware+%281%29.jpg" xr:uid="{ABD73775-A0A6-A54A-B175-DA64F9E55398}"/>
    <hyperlink ref="R5809" r:id="rId129" display="http://www.dallasnews.com/news/local-news/20150613-report-of-shots-fired-near-dallas-police-headquarters-prompts-chase.ece" xr:uid="{1875C9E0-00B5-DD45-9F44-5224B1337550}"/>
    <hyperlink ref="E5810" r:id="rId130" display="http://assets.mediaspanonline.com/prod/11889528/7206529_h400.jpg" xr:uid="{198C98A4-06E5-4F42-9C7B-3636990A77B0}"/>
    <hyperlink ref="R5810" r:id="rId131" display="http://wane.com/2015/06/15/coroner-releases-identity-of-man-shot-by-officer/" xr:uid="{88597B0F-459D-A744-AA8E-5071DCD16379}"/>
    <hyperlink ref="E5813" r:id="rId132" display="http://bloximages.chicago2.vip.townnews.com/kokomotribune.com/content/tncms/assets/v3/editorial/7/fc/7fcd4704-6af4-59a9-8f7e-42671ea7d7cd/557df996651c8.image.jpg?resize=300%2C400" xr:uid="{D93C764D-0965-F044-9628-59E468FAD26D}"/>
    <hyperlink ref="R5813" r:id="rId133" display="http://www.kokomotribune.com/news/update-name-of-officer-involved-in-shooting-released/article_fac3c076-121b-11e5-91a2-63f77d795bb0.html" xr:uid="{7209B3E5-7FD9-E646-95D5-A20663B7D7F1}"/>
    <hyperlink ref="E5815" r:id="rId134" display="http://victimsofpolice.com/2015/images/Mark-Flores-Jr.jpg" xr:uid="{895AC580-D839-8448-9F59-B479B5EBD5DC}"/>
    <hyperlink ref="R5815" r:id="rId135" display="http://www.ksat.com/news/father-says-mental-issues-triggered-gun-fight-with-son" xr:uid="{5B84A110-380C-8548-BB11-FA1F7E2FC9ED}"/>
    <hyperlink ref="E5814" r:id="rId136" display="http://www.northjersey.com/polopoly_fs/1.1355145.1434164980!/fileImage/httpImage/image.jpg_gen/derivatives/landscape_300/hackensackshooting.jpg" xr:uid="{B5917A3C-0770-B143-A98B-4C28478077B9}"/>
    <hyperlink ref="R5814" r:id="rId137" display="http://www.northjersey.com/news/hackensack-man-killed-in-police-involved-shooting-had-knife-officials-say-1.1354435" xr:uid="{D671A1A0-BFE6-A24E-B617-466D9B20D039}"/>
    <hyperlink ref="R5817" r:id="rId138" display="http://www.wsmv.com/story/29298752/officer-involved-fatal-shooting-reported-in-columbia" xr:uid="{31C8A80F-F996-A943-A633-620CEDA83660}"/>
    <hyperlink ref="R5822" r:id="rId139" display="http://www.yourhoustonnews.com/courier/news/one-dead-after-officer-involved-shooting/article_1cfb859f-d481-5895-abe3-9f10b2b50423.html" xr:uid="{68CB9A68-F53A-874B-BEDE-3D6A91C1C7D8}"/>
    <hyperlink ref="A5824" r:id="rId140" display="http://www.killedbypolice.net/victims/150505.jpg" xr:uid="{F7E00E2F-0327-6A46-B559-8BB03A3CD9AB}"/>
    <hyperlink ref="R5824" r:id="rId141" display="http://www.desmoinesregister.com/story/news/crime-and-courts/2015/06/10/fatal-shooting-officer-involved-merle-hay-urbandale/28779873/" xr:uid="{D0F55705-1F3D-A946-B59B-C83FEF70205C}"/>
    <hyperlink ref="A5821" r:id="rId142" display="http://www.killedbypolice.net/victims/150501.jpg" xr:uid="{EF55A89E-FFD2-9D40-BE3A-BFF33B56653F}"/>
    <hyperlink ref="R5821" r:id="rId143" display="https://www.toledoblade.com/Police-Fire/2015/06/09/Findlay-officer-involved-in-shooting.html" xr:uid="{6CAB4427-1587-B646-BD9D-46DD251A7098}"/>
    <hyperlink ref="A5829" r:id="rId144" display="http://www.killedbypolice.net/victims/150496.jpg" xr:uid="{266D1A9E-A018-9746-8F47-17F2160371A9}"/>
    <hyperlink ref="R5829" r:id="rId145" display="http://www.wftv.com/news/news/local/police-person-interest-killed-melbourne-officer-in/nmX7b/" xr:uid="{2A112695-19EE-AA43-97C8-C67F61778F42}"/>
    <hyperlink ref="A5825" r:id="rId146" display="http://www.killedbypolice.net/victims/150498.jpg" xr:uid="{4B0E3F9E-E979-B241-9468-51A427C8B2C0}"/>
    <hyperlink ref="R5825" r:id="rId147" display="http://www.ocregister.com/articles/shooting-665164-personnel-dispatchers.html" xr:uid="{94757F03-69BC-844D-A5DA-C5083ECD8476}"/>
    <hyperlink ref="R5826" r:id="rId148" display="http://www.indystar.com/story/news/crime/2015/06/08/police-shooting-suspect-dead-beech-grove/28700455/" xr:uid="{63B05D38-FE94-9844-B41B-746C9A35B243}"/>
    <hyperlink ref="R5827" r:id="rId149" display="http://www.azfamily.com/story/29270558/deputy-involved-shooting-in-sun-city" xr:uid="{73011174-9F94-EB4B-9C33-DC1F4C900C1B}"/>
    <hyperlink ref="A5828" r:id="rId150" display="http://www.killedbypolice.net/victims/150499.jpg" xr:uid="{837E0E50-BC31-7F41-9C0B-757EB0C0BB7F}"/>
    <hyperlink ref="R5828" r:id="rId151" display="http://www.nydailynews.com/new-york/bronx/bronx-man-shocked-taser-cops-dies-sources-article-1.2250703" xr:uid="{F13255F1-4507-3649-93D5-E5CF6D52480D}"/>
    <hyperlink ref="R5835" r:id="rId152" display="http://www.wfla.com/story/29258795/suspect-dead-after-deputy-involved-shooting-in-sarasota" xr:uid="{1856290F-C572-C445-8DBC-9F128DA16DCA}"/>
    <hyperlink ref="R5830" r:id="rId153" display="http://www.komonews.com/news/local/Police-officer-in-Woodland-shoots-kills-58-year-old-man-306422811.html" xr:uid="{C9675673-E366-3742-9CE1-25E16D9D3F25}"/>
    <hyperlink ref="A5831" r:id="rId154" display="http://www.killedbypolice.net/victims/150489.jpg" xr:uid="{46FE3044-1504-6346-BEF8-D131DBE9A4D3}"/>
    <hyperlink ref="R5831" r:id="rId155" display="http://www.denverpost.com/news/ci_28264788/man-was-fatally-shot-following-high-speed-chase" xr:uid="{1DD036B1-AC97-C548-8A2B-BBD18D84793B}"/>
    <hyperlink ref="A5834" r:id="rId156" display="http://www.killedbypolice.net/victims/150491.jpg" xr:uid="{A2517094-3968-0248-B391-0F3E49CAA846}"/>
    <hyperlink ref="R5834" r:id="rId157" display="http://www.kionrightnow.com/news/local-news/officer-involvedshooting-in-watsonville-saturday-night-police-said/33444158" xr:uid="{E759CDC4-92FF-254B-8B0E-DB1C4F0A1600}"/>
    <hyperlink ref="R5838" r:id="rId158" display="http://www.mrt.com/news/crime/article_eccc8aa0-0ccd-11e5-92a5-e30a35ff1af1.html" xr:uid="{530B1B88-AA75-A94E-98C1-C94A260CD462}"/>
    <hyperlink ref="R5833" r:id="rId159" display="http://www.wboy.com/story/29256189/monongalia-county-deputies-shoot-suspect-after-vehicle-pursuit" xr:uid="{C9C9DCBC-3A06-EA42-84E4-E0C21BD423EA}"/>
    <hyperlink ref="R5837" r:id="rId160" display="http://www.keyt.com/news/officer-involved-shooting-in-santa-maria-following-domestic-abuse-call/33434948" xr:uid="{E03FCDFB-214B-A846-9C3E-1C8D6758B348}"/>
    <hyperlink ref="R5841" r:id="rId161" display="http://www.turnto23.com/news/local-news/delano-pd-shoot-kill-man-after-he-fires-at-police" xr:uid="{80BA47CF-529B-074A-9FD1-AF1EAE5BE111}"/>
    <hyperlink ref="A5843" r:id="rId162" display="http://www.killedbypolice.net/victims/150485.jpg" xr:uid="{D72717C0-C822-9943-A8A4-16475ED69BC1}"/>
    <hyperlink ref="R5843" r:id="rId163" display="http://www.koat.com/news/valencia-county-deputy-involved-in-shooting/33383626" xr:uid="{07CAC990-1ACE-1048-977C-B69249AF88B3}"/>
    <hyperlink ref="R5839" r:id="rId164" display="http://crimeblog.dallasnews.com/2015/06/two-men-dead-i-35e-shut-down-in-ellis-county-after-three-hour-chase.html/" xr:uid="{3BE05DAE-6C85-4A48-BC40-E651E77CF802}"/>
    <hyperlink ref="R5840" r:id="rId165" display="http://www.khou.com/story/news/crime/2015/06/03/chase-ends--shooting-southeast-houston/28402107/" xr:uid="{15B3033A-FCA9-B249-AF8F-DB694E030FC5}"/>
    <hyperlink ref="R5842" r:id="rId166" display="http://www.nj.com/sussex-county/index.ssf/2015/06/man_killed_in_sussex_county_police_shooting_authorities_say.html" xr:uid="{C3E04B13-ABAB-6D4C-A06A-1806224CFE5B}"/>
    <hyperlink ref="A5845" r:id="rId167" display="http://www.killedbypolice.net/victims/150479.jpg" xr:uid="{CD6FF036-4199-8445-9996-A987693197D4}"/>
    <hyperlink ref="R5845" r:id="rId168" display="http://crimeblog.dallasnews.com/2015/06/tarrant-county-sheriffs-deputy-fatally-shoots-azle-man-who-stabbed-three-relatives.html/" xr:uid="{CA6D214D-9317-3646-8CB9-2CAA8D648B77}"/>
    <hyperlink ref="A5846" r:id="rId169" display="http://www.killedbypolice.net/victims/150476.jpg" xr:uid="{620133F3-DB81-1B40-BF64-9E964E0C4BC3}"/>
    <hyperlink ref="R5846" r:id="rId170" display="http://www.democratandchronicle.com/story/news/2015/06/01/police-investigate-near-sears-mall-greece-ridge/28314217/" xr:uid="{243764F8-1F95-2E43-AC82-63F2CD62C5D3}"/>
    <hyperlink ref="A5848" r:id="rId171" display="http://www.killedbypolice.net/victims/150475.jpg" xr:uid="{0F3D49D7-9685-434A-B584-3B9503173781}"/>
    <hyperlink ref="R5848" r:id="rId172" display="http://www.kplctv.com/story/29203366/palestine-police-id-victim-in-officer-involved-shooting" xr:uid="{95896295-AC75-BA44-80C0-B583F064D810}"/>
    <hyperlink ref="R5851" r:id="rId173" display="http://www.scrippsmedia.com/newschannel5/news/Investigation-Ongoing-At-Scene-Of-Alleged-Shooting-305572891.html" xr:uid="{EF1DFB21-F791-2941-8B67-380773A01AAE}"/>
    <hyperlink ref="R5854" r:id="rId174" display="http://koin.com/2015/05/30/osp-troopers-shoot-kill-man-in-wilderville/" xr:uid="{46FDB034-2BF1-8542-96AE-43FC0FD137E8}"/>
    <hyperlink ref="A5855" r:id="rId175" display="http://www.killedbypolice.net/victims/150477.jpg" xr:uid="{1F95F80C-7BB2-8741-A7E4-7CAF5876B76B}"/>
    <hyperlink ref="R5855" r:id="rId176" display="http://www.thelevisalazer.com/news/local-news/11484-louisa-man-dies-after-being-tasered-by-police-during-arrest.html" xr:uid="{8C0710DB-B804-1145-84B8-840B989D9FA5}"/>
    <hyperlink ref="R5862" r:id="rId177" display="http://www.presstelegram.com/general-news/20150528/man-dies-after-long-beach-officer-involved-shooting" xr:uid="{20441984-E6C6-A146-A1CA-F733245EA4CB}"/>
    <hyperlink ref="R5861" r:id="rId178" display="http://www.macon.com/2015/05/28/3768612/putnam-deputy-shoots-and-kills.html" xr:uid="{551FE133-5B7E-614F-B517-40B06C07A59B}"/>
    <hyperlink ref="R5856" r:id="rId179" display="http://www.clickondetroit.com/news/man-attacks-officer-shot-by-police-trenton/33276844" xr:uid="{83E5E4A2-0B06-4B49-BA42-EB0EB3747321}"/>
    <hyperlink ref="R5859" r:id="rId180" display="http://www.wsoctv.com/news/news/local/sled-responding-possible-officer-involved-shooting/nmQSJ/" xr:uid="{35505222-4359-E040-8288-4A2F42371C5E}"/>
    <hyperlink ref="R5865" r:id="rId181" display="http://www.nbcsandiego.com/news/local/Reported-Shots-Fired-Alpine-305259931.html" xr:uid="{DBE04E83-2D8E-3346-AE8E-DA57B18CB0A2}"/>
    <hyperlink ref="R5864" r:id="rId182" display="http://www.kmbc.com/news/person-taken-to-hospital-after-kck-officer-uses-force-at-family-dollar/33249942" xr:uid="{7E50598C-0D11-9040-BCB8-D6E6AF4B7AC3}"/>
    <hyperlink ref="R5860" r:id="rId183" display="http://7online.com/news/man-holding-17-month-old-son-hostage-killed-in-middletown-police-shooting/744277/" xr:uid="{53D1D6AF-EE5E-A647-9A2B-E97136FF4E1F}"/>
    <hyperlink ref="R5863" r:id="rId184" display="http://kfor.com/2015/05/27/breaking-news-officer-involved-shooting-in-edmond/" xr:uid="{149AB7E8-1964-444C-AFB2-D3D178529D8A}"/>
    <hyperlink ref="R5868" r:id="rId185" display="http://www.nbcdfw.com/news/local/9-Year-Old-Child-Reported-Missing-in-Benbrook-304947651.html" xr:uid="{BFC055D5-0ADC-2441-8B2D-658C0F13004D}"/>
    <hyperlink ref="R5867" r:id="rId186" display="http://www.kirotv.com/news/news/breaking-news-deputy-shoots-kills-man-near-monroe/nmNnq/" xr:uid="{5EEA8721-BED8-CA4F-B3CB-B1C873C2E614}"/>
    <hyperlink ref="R5869" r:id="rId187" display="http://kxan.com/2015/05/25/woman-shot-dead-after-five-hour-standoff-with-apd-swat-officers/" xr:uid="{2AB9DABE-D6F7-9A46-B9A6-51AA7A032AC6}"/>
    <hyperlink ref="R5872" r:id="rId188" display="http://www.kpho.com/story/29143797/suspect-dead-following-police-shooting-in-eagar-ariz" xr:uid="{BE20E46A-D99E-1D4C-8113-24FADBC6A2A3}"/>
    <hyperlink ref="R5873" r:id="rId189" display="http://www.kshb.com/news/crime/james-horn-man-who-locked-woman-in-box-wanted-in-connection-to-double-murder" xr:uid="{05FE844D-87BC-1949-ABDE-E7AA4E791AA0}"/>
    <hyperlink ref="R5874" r:id="rId190" display="http://www.wpxi.com/news/news/local/troopers-shoot-person-inside-grocery-store/nmMF2/" xr:uid="{6066A300-CE63-E84A-A15F-316DBF9784FF}"/>
    <hyperlink ref="R5876" r:id="rId191" display="http://www.nj.com/bergen/index.ssf/2015/05/police-involved_shooting_under_investigation_in_ha.html" xr:uid="{F6086AB2-71D9-3943-97C9-7912D5FAE8DA}"/>
    <hyperlink ref="R5875" r:id="rId192" display="http://www.elpasotimes.com/latestnews/ci_28159979/officer-involved-shooting-northeast-el-paso" xr:uid="{E2BC401E-3C73-2849-8DDD-9C4931AC575F}"/>
    <hyperlink ref="R5895" r:id="rId193" display="http://jacksonville.com/news/crime/2015-05-21/story/suspect-shot-deputies-st-augustine-beach-has-died" xr:uid="{3A02BC98-42D1-4042-BA5A-43C27F328E1C}"/>
    <hyperlink ref="R5879" r:id="rId194" display="http://www.postandcourier.com/article/20150521/PC16/150529889/man-shot-last-night-after-cutting-deputy-dies" xr:uid="{640C3BD1-760B-3C41-B09F-3600A83F9C52}"/>
    <hyperlink ref="R5883" r:id="rId195" display="http://www.gillettenewsrecord.com/news/local/article_8ce9749e-ffea-11e4-b7e5-5f207815da4f.html" xr:uid="{06456A0B-FF1A-5949-B485-054CF78418A5}"/>
    <hyperlink ref="R5886" r:id="rId196" display="http://www.thv11.com/story/news/crime/2015/05/19/police-respond-to-cabot-shooting/27627629/" xr:uid="{B7A1D08F-E90C-3C49-A8C8-8EBFA303D148}"/>
    <hyperlink ref="R5884" r:id="rId197" display="http://www.newsnet5.com/news/local-news/oh-summit/summit-county-sheriffs-deputy-fatally-shoots-man-with-knife-in-green" xr:uid="{F29A904A-CC55-3148-B6A5-B642B70D0632}"/>
    <hyperlink ref="R5887" r:id="rId198" display="http://www.arlnow.com/2015/05/19/breaking-officer-involved-shooting-in-buckingham/" xr:uid="{8DF25D92-B1E2-F948-B520-7910485BB632}"/>
    <hyperlink ref="R5885" r:id="rId199" display="http://www.kjct8.com/news/headlines/Officer-involved-shooting-near-downtown-Grand-Junction-304404101.html" xr:uid="{E1D32AFE-2431-7249-B5E7-A069FD6D661E}"/>
    <hyperlink ref="R5890" r:id="rId200" display="http://www.utsandiego.com/news/2015/may/17/sdpd-ois-officer-shot-kearny-mesa-hospital/" xr:uid="{07B22034-B925-C24E-9B1E-6CC36398B5D4}"/>
    <hyperlink ref="R5888" r:id="rId201" display="http://www.baynews9.com/content/news/baynews9/news/article.html/content/news/articles/bn9/2015/5/17/st_pete_officer_shot.html" xr:uid="{95E113D7-CF37-4F4E-A904-CFF629FB66E2}"/>
    <hyperlink ref="R5889" r:id="rId202" location=".VVkL0zY4nTY" display="http://www.kob.com/article/stories/s3798987.shtml - .VVkL0zY4nTY" xr:uid="{9100F0BB-AC8A-8C43-B6B4-A3A6EC59FD55}"/>
    <hyperlink ref="R5893" r:id="rId203" display="http://www.kcra.com/news/local-news/news-sacramento/sacramento-police-investigating-officerinvolved-shooting/33053756" xr:uid="{F2A9D085-C7F7-C849-AFD6-1F2A9CD8D083}"/>
    <hyperlink ref="R5892" r:id="rId204" display="http://www.wrex.com/story/29079166/2015/05/15/officer-involved-shooting-in-rockford" xr:uid="{478BCD57-4DB8-1A4E-840C-BDA1904C3CC5}"/>
    <hyperlink ref="R5894" r:id="rId205" display="http://www.mlive.com/news/kalamazoo/index.ssf/2015/05/police_kill_1_man_injure_anoth.html" xr:uid="{43E65C1A-C1D4-544B-8B06-250F391D3C0A}"/>
    <hyperlink ref="R5896" r:id="rId206" display="http://www.staradvertiser.com/news/breaking/20150512_Man_fatally_shot_at_Chinatown_Gateway_Plaza.html?id=303517261" xr:uid="{F8159D89-2FB7-124B-96E5-8E90ADA14658}"/>
    <hyperlink ref="R5899" r:id="rId207" display="http://www.ocregister.com/articles/santa-661469-involved-margarita.html" xr:uid="{77475032-8284-4941-BC11-4CBC0A242F31}"/>
    <hyperlink ref="R5905" r:id="rId208" display="http://www.kpho.com/story/29033947/man-dead-after-officer-involved-shooting-in-kearny" xr:uid="{39A3109F-72CD-A343-A803-D5B3D90E729D}"/>
    <hyperlink ref="R5900" r:id="rId209" display="http://www.news4jax.com/news/st-johns-county-investiges-deputy-involved-shooting/32947972" xr:uid="{2B658B0F-7B71-D44F-881E-4850E8922A0A}"/>
    <hyperlink ref="R5901" r:id="rId210" display="http://www.wral.com/man-dies-while-in-police-custody-in-enfield/14637653/" xr:uid="{70595541-F2EF-E948-A6F7-68BD2C53BFEC}"/>
    <hyperlink ref="R5903" r:id="rId211" display="http://www.kirotv.com/news/news/tacoma-police-shoot-and-kill-armed-man-outside-his/nmDNM/" xr:uid="{A58B20AC-889E-A040-963C-2DF5B79F1C92}"/>
    <hyperlink ref="R5907" r:id="rId212" display="http://www.localsyr.com/story/d/story/authorities-investigating-fatal-officer-involved-s/67882/io8DUgiTsEG_yMWZyCVbHw" xr:uid="{24EC67BD-EEB3-F449-8134-EEFE27EEC3B8}"/>
    <hyperlink ref="R5910" r:id="rId213" display="http://www.wsbtv.com/news/news/local/gwinnett-county-police-investigate-officer-involve/nmBY5/" xr:uid="{1F104A65-FB2C-F74B-BD50-CA14123581C8}"/>
    <hyperlink ref="R5912" r:id="rId214" display="http://www.wsoctv.com/news/news/local/police-investigate-officer-involved-shooting-wake-/nmBQL/" xr:uid="{72564B52-912E-A046-BE83-357352DDB56F}"/>
    <hyperlink ref="R5909" r:id="rId215" display="http://www.recordonline.com/article/20150507/NEWS/150509481" xr:uid="{F7646A72-FCB8-334A-9EB4-DA782AA2FC98}"/>
    <hyperlink ref="R5913" r:id="rId216" display="http://www.sgvtribune.com/general-news/20150505/2-dead-1-injured-in-south-el-monte-stabbing-deputy-involved-shooting" xr:uid="{A48C299F-D458-A748-ACBE-201DD84773C9}"/>
    <hyperlink ref="R5914" r:id="rId217" display="http://www.wsls.com/story/28977735/vsp-investigating-officer-involved-shooting-in-pulaski" xr:uid="{BA1A3267-91B5-3A4D-8826-3942BE4239C3}"/>
    <hyperlink ref="R5921" r:id="rId218" display="http://www.wkyt.com/wymt/home/headlines/Police-investigating-officer-involved-shooting-in-Perry-County-302391481.html" xr:uid="{4BCF936E-41F0-4E43-B89C-215E53950542}"/>
    <hyperlink ref="R5916" r:id="rId219" display="http://www.keprtv.com/SWAT-on-scene-of-standoff-in-Kennewick-302418671.html" xr:uid="{6F579E9C-96E2-194D-91EF-BBEF6782C524}"/>
    <hyperlink ref="R5918" r:id="rId220" display="http://facebook.com/KilledByPolice/posts/1034785363216267" xr:uid="{089A23EC-BC2F-3F49-BFB1-1521BC50F9EC}"/>
    <hyperlink ref="R5920" r:id="rId221" display="http://krqe.com/2015/05/03/suspect-from-deputy-involved-shooting-dies/" xr:uid="{6A7A2497-C847-CB4F-89D0-1528D68C78A7}"/>
    <hyperlink ref="R5919" r:id="rId222" display="http://www.deseretnews.com/article/865627866/Roosevelt-police-shoot-kill-man-wielding-handgun-near-hospital.html?pg=all" xr:uid="{A909AB15-7B9B-D74D-8557-22C979C11E31}"/>
    <hyperlink ref="R5923" r:id="rId223" display="http://www.wboc.com/story/28959278/police-investigating-officer-involved-shooting" xr:uid="{EFE7C610-7B57-BA42-A2BB-AC767B1761A7}"/>
    <hyperlink ref="E5931" r:id="rId224" display="http://www.wsmv.com/story/28940658/police-investigating-shooting-in-south-nashville" xr:uid="{24107E81-506C-3140-8093-AA0594F49C61}"/>
    <hyperlink ref="R5931" r:id="rId225" display="http://www.wsmv.com/story/28940658/police-investigating-shooting-in-south-nashville" xr:uid="{AED8C55F-5C30-3345-B5F3-DAE3D8BA03F4}"/>
    <hyperlink ref="R5924" r:id="rId226" display="http://www.cbs8.com/story/28940667/homicide-detectives-on-scene-after-officer-involved-shooting-in-midway" xr:uid="{B1FA4A75-C66A-0D46-BE79-2CF3A1814031}"/>
    <hyperlink ref="R5929" r:id="rId227" display="http://www.azcentral.com/story/news/local/mesa/2015/04/29/mesa-police-officer-involved-fatal-shooting-abrk/26610825/" xr:uid="{27E695E8-5DC2-9042-94E3-A8ABF007EE2B}"/>
    <hyperlink ref="R5925" r:id="rId228" display="http://www.elpasotimes.com/news/ci_28023272/el-paso-police-officer-shot-and-killed-burglary" xr:uid="{3B7484BA-E167-DF4A-ABDA-7355B92ECB5E}"/>
    <hyperlink ref="R5927" r:id="rId229" display="http://kfor.com/2015/04/29/oklahoma-police-officer-involved-in-fatal-shooting/" xr:uid="{C837E641-2173-984E-9474-14B527FD802F}"/>
    <hyperlink ref="R5928" r:id="rId230" display="http://www.sacbee.com/news/local/crime/article19860156.html" xr:uid="{E8A82BFE-8FDB-BA45-BBBD-8593D630999B}"/>
    <hyperlink ref="E5933" r:id="rId231" display="http://www.kfvs12.com/story/28915534/1-dead-after-standoff-in-marion" xr:uid="{BABCE8EC-5EE9-C946-8954-74E701391F8D}"/>
    <hyperlink ref="R5933" r:id="rId232" display="http://www.kfvs12.com/story/28915534/1-dead-after-standoff-in-marion" xr:uid="{47EEC17E-31F8-B441-90C0-FECF8765707F}"/>
    <hyperlink ref="E5934" r:id="rId233" display="http://www.mansfieldnewsjournal.com/story/news/local/2015/04/27/mansfield-police-scene-standoff/26457727/" xr:uid="{8F6C01B2-0B9C-CA42-8294-059898244DB6}"/>
    <hyperlink ref="R5934" r:id="rId234" display="http://www.mansfieldnewsjournal.com/story/news/local/2015/04/27/mansfield-police-scene-standoff/26457727/" xr:uid="{87AD59C8-4C9E-0441-A8BF-81A5913F9E1F}"/>
    <hyperlink ref="R5936" r:id="rId235" display="http://abc7.com/news/burglary-suspect-killed-in-officer-involved-shooting-in-fountain-valley/682399/" xr:uid="{213DBEA9-8F8D-514B-AD56-AD6F30DBA144}"/>
    <hyperlink ref="E5938" r:id="rId236" display="http://www.guns.com/2015/04/30/game-warden-shoots-kills-man-who-tried-to-drown-him-after-checking-fishing-license/" xr:uid="{EA99C859-E8CD-8047-BF8E-5F5E5E6A56A2}"/>
    <hyperlink ref="E5939" r:id="rId237" display="https://www.victoriaadvocate.com/news/2015/apr/27/parents-of-veteran-fatally-shot-by-police-seek-ans/" xr:uid="{8FB5D682-8789-F048-8BF6-4C55CB27ECAD}"/>
    <hyperlink ref="R5939" r:id="rId238" display="https://www.victoriaadvocate.com/news/2015/apr/27/parents-of-veteran-fatally-shot-by-police-seek-ans/" xr:uid="{FE14B531-681F-C94F-A5AC-689FD92EFD28}"/>
    <hyperlink ref="R5940" r:id="rId239" display="http://www.wftv.com/news/news/local/1-fatally-shot-lake-county-deputy-involved-shootin/nk3ng/" xr:uid="{BBFA8E82-F172-4341-9B9B-E2795DC70527}"/>
    <hyperlink ref="R5944" r:id="rId240" display="http://www.miamiok.com/news/article_7116fd15-d23e-59c9-aa7e-043ec0f3871f.html" xr:uid="{5BA646DC-3F41-994B-8C8F-CA1CCE601FB9}"/>
    <hyperlink ref="E5943" r:id="rId241" display="http://www.statesmanjournal.com/story/news/2015/04/25/man-shot-killed-salem-police-identified/26377897/" xr:uid="{B5538B8E-9DC3-C044-8299-0FADE4D5D31F}"/>
    <hyperlink ref="R5943" r:id="rId242" display="http://www.oregonlive.com/pacific-northwest-news/index.ssf/2015/04/salem_police_wound_armed_man_e.html" xr:uid="{B091277B-1637-774B-90FB-0579B80098BD}"/>
    <hyperlink ref="R5948" r:id="rId243" display="http://www.presstelegram.com/general-news/20150424/police-no-weapon-found-at-scene-of-officer-involved-shooting-in-long-beach-thursday" xr:uid="{103A1D9B-605E-2244-B551-59CB3731A6F9}"/>
    <hyperlink ref="R5946" r:id="rId244" display="http://www.latimes.com/local/lanow/la-me-ln-lapd-shoots-sylmar-gunman-20150423-story.html" xr:uid="{14346B2C-7A18-BF42-816F-533C6BB276BD}"/>
    <hyperlink ref="R5945" r:id="rId245" display="http://sanfrancisco.cbslocal.com/2015/04/24/woman-shot-deputies-sonoma-county-chase-dies/" xr:uid="{2F60469A-E7FF-9342-A3A6-F2D810312978}"/>
    <hyperlink ref="E5949" r:id="rId246" display="http://www.nytimes.com/2015/04/24/nyregion/man-killed-by-police-in-queens-had-a-history-of-instability.html?_r=0" xr:uid="{8692E9EE-0CAC-DB40-BD0F-F0FD86D58203}"/>
    <hyperlink ref="R5949" r:id="rId247" display="http://www.nytimes.com/2015/04/24/nyregion/man-killed-by-police-in-queens-had-a-history-of-instability.html?_r=0" xr:uid="{B069E72E-52B2-AC4B-9241-44DE34BE5BBA}"/>
    <hyperlink ref="E5947" r:id="rId248" display="http://www.newson6.com/story/28881786/choctaw-county-law-enforcement-officers-shot-serving-warrant" xr:uid="{A919D671-753F-5942-8FEA-ABB8C9B73104}"/>
    <hyperlink ref="R5947" r:id="rId249" display="http://www.newson6.com/story/28881786/choctaw-county-law-enforcement-officers-shot-serving-warrant" xr:uid="{C59A1CE8-6B32-D44D-A33B-E58A332D1217}"/>
    <hyperlink ref="R5954" r:id="rId250" display="http://www.latimes.com/local/lanow/la-me-ln-lapd-lincoln-heights-shooting-20150422-story.html" xr:uid="{84A3F510-20A3-0840-86E0-80BB56BDE51E}"/>
    <hyperlink ref="R5957" r:id="rId251" display="http://www.wtok.com/news/headlines/Lauderdale-County-Man-Dies-after-Arrest-300851931.html" xr:uid="{24DE7C16-D00F-E146-946B-195B052EBAE1}"/>
    <hyperlink ref="R5962" r:id="rId252" display="http://www.suntelegraph.com/story/2015/04/21/community/leasa-hlavinka-husband-was-a-doting-father/6849.html" xr:uid="{910E91EE-7AA5-0046-A08E-9B036BBB564E}"/>
    <hyperlink ref="R5961" r:id="rId253" display="http://www.kentucky.com/2015/04/19/3809168/wilmore-man-killed-by-police-had.html" xr:uid="{14889F19-9EA0-CC4F-AB57-19DEE290D5B2}"/>
    <hyperlink ref="R5964" r:id="rId254" display="http://www.azfamily.com/story/28852387/phoenix-pds-mental-health-squad-looks-to-reduce-violent-encounters" xr:uid="{0649BAA2-FEAE-184E-A2B5-ED2FD410EE49}"/>
    <hyperlink ref="R5968" r:id="rId255" display="http://www.pe.com/articles/car-765208-officers-sheriff.html" xr:uid="{227FB3BF-B3B4-5742-84F6-1B33C451EC56}"/>
    <hyperlink ref="R5970" r:id="rId256" display="http://www.bakersfieldnow.com/news/local/Questions-raised-after-officer-involved-shooting-in-Shafter-300410121.html" xr:uid="{D6A96A32-21DC-4A41-B59A-EEC9802091C0}"/>
    <hyperlink ref="R5971" r:id="rId257" display="http://www.detroitnews.com/story/news/local/wayne-county/2015/04/17/assault-suspect-died-hit-taser-identified/25947299/" xr:uid="{A77D8BF5-26CA-9449-A60E-7651A80A080B}"/>
    <hyperlink ref="R5976" r:id="rId258" display="http://www.abc17news.com/news/suspect-shot-and-killed-by-police/32394506" xr:uid="{D39E050D-B932-D447-B7D9-E99D825F8088}"/>
    <hyperlink ref="R5977" r:id="rId259" display="http://www.dailybulletin.com/government-and-politics/20150416/man-fatally-shot-by-deputies-near-montclair-had-bb-gun" xr:uid="{86B43D92-2148-AB44-9BBE-5E17F284C964}"/>
    <hyperlink ref="R5978" r:id="rId260" display="http://wreg.com/2015/04/15/man-wielding-machete-is-shot-and-killed-by-jonesboro-patrolman/" xr:uid="{7CF49DDE-52C3-6F4E-A378-A3BF8366EF9B}"/>
    <hyperlink ref="R5974" r:id="rId261" display="http://denver.cbslocal.com/2015/04/16/marriage-down-the-tubes-i-hope-they-kill-me-says-killed-standoff-suspect-on-facebook/" xr:uid="{546CF862-8809-BC4D-A02F-79DB6A5AEB93}"/>
    <hyperlink ref="R6017" r:id="rId262" display="http://www.nj.com/mercer/index.ssf/2015/04/man_shot_by_hamilton_police_in_stabbing_incident_d.html" xr:uid="{82E36D91-F5D5-F942-858A-17B43581A0AA}"/>
    <hyperlink ref="E5980" r:id="rId263" display="http://fox2now.com/2015/04/14/man-identified-in-alton-officer-involved-shooting/" xr:uid="{2BB3C12E-1B11-C846-AB2D-7F1E6C555E53}"/>
    <hyperlink ref="R5980" r:id="rId264" display="http://fox2now.com/2015/04/14/man-identified-in-alton-officer-involved-shooting/" xr:uid="{ED93A82A-620B-8E4C-A806-EE70677E5567}"/>
    <hyperlink ref="R5982" r:id="rId265" display="http://abc11.com/news/sampson-county-sheriffs-deputy-shoots-and-kills-robbery-suspect/654777/" xr:uid="{E2A7793A-B5C1-E848-82F9-4B02B91E5B83}"/>
    <hyperlink ref="R5984" r:id="rId266" display="http://www.koco.com/news/police-investigating-reported-shooting-in-newalla/32332484" xr:uid="{9705B3C5-0709-E44E-93A4-EBD22214FF3C}"/>
    <hyperlink ref="R5985" r:id="rId267" display="http://www.dailymail.co.uk/news/article-3051433/Bodycam-footage-shows-Sand-Springs-Officer-Brian-Barnett-killing-Donald-Allen.html" xr:uid="{34272651-294D-3B40-863F-71959C0B8E72}"/>
    <hyperlink ref="R5986" r:id="rId268" display="http://www.appeal-democrat.com/corning_observer/deputy-shoots-kills-corning-man-stabbing-father/article_800aa990-e23b-11e4-9469-435eb6fa3396.html" xr:uid="{1A4D64D8-B467-A341-BEE0-B9B4F9A6C5A7}"/>
    <hyperlink ref="R5991" r:id="rId269" display="http://www.pennlive.com/midstate/index.ssf/2015/04/adams_county_prison_gunman_die.html" xr:uid="{F848CA8A-F5E5-E54F-BC25-0B579636EEFC}"/>
    <hyperlink ref="R5988" r:id="rId270" display="http://www.northescambia.com/2015/04/santa-rosa-deputy-attacked-by-man-with-sword-suspect-shot-and-killed" xr:uid="{26AFFF91-7DEE-154D-930B-0CC3817C00DA}"/>
    <hyperlink ref="R5992" r:id="rId271" display="http://newsok.com/oklahoma-agents-investigate-fatal-deputy-involved-shooting-in-creek-county/article/5408706" xr:uid="{93FDF184-15C8-9442-95DA-DF23939EB823}"/>
    <hyperlink ref="R5989" r:id="rId272" display="http://www.wyff4.com/news/family-of-man-killed-by-deputies-hires-attorney/32601896" xr:uid="{FF3C2636-E857-6643-9A33-FD3E01D6846C}"/>
    <hyperlink ref="R5994" r:id="rId273" display="http://www.latimes.com/local/lanow/la-me-ln-boyle-heights-ois-man-identified-20150410-story.html" xr:uid="{5683D5DD-CD13-D44A-90D0-8A6D74686684}"/>
    <hyperlink ref="R5996" r:id="rId274" display="http://www.kerngoldenempire.com/news/top-stories/new-information-on-kcso-in-custody-death" xr:uid="{64C7F47A-BD97-0641-A0FC-F8EBA9DAE570}"/>
    <hyperlink ref="R5993" r:id="rId275" display="http://sanfrancisco.cbslocal.com/2015/04/14/armed-robbery-suspect-killed-by-sunnyvale-police-was-army-veteran/" xr:uid="{555DD803-7C75-E64E-8F62-F94D5F584401}"/>
    <hyperlink ref="E5995" r:id="rId276" display="http://www.ksat.com/content/pns/ksat/news/2015/04/10/man-shot--killed-by-police-id-d.html" xr:uid="{D8011C52-B1DA-DE46-BFB7-45458A36877A}"/>
    <hyperlink ref="R5995" r:id="rId277" display="http://www.ksat.com/content/pns/ksat/news/2015/04/10/man-shot--killed-by-police-id-d.html" xr:uid="{E7DE1192-8D60-0349-864A-F4761428422D}"/>
    <hyperlink ref="R6001" r:id="rId278" display="http://www.ktvb.com/story/news/crime/2015/04/07/deputy-shoots-kills-man-rifle/25414923/" xr:uid="{F5E82583-D836-EF49-8D86-05FDA64F4E94}"/>
    <hyperlink ref="R5998" r:id="rId279" display="http://kfor.com/2015/04/08/officer-involved-shooting-in-shawnee-leaves-one-dead/" xr:uid="{F7603FE2-4A02-5849-86D3-789315685B2B}"/>
    <hyperlink ref="R6005" r:id="rId280" display="http://www.turnto23.com/news/local-news/suspect-dies-after-officer-involved-shooting-in-tehachapi-040615" xr:uid="{3C0074FE-DE99-4641-B30E-F31D78780642}"/>
    <hyperlink ref="R6002" r:id="rId281" display="http://www.seattletimes.com/seattle-news/coulee-dam-man-dies-following-taser-incident/" xr:uid="{2D5FB0FB-5E5C-9648-9A82-B71A2BF8C4C4}"/>
    <hyperlink ref="R6003" r:id="rId282" display="http://www.ocala.com/article/20150429/ARTICLES/150429614" xr:uid="{DC7FFD28-4949-3145-9103-08342A21FB68}"/>
    <hyperlink ref="R5999" r:id="rId283" display="http://www.indystar.com/story/news/crime/2015/04/06/armed-man-shot-and-killed-by-police-on-southwestside/25348529/" xr:uid="{BD7FBC70-3E44-104C-8C06-995C9BC9A1CE}"/>
    <hyperlink ref="E6004" r:id="rId284" display="http://mugshot-record-search.com/mugshot/AZ/Maricopa-County-Sheriff-Office/2015-Mar-16/8155067/Kenneth-Cockerel" xr:uid="{42DEF7C7-4813-AB43-9710-263597394680}"/>
    <hyperlink ref="R6004" r:id="rId285" display="http://www.abc15.com/news/region-phoenix-metro/north-phoenix/police-identify-ken-cockerel-as-man-who-stabbed-himself-then-threatened-officers-with-knives" xr:uid="{F0D3E69E-A50A-BE4A-8912-E425FB63059F}"/>
    <hyperlink ref="R6008" r:id="rId286" display="http://www.koat.com/news/state-police-officers-fatally-shoot-east-mountains-man/32197688" xr:uid="{E94156C2-DCEA-814F-A4F9-120BD8F53E73}"/>
    <hyperlink ref="R6009" r:id="rId287" display="http://www.newson6.com/story/28722322/sheriff-man-who-died-after-being-tasered-broke-warner-officers-eye-bone-first" xr:uid="{D7D0CCF0-729C-C847-8698-0DDCA1B5D969}"/>
    <hyperlink ref="R6011" r:id="rId288" display="http://www.winchesterstar.com/article/040615br" xr:uid="{9370A5E4-B81D-394E-BF32-D6D6E6C7BA9F}"/>
    <hyperlink ref="R6014" r:id="rId289" display="http://www.kfvs12.com/story/28708976/man-identified-following-officer-involved-shooting-in-metropolis" xr:uid="{8130CA83-447B-C446-B97C-716EA011540E}"/>
    <hyperlink ref="R6012" r:id="rId290" display="http://www.thetowntalk.com/story/news/local/2015/04/04/pineville-man-killed-deputy-idd-la-guardsman/25296693/" xr:uid="{4FAEA95D-A7C0-7F4B-81A1-DB34CF5D914F}"/>
    <hyperlink ref="R6020" r:id="rId291" display="http://www.click2houston.com/news/pd-man-with-pellet-gun-shot-dead-by-baytown-police-officer/32108156" xr:uid="{C332442B-174C-DF41-A375-28904A2CB80C}"/>
    <hyperlink ref="R6029" r:id="rId292" display="http://www.10tv.com/content/stories/2015/03/29/pike-county-ohio--officer-involved-shooting-leaves-one-dead.html" xr:uid="{90B8BB04-94CB-E542-B8F3-BE95C377963F}"/>
    <hyperlink ref="R6109" r:id="rId293" display="http://www.ksstradio.com/2015/03/09/texas-rangers-investigate-death-of-inmate/" xr:uid="{2C1166A8-2F77-EE4D-B060-EAA10D7A0143}"/>
    <hyperlink ref="R6137" r:id="rId294" display="http://www.tristatehomepage.com/story/d/story/isp-investigating-officer-involved-shooting-in-ter/40703/pV4yrq5qR0S3uTbJYNfJsQ" xr:uid="{CB1E3785-751E-D648-893B-F5D31B3630F7}"/>
    <hyperlink ref="R6150" r:id="rId295" display="http://www.theindychannel.com/news/local-news/suspect-fatally-shot-by-impd-officer-on-east-side" xr:uid="{38334686-974B-C748-9A25-BCE72915DAAE}"/>
    <hyperlink ref="R6173" r:id="rId296" location="section/-1/article/p2p-82809119/" display="http://touch.mcall.com/ - section/-1/article/p2p-82809119/" xr:uid="{182EAAFA-175A-714F-8125-FC2BF5FB0026}"/>
    <hyperlink ref="R6176" r:id="rId297" display="http://www.starfl.com/news/local-news/officer-involved-shooting-under-investigation-1.440104" xr:uid="{E5784D7D-BF2A-A240-A15F-95E6BE5E3576}"/>
    <hyperlink ref="R6185" r:id="rId298" display="http://www.cbsnews.com/news/texas-officer-responding-to-home-fatally-shoots-off-duty-deputy/" xr:uid="{74B143F3-33D5-2B4C-B570-6A4D81E29FA1}"/>
    <hyperlink ref="R6210" r:id="rId299" display="http://woodtv.com/2015/02/07/suspect-in-officer-shooting-to-be-taken-off-life-support/" xr:uid="{B50BD052-3A0A-7C49-8A80-59F40E79DEFA}"/>
    <hyperlink ref="A6197" r:id="rId300" display="http://www.killedbypolice.net/victims/150102.jpg" xr:uid="{63019ABB-E21C-EA4F-A3EF-7C7997807D3A}"/>
    <hyperlink ref="R6196" r:id="rId301" display="http://losangeles.cbslocal.com/2015/02/04/police-fatally-shoot-bank-robbery-suspect-in-chino-following-high-speed-chase/" xr:uid="{A989A29E-8293-0242-811B-BAD46A5FC2E4}"/>
    <hyperlink ref="R6211" r:id="rId302" display="http://newsok.com/new-details-released-in-stillwater-homicide-officer-shooting/article/5389230" xr:uid="{CBB0E88A-A542-1648-9A77-E50783D0BF81}"/>
    <hyperlink ref="R6229" r:id="rId303" display="http://www.statesman.com/news/news/local/officer-involved-shooting-being-investigated/njtpW/" xr:uid="{21DF8DDC-F656-4843-87EC-44273CCFA7FF}"/>
    <hyperlink ref="R6252" r:id="rId304" display="http://theadvocate.com/news/11346884-123/evangeline-parish-man-shot-killed" xr:uid="{0EDB74FD-E61F-0044-9080-0D6876F094F4}"/>
    <hyperlink ref="R6280" r:id="rId305" display="http://www.washingtonpost.com/news/the-watch/wp/2015/01/09/iowa-cop-reportedly-tries-to-shoot-dog-kills-woman-instead/" xr:uid="{49F5DB13-0073-5E46-8B0A-AC19DF1F647A}"/>
    <hyperlink ref="E6289" r:id="rId306" display="http://www.miamiherald.com/news/local/community/florida-keys/tfsh2c/picture5621952/ALTERNATES/FREE_960/Roberto.jpg" xr:uid="{6DD1A365-299B-7547-AD3A-0B1B58046D93}"/>
    <hyperlink ref="R6289" r:id="rId307" display="http://www.miamiherald.com/news/local/community/florida-keys/article5621958.html" xr:uid="{D0AF01DE-AD7A-0846-8223-08049808BD89}"/>
    <hyperlink ref="E6293" r:id="rId308" display="http://i.guim.co.uk/static/w-620/h--/q-95/sys-images/Guardian/Pix/pictures/2015/2/12/1423748301468/7245d83a-eba5-4117-8f2b-584fc9f566e8-bestSizeAvailable.jpeg" xr:uid="{30BBA6EC-794D-234D-B317-F901B556A626}"/>
    <hyperlink ref="R6293" r:id="rId309" display="http://www.alternet.org/news-amp-politics/kevin-davis-called-cops-help-out-friend-trouble-and-was-shot-death-police-his" xr:uid="{AB9931B6-35FC-2747-900D-BA507D34C36E}"/>
    <hyperlink ref="E6290" r:id="rId310" display="http://www.miamiherald.com/news/local/crime/2xyin4/picture5303859/ALTERNATES/FREE_960/Eric Tyrone Forbes.jpg" xr:uid="{A626C99E-6318-5D42-9E42-B6E3764CBB1C}"/>
    <hyperlink ref="R6290" r:id="rId311" display="http://www.local10.com/news/1-dead-in-new-years-eve-policeinvolved-shooting-in-miami/30477214" xr:uid="{5FC02B2A-EEB7-FA4F-8DCD-84ED0B882486}"/>
    <hyperlink ref="R6292" r:id="rId312" display="http://www.presstelegram.com/general-news/20150101/armed-woman-killed-in-compton-deputy-involved-shooting" xr:uid="{1094B445-63C2-C641-83A9-CB7722B66D39}"/>
    <hyperlink ref="R6299" r:id="rId313" display="http://6abc.com/news/sources-suspect-shot-killed-by-police-in-drexel-hill/455767/" xr:uid="{C1E46F3E-E37B-1948-A5FF-A420BA924594}"/>
    <hyperlink ref="R6296" r:id="rId314" display="http://www.firstcoastnews.com/story/news/local/2014/12/29/st-johns-county-armed-suspect-killed/21031459/" xr:uid="{3E6588B3-8FEB-EE43-AB84-F398F19BF00D}"/>
    <hyperlink ref="R6300" r:id="rId315" display="http://www.chicoer.com/general-news/20141229/man-shot-killed-by-sheriffs-deputy-in-paradise" xr:uid="{2EB362E5-6367-7246-A059-009201D7D135}"/>
    <hyperlink ref="E6304" r:id="rId316" display="http://edge.liveleak.com/80281E/ll_a_s/2014/Dec/29/LiveLeak-dot-com-ebe_1419888575-davidandrescott_1419888592.jpg.resized.jpg?d5e8cc8eccfb6039332f41f6249e92b06c91b4db65f5e99818bdd5924c40ded7397e&amp;ec_rate=230" xr:uid="{A7994141-5BD6-124A-ABD5-FB6734E7B357}"/>
    <hyperlink ref="R6304" r:id="rId317" display="http://www.actionnewsjax.com/news/news/local/swat-called-out-fort-caroline-area/njbtC/" xr:uid="{8E92E485-89E0-5F49-9575-EEE17E3708F5}"/>
    <hyperlink ref="R6305" r:id="rId318" display="http://www.al.com/news/birmingham/index.ssf/2014/12/51-year-old_man_shot_to_death.html" xr:uid="{196D7F75-A2A0-8946-960C-101C0EB09563}"/>
    <hyperlink ref="E6307" r:id="rId319" display="http://www.wesh.com/image/view/-/30418970/medRes/2/-/maxh/220/maxw/220/-/o2mpgg/-/Quinten-Jamal-Smith-jpg.jpg" xr:uid="{708A26B5-C5D6-234F-9351-8F781007F280}"/>
    <hyperlink ref="R6307" r:id="rId320" display="http://www.wesh.com/news/sheriff-brevard-deputy-fatally-shoots-armed-wanted-man/30415088" xr:uid="{2A947D69-B3E8-8145-BB1C-6485EC2D40AC}"/>
    <hyperlink ref="E6306" r:id="rId321" display="http://ww3.hdnux.com/photos/33/73/31/7321166/3/622x350.jpg" xr:uid="{611B89E0-112D-8C4F-BE21-3413ECD14E5F}"/>
    <hyperlink ref="R6306" r:id="rId322" display="http://www.kvue.com/story/news/state/2014/12/26/police-shoot-kill-man-firing-gun-in-texas-city-parking-lot/20907475/" xr:uid="{AFC34D3C-926A-A24D-B999-88999AC0DBD0}"/>
    <hyperlink ref="R6308" r:id="rId323" display="http://www.19actionnews.com/story/27709268/bedford-resident-shot-and-killed-during-confrontation-with-police" xr:uid="{5748E14C-B4C9-3B44-A979-60B5BD73A322}"/>
    <hyperlink ref="R6314" r:id="rId324" display="http://www.oregonlive.com/portland/index.ssf/2014/12/man_dies_after_officer-involve.html" xr:uid="{418D141D-100E-E944-9E85-605656CC23BF}"/>
    <hyperlink ref="R6313" r:id="rId325" display="http://pickens.fetchyournews.com/archives/5043-UPDATED-Authorities-Confirm-Suspect-Has-Died,-Domestic-Call-Ends-in-Gun-Fire.html" xr:uid="{5508E0AC-BDDF-9B46-9929-3B83F9D2AD11}"/>
    <hyperlink ref="R6316" r:id="rId326" display="http://www.huffingtonpost.com/2014/12/24/antonio-martin-police-shooting_n_6376210.html" xr:uid="{D4C65BB0-43C9-A741-88B9-FB85BA48C682}"/>
    <hyperlink ref="R6323" r:id="rId327" display="http://www.doverpost.com/article/20141221/NEWS/141229971/13421/NEWS" xr:uid="{03BB3770-636C-544E-917A-5B682F8FDB8A}"/>
    <hyperlink ref="R6322" r:id="rId328" display="http://www.sacbee.com/news/local/crime/article4774815.html" xr:uid="{EC89A634-F650-ED4D-96FD-F8C8C47FE99C}"/>
    <hyperlink ref="R6326" r:id="rId329" display="http://www.kpho.com/story/27660383/pd-phoenix-officer-involved-in-shooting" xr:uid="{C9FF1A4E-9793-EE43-A30D-2539C86FB6A9}"/>
    <hyperlink ref="R6330" r:id="rId330" display="http://www.wthr.com/story/27658447/police-pursuit-standoff-shuts-down-state-road-67-at-owen-morgan-county-line" xr:uid="{CF54FF2D-F0D0-3D42-8D8E-DC381FF066ED}"/>
    <hyperlink ref="R6336" r:id="rId331" display="http://www.kirotv.com/news/news/deputy-involved-shooting-tacoma/njTnD/" xr:uid="{77AF9272-0C30-C34D-8D3A-7A2038D93598}"/>
    <hyperlink ref="R6337" r:id="rId332" display="http://www.pnj.com/story/news/crime/2014/12/17/man-dies-two-weeks-tased/20545199/" xr:uid="{7CF8872C-1411-F942-B8E4-5A444C933AAF}"/>
    <hyperlink ref="R6331" r:id="rId333" display="http://www.azcentral.com/story/news/local/phoenix/2014/12/17/phoenix-officer-shooting-teen-dies-abrk/20530475/" xr:uid="{3FD5A3A6-88E1-AD4D-ADBD-76D4AEA387D1}"/>
    <hyperlink ref="E6332" r:id="rId334" display="http://www.muellersfuneralhomes.com/obituaries/Johnathon-Jd-Mar/Print/Wall" xr:uid="{EF83FC36-C77B-9840-BDBA-FBC746A1483B}"/>
    <hyperlink ref="R6335" r:id="rId335" display="http://www.ocregister.com/articles/mesa-645510-costa-warrants.html" xr:uid="{6B805BF7-311E-DB44-977C-7D6F940CE845}"/>
    <hyperlink ref="R6333" r:id="rId336" display="http://whotv.com/2014/12/17/marshalltown-police-critically-wound-armed-suspect-overnight/" xr:uid="{0C9169B4-6446-C84B-9280-EB376C509B34}"/>
    <hyperlink ref="R6340" r:id="rId337" display="http://www.nbcphiladelphia.com/news/local/Mayfair-Police-Shooting-285796911.html" xr:uid="{76754523-01B1-BF47-9609-8ECB30B9D3D9}"/>
    <hyperlink ref="R6339" r:id="rId338" display="http://www.tennessean.com/story/news/crime/2014/12/14/suspect-killed-officer-injured-south-nashville/20418519/" xr:uid="{C2BC8AFB-FB1A-6B4F-8C5D-80D99FEBF488}"/>
    <hyperlink ref="E6342" r:id="rId339" display="http://www.arklatexhomepage.com/media/lib/186/8/4/d/84d8a85a-cc51-4371-b6d1-6a6fb81977f1/Story.jpg" xr:uid="{48FD7C91-4F37-F94A-BCF7-F8F5F056F31C}"/>
    <hyperlink ref="E6341" r:id="rId340" display="http://www.everythinglubbock.com/media/lib/197/b/e/9/be97488a-220f-42d4-a656-82afae53b037/Story.jpg" xr:uid="{9A7733DE-2C7D-3E4D-8A66-4FC7A1896F63}"/>
    <hyperlink ref="R6341" r:id="rId341" display="http://www.newswest9.com/story/27643563/midland-police-identify-officer-killed-in-murder-suicide" xr:uid="{7DE790F5-F2FE-2644-AA1A-CAC29A7C324B}"/>
    <hyperlink ref="R6343" r:id="rId342" display="http://www.msnewsnow.com/story/27625936/madison-coroner-called-to-hwy-51-for-officer-involved-shooting" xr:uid="{3F805603-6FB6-B241-86E0-0E168E32D176}"/>
    <hyperlink ref="R6347" r:id="rId343" display="http://www.wbir.com/story/news/local/sevierville-sevier/2014/12/13/spd-officer-shoots-kills-man-standoff/20349589/" xr:uid="{6E162106-FCD1-164C-9304-0EE1699F9642}"/>
    <hyperlink ref="R6351" r:id="rId344" display="http://www.kktv.com/home/headlines/One-Man-Hospialized-After-Officer-Involved-Shooting-285508201.html" xr:uid="{664C6561-9900-E047-917A-3B7BCFC0C6EC}"/>
    <hyperlink ref="R6353" r:id="rId345" display="http://wvtm.membercenter.worldnow.com/story/27598792/1-dead-in-sanford-officer-involved-shooting" xr:uid="{693218F4-E07C-B340-BB17-41E68C065DE6}"/>
    <hyperlink ref="R6356" r:id="rId346" display="http://www.lansingstatejournal.com/story/news/local/2014/12/08/shooting-lansing-township/20101031/" xr:uid="{04CF8FC2-BA63-B64C-8E68-48660F931DD9}"/>
    <hyperlink ref="R6359" r:id="rId347" display="http://www.mynews3.com/content/specials/crimetracker/story/One-dead-in-shooting-inside-Rio-casino-early-today/cN46O5Q68ky6b5gwzcAquQ.cspx" xr:uid="{DA5FEDF9-0D7E-D747-B167-E4757D129DE7}"/>
    <hyperlink ref="R6364" r:id="rId348" display="http://ktla.com/2014/12/05/armed-man-shot-by-officers-near-hollywood-and-highland-lapd/" xr:uid="{A5206B5D-9F02-4B4C-B033-F0EFA95AE3E0}"/>
    <hyperlink ref="E6365" r:id="rId349" display="http://wistv.images.worldnow.com/images/6145354_G.jpg" xr:uid="{BEEC54CE-C6A2-1249-AC16-7C9D62BE2C40}"/>
    <hyperlink ref="R6365" r:id="rId350" display="http://www.wltx.com/story/news/local/2014/12/05/sled-investigating-officer-involved-shooting/19980013/" xr:uid="{91AAD18D-22DF-CE4F-ABB4-9E1B7A0BFC07}"/>
    <hyperlink ref="R6369" r:id="rId351" display="http://www.thenewsstar.com/story/news/local/2014/12/23/officer-involved-shooting-named-separate-case/20814039/" xr:uid="{1355BA62-17BD-8640-87DF-F3207E7A585E}"/>
    <hyperlink ref="R6370" r:id="rId352" display="http://www.star-telegram.com/2014/12/03/6335890/fort-worth-police-fatally-shoot.html?rh=1" xr:uid="{CE6DAC4E-484E-6B46-B932-2DFE7E76138B}"/>
    <hyperlink ref="E6372" r:id="rId353" display="https://encrypted-tbn1.gstatic.com/images?q=tbn:ANd9GcReseSA89ykdECqZfgRZGCtXTy03nbwQN7mgVVimHD6HxveTuXMkCVC4Q" xr:uid="{68476204-7D71-814C-B126-F7FD5B65CDC3}"/>
    <hyperlink ref="R6372" r:id="rId354" display="http://newsok.com/officer-involved-shooting-reported-in-northwest-oklahoma-city/article/5372084" xr:uid="{30EEC107-8A7C-5341-A866-30D26D877D57}"/>
    <hyperlink ref="R6375" r:id="rId355" display="http://www.chron.com/news/houston-texas/article/1-dead-in-officer-involved-shooting-in-NW-Harris-5928188.php" xr:uid="{A5BD6F0F-CD5A-C644-8491-8CF97F527BBE}"/>
    <hyperlink ref="R6390" r:id="rId356" display="http://crimeblog.dallasnews.com/2014/11/balch-springs-police-say-man-died-in-custody-tuesday-after-he-fought-arresting-officers.html/" xr:uid="{264CE6F8-B5DC-E843-BC07-702901261464}"/>
    <hyperlink ref="R6393" r:id="rId357" display="http://www.firstcoastnews.com/story/news/local/2014/11/24/jso-involved-incident-gate-gas-station/70068030/" xr:uid="{A2F71233-F157-2543-BF82-23E37DF88096}"/>
    <hyperlink ref="R6403" r:id="rId358" location=".VHT3q4vF9R4" display="http://www.kutv.com/news/features/top-stories/stories/South-Jordan-police-give-more-details-in-shooting-death-of-1-man-59617.shtml - .VHT3q4vF9R4" xr:uid="{4A7CB340-44D3-D14E-AACD-BA1B8988D1A6}"/>
    <hyperlink ref="R6399" r:id="rId359" display="http://sacramento.cbslocal.com/2014/11/23/suspect-dead-after-shootout-in-downtown-sonora-officer-bystander-hurt/" xr:uid="{70ABCAE6-2C0C-A14F-8EC4-ED561923723F}"/>
    <hyperlink ref="R6413" r:id="rId360" display="http://www.wral.com/family-man-who-shot-fayetteville-officer-suffered-from-mental-illness/14200793/" xr:uid="{9EDE688E-2414-E94E-8197-7D74A0011DFB}"/>
    <hyperlink ref="R6414" r:id="rId361" display="http://www.mcall.com/news/breaking/mc-d-phillipsburg-officer-involved-shooting-suspect-dies-20141118-story.html" xr:uid="{AF0F91D7-51C9-6340-8FA3-F4F8F3F6A25E}"/>
    <hyperlink ref="R6424" r:id="rId362" display="http://www.weau.com/home/headlines/Female-suspect-killed-in-Boyceville-officer-involved-shooting-282832071.html" xr:uid="{88BC00F6-143F-AA48-8A88-594B7C8E7520}"/>
    <hyperlink ref="R6427" r:id="rId363" display="http://www.local8now.com/home/headlines/Shooting-investigation-in-South-Knox-County-282637501.html" xr:uid="{F7531B0C-3B68-704A-9939-12680F3D9FDC}"/>
    <hyperlink ref="R6450" r:id="rId364" display="http://www.jacksonsun.com/story/news/local/2014/11/11/parents-man-shot-officer-speak-tbi-investigate/18836355/" xr:uid="{CEB76BB9-FA2A-E94C-BBA9-4379A97789AB}"/>
    <hyperlink ref="R6451" r:id="rId365" display="http://magicvalley.com/news/local/crime-and-courts/update-man-fatally-shot-by-jerome-county-deputies-identified/article_4355b3bd-44b7-5e74-8937-16ad1d7d96cc.html" xr:uid="{01203D30-842A-DA45-8C2C-5D331499B993}"/>
    <hyperlink ref="R6453" r:id="rId366" display="http://www.rgj.com/story/news/crime/2014/11/05/police-officer-involved-shooting-near-unr/18563353/" xr:uid="{297B9C65-9876-DB4A-883D-965B63C00278}"/>
    <hyperlink ref="E6454" r:id="rId367" display="https://www.facebook.com/groups/387178151407408/" xr:uid="{C8485661-C5C7-6743-8566-8826970D1547}"/>
    <hyperlink ref="R6454" r:id="rId368" display="http://www.yakimaherald.com/news/latestlocalnews/2632541-8/man-fatally-shot-by-yakima-county-deputy" xr:uid="{3A82C19D-DE5B-0C41-85D9-E5CA87155BD4}"/>
    <hyperlink ref="R6455" r:id="rId369" display="http://www.wsaz.com/home/headlines/Officers-Shoot-and-Kill-Suspect-During-Drug-Raid-in-Lawrence-County-Ohiog---281476761.html" xr:uid="{9B3CF31E-2CB8-CC4B-AC37-3D53035D0A6C}"/>
    <hyperlink ref="R6461" r:id="rId370" display="http://www.kshb.com/news/crime/deputy-fatally-shot-in-cedar-county" xr:uid="{27F9905B-C5DA-EF43-BBDF-64696DF976B6}"/>
    <hyperlink ref="R6466" r:id="rId371" display="http://www.tucsonnewsnow.com/story/27187359/bicyclist-fatally-struck-by-police-officer-in-unmarked-vehicle" xr:uid="{907EDB9F-F555-F646-8A7F-B010AE61B948}"/>
    <hyperlink ref="R6471" r:id="rId372" display="http://www.wdbj7.com/news/local/lynchburg-bedford/deputy-involved-in-bedford-county-shooting/29390802" xr:uid="{89B59FF7-EB4A-5A4D-83E2-E9F448C74762}"/>
    <hyperlink ref="R6476" r:id="rId373" display="http://www.wsvn.com/story/27025232/1-dead-in-hialeah-police-involved-shooting" xr:uid="{17374C06-B91E-6C4C-8468-1FFA620D8341}"/>
    <hyperlink ref="R6489" r:id="rId374" display="http://www.fayobserver.com/news/local/man-shot-killed-when-cumberland-county-deputies-try-to-serve/article_f253b5ae-7298-5362-8caf-84520ea48f26.html" xr:uid="{5C5A8B61-F1C6-4748-9317-4CC25C4CA69C}"/>
    <hyperlink ref="R6486" r:id="rId375" display="http://www.tucsonsentinel.com/local/report/102914_bp_shooting/update-man-fatally-shot-by-border-patrol-identified/" xr:uid="{F0BA4842-2564-8540-BE82-B7CA8B364ACF}"/>
    <hyperlink ref="R6492" r:id="rId376" display="http://www.nydailynews.com/new-york/nyc-crime/police-shoots-kills-man-ax-queens-article-1.1984914" xr:uid="{3EE9C78F-651D-5045-8199-57A2B1954C7A}"/>
    <hyperlink ref="R6529" r:id="rId377" location="incart_2box" display="http://www.al.com/news/huntsville/index.ssf/2014/10/officer-involved_shooting_at_m.html - incart_2box" xr:uid="{DB614360-1E43-224F-BFEB-E6FC0C9BB628}"/>
    <hyperlink ref="E6531" r:id="rId378" display="http://bloximages.chicago2.vip.townnews.com/wacotrib.com/content/tncms/assets/v3/editorial/d/8f/d8f5c52a-c474-5323-bbcf-9da3b5d574a5/543498624ad06.image.jpg" xr:uid="{35CD95BA-AE81-4448-9F67-78AB86515289}"/>
    <hyperlink ref="R6531" r:id="rId379" display="http://www.wacotrib.com/news/courts_and_trials/woman-dies-in-mclennan-county-jail/article_295a2448-47f5-565b-b08b-7d0104877301.html" xr:uid="{8EBBD471-849C-B54A-9DFF-B120EBD9F444}"/>
    <hyperlink ref="R6528" r:id="rId380" display="http://www.jrn.com/ktnv/news/Family-speaks-out-after-man-killed-by-police-in-shootout-278597311.html" xr:uid="{C882DA63-AE56-5C4E-AE9A-B1F9EB02E039}"/>
    <hyperlink ref="R6535" r:id="rId381" display="http://www.washingtonpost.com/local/man-shot-and-killed-by-officers-trying-to-serve-a-warrant-in-southeast-dc/2014/10/05/b755dfea-4c9b-11e4-aa5e-7153e466a02d_story.html" xr:uid="{033EE634-CF55-3E43-AD41-E275E639AF6D}"/>
    <hyperlink ref="E6539" r:id="rId382" display="http://www.gannett-cdn.com/-mm-/90407faa708f948b3bc41ed885ae0b6dbee7db9f/c=0-743-2448-2587&amp;r=x383&amp;c=540x380/local/-/media/WXIA/None/2014/10/03/1412363614000-photo-2-.JPG" xr:uid="{1DDF657B-E9D5-4A44-8C89-30502AA6CF4F}"/>
    <hyperlink ref="R6543" r:id="rId383" display="http://www.wlky.com/news/woman-shot-by-lmpd-officers-in-swat-situation-dies/28371462" xr:uid="{8A9BA631-35D3-B344-978A-7722A1F24049}"/>
    <hyperlink ref="R6544" r:id="rId384" display="http://www.houstontx.gov/police/nr/2014/oct/nr141001-3.htm" xr:uid="{7A65686C-38C8-7D44-AD0E-42A0296BD20C}"/>
    <hyperlink ref="R6568" r:id="rId385" display="http://www.wfaa.com/story/news/crime/2014/09/23/man-death-police-custody-pepper-spray-dallas-university-park-police/16100715/" xr:uid="{F74D027D-0EAB-B947-872A-B90EDD723F48}"/>
    <hyperlink ref="R6564" r:id="rId386" display="http://www.elkharttruth.com/news/crime-fire-courts/2014/09/29/Joseph-Adam-Lee-died-from-multiple-gunshot-wounds-shooting-investigation-continues.html" xr:uid="{D0F30FFE-FAF5-644F-AF05-DF04AA116264}"/>
    <hyperlink ref="R6577" r:id="rId387" display="http://www.demingheadlight.com/deming-news/ci_26572049/pursuit-through-luna-county-ends-stand-off-las" xr:uid="{2FE49955-9E4E-4B4F-A038-69B3BF97A008}"/>
    <hyperlink ref="R6576" r:id="rId388" display="http://www.northwestgeorgianews.com/polkfishwrap/news/local/authorities--year-old-levi-weaver-shot-killed-by-polk/article_b26d6dba-408c-11e4-ba96-0017a43b2370.html" xr:uid="{3D615237-A5B7-074F-9C06-2AEDB2FADACA}"/>
    <hyperlink ref="R6579" r:id="rId389" display="http://www.twincities.com/localnews/ci_26675527/hermantown-man-dies-after-police-use-taser" xr:uid="{AE8A7A35-DD4F-C44C-8436-99B610D0E325}"/>
    <hyperlink ref="R6582" r:id="rId390" display="http://www.ajc.com/news/news/man-fatally-shot-by-police-on-savannah-street/nhP97/" xr:uid="{85E547C1-BAEA-D04F-837D-E79A2B67BF51}"/>
    <hyperlink ref="R6590" r:id="rId391" display="http://www.wwltv.com/story/news/local/orleans/2014/09/15/officer-shot-on-duty-in-good-spirits/15700815/" xr:uid="{114D6497-F662-524C-BDF5-B48B4C23B9FB}"/>
    <hyperlink ref="E6595" r:id="rId392" display="http://www.copblock.org/wp-content/uploads/2014/09/ricky-deangelo-hinkle-jefferson-county-alabama-copblock.png" xr:uid="{36E30F1D-0894-274E-A24B-98D47423D722}"/>
    <hyperlink ref="R6595" r:id="rId393" display="http://www.al.com/news/birmingham/index.ssf/2014/09/jefferson_county_inmate_dies_a.html" xr:uid="{2CE94FFC-0289-A94E-A6F2-C9685A768E92}"/>
    <hyperlink ref="R6593" r:id="rId394" display="http://www.wkyt.com/home/headlines/Police-dealing-with-developing-situation-in-Madison-County-275029661.html" xr:uid="{2DE88B39-E3EF-B54C-848F-A6842EAD84DD}"/>
    <hyperlink ref="R6614" r:id="rId395" display="http://www.kolotv.com/home/headlines/Officer-Involved-Shooting-Shuts-Down-Sutro-and-So-273796761.html" xr:uid="{C9918BC6-AE24-4F46-A2C9-B074310BE3DD}"/>
    <hyperlink ref="R6617" r:id="rId396" display="http://www.cleveland.com/metro/index.ssf/2014/09/man_shot_killed_by_cleveland_p.html" xr:uid="{249B4386-CE96-0444-A161-E42BFD9B1E8F}"/>
    <hyperlink ref="R6624" r:id="rId397" display="http://nypost.com/2014/09/06/man-who-shot-nypd-cop-dies-after-surgery/" xr:uid="{87DEB930-6122-3443-8CAA-4A1DEACBCF9D}"/>
    <hyperlink ref="R6626" r:id="rId398" display="http://www.king5.com/story/news/local/seattle/2014/09/01/police-find-gun-arsenal-queen-anne-home-shooting/14946055/" xr:uid="{97156BDB-E6F6-1F4F-B356-6BC5FA953CEB}"/>
    <hyperlink ref="R6633" r:id="rId399" display="http://www.mprnews.org/story/2014/11/17/police-justified-in-ramsey-shooting" xr:uid="{6524136F-2B0E-8C4F-B1B0-10A46640E6A0}"/>
    <hyperlink ref="R6635" r:id="rId400" display="http://www.redding.com/news/local-news/deputies-person-shot-on-fig-tree-lane" xr:uid="{6F06A1EB-A002-6448-88F3-5089A7A20554}"/>
    <hyperlink ref="R6662" r:id="rId401" display="http://www.baltimoresun.com/news/maryland/baltimore-county/bs-md-co-in-custody-death-20140821-story.html" xr:uid="{23CE23AB-0A18-4248-89B3-F9DE975CB15C}"/>
    <hyperlink ref="R6667" r:id="rId402" display="http://www.philly.com/philly/news/20140820_Cop_grazed_by_bullet__suspect_killed.html" xr:uid="{EC2D3F27-EE3C-9F46-9D7C-218F8ABF5922}"/>
    <hyperlink ref="R6670" r:id="rId403" display="http://homicide.latimes.com/post/andre-maurice-jones/" xr:uid="{14177351-3633-934B-A06A-711A09EA2D20}"/>
    <hyperlink ref="R6685" r:id="rId404" display="http://www.9news.com/story/news/crime/2014/08/13/greeley-officer-involved-shoot-veteran-shoot-out-call/14006469/" xr:uid="{050F984F-4C22-A045-A38E-3D8D5FFED13E}"/>
    <hyperlink ref="R6689" r:id="rId405" display="http://neshobademocrat.com/main.asp?SectionID=2&amp;SubSectionID=297&amp;ArticleID=33427" xr:uid="{014FE91C-EEB5-1748-BC7E-C9914EFD30FA}"/>
    <hyperlink ref="E6696" r:id="rId406" display="http://kbmt.images.worldnow.com/images/4452029_G.jpg" xr:uid="{C80EF9B9-532D-6F4D-B528-61B04E782889}"/>
    <hyperlink ref="R6696" r:id="rId407" display="http://www.12newsnow.com/story/26251863/family-seeks-answers-after-police-release-unconscious-man-who-died-moments-later" xr:uid="{84A28E2C-3898-084E-B75B-9C076D9C3ABE}"/>
    <hyperlink ref="R6693" r:id="rId408" display="http://www.arklatexhomepage.com/story/d/story/man-killed-in-overnight-shooting-has-been-identifi/42931/M-T9-BnlDEKC3eIlvgv1Xg" xr:uid="{09575A7A-F04B-724C-BF67-70204B1DEC26}"/>
    <hyperlink ref="R6692" r:id="rId409" display="http://kpel965.com/la-state-police-handling-shooting-involving-crowley-police-officers/" xr:uid="{1C9B1B68-B807-9447-922E-68575230C324}"/>
    <hyperlink ref="R6718" r:id="rId410" display="http://www.local10.com/news/1-killed-in-policeinvolved-shooting-in-miami-springs/26847256" xr:uid="{864E5257-5E14-3E46-A185-0EA130889923}"/>
    <hyperlink ref="R6713" r:id="rId411" display="http://www.cincinnati.com/story/news/2014/08/05/cincinnati-police-officer-shoots-man-killed-traffic-stop/13611479/" xr:uid="{CE343229-5337-D942-963D-F91C191DD403}"/>
    <hyperlink ref="R6714" r:id="rId412" display="http://www.newsherald.com/news/crime-public-safety/man-shot-during-standoff-dies-1.357594" xr:uid="{8F98FCE0-B6F4-8042-9E5F-972DDAEA254D}"/>
    <hyperlink ref="R6723" r:id="rId413" display="http://bangordailynews.com/2014/08/04/news/penobscot/lagrange-man-49-killed-by-state-trooper-after-3-hour-standoff/" xr:uid="{B48591C5-9EB7-F546-8A34-8A910CB4EA7A}"/>
    <hyperlink ref="R6731" r:id="rId414" display="http://www.ajc.com/news/news/police-investigating-shooting-in-east-point/ngsX4/" xr:uid="{B93FB3C5-284A-8343-9897-A00519E0AE6F}"/>
    <hyperlink ref="R6745" r:id="rId415" display="http://www.8newsnow.com/story/26137424/breaking-news-police-investigate-officer-involved-shooting" xr:uid="{E8E6773F-98C4-A248-A51F-54E6728A566F}"/>
    <hyperlink ref="R6743" r:id="rId416" display="http://www.tri-cityherald.com/2014/07/29/3083195_pasco-man-with-knife-killed-by.html?rh=1" xr:uid="{09013D54-2459-0E4A-A23F-249072BB821F}"/>
    <hyperlink ref="R6750" r:id="rId417" display="http://www.knoxnews.com/news/local-news/parolee-killed-in-fight-with-officer-had-a-syringe-narcotic-on-him_07147175" xr:uid="{905039F6-6E51-DD43-8EFE-DBBD7E764D43}"/>
    <hyperlink ref="R6753" r:id="rId418" display="http://www.sltrib.com/news/justice/1618808-155/officers-shot-lister-police-gill-gun" xr:uid="{E6A1E38B-B67B-D54A-9D27-CE1C4F04FE39}"/>
    <hyperlink ref="R6763" r:id="rId419" display="http://www.northwestgeorgianews.com/rome/adairsville-officer-on-administrative-leave-after-fatal-shooting/article_7082a720-119e-11e4-8eb9-001a4bcf6878.html" xr:uid="{631FD813-663F-A44A-B2F9-7DE7925B01F9}"/>
    <hyperlink ref="R6760" r:id="rId420" display="http://www.koat.com/news/apd-involved-in-shooting-near-eubank-central/27095580" xr:uid="{3CEB3009-A922-7745-9AA1-F839D4E5F8F9}"/>
    <hyperlink ref="R6765" r:id="rId421" display="http://www.kentreporter.com/news/272307371.html" xr:uid="{DD124818-DF25-934D-820F-E9097156E31E}"/>
    <hyperlink ref="R6768" r:id="rId422" display="http://www.azcentral.com/story/news/local/tempe/2014/07/20/tempe-officer-involved-shooting-jonathan-williams-dead/12922577/" xr:uid="{5CAB0399-CD23-3641-BDFE-C41127A5B6C4}"/>
    <hyperlink ref="R6770" r:id="rId423" display="http://www.fox5vegas.com/story/26071249/coroner-identifies-man-shot-by-nlv-police" xr:uid="{50FA232E-C921-D241-9627-D59D0A4830BF}"/>
    <hyperlink ref="R6785" r:id="rId424" display="http://www.citizen-times.com/story/news/crime/2014/07/14/hendersonville-police-shoot-kill-suspect/12640863/" xr:uid="{29C6CF46-18FD-EC42-9D20-CFB7DF6A8C6B}"/>
    <hyperlink ref="R6791" r:id="rId425" display="http://www.12newsnow.com/story/26796642/vidor-officers-cleared-by-grand-jury-will-return-to-work-friday" xr:uid="{51AE455C-866F-3A42-AB2A-30B159D1854B}"/>
    <hyperlink ref="R6795" r:id="rId426" display="http://www.10tv.com/content/stories/2014/07/10/columbus-ohio-probation-officer-among-2-people-shot-in-southeast-columbus.html" xr:uid="{BE3E0EB9-20A0-814A-A541-DC5A58D2E634}"/>
    <hyperlink ref="R6803" r:id="rId427" display="http://journaltimes.com/news/local/crime-and-courts/man-fatally-shot-by-police-identified/article_9983c98a-0620-11e4-8f7e-0019bb2963f4.html" xr:uid="{6641E8B8-C53C-6146-AFFB-D0DDAF589C7C}"/>
    <hyperlink ref="R6812" r:id="rId428" location="__federated=1" display="http://www.ajc.com/news/news/officer-involved-shooting-in-se-atlanta/ngYcr/ - __federated=1" xr:uid="{134A3320-C13B-EA48-A3AD-1B20020368C0}"/>
    <hyperlink ref="R6822" r:id="rId429" display="http://www.nbcnewyork.com/news/local/Long-Island-Suffolk-County-Bay-Shore-Police-Involved-Shooting-Fatal-264868841.html" xr:uid="{60C1937D-A73A-B940-BD73-7E4BB3D5A96B}"/>
    <hyperlink ref="R6824" r:id="rId430" display="http://www.wcyb.com/news/shooting-investigated-in-damascus/26694690" xr:uid="{5AEA4B4F-C191-5A46-89AE-9B3ACB28C9D4}"/>
    <hyperlink ref="R6837" r:id="rId431" display="http://www.nj.com/hudson/index.ssf/2014/06/authorities_release_identity_of_20-year-old_man_shot_by_police.html" xr:uid="{62500B77-D866-B344-AEAF-CF31551DB3E4}"/>
    <hyperlink ref="R6847" r:id="rId432" display="http://www.myfoxdfw.com/story/25833600/suspect-killed-in-garland-officer-involved-shooting" xr:uid="{444A6F80-DCD4-8047-A267-1F47024A70FA}"/>
    <hyperlink ref="R6851" r:id="rId433" display="http://blogs.seattletimes.com/today/2014/06/man-killed-by-port-orchard-police-identified/" xr:uid="{8BF36E51-F2DA-5E40-B47E-B20C5151DC20}"/>
    <hyperlink ref="R6861" r:id="rId434" display="http://www.wsp.wa.gov/information/releases/2014_archive/mr061714.htm" xr:uid="{6406C6C1-FC64-3640-9CF1-6009E99C6142}"/>
    <hyperlink ref="R6877" r:id="rId435" display="http://www.ky3.com/news/local/deadly-offiverinvolved-shooting-kills-cassville-man-officer-injured/21048998_26424836" xr:uid="{1CE24528-4675-D54E-92BD-0C78519F052D}"/>
    <hyperlink ref="R6885" r:id="rId436" display="http://www.nbcnews.com/storyline/vegas-cop-killers/police-fatally-shot-las-vegas-gunman-jerad-miller-during-gunfight-n128546" xr:uid="{93C4B222-CC95-8046-8938-CBAF4CA321DE}"/>
    <hyperlink ref="R6888" r:id="rId437" display="http://www.local8now.com/home/headlines/KPD-officer-shot-in-East-KNoxville-262228291.html" xr:uid="{65183DE6-869A-2342-B0F5-EE0C4EE71EE9}"/>
    <hyperlink ref="R6890" r:id="rId438" location="!V4xVM" display="http://www.wbaltv.com/news/police-investigate-mta-officerinvolved-shooting-at-cromwell-light-rail-station/26384134 - !V4xVM" xr:uid="{0E8DB559-7431-CB4B-A265-0C5C0B738846}"/>
    <hyperlink ref="R6898" r:id="rId439" display="http://www.firstcoastnews.com/story/news/local/2014/06/04/westside-jso-officer-involved-shooting/9985499/" xr:uid="{B2B1E9C9-FF24-604C-B199-D265C294271F}"/>
    <hyperlink ref="R6900" r:id="rId440" display="http://rapidcityjournal.com/news/local/police-rapid-city-man-shot-and-killed-by-officer-had/article_262374b9-bd2f-569a-9635-2170734ac0d0.html" xr:uid="{345C7D3F-2D86-4747-A769-643646FAD40A}"/>
    <hyperlink ref="R6905" r:id="rId441" display="http://6abc.com/news/officer-released-from-hospital-suspect-dead-in-chester/89060/" xr:uid="{ABC66DC6-11D3-964C-818F-DD6BB7BE8655}"/>
    <hyperlink ref="R6904" r:id="rId442" display="http://www.hickoryrecord.com/news/hickory-police-man-killed-in-officer-involved-shooting/article_701d15ba-ea50-11e3-ad29-001a4bcf6878.html" xr:uid="{119AC46A-7A8A-264F-BF36-1BDD8420D8C1}"/>
    <hyperlink ref="R6907" r:id="rId443" location="!TFnpq" display="http://www.wyff4.com/news/dispatchers-deputyinvolved-shooting-under-investigation-at-gas-station/26282954 - !TFnpq" xr:uid="{922F4A2F-2F9A-AE4A-89DE-2A97A9720FA1}"/>
    <hyperlink ref="R6912" r:id="rId444" display="http://www.kake.com/home/headlines/Officer-involved-shooting-reported-south-of-Dexter-in-Cowley-County-261401221.html" xr:uid="{DA64D88D-AE2D-CB49-AF6E-33E4674C2BAD}"/>
    <hyperlink ref="R6909" r:id="rId445" display="http://patersontimes.com/2014/05/31/armed-city-man-killed-by-city-detective-on-montgomery-street/" xr:uid="{A14AF55B-2DC3-7F47-920C-1A742C60D7E9}"/>
    <hyperlink ref="R6924" r:id="rId446" display="http://www.tricities.com/news/article_0ec2ddf4-e749-11e3-a6a8-0017a43b2370.html" xr:uid="{9257D80C-EFF1-8F4E-A54E-A208BB9DE601}"/>
    <hyperlink ref="R6930" r:id="rId447" display="http://www.daytondailynews.com/news/news/crime-law/police-involved-shooting-reported-udf-dayton/nf7f7/?__federated=1" xr:uid="{13CEFC93-FC18-294A-956A-BA638294BBE7}"/>
    <hyperlink ref="R6935" r:id="rId448" display="http://www.bakersfieldnow.com/news/local/1-shot-killed-by-KC-deputy-in-Lebec-260562651.html" xr:uid="{C7CD798D-4AAA-144E-AB5D-1DFA6A5798D6}"/>
    <hyperlink ref="E6948" r:id="rId449" display="https://www.facebook.com/curtise.welford" xr:uid="{3F25D3E4-4822-9649-AE3B-54F2F8A7DE08}"/>
    <hyperlink ref="R6955" r:id="rId450" display="http://www.expressnews.com/news/local/article/Officer-shoots-kills-woman-who-police-said-5490353.php" xr:uid="{3CF2DFF5-B76A-3945-B227-278D8D21D167}"/>
    <hyperlink ref="E6956" r:id="rId451" display="http://nrvnews.com/wp-content/uploads/2014/05/saunders_thomas_neil.jpg" xr:uid="{966747E4-365A-C349-A4DE-EC9269585FAA}"/>
    <hyperlink ref="R6956" r:id="rId452" display="http://www.wdbj7.com/news/local/developing-story-officerinvolved-shooting-in-giles-county/26045058" xr:uid="{E9415DDC-EE39-CB40-898A-3B9C32A41EFC}"/>
    <hyperlink ref="R6960" r:id="rId453" display="http://www.kansascity.com/2014/05/20/5035276/kck-standoff-suspect-killed-by.html" xr:uid="{BFC73F24-F9E9-154B-B7D4-BE544680A901}"/>
    <hyperlink ref="R6963" r:id="rId454" display="http://www.nbcnewyork.com/news/local/NYPD-Shooting-FDR-Drive-96-Street-259556971.html" xr:uid="{5B8DEC37-1482-1145-A60B-B6D3E09AC040}"/>
    <hyperlink ref="R6967" r:id="rId455" display="http://www.mercurynews.com/my-town/ci_25773669/concord-police-shoot-kill-suspect-thursday-evening" xr:uid="{93003F80-E1A2-CC43-BA6E-E994960BDFE0}"/>
    <hyperlink ref="R6976" r:id="rId456" display="http://www.dcclothesline.com/2014/05/19/veteran-stopped-front-license-plate-beat-death-5-cops/" xr:uid="{296EC94E-D945-084A-AE38-7BBDE418B574}"/>
    <hyperlink ref="R6975" r:id="rId457" location=".U3DGe-hX-uY" display="http://www.suntimes.com/27377311-761/armed-man-shot-by-police-on-west-side-dies.html - .U3DGe-hX-uY" xr:uid="{5A43BAE2-605A-0243-A312-896760A0640A}"/>
    <hyperlink ref="R6979" r:id="rId458" display="http://www.10tv.com/content/stories/2014/05/10/columbus-jonathan-drive-officer-involved-shooting.html" xr:uid="{60CDD674-A2C6-1D49-BB90-103FC3520F60}"/>
    <hyperlink ref="R6982" r:id="rId459" display="http://www.nbclosangeles.com/news/local/Man-Killed-in-Fatal-Officer-Involved-Shooting-in-Ontario-258815701.html" xr:uid="{1A96D055-E00C-2940-A1A1-0D42AC26B612}"/>
    <hyperlink ref="R6983" r:id="rId460" display="http://www.statesmanjournal.com/story/news/crime/2014/05/19/grand-jury-officer-justified-shooting-killing-armed-suspect/9307783/" xr:uid="{0B57DDF5-BC78-C740-8D1B-D4F682067E9F}"/>
    <hyperlink ref="R6987" r:id="rId461" display="http://www.mlive.com/news/grand-rapids/index.ssf/2014/05/two_troopers_one_deputy_on_lea.html" xr:uid="{3FF7544D-326D-AE41-BA79-F313BAB0832B}"/>
    <hyperlink ref="R6996" r:id="rId462" display="http://www.nydailynews.com/news/national/fired-fatally-shot-93-year-old-woman-rips-knee-jerk-reaction-article-1.1789207" xr:uid="{03A5DDCB-A6C7-274F-934D-BC59C02A7DAC}"/>
    <hyperlink ref="R7017" r:id="rId463" display="http://m.union-bulletin.com/news/2014/apr/29/update-investigation-continues-athena-mans-fatal-s/?templates=mobile" xr:uid="{27E3EE8C-F6B7-5842-8474-3B5CC9DC9A5C}"/>
    <hyperlink ref="E8095" r:id="rId464" display="http://www.news-graphic.com/image_5c8d94e0-b110-11e2-af2b-001a4bcf887a.html" xr:uid="{7959A1A1-1740-B544-A026-337474F3C258}"/>
    <hyperlink ref="R7024" r:id="rId465" display="http://www.natchezdemocrat.com/2014/04/25/man-dies-after-stun-gun-shock-state-agency-inspecting-acso-traffic-stop-death/" xr:uid="{C35FFD36-9726-AD41-9D41-3F04F2F94191}"/>
    <hyperlink ref="R7021" r:id="rId466" display="http://www.wtok.com/news/headlines/Update-on-Emmanuel-Wooten-Search-256704901.html" xr:uid="{10022B65-36CF-0448-B704-A4D51176DB4C}"/>
    <hyperlink ref="R7033" r:id="rId467" location="axzz3Gj9fLtSM" display="http://triblive.com/news/allegheny/6036085-74/zappala-officer-police - axzz3Gj9fLtSM" xr:uid="{D49D433E-6275-F146-BC43-FDEBE265D4C3}"/>
    <hyperlink ref="R7059" r:id="rId468" display="http://www.wwaytv3.com/2014/04/14/updated-sbi-investigating-officer-involved-shooting-pender-county" xr:uid="{A45F3560-D7E3-CB4B-B391-D7D6343DA8F8}"/>
    <hyperlink ref="R7074" r:id="rId469" display="http://www.kansas.com/2014/04/10/3396426/man-dead-after-officer-involved.html" xr:uid="{57376FF3-C32D-9D4B-AE11-1EAAB3C0274A}"/>
    <hyperlink ref="E7077" r:id="rId470" display="http://www.wrhi.com/2014/04/officer-involved-shooting-in-york-county-leaves-one-man-dead-91986" xr:uid="{74B60C4D-000E-6F40-9F5C-4FA2E90A999F}"/>
    <hyperlink ref="R7077" r:id="rId471" location=".VD2-WVewUSc" display="http://www.charlotteobserver.com/2014/04/09/4830144_experts-weigh-in-on-york-county.html - .VD2-WVewUSc" xr:uid="{5B820AA6-9C12-A548-86F2-7E784C221E28}"/>
    <hyperlink ref="R7083" r:id="rId472" display="http://www.palmbeachpost.com/news/news/pbso-investigating-officer-involved-shooting-in-su/nfTT5/" xr:uid="{76E5E0B0-CA24-964D-83CA-A8EB7CEE5559}"/>
    <hyperlink ref="R7086" r:id="rId473" display="http://www.click2houston.com/news/man-killed-after-pulling-gun-on-deputies-serving-warrant/25349872" xr:uid="{467CE767-248C-6C46-B73C-49E2E0C47139}"/>
    <hyperlink ref="R7087" r:id="rId474" display="http://www.washingtonpost.com/local/crime/man-killed-in-police-shooting-in-prince-georges-county/2014/04/05/114eb076-bcc3-11e3-b195-dd0c1174052c_allComments.html?ctab=all" xr:uid="{B8126B57-D8B8-4D48-920D-910386C4407A}"/>
    <hyperlink ref="R7091" r:id="rId475" display="http://whnt.com/2014/04/04/breaking-huntsville-police-confirm-officer-shot-residents-being-evacuated/" xr:uid="{F1F6AED9-B51A-9841-9871-83536A19FE76}"/>
    <hyperlink ref="R7095" r:id="rId476" display="http://www.wsbtv.com/news/news/local/officer-injured-suspect-killed-lawrenceville-apart/nfQTQ/" xr:uid="{B73F580C-B8CA-7445-B6A5-4E72CEAAFFEE}"/>
    <hyperlink ref="R7097" r:id="rId477" display="http://www.washingtonpost.com/national/police-officer-fatally-shot-in-upstate-new-york/2014/03/31/ad349cc6-b8f4-11e3-80de-2ff8801f27af_story.html" xr:uid="{7D2A1C22-7C54-0A40-9F74-EFD9B51AA3EA}"/>
    <hyperlink ref="R7101" r:id="rId478" display="http://www.myfoxchicago.com/story/25108986/raason-shaw-man-shot-to-death-by-police-in-woodlawn" xr:uid="{5B4EA062-9A3B-D844-8E07-57B016422FDB}"/>
    <hyperlink ref="R7104" r:id="rId479" display="http://www.wcti12.com/news/city-official-two-officers-injured-one-suspect-dead-in-shooting/25226556" xr:uid="{30C61F09-4015-404D-9B38-AE84B6D540A4}"/>
    <hyperlink ref="E7105" r:id="rId480" display="http://fox13now.com/2014/03/28/2-police-officers-hurt-1-man-dead-after-salt-lake-city-shooting/" xr:uid="{1F897BA0-5CBB-7B4D-BFD1-0B53A6D9BB4D}"/>
    <hyperlink ref="R7127" r:id="rId481" display="http://www.tennessean.com/story/news/crime/2014/03/21/dozens-officers-scene-elliston-place-shooting/6716709/" xr:uid="{33A8D909-785A-864A-9273-7406C9099224}"/>
    <hyperlink ref="R7131" r:id="rId482" display="http://blogs.ocweekly.com/navelgazing/2014/03/police_shooting_in_anaheim_lea.php?page=2" xr:uid="{54E8B260-BCA6-8348-9D0C-94B0BA9D16A5}"/>
    <hyperlink ref="R7133" r:id="rId483" location="!bIoKti" display="http://www.ketv.com/news/police-id-man-killed-in-officer-involved-shooting/25060968 - !bIoKti" xr:uid="{F10055EB-01D5-FC40-95E9-6A2DD7C5B8D1}"/>
    <hyperlink ref="R7137" r:id="rId484" display="http://www.washingtonpost.com/local/crime/police-involved-in-shooting-person-in-nw/2014/03/18/7f80b924-ae8e-11e3-96dc-d6ea14c099f9_story.html" xr:uid="{C11FC70B-7D5F-1D4C-86D2-52F65A2FC59D}"/>
    <hyperlink ref="E7138" r:id="rId485" display="http://www.peacefulalternatives.com/fh/obituaries/obituary.cfm?o_id=2458194&amp;fh_id=14153" xr:uid="{D3D5A546-D219-4B44-ACA7-C3C3C70306A2}"/>
    <hyperlink ref="R7142" r:id="rId486" display="http://www.ajc.com/news/news/local/man-shot-and-killed-by-forsyth-county-deputies/nfFC8/" xr:uid="{7D51DA0A-C412-A747-832E-67D1DC1F1DCF}"/>
    <hyperlink ref="R7150" r:id="rId487" display="http://www.firstcoastnews.com/story/news/crime/2014/03/15/lake-city-killed-police/6457449/" xr:uid="{CA26B851-0FD4-0F4D-AF22-9B8FE9130D88}"/>
    <hyperlink ref="R7161" r:id="rId488" display="http://www.reviewjournal.com/news/las-vegas/north-las-vegas-police-face-lawsuit-deadly-shooting-homeless-man" xr:uid="{59F713C5-962C-E143-A7D5-8818B6204665}"/>
    <hyperlink ref="R7165" r:id="rId489" display="http://www.newssun.com/news/article_513fe971-a208-543b-8a5c-71ff2376804d.html" xr:uid="{8FE778F3-8B21-A84E-A240-ACA85D6F77B8}"/>
    <hyperlink ref="R7172" r:id="rId490" display="http://collegian.csufresno.edu/2014/03/07/woman-shot-twice-killed-by-fresno-police-officer-in-apartment-complex-west-of-campus/" xr:uid="{6B68FB11-D4BA-D54F-8EF6-837C5F2A787A}"/>
    <hyperlink ref="R7181" r:id="rId491" display="http://www.indystar.com/story/news/crime/2014/03/05/4-indianapolis-swat-officers-shot-suspect-is-killed/6097619/" xr:uid="{EC2A3268-76F5-A54E-819C-656A6FE009BA}"/>
    <hyperlink ref="R7201" r:id="rId492" display="http://www.utsandiego.com/news/2014/feb/26/suicidal-man-rifle-downtown-san-diego/" xr:uid="{69F2594C-5672-9840-A56A-8FD8CBC3AC09}"/>
    <hyperlink ref="R7200" r:id="rId493" display="http://www.news-gazette.com/news/local/2014-02-26/state-police-investigate-fatal-shooting-after-chase-danville.html" xr:uid="{869365B2-293C-A04B-8991-961B6E1D9FBC}"/>
    <hyperlink ref="R7204" r:id="rId494" display="http://thenewsherald.com/articles/2014/02/28/news/doc5310a54ba9b5b176742526.txt" xr:uid="{B4882157-BA76-D648-A5C1-E43857D28F57}"/>
    <hyperlink ref="R7227" r:id="rId495" display="http://www.abc15.com/dpp/news/region_phoenix_metro/central_phoenix/phoenix-police-investigating-officer-involved-shooting-near-19th-avenue-and-culver-street" xr:uid="{0F1F4F2C-EE75-684E-8D69-2F469B8098DA}"/>
    <hyperlink ref="R7228" r:id="rId496" display="http://www.chronline.com/article_b54aecd0-94b9-11e3-8b34-001a4bcf887a.html" xr:uid="{AFEFD2BD-7D0C-9E48-8190-FEC325998B5A}"/>
    <hyperlink ref="R7231" r:id="rId497" display="http://chippewa.com/dunnconnect/news/local/suspect-shot-during-search-warrant-in-town-of-red-cedar/article_c7a4ae88-2f57-59fd-a566-2ee0bef8573b.html" xr:uid="{4876AC8F-0224-194D-970D-3148536FE612}"/>
    <hyperlink ref="R7232" r:id="rId498" display="http://www.spokesman.com/stories/2014/feb/11/possible-officer-involved-shooting-spokane-valley/" xr:uid="{24BAF883-F804-5140-A74E-E17E2FA613E5}"/>
    <hyperlink ref="R7237" r:id="rId499" display="http://www.washingtonpost.com/news/morning-mix/wp/2015/04/08/south-carolina-cop-now-faces-felony-charge-for-fatally-shooting-a-black-man-in-his-driveway/" xr:uid="{8DB914E7-64A3-E34F-A3EC-2078FAD5CB6F}"/>
    <hyperlink ref="E7234" r:id="rId500" display="http://kollegekidd.com/news/friends-family-remember-slain-robbery-suspect-deonta-mackey/" xr:uid="{03E234A5-85B0-A843-A93B-516F54D763FB}"/>
    <hyperlink ref="R7241" r:id="rId501" display="http://www.ktbs.com/story/24667057/officer-involved-shooting-in-ruston-leaves-one-dead" xr:uid="{E40ADB9A-599B-3043-9AF6-08051C594E53}"/>
    <hyperlink ref="R7247" r:id="rId502" display="http://www.delmarvanow.com/article/20140205/NEWS/302050037" xr:uid="{AD3D420F-329C-BB47-9DBE-D4297D6D5839}"/>
    <hyperlink ref="R7248" r:id="rId503" display="http://www.wtxl.com/news/update-officer-involved-shooting-at-taylor-county-car-dealership/article_a27a9ab0-8e83-11e3-8e81-0017a43b2370.html" xr:uid="{D017D2C7-F9F2-C74E-9CC7-3B84039C9556}"/>
    <hyperlink ref="R7252" r:id="rId504" display="http://www.sfgate.com/crime/article/Hayward-police-shoot-and-kill-armed-woman-5205798.php" xr:uid="{1DB20093-DCAB-5C4D-8040-57A5DDDCC926}"/>
    <hyperlink ref="E7258" r:id="rId505" display="http://thumbs.mugshots.com/gallery/images/8d/63/Kevin-Dejon-Grissett-mugshot-24130338.400x800.jpg" xr:uid="{122B0750-5445-EE45-AC7B-3B5C9CADC585}"/>
    <hyperlink ref="E7260" r:id="rId506" display="http://bloximages.newyork1.vip.townnews.com/scnow.com/content/tncms/assets/v3/editorial/9/af/9af467d9-6895-55d0-a65f-5d532b203c84/52f5bad3778ea.preview-300.jpg" xr:uid="{8BFD7A4F-BE9F-3E40-8BF9-8E15260B0F19}"/>
    <hyperlink ref="R7262" r:id="rId507" display="http://www.ivpressonline.com/news/local/one-suspect-dead-in-el-centro-shooting/article_8fb45b2a-8a44-11e3-8222-001a4bcf6878.html" xr:uid="{8159C229-D870-964C-BDDE-F6D2E4E02273}"/>
    <hyperlink ref="R7280" r:id="rId508" display="http://www.goupstate.com/article/20140124/ARTICLES/140129757?p=1&amp;tc=pg" xr:uid="{8C7C29A4-AEA6-A946-984D-91FCBA5F0F43}"/>
    <hyperlink ref="R7285" r:id="rId509" display="http://www.wdef.com/news/story/Sequatchie-Community-Mourns-Loss-Of-Josh-Layne/r6DlJk-F4kOv8aqGvHyA1g.cspx" xr:uid="{4013C6D7-B781-DB44-8D13-35ACF299D2F9}"/>
    <hyperlink ref="R7304" r:id="rId510" display="http://www.wptv.com/news/state/gregory-vaughn-hill-jr-fort-pierce-man-ided-in-fatal-deputy-involved-shooting" xr:uid="{FB32CB6A-18AA-FA45-869C-697D50AE8BAD}"/>
    <hyperlink ref="E7310" r:id="rId511" display="http://www.wyliefh.com/printguestbook.php?id=2166&amp;rid=15392" xr:uid="{7B9ADAC2-5B24-EB4C-A5E7-23D9A57348D5}"/>
    <hyperlink ref="R7310" r:id="rId512" display="http://www.baltimoresun.com/news/maryland/crime/blog/bal-police-investigating-officerinvolved-shooting-in-east-baltimore-20140113,0,4169034.story" xr:uid="{5893AC88-47CC-6A4B-9F39-5C009E44B26C}"/>
    <hyperlink ref="R7330" r:id="rId513" display="http://newsok.com/police-release-name-of-man-killed-in-officer-involved-shooting/article/3920773" xr:uid="{DF7C7FB4-4855-4E4D-BC1B-10BD2621C4F5}"/>
    <hyperlink ref="R7335" r:id="rId514" display="http://www.nwfdailynews.com/local/suspect-killed-officers-shot-in-crestview-incident-1.257150" xr:uid="{C120D153-AD7D-EB47-BDE3-ED6382DCB284}"/>
    <hyperlink ref="R7341" r:id="rId515" display="http://www.wilsontimes.com/News/Feature/Story/28048226---Deputies--Man-fatally-shot-after-killing-2" xr:uid="{7C77A756-EE20-8146-9A48-6526EB778076}"/>
    <hyperlink ref="R7356" r:id="rId516" display="http://newsok.com/man-shot-by-oklahoma-highway-patrol-trooper-was-correction-center-escapee/article/3919183" xr:uid="{7E55BA4B-83C2-2449-B97D-E0FFC81A73FC}"/>
    <hyperlink ref="R7364" r:id="rId517" display="http://newsok.com/oklahoma-parents-say-son-needed-help-instead-custer-county-sheriffs-deputies-shot-him/article/3929841" xr:uid="{52174184-A3D4-CC42-9D40-CBE04DBA8FF6}"/>
    <hyperlink ref="R7439" r:id="rId518" display="http://www.kens5.com/story/local/2014/09/26/10621720/" xr:uid="{407603A1-23AB-0B42-B3B3-F7A0A53A57AD}"/>
    <hyperlink ref="R7367" r:id="rId519" display="http://blog.al.com/montgomery/2013/12/phenix_city_police_fatally_sho.html" xr:uid="{50DB84DC-CD92-944D-ABA4-380FFF805C97}"/>
    <hyperlink ref="R7368" r:id="rId520" display="http://www.indystar.com/story/news/crime/2013/12/18/impd-officer-fatally-shoots-man-on-southeastside/4110911/" xr:uid="{9409A4EB-A709-5A4B-B273-53EEFBBEB162}"/>
    <hyperlink ref="R7389" r:id="rId521" display="http://www.local10.com/news/man-dead-after-shootout-with-swat/23386254" xr:uid="{F7BFAD28-FEAD-4647-AB34-5273CF27DE89}"/>
    <hyperlink ref="R7397" r:id="rId522" display="http://www.today.com/news/unjustified-family-student-killed-campus-police-speaks-out-2D11723684" xr:uid="{60192254-96AC-F943-B0BE-8E47F28DF334}"/>
    <hyperlink ref="R7444" r:id="rId523" display="http://www.presstelegram.com/general-news/20131120/man-shot-killed-by-long-beach-police-identified-as-from-rialto" xr:uid="{1E54FB28-6E5C-1143-B06F-287A5D7775C2}"/>
    <hyperlink ref="R7456" r:id="rId524" display="http://www.startribune.com/local/west/232358621.html" xr:uid="{79AF72A7-F138-314C-AF48-5203164EBA21}"/>
    <hyperlink ref="R7463" r:id="rId525" display="http://www.jsonline.com/news/crime/shots-fired-in-downtown-milwaukee-b99139596z1-231430101.html" xr:uid="{1FC6843F-96A7-B645-9D70-24748889B46D}"/>
    <hyperlink ref="R7532" r:id="rId526" display="http://sfappeal.com/2013/10/sf-man-shot-to-death-by-san-mateo-police/" xr:uid="{8B15C039-1DAF-A546-80EC-7C275D8B0FD5}"/>
    <hyperlink ref="R7533" r:id="rId527" display="http://www.koat.com/news/fatal-roswell-shootout-caught-on-camera/22577824" xr:uid="{5745018A-9361-6646-9B64-B0BC880279A3}"/>
    <hyperlink ref="R7551" r:id="rId528" display="http://www.myfoxmemphis.com/story/24329596/medical-examiner-rules-cause-of-death-aaron-dumas" xr:uid="{C4448B93-3DEE-104F-9CAF-3C1C7F955B02}"/>
    <hyperlink ref="R7569" r:id="rId529" display="http://bangordailynews.com/2013/10/10/news/bangor/police-identify-2-dead-in-old-town-stabbing-standoff/" xr:uid="{EF26606E-3782-6F47-A860-607875B95704}"/>
    <hyperlink ref="R7581" r:id="rId530" display="http://www.chicagotribune.com/news/local/breaking/chi-at-least-1-wounded-in-policeinvolved-shooting-in-posen-20131004,0,7140004.story" xr:uid="{5B33E8CC-8AC8-BB49-968B-E838C8A89104}"/>
    <hyperlink ref="R7588" r:id="rId531" display="http://pgpolice.blogspot.com/2013/10/pgpd-investigates-police-involved.html" xr:uid="{A314A451-F0FF-D24F-B588-02CD9B913F10}"/>
    <hyperlink ref="R7597" r:id="rId532" display="http://www.presstelegram.com/general-news/20130926/long-beach-police-kill-man-in-departments-third-ois-in-past-week" xr:uid="{03990ACD-1CC4-2B4B-8226-513BC97E9941}"/>
    <hyperlink ref="R7613" r:id="rId533" display="http://www.denverpost.com/breakingnews/ci_24147149/police-fatally-shoot-denver-bank-robbery-suspect" xr:uid="{2B050EFC-E3D9-4948-AF20-8CDF3680F608}"/>
    <hyperlink ref="R7611" r:id="rId534" display="http://www.culvercityobserver.com/story/2013/10/10/news/man-shot-at-ccpd-hq-identified/3089.html" xr:uid="{64E2963C-0DB4-4A4C-BF1D-38BCCF1CD71C}"/>
    <hyperlink ref="R7619" r:id="rId535" display="http://homicide.latimes.com/post/ruben-ramos-escobedo/" xr:uid="{96213942-7B7F-4548-B848-8797A7EAB9F0}"/>
    <hyperlink ref="R7618" r:id="rId536" display="http://articles.orlandosentinel.com/2013-09-18/news/os-winter-garden-officer-involved-shooting-20130918_1_winter-garden-man-unarmed-man-roommate" xr:uid="{71C179CA-83A2-C049-9B99-41FB7BCE875F}"/>
    <hyperlink ref="R7638" r:id="rId537" location="axzz2eJeAaiTJ" display="http://triblive.com/news/allegheny/4669466-74/officer-police-victim - axzz2eJeAaiTJ" xr:uid="{4798EAA9-4C24-044A-ABB7-D4B2E2496275}"/>
    <hyperlink ref="R7657" r:id="rId538" display="http://www.wtva.com/news/national/story/Grand-jury-no-indictments-in-officer-involved/EE5Am7KlmUmIECC8X0k4Wg.cspx" xr:uid="{A5328012-4852-A440-B002-29EAA1705D25}"/>
    <hyperlink ref="R7678" r:id="rId539" display="http://www.washingtonpost.com/blogs/local/wp/2014/07/08/ten-months-of-silence-in-the-fairfax-police-shooting-death-of-john-geer/" xr:uid="{4E1A4B34-02AA-FF49-A5C8-CE258D5E2E3E}"/>
    <hyperlink ref="R7682" r:id="rId540" display="http://homicide.latimes.com/post/dennis-hakeen-vasquez/" xr:uid="{75DDA3E1-4BC0-5E46-A111-F267626BCD02}"/>
    <hyperlink ref="R7696" r:id="rId541" display="http://www.pe.com/articles/palmer-674426-deputies-phillips.html" xr:uid="{7FADD9B2-E96C-204E-894B-24886BB3A003}"/>
    <hyperlink ref="R7697" r:id="rId542" display="http://www.khq.com/story/23228789/officer-involved-shooting-in-n-spokane" xr:uid="{E37B4B0D-9299-E04E-ACFA-954CDBAE8834}"/>
    <hyperlink ref="R7731" r:id="rId543" display="http://blog.gulflive.com/mississippi-press-news/2013/10/gloster_police_offer_reinstate.html" xr:uid="{EE908F82-AF72-9A4F-BB2D-ABD73A287ACE}"/>
    <hyperlink ref="R7739" r:id="rId544" display="http://www.huffingtonpost.com/2013/08/08/james-lee-dimaggio_n_3724734.html" xr:uid="{8F681398-EC71-E14E-9C74-C7C6CB5494AA}"/>
    <hyperlink ref="R7741" r:id="rId545" display="http://hamptonroads.com/2013/08/man-killed-deputyinvolved-isle-wight-shooting" xr:uid="{67C9F5D3-F604-2F44-B6CE-5D1B4D95B649}"/>
    <hyperlink ref="R7744" r:id="rId546" display="http://www.theindychannel.com/news/local-news/impd-suspect-dies-while-being-arrested" xr:uid="{0E2108C3-6F98-1645-A611-58FC37CF17F4}"/>
    <hyperlink ref="R7754" r:id="rId547" display="http://www.huffingtonpost.com/2013/08/05/shaaliver-douse-shooting_n_3705623.html" xr:uid="{340C5DE2-8569-F94C-A03B-FAB9B8DD250A}"/>
    <hyperlink ref="R7759" r:id="rId548" display="http://kfor.com/2013/08/02/warr-acres-police-involved-in-chase-shooting-reported/" xr:uid="{0D8FAB95-A31B-4347-9F60-1C7FAAC2AC8A}"/>
    <hyperlink ref="R7767" r:id="rId549" display="http://www.nola.com/crime/index.ssf/2014/04/report_doj_drops_probe_of_fbi-.html" xr:uid="{57687CB3-407B-E349-8769-7E5BBFEFFAC7}"/>
    <hyperlink ref="R7785" r:id="rId550" display="http://pjmedia.com/tatler/2013/07/30/the-strange-killing-of-larry-eugene-jackson-jr-by-an-austin-police-detective/" xr:uid="{5A0EAAAE-20D2-2341-B144-0199F50C0DD3}"/>
    <hyperlink ref="R7796" r:id="rId551" display="http://www.wral.com/suspect-killed-in-officer-involved-shooting-identified/12688890/" xr:uid="{37F287C2-0C9C-FC47-AFFE-3679EB18B8E6}"/>
    <hyperlink ref="R7808" r:id="rId552" display="http://crimeblog.dallasnews.com/2013/07/police-shoot-burglary-suspect-in-confrontation-in-southeast-dallas.html/" xr:uid="{6724E2DE-C8C9-C042-AD9F-C6BFE75B08D0}"/>
    <hyperlink ref="R7812" r:id="rId553" display="http://explorevenango.com/vigil-rally-held-for-oil-city-woman-fatally-shot-by-police/" xr:uid="{A0BD36B3-51EC-DC45-BF27-14E8856205E0}"/>
    <hyperlink ref="R7814" r:id="rId554" display="http://hiphopwired.com/2013/07/17/arkansas-cop-kills-wrongfully-suspected-in-car-thief-claims-self-defense/" xr:uid="{63ABC1B3-06BC-CB45-A73C-78E983D91FB6}"/>
    <hyperlink ref="R7821" r:id="rId555" display="http://newsok.com/family-member-identifies-man-shot-by-oklahoma-city-police/article/3861642" xr:uid="{BB53C45E-9EB5-2040-98AE-CB3FBEDB9720}"/>
    <hyperlink ref="R7829" r:id="rId556" display="http://www.nj.com/essex/index.ssf/2013/09/woman_files_multi-million_dollar_suit_against_belleville_after_police_shot_husband_24_times.html" xr:uid="{5215C2A5-D82F-EF43-9A02-FD36B5983905}"/>
    <hyperlink ref="R7833" r:id="rId557" display="http://www.post-gazette.com/stories/local/neighborhoods-north/man-shot-to-death-in-sewickley-694786/" xr:uid="{5231D687-3D49-DC48-9595-4CCC83B500BF}"/>
    <hyperlink ref="R7945" r:id="rId558" display="http://articles.baltimoresun.com/2013-06-11/news/bs-md-ar-road-rage-bail-20130610_1_police-officer-documents-hudson-county" xr:uid="{D811381C-0B16-BE41-B459-7D7C1C2C34F1}"/>
    <hyperlink ref="R7973" r:id="rId559" display="http://www.wsfa.com/story/22481859/selma-police-stunned-that-off-duty-officer-killed-two-then-self-over-the-weekend" xr:uid="{712C13CF-E255-004C-B88A-44A57E2EB3C2}"/>
    <hyperlink ref="R8004" r:id="rId560" display="http://www.nydailynews.com/new-york/brooklyn/crazed-brooklyn-man-shot-cops-bad-mouthed-article-1.1297528" xr:uid="{F2A76719-9585-B140-B766-47CAF68EF030}"/>
    <hyperlink ref="R8124" r:id="rId561" display="http://www.palmbeachpost.com/news/news/man-shot-and-killed-by-deputies-near-marriott-in-w/nXR2K/" xr:uid="{68367EC3-9ECD-F54C-8B21-A6469432E155}"/>
    <hyperlink ref="R8165" r:id="rId562" display="http://www.daytondailynews.com/news/news/crime-law/fbi-working-at-shooting-site/nXDWH/" xr:uid="{80B51151-A25C-6247-B293-3D6E1C6EB695}"/>
    <hyperlink ref="R8242" r:id="rId563" display="http://crimeblog.dallasnews.com/2013/03/dallas-police-officer-fatally-shoots-suspect-after-major-disturbance-at-apartment-complex.html/" xr:uid="{54F2A0E4-08A0-A34B-B17A-BF9CE98D1AC2}"/>
    <hyperlink ref="R8235" r:id="rId564" display="http://www.dnainfo.com/new-york/20130310/east-flatbush/police-fatally-shoot-allegedly-armed-teenager-brooklyn" xr:uid="{B7FEB347-6D80-CC44-8237-941C086A64D6}"/>
    <hyperlink ref="R8248" r:id="rId565" display="http://articles.sun-sentinel.com/2013-03-12/news/fl-boca-officer-involved-named-20130311_1_boca-raton-police-police-officers-facebook-profile" xr:uid="{A8FB3D3A-8C20-6942-89DC-5AC757F6FE92}"/>
    <hyperlink ref="R8292" r:id="rId566" display="http://www.phillyburbs.com/news/crime/da-warminster-officer-accidentally-shot-year-old-during-standoff/article_2e02c0de-13d0-54ef-88d7-e00c66713ba5.html" xr:uid="{EAD1522B-DFFC-0642-BAD9-13B30825471A}"/>
    <hyperlink ref="R8323" r:id="rId567" display="http://www.wrdw.com/home/headlines/Deputies-respond-to-reports-of-a-shooting-at-Fox-Trace-189340421.html" xr:uid="{F53304F0-75C8-9F4C-97CD-D448593FE4A1}"/>
    <hyperlink ref="R8333" r:id="rId568" display="http://jacksonville.com/news/crime/2014-09-06/story/lawsuit-pits-family-against-jacksonville-police-over-fatal-police" xr:uid="{2A3086A1-EC31-B44D-9FB9-40FBAAB578AB}"/>
    <hyperlink ref="R8363" r:id="rId569" display="http://wreg.com/2013/01/18/man-shot-killed-by-memphis-police/" xr:uid="{E472BD11-FAD5-F744-8911-488CA5B69F48}"/>
    <hyperlink ref="E8395" r:id="rId570" display="http://www.baynews9.com/content/dam/news/images/2012/12/Suspect-killed-110.jpg" xr:uid="{A4CC686D-823F-5E41-A032-649E27334FE0}"/>
    <hyperlink ref="R8395" r:id="rId571" display="http://www.baynews9.com/content/news/baynews9/news/article.html/content/news/articles/bn9/2013/1/10/with_deputy_in_fight.html" xr:uid="{84BA6C08-4B53-564E-A021-64C7E63AA60F}"/>
    <hyperlink ref="R8416" r:id="rId572" display="http://miami.cbslocal.com/2013/01/07/family-of-man-killed-in-police-involved-shooting-demands-answers/" xr:uid="{CEC31766-172A-BF4E-AA56-A25E95E53FAF}"/>
    <hyperlink ref="E8420" r:id="rId573" display="http://www.trbimg.com/img-50e7a90e/turbine/peter-jourdan-of-allentown.jpg-20130104/600" xr:uid="{66C12066-CC22-3D42-A8FB-E712CDD28F75}"/>
    <hyperlink ref="E8427" r:id="rId574" display="http://www.tricitytribuneusa.com/wp-content/uploads/Chavez_Mug0642-300x300.jpg" xr:uid="{654EDA42-D87F-124B-8E40-08B2722A75F7}"/>
    <hyperlink ref="R5377" r:id="rId575" xr:uid="{9DD412DC-2FFB-C444-9807-5813CA82A0AA}"/>
    <hyperlink ref="A5378" r:id="rId576" xr:uid="{42F51A40-AB3F-D448-B921-4A6597460A75}"/>
    <hyperlink ref="A5381" r:id="rId577" xr:uid="{A3BD2BA3-9045-0643-B255-A05B1D57C9E2}"/>
    <hyperlink ref="R5381" r:id="rId578" xr:uid="{120104D4-2652-0A4C-9963-4671CAA3341E}"/>
    <hyperlink ref="A5384" r:id="rId579" xr:uid="{FFD53B92-FCE9-214A-810A-AFD543BBF8FD}"/>
    <hyperlink ref="R5384" r:id="rId580" xr:uid="{433A7571-1347-DD4C-9EF8-03420397F4E6}"/>
    <hyperlink ref="A5385" r:id="rId581" xr:uid="{F3BA877C-8C10-7D4B-B0AB-FF19EA2EE46F}"/>
    <hyperlink ref="A5389" r:id="rId582" xr:uid="{A5F5DF0F-FD3A-4F42-ADEF-0277F8C98C1B}"/>
    <hyperlink ref="A5390" r:id="rId583" xr:uid="{40AEE212-1D32-8542-AB31-018AA10B741F}"/>
    <hyperlink ref="A5393" r:id="rId584" xr:uid="{CEAED386-E553-5E4A-9C1A-478FD04DCE40}"/>
    <hyperlink ref="R5393" r:id="rId585" xr:uid="{6640E13D-BE34-074B-BF02-BA4D070E3A33}"/>
    <hyperlink ref="A5392" r:id="rId586" xr:uid="{10E58B33-10FD-354D-8AA0-42E228C798B5}"/>
    <hyperlink ref="R5392" r:id="rId587" xr:uid="{6846812A-2DA1-2542-8F6E-A81A4F242E81}"/>
    <hyperlink ref="R5394" r:id="rId588" xr:uid="{CCBD5754-AE91-CE4A-A211-07A7BDF9A6C2}"/>
    <hyperlink ref="A5405" r:id="rId589" xr:uid="{425A0AA3-0A81-0748-BA04-CE1581121B2B}"/>
    <hyperlink ref="R5407" r:id="rId590" xr:uid="{EFE20038-03C9-2E43-85E1-63364AD5CDFF}"/>
    <hyperlink ref="A5406" r:id="rId591" xr:uid="{F5A7F1CB-2705-C245-A8D3-C4D9745CF1B7}"/>
    <hyperlink ref="A5404" r:id="rId592" xr:uid="{CA7C6389-B9F7-D34C-9417-E71A0619FD79}"/>
    <hyperlink ref="A5413" r:id="rId593" xr:uid="{68548038-39DE-4445-A61B-82562B67157A}"/>
    <hyperlink ref="R5413" r:id="rId594" xr:uid="{CE3FE7B9-F364-A443-9DE1-8FBDEBD2BDAC}"/>
    <hyperlink ref="A5408" r:id="rId595" xr:uid="{54A55D8B-4C08-CC4E-AC2D-11491E01522F}"/>
    <hyperlink ref="A5409" r:id="rId596" xr:uid="{92ECD54C-11A9-1C44-8A6F-2FD06AD0FEAB}"/>
    <hyperlink ref="A5410" r:id="rId597" xr:uid="{B5BF2102-66FC-BB48-89D6-AF8A7F148D43}"/>
    <hyperlink ref="R5410" r:id="rId598" xr:uid="{13F23193-EF93-7E40-A7ED-19A9D50A288F}"/>
    <hyperlink ref="A5411" r:id="rId599" xr:uid="{9523C24A-9CD2-D046-8E95-3858758B4009}"/>
    <hyperlink ref="A5418" r:id="rId600" xr:uid="{07200146-0EA2-5F40-A1CA-CA755DF09901}"/>
    <hyperlink ref="A5415" r:id="rId601" xr:uid="{A6EE467E-BB05-A64B-A406-0986A8AF8AD8}"/>
    <hyperlink ref="A5417" r:id="rId602" xr:uid="{CFC11DC8-901D-0449-90DE-09696E6795B4}"/>
    <hyperlink ref="R5417" r:id="rId603" xr:uid="{92E942FD-B6E5-434F-B88C-BE5F40877C02}"/>
    <hyperlink ref="A5421" r:id="rId604" xr:uid="{721C20D8-417C-2545-8A2D-3C713804F7C8}"/>
    <hyperlink ref="R5425" r:id="rId605" xr:uid="{011C3AF3-7320-8A4C-A249-FFD50280CA2D}"/>
    <hyperlink ref="R5423" r:id="rId606" xr:uid="{760CA658-9C39-364A-996A-A66580FA9E5D}"/>
    <hyperlink ref="R5424" r:id="rId607" xr:uid="{35604581-9278-AE4A-B8A6-9D1A60118804}"/>
    <hyperlink ref="A5432" r:id="rId608" xr:uid="{A3D273D9-D209-B346-98FD-2C2014968BF6}"/>
    <hyperlink ref="A5434" r:id="rId609" xr:uid="{B6F93372-FF25-2A4D-B89A-FDEAB40EEDDE}"/>
    <hyperlink ref="A5428" r:id="rId610" xr:uid="{CB39762E-E453-7F4E-ACFE-7AA2030B1DA9}"/>
    <hyperlink ref="A5435" r:id="rId611" xr:uid="{07434F99-329E-2F43-86B3-802E1D4E7CB5}"/>
    <hyperlink ref="A5440" r:id="rId612" xr:uid="{F1CEA547-04E6-D543-83C0-878F512E02D5}"/>
    <hyperlink ref="A5449" r:id="rId613" xr:uid="{BB708262-63C4-2244-BF22-89AEC12439EE}"/>
    <hyperlink ref="A5448" r:id="rId614" xr:uid="{9F3D8DA9-7527-FD4C-9FAE-44307F30F47D}"/>
    <hyperlink ref="A5450" r:id="rId615" xr:uid="{F1A875D4-B05A-ED44-A77D-23F11CEEDCB5}"/>
    <hyperlink ref="A5457" r:id="rId616" xr:uid="{4B905292-8B96-784C-BB5F-555DD80E8952}"/>
    <hyperlink ref="A5372" r:id="rId617" xr:uid="{972F9741-6F72-F64F-9662-EE420CDC034E}"/>
    <hyperlink ref="A5443" r:id="rId618" xr:uid="{A996D319-7F84-5F4A-A387-E9E90E8792B6}"/>
    <hyperlink ref="A5433" r:id="rId619" display="Linda Lee Lush, 50" xr:uid="{55AAB049-7F9B-D445-A7F4-F7FA822CC608}"/>
    <hyperlink ref="A5292" r:id="rId620" display="Zachary Grigsby, 29" xr:uid="{65102777-4A0A-684C-86E1-E7096FD76FFE}"/>
    <hyperlink ref="A5293" r:id="rId621" display="Lionel Kerns, 53" xr:uid="{4B87A9AD-D39C-2341-ADFB-A22D5C629715}"/>
    <hyperlink ref="A5290" r:id="rId622" display="Justin D. McHenry, 22" xr:uid="{9966CBD5-0A9B-8C4E-8C75-1A7891AB2D4A}"/>
    <hyperlink ref="A5291" r:id="rId623" display="Hugo Fernando Celio, 23" xr:uid="{5A9EC97A-351F-9642-BA96-70C345E1D516}"/>
    <hyperlink ref="A5298" r:id="rId624" display="Magnum Edgar Phillips, 23" xr:uid="{E5563881-C631-A046-8DAE-ABAFE1F2AC30}"/>
    <hyperlink ref="A5299" r:id="rId625" display="Somer Brook Speer, 37" xr:uid="{21046A5C-AF0D-E242-AACF-F601AF3DF5AC}"/>
    <hyperlink ref="A5304" r:id="rId626" display="Michael Gerald Ray Kirvelay, 45" xr:uid="{40759A4B-3F1D-E942-A97A-5A4CA285EC8A}"/>
    <hyperlink ref="A5303" r:id="rId627" display="Thomas Joseph McEniry, 32" xr:uid="{96D68A52-E11F-9041-BF58-87E1A205205C}"/>
    <hyperlink ref="A5306" r:id="rId628" display="Barry Kirk, 50" xr:uid="{BD264822-0517-4742-91AB-188852924B17}"/>
    <hyperlink ref="A5305" r:id="rId629" display="Henry Reyna, 49" xr:uid="{B0EAB16E-658B-8042-9A16-26CCBAB3F8AF}"/>
    <hyperlink ref="A5308" r:id="rId630" display="Mathew Grows, 45" xr:uid="{62FD48F0-0A32-AE4D-A662-1F0CA59BE80D}"/>
    <hyperlink ref="A5310" r:id="rId631" display="Christopher Lynn Nichols, 24" xr:uid="{ED27694A-A66A-DD48-A729-8A5D28A30300}"/>
    <hyperlink ref="A5309" r:id="rId632" display="James Daniel Hall, 46" xr:uid="{5447A454-A3D2-8440-A50C-4FDD07D1BA81}"/>
    <hyperlink ref="A5313" r:id="rId633" display="Chase Alan Sherman, 32" xr:uid="{A2B161DD-D9A5-AA4B-B674-9B1EFE289208}"/>
    <hyperlink ref="A5311" r:id="rId634" display="William Tarrant, 39" xr:uid="{F2FF3A61-9CBF-004D-B89E-E89C83AAF3B7}"/>
    <hyperlink ref="A5323" r:id="rId635" display="Francis Hartnett, 47" xr:uid="{46CBB90F-D7EE-5147-86B0-1B8BE9529E71}"/>
    <hyperlink ref="A5343" r:id="rId636" display="Andrew Blake, 22" xr:uid="{E62839F4-26A8-1B4A-BABA-EA2EA6062864}"/>
    <hyperlink ref="A5327" r:id="rId637" display="Brett Kelby Noblitt, 25" xr:uid="{031BBA9C-0B31-F442-82CC-2E1636133D6E}"/>
    <hyperlink ref="A5329" r:id="rId638" display="John Livingston, 33" xr:uid="{DA292060-2DB8-2540-B461-7A0870E8E642}"/>
    <hyperlink ref="A5337" r:id="rId639" display="Ernesto Gamino, 25" xr:uid="{DE55C4FD-5602-8F4E-9E72-04AD580DBF25}"/>
    <hyperlink ref="A5335" r:id="rId640" display="Matthew Eric Coleman, 25" xr:uid="{A86E0E64-C62C-8E4D-AA42-FA9C78F79AAD}"/>
    <hyperlink ref="A5338" r:id="rId641" display="Moises Nerio, 42" xr:uid="{CDC79D51-0D6F-DF42-B65B-D44E01DB98A6}"/>
    <hyperlink ref="A5341" r:id="rId642" display="Brian H. Gavin Sr., 57" xr:uid="{279397E9-5C14-5B49-9D0E-4E1BC97EE37A}"/>
    <hyperlink ref="A5339" r:id="rId643" display="Javier Lopez Garcia, 25" xr:uid="{C7502A92-0A3A-014F-800F-9DAE7E18E8ED}"/>
    <hyperlink ref="A5342" r:id="rId644" display="Joseph Jaramillo, 31" xr:uid="{DA8705F4-3001-5542-A7BD-4A5D47B70A46}"/>
    <hyperlink ref="A5345" r:id="rId645" display="Jason Leanard Mesaros, 36" xr:uid="{73929521-255D-044B-BCCC-4A3F4BF0EF92}"/>
    <hyperlink ref="A5344" r:id="rId646" display="Eddie Gabriel Sanchez Jr., 34" xr:uid="{FB1D7224-0F93-7A4E-ADFF-2A2AA7495BB2}"/>
    <hyperlink ref="A5350" r:id="rId647" display="Leonel Acevedo, 45" xr:uid="{8889EBA2-DE29-9E4D-ABE1-B8AD090E88FC}"/>
    <hyperlink ref="A5348" r:id="rId648" display="Dale Maverick Hudson, 26" xr:uid="{35797BAF-C901-5F47-A60D-D9C5FD9E7190}"/>
    <hyperlink ref="A5356" r:id="rId649" display="Kim Lee Long, 48" xr:uid="{28A7EA95-84AE-6F4C-B5B2-5640BF177A60}"/>
    <hyperlink ref="A5349" r:id="rId650" display="Miguel Cano, 34" xr:uid="{A8C193CC-4BBF-3C47-8F92-239B47ADA1EF}"/>
    <hyperlink ref="A5347" r:id="rId651" display="Cesar Cuellar Jr., 25" xr:uid="{CD479BE1-4A97-A246-ABBA-14E699F000AD}"/>
    <hyperlink ref="A5357" r:id="rId652" display="James Francis Smyth, 55" xr:uid="{9EACA726-3C48-5145-8956-A4231B7A8559}"/>
    <hyperlink ref="A5354" r:id="rId653" display="Michael Gregory Johnson, 51" xr:uid="{7AF186DD-B90F-FD48-91FC-3DE3970BEB50}"/>
    <hyperlink ref="A5361" r:id="rId654" display="David Michael Romanoski, 48" xr:uid="{A04A1DE1-D6D5-864C-9E68-290B95800E2B}"/>
    <hyperlink ref="A5358" r:id="rId655" display="James Wayne Bigley, 20" xr:uid="{D5FC52C0-5F95-2A45-96B3-CF97CAFBDF20}"/>
    <hyperlink ref="A5365" r:id="rId656" display="Timothy Gene Smith, 47" xr:uid="{EC4FA775-1331-DD4B-95C7-67E518740370}"/>
    <hyperlink ref="A5362" r:id="rId657" display="Faisal Mohammad, 18" xr:uid="{576596E9-A5D9-514B-B95A-C914A9C75716}"/>
    <hyperlink ref="A5363" r:id="rId658" display="Joseph M. Tyndall, 30" xr:uid="{933C3705-A9F8-CE4A-97CD-21F92DEA0042}"/>
    <hyperlink ref="A5366" r:id="rId659" display="Jeremy David Mardis, 6" xr:uid="{41D10779-F5F1-6F42-A8F0-5A8E5A9B2425}"/>
    <hyperlink ref="A5370" r:id="rId660" display="Jack Yantis, 62" xr:uid="{B4CD112F-D98F-9A43-80BA-827117EA8E18}"/>
    <hyperlink ref="A5369" r:id="rId661" display="Luverne Roy Christensen, 49" xr:uid="{B88674B9-FFF3-BD41-B15F-8FFBCD0ABF9D}"/>
    <hyperlink ref="A5368" r:id="rId662" display="Killian O’Quinn, 20" xr:uid="{C5435790-A2E4-2440-8CA4-CB5028EBCBA4}"/>
    <hyperlink ref="R5288" r:id="rId663" xr:uid="{CFCDF6B4-5D51-434C-8E5A-03698002B440}"/>
    <hyperlink ref="R5292" r:id="rId664" xr:uid="{CDDE5B08-8127-9944-8E0F-B9D80E896FA6}"/>
    <hyperlink ref="R5294" r:id="rId665" xr:uid="{62FB6B1E-E108-B24B-95F0-416B51B8A9F6}"/>
    <hyperlink ref="R5293" r:id="rId666" xr:uid="{10094A2B-63C6-9543-8531-D6585C775324}"/>
    <hyperlink ref="R5290" r:id="rId667" xr:uid="{82F457C3-AE29-0542-8C80-62CD2BE5E93D}"/>
    <hyperlink ref="R5291" r:id="rId668" xr:uid="{2E03CC60-A2F6-6443-A963-C6605C71E22C}"/>
    <hyperlink ref="R5295" r:id="rId669" xr:uid="{23C47F17-585F-4B43-B351-4EFDA4456F0A}"/>
    <hyperlink ref="R5296" r:id="rId670" xr:uid="{771ABE7E-8CA6-2644-971F-69D2492E7AF5}"/>
    <hyperlink ref="R5298" r:id="rId671" xr:uid="{DA789214-8979-A246-8059-8DA20CBE4DF2}"/>
    <hyperlink ref="R5299" r:id="rId672" xr:uid="{371B23CB-A662-CB43-B2C6-94B8EB5EC359}"/>
    <hyperlink ref="R5300" r:id="rId673" xr:uid="{6639BD1C-CBEF-104E-BD70-690C7E1A6FC9}"/>
    <hyperlink ref="R5304" r:id="rId674" xr:uid="{39974A52-D6C6-CF46-BA19-BFE339748397}"/>
    <hyperlink ref="R5303" r:id="rId675" xr:uid="{2529E0A8-615B-C44B-809C-2A1CB455C548}"/>
    <hyperlink ref="R5306" r:id="rId676" xr:uid="{754F0E12-3D91-8E4C-ACF5-522F5C773728}"/>
    <hyperlink ref="R5305" r:id="rId677" xr:uid="{35037F94-AA41-6F4F-BD0C-E00358461F0F}"/>
    <hyperlink ref="R5307" r:id="rId678" xr:uid="{E7DAEA51-7007-4A40-B3AB-52429BAA47C3}"/>
    <hyperlink ref="R5308" r:id="rId679" xr:uid="{C470A43E-A176-2645-B0F0-D14001DEBDDD}"/>
    <hyperlink ref="R5310" r:id="rId680" xr:uid="{4086F127-81D7-FC4E-9CC1-A78C7AF5D52C}"/>
    <hyperlink ref="R5309" r:id="rId681" xr:uid="{E14247E3-0169-C94B-BB95-67A6B56E0319}"/>
    <hyperlink ref="R5314" r:id="rId682" xr:uid="{CE87806F-3D64-CC40-A319-F500E7A5C63A}"/>
    <hyperlink ref="R5311" r:id="rId683" xr:uid="{77CB847F-D10D-814D-A515-FDF8CCA39653}"/>
    <hyperlink ref="R5323" r:id="rId684" xr:uid="{CC8ACCE1-5831-8F4A-892B-DFC142451F32}"/>
    <hyperlink ref="R5325" r:id="rId685" xr:uid="{10D42056-9A4B-A14A-9F92-16178FF4DBEE}"/>
    <hyperlink ref="R5324" r:id="rId686" xr:uid="{AD581A60-5302-BC4B-B2DF-957A4DAEFCB1}"/>
    <hyperlink ref="R5343" r:id="rId687" xr:uid="{81F4EBBB-8BF4-934D-ACC7-039D647545FB}"/>
    <hyperlink ref="R5327" r:id="rId688" xr:uid="{75949A13-B9E4-A344-8E16-21924F98BB04}"/>
    <hyperlink ref="R5329" r:id="rId689" xr:uid="{6E0F9E6B-AF27-A448-BAC4-7EF350E8D420}"/>
    <hyperlink ref="R5334" r:id="rId690" xr:uid="{C5852479-D43F-CC4E-BA03-2476F13EF61A}"/>
    <hyperlink ref="R5336" r:id="rId691" xr:uid="{58E4D754-32B7-CD45-9D80-4C19374B0B62}"/>
    <hyperlink ref="R5337" r:id="rId692" xr:uid="{FA2AB182-A4BA-124C-8638-D28776BCD222}"/>
    <hyperlink ref="R5335" r:id="rId693" xr:uid="{2CD44E83-4CDF-5547-B64D-6B31BE23A8F2}"/>
    <hyperlink ref="R5338" r:id="rId694" xr:uid="{7396C615-FF1A-B14E-A759-551E38824E91}"/>
    <hyperlink ref="R5341" r:id="rId695" xr:uid="{F009250C-42C5-3C4C-8EC1-EBC876F768C8}"/>
    <hyperlink ref="R5339" r:id="rId696" xr:uid="{EEFF780D-7FCB-CB4F-9DF5-8FE5B4850471}"/>
    <hyperlink ref="R5342" r:id="rId697" xr:uid="{9591E154-EFF6-D045-8DBC-8E4BEC513C67}"/>
    <hyperlink ref="R5345" r:id="rId698" xr:uid="{49DBA377-6080-524A-8B93-0AEC8596E016}"/>
    <hyperlink ref="R5344" r:id="rId699" xr:uid="{FAE05A7C-D8B1-144F-9AA5-60DFE8E1A09C}"/>
    <hyperlink ref="R5350" r:id="rId700" xr:uid="{80FEFB66-7648-384C-B4E0-D85C37CC8A78}"/>
    <hyperlink ref="R5348" r:id="rId701" xr:uid="{D800640F-3A8B-764F-81C2-3052E8EB66B2}"/>
    <hyperlink ref="R5356" r:id="rId702" xr:uid="{3C8C5080-B951-F246-95D9-045EF8C492DD}"/>
    <hyperlink ref="R5349" r:id="rId703" xr:uid="{086E71A9-D8CD-9949-9B1F-C65B35FADA46}"/>
    <hyperlink ref="R5347" r:id="rId704" xr:uid="{FAC46DBA-3361-8846-B45F-894652E650DC}"/>
    <hyperlink ref="R5355" r:id="rId705" xr:uid="{15857690-4127-834D-9B14-5975B6240845}"/>
    <hyperlink ref="R5357" r:id="rId706" xr:uid="{D94C6345-606A-774B-BC74-01F0993BDC77}"/>
    <hyperlink ref="R5354" r:id="rId707" xr:uid="{DA54CEEB-4B01-6548-A8D2-274898F6740B}"/>
    <hyperlink ref="R5359" r:id="rId708" xr:uid="{41AD82E7-9181-4143-9278-9B4647217095}"/>
    <hyperlink ref="R5360" r:id="rId709" xr:uid="{35D05DDE-9583-6A4A-8EC4-0E79A62D1140}"/>
    <hyperlink ref="R5361" r:id="rId710" xr:uid="{17E237B1-D048-9C4E-88B4-0A18FC1B4388}"/>
    <hyperlink ref="R5358" r:id="rId711" xr:uid="{C411A323-3C82-1848-94BE-E16D104D1E5E}"/>
    <hyperlink ref="R5365" r:id="rId712" xr:uid="{15F0625F-75A1-A340-9DA9-9F6BB81120BE}"/>
    <hyperlink ref="R5362" r:id="rId713" xr:uid="{B66FB63E-1951-084A-9145-ACE7B0255623}"/>
    <hyperlink ref="R5363" r:id="rId714" xr:uid="{18B10698-B95F-7A44-801C-52E2F3354954}"/>
    <hyperlink ref="R5366" r:id="rId715" xr:uid="{84295459-C0F2-5044-A9B1-CD13BD4850FE}"/>
    <hyperlink ref="R5370" r:id="rId716" xr:uid="{7317E5E7-6651-9644-8BE6-1AE417B6D42F}"/>
    <hyperlink ref="R5369" r:id="rId717" xr:uid="{8F4230EC-D374-7E43-90B9-DE39F5064AFA}"/>
    <hyperlink ref="R5368" r:id="rId718" xr:uid="{B1296CD7-B0A9-8746-A156-E64298B1052F}"/>
    <hyperlink ref="R5751" r:id="rId719" display="http://www.vnews.com/news/newsletter/17857473-95/haverhill-officers-unnamed-nh-ag-wont-give-any-shooting-details" xr:uid="{105D3165-F689-364B-9A9B-F80DF0CFB61D}"/>
    <hyperlink ref="R5678" r:id="rId720" display="http://www.wxii12.com/news/stabbing-standoff-reported-in-stokes-co/34345684" xr:uid="{80CBD2E0-3EDB-3D4D-A331-0172D4EF8B83}"/>
    <hyperlink ref="R5743" r:id="rId721" display="http://www.kctv5.com/story/29494552/armed-carjacking-suspect-dead-in-police-shooting" xr:uid="{52C20667-32B5-C54B-B742-2BD59D301504}"/>
    <hyperlink ref="R5683" r:id="rId722" display="http://www.startribune.com/officer-involved-shooting-at-plymouth-arby-s-leaves-one-man-dead/318383701/" xr:uid="{29F5A608-8289-FA41-A052-38CDAFEC8282}"/>
    <hyperlink ref="R5718" r:id="rId723" display="http://www.redding.com/homepage-showcase/matthew-graham-killed-in-dunsmuir-shootout-with-officers_38935482" xr:uid="{C104CD4A-F586-8043-B0B6-AAF359243CCD}"/>
    <hyperlink ref="R5763" r:id="rId724" display="http://abc7.com/news/suspect-holding-knife-killed-in-west-covina-officer-involved-shooting/828284/" xr:uid="{E2C8CBEA-E913-C84A-B2C5-53E99CB9B1A6}"/>
    <hyperlink ref="R5768" r:id="rId725" display="http://www.nbcsandiego.com/news/local/Man-with-Knife-Shot-Killed-by-San-Diego-Police-Officer-Identified-311679131.html" xr:uid="{EACB5523-0608-A747-ABCD-9923CD44CF33}"/>
    <hyperlink ref="R5701" r:id="rId726" display="http://www.ksdk.com/story/news/nation/2015/07/20/man-hogtied-police-death/30433375/" xr:uid="{5441850C-1434-8F49-A3BA-D72928D8D1CB}"/>
    <hyperlink ref="R5714" r:id="rId727" display="http://www.mlive.com/news/grand-rapids/index.ssf/2015/07/no_reason_to_shoot_him_step-da.html" xr:uid="{62BB4840-AD3F-CE49-A71B-6C34055909EC}"/>
    <hyperlink ref="R5720" r:id="rId728" display="https://www.bostonglobe.com/metro/2015/07/14/roxbury-man-identified-person-fatally-shot-lynn-police-officer-during-drug-investigation/HluhRMJJeFBqMqtUt3gNWP/story.html" xr:uid="{0A8E88C4-9AB6-4942-80D1-8014EDAF491C}"/>
    <hyperlink ref="E5587" r:id="rId729" xr:uid="{6B860373-0146-A649-81A6-FABB214EDEAA}"/>
    <hyperlink ref="E5645" r:id="rId730" xr:uid="{E9EDACB0-5E83-B548-B8F7-8D9B95F93612}"/>
    <hyperlink ref="E5653" r:id="rId731" xr:uid="{A14317CF-2A34-C343-9886-2D1BFA27463D}"/>
    <hyperlink ref="E5651" r:id="rId732" xr:uid="{C74D9C70-C39B-0246-87EA-9B80F084E01E}"/>
    <hyperlink ref="E5649" r:id="rId733" xr:uid="{AABB410E-DBBF-5E42-9A72-CA3D4AF35F50}"/>
    <hyperlink ref="E5652" r:id="rId734" xr:uid="{C73D72AD-D4C7-F940-AAE2-295AC0EE8F20}"/>
    <hyperlink ref="E5629" r:id="rId735" xr:uid="{849B52BB-03A4-B44B-BBE4-B8CB195DD895}"/>
    <hyperlink ref="E5628" r:id="rId736" xr:uid="{A7624140-BF20-C744-B2A7-3311473D7132}"/>
    <hyperlink ref="E5623" r:id="rId737" xr:uid="{1E4EE903-7149-1149-9C75-7CA2E9C033D4}"/>
    <hyperlink ref="E5621" r:id="rId738" xr:uid="{BC038CFC-7143-974D-B8F7-B3AE62E9FA38}"/>
    <hyperlink ref="E5620" r:id="rId739" xr:uid="{3CC7702E-6C28-4B42-B779-9ECF354E6B0C}"/>
    <hyperlink ref="E5613" r:id="rId740" xr:uid="{7AE3909F-9866-B844-A86E-2EEDEF23F7A0}"/>
    <hyperlink ref="E5611" r:id="rId741" xr:uid="{C9A206B5-C9B3-6042-9F72-4A1292B66DB7}"/>
    <hyperlink ref="E5606" r:id="rId742" xr:uid="{5C7F5C9A-0D2B-4E46-9A5F-BD054DE06A74}"/>
    <hyperlink ref="E5608" r:id="rId743" xr:uid="{20B424EF-70ED-CE47-85A6-F29D0E1F62CB}"/>
    <hyperlink ref="E5602" r:id="rId744" xr:uid="{786773E1-2B5F-CB47-913A-E54A78C495F7}"/>
    <hyperlink ref="E5603" r:id="rId745" xr:uid="{CA783DE0-81BD-C24E-8EF3-5960310BD9DC}"/>
    <hyperlink ref="E5598" r:id="rId746" xr:uid="{A9F527E3-E46D-F142-8953-5AE2E93B90A1}"/>
    <hyperlink ref="E5585" r:id="rId747" xr:uid="{0F51F182-571D-0542-959F-2775461F001E}"/>
    <hyperlink ref="E5579" r:id="rId748" xr:uid="{D5F66AE8-1BEB-374B-BAB2-2F788DAAB7D5}"/>
    <hyperlink ref="E5578" r:id="rId749" xr:uid="{548F4E24-48B6-734E-AB67-52AA5EB3438B}"/>
    <hyperlink ref="E5641" r:id="rId750" xr:uid="{4B1ADC81-EB2F-F44D-9234-EC6F231ECB42}"/>
    <hyperlink ref="E5643" r:id="rId751" xr:uid="{3E70E061-4D25-CE40-AB9B-98BBF88AF45A}"/>
    <hyperlink ref="E5638" r:id="rId752" xr:uid="{47E2895A-4889-8040-9EA3-546A6BE99CE0}"/>
    <hyperlink ref="E5634" r:id="rId753" xr:uid="{39C2C24B-D0D4-E64C-9DCF-9E1D40FB164A}"/>
    <hyperlink ref="E5635" r:id="rId754" xr:uid="{1D94B423-F782-2544-BDF0-B830F419C757}"/>
    <hyperlink ref="E5555" r:id="rId755" xr:uid="{A5023484-666D-F04C-8EE8-127BADF1CB44}"/>
    <hyperlink ref="E5554" r:id="rId756" xr:uid="{87347458-A579-E246-99EC-A14C3F48C1A0}"/>
    <hyperlink ref="E5565" r:id="rId757" xr:uid="{E4EE3A21-04D5-F040-A86B-9924D165685C}"/>
    <hyperlink ref="E5560" r:id="rId758" xr:uid="{20FEB93B-D2B6-2840-B938-E98CBC47FBBF}"/>
    <hyperlink ref="E5563" r:id="rId759" xr:uid="{F82A0126-97C0-9F42-9F55-C742F9B76FB1}"/>
    <hyperlink ref="E5571" r:id="rId760" xr:uid="{EA00E9CF-E8EB-5E4B-9362-68284BB2E836}"/>
    <hyperlink ref="E5570" r:id="rId761" xr:uid="{F5E4BA13-C6F8-E64A-84C5-CB84DB974461}"/>
    <hyperlink ref="E5572" r:id="rId762" xr:uid="{6F49B6CC-A809-814F-AE12-4EA9E3BF117D}"/>
    <hyperlink ref="E5574" r:id="rId763" xr:uid="{BD35D677-3AEB-924A-A38F-E9CF61AD1D8E}"/>
    <hyperlink ref="E5581" r:id="rId764" xr:uid="{A3736AA3-F2AB-C546-9EC8-9DF0673247B5}"/>
    <hyperlink ref="E5583" r:id="rId765" xr:uid="{D364D2D8-91E2-3C49-B75E-2C73D765565F}"/>
    <hyperlink ref="E5589" r:id="rId766" xr:uid="{54065D04-F115-804B-A7E0-0E75B8B17C31}"/>
    <hyperlink ref="E5593" r:id="rId767" xr:uid="{0E5D5073-F7B0-AC4A-85D1-E1184D52A9BC}"/>
    <hyperlink ref="E5601" r:id="rId768" xr:uid="{4E534D34-A72A-2A4A-991C-7A17F5296F87}"/>
    <hyperlink ref="R5654" r:id="rId769" xr:uid="{E90042CD-F108-8A4C-9D01-A41E086B6A93}"/>
    <hyperlink ref="R5624" r:id="rId770" xr:uid="{F1F4E032-71AC-4946-BB9A-DD7107E4A5F5}"/>
    <hyperlink ref="R5587" r:id="rId771" xr:uid="{D8801E64-7B2A-C24D-BEE6-95F70636E2A7}"/>
    <hyperlink ref="R5653" r:id="rId772" xr:uid="{DE614BB1-9555-EC4A-9D34-175F02A30BEE}"/>
    <hyperlink ref="R5651" r:id="rId773" xr:uid="{D6E75E63-96B5-484E-B8A3-3B078D60BB52}"/>
    <hyperlink ref="R5636" r:id="rId774" xr:uid="{71EC2B31-3808-964D-8C48-883D892D8CDD}"/>
    <hyperlink ref="R5633" r:id="rId775" xr:uid="{6A20EA6E-0A16-9148-88BC-239EA817009A}"/>
    <hyperlink ref="R5629" r:id="rId776" xr:uid="{6121D8B4-A90A-674A-9554-6B41541DFE35}"/>
    <hyperlink ref="R5628" r:id="rId777" xr:uid="{29A4C65C-3879-0E4B-8C4D-09D07AD50411}"/>
    <hyperlink ref="R5627" r:id="rId778" xr:uid="{9A7292B8-1AB1-E84A-824F-F7874269E1A8}"/>
    <hyperlink ref="R5616" r:id="rId779" xr:uid="{688A9423-AC3E-E945-B11F-54D5895ADA0C}"/>
    <hyperlink ref="R5622" r:id="rId780" xr:uid="{6564B94C-C2EC-B244-A3CB-47FC13F848ED}"/>
    <hyperlink ref="R5623" r:id="rId781" xr:uid="{721A01EB-1672-6641-9990-8E59FA75415D}"/>
    <hyperlink ref="R5621" r:id="rId782" xr:uid="{7B4BFFF5-A866-F743-BE4F-AE63F2BD7EA9}"/>
    <hyperlink ref="R5619" r:id="rId783" xr:uid="{729A5CBC-2DA8-F54D-9267-F34B81BE16D9}"/>
    <hyperlink ref="R5620" r:id="rId784" xr:uid="{FF9A2C6A-EFCA-D64C-823E-E641772FDD85}"/>
    <hyperlink ref="R5613" r:id="rId785" xr:uid="{F5D58C14-CC8F-7A43-8819-72042D740FBA}"/>
    <hyperlink ref="R5618" r:id="rId786" location=".VgXutctVikp" xr:uid="{D522023D-44AC-6547-9D8F-98E4399CCEE5}"/>
    <hyperlink ref="R5611" r:id="rId787" xr:uid="{988761CC-5A55-4246-A45B-091B375A8C67}"/>
    <hyperlink ref="R5609" r:id="rId788" xr:uid="{656B308A-CAE0-874C-8CE9-905F2087047D}"/>
    <hyperlink ref="R5606" r:id="rId789" xr:uid="{B0BCBF0D-EB3B-BB45-9EE1-03294F7F532F}"/>
    <hyperlink ref="R5607" r:id="rId790" xr:uid="{4A48E3E5-162D-A84C-B496-F4C3CB0740A9}"/>
    <hyperlink ref="R5605" r:id="rId791" xr:uid="{75FDBC70-7ECA-4342-B423-D7C1D7EFD0E9}"/>
    <hyperlink ref="R5608" r:id="rId792" xr:uid="{39B189AE-6534-6D46-9F56-90422C4ACDAD}"/>
    <hyperlink ref="R5602" r:id="rId793" xr:uid="{2C17A0EA-A001-B449-8003-A2CD523C0645}"/>
    <hyperlink ref="R5603" r:id="rId794" xr:uid="{F31728B7-5D54-F840-B882-8D14EDD3CF12}"/>
    <hyperlink ref="R5597" r:id="rId795" xr:uid="{0633C4D4-5204-9148-A8C4-3EA5A671165F}"/>
    <hyperlink ref="R5598" r:id="rId796" xr:uid="{8E4F4CCA-B454-6E47-B9C3-543AB93851DD}"/>
    <hyperlink ref="R5585" r:id="rId797" xr:uid="{09BCF13B-0B8C-1148-9785-C5CF075E7FAF}"/>
    <hyperlink ref="R5580" r:id="rId798" xr:uid="{9C92C388-34DC-A845-9664-E133CEEEF599}"/>
    <hyperlink ref="R5579" r:id="rId799" xr:uid="{CF24B59A-384E-024B-8EDE-A716DFFA755F}"/>
    <hyperlink ref="R5582" r:id="rId800" xr:uid="{C01DEBC2-E4FD-3C49-A66D-BA673A721785}"/>
    <hyperlink ref="R5578" r:id="rId801" xr:uid="{4025F9CE-BF0B-5D42-9521-C44259402645}"/>
    <hyperlink ref="R5641" r:id="rId802" xr:uid="{17CB6BFF-A917-2B45-93D3-D9E769A90AA6}"/>
    <hyperlink ref="R5643" r:id="rId803" xr:uid="{8EBABA38-30B3-4144-A040-D72FE9D69D83}"/>
    <hyperlink ref="R5638" r:id="rId804" xr:uid="{AB4E66E0-C474-294F-B69A-B9528026DDDC}"/>
    <hyperlink ref="R5634" r:id="rId805" xr:uid="{DF4201EC-98EE-FE4F-BF2B-4A222CFFA941}"/>
    <hyperlink ref="R5635" r:id="rId806" xr:uid="{18ECF129-C556-FD4E-B9C3-355D7F28F6C3}"/>
    <hyperlink ref="R5555" r:id="rId807" xr:uid="{95F19220-6131-3441-B6A2-1E5011F0770E}"/>
    <hyperlink ref="R5554" r:id="rId808" xr:uid="{DE999C2C-5225-0247-9E33-D6FCB64CE87F}"/>
    <hyperlink ref="R5558" r:id="rId809" xr:uid="{14D73B4A-153C-3847-AA0B-9A28C856E6D5}"/>
    <hyperlink ref="R5557" r:id="rId810" xr:uid="{424CF5B5-A671-6347-A6DB-F54692541DB8}"/>
    <hyperlink ref="R5565" r:id="rId811" xr:uid="{D8189A3D-4E65-504E-9DE7-1F130876CA7B}"/>
    <hyperlink ref="R5568" r:id="rId812" xr:uid="{AA829F0C-5E70-484E-BEC1-45CD649C8247}"/>
    <hyperlink ref="R5560" r:id="rId813" xr:uid="{EEB52C5D-9223-F74D-97A5-BF1A15950BDE}"/>
    <hyperlink ref="R5563" r:id="rId814" xr:uid="{57D34511-2B8F-214D-BF23-013FD1C7ED81}"/>
    <hyperlink ref="R5569" r:id="rId815" xr:uid="{E7E576B8-6205-E44C-AFED-13CA74DD43FC}"/>
    <hyperlink ref="R5571" r:id="rId816" xr:uid="{49AF1ED4-757A-0744-92BF-F52B61392171}"/>
    <hyperlink ref="R5570" r:id="rId817" xr:uid="{27AE4578-E623-AD4B-8EFF-563FF443528D}"/>
    <hyperlink ref="R5572" r:id="rId818" xr:uid="{7836BCBD-86BD-6244-995F-3F0EF9827E94}"/>
    <hyperlink ref="R5573" r:id="rId819" xr:uid="{E96B8AC7-E03F-214F-920E-DBEAA63A25F1}"/>
    <hyperlink ref="R5574" r:id="rId820" xr:uid="{7635757B-FC24-EB4B-AA3F-A6D06012EF98}"/>
    <hyperlink ref="R5576" r:id="rId821" xr:uid="{6E4ACAF9-4605-AC40-AB0E-BE902729F125}"/>
    <hyperlink ref="R5577" r:id="rId822" xr:uid="{0E72A178-F501-5F43-9232-C11582AA92DF}"/>
    <hyperlink ref="R5581" r:id="rId823" xr:uid="{1B8F01AF-2846-5149-BCC3-F35D54D27B29}"/>
    <hyperlink ref="R5586" r:id="rId824" xr:uid="{53A3A19F-8F84-BA42-B241-EB3B772AE5EB}"/>
    <hyperlink ref="R5583" r:id="rId825" xr:uid="{14832508-E512-E144-B4E4-F0DB4D9FBCA7}"/>
    <hyperlink ref="R5589" r:id="rId826" xr:uid="{E1C3B6A8-1325-8547-8E59-A469A97426BB}"/>
    <hyperlink ref="R5592" r:id="rId827" xr:uid="{0E9B4A7F-3756-D74B-A31E-8D884A654248}"/>
    <hyperlink ref="R5590" r:id="rId828" xr:uid="{A1E11222-6441-404F-B89E-EC3054AA7694}"/>
    <hyperlink ref="R5595" r:id="rId829" xr:uid="{36EA5337-D28F-954F-B8FA-CBCB4F70AD56}"/>
    <hyperlink ref="R5593" r:id="rId830" xr:uid="{BB4DC5E3-DC1C-894B-9193-3C345328661B}"/>
    <hyperlink ref="R5594" r:id="rId831" xr:uid="{806759E0-75AF-3B46-B1CB-040F6D07136A}"/>
    <hyperlink ref="R5601" r:id="rId832" xr:uid="{D6DED833-33C1-D34C-810A-57C0F3C89548}"/>
    <hyperlink ref="R5561" r:id="rId833" xr:uid="{AA4E4A19-4FFA-1C4B-8794-3F07DA29E7FF}"/>
    <hyperlink ref="R5470" r:id="rId834" xr:uid="{909578CD-F1D7-DC43-A566-9C9DD81A5101}"/>
    <hyperlink ref="R5473" r:id="rId835" xr:uid="{BD948C9A-BD28-C146-A2F4-9C4061F11354}"/>
    <hyperlink ref="R5471" r:id="rId836" xr:uid="{2F9CF828-033C-5A45-942A-1A70AB7D4BE8}"/>
    <hyperlink ref="R5472" r:id="rId837" xr:uid="{0640735D-1229-1246-BC19-722E109E0DBD}"/>
    <hyperlink ref="R5474" r:id="rId838" location=".ViQiFitENIr" xr:uid="{1E25CF9F-7123-5F4F-BE19-0057277138B7}"/>
    <hyperlink ref="R5478" r:id="rId839" xr:uid="{F92820A4-916A-C345-A9A0-BFAE65372478}"/>
    <hyperlink ref="R5518" r:id="rId840" xr:uid="{CFE86FDA-1762-E344-95C7-D6670F0B75EE}"/>
    <hyperlink ref="R5521" r:id="rId841" xr:uid="{482A190E-3152-414E-BDCB-95233870F353}"/>
    <hyperlink ref="R5524" r:id="rId842" xr:uid="{57C3D427-7928-C94B-AE1C-7D4894F340E1}"/>
    <hyperlink ref="R5526" r:id="rId843" xr:uid="{DC14A822-2008-1240-ADFD-07467F1964B9}"/>
    <hyperlink ref="R5523" r:id="rId844" xr:uid="{E1796E37-433E-9447-BC97-B5A7E54F73CE}"/>
    <hyperlink ref="R5527" r:id="rId845" xr:uid="{231142B3-27D7-3745-8158-E69274383FF6}"/>
    <hyperlink ref="R5528" r:id="rId846" xr:uid="{6C400AEB-CCF7-7B48-9ECF-70C5BA550CF6}"/>
    <hyperlink ref="R5530" r:id="rId847" xr:uid="{B3BF97DE-35DA-E744-A20C-99BC6160BD37}"/>
    <hyperlink ref="R5532" r:id="rId848" xr:uid="{D79958B9-35D9-734F-A882-22CE65E5B8EB}"/>
    <hyperlink ref="R5531" r:id="rId849" xr:uid="{E36A66FF-29EA-4148-9A27-7E2870BC20C1}"/>
    <hyperlink ref="R5533" r:id="rId850" xr:uid="{64014AA0-BED8-EC46-AD1A-E500F7020E09}"/>
    <hyperlink ref="R5537" r:id="rId851" xr:uid="{C828AF7E-C454-574A-96C5-6E91D533A34C}"/>
    <hyperlink ref="R5538" r:id="rId852" xr:uid="{C2816FEA-0EAD-DC42-8D6C-5BA165E0319E}"/>
    <hyperlink ref="R5536" r:id="rId853" xr:uid="{605073ED-9BB6-6245-B71A-9D78AC6ED73B}"/>
    <hyperlink ref="R5543" r:id="rId854" xr:uid="{16C9EEFC-1455-BD49-9056-34BEBA470A6A}"/>
    <hyperlink ref="R5547" r:id="rId855" xr:uid="{8EA7C222-DE96-6741-877D-1F6C07E4CAEA}"/>
    <hyperlink ref="R5549" r:id="rId856" xr:uid="{7A492D37-2957-A041-821F-E5A5DE90129F}"/>
    <hyperlink ref="R5548" r:id="rId857" xr:uid="{D20ADB55-2EA2-A64F-8CC1-764A19EED51E}"/>
    <hyperlink ref="R5545" r:id="rId858" xr:uid="{AD821085-CD85-4845-829F-C7845CCBD35D}"/>
    <hyperlink ref="R5546" r:id="rId859" xr:uid="{5CDFDB0F-49A8-FE4D-82A8-DE472368B773}"/>
    <hyperlink ref="R5550" r:id="rId860" xr:uid="{9DF14CA8-9D4F-7C4F-B0BD-7D6A57719820}"/>
    <hyperlink ref="R5544" r:id="rId861" xr:uid="{8432150B-19F1-CB45-88C6-098FABEC0222}"/>
    <hyperlink ref="R5553" r:id="rId862" xr:uid="{3E4EDFD9-A24B-4842-91AC-A2FDBD2BA92F}"/>
    <hyperlink ref="R5552" r:id="rId863" xr:uid="{19B83AFB-4F85-E64A-BD79-B387DFE1AE12}"/>
    <hyperlink ref="R5477" r:id="rId864" xr:uid="{4372277B-8937-DE4A-A79C-35703B614C57}"/>
    <hyperlink ref="R5468" r:id="rId865" xr:uid="{5EC0C42C-8F70-2C40-B584-AD26688F1CD5}"/>
    <hyperlink ref="R5467" r:id="rId866" xr:uid="{ACFC08E5-8F95-514E-87AD-50C1E5B00AAA}"/>
    <hyperlink ref="R5457" r:id="rId867" xr:uid="{534B480D-8C56-4B4D-A395-23E333FBAFEC}"/>
    <hyperlink ref="R5500" r:id="rId868" xr:uid="{F55B6E25-65FE-374E-BE49-C93A1C81F34D}"/>
    <hyperlink ref="R5519" r:id="rId869" xr:uid="{55A91309-3AFB-3640-927C-8BE3E80269B4}"/>
    <hyperlink ref="R5501" r:id="rId870" xr:uid="{E9B01742-093F-5F48-9D05-AD710613F1F9}"/>
    <hyperlink ref="R5511" r:id="rId871" xr:uid="{8D95BF0E-A265-664E-85AB-DC0086679697}"/>
    <hyperlink ref="R5502" r:id="rId872" xr:uid="{055E9B79-BF7F-E949-8826-B55209A0215A}"/>
    <hyperlink ref="R5497" r:id="rId873" xr:uid="{CC7E1DDD-DFA7-D641-A683-58CEDBB899C4}"/>
    <hyperlink ref="R5488" r:id="rId874" xr:uid="{D5646249-3686-D549-A590-C27D04D2A906}"/>
    <hyperlink ref="R5493" r:id="rId875" xr:uid="{FC64C6BB-A92C-2A46-BC7E-707896AC5E4C}"/>
    <hyperlink ref="R5503" r:id="rId876" xr:uid="{7A4E15F1-064F-4E41-AF9B-91E53087FEC0}"/>
    <hyperlink ref="R5499" r:id="rId877" xr:uid="{BD5FB4EC-FC29-C04A-B1E0-84FFDDAEDF38}"/>
    <hyperlink ref="R5490" r:id="rId878" xr:uid="{69EDBA16-56BD-7D47-81D4-55E3527EF3F2}"/>
    <hyperlink ref="R5484" r:id="rId879" xr:uid="{82CCD0CD-18C4-3E45-BBE2-69FFC9B62641}"/>
    <hyperlink ref="R5485" r:id="rId880" xr:uid="{6EBA2206-A6D6-2F47-9CE9-68469729D6F9}"/>
    <hyperlink ref="R5506" r:id="rId881" xr:uid="{28456856-00D6-AB45-BA3F-40F3F577F7D6}"/>
    <hyperlink ref="R5505" r:id="rId882" xr:uid="{65144ADE-2D7E-E34D-948F-9963BDD8B79A}"/>
    <hyperlink ref="R5498" r:id="rId883" xr:uid="{F4D9C96B-C859-CF47-A9E8-48982A392EA3}"/>
    <hyperlink ref="R5504" r:id="rId884" xr:uid="{09A8828D-F3B0-7A48-897E-85EAA8038098}"/>
    <hyperlink ref="R5480" r:id="rId885" xr:uid="{C419C16B-FF65-FF4C-9D54-D831D627B861}"/>
    <hyperlink ref="R5482" r:id="rId886" xr:uid="{CFA0F1AB-4E96-5541-B09D-7C77E9336688}"/>
    <hyperlink ref="R5507" r:id="rId887" xr:uid="{0BDDEA8A-BD1E-F84B-8F78-9E917CC2254E}"/>
    <hyperlink ref="R5496" r:id="rId888" xr:uid="{827EEAFC-A743-BE46-A818-9293818E97CB}"/>
    <hyperlink ref="R5494" r:id="rId889" xr:uid="{4741D611-1A90-BA4E-93AF-D421E5FDEFEE}"/>
    <hyperlink ref="R5492" r:id="rId890" xr:uid="{B7B50E5F-7C52-914F-8ACB-7E1970BBE8A6}"/>
    <hyperlink ref="R5539" r:id="rId891" xr:uid="{C10F647E-25BA-EF46-8E5F-0E6A27E44FCF}"/>
    <hyperlink ref="R5495" r:id="rId892" xr:uid="{272F27C2-9B45-9B4E-A24A-1529FCDABC69}"/>
    <hyperlink ref="R5520" r:id="rId893" xr:uid="{E4E6620B-D557-1E47-A911-55B5127A9AFD}"/>
    <hyperlink ref="R5525" r:id="rId894" xr:uid="{FB8708AB-9E56-1A47-A156-8A412A58FC71}"/>
    <hyperlink ref="R5454" r:id="rId895" xr:uid="{1F9AF574-95C0-DD48-8A42-2DB20081A489}"/>
    <hyperlink ref="R5463" r:id="rId896" xr:uid="{5787E6C4-C0F9-BF45-A592-C0FD92D7AFA6}"/>
    <hyperlink ref="R5462" r:id="rId897" xr:uid="{148F0F6E-9E5C-9E46-A65A-9EDE0A31452B}"/>
    <hyperlink ref="R5458" r:id="rId898" xr:uid="{F39BADBF-41A9-DA4A-93DE-66ED5C6C3F41}"/>
    <hyperlink ref="R5464" r:id="rId899" xr:uid="{BA39ECDA-A540-4846-8B7C-3C21240457D6}"/>
    <hyperlink ref="R5455" r:id="rId900" xr:uid="{DC93E1B2-3780-5A46-87BE-4EABCFCF45C9}"/>
    <hyperlink ref="R5453" r:id="rId901" xr:uid="{435D3E6A-252C-E149-A9BE-B75925203136}"/>
    <hyperlink ref="R5451" r:id="rId902" xr:uid="{49C281DA-7A0C-764C-B02B-9738344C0F1A}"/>
    <hyperlink ref="R5446" r:id="rId903" xr:uid="{73153722-E371-B74F-BDEF-4CAF94625923}"/>
    <hyperlink ref="R5447" r:id="rId904" xr:uid="{DAF543FE-AE03-8A4C-B62B-B1720DBDC504}"/>
    <hyperlink ref="R5444" r:id="rId905" xr:uid="{9D38D565-0C40-0B45-B2D3-2AD31C614AA1}"/>
    <hyperlink ref="R5460" r:id="rId906" xr:uid="{D89FF0CD-9C41-E248-95C8-4FBFE35FF864}"/>
    <hyperlink ref="R5432" r:id="rId907" xr:uid="{106751A7-5A9A-AF45-BBA4-15B614B12300}"/>
    <hyperlink ref="R5456" r:id="rId908" xr:uid="{0454CDB6-F79C-7445-AA34-BF78B5BFE9EE}"/>
    <hyperlink ref="R5450" r:id="rId909" xr:uid="{208AA263-FC32-6F4F-B52E-B3B88DE3ABAB}"/>
    <hyperlink ref="R5445" r:id="rId910" xr:uid="{60559820-5D42-AF43-A539-55FFA9F8CA6A}"/>
    <hyperlink ref="R5448" r:id="rId911" xr:uid="{9DD8B910-17AB-4C42-B062-1751A9688301}"/>
    <hyperlink ref="R5449" r:id="rId912" xr:uid="{0BBAD293-DAA6-2E44-A43C-41D22FBD4D87}"/>
    <hyperlink ref="R5443" r:id="rId913" xr:uid="{83ECD41B-CDCE-7644-8658-1CF70EB62E7B}"/>
    <hyperlink ref="R5440" r:id="rId914" xr:uid="{99B77D12-F68E-E846-8A0F-DCB720EF1101}"/>
    <hyperlink ref="R5435" r:id="rId915" xr:uid="{6C43A87A-A05C-2A4F-99AB-138E68761129}"/>
    <hyperlink ref="R5428" r:id="rId916" xr:uid="{69B33F61-B6FE-5A44-A9BA-3285A1E60037}"/>
    <hyperlink ref="R5433" r:id="rId917" xr:uid="{9BEB6AC0-189C-FD44-AB92-CCE3B090F365}"/>
    <hyperlink ref="R5439" r:id="rId918" xr:uid="{D0ED036C-8B29-7147-AB51-C84747E20D9A}"/>
    <hyperlink ref="R5438" r:id="rId919" xr:uid="{F92198F8-DE1D-744E-95ED-F7A46D2CF46E}"/>
    <hyperlink ref="R5431" r:id="rId920" xr:uid="{276537A5-8098-8E40-A300-008223286F12}"/>
    <hyperlink ref="R5434" r:id="rId921" location="incart_m-rpt-1" xr:uid="{45F56AC1-9DA5-E94A-82E1-B2AA27ED5CAF}"/>
    <hyperlink ref="R5452" r:id="rId922" xr:uid="{9475186C-2868-9449-BE3B-DA577A6ED220}"/>
    <hyperlink ref="R5426" r:id="rId923" xr:uid="{6DB52016-C64D-EF4B-B63C-93EB39865448}"/>
    <hyperlink ref="R5421" r:id="rId924" xr:uid="{8CE2F062-14EE-964E-89E9-3B6E8D9D7325}"/>
    <hyperlink ref="R5415" r:id="rId925" xr:uid="{3FD52676-10DB-8B46-A561-58E27D9BAC3E}"/>
    <hyperlink ref="R5409" r:id="rId926" xr:uid="{7A4A8E91-A634-9C46-857A-4EF1CE31D4B6}"/>
    <hyperlink ref="R5408" r:id="rId927" xr:uid="{6FAF062A-D669-5F43-95A7-AC61C485163C}"/>
    <hyperlink ref="R5411" r:id="rId928" xr:uid="{B9C9CB4F-900B-0C46-99FA-B3A790C51421}"/>
    <hyperlink ref="R5404" r:id="rId929" xr:uid="{BB7A2FDC-ABD6-FA4C-AF5E-FDF6935A1230}"/>
    <hyperlink ref="R5406" r:id="rId930" xr:uid="{7B159E21-27FF-D14B-A514-E0442F441737}"/>
    <hyperlink ref="R5405" r:id="rId931" xr:uid="{EC94CA2A-22EC-614E-9C12-18B913DC1257}"/>
    <hyperlink ref="R5403" r:id="rId932" xr:uid="{70E4CA83-035F-AC47-94E6-4B68E46216BD}"/>
    <hyperlink ref="R5396" r:id="rId933" xr:uid="{356D2F1A-673C-7C46-A40E-B1FDA50A8FC2}"/>
    <hyperlink ref="R5399" r:id="rId934" xr:uid="{A93F3EC4-8BBD-7C4F-863F-C0A3D070A350}"/>
    <hyperlink ref="R5389" r:id="rId935" xr:uid="{F1757AF4-485B-3246-8DBC-606834C7BF50}"/>
    <hyperlink ref="R5385" r:id="rId936" xr:uid="{D6BF8687-415B-C64A-B16F-670952D46A81}"/>
    <hyperlink ref="R5382" r:id="rId937" xr:uid="{1983D42F-8BF5-104F-A5D5-BB4762808DE5}"/>
    <hyperlink ref="R5378" r:id="rId938" xr:uid="{743DF060-6242-C04A-A91F-4B5550403ACF}"/>
    <hyperlink ref="R5376" r:id="rId939" xr:uid="{4A57F9F8-4AFF-FE41-894E-635B462AFBD5}"/>
    <hyperlink ref="R5372" r:id="rId940" xr:uid="{E341F79E-7A05-754D-BB69-07F7B2625635}"/>
    <hyperlink ref="R5379" r:id="rId941" xr:uid="{0C778E52-5957-6446-9DC8-7B2A2B2609D4}"/>
    <hyperlink ref="E5588" r:id="rId942" display="http://www.killedbypolice.net/victims/150755.jpg" xr:uid="{9D9BA269-E834-3D47-BFA2-74D82AA5E859}"/>
    <hyperlink ref="R5588" r:id="rId943" display="https://djournal.com/news/man-dies-after-police-chase-2/" xr:uid="{1BDEADC0-402E-934E-B216-6A2C6CCFB40A}"/>
    <hyperlink ref="E5466" r:id="rId944" xr:uid="{4655489D-FA97-C04B-B960-F8474E9AA799}"/>
    <hyperlink ref="R5466" r:id="rId945" display="http://www.kristv.com/story/30147782/texas-rangers-investigating-aransas-co-death" xr:uid="{3F1F63AA-8ED7-A948-AE38-6F4DF95E3DB6}"/>
    <hyperlink ref="R5479" r:id="rId946" display="http://www.fresnobee.com/news/local/crime/article37140321.html" xr:uid="{630C38B0-440D-E347-A2B6-0A7BA11C58E4}"/>
    <hyperlink ref="R5491" r:id="rId947" display="http://www.redding.com/news/local-news/happy-valley-road-closing-in-search-for-armed-suspect" xr:uid="{A357E392-A552-D940-84FF-F64B5EB94AB1}"/>
    <hyperlink ref="A5436" r:id="rId948" xr:uid="{E93EC165-119C-DA43-A86F-7C9B751BAA75}"/>
    <hyperlink ref="R5436" r:id="rId949" xr:uid="{8DEECC5D-0C95-E54B-8CF9-DDA34F99C1C2}"/>
    <hyperlink ref="E5252" r:id="rId950" xr:uid="{B1DFE9F3-DEA7-6B4C-8C72-A1DD87C34115}"/>
    <hyperlink ref="R5252" r:id="rId951" xr:uid="{3E85AF70-4C40-0E4A-8622-D041B663BD3D}"/>
    <hyperlink ref="E5199" r:id="rId952" xr:uid="{C83C1F1F-4983-C248-98D7-456466722735}"/>
    <hyperlink ref="R5289" r:id="rId953" xr:uid="{B93315FA-1F33-8A4F-B638-1CE4D33BD1BE}"/>
    <hyperlink ref="E5459" r:id="rId954" xr:uid="{A56B2F00-4C5D-1B48-AD45-A2BB42D4C571}"/>
    <hyperlink ref="R5513" r:id="rId955" display="http://www.courier-journal.com/story/news/local/2015/09/14/ky-trooper-shot-western-kentucky-after-chase/72241764/" xr:uid="{C4F24318-023B-4842-A836-6E29DFEA761D}"/>
    <hyperlink ref="R5672" r:id="rId956" display="http://www.ksla.com/story/29634844/spd-officers-involved-in-shooting-while-responding-to-hostage-situation" xr:uid="{07DF12A5-FF5F-4D45-86BA-50D0C70B8535}"/>
    <hyperlink ref="R5675" r:id="rId957" display="http://www.miamiherald.com/news/local/crime/article28915918.html" xr:uid="{E2634E93-1487-DC43-A441-54947A35D09E}"/>
    <hyperlink ref="R5676" r:id="rId958" display="http://www.reviewjournal.com/news/las-vegas/metro-officer-wounded-suspect-shot-death" xr:uid="{E42DB41A-3304-194B-B97A-FE075335B53F}"/>
    <hyperlink ref="R5686" r:id="rId959" display="http://www.koco.com/news/okc-police-investigating-officerinvolved-shooting-on-northeast-side/34302646" xr:uid="{0D2C0491-605A-9A4D-B761-DF45A1587654}"/>
    <hyperlink ref="R5687" r:id="rId960" display="http://philadelphia.cbslocal.com/2014/09/16/police-id-suspect-in-shooting-death-of-pregnant-woman-unborn-child/" xr:uid="{73F879F7-AC58-5B44-86F8-C47E9287C1D5}"/>
    <hyperlink ref="R5696" r:id="rId961" display="http://www.cincinnati.com/story/news/2015/07/29/publish/30830777/" xr:uid="{32CA059F-9236-4D4F-B8E7-B0172ED041E2}"/>
    <hyperlink ref="R5705" r:id="rId962" display="http://www.orlandosentinel.com/news/breaking-news/os-orlando-police-suspect-shooting-20150717-story.html" xr:uid="{5D4614F0-8814-E247-84F1-07150D1FDCED}"/>
    <hyperlink ref="R5704" r:id="rId963" display="http://www.wmcactionnews5.com/story/29578116/man-dead-after-struggle-with-mpd-officer" xr:uid="{44F06052-20E1-B143-8488-A5752B93342D}"/>
    <hyperlink ref="R5712" r:id="rId964" display="http://www.miamiherald.com/news/local/crime/article27524482.html" xr:uid="{D9FD367D-F173-9846-A7B4-1EDF3714AECE}"/>
    <hyperlink ref="R5715" r:id="rId965" display="http://www.clickorlando.com/news/1-dead-in-deputyinvolved-shooting-in-lake-county/34153664" xr:uid="{73D973C1-CC01-C544-AE70-0DCCEC9987C5}"/>
    <hyperlink ref="E5725" r:id="rId966" display="http://www.trbimg.com/img-55a686d0/turbine/fl-plantation-cop-homeless-shooting-id-2015071-001/304/304x171" xr:uid="{35A9D1FE-BDF2-4846-8D36-7066697125A1}"/>
    <hyperlink ref="R5725" r:id="rId967" display="http://www.sun-sentinel.com/local/broward/fl-plantation-cop-homeless-shooting-id-20150715-story.html" xr:uid="{B67C61C7-3054-2F4C-892A-AC88FC112104}"/>
    <hyperlink ref="R5727" r:id="rId968" display="http://www.11alive.com/story/news/local/lawrenceville/2015/07/14/family-questions-procedures-in-gwinnett-police-taser-death/30160171/" xr:uid="{9B6CF07A-D8CE-2B49-9B2D-678E69549EA8}"/>
    <hyperlink ref="R5730" r:id="rId969" display="http://www.ajc.com/news/news/crime-law/man-dies-after-being-shot-by-newton-deputies/nmxjG/" xr:uid="{F0A2B08F-B2FE-A740-AC81-58101B8D708B}"/>
    <hyperlink ref="R5733" r:id="rId970" display="http://chicago.suntimes.com/crime/7/71/759984/chicago-police-involved-grand-crossing-shooting" xr:uid="{CE94AE40-65FF-244A-95C7-0E157A3FB132}"/>
    <hyperlink ref="E5738" r:id="rId971" display="http://www.gannett-cdn.com/-mm-/444b6b00164f56950327b2368f293f2ce83db955/c=0-295-1304-1032&amp;r=x633&amp;c=1200x630/local/-/media/2015/07/10/JacksonMS/JacksonMS/635721442175293352-IMG-0825.JPG.jpg" xr:uid="{43A7F862-5D8A-0443-9465-FA9D9DD17003}"/>
    <hyperlink ref="R5740" r:id="rId972" display="http://www.chron.com/news/houston-texas/houston/article/New-details-emerge-in-HPD-shooting-and-chase-6373997.php" xr:uid="{F75AE6A8-DCD3-ED41-B36B-064A667F8A9B}"/>
    <hyperlink ref="R5744" r:id="rId973" display="http://www.pressofatlanticcity.com/eedition/news/grand-jury-may-decide-fate-of-cop/article_d75e1ab1-8f1e-5086-b543-3243f95fc088.html" xr:uid="{CB1E9B25-220E-1F4A-ACAB-79F8D79DF8F4}"/>
    <hyperlink ref="R5749" r:id="rId974" display="http://homicide.latimes.com/post/jason-m-hendley/" xr:uid="{EF067C36-4186-3949-9864-AB49CC39C447}"/>
    <hyperlink ref="R5762" r:id="rId975" display="http://www.miamiherald.com/news/local/community/miami-dade/little-havana/article26604022.html" xr:uid="{DEBEA439-7351-0B42-A08B-111988EB592B}"/>
    <hyperlink ref="E5761" r:id="rId976" display="http://kwtv.images.worldnow.com/images/8241047_G.jpg" xr:uid="{B866F74C-73A1-8947-AE11-5F2830672323}"/>
    <hyperlink ref="E5758" r:id="rId977" display="http://i.guim.co.uk/img/media/6b8d2e8197fcd13bf1efa55dde76f7af6401fdfb/0_188_600_360/master/600.jpg?w=620&amp;q=85&amp;auto=format&amp;sharp=10&amp;s=cd2d313d4e808218cd2fff1e044bc896" xr:uid="{965C12C7-9679-E941-87E8-D1F7FA23A825}"/>
    <hyperlink ref="E5769" r:id="rId978" display="http://jacksonville.com/sites/default/files/imagecache/premium_415_wide_scale/Suspect_1.jpg" xr:uid="{6B0E1B6F-1FCA-3649-A269-F7E9A96EC370}"/>
    <hyperlink ref="E5773" r:id="rId979" display="http://images.bimedia.net/images/150701_Kevin_Lamont_Judson_story_insert.jpg" xr:uid="{22213627-2ADB-A247-BED4-80EF72117F75}"/>
    <hyperlink ref="R5773" r:id="rId980" display="http://www.katu.com/news/local/DA-clears-deputy-in-deadly-McMinnville-shooting-316055961.html" xr:uid="{FFB05340-E0C6-6544-B91E-09174D8016FA}"/>
    <hyperlink ref="R5781" r:id="rId981" display="http://www.baltimoresun.com/news/maryland/crime/blog/bs-md-baltimore-county-0628-20150627-story.html" xr:uid="{83D7BD3C-0D72-E04F-A267-DC5CB8A314DC}"/>
    <hyperlink ref="E5782" r:id="rId982" display="http://www.gannett-cdn.com/-mm-/8334042135d7f679c06190b7cdf533ced74a407e/c=15-0-465-600&amp;r=537&amp;c=0-0-534-712/local/-/media/2015/06/24/WVEC/WVEC/635707581920059394-DamienAlexanderHarrell.jpg" xr:uid="{E0B597D7-B23D-3E4B-9993-ABB9B234BDBC}"/>
    <hyperlink ref="R5782" r:id="rId983" display="http://www.13newsnow.com/story/news/local/peninsulanow/2015/06/24/incident-closes-part-of-ft-eustis-blvd-in-york-co/29204021/" xr:uid="{393B8583-1E76-C74A-B613-DB9BFE6DCF4A}"/>
    <hyperlink ref="E5787" r:id="rId984" display="http://www.post-gazette.com/image/2015/06/23/420x_q90_cMC_z_ca0,37,614,753/HarrisTyrone.jpg" xr:uid="{AC01B9E1-9DF2-3A48-974A-A0F50C9C3DD0}"/>
    <hyperlink ref="R5787" r:id="rId985" display="http://www.post-gazette.com/local/city/2015/06/22/Shooting-incident-blocks-traffic-on-Route-51-near-Bausman-pittsburgh/stories/201506220143" xr:uid="{B946205E-47D5-8140-9E8F-BE04C99A8FA4}"/>
    <hyperlink ref="R5794" r:id="rId986" display="http://www.chicagotribune.com/news/local/breaking/ct-alfontish-cockerham-shot-by-police-20150626-story.html" xr:uid="{AE6FE82B-5F14-1D40-9041-40F0DD659B41}"/>
    <hyperlink ref="R5795" r:id="rId987" display="http://theadvocate.com/news/12712188-123/father-at-a-loss-for" xr:uid="{B78BCCC9-5759-284C-B8D7-93EC416AE799}"/>
    <hyperlink ref="E5793" r:id="rId988" display="http://ak-cache.legacy.net/legacy/images/cobrands/birmingham/Photos/photo_20150625_AL0069125_0_danteljelks2015_20150625.jpg?v=0x00000000308a6237" xr:uid="{3775487A-3E15-0148-A5C7-6FDDBD404C61}"/>
    <hyperlink ref="R5793" r:id="rId989" display="http://www.tuscaloosanews.com/article/20150622/news/150629934?p=1&amp;tc=pg" xr:uid="{C1514739-D5C6-0141-9A9E-2B52F7414119}"/>
    <hyperlink ref="E5796" r:id="rId990" display="http://www.gannett-cdn.com/-mm-/15e60ce64e0a486e11e80fc1732b57a8401a0831/c=1-0-179-238&amp;r=537&amp;c=0-0-534-712/local/-/media/2015/06/19/Cincinnati/B9317795377Z.1_20150619211539_000_GCBB4NLT3.1-0.jpg" xr:uid="{F3A30CD3-568B-4F45-8510-7C28AFB0D643}"/>
    <hyperlink ref="R5796" r:id="rId991" display="http://www.cincinnati.com/story/news/2015/06/19/trepierre-hummons-past/29018599/" xr:uid="{4AB29F64-8D5A-1045-B9FD-7D77D3BA7FA6}"/>
    <hyperlink ref="E5805" r:id="rId992" display="http://www.kcra.com/image/view/-/33606430/medRes/1/-/maxh/460/maxw/620/-/xldfqjz/-/Kris-Jackson-061615-jpg.jpg" xr:uid="{83C0D51D-80E5-5B40-B2D3-94E062AF8C5B}"/>
    <hyperlink ref="E5812" r:id="rId993" display="http://www.gannett-cdn.com/-mm-/4a6db3c9477f4109c4cdeac9a88f4baf6e2f228c/c=0-5-305-412&amp;r=537&amp;c=0-0-534-712/local/-/media/2015/06/15/Louisville/B9317735012Z.1_20150615164435_000_GG6B398IT.1-0.jpg" xr:uid="{C460B610-B3EC-7044-8AFC-A973561D018D}"/>
    <hyperlink ref="R5812" r:id="rId994" display="http://www.washingtonpost.com/news/morning-mix/wp/2015/06/14/new-video-shows-kentucky-police-officer-killing-flagpole-wielding-man/" xr:uid="{10B77E81-B4CC-774A-B37A-515456A1A942}"/>
    <hyperlink ref="E5816" r:id="rId995" display="http://www.trbimg.com/img-557a9e9e/turbine/fl-pompano-beach-fatal-shoot-bso-20150611-003/550/550x309" xr:uid="{A76708AD-2D1B-EC4F-8035-BA4CBC6121DC}"/>
    <hyperlink ref="R5816" r:id="rId996" display="http://www.local10.com/news/bso-investigates-deputyinvolved-shooting-in-pompano-beach/33522974" xr:uid="{4C5C7486-F0B1-D944-9935-DB51D042E12F}"/>
    <hyperlink ref="E5818" r:id="rId997" display="http://i.dailymail.co.uk/i/pix/2015/06/12/08/298F3F8200000578-3120464-image-m-3_1434095771297.jpg" xr:uid="{3D01341F-4E1C-A844-BCED-94A80223E3C2}"/>
    <hyperlink ref="R5818" r:id="rId998" display="http://miami.cbslocal.com/2015/06/11/witnesses-police-officer-shoots-homeless-man-five-times-in-miami/" xr:uid="{0C8E8774-8485-A749-AF99-3664DEA5FA41}"/>
    <hyperlink ref="E5819" r:id="rId999" display="http://assets.dnainfo.com/generated/photo/2015/06/hampton-isaiah-13a2575-11-1433968556.jpg/extralarge.jpg" xr:uid="{CC3B838C-2152-CD4A-BED6-F17F01DDD1E5}"/>
    <hyperlink ref="R5819" r:id="rId1000" display="http://www.nydailynews.com/new-york/bronx/bronx-man-shot-police-responding-domestic-dispute-article-1.2253127" xr:uid="{16EA71FF-1637-0B46-B66A-B59A431D16C7}"/>
    <hyperlink ref="A5820" r:id="rId1001" display="http://www.killedbypolice.net/victims/150504.jpg" xr:uid="{23229724-C050-F249-980F-59264E4B2DBC}"/>
    <hyperlink ref="E5820" r:id="rId1002" display="http://media2.wcpo.com/photo/2015/06/10/16x9/Cincinnati_fatal_officer_involved_shooti_3047750000_19584286_ver1.0_640_480.jpg" xr:uid="{AED7D34C-6E3A-4845-85C2-AF928CF3C6FC}"/>
    <hyperlink ref="R5820" r:id="rId1003" display="http://www.cincinnati.com/story/news/crime/2015/06/09/officer-involved-shooting-northside/28778129/" xr:uid="{F49D275D-C028-8945-9277-5BEEA8728D30}"/>
    <hyperlink ref="R5823" r:id="rId1004" display="http://www.dallasnews.com/news/metro/20150609-man-who-died-after-police-used-stun-gun-identified.ece" xr:uid="{15CF37D5-1FD9-5945-A93F-CD74E881E709}"/>
    <hyperlink ref="A5832" r:id="rId1005" display="http://www.killedbypolice.net/victims/150490.jpg" xr:uid="{10BE458C-5E19-A341-B36C-E13D7232EF84}"/>
    <hyperlink ref="R5832" r:id="rId1006" display="http://www.sfgate.com/crime/article/Oakland-police-shoot-suspect-near-Lake-Merritt-6311221.php" xr:uid="{3A5A4D59-B9F4-B94A-8538-FE55EE228B56}"/>
    <hyperlink ref="R5836" r:id="rId1007" display="http://www.nbcphiladelphia.com/news/breaking/Rising-Sun-Pizza-Robbery-Shooting-306241121.html" xr:uid="{52223ADA-B737-6F48-AD96-7B0DAD4F2B40}"/>
    <hyperlink ref="A5844" r:id="rId1008" display="http://www.killedbypolice.net/victims/150478.jpg" xr:uid="{B39FB61A-1787-E74E-A7B3-2A4423790CE9}"/>
    <hyperlink ref="R5844" r:id="rId1009" display="http://www.whdh.com/story/29215946/one-dead-after-officer-involved-shooting-in-roslindale" xr:uid="{87098A04-0D92-0A4E-9513-E6A015FDFEFB}"/>
    <hyperlink ref="R5849" r:id="rId1010" display="http://www.democratandchronicle.com/story/news/2015/05/31/police-holding-press-briefing-tremont-st-incident/28263079/" xr:uid="{379F4C6E-2936-3B43-808F-8B4515639823}"/>
    <hyperlink ref="R5853" r:id="rId1011" display="http://newyork.cbslocal.com/2015/05/29/lyndhurst-library-police-shooting/" xr:uid="{C028D8D6-CB11-E44B-8125-D5704B44F40A}"/>
    <hyperlink ref="R5858" r:id="rId1012" display="http://www.11alive.com/story/news/local/carrollton/2015/05/28/carrolton-officer-involved-shooting/28130059/" xr:uid="{18E3CCA4-06AC-074B-85DA-947C4563A4C8}"/>
    <hyperlink ref="R5866" r:id="rId1013" display="http://pix11.com/2015/05/26/police-shoot-man-in-brooklyn-school-parking-lot/" xr:uid="{87E4718B-E3CB-444F-8C71-064ED96D1112}"/>
    <hyperlink ref="R5870" r:id="rId1014" display="http://www.waaytv.com/appnews/huntsville-police-investigate-fatal-officer-involved-shooting/article_ed55e3aa-035d-11e5-86b1-a7abaa619c23.html" xr:uid="{AD43BCDD-4180-AA43-8FF5-C0CD549BECA4}"/>
    <hyperlink ref="R5871" r:id="rId1015" display="http://www.freep.com/story/news/local/michigan/detroit/2015/05/23/barricaded-standoff-detroit/27839681/" xr:uid="{FBE61F6C-B80E-9340-9C8B-DC52818D5C2F}"/>
    <hyperlink ref="R5877" r:id="rId1016" display="http://www.wsvn.com/story/29128211/man-dead-after-barricading-himself-inside-fort-lauderdale-home" xr:uid="{B2616EAC-77CF-E740-8FD6-479BD4ECF80F}"/>
    <hyperlink ref="R5882" r:id="rId1017" display="http://www.wave3.com/story/29120867/shooting-investigation-in-owensboro" xr:uid="{990BDA4B-B411-8C41-A469-C832F76D6B4D}"/>
    <hyperlink ref="R5878" r:id="rId1018" display="http://www.abcnews4.com/story/29122044/police-close-off-downtown-charleston-streets-believe-lt-rogers-shooting-suspect-inside" xr:uid="{05E85C84-EBC4-A641-9D82-8368891C2988}"/>
    <hyperlink ref="R5880" r:id="rId1019" display="http://www.wowt.com/home/headlines/Police-Officer-Shot-304450711.html?ref=711" xr:uid="{D818EBBA-FEF1-974D-B6FB-ED2513601331}"/>
    <hyperlink ref="R5881" r:id="rId1020" display="http://www.wgal.com/news/breaking-news-officer-shot-in-lancaster/33104470" xr:uid="{3253E03B-9C0E-5A4B-B837-29C24F350C01}"/>
    <hyperlink ref="R5891" r:id="rId1021" display="http://www.chicagotribune.com/news/local/breaking/ct-officials-robbery-suspect-shot-dead-after-opening-fire-on-cops-20150517-story.html" xr:uid="{8CBE4217-3D50-0A40-9805-E30EAF98AAB2}"/>
    <hyperlink ref="R5898" r:id="rId1022" display="http://wtop.com/montgomery-county/2015/05/death-of-man-after-police-tasing-investigated-in-montgomery-county/" xr:uid="{B133D146-7C95-594F-9C83-BCF16A67FA3F}"/>
    <hyperlink ref="R5904" r:id="rId1023" display="http://www.nbcwashington.com/news/local/Prince-Georges-County-Sheriffs-Deputy-Involved-in-Fatal-Shooting-303283731.html" xr:uid="{4C4CCBFC-1D05-1649-BDDA-B1040C31FCFC}"/>
    <hyperlink ref="R5902" r:id="rId1024" display="http://www.wfaa.com/story/news/crime/2015/05/11/fort-worth-police-report-officer-involved-shooting/27141917/" xr:uid="{BFF393F9-3DFA-634F-967E-EB4570AF0374}"/>
    <hyperlink ref="R5908" r:id="rId1025" display="http://www.kare11.com/story/news/2015/05/09/694-shut-down-man-dies-in-officer-involved-shooting/27034515/" xr:uid="{A3DCB64E-0C81-9446-9F52-6376A18EEB74}"/>
    <hyperlink ref="R5906" r:id="rId1026" display="http://www.nola.com/crime/index.ssf/2015/05/officer-involved_shooting_repo.html" xr:uid="{3228EA2B-F439-3A44-A16B-01F6585B272E}"/>
    <hyperlink ref="R5911" r:id="rId1027" display="http://ktla.com/2015/05/07/apparent-deputy-involved-shooting-prompts-emergency-response-in-cerritos/" xr:uid="{ABFEE960-22A3-014E-A327-A1BEFBFD4515}"/>
    <hyperlink ref="R5915" r:id="rId1028" display="http://abc7.com/news/man-shot-to-death-by-lapd-in-venice-after-disturbing-the-peace-call/699856/" xr:uid="{75A733E5-0ADC-FB49-A7BE-414D2986E746}"/>
    <hyperlink ref="R5917" r:id="rId1029" display="http://www.wfaa.com/story/news/local/2015/05/03/garland-curtis-culwell-center-swat/26848435/" xr:uid="{065FA9C8-87E3-F644-81BF-E188BD0D6A6E}"/>
    <hyperlink ref="E5926" r:id="rId1030" display="http://mugshots.com/search.html?q=alexia christian&amp;c=119250" xr:uid="{339C0AF6-669A-F440-B598-96F80441C4ED}"/>
    <hyperlink ref="R5926" r:id="rId1031" display="http://www.ajc.com/news/news/shots-fired-in-downtown-atlanta/nk6jp/" xr:uid="{F2D4E7B0-2FFC-CD40-8E26-BF73E6C2B994}"/>
    <hyperlink ref="E5930" r:id="rId1032" display="http://wtvr.com/2015/04/30/greensville-county-sheriff-shooting/" xr:uid="{B6472D8B-1EF6-934E-9E50-FFB1F9EF0375}"/>
    <hyperlink ref="R5930" r:id="rId1033" display="http://www.13newsnow.com/story/news/local/virginia/2015/04/30/greensville-co-man-killed-in-officer-involved-shooting/26633591/" xr:uid="{06BCE6A0-1A91-4146-B9CB-AB1D614D9DE7}"/>
    <hyperlink ref="R5932" r:id="rId1034" display="http://www.wwltv.com/story/news/crime/2015/04/28/nopd-on-scene-of-officer-needing-assistance/26555847/" xr:uid="{8BA52805-3CA9-2140-823C-98F5DBA36E4A}"/>
    <hyperlink ref="R5935" r:id="rId1035" display="http://america.aljazeera.com/articles/2015/4/29/terrance-kellom-shot-dead-in-detroit-by-ice-agent.html" xr:uid="{46207C1D-475D-7C41-BBB9-C80B06F3C5A1}"/>
    <hyperlink ref="E5941" r:id="rId1036" display="http://www.democracynow.org/2015/4/27/headlines/new_york_police_kill_mentally_ill_african_american_man" xr:uid="{9D194426-6C88-8E47-8103-9E6A6A80F30C}"/>
    <hyperlink ref="R5941" r:id="rId1037" display="http://www.nydailynews.com/new-york/cops-shoot-man-east-village-altercation-police-article-1.2198797" xr:uid="{8426F2A6-7480-4D45-AB77-86B501C0FF41}"/>
    <hyperlink ref="R5942" r:id="rId1038" display="http://www.kktv.com/home/headlines/Deadly-Officer-Involved-Shooting-in-Trinidad-301252451.html" xr:uid="{CA1DB83C-84ED-B54F-97AA-1FD5CC2F1CE1}"/>
    <hyperlink ref="R5958" r:id="rId1039" display="http://www.nj.com/middlesex/index.ssf/2015/04/man_killed_by_state_trooper_released_from_state_pr.html" xr:uid="{ABFFC703-6BB8-E641-A1E1-34961489C4CE}"/>
    <hyperlink ref="R5966" r:id="rId1040" display="http://www.chicagotribune.com/news/local/breaking/chi-man-fatally-shot-by-police-in-south-shore-20150417-story.html" xr:uid="{FBBBFB91-F07A-194C-A847-25DCD3FCF8D8}"/>
    <hyperlink ref="R5972" r:id="rId1041" display="http://www.nbcmiami.com/news/local/FDLE-Investigating-Fatal-Police-Involved-Shooting-in-Miami-Dade-300173991.html" xr:uid="{73B5FBE0-A97A-9843-BF65-D5C1148CD96D}"/>
    <hyperlink ref="E5973" r:id="rId1042" display="http://www.brownrobinson.com/obituary/4199/Donte_Noble" xr:uid="{1A391678-A8CA-9E4D-A234-2EF7A5B5CD55}"/>
    <hyperlink ref="R5973" r:id="rId1043" display="http://www.wyff4.com/news/police-find-man-stabbing-wife-shoot-kill-him/32384112" xr:uid="{3B3FD7BE-0577-864B-A200-AA88F06EEC43}"/>
    <hyperlink ref="R5979" r:id="rId1044" display="http://www.oregonlive.com/portland/index.ssf/2015/04/se_portland_double_murder_susp.html" xr:uid="{E116D233-0216-924F-BA8A-866F9A649F18}"/>
    <hyperlink ref="R5983" r:id="rId1045" display="http://www.indystar.com/story/news/crime/2015/04/12/officer-involved-shooting-reported-indys-eastside/25678213/" xr:uid="{41E4BB87-1BD4-4F47-9480-C86F3CC5E400}"/>
    <hyperlink ref="R5990" r:id="rId1046" display="http://www.jconline.com/story/news/2015/05/01/officers-justified-use-lethal-force/26708803/" xr:uid="{B5A4E3B3-055D-D54C-B3D4-5D12A722293B}"/>
    <hyperlink ref="R5997" r:id="rId1047" display="http://www.wctv.tv/home/headlines/Police-Respond-to-Apparent-Shooting-in-Valdosta-299123481.html" xr:uid="{71E64DB9-AB11-804F-8358-0A7B1E5A66FD}"/>
    <hyperlink ref="R6000" r:id="rId1048" display="http://www.wdsu.com/news/local-news/new-orleans/jpso-officer-involved-in-shooting-in-harvey/32215908" xr:uid="{080FD207-DCAF-7049-8017-8263EB61D185}"/>
    <hyperlink ref="R6007" r:id="rId1049" display="http://ktla.com/2015/04/05/armed-man-is-fatally-shot-by-anaheim-police-1-day-after-posting-bail/" xr:uid="{4590A0CD-4282-7A44-8A24-9013B253794F}"/>
    <hyperlink ref="R6006" r:id="rId1050" display="http://www.huffingtonpost.com/2015/04/29/justus-howell_n_7172814.html" xr:uid="{9EFE74D6-6B72-AB48-93F8-956878C0C25C}"/>
    <hyperlink ref="E6013" r:id="rId1051" display="http://www.killedbypolice.net/victims/150297.jpg" xr:uid="{B326E415-9F76-3946-8592-36DFE6B4D953}"/>
    <hyperlink ref="R6013" r:id="rId1052" display="http://kwqc.com/2015/04/03/r-i-county-coroner-identifies-man-killed-in-officer-involved-shooting/" xr:uid="{E346B76A-A440-C643-8BCB-0E36278F95C3}"/>
    <hyperlink ref="R6015" r:id="rId1053" display="http://www.timesunion.com/news/article/Taser-victim-Dontay-Ivy-to-be-laid-to-rest-6187858.php" xr:uid="{1AA037A2-AF6B-7141-859B-6527096792B0}"/>
    <hyperlink ref="R6016" r:id="rId1054" display="http://www.inquisitr.com/2003038/oklahoma-shooting-videos-reveal-eric-courtney-harris-last-moments-alive/" xr:uid="{B5E38C05-EB6C-F646-8CF7-971ECBD0C610}"/>
    <hyperlink ref="E6018" r:id="rId1055" display="http://www.killedbypolice.net/victims/150292.jpg" xr:uid="{DEFA0793-BB47-224C-B43C-CA4F45740324}"/>
    <hyperlink ref="R6018" r:id="rId1056" display="http://www.nbclosangeles.com/news/local/Fatal-Shooting-May-Have-Started-Over-Laugh-298532211.html" xr:uid="{EEB27F97-4B7C-FD45-A1B9-838E5522D770}"/>
    <hyperlink ref="A6030" r:id="rId1057" display="http://www.killedbypolice.net/victims/150279.jpg" xr:uid="{3C2B7965-C3E0-084B-BAEB-96D6A8CEE9C6}"/>
    <hyperlink ref="R6030" r:id="rId1058" display="http://www.vcstar.com/news/local-news/oxnard/oxnard-woman-killed-by-police-after-domestic-dispute-call_34372240" xr:uid="{4AB561BF-711F-F34A-8021-95E9EAD550EC}"/>
    <hyperlink ref="R6097" r:id="rId1059" display="http://www.19actionnews.com/story/28380324/one-dead-after-officer-involved-shooting-in-cleveland" xr:uid="{0C638C96-AAD4-9A4D-8E0D-76CE340E7117}"/>
    <hyperlink ref="R6182" r:id="rId1060" display="http://crimeblog.dallasnews.com/2015/02/live-video-dallas-police-on-the-scene-of-officer-involved-shooting-at-bonnie-view-and-i-20.html/" xr:uid="{6CE433E0-0506-A94F-9FD9-58C8F578CCDC}"/>
    <hyperlink ref="R6188" r:id="rId1061" display="http://www.washingtonpost.com/local/crime/woman-dies-after-a-stun-gun-was-used-on-her-in-the-fairfax-county-jail/2015/02/08/14a7f498-4987-4e47-be50-5d31b39825ef_story.html" xr:uid="{DA971B13-7C90-0E4F-B15E-7D5F4041DB5D}"/>
    <hyperlink ref="E6186" r:id="rId1062" display="http://www.trbimg.com/img-54da5444/turbine/os-joseph-paffen-20150210/243/243x137" xr:uid="{E28B1A83-D95C-A942-A570-F8B7926806D4}"/>
    <hyperlink ref="R6186" r:id="rId1063" display="http://www.orlandosentinel.com/news/breaking-news/os-sovereign-citizen-deputy-shooting-20150210-story.html" xr:uid="{79A97AC2-439D-9C47-BA5C-AFB4B00ECDB6}"/>
    <hyperlink ref="R6189" r:id="rId1064" display="http://www.wcnc.com/story/news/crime/2015/02/08/gastoina-police-officer-involved-in-deadly-shooting/23075073/" xr:uid="{C2E005E1-9A6A-1A4D-ADE6-56DB16D77E5D}"/>
    <hyperlink ref="R6195" r:id="rId1065" display="http://www.wacotrib.com/news/traffic/officers-shoot-kill-suspected-waco-area-robber-after-high-speed/article_0ad98762-1641-5888-80b2-3797f0b5c9f6.html" xr:uid="{8EDA5A14-281D-4341-B989-2AEDBBA38C8A}"/>
    <hyperlink ref="R6245" r:id="rId1066" display="http://kfor.com/2015/01/17/update-on-off-duty-officer-shooting-at-garth-brooks-concert-in-tulsa/" xr:uid="{821B348E-5C49-DF40-BBE0-8ABEF2A6B07E}"/>
    <hyperlink ref="R6268" r:id="rId1067" display="http://www.greenfieldreporter.com/view/story/f769fa01fc134dab9ebc78994015adf8/AR--Fatal-Pharmacy-Robbery" xr:uid="{B6705DBF-9FA4-6445-ADA0-A5A945B722F4}"/>
    <hyperlink ref="R6275" r:id="rId1068" display="http://www.omaha.com/news/crime/autopsy-results-to-be-released-soon-in-case-of-man/article_57e6f9c6-981e-11e4-84ef-dfff4d2c6e13.html" xr:uid="{83BB4281-D2FC-2445-968A-3B16F15FB2E5}"/>
    <hyperlink ref="R6279" r:id="rId1069" display="http://www.latimes.com/local/lanow/la-me-ln-taser-death-20150107-story.html" xr:uid="{7764B0D9-556A-1D44-B8A9-4BC5D4CC1A79}"/>
    <hyperlink ref="R5374" r:id="rId1070" xr:uid="{77EFE95D-ABFB-C946-B633-58A710A8A1EE}"/>
    <hyperlink ref="A5380" r:id="rId1071" xr:uid="{5FE9228E-08EB-4745-A882-4A4A9F55DDBF}"/>
    <hyperlink ref="A5383" r:id="rId1072" xr:uid="{66AA96E7-9E03-DA4D-A75A-B46DE30448C7}"/>
    <hyperlink ref="A5387" r:id="rId1073" xr:uid="{2E54D80E-9339-AF45-9B8D-66F6EF3FEAFB}"/>
    <hyperlink ref="A5386" r:id="rId1074" xr:uid="{AE77C69C-798A-A44F-898F-818B03A484E5}"/>
    <hyperlink ref="A5388" r:id="rId1075" xr:uid="{1FD91A33-A196-6A42-981D-7863CED7477A}"/>
    <hyperlink ref="A5398" r:id="rId1076" xr:uid="{58B324F2-6071-DD4E-984C-9BC4DD5A13C7}"/>
    <hyperlink ref="A5395" r:id="rId1077" xr:uid="{A27C7554-7A2A-3B4A-84C2-3545F4939AF9}"/>
    <hyperlink ref="A5400" r:id="rId1078" xr:uid="{F6748A51-4270-7A43-A841-1785E57073E5}"/>
    <hyperlink ref="A5401" r:id="rId1079" xr:uid="{7EA237E7-959C-834B-9ED5-0F2DF1EEE514}"/>
    <hyperlink ref="A5402" r:id="rId1080" xr:uid="{A49566F2-9748-C14A-96E3-80063E5A7DB4}"/>
    <hyperlink ref="A5412" r:id="rId1081" xr:uid="{571A1AAB-5DB6-904E-8D63-0406D0E94FF1}"/>
    <hyperlink ref="A5416" r:id="rId1082" xr:uid="{DB7F5D67-66A4-7F4F-A9DD-F348CB494B6E}"/>
    <hyperlink ref="A5420" r:id="rId1083" xr:uid="{6CAD17B4-42FF-0D46-AA8F-81F6316280F8}"/>
    <hyperlink ref="A5422" r:id="rId1084" xr:uid="{D3F6022A-8D4B-7645-A303-F93259B9BBD4}"/>
    <hyperlink ref="A5419" r:id="rId1085" xr:uid="{8FD1DD5A-BCC8-ED40-8509-9353D2655B6A}"/>
    <hyperlink ref="A5427" r:id="rId1086" xr:uid="{4513C77D-5729-9C4A-9474-4FE9BADD1754}"/>
    <hyperlink ref="A5429" r:id="rId1087" xr:uid="{B223B02D-E1DA-314D-9EE4-BA4E1AC32240}"/>
    <hyperlink ref="A5430" r:id="rId1088" xr:uid="{3E7653F6-DC70-5F4B-BD95-CB0488C1A2A0}"/>
    <hyperlink ref="A5441" r:id="rId1089" xr:uid="{9B1C423D-A081-6247-8860-1332BDB26E45}"/>
    <hyperlink ref="A5442" r:id="rId1090" xr:uid="{F7185642-6C68-0949-8DDB-0E69BA49AA05}"/>
    <hyperlink ref="R5383" r:id="rId1091" xr:uid="{A3ECCEA6-6B06-424C-B3CF-519186264C81}"/>
    <hyperlink ref="R5386" r:id="rId1092" xr:uid="{6C4746F0-C43D-2D49-938E-AE1D3E417057}"/>
    <hyperlink ref="R5388" r:id="rId1093" xr:uid="{9422A76C-34D4-0E46-A5AA-7B59FB821DAC}"/>
    <hyperlink ref="R5400" r:id="rId1094" xr:uid="{CB09F651-87E5-194B-8EC1-3EA0A4AB1962}"/>
    <hyperlink ref="R5422" r:id="rId1095" xr:uid="{85D5F2EF-EF0B-2C41-B47E-0AB4A950B8E0}"/>
    <hyperlink ref="R5429" r:id="rId1096" xr:uid="{7575C2AC-B741-A14F-92EB-4AA01A94F207}"/>
    <hyperlink ref="E5373" r:id="rId1097" xr:uid="{42BDA0FA-3B7F-1C43-B0DD-A41EC235E85E}"/>
    <hyperlink ref="R5373" r:id="rId1098" xr:uid="{C05BB5D7-8EC1-8F44-BCC0-08D6CEC289F0}"/>
    <hyperlink ref="E5317" r:id="rId1099" xr:uid="{21DD8BA5-4F5E-CF42-80D6-B08610275A0E}"/>
    <hyperlink ref="R5317" r:id="rId1100" xr:uid="{EF9D76B5-5581-264E-8720-990A87909E35}"/>
    <hyperlink ref="E5315" r:id="rId1101" xr:uid="{80D33338-7D81-E346-A9F3-8A1BE33D0A7E}"/>
    <hyperlink ref="R5312" r:id="rId1102" xr:uid="{0511AD9D-7CD1-8043-AF05-C212B80D3BA9}"/>
    <hyperlink ref="E5319" r:id="rId1103" xr:uid="{96D51E15-BB2D-1240-B4CB-F8B38FF197B3}"/>
    <hyperlink ref="R5319" r:id="rId1104" xr:uid="{C42DBAED-0097-EE4D-BEE9-7D209CCC5F15}"/>
    <hyperlink ref="E5371" r:id="rId1105" xr:uid="{2B3C3428-B468-B64E-AF75-66CBADD7A8EC}"/>
    <hyperlink ref="R5371" r:id="rId1106" xr:uid="{870341C9-B51E-CD43-A119-F4FB56F72906}"/>
    <hyperlink ref="R5367" r:id="rId1107" xr:uid="{E5194EAE-EC57-D34E-986D-28326E2DFD7D}"/>
    <hyperlink ref="E5351" r:id="rId1108" xr:uid="{5F51119E-FBD2-D04B-972C-70D55E10CF45}"/>
    <hyperlink ref="R5351" r:id="rId1109" xr:uid="{F9B3244F-A481-3B41-B0EF-8B1E0166A8F6}"/>
    <hyperlink ref="E5321" r:id="rId1110" xr:uid="{F919D3C2-C04A-654E-B1F7-DABE8B598CF0}"/>
    <hyperlink ref="R5321" r:id="rId1111" xr:uid="{B41751FA-DCAC-E347-914D-379129DEBD9F}"/>
    <hyperlink ref="E5330" r:id="rId1112" xr:uid="{23E01535-97AB-9649-ADFE-C310D9D6C834}"/>
    <hyperlink ref="R5330" r:id="rId1113" xr:uid="{B59B74F2-8C86-2549-8A7F-7CBA8736192D}"/>
    <hyperlink ref="E5326" r:id="rId1114" xr:uid="{B9995226-5F8A-1346-B398-922A2D47A5AE}"/>
    <hyperlink ref="R5326" r:id="rId1115" xr:uid="{D9EA5D94-A894-0F4E-A04A-7EB99F656F94}"/>
    <hyperlink ref="E5364" r:id="rId1116" xr:uid="{171A813A-DA76-F149-BA2C-ECE8BC45E1A0}"/>
    <hyperlink ref="R5364" r:id="rId1117" xr:uid="{9A795AA8-1168-634F-BDE3-3AF2487E9A24}"/>
    <hyperlink ref="E5318" r:id="rId1118" xr:uid="{8ECD8E5F-B5C2-4246-90C9-48997C453472}"/>
    <hyperlink ref="R5318" r:id="rId1119" xr:uid="{14B95727-774A-E747-9970-FBE07ED5D6FA}"/>
    <hyperlink ref="E5340" r:id="rId1120" xr:uid="{9C945E10-1E01-224F-BAFE-6A8715F17DE0}"/>
    <hyperlink ref="R5340" r:id="rId1121" xr:uid="{F3EE3817-F191-1147-8C20-78C32AC58CF5}"/>
    <hyperlink ref="E5322" r:id="rId1122" xr:uid="{39440D7F-1205-EE4D-870A-0505DE06EA6E}"/>
    <hyperlink ref="R5322" r:id="rId1123" xr:uid="{2F5D8C77-707A-8B46-AF82-A4C292527D7F}"/>
    <hyperlink ref="R6122" r:id="rId1124" xr:uid="{8CF46155-4D5F-4F46-86E6-276DE5F7779A}"/>
    <hyperlink ref="A5302" r:id="rId1125" display="Freddy Baez, 24" xr:uid="{E15A458F-84FE-CA4D-A770-080E776B21C6}"/>
    <hyperlink ref="R5287" r:id="rId1126" xr:uid="{37F0CD14-3F59-5C47-9B8B-8B148CF91231}"/>
    <hyperlink ref="R5302" r:id="rId1127" xr:uid="{E8F04055-D718-E444-8A7E-1B484E0B56C5}"/>
    <hyperlink ref="R5332" r:id="rId1128" xr:uid="{9B1A8601-AC65-1B43-9FEF-D16BFF999250}"/>
    <hyperlink ref="A5287" r:id="rId1129" display="Darius Smith, 18" xr:uid="{29793BD6-6D12-3A49-9D40-FA3CFB0D46AA}"/>
    <hyperlink ref="R5738" r:id="rId1130" display="http://www.wtok.com/home/headlines/New-Details-in-Stonewall-Death-Investigation-313047501.html" xr:uid="{1247B00F-EAB9-7E4B-82E6-CF628D2B424D}"/>
    <hyperlink ref="R5713" r:id="rId1131" xr:uid="{698E826C-5DD9-6B4C-92CD-3E022567F3CB}"/>
    <hyperlink ref="R5732" r:id="rId1132" xr:uid="{B3F9673D-80C9-4B45-9CB6-F8BD65BA0D5D}"/>
    <hyperlink ref="E5647" r:id="rId1133" xr:uid="{9ED53708-01BC-A742-89ED-3A6BF491284F}"/>
    <hyperlink ref="E5650" r:id="rId1134" xr:uid="{E854F16A-9515-8949-AE40-0E4E9F34A5F2}"/>
    <hyperlink ref="E5632" r:id="rId1135" xr:uid="{3047657A-3D70-2644-AC55-E5A1F4AB1B3E}"/>
    <hyperlink ref="E5631" r:id="rId1136" xr:uid="{40139FB7-F229-CD4E-9F8A-DA8781888003}"/>
    <hyperlink ref="E5626" r:id="rId1137" xr:uid="{7C2CF274-7779-8C42-A0F7-93F8203A757F}"/>
    <hyperlink ref="E5630" r:id="rId1138" xr:uid="{C80800D2-EBDB-7F4A-8F05-5F5950868681}"/>
    <hyperlink ref="E5625" r:id="rId1139" xr:uid="{6881F284-23DD-C844-8133-B7D98D6CA0B8}"/>
    <hyperlink ref="E5610" r:id="rId1140" xr:uid="{77CF27B9-9469-8948-895E-C3FC9DF7523B}"/>
    <hyperlink ref="E5604" r:id="rId1141" xr:uid="{2027A628-16C3-8647-882C-FAA943CAB89E}"/>
    <hyperlink ref="E5600" r:id="rId1142" xr:uid="{80020672-B18A-6A46-AEB3-A6D66CCE2F04}"/>
    <hyperlink ref="E5599" r:id="rId1143" xr:uid="{CCFAF94C-DCAE-A04B-96A9-615FE010BF66}"/>
    <hyperlink ref="E5584" r:id="rId1144" xr:uid="{AF779BB5-A784-134B-8956-E0DE6EBF8207}"/>
    <hyperlink ref="E5642" r:id="rId1145" xr:uid="{DFD80183-232C-FE42-9AC8-E8320D53D52F}"/>
    <hyperlink ref="E5644" r:id="rId1146" xr:uid="{ABB8EAB5-123F-C344-9AF5-CC8CA1736823}"/>
    <hyperlink ref="E5637" r:id="rId1147" xr:uid="{3F47DD8F-3097-FD44-B55B-948BA8F6D934}"/>
    <hyperlink ref="E5639" r:id="rId1148" xr:uid="{ED3481A0-1DDF-7E4A-9B69-7E2B9B4366ED}"/>
    <hyperlink ref="E5556" r:id="rId1149" xr:uid="{40293C16-DCBB-6F4B-A410-6C3B0FBF0062}"/>
    <hyperlink ref="E5559" r:id="rId1150" xr:uid="{22E7D676-9ADC-D74F-9FDC-6152747FFFEE}"/>
    <hyperlink ref="E5567" r:id="rId1151" xr:uid="{2D0842E5-50B4-5648-AFA8-B727520D5F0D}"/>
    <hyperlink ref="E5575" r:id="rId1152" xr:uid="{2F246422-3AF0-A748-ACA3-19A56E68974F}"/>
    <hyperlink ref="E5596" r:id="rId1153" xr:uid="{BBEEE66F-2DBA-E144-9890-C44F48CD5519}"/>
    <hyperlink ref="E5615" r:id="rId1154" xr:uid="{81B05A0F-A571-DE4E-9A87-9FF1BFA3F90E}"/>
    <hyperlink ref="E5614" r:id="rId1155" xr:uid="{E63A6D60-24BC-FD42-A740-EDA6A97F0EBC}"/>
    <hyperlink ref="R5617" r:id="rId1156" xr:uid="{DD29FB93-F99D-554A-AA41-47EBFD08F342}"/>
    <hyperlink ref="R5632" r:id="rId1157" xr:uid="{017ADE6B-F89D-E649-8839-329ED790EA4A}"/>
    <hyperlink ref="R5631" r:id="rId1158" xr:uid="{5F3C976D-1C1A-CE42-94F6-A0104F384C4F}"/>
    <hyperlink ref="R5626" r:id="rId1159" xr:uid="{FF3C5C27-F03E-3542-8991-F38E5C3AAAA9}"/>
    <hyperlink ref="R5630" r:id="rId1160" xr:uid="{0D555513-ABF8-014C-8367-9862AA1D3F6B}"/>
    <hyperlink ref="R5625" r:id="rId1161" xr:uid="{813E1202-2B3E-864E-B7A5-584562E0C068}"/>
    <hyperlink ref="R5610" r:id="rId1162" xr:uid="{6653B9EF-166A-A644-9F54-8A99F1767593}"/>
    <hyperlink ref="R5604" r:id="rId1163" xr:uid="{E36DD4E2-3EAE-A946-A9F6-6939CDB3ECC7}"/>
    <hyperlink ref="R5600" r:id="rId1164" xr:uid="{88CD7DB6-A8A6-EB41-9B29-DC65B6D99379}"/>
    <hyperlink ref="R5599" r:id="rId1165" xr:uid="{4E06C395-A9A9-0246-BCB4-0EA275620A53}"/>
    <hyperlink ref="R5584" r:id="rId1166" xr:uid="{94AA9500-B0DA-7C4C-9F3E-F7E0C8B4DB38}"/>
    <hyperlink ref="R5642" r:id="rId1167" xr:uid="{776BD0D2-25C1-444F-AE2A-2356C6F6EF4A}"/>
    <hyperlink ref="R5644" r:id="rId1168" xr:uid="{180BC7A6-0095-EC46-9D06-4D20FC24BD51}"/>
    <hyperlink ref="R5637" r:id="rId1169" xr:uid="{8B85D9A1-D321-5045-8D51-C59021B7A2E1}"/>
    <hyperlink ref="R5639" r:id="rId1170" xr:uid="{F4FECB67-659A-BB4D-8958-81F5F5E35F52}"/>
    <hyperlink ref="R5556" r:id="rId1171" xr:uid="{BEC0B5E3-B9FF-164F-9FFC-86D65F3B86B0}"/>
    <hyperlink ref="R5559" r:id="rId1172" xr:uid="{C75097D2-A9A3-DB4A-A250-5E9EBC65F5C5}"/>
    <hyperlink ref="R5564" r:id="rId1173" xr:uid="{4345E0ED-EC27-B049-A540-6776B10192C2}"/>
    <hyperlink ref="R5567" r:id="rId1174" xr:uid="{E0C60A3B-4116-224F-92BD-E356FB7FC809}"/>
    <hyperlink ref="R5566" r:id="rId1175" xr:uid="{6D18304B-1F00-E54F-BF29-DD1D938954D2}"/>
    <hyperlink ref="R5575" r:id="rId1176" xr:uid="{41F959C9-4B39-2B4B-A1BD-77233CD8F84A}"/>
    <hyperlink ref="R5596" r:id="rId1177" xr:uid="{AC431BF4-1A7C-C84E-A3C3-21CDB5B9DA93}"/>
    <hyperlink ref="R5612" r:id="rId1178" xr:uid="{50E3C631-32F0-3E47-B905-0044E0C583D8}"/>
    <hyperlink ref="R5615" r:id="rId1179" xr:uid="{E1FDCFD0-BC8A-3540-8709-2E12BC025D64}"/>
    <hyperlink ref="R5614" r:id="rId1180" xr:uid="{6ED85880-1799-A644-82B1-BCC0F6AA83C6}"/>
    <hyperlink ref="R5529" r:id="rId1181" xr:uid="{4ECAFFDD-57C2-104C-ABDE-6F6747A781D5}"/>
    <hyperlink ref="R5469" r:id="rId1182" xr:uid="{C7822B1D-E81D-0B43-A1E4-1C56D83569EA}"/>
    <hyperlink ref="R5475" r:id="rId1183" xr:uid="{54D1408D-EB20-7049-B02F-E6787846178A}"/>
    <hyperlink ref="R5476" r:id="rId1184" xr:uid="{CFBDBDBA-5A8E-1145-A709-DBF14292A25C}"/>
    <hyperlink ref="R5522" r:id="rId1185" xr:uid="{1C3DEC39-BB40-494C-B515-79A3DA42BCC8}"/>
    <hyperlink ref="R5535" r:id="rId1186" xr:uid="{2B9A312D-9420-E44D-822F-0F81B2FF68E0}"/>
    <hyperlink ref="R5540" r:id="rId1187" xr:uid="{A5C5010F-6880-B34C-B81C-218D84867806}"/>
    <hyperlink ref="R5542" r:id="rId1188" xr:uid="{EB893AC5-141F-3F41-8399-433252BA8A62}"/>
    <hyperlink ref="R5541" r:id="rId1189" xr:uid="{DAEE7428-FE01-CE45-A997-04D3800657FA}"/>
    <hyperlink ref="R5551" r:id="rId1190" xr:uid="{E0DD6706-F9F7-0E4E-9380-18B4EC8B02D2}"/>
    <hyperlink ref="R5465" r:id="rId1191" xr:uid="{0AA435D7-D796-8B46-A188-2E8F907FDA09}"/>
    <hyperlink ref="R5508" r:id="rId1192" xr:uid="{D05C8E9D-ED12-0E4C-BF16-C01761323919}"/>
    <hyperlink ref="R5509" r:id="rId1193" xr:uid="{9CCD4600-83DD-224D-808E-EE26021D29DB}"/>
    <hyperlink ref="R5489" r:id="rId1194" xr:uid="{A245E2CA-5307-594B-AB09-5D82037B5F1B}"/>
    <hyperlink ref="R5481" r:id="rId1195" xr:uid="{CB25C43F-CD85-714A-A8BA-91030A29CD83}"/>
    <hyperlink ref="R5483" r:id="rId1196" xr:uid="{93E3C2B4-E202-C848-8CE6-6128EB1A9AB8}"/>
    <hyperlink ref="R5487" r:id="rId1197" xr:uid="{3A20210E-F956-B644-8BF8-D8E237036694}"/>
    <hyperlink ref="R5486" r:id="rId1198" xr:uid="{EE3DE79A-07F8-EF4A-BDA3-BC50E7E3ADDF}"/>
    <hyperlink ref="R5459" r:id="rId1199" xr:uid="{DBA09CDA-543C-134A-B129-6C6720E07302}"/>
    <hyperlink ref="R5442" r:id="rId1200" xr:uid="{4C5BAB18-D824-7D4B-BB2A-F49B0E5387F2}"/>
    <hyperlink ref="R5414" r:id="rId1201" xr:uid="{658366D9-0951-FA4A-9703-8E8291BB6F05}"/>
    <hyperlink ref="R5441" r:id="rId1202" xr:uid="{0578F935-0E1F-754D-9505-1B4DE0A3F2A5}"/>
    <hyperlink ref="R5430" r:id="rId1203" xr:uid="{5769B80A-7CD5-9844-8249-FA7AB809BD1F}"/>
    <hyperlink ref="R5427" r:id="rId1204" xr:uid="{C5A49012-CFB9-C748-BFE3-FD87AFAEDEA9}"/>
    <hyperlink ref="R5437" r:id="rId1205" xr:uid="{28015DF1-BF95-694F-86BB-1B9DAA32D82F}"/>
    <hyperlink ref="R5419" r:id="rId1206" xr:uid="{78A4E649-B563-0D4C-B7C2-6276073BFA48}"/>
    <hyperlink ref="R5420" r:id="rId1207" xr:uid="{AF8D1A9C-BCA8-5040-B199-BAEC97436CA5}"/>
    <hyperlink ref="R5416" r:id="rId1208" xr:uid="{E91E7EBF-E47B-7D45-B9CA-AEE70CF11345}"/>
    <hyperlink ref="R5412" r:id="rId1209" xr:uid="{4ED8D565-D2F0-9547-9CA9-016682CD0591}"/>
    <hyperlink ref="R5401" r:id="rId1210" xr:uid="{894A6691-354E-0041-A8A4-BFF4BEAC15FF}"/>
    <hyperlink ref="R5402" r:id="rId1211" xr:uid="{9C27B3F9-BF8D-DC4E-9DBD-4CA1BBB1FF8B}"/>
    <hyperlink ref="R5398" r:id="rId1212" xr:uid="{E548445C-DF5C-B847-8CB4-7A3268D19AF4}"/>
    <hyperlink ref="R5395" r:id="rId1213" xr:uid="{AECB6B6D-344E-BC4C-B3F5-FD49EA228066}"/>
    <hyperlink ref="R5391" r:id="rId1214" xr:uid="{DD4A4E73-608A-2E49-9E85-637E829B6FE6}"/>
    <hyperlink ref="R5387" r:id="rId1215" xr:uid="{3376064B-FD2D-6D42-9227-4F5B4B947757}"/>
    <hyperlink ref="R5380" r:id="rId1216" xr:uid="{91CEA146-2A0E-E74D-AB32-5D5B1B6CBCA2}"/>
    <hyperlink ref="R5375" r:id="rId1217" xr:uid="{756EA018-DAAD-2F45-BF93-48F675BF17C4}"/>
    <hyperlink ref="R5857" r:id="rId1218" display="http://www.thedenverchannel.com/news/local-news/injured-northglenn-police-officer-taken-to-hospital" xr:uid="{24131FCF-8BD0-7C46-AD2F-0A2FC0F1211F}"/>
    <hyperlink ref="E5187" r:id="rId1219" xr:uid="{911C3E6A-E8E1-D548-BC70-C97C0E5AD1E1}"/>
    <hyperlink ref="E5185" r:id="rId1220" xr:uid="{8D6698ED-0FAF-0A46-B1BC-CEE340DEF3FD}"/>
    <hyperlink ref="E5177" r:id="rId1221" xr:uid="{CE8A781D-0649-0B4E-9B9E-DB25B7797E1A}"/>
    <hyperlink ref="E5178" r:id="rId1222" xr:uid="{4DBCD545-2EEF-4248-8B95-3857B7A4AF12}"/>
    <hyperlink ref="E5179" r:id="rId1223" xr:uid="{5A00024A-2FD3-984E-999F-0637E5210EF4}"/>
    <hyperlink ref="E5174" r:id="rId1224" xr:uid="{536C1BA8-8901-4348-8D68-8EDC55B3E0ED}"/>
    <hyperlink ref="E5172" r:id="rId1225" xr:uid="{2EDDBAF7-DEE4-0D4B-A1C4-D7214267C2FF}"/>
    <hyperlink ref="E5173" r:id="rId1226" xr:uid="{64B94EAF-B354-3B47-8E83-2E8395549A2A}"/>
    <hyperlink ref="E5166" r:id="rId1227" xr:uid="{2A684BD4-1EC1-C241-A1B7-98320D909207}"/>
    <hyperlink ref="E5165" r:id="rId1228" xr:uid="{1729D833-6015-1046-8948-7D79C45580A5}"/>
    <hyperlink ref="E5164" r:id="rId1229" xr:uid="{9C821676-AC24-9447-9100-C55EC0519C61}"/>
    <hyperlink ref="E5163" r:id="rId1230" xr:uid="{EFBDEBF0-A8DA-B04F-9DE7-940122C4AC60}"/>
    <hyperlink ref="E5154" r:id="rId1231" xr:uid="{E1A9E1F7-21E7-2E4F-8E00-27A192C8EBDF}"/>
    <hyperlink ref="E5152" r:id="rId1232" xr:uid="{CCA7044C-FD38-AD48-AB8E-64786728695F}"/>
    <hyperlink ref="E5146" r:id="rId1233" xr:uid="{C481A7F9-8B10-F14A-9CA8-03EF9442B7A3}"/>
    <hyperlink ref="E5149" r:id="rId1234" xr:uid="{BFAB3E30-629B-4B4A-B99A-62F6A03E3671}"/>
    <hyperlink ref="E5145" r:id="rId1235" xr:uid="{7F53F673-F29E-7444-B3B4-37371CAD40FC}"/>
    <hyperlink ref="E5147" r:id="rId1236" xr:uid="{7BA8EC9A-D917-104D-8CBC-F72EDBA77726}"/>
    <hyperlink ref="E5139" r:id="rId1237" xr:uid="{40157266-5FA6-604C-B5FF-001BB3E24D65}"/>
    <hyperlink ref="E5142" r:id="rId1238" xr:uid="{148D7752-46F3-1C45-B25F-D6EF2BB96DA6}"/>
    <hyperlink ref="E5143" r:id="rId1239" xr:uid="{0C509DBD-CB71-4246-A90F-AC42634CBA0C}"/>
    <hyperlink ref="E5136" r:id="rId1240" xr:uid="{3E4E9B78-472F-7D47-9087-3E8948A9881C}"/>
    <hyperlink ref="E5132" r:id="rId1241" xr:uid="{CD3D9E8C-4435-D948-B997-5029811F8EC5}"/>
    <hyperlink ref="E5133" r:id="rId1242" xr:uid="{8E2B00B9-3CD6-B34B-97F7-B4B9D56A835C}"/>
    <hyperlink ref="E5125" r:id="rId1243" xr:uid="{285B8A45-86CF-3543-9C46-78B612C27ED5}"/>
    <hyperlink ref="E5123" r:id="rId1244" xr:uid="{5AC1EE89-6DAD-CE4C-A78D-6CB8BE02B081}"/>
    <hyperlink ref="E5117" r:id="rId1245" xr:uid="{D1CA0F81-ED3E-4B4E-9E96-63C1F5C4C526}"/>
    <hyperlink ref="E5122" r:id="rId1246" xr:uid="{10710B66-1DC7-FA47-9AB4-89FA62824E6F}"/>
    <hyperlink ref="E5118" r:id="rId1247" xr:uid="{DD2FB285-EBC2-5540-9E1E-47703F9D7FCC}"/>
    <hyperlink ref="E5116" r:id="rId1248" xr:uid="{C2CA30A5-0E4D-414C-9D8A-46533219E012}"/>
    <hyperlink ref="E5115" r:id="rId1249" xr:uid="{319E89EF-66CA-9B41-A5A0-56692664CF02}"/>
    <hyperlink ref="E5099" r:id="rId1250" xr:uid="{19EC8912-2D10-6E4D-BDFD-E204AD4FAD9A}"/>
    <hyperlink ref="E5097" r:id="rId1251" xr:uid="{9623A7E4-95FD-2746-924B-8DCFE31301B2}"/>
    <hyperlink ref="E5096" r:id="rId1252" xr:uid="{B3E6C9FF-3BCB-C84E-9397-615D6BCA37FA}"/>
    <hyperlink ref="E5090" r:id="rId1253" xr:uid="{427748FD-4B23-3D45-823E-DC1C9A3AC8B6}"/>
    <hyperlink ref="E5094" r:id="rId1254" xr:uid="{0629B76A-8682-BB42-86B5-6A589594DF23}"/>
    <hyperlink ref="E5084" r:id="rId1255" xr:uid="{4127C68F-F176-3148-9A0C-85DD79F9C953}"/>
    <hyperlink ref="E5089" r:id="rId1256" xr:uid="{818CCA5A-A2DF-EC46-8F48-8A95AA17A949}"/>
    <hyperlink ref="E5073" r:id="rId1257" xr:uid="{9A24D1F3-784C-8141-99EB-ADF80EDD9BD9}"/>
    <hyperlink ref="E5075" r:id="rId1258" xr:uid="{25BBE05A-EDD7-6C41-9799-0CECA7CFA216}"/>
    <hyperlink ref="E5069" r:id="rId1259" xr:uid="{F7F6169A-3030-B64D-8784-D9FD46C527E7}"/>
    <hyperlink ref="E5065" r:id="rId1260" xr:uid="{ECA0B4B8-7958-B14D-992B-553D486F7910}"/>
    <hyperlink ref="E5062" r:id="rId1261" xr:uid="{6F82E3DB-79FA-034B-952A-AD0AF3EC82E8}"/>
    <hyperlink ref="E5051" r:id="rId1262" xr:uid="{061550E8-CED9-3441-85D1-90C88D6438FB}"/>
    <hyperlink ref="E5047" r:id="rId1263" xr:uid="{33090D40-C690-3749-A0CF-51E775B74725}"/>
    <hyperlink ref="E5041" r:id="rId1264" xr:uid="{E54FBC26-7A15-4A43-8421-8C4175022812}"/>
    <hyperlink ref="E5040" r:id="rId1265" xr:uid="{0FA9476B-62AB-BE44-BA89-A8B7DB139A5E}"/>
    <hyperlink ref="E5039" r:id="rId1266" xr:uid="{2381E3A3-D696-A04F-AC2A-612D7E6AA2F1}"/>
    <hyperlink ref="E5038" r:id="rId1267" xr:uid="{3A75ED0B-C7FF-9743-B92B-9A9FA459D2C1}"/>
    <hyperlink ref="E5035" r:id="rId1268" xr:uid="{9510DA0F-EE1E-BC45-A793-BEAF77315F6B}"/>
    <hyperlink ref="E5032" r:id="rId1269" xr:uid="{E30F69E4-79C6-6149-972B-0AECB7D767EA}"/>
    <hyperlink ref="E5027" r:id="rId1270" xr:uid="{B613B954-DC2E-3442-9E37-31D362859B58}"/>
    <hyperlink ref="E5025" r:id="rId1271" xr:uid="{5F1C909A-3703-5F4A-BF6D-D7CD88C5D3CF}"/>
    <hyperlink ref="E5017" r:id="rId1272" xr:uid="{4BA9287F-473D-CB49-9F5B-D543261D3DA0}"/>
    <hyperlink ref="E5016" r:id="rId1273" xr:uid="{1DFEEFF4-5CE1-9F44-ACDE-B427475C1627}"/>
    <hyperlink ref="E5011" r:id="rId1274" xr:uid="{3CB6EE71-4B4B-404B-A8C2-8EDE64C4C62D}"/>
    <hyperlink ref="E5006" r:id="rId1275" xr:uid="{5E9F65ED-E37E-D240-A206-48F39E4FCC95}"/>
    <hyperlink ref="E5004" r:id="rId1276" xr:uid="{A941F98A-E86B-C04C-8F1F-C8528A5BC970}"/>
    <hyperlink ref="E5002" r:id="rId1277" xr:uid="{60983CE4-FDFA-B940-87FD-018D2BF9D890}"/>
    <hyperlink ref="E4996" r:id="rId1278" xr:uid="{DEB9E3F5-6CDC-4C45-BE0C-D99A7163F5B7}"/>
    <hyperlink ref="E4994" r:id="rId1279" xr:uid="{0815BAC7-BD5E-C24B-8DE6-A2A3A4A7A9C8}"/>
    <hyperlink ref="E4993" r:id="rId1280" xr:uid="{A8E21F45-1F1C-C244-B937-C6965E1FB8F7}"/>
    <hyperlink ref="E4992" r:id="rId1281" xr:uid="{74739A05-6112-484E-9913-9AB5E5C785EC}"/>
    <hyperlink ref="E4990" r:id="rId1282" xr:uid="{ABAB350C-F9E1-E744-A66F-A82D49075BF0}"/>
    <hyperlink ref="E4986" r:id="rId1283" xr:uid="{E9B69253-C02C-8446-A386-C8FD7FE9B932}"/>
    <hyperlink ref="E4989" r:id="rId1284" xr:uid="{6AC33B20-5FD0-3540-BE05-16D5137D75BE}"/>
    <hyperlink ref="E4982" r:id="rId1285" xr:uid="{B76E0B42-7FE3-E342-B5D4-8BBB2B8F8907}"/>
    <hyperlink ref="E4975" r:id="rId1286" xr:uid="{040D8DB5-6B98-0C48-AE79-93A7691573D3}"/>
    <hyperlink ref="R5187" r:id="rId1287" xr:uid="{0DF64037-C197-C640-B44F-ABA6285EA39C}"/>
    <hyperlink ref="R5184" r:id="rId1288" xr:uid="{EA2F7144-055E-D04A-8C27-F47958D5C8C5}"/>
    <hyperlink ref="R5185" r:id="rId1289" xr:uid="{E7C2FD32-E972-BA4C-BE08-3116B95E58D7}"/>
    <hyperlink ref="R5186" r:id="rId1290" xr:uid="{1244F467-93C7-6B41-A379-6E86A3A3AD22}"/>
    <hyperlink ref="R5177" r:id="rId1291" xr:uid="{027CB3B9-D819-A140-9C2B-6C156B22430F}"/>
    <hyperlink ref="R5178" r:id="rId1292" xr:uid="{E6B91713-B42F-EE41-BBA2-4EB6AE4EA1E2}"/>
    <hyperlink ref="R5175" r:id="rId1293" xr:uid="{D35645D1-191A-9A4F-A084-DFB5B1A481EE}"/>
    <hyperlink ref="R5179" r:id="rId1294" xr:uid="{03167FBE-8822-044B-A138-6FCBA6FE823A}"/>
    <hyperlink ref="R5180" r:id="rId1295" xr:uid="{805B85F7-3880-F743-B92F-ABF7F6F25DEF}"/>
    <hyperlink ref="R5174" r:id="rId1296" xr:uid="{B2654E86-9A53-8448-A576-C1F45F0C911E}"/>
    <hyperlink ref="R5172" r:id="rId1297" location=".VpBJdfkrLIU" xr:uid="{117D4871-953F-D44B-9296-65697A8D2A7D}"/>
    <hyperlink ref="R5173" r:id="rId1298" xr:uid="{56747290-4561-2C44-B87B-D12DC4E2478E}"/>
    <hyperlink ref="R5171" r:id="rId1299" xr:uid="{F48DB657-52D2-704D-A596-077EB57C65CD}"/>
    <hyperlink ref="R5170" r:id="rId1300" xr:uid="{5E4AD855-C6A2-B04F-8754-CC291E2ACB6F}"/>
    <hyperlink ref="R5168" r:id="rId1301" xr:uid="{F59EDA51-456D-8F49-A52F-A96B03BEF2E9}"/>
    <hyperlink ref="R5169" r:id="rId1302" xr:uid="{53FE2FA5-0CBB-464E-8BE8-D023494CFC79}"/>
    <hyperlink ref="R5166" r:id="rId1303" display="http://local12.com/news/local/cpd-outline-events-leading-up-to-deadly-officer-involved-shooting" xr:uid="{C8C7D13F-0177-2748-9A70-1A7642022CAD}"/>
    <hyperlink ref="R5167" r:id="rId1304" xr:uid="{3CEA0C1B-49A1-1C4E-BCE4-4753B2609AFA}"/>
    <hyperlink ref="R5165" r:id="rId1305" xr:uid="{5B06F179-5680-394F-B71A-29245206CC2D}"/>
    <hyperlink ref="R5164" r:id="rId1306" xr:uid="{DDBA9B58-BA77-2848-ADF1-660FE737628E}"/>
    <hyperlink ref="R5163" r:id="rId1307" xr:uid="{175AFCDD-F15B-1444-93DC-951F26E3FDDC}"/>
    <hyperlink ref="R5162" r:id="rId1308" xr:uid="{35ADF710-D90C-5B4F-947D-61D66355AE84}"/>
    <hyperlink ref="R5160" r:id="rId1309" xr:uid="{B47DD680-C806-7F4F-B79D-885181102CC2}"/>
    <hyperlink ref="R5161" r:id="rId1310" xr:uid="{5C098A80-0BA3-7744-94FF-C719B2B1D8CF}"/>
    <hyperlink ref="R5158" r:id="rId1311" xr:uid="{E83527FC-742E-194B-B8CB-BCC3B315FB19}"/>
    <hyperlink ref="R5159" r:id="rId1312" xr:uid="{2EFA1C2C-F238-A846-8ABB-E7854CA0840B}"/>
    <hyperlink ref="R5157" r:id="rId1313" xr:uid="{922FDFDC-2FFC-4B47-948E-B44E592F76C7}"/>
    <hyperlink ref="R5154" r:id="rId1314" xr:uid="{B05E6979-80CF-DF49-85C5-F9ECF9AB92C9}"/>
    <hyperlink ref="R5153" r:id="rId1315" xr:uid="{5E9C6BB4-6B94-904C-B8E5-86A955589941}"/>
    <hyperlink ref="R5152" r:id="rId1316" xr:uid="{866D6A2B-859E-884C-B49B-4D7A1CBF10F6}"/>
    <hyperlink ref="R5155" r:id="rId1317" xr:uid="{981964D7-7D68-8F4B-8CAE-314446FDEBCD}"/>
    <hyperlink ref="R5146" r:id="rId1318" xr:uid="{A869D034-584E-9D4E-BF61-B55553C8E185}"/>
    <hyperlink ref="R5149" r:id="rId1319" xr:uid="{6E79EFDE-B3AF-0F47-BEEF-8D90F79A99DD}"/>
    <hyperlink ref="R5145" r:id="rId1320" xr:uid="{C185DC4D-1B6E-FB4A-8877-FCDFE0611E8D}"/>
    <hyperlink ref="R5147" r:id="rId1321" xr:uid="{E8BEB67E-6761-354A-82F4-8153A11B9566}"/>
    <hyperlink ref="R5151" r:id="rId1322" xr:uid="{62F8E69C-7F80-E246-A1A7-ADF30DFD4683}"/>
    <hyperlink ref="R5144" r:id="rId1323" xr:uid="{94FCAE73-E3CC-7648-9D4E-A1321ABFAD4A}"/>
    <hyperlink ref="R5141" r:id="rId1324" xr:uid="{DDBA6613-6D1B-A745-B9AD-4FEDED06976F}"/>
    <hyperlink ref="R5139" r:id="rId1325" xr:uid="{8DA475CE-0C8F-1B43-A2AB-98E9B0F128A1}"/>
    <hyperlink ref="R5142" r:id="rId1326" xr:uid="{8666D119-2D3E-8348-889F-E45101962C0C}"/>
    <hyperlink ref="R5140" r:id="rId1327" xr:uid="{1F84A857-48D6-6247-B219-A9D67891C552}"/>
    <hyperlink ref="R5143" r:id="rId1328" xr:uid="{4A744A0E-951E-024E-994D-E8E2F5B30C6D}"/>
    <hyperlink ref="R5137" r:id="rId1329" xr:uid="{7A99961B-80FC-CC42-85E0-A963DF577EDE}"/>
    <hyperlink ref="R5135" r:id="rId1330" xr:uid="{4AC8FEAE-85A1-FA44-88E3-8FA098940D22}"/>
    <hyperlink ref="R5136" r:id="rId1331" xr:uid="{6642ECEB-EDFF-BE47-9283-3293FE56D280}"/>
    <hyperlink ref="R5138" r:id="rId1332" xr:uid="{834E8809-7EAA-7B44-BEC8-20ADEA100D7F}"/>
    <hyperlink ref="R5132" r:id="rId1333" xr:uid="{CA12E0C6-5452-C14F-AB55-21C7C061BC09}"/>
    <hyperlink ref="R5133" r:id="rId1334" xr:uid="{08A9139B-6A4D-D545-9BDF-591E7CBDAEA8}"/>
    <hyperlink ref="R5130" r:id="rId1335" xr:uid="{964E8ACD-256E-2B4C-862C-C18E888A883E}"/>
    <hyperlink ref="R5129" r:id="rId1336" location="incart_river_index" xr:uid="{6B44A667-74C1-9144-8E5E-D2E55E2C4C40}"/>
    <hyperlink ref="R5127" r:id="rId1337" xr:uid="{2412AA20-91DF-4043-A6EC-0226FDEF763B}"/>
    <hyperlink ref="R5125" r:id="rId1338" xr:uid="{86CF8C22-9716-2E46-934E-D29F56D6EEA7}"/>
    <hyperlink ref="R5126" r:id="rId1339" xr:uid="{8C349556-5640-304F-A848-62CCF78273D5}"/>
    <hyperlink ref="R5120" r:id="rId1340" xr:uid="{5A205E48-D5C6-ED49-9BFC-88D7E8DE2BE9}"/>
    <hyperlink ref="R5123" r:id="rId1341" xr:uid="{ABD0CE26-56F3-BB49-990B-E15D2802FA75}"/>
    <hyperlink ref="R5117" r:id="rId1342" xr:uid="{DD169578-3469-EF45-B8C0-5D15255ABF69}"/>
    <hyperlink ref="R5122" r:id="rId1343" xr:uid="{C64DB522-B9F9-E845-8146-2BD0880B726C}"/>
    <hyperlink ref="R5118" r:id="rId1344" xr:uid="{30904EEA-E97C-B844-82CA-ABEAE1A7AE59}"/>
    <hyperlink ref="R5119" r:id="rId1345" xr:uid="{CB3A0877-D38D-E447-A675-4AA13A3BF1CD}"/>
    <hyperlink ref="R5116" r:id="rId1346" xr:uid="{6D2C9A97-6D22-7D40-AE5C-4B0691A6152F}"/>
    <hyperlink ref="R5115" r:id="rId1347" xr:uid="{D5F95235-64E7-D040-84AD-EE5C95F7F409}"/>
    <hyperlink ref="R5113" r:id="rId1348" xr:uid="{0FB6F86E-39B3-034F-A661-FE176604584F}"/>
    <hyperlink ref="R5109" r:id="rId1349" xr:uid="{41B59950-32BB-C84F-9DE3-E342F5E0CB6C}"/>
    <hyperlink ref="R5106" r:id="rId1350" xr:uid="{5441D83F-7918-8B42-8D28-C45091D39C61}"/>
    <hyperlink ref="R5108" r:id="rId1351" xr:uid="{F5821411-1760-7445-9709-5118C0DEA98D}"/>
    <hyperlink ref="R5110" r:id="rId1352" xr:uid="{119EC088-8B0D-284B-9AEF-6E5064B93CCD}"/>
    <hyperlink ref="R5104" r:id="rId1353" xr:uid="{78E92A0A-B31E-3941-9B7A-EA0D764F461F}"/>
    <hyperlink ref="R5105" r:id="rId1354" xr:uid="{0FF7749C-7EA9-A841-A081-856104F26C73}"/>
    <hyperlink ref="R5103" r:id="rId1355" xr:uid="{89CF1622-E90A-4C4E-9B2B-2385AAF749B9}"/>
    <hyperlink ref="R5099" r:id="rId1356" xr:uid="{4D13D514-A602-F24E-ACB9-7DA34BAFBD59}"/>
    <hyperlink ref="R5098" r:id="rId1357" xr:uid="{D0690F0C-8E60-7542-AD36-BCA66344D60E}"/>
    <hyperlink ref="R5100" r:id="rId1358" location=".VrFlKfkrLIU" xr:uid="{E31F1A1A-AC23-C244-A9A4-9682800BA448}"/>
    <hyperlink ref="R5097" r:id="rId1359" xr:uid="{B55DC37E-111E-9140-B49E-6584557A088D}"/>
    <hyperlink ref="R5095" r:id="rId1360" xr:uid="{347A77D4-1D19-7C46-A634-72D3A99432FA}"/>
    <hyperlink ref="R5096" r:id="rId1361" xr:uid="{E4EC939D-F17E-4E43-B191-AD805567213E}"/>
    <hyperlink ref="R5090" r:id="rId1362" xr:uid="{8224AF93-A145-7441-A818-38FBF76AEC76}"/>
    <hyperlink ref="R5092" r:id="rId1363" xr:uid="{0EB1FB70-3844-EB4B-BB49-2B06EDF1DADE}"/>
    <hyperlink ref="R5094" r:id="rId1364" xr:uid="{412F7199-C523-E741-A505-DC6708E187D3}"/>
    <hyperlink ref="R5091" r:id="rId1365" location=".Vs-IW5wrJvY" xr:uid="{AECCD094-1C54-0D48-AF07-470426B70ADA}"/>
    <hyperlink ref="R5085" r:id="rId1366" xr:uid="{BE5B5AA3-10C7-B443-B2DD-DF423B95EE44}"/>
    <hyperlink ref="R5087" r:id="rId1367" xr:uid="{87DF2F5E-6FF6-D14E-9E54-BED0087277C2}"/>
    <hyperlink ref="R5086" r:id="rId1368" xr:uid="{4318552A-6744-DA49-BE18-541D6E615CC3}"/>
    <hyperlink ref="R5084" r:id="rId1369" xr:uid="{E9BAB308-DB90-B14B-AE19-5ED2B62C46CA}"/>
    <hyperlink ref="R5089" r:id="rId1370" xr:uid="{5DC54BB5-966C-AA4D-86B2-5D933D84E695}"/>
    <hyperlink ref="R5083" r:id="rId1371" xr:uid="{C3552EC1-239A-2E4F-AC77-8390403FA267}"/>
    <hyperlink ref="R5080" r:id="rId1372" xr:uid="{EE93DB02-832C-FF40-A348-F4480C7CBF48}"/>
    <hyperlink ref="R5081" r:id="rId1373" xr:uid="{AE504D51-DFA5-4E4B-9F6A-E6F1B0F7E929}"/>
    <hyperlink ref="R5073" r:id="rId1374" xr:uid="{840799E6-0EEF-3C4E-9E49-1274C2F49805}"/>
    <hyperlink ref="R5075" r:id="rId1375" xr:uid="{36649173-C6F4-394E-B9AD-DA58FF7DDEB1}"/>
    <hyperlink ref="R5072" r:id="rId1376" xr:uid="{955987C3-49EC-024E-8AA3-955E290BA8B4}"/>
    <hyperlink ref="R5074" r:id="rId1377" xr:uid="{41DE1A5C-01D9-1543-8B52-D056504F43F5}"/>
    <hyperlink ref="R5069" r:id="rId1378" xr:uid="{79DE9B5D-CCEB-5440-9378-9D6F3124C380}"/>
    <hyperlink ref="R5067" r:id="rId1379" xr:uid="{68DD3258-CE27-2048-8643-2A19AE768A71}"/>
    <hyperlink ref="R5071" r:id="rId1380" xr:uid="{8B475C15-46AA-6C48-957F-1425ABBEEE2F}"/>
    <hyperlink ref="R5068" r:id="rId1381" xr:uid="{DBB06509-F0AE-D444-8CC4-0B6EF0C3B419}"/>
    <hyperlink ref="R5070" r:id="rId1382" xr:uid="{3E989EF8-8556-0248-8B3C-BEB7C861B828}"/>
    <hyperlink ref="R5065" r:id="rId1383" xr:uid="{584AA60D-3668-FD4A-8435-936F4DED69D9}"/>
    <hyperlink ref="R5066" r:id="rId1384" xr:uid="{A60FBD21-7B75-1A4C-A20D-549945B812B2}"/>
    <hyperlink ref="R5062" r:id="rId1385" xr:uid="{A78036FC-E1F5-EF41-B653-3C5A9037AE4A}"/>
    <hyperlink ref="R5054" r:id="rId1386" xr:uid="{C8057550-BB39-8743-A259-DB6821071F5C}"/>
    <hyperlink ref="R5053" r:id="rId1387" xr:uid="{90C539E9-9928-E54C-B817-C6C53F1109FA}"/>
    <hyperlink ref="R5052" r:id="rId1388" xr:uid="{289C402D-EBC3-B344-B96B-F5E3EBAE8A87}"/>
    <hyperlink ref="R5051" r:id="rId1389" xr:uid="{1131B7BE-3BB9-1043-A89A-0953A61FAEC6}"/>
    <hyperlink ref="R5049" r:id="rId1390" xr:uid="{E0E49837-9AC0-4641-A9AB-CF2A354CD2E4}"/>
    <hyperlink ref="R5047" r:id="rId1391" xr:uid="{BE4FD13E-622F-6743-8F5B-19B577F5EB08}"/>
    <hyperlink ref="R5046" r:id="rId1392" xr:uid="{11AB3E69-5C51-E04F-924F-DBF7245C8C19}"/>
    <hyperlink ref="R5048" r:id="rId1393" xr:uid="{DA26E67C-16C5-B444-9D27-7FDB5DE8937A}"/>
    <hyperlink ref="R5042" r:id="rId1394" xr:uid="{1B6373A9-7EDE-F245-9DCB-F9E7612D347F}"/>
    <hyperlink ref="R5044" r:id="rId1395" xr:uid="{93AE9F64-4DF6-E14C-94DF-0602498FBCED}"/>
    <hyperlink ref="R5043" r:id="rId1396" xr:uid="{8965FF26-6A0F-6046-A164-3D2B1166016C}"/>
    <hyperlink ref="R5041" r:id="rId1397" xr:uid="{2AAE00DE-D117-BA4D-A16A-F9DCC2CCF23F}"/>
    <hyperlink ref="R5040" r:id="rId1398" xr:uid="{79AFA963-9F11-7D40-B057-C34A7E9186F1}"/>
    <hyperlink ref="R5039" r:id="rId1399" xr:uid="{C99041D8-5698-7346-8171-966E6FB84A64}"/>
    <hyperlink ref="R5038" r:id="rId1400" xr:uid="{C9169863-D532-C247-84DB-5E0B8D5AC17B}"/>
    <hyperlink ref="R5036" r:id="rId1401" xr:uid="{C2BAE283-B9D5-514D-95A5-FD6B1DF27A10}"/>
    <hyperlink ref="R5035" r:id="rId1402" xr:uid="{E1F35707-196D-D44D-BAFF-37CD0CBA9CB1}"/>
    <hyperlink ref="R5031" r:id="rId1403" xr:uid="{59976BC0-F8DC-C54B-A196-7A3711556A70}"/>
    <hyperlink ref="R5032" r:id="rId1404" xr:uid="{2E24C07C-B2AF-D841-95B3-018F168E0A3D}"/>
    <hyperlink ref="R5026" r:id="rId1405" xr:uid="{D90F6A8B-EDE8-1E4E-891B-B375D53F429D}"/>
    <hyperlink ref="R5027" r:id="rId1406" xr:uid="{36FACB1F-1179-8E45-A6A9-22C084202AC1}"/>
    <hyperlink ref="R5029" r:id="rId1407" xr:uid="{32DBDADE-A5E7-A44E-A6C0-E93C16609030}"/>
    <hyperlink ref="R5025" r:id="rId1408" xr:uid="{4A137F77-B501-2C46-B531-85E01B8141A9}"/>
    <hyperlink ref="R5021" r:id="rId1409" xr:uid="{EA576AE6-2CFF-FC4B-96C4-4583EC282B9B}"/>
    <hyperlink ref="R5022" r:id="rId1410" xr:uid="{68447F78-87EF-2F40-BC41-5F2C1E7A68D8}"/>
    <hyperlink ref="R5023" r:id="rId1411" xr:uid="{571E4B1C-73B9-CD42-B7ED-91B39833DDDB}"/>
    <hyperlink ref="R5020" r:id="rId1412" xr:uid="{A9239BE6-4159-B84A-AF40-D6EBA971C77F}"/>
    <hyperlink ref="R5017" r:id="rId1413" xr:uid="{C4FF4AEE-D909-9B4A-BDD7-B193844E27AB}"/>
    <hyperlink ref="R5016" r:id="rId1414" xr:uid="{6D39F749-9BF2-2E4E-AD19-DECD8F7043DE}"/>
    <hyperlink ref="R5019" r:id="rId1415" xr:uid="{6BB9C10F-FA36-E344-B0F7-B75AB7812F9B}"/>
    <hyperlink ref="R5011" r:id="rId1416" xr:uid="{DCC7A7C5-7B78-2A44-B64C-C5B1D807270C}"/>
    <hyperlink ref="R5012" r:id="rId1417" xr:uid="{9D189847-5DB1-E449-A14C-C42D912ACDFA}"/>
    <hyperlink ref="R5010" r:id="rId1418" xr:uid="{A349DEA6-437E-EF4D-A274-7A6CD592BE8F}"/>
    <hyperlink ref="R5008" r:id="rId1419" xr:uid="{9A005CCB-2CFD-2248-8C50-B0A2E8EEBDEC}"/>
    <hyperlink ref="R5006" r:id="rId1420" xr:uid="{7D7DD4D3-1433-C440-8B62-6B4F86644758}"/>
    <hyperlink ref="R5007" r:id="rId1421" xr:uid="{BDC5DE8E-45E5-3544-AD84-2A8DE71A71C9}"/>
    <hyperlink ref="R5003" r:id="rId1422" xr:uid="{8BEF8013-9F98-8A46-AA81-BC587EA0E857}"/>
    <hyperlink ref="R5004" r:id="rId1423" xr:uid="{A2D1ECEE-0A3C-4941-A5FF-C9D317189775}"/>
    <hyperlink ref="R5002" r:id="rId1424" xr:uid="{DF3E755F-A93C-464A-A90B-46D45DA1F3B8}"/>
    <hyperlink ref="R5001" r:id="rId1425" xr:uid="{D771244D-FED0-E644-B019-2E05E4042CDA}"/>
    <hyperlink ref="R5000" r:id="rId1426" xr:uid="{4B39266E-9682-BE4E-8A1D-04C85CB88BE7}"/>
    <hyperlink ref="R4998" r:id="rId1427" xr:uid="{1425751C-4CC0-584E-A14D-D2C31A53AB0B}"/>
    <hyperlink ref="R4996" r:id="rId1428" xr:uid="{80DACC09-AF76-1945-8BCC-2BEF24AC4992}"/>
    <hyperlink ref="R4997" r:id="rId1429" xr:uid="{792A92D1-DF11-5246-ACB9-C72AF55E4940}"/>
    <hyperlink ref="R4994" r:id="rId1430" xr:uid="{E9669E41-E6ED-7642-9870-8D2BED61CB6C}"/>
    <hyperlink ref="R4995" r:id="rId1431" xr:uid="{ECDEB214-9546-9244-9E69-4C7748A531AE}"/>
    <hyperlink ref="R4993" r:id="rId1432" xr:uid="{2E289781-2064-D142-93BD-DADAB464A68A}"/>
    <hyperlink ref="R4992" r:id="rId1433" xr:uid="{8E25434D-F05E-E64A-8569-71CE6D0E2189}"/>
    <hyperlink ref="R4991" r:id="rId1434" xr:uid="{F6B28C08-3C91-4947-89F7-F93E865BBF4F}"/>
    <hyperlink ref="R4985" r:id="rId1435" xr:uid="{83A88C6D-CBDB-BA42-A3F6-C71D4B02CF30}"/>
    <hyperlink ref="R4987" r:id="rId1436" xr:uid="{1B1F9BB8-7D3C-A64B-8D55-808C0C783F11}"/>
    <hyperlink ref="R4990" r:id="rId1437" xr:uid="{D88F7C09-2276-5146-8055-32DD58686310}"/>
    <hyperlink ref="R4986" r:id="rId1438" xr:uid="{4274F6F7-2584-A946-AD43-8913E2179C56}"/>
    <hyperlink ref="R4989" r:id="rId1439" xr:uid="{D19D81E3-4B14-5549-BC5C-BCC9B1814A9B}"/>
    <hyperlink ref="R4984" r:id="rId1440" xr:uid="{A95D0EAF-5AFB-1D49-91BF-939E43E40ED1}"/>
    <hyperlink ref="R4982" r:id="rId1441" xr:uid="{89EE5D91-182A-4F44-8EB4-40DBD66C18EF}"/>
    <hyperlink ref="R4979" r:id="rId1442" xr:uid="{DC3357C5-F3BB-2C4B-B64E-30249CC52E0D}"/>
    <hyperlink ref="R4980" r:id="rId1443" xr:uid="{A12A622B-B83E-E34E-B1A6-DF11789DA3B1}"/>
    <hyperlink ref="R4983" r:id="rId1444" xr:uid="{32610899-6698-284F-9630-5D60EF36E8D8}"/>
    <hyperlink ref="R4977" r:id="rId1445" xr:uid="{5F1F87E5-C690-3C47-9621-6C21D092F20A}"/>
    <hyperlink ref="R4978" r:id="rId1446" xr:uid="{A53252AA-1707-0443-8B30-0B171020474A}"/>
    <hyperlink ref="R4975" r:id="rId1447" xr:uid="{9429C8C5-E393-E14A-BF1D-AE6D86B9C62B}"/>
    <hyperlink ref="R4972" r:id="rId1448" xr:uid="{C1956047-8285-0042-8AA2-020FF5AECACC}"/>
    <hyperlink ref="E5015" r:id="rId1449" xr:uid="{522ADBFC-84D5-0448-83A9-0D9AC6F02367}"/>
    <hyperlink ref="E5005" r:id="rId1450" xr:uid="{83905047-4C94-8943-8335-29032579984B}"/>
    <hyperlink ref="R5015" r:id="rId1451" xr:uid="{24EBD96C-0C9C-A24E-AB3D-46D2925EAE3B}"/>
    <hyperlink ref="R5005" r:id="rId1452" xr:uid="{CFB7AF9D-5C48-C746-89FA-3087EE71D6FC}"/>
    <hyperlink ref="E5183" r:id="rId1453" xr:uid="{5553FFDF-CA28-574B-82F3-66F2D20CA9A3}"/>
    <hyperlink ref="E5181" r:id="rId1454" xr:uid="{B4CB3118-70D0-F147-B113-B13098D11ADB}"/>
    <hyperlink ref="E5156" r:id="rId1455" xr:uid="{8458CCCD-2E6E-0D44-98CF-A8408E1189B7}"/>
    <hyperlink ref="E5150" r:id="rId1456" location="8587986" xr:uid="{AE602878-6B8A-BE45-943A-BA01EE3BA5DF}"/>
    <hyperlink ref="E5148" r:id="rId1457" xr:uid="{77DB4CB6-F423-A94E-BBAC-29BB79AC5C5E}"/>
    <hyperlink ref="E5134" r:id="rId1458" xr:uid="{6F5258C9-FC56-A14B-86ED-28D5543B133D}"/>
    <hyperlink ref="E5131" r:id="rId1459" xr:uid="{B90A51D2-D3B8-A945-B69D-B3A5CD44B131}"/>
    <hyperlink ref="E5114" r:id="rId1460" xr:uid="{5D95416D-E0E5-0D4D-8672-8A9A4A700FA5}"/>
    <hyperlink ref="E5112" r:id="rId1461" xr:uid="{B5A57214-D5F7-D547-8833-CF9EEF1D2DBD}"/>
    <hyperlink ref="E5111" r:id="rId1462" xr:uid="{220A2470-DACC-1D48-8D90-328485AF659A}"/>
    <hyperlink ref="E5061" r:id="rId1463" xr:uid="{FF5DEFF1-9D11-D745-87CE-CF7A58A2C764}"/>
    <hyperlink ref="E5055" r:id="rId1464" xr:uid="{226EEACD-13F5-3342-99CC-C4FF64C4B2BD}"/>
    <hyperlink ref="E5056" r:id="rId1465" xr:uid="{AC8E3112-14A1-0343-B8EF-62538B3AD517}"/>
    <hyperlink ref="E5037" r:id="rId1466" xr:uid="{FDCFC700-7848-C048-91E7-4BFB2868CB6C}"/>
    <hyperlink ref="E5030" r:id="rId1467" xr:uid="{23CD4139-71E0-9F40-A88D-E7C4E5B7E7E3}"/>
    <hyperlink ref="E5013" r:id="rId1468" xr:uid="{C9150DEC-F28B-4345-AA7B-BD74FD205F52}"/>
    <hyperlink ref="E4976" r:id="rId1469" xr:uid="{C8C7FCC7-C84D-D844-87E5-D8BAF5BB3450}"/>
    <hyperlink ref="E4965" r:id="rId1470" xr:uid="{31B479B1-208F-364E-84DF-03A8294348A0}"/>
    <hyperlink ref="R5183" r:id="rId1471" xr:uid="{E732200E-8A30-954C-AB54-A7E781AFF1C5}"/>
    <hyperlink ref="R5181" r:id="rId1472" xr:uid="{805203C8-4E3C-264E-97FD-15EE0272DC3A}"/>
    <hyperlink ref="R5176" r:id="rId1473" xr:uid="{DB71F872-5D69-AF46-98B9-2342BFD1B231}"/>
    <hyperlink ref="R5156" r:id="rId1474" xr:uid="{4E38E0B6-8F28-ED49-B1D2-95ED9ECEDA97}"/>
    <hyperlink ref="R5150" r:id="rId1475" xr:uid="{E2D38C52-856E-194F-BC2E-862C2E5584BD}"/>
    <hyperlink ref="R5148" r:id="rId1476" xr:uid="{7C5F8F6E-2761-9C4F-839E-CB00E484BEC1}"/>
    <hyperlink ref="R5134" r:id="rId1477" xr:uid="{7D55CFE3-A051-8844-83B8-909D90D980CB}"/>
    <hyperlink ref="R5131" r:id="rId1478" xr:uid="{56F9DE43-6FE6-B948-A118-3EDEFE872265}"/>
    <hyperlink ref="R5114" r:id="rId1479" xr:uid="{12481C8F-E450-7B41-92DB-2A701D5A6877}"/>
    <hyperlink ref="R5112" r:id="rId1480" xr:uid="{1A08B950-DFA7-C444-BDB6-C5AD878418FF}"/>
    <hyperlink ref="R5111" r:id="rId1481" xr:uid="{2624EAA4-0BDB-E946-90B7-3445DCA3AF75}"/>
    <hyperlink ref="R5107" r:id="rId1482" xr:uid="{2658A585-6769-6743-BBE3-ED3E8F3FF697}"/>
    <hyperlink ref="R5079" r:id="rId1483" xr:uid="{73B04CB3-5B25-AD45-89A3-9349B30DC368}"/>
    <hyperlink ref="R5076" r:id="rId1484" xr:uid="{9F9BC766-542A-8F4D-B32C-B19F6246CF6F}"/>
    <hyperlink ref="R5060" r:id="rId1485" xr:uid="{7CAE6810-4AB3-0845-A7DC-F41C1B3AD524}"/>
    <hyperlink ref="R5061" r:id="rId1486" xr:uid="{268944C4-F680-6947-BCF7-5596B614B7B6}"/>
    <hyperlink ref="R5055" r:id="rId1487" xr:uid="{E96D5BEB-6C00-9E41-BFA3-BF8A5FBD7907}"/>
    <hyperlink ref="R5056" r:id="rId1488" xr:uid="{3261D880-EFC9-7A4C-8FB4-2F2A5E4F8530}"/>
    <hyperlink ref="R5037" r:id="rId1489" xr:uid="{AC221649-DF37-2C4B-A4B4-7FCA1E1914E4}"/>
    <hyperlink ref="R5030" r:id="rId1490" xr:uid="{D0C19423-EB60-8641-BF0B-3B91D76E83DA}"/>
    <hyperlink ref="R5034" r:id="rId1491" location="038;utm_medium=Referral&amp;#038;utm_campaign=RSS_seattle-news" xr:uid="{D50109FB-2C76-1F49-84DE-B211AA32FFE9}"/>
    <hyperlink ref="R5013" r:id="rId1492" xr:uid="{56518512-BE48-7E4F-AD39-6D6798602DD7}"/>
    <hyperlink ref="R4976" r:id="rId1493" xr:uid="{C355BB79-0B7C-CC4F-9AF3-C883EFFCF1E6}"/>
    <hyperlink ref="R4963" r:id="rId1494" xr:uid="{F9520C0C-6ECE-C848-8B38-8E02228CBED2}"/>
    <hyperlink ref="R4965" r:id="rId1495" xr:uid="{2A4D353E-D081-BB46-B73E-6D68004D2DDF}"/>
    <hyperlink ref="R5102" r:id="rId1496" xr:uid="{52BBCA0C-379D-9640-94A8-D87F1D5435E2}"/>
    <hyperlink ref="R5093" r:id="rId1497" xr:uid="{D53005FA-AD9E-D94A-97BF-6688165A99AF}"/>
    <hyperlink ref="R5077" r:id="rId1498" xr:uid="{4614F249-4FC0-CF47-BD94-F3D2838D76FA}"/>
    <hyperlink ref="R5058" r:id="rId1499" xr:uid="{D83E54A6-3C5E-BE42-9857-9ECA17E64892}"/>
    <hyperlink ref="R4971" r:id="rId1500" xr:uid="{382EAA52-89A2-0F45-A3C6-411B468D4CF1}"/>
    <hyperlink ref="E5009" r:id="rId1501" xr:uid="{EBC6C676-C781-BB40-8B4F-22ACA1C43E8C}"/>
    <hyperlink ref="E4981" r:id="rId1502" xr:uid="{25F1533B-D7BD-414F-AB2D-660A8FA54B8B}"/>
    <hyperlink ref="R5101" r:id="rId1503" xr:uid="{CD26645C-9367-5E41-A48E-A7837FA04015}"/>
    <hyperlink ref="R5045" r:id="rId1504" xr:uid="{ACE5949E-3E23-314F-B1BE-BF5886522C92}"/>
    <hyperlink ref="R5009" r:id="rId1505" xr:uid="{48BF0A74-C023-8A43-8E3A-172CED25300B}"/>
    <hyperlink ref="R4981" r:id="rId1506" xr:uid="{C752C7DB-22E5-9C43-8B83-E08B00ED4A55}"/>
    <hyperlink ref="R5064" r:id="rId1507" xr:uid="{FD2A925B-EBD9-6D4C-B78B-B8BE90C9F2BE}"/>
    <hyperlink ref="E5182" r:id="rId1508" xr:uid="{8A7134EF-F273-4A43-A42F-F46E435D1E74}"/>
    <hyperlink ref="E5121" r:id="rId1509" xr:uid="{0E38380A-C0C1-4641-82F4-19E459CD948F}"/>
    <hyperlink ref="E5057" r:id="rId1510" xr:uid="{8AA7DFAB-C651-5D4B-9B2F-FA86F9B372D8}"/>
    <hyperlink ref="E5033" r:id="rId1511" xr:uid="{A91E855C-0E1F-3B40-99C6-D5E015DB4DBA}"/>
    <hyperlink ref="R5182" r:id="rId1512" xr:uid="{74F7CC54-5BC6-1847-8AFE-EF6120189D89}"/>
    <hyperlink ref="R5121" r:id="rId1513" xr:uid="{425A4126-0496-3642-ACD8-D1F7CA3F44FE}"/>
    <hyperlink ref="R5057" r:id="rId1514" xr:uid="{E37150B5-56EE-2748-88AB-D0FBFCF897EA}"/>
    <hyperlink ref="R5033" r:id="rId1515" xr:uid="{A8CDCEEF-A032-F548-8D0C-FCEF108FFC24}"/>
    <hyperlink ref="R5018" r:id="rId1516" xr:uid="{80E08B24-3D55-E64F-9030-BE8A8C071A55}"/>
    <hyperlink ref="E5124" r:id="rId1517" xr:uid="{6025DD90-08F4-464D-BB25-ECA1CDA335AF}"/>
    <hyperlink ref="R5124" r:id="rId1518" location="incart_river_home" xr:uid="{549C8A47-9D03-6A4F-8263-699B8463344D}"/>
    <hyperlink ref="R5078" r:id="rId1519" xr:uid="{5B8BAF45-AD78-BC44-9027-BC4B6D94266E}"/>
    <hyperlink ref="R5024" r:id="rId1520" xr:uid="{E105AA6E-2D21-8746-96C1-D667A2CCFC2F}"/>
    <hyperlink ref="E5059" r:id="rId1521" display="http://www.fatalencounters.org/wp-content/uploads/2013/10/Allen.jpg" xr:uid="{78A34CA1-03AC-314C-B64E-935103487AA2}"/>
    <hyperlink ref="R4842" r:id="rId1522" xr:uid="{6CE59098-9840-7F4B-91D7-EFB0977658CA}"/>
    <hyperlink ref="R4846" r:id="rId1523" xr:uid="{CF4501BD-608D-EC44-B886-7966EF4867B6}"/>
    <hyperlink ref="R4848" r:id="rId1524" xr:uid="{E97E4E63-D069-1F4D-88CA-BB33EC18D1A3}"/>
    <hyperlink ref="R4845" r:id="rId1525" xr:uid="{39B5A765-19CD-6F47-AC23-DB73324E5626}"/>
    <hyperlink ref="R4844" r:id="rId1526" xr:uid="{4E83CC58-57E6-0B49-BC76-B96BE498FE84}"/>
    <hyperlink ref="R4847" r:id="rId1527" xr:uid="{0785FF5E-0D41-1548-A1C2-7EF828350AE7}"/>
    <hyperlink ref="R4851" r:id="rId1528" xr:uid="{5B1B5070-8CC7-3047-B449-4BBD76583670}"/>
    <hyperlink ref="R4850" r:id="rId1529" xr:uid="{34068C06-AF4E-5D48-9DB6-698F0C1BDAED}"/>
    <hyperlink ref="R4852" r:id="rId1530" xr:uid="{0B53A4D3-D491-7741-91CB-5B1DFF5F4FFB}"/>
    <hyperlink ref="R4854" r:id="rId1531" xr:uid="{D99C68BE-D267-1D47-871D-F7AE1387BC43}"/>
    <hyperlink ref="R4856" r:id="rId1532" xr:uid="{FF94A687-AED6-A244-948A-76137649FFC2}"/>
    <hyperlink ref="R4858" r:id="rId1533" xr:uid="{E6889B41-843F-D14A-BA21-147870F8D335}"/>
    <hyperlink ref="R4857" r:id="rId1534" xr:uid="{C65C7A91-BBF3-B74B-9B19-8F7D4C0DC5DE}"/>
    <hyperlink ref="R4859" r:id="rId1535" xr:uid="{A2F4CC08-58EE-F140-9DF8-EF6DBA54BA62}"/>
    <hyperlink ref="R4860" r:id="rId1536" xr:uid="{A7F39C6E-B502-9949-AF36-1A12C11F3DDA}"/>
    <hyperlink ref="R4861" r:id="rId1537" xr:uid="{2FB72BBB-EF7C-0947-9A3A-A4F36B8CA938}"/>
    <hyperlink ref="R4864" r:id="rId1538" xr:uid="{9C77386F-0468-6342-94F0-F6683BD1212C}"/>
    <hyperlink ref="R4865" r:id="rId1539" xr:uid="{149EF47F-2813-C34C-A635-AE62E21B57C7}"/>
    <hyperlink ref="R4863" r:id="rId1540" xr:uid="{B412FB31-3102-0743-9CA6-11217953DB17}"/>
    <hyperlink ref="R4862" r:id="rId1541" xr:uid="{E717485E-02A7-5547-A061-A8011D11E065}"/>
    <hyperlink ref="R4866" r:id="rId1542" xr:uid="{B863C9C8-3C80-D842-A083-6AA0A5D2B68C}"/>
    <hyperlink ref="R4870" r:id="rId1543" xr:uid="{E353F75A-FD68-B640-8CEE-ED44875240F3}"/>
    <hyperlink ref="R4867" r:id="rId1544" xr:uid="{9484A06E-482D-2646-AF5F-A2749A9F89B3}"/>
    <hyperlink ref="R4871" r:id="rId1545" xr:uid="{1F8F0472-E4AC-2640-B0F3-6DF0F5C58F26}"/>
    <hyperlink ref="R4873" r:id="rId1546" xr:uid="{1F3DC5AF-4FE8-C648-A353-DA0F46F15B98}"/>
    <hyperlink ref="R4872" r:id="rId1547" xr:uid="{3170FDD1-DC93-A948-B56F-B78B68890F02}"/>
    <hyperlink ref="R4874" r:id="rId1548" xr:uid="{21B0AD1E-9F18-C743-AFBC-92E726DA7D17}"/>
    <hyperlink ref="R4875" r:id="rId1549" xr:uid="{F3128273-3933-F941-9FF7-719CAFFA379B}"/>
    <hyperlink ref="R4877" r:id="rId1550" xr:uid="{9487BBCC-ABC1-DE4B-A46F-C6E3C7FC76D2}"/>
    <hyperlink ref="R4876" r:id="rId1551" xr:uid="{3214AC93-9136-454E-94E6-EC297D707A55}"/>
    <hyperlink ref="R4879" r:id="rId1552" xr:uid="{EF2B4697-A2DF-1E42-8DE1-E55BB15A95D3}"/>
    <hyperlink ref="R4878" r:id="rId1553" xr:uid="{357A254E-5AF6-D84D-9EAB-2069C7807D16}"/>
    <hyperlink ref="R4883" r:id="rId1554" xr:uid="{C216925B-D2E8-FB48-8163-780265C64DFE}"/>
    <hyperlink ref="R4881" r:id="rId1555" xr:uid="{7F160693-30E0-5347-B499-938AC406FEE0}"/>
    <hyperlink ref="R4882" r:id="rId1556" xr:uid="{0F30C9E4-59CB-E046-9555-5D012CF24C57}"/>
    <hyperlink ref="R4880" r:id="rId1557" xr:uid="{1E44F0EA-39A6-1142-A8BF-122FA9447C31}"/>
    <hyperlink ref="R4884" r:id="rId1558" xr:uid="{93B6FBC9-EC49-7442-8A80-2D644860473A}"/>
    <hyperlink ref="R4885" r:id="rId1559" xr:uid="{29541137-8750-D546-B81E-93F34A6CFF3D}"/>
    <hyperlink ref="R4886" r:id="rId1560" xr:uid="{AA839FFD-D582-6C4B-8D2A-7E3D4AAD8B73}"/>
    <hyperlink ref="R4888" r:id="rId1561" xr:uid="{6FC166E1-684E-7D43-9665-58483C2418F2}"/>
    <hyperlink ref="R4887" r:id="rId1562" xr:uid="{913F69A2-ABAE-4344-B7CC-0CF493878681}"/>
    <hyperlink ref="R4890" r:id="rId1563" xr:uid="{99668F8A-AAE3-F243-9479-93939636637E}"/>
    <hyperlink ref="R4889" r:id="rId1564" xr:uid="{B62EA9EE-137B-C948-9698-68F805974A60}"/>
    <hyperlink ref="R4892" r:id="rId1565" xr:uid="{778FF42B-68BA-0241-8908-A8168A6F5C2E}"/>
    <hyperlink ref="R4893" r:id="rId1566" xr:uid="{3FDA3E6B-92D7-9247-AD34-E1030FDD696D}"/>
    <hyperlink ref="R4891" r:id="rId1567" xr:uid="{431735CA-53E4-254B-9C8C-370C8900063D}"/>
    <hyperlink ref="R4895" r:id="rId1568" xr:uid="{2085CA61-EC91-C14E-A647-A0C810E5C4D5}"/>
    <hyperlink ref="R4896" r:id="rId1569" xr:uid="{EB026F89-10DB-CF41-9CE7-3A4D400A3C81}"/>
    <hyperlink ref="R4897" r:id="rId1570" xr:uid="{ED327D56-4175-FA4F-8912-4AB7CB1F8113}"/>
    <hyperlink ref="R4899" r:id="rId1571" xr:uid="{ED1DE150-4C93-8B44-9E2E-6FCCCF151618}"/>
    <hyperlink ref="R4898" r:id="rId1572" xr:uid="{7B7CEEC6-C622-6C44-8B6A-B4315AA2F728}"/>
    <hyperlink ref="R4900" r:id="rId1573" xr:uid="{F8D10F60-1B85-8D48-A2E1-B82082246205}"/>
    <hyperlink ref="R4902" r:id="rId1574" xr:uid="{3E2499A0-0EB2-E344-98A6-0BA6EA0F7BE5}"/>
    <hyperlink ref="R4903" r:id="rId1575" xr:uid="{900CDC4E-AD58-AF4D-BDD4-E1E17D38E315}"/>
    <hyperlink ref="R4904" r:id="rId1576" xr:uid="{79065905-0719-D24C-AAB7-302DEA715EA5}"/>
    <hyperlink ref="E4846" r:id="rId1577" xr:uid="{4B27DBBA-52CE-C244-A41E-2290752951BD}"/>
    <hyperlink ref="R4950" r:id="rId1578" xr:uid="{8F6152C3-6275-E54F-BBCF-DD17F9A039CB}"/>
    <hyperlink ref="R4951" r:id="rId1579" xr:uid="{ED58973C-D0FC-9546-816D-C662DA0C7E7E}"/>
    <hyperlink ref="R4929" r:id="rId1580" xr:uid="{80B6DC73-78C5-AF44-81E8-6B4E098AAEF0}"/>
    <hyperlink ref="R4942" r:id="rId1581" display="http://www.wcjb.com/local-news/2016/03/16-year-old-dies-after-standoff-police" xr:uid="{47356C2C-C464-FD4F-AD3D-3DA445AD16F0}"/>
    <hyperlink ref="R4945" r:id="rId1582" xr:uid="{5AEDCD6F-D5D3-6D48-8699-5A36150AF678}"/>
    <hyperlink ref="E4929" r:id="rId1583" xr:uid="{02C77024-E623-8B40-A087-F7FEA1F82C82}"/>
    <hyperlink ref="E4942" r:id="rId1584" xr:uid="{90555316-A38A-2B45-BEBD-FCD75736F732}"/>
    <hyperlink ref="E4945" r:id="rId1585" xr:uid="{D2A67BFB-2DAA-ED43-91E1-FD300C5540DE}"/>
    <hyperlink ref="R4915" r:id="rId1586" xr:uid="{829F7B74-EE14-3442-B0FA-E09608FDBE7F}"/>
    <hyperlink ref="R4925" r:id="rId1587" xr:uid="{A1A1EE19-41A0-7347-9AE8-B1879A5412D6}"/>
    <hyperlink ref="R4931" r:id="rId1588" xr:uid="{6495D491-341C-C145-8596-9F35027BD422}"/>
    <hyperlink ref="R4943" r:id="rId1589" xr:uid="{1724CE20-BB65-2A4A-815C-0C966B46C4E1}"/>
    <hyperlink ref="R4962" r:id="rId1590" xr:uid="{4BB6CD8A-AC5A-094D-A082-5AA443D5938D}"/>
    <hyperlink ref="E4915" r:id="rId1591" xr:uid="{1FC69381-18F6-0943-BF79-F93090AB1501}"/>
    <hyperlink ref="E4925" r:id="rId1592" xr:uid="{11439C28-6A30-1042-BC7C-43ED2CF98369}"/>
    <hyperlink ref="E4931" r:id="rId1593" xr:uid="{5430CE9C-B87A-D447-90B4-4EEA9A3F0EC7}"/>
    <hyperlink ref="E4943" r:id="rId1594" xr:uid="{AAC2A78B-922A-C642-88E5-99DAE35A8F3A}"/>
    <hyperlink ref="E4962" r:id="rId1595" xr:uid="{286F1A0A-F97F-3743-928E-8EE11FDFD824}"/>
    <hyperlink ref="R4913" r:id="rId1596" xr:uid="{CEF78FD0-981F-624D-B1B6-C0DBAC08D890}"/>
    <hyperlink ref="R4917" r:id="rId1597" xr:uid="{EAE95F49-1A37-024E-858E-BB7B0139290B}"/>
    <hyperlink ref="R4919" r:id="rId1598" xr:uid="{DDBCE165-8250-134E-9EF5-D5362BBDFEB6}"/>
    <hyperlink ref="R4918" r:id="rId1599" xr:uid="{5B80CCCF-7664-264E-8AD7-E36988465339}"/>
    <hyperlink ref="R4920" r:id="rId1600" xr:uid="{5F3D2324-D48D-C840-ADF2-6CECC188955D}"/>
    <hyperlink ref="R4923" r:id="rId1601" xr:uid="{2CEA08BD-E9B3-0845-BEE6-1CEEA2DD4B34}"/>
    <hyperlink ref="R4921" r:id="rId1602" xr:uid="{33F9A24C-903A-C04D-89AD-E57FCD51AAF2}"/>
    <hyperlink ref="R4922" r:id="rId1603" xr:uid="{BB8AD9D3-CFFB-5A48-96A8-59B7216D9A1C}"/>
    <hyperlink ref="R4916" r:id="rId1604" xr:uid="{4B39DAE8-FE8E-4D40-9EAA-B979B50D0CCE}"/>
    <hyperlink ref="R4927" r:id="rId1605" xr:uid="{1906E8D0-ADCB-D847-B4F1-FA6E6E09C89C}"/>
    <hyperlink ref="R4928" r:id="rId1606" xr:uid="{8056B7E7-1186-FE44-AA42-BA1C584E8861}"/>
    <hyperlink ref="R4926" r:id="rId1607" xr:uid="{38F48B7D-AB6E-CC42-ADBA-497051E2CAA0}"/>
    <hyperlink ref="R4924" r:id="rId1608" xr:uid="{D896316A-AD6B-6C44-A25A-C6B90FEC7A6C}"/>
    <hyperlink ref="R4933" r:id="rId1609" xr:uid="{61BF992B-6DC1-D242-886B-2F019FE8D542}"/>
    <hyperlink ref="R4932" r:id="rId1610" xr:uid="{1BE5F6B1-1C1A-4B4A-A3C8-E597847691C7}"/>
    <hyperlink ref="R4935" r:id="rId1611" xr:uid="{A24BF26F-802A-894B-B61E-2E4ACD39599E}"/>
    <hyperlink ref="R4934" r:id="rId1612" xr:uid="{D6AEA97D-34EB-A346-BD58-79BD20DD0650}"/>
    <hyperlink ref="R4936" r:id="rId1613" xr:uid="{C3441CA7-11E0-7443-893D-D5AB0F386875}"/>
    <hyperlink ref="R4938" r:id="rId1614" xr:uid="{99851BF3-04E8-4042-AF55-CC62AE551806}"/>
    <hyperlink ref="R4937" r:id="rId1615" xr:uid="{D5A00DF5-5AD6-1740-A80D-374ED586960F}"/>
    <hyperlink ref="R4941" r:id="rId1616" xr:uid="{0214583E-9B5A-0B45-9F63-DA286CFEC417}"/>
    <hyperlink ref="R4940" r:id="rId1617" xr:uid="{D785D5DA-29C2-FF43-BFA5-087F2F0A8A21}"/>
    <hyperlink ref="R4939" r:id="rId1618" xr:uid="{C42752B7-F178-054F-843A-6B53FE9BADA4}"/>
    <hyperlink ref="R4944" r:id="rId1619" xr:uid="{73A9C660-26E5-D541-AAD5-D0C6CEB3C132}"/>
    <hyperlink ref="R4947" r:id="rId1620" xr:uid="{CFDD4691-5494-8A4B-BF90-7ADA9945D978}"/>
    <hyperlink ref="R4948" r:id="rId1621" xr:uid="{45FBD60F-F5CB-C746-A129-854FEEF77F3E}"/>
    <hyperlink ref="R4952" r:id="rId1622" xr:uid="{B6105718-63FA-F849-88A1-B4D5AE210A36}"/>
    <hyperlink ref="R4954" r:id="rId1623" xr:uid="{1645C14A-E896-4644-A35A-F8769590C7E3}"/>
    <hyperlink ref="R4953" r:id="rId1624" xr:uid="{660E2149-CA5D-EB42-83F6-859159AB8E6C}"/>
    <hyperlink ref="R4957" r:id="rId1625" xr:uid="{6692EA23-8087-B648-9004-9191AACBC205}"/>
    <hyperlink ref="R4955" r:id="rId1626" xr:uid="{7E21954A-E350-5943-B60D-0357C49280AB}"/>
    <hyperlink ref="R4956" r:id="rId1627" xr:uid="{E34419AD-1721-064D-874C-A2C5D4EBB719}"/>
    <hyperlink ref="R4960" r:id="rId1628" xr:uid="{3D8E37D7-D6F2-AE47-94F0-A93BA8560975}"/>
    <hyperlink ref="R4959" r:id="rId1629" xr:uid="{9750A3F6-6C5B-2247-9428-11BA22A5C0F5}"/>
    <hyperlink ref="R4961" r:id="rId1630" xr:uid="{D387DC15-652F-BF42-8785-4B53C99ED865}"/>
    <hyperlink ref="R4970" r:id="rId1631" xr:uid="{11131E66-22CB-E646-B7BD-E8DA5F974A55}"/>
    <hyperlink ref="R4966" r:id="rId1632" xr:uid="{A11C9BD7-386C-CE4A-8E41-AD1C075F793F}"/>
    <hyperlink ref="R4968" r:id="rId1633" xr:uid="{D8534BE5-2FF3-8648-83CD-C534710DBF9B}"/>
    <hyperlink ref="R4964" r:id="rId1634" xr:uid="{094424B4-E753-8F4D-989B-9159DD7B86CE}"/>
    <hyperlink ref="E4917" r:id="rId1635" xr:uid="{FD59D367-EB67-1A48-8FAF-F4F91F88B6C8}"/>
    <hyperlink ref="E4919" r:id="rId1636" xr:uid="{883AEBDA-E694-484B-9F3F-1D462B8FDA11}"/>
    <hyperlink ref="E4918" r:id="rId1637" xr:uid="{25E40993-3CD3-104C-8DD5-5CB0E2663A8E}"/>
    <hyperlink ref="E4920" r:id="rId1638" xr:uid="{BA05FEE3-74BF-2045-8BBA-B8030A8070AB}"/>
    <hyperlink ref="E4922" r:id="rId1639" xr:uid="{A37AF9F7-9E53-6E4C-9864-56CFF4B03818}"/>
    <hyperlink ref="E4916" r:id="rId1640" xr:uid="{9BD33DCD-B7BA-1348-A810-5EA86763FB75}"/>
    <hyperlink ref="E4924" r:id="rId1641" xr:uid="{78288B73-7F60-254A-96CA-CCB6B112BFCB}"/>
    <hyperlink ref="E4935" r:id="rId1642" xr:uid="{D7103624-FF6B-994B-857C-8B43B7159F4F}"/>
    <hyperlink ref="E4934" r:id="rId1643" xr:uid="{275E80D4-6191-2C4D-8548-CDA4E7477E5B}"/>
    <hyperlink ref="E4936" r:id="rId1644" xr:uid="{95A6381E-B9D0-EB40-B378-B8F7D1158A7C}"/>
    <hyperlink ref="E4938" r:id="rId1645" xr:uid="{2C4960FE-A54F-6445-98AE-2F5ECA6AC95B}"/>
    <hyperlink ref="E4937" r:id="rId1646" xr:uid="{892729AE-12E1-834D-86BC-429AFB06261E}"/>
    <hyperlink ref="E4939" r:id="rId1647" xr:uid="{6E5BB15D-99F1-8D4B-9FBE-468AAA84010B}"/>
    <hyperlink ref="E4944" r:id="rId1648" xr:uid="{7BDF1FE4-E1D2-8A4B-8A51-EBCD37F18192}"/>
    <hyperlink ref="E4952" r:id="rId1649" xr:uid="{DAE26B55-8C82-9B4D-9B14-58267135438C}"/>
    <hyperlink ref="E4954" r:id="rId1650" xr:uid="{5B82DD66-4760-7745-825A-F591045D173A}"/>
    <hyperlink ref="E4953" r:id="rId1651" xr:uid="{C86D66A7-5184-5A4C-9320-209DF6256585}"/>
    <hyperlink ref="E4960" r:id="rId1652" xr:uid="{600B5199-4BD2-074F-935D-18C2E0EF9B4E}"/>
    <hyperlink ref="E4961" r:id="rId1653" xr:uid="{3F88877E-0827-CB4E-8A6D-8228E88552F5}"/>
    <hyperlink ref="E4968" r:id="rId1654" xr:uid="{16CD1618-B3FA-F241-AB7B-F519AD6BAEA8}"/>
    <hyperlink ref="E4967" r:id="rId1655" xr:uid="{0DB7D77C-E41B-A445-A26B-CE9FAFC00402}"/>
    <hyperlink ref="E4964" r:id="rId1656" xr:uid="{12B79ECB-5525-D043-90C4-8C7DDEE1B7CE}"/>
    <hyperlink ref="R4824" r:id="rId1657" xr:uid="{A39D182B-0F8A-2E40-8C58-096042DE2030}"/>
    <hyperlink ref="E4825" r:id="rId1658" xr:uid="{D609B284-3F30-EC44-949A-D3C995C157ED}"/>
    <hyperlink ref="R4825" r:id="rId1659" xr:uid="{FBF25E18-086B-164A-B0B5-BC81611352AD}"/>
    <hyperlink ref="R4823" r:id="rId1660" xr:uid="{8748B351-C6F8-6F4D-8061-C8D5F5A4EF7A}"/>
    <hyperlink ref="E4822" r:id="rId1661" xr:uid="{E81DD5C2-D4AA-8E46-AC83-F0D697A015AA}"/>
    <hyperlink ref="R4822" r:id="rId1662" xr:uid="{ED8E4587-AF9C-3441-A827-8A9CB967A425}"/>
    <hyperlink ref="R4821" r:id="rId1663" xr:uid="{559F199B-C177-A24C-9FDF-7E679A962CB8}"/>
    <hyperlink ref="R4817" r:id="rId1664" xr:uid="{472F37D4-F0DA-0C4C-BCB8-E3E7AD0DE759}"/>
    <hyperlink ref="R4818" r:id="rId1665" xr:uid="{2BE5E2D6-AD8B-0E48-84A4-1A9AEB6B577E}"/>
    <hyperlink ref="R4819" r:id="rId1666" xr:uid="{2534AB27-201B-BD46-967A-762463319E75}"/>
    <hyperlink ref="R4820" r:id="rId1667" xr:uid="{650DC9ED-529B-9A49-9814-18C77183911D}"/>
    <hyperlink ref="E4814" r:id="rId1668" xr:uid="{DD752E0B-3EAC-A441-9E39-9981EECFE04A}"/>
    <hyperlink ref="R4814" r:id="rId1669" xr:uid="{15E5313D-E3AE-934C-B657-5838333A05BC}"/>
    <hyperlink ref="E4816" r:id="rId1670" xr:uid="{353FB769-5DBF-5946-8986-FB5A8D32C2CA}"/>
    <hyperlink ref="R4816" r:id="rId1671" xr:uid="{D0FF0E50-925F-614F-9E20-5C7C8307E865}"/>
    <hyperlink ref="R4815" r:id="rId1672" xr:uid="{A22364F0-4571-C94E-AB94-CDFFAA3ECBB9}"/>
    <hyperlink ref="R4813" r:id="rId1673" xr:uid="{5C7101CA-E8BF-2B44-A4B7-09278938637D}"/>
    <hyperlink ref="E4808" r:id="rId1674" xr:uid="{E5161180-B16C-8041-B19B-FE0027F32915}"/>
    <hyperlink ref="R4808" r:id="rId1675" xr:uid="{B061F577-D1C9-0D4C-86A9-193C472FA2DF}"/>
    <hyperlink ref="E4812" r:id="rId1676" xr:uid="{FAB80739-9F5A-194E-8AA3-C6DF4EB0F892}"/>
    <hyperlink ref="R4812" r:id="rId1677" xr:uid="{8AAA0F78-06E0-F445-AD5A-1E67CF771E56}"/>
    <hyperlink ref="E4811" r:id="rId1678" xr:uid="{901E94E9-2E9A-754E-9A7B-B97C4AEF5640}"/>
    <hyperlink ref="R4811" r:id="rId1679" xr:uid="{59AEA362-C840-B744-83C7-AD571B62C924}"/>
    <hyperlink ref="R4810" r:id="rId1680" xr:uid="{9C7F83D7-8FAC-014B-9D4C-502CFE881C27}"/>
    <hyperlink ref="R4805" r:id="rId1681" xr:uid="{5D1D1226-C6EF-DE40-A3CA-32D9474A5A6B}"/>
    <hyperlink ref="R4804" r:id="rId1682" xr:uid="{57CBD803-B009-5045-87AB-DC51E8E24E7E}"/>
    <hyperlink ref="E4806" r:id="rId1683" xr:uid="{DA6F559C-9D6B-0C45-8420-77C5A0F64468}"/>
    <hyperlink ref="R4806" r:id="rId1684" xr:uid="{7DDE4CA5-0C63-7544-939D-DDCF12B9A598}"/>
    <hyperlink ref="R4802" r:id="rId1685" xr:uid="{D503DE39-0657-BC48-B4B7-487FF00E7EFD}"/>
    <hyperlink ref="E4807" r:id="rId1686" xr:uid="{CD1DBB72-8167-F54B-A9BE-BCEEE9C4712D}"/>
    <hyperlink ref="R4807" r:id="rId1687" xr:uid="{D3EAC2D1-A21C-A94A-9CDB-621D65B1E9DD}"/>
    <hyperlink ref="E4803" r:id="rId1688" xr:uid="{BF621F5D-84D8-B44B-AD42-F7B0FA03E643}"/>
    <hyperlink ref="R4803" r:id="rId1689" xr:uid="{DF51A8B1-D1D4-3B4D-9860-6C5B3E0634A3}"/>
    <hyperlink ref="E4800" r:id="rId1690" xr:uid="{C2742171-B6BB-E54E-AE50-3CB3092E1492}"/>
    <hyperlink ref="R4800" r:id="rId1691" xr:uid="{F6217C89-C213-6A45-AAA4-BD09F284863E}"/>
    <hyperlink ref="E4799" r:id="rId1692" xr:uid="{DFCC1049-3C2A-6E48-8612-9D9F4C3DC80B}"/>
    <hyperlink ref="R4799" r:id="rId1693" xr:uid="{B6BBE4AE-F423-C446-B22C-3469CB5E3525}"/>
    <hyperlink ref="R4797" r:id="rId1694" xr:uid="{DB60C21A-BF49-F645-A9D2-F2688B6C0DD3}"/>
    <hyperlink ref="E4796" r:id="rId1695" xr:uid="{218E4454-1AA4-0740-AC47-7CC7926E188A}"/>
    <hyperlink ref="R4796" r:id="rId1696" xr:uid="{FADE9CE1-1E99-E34D-B7C2-ADC31A7D542B}"/>
    <hyperlink ref="R4798" r:id="rId1697" xr:uid="{804FD3B7-7085-CB44-8ED9-AC1B48351824}"/>
    <hyperlink ref="R4793" r:id="rId1698" xr:uid="{F5E12C87-6DC8-444F-8000-1A252220F3F8}"/>
    <hyperlink ref="E4794" r:id="rId1699" xr:uid="{4AD20A0B-5AE3-6249-A168-F62F1DDB2439}"/>
    <hyperlink ref="R4794" r:id="rId1700" xr:uid="{3A7138BD-D7F7-944F-9A2F-B176430B83DE}"/>
    <hyperlink ref="E4791" r:id="rId1701" xr:uid="{0D6C1D65-A669-D346-B5A9-DED9F1574576}"/>
    <hyperlink ref="R4791" r:id="rId1702" xr:uid="{C171667C-0DA5-7141-B8BF-6621913BB2A3}"/>
    <hyperlink ref="R4792" r:id="rId1703" xr:uid="{CA5A7D35-0CF9-C74B-AFDB-B7426C367155}"/>
    <hyperlink ref="E4789" r:id="rId1704" xr:uid="{52196D88-EF1F-9E48-85F4-08AAA30B6E24}"/>
    <hyperlink ref="R4789" r:id="rId1705" xr:uid="{D66D01A6-EEE4-F944-AACD-8FDA5CA12F6F}"/>
    <hyperlink ref="E4790" r:id="rId1706" xr:uid="{4A5ECC4D-9428-4644-9DA0-05429D10115F}"/>
    <hyperlink ref="R4790" r:id="rId1707" xr:uid="{CB069E18-90FA-1D45-ADA5-697F80C835BA}"/>
    <hyperlink ref="E4788" r:id="rId1708" xr:uid="{FE434396-CA41-B74C-AE40-7D33E2F95A4C}"/>
    <hyperlink ref="R4788" r:id="rId1709" xr:uid="{86AC071D-B4AE-6146-A9BF-6386F46C7123}"/>
    <hyperlink ref="E4787" r:id="rId1710" xr:uid="{B1A85101-D99F-FE41-A40F-2B562C16485C}"/>
    <hyperlink ref="R4787" r:id="rId1711" xr:uid="{8CE8D4FF-4D77-EF41-AFF6-B9E6279123B4}"/>
    <hyperlink ref="E4786" r:id="rId1712" xr:uid="{F527AECC-5C66-0A41-860A-86256A726F14}"/>
    <hyperlink ref="R4786" r:id="rId1713" xr:uid="{4ABA7CBC-308C-1E41-B6F7-EFD9FEA77D23}"/>
    <hyperlink ref="R4785" r:id="rId1714" xr:uid="{BD102E92-FD5A-ED44-8297-537EE29FF5B2}"/>
    <hyperlink ref="E4782" r:id="rId1715" xr:uid="{384788D4-EC4F-DE4E-A50A-5513BBFBF922}"/>
    <hyperlink ref="R4782" r:id="rId1716" xr:uid="{8874EE59-372F-7F45-BB74-5897393BFFE2}"/>
    <hyperlink ref="R4784" r:id="rId1717" xr:uid="{38766486-10D8-1047-BE1D-B882886CC90B}"/>
    <hyperlink ref="E4783" r:id="rId1718" xr:uid="{6D906380-A0BE-6F44-B79C-45015AE5B855}"/>
    <hyperlink ref="R4783" r:id="rId1719" xr:uid="{E79C7DA4-471C-F641-A0B8-E1813088325E}"/>
    <hyperlink ref="E4780" r:id="rId1720" xr:uid="{2D11779C-83C7-DC41-9C5A-4CD87436B946}"/>
    <hyperlink ref="R4780" r:id="rId1721" xr:uid="{9DBB29E2-2080-F141-B0E6-F782E96738BF}"/>
    <hyperlink ref="E4778" r:id="rId1722" xr:uid="{3CC9DE70-0239-B240-8936-BF1F27112138}"/>
    <hyperlink ref="R4778" r:id="rId1723" xr:uid="{2ADCD147-4A25-F940-94F7-5DB048560058}"/>
    <hyperlink ref="E4777" r:id="rId1724" xr:uid="{CC85E1EB-9BE3-D24D-87FA-7EBEEE14A6E9}"/>
    <hyperlink ref="R4777" r:id="rId1725" xr:uid="{98E93B19-46DA-FB46-98B4-B3EF3087D4A3}"/>
    <hyperlink ref="E4781" r:id="rId1726" xr:uid="{0077AA46-FFB6-C94F-9920-A41F58CA5211}"/>
    <hyperlink ref="R4781" r:id="rId1727" xr:uid="{5A118CE3-DA60-C049-8694-FCEE1ECBEE3E}"/>
    <hyperlink ref="R4779" r:id="rId1728" xr:uid="{7E508D96-9569-A44C-9798-F69E677AE4FA}"/>
    <hyperlink ref="E4776" r:id="rId1729" xr:uid="{859898E3-AA2D-B241-90E8-1103F0A9A3D5}"/>
    <hyperlink ref="R4776" r:id="rId1730" xr:uid="{8E2821FB-BCC3-6E46-B2BB-88DBA9961327}"/>
    <hyperlink ref="R4773" r:id="rId1731" xr:uid="{292B2483-C4B2-3040-9146-88A4EDEF7CF0}"/>
    <hyperlink ref="R4775" r:id="rId1732" xr:uid="{DFD956E9-3A23-2E42-B812-E61405FD7CA4}"/>
    <hyperlink ref="R4774" r:id="rId1733" xr:uid="{F4ED3BDE-6CBC-CD42-9B52-4081F597AC9A}"/>
    <hyperlink ref="R4769" r:id="rId1734" xr:uid="{E27D75FF-A8D7-E740-A4BA-4DA29CC2C89C}"/>
    <hyperlink ref="E4772" r:id="rId1735" xr:uid="{CFD74B00-4B92-B542-B129-835F804CE747}"/>
    <hyperlink ref="R4772" r:id="rId1736" xr:uid="{C86741F6-2D6D-D844-BF09-049C5768C86C}"/>
    <hyperlink ref="E4771" r:id="rId1737" xr:uid="{C71C7F63-30B6-0B4D-AFF8-FA81CB1ED98F}"/>
    <hyperlink ref="R4771" r:id="rId1738" xr:uid="{7CC5B056-88D5-8A4F-9FAC-48921B70EB23}"/>
    <hyperlink ref="R4770" r:id="rId1739" xr:uid="{9A423DB7-D504-FE49-B1AE-9D3E277F960C}"/>
    <hyperlink ref="E4768" r:id="rId1740" xr:uid="{CF081235-FA62-3248-B26F-1729E29F8FCE}"/>
    <hyperlink ref="R4768" r:id="rId1741" xr:uid="{D92909BF-C722-B044-832C-2C367736C045}"/>
    <hyperlink ref="E4765" r:id="rId1742" xr:uid="{93878803-340A-1244-9CCE-E0F1E9F13662}"/>
    <hyperlink ref="R4765" r:id="rId1743" xr:uid="{248B81A5-9295-FD4B-BBA0-2689D545C848}"/>
    <hyperlink ref="R4767" r:id="rId1744" xr:uid="{CA448140-FD3A-BF43-90D9-879FDA97F2B8}"/>
    <hyperlink ref="R4766" r:id="rId1745" location=".V0ya3ZErJOA" xr:uid="{F57D8800-4C84-5B47-BA75-99B9077F6404}"/>
    <hyperlink ref="E4764" r:id="rId1746" xr:uid="{13B75F2F-1C17-1F41-ADAA-7A743AA956B6}"/>
    <hyperlink ref="R4764" r:id="rId1747" xr:uid="{C62322ED-E940-FC46-B7E9-E6622A515D48}"/>
    <hyperlink ref="R4763" r:id="rId1748" xr:uid="{48717F36-829D-B343-95EF-C5769FA2BFED}"/>
    <hyperlink ref="R4756" r:id="rId1749" xr:uid="{457E005C-99F1-4D45-A054-B212C009B468}"/>
    <hyperlink ref="R4761" r:id="rId1750" xr:uid="{A292CB65-55D0-8243-8D14-6A3F08CD7931}"/>
    <hyperlink ref="R4758" r:id="rId1751" xr:uid="{7F4EAAB5-DFA6-F34E-B310-B2B681FF64E2}"/>
    <hyperlink ref="R4762" r:id="rId1752" xr:uid="{F6315FC8-66A8-8241-A8D8-8E46F5D62AAD}"/>
    <hyperlink ref="R4759" r:id="rId1753" xr:uid="{EBAF22A9-8591-BF44-8761-FB0E30F7E42B}"/>
    <hyperlink ref="R4757" r:id="rId1754" xr:uid="{28B09CA7-389B-4243-8892-BED5A73A153F}"/>
    <hyperlink ref="R4760" r:id="rId1755" xr:uid="{893214DE-14DE-DB49-87FB-452F8A1AD0E6}"/>
    <hyperlink ref="R4755" r:id="rId1756" xr:uid="{56CB9AEA-ABEA-4D48-B8E0-0065A5B3057C}"/>
    <hyperlink ref="R4754" r:id="rId1757" xr:uid="{BA7BE0CE-AB5E-1E44-8087-6F0A8CEA8540}"/>
    <hyperlink ref="R4751" r:id="rId1758" location=".V0uoI5ErK00" xr:uid="{6A3C5CD4-998C-9D4A-88A4-960122F42C6F}"/>
    <hyperlink ref="E4753" r:id="rId1759" xr:uid="{6A1CF786-1258-4A43-B95D-504010C05454}"/>
    <hyperlink ref="R4753" r:id="rId1760" xr:uid="{AF27DA8C-09AC-FF41-ACAF-78D5E47AA02A}"/>
    <hyperlink ref="R4752" r:id="rId1761" xr:uid="{F3BB54E6-92D6-6B49-863F-CD1CC9F853B7}"/>
    <hyperlink ref="R4747" r:id="rId1762" xr:uid="{6FBAC9C6-8923-7449-A398-E7F870A23D93}"/>
    <hyperlink ref="R4748" r:id="rId1763" xr:uid="{9A91D1D7-BAE7-AF4B-91F2-7A6C1D32C358}"/>
    <hyperlink ref="E4750" r:id="rId1764" xr:uid="{F3A6A32A-117E-7F4C-87A1-3B5E9124192B}"/>
    <hyperlink ref="R4750" r:id="rId1765" xr:uid="{F9B95068-7DA4-0744-A7F3-A738392FDB60}"/>
    <hyperlink ref="E4746" r:id="rId1766" xr:uid="{0C40DF4E-F9AE-7041-9834-19F5BC4F7827}"/>
    <hyperlink ref="R4746" r:id="rId1767" xr:uid="{07A6E0EA-815E-E640-95B8-F567D68190BA}"/>
    <hyperlink ref="E4744" r:id="rId1768" xr:uid="{FF39ED71-8D03-E942-85DF-663E498E04EB}"/>
    <hyperlink ref="R4744" r:id="rId1769" xr:uid="{54A95B45-50C1-7446-8179-20A80A5A95A3}"/>
    <hyperlink ref="E4745" r:id="rId1770" xr:uid="{77913872-32B4-6C47-A754-D6F2E3A2FB4D}"/>
    <hyperlink ref="R4745" r:id="rId1771" xr:uid="{F0FC1F19-28E7-8F48-B185-8A94F1DC7C0B}"/>
    <hyperlink ref="E4743" r:id="rId1772" xr:uid="{8CBE128E-F08D-CF46-A648-5A2C40C590BE}"/>
    <hyperlink ref="R4743" r:id="rId1773" xr:uid="{058B225E-273C-D545-AFF3-B6D9B9F4E46E}"/>
    <hyperlink ref="R4742" r:id="rId1774" xr:uid="{3F6AF7DD-7E16-4246-846E-0914687F8104}"/>
    <hyperlink ref="E4740" r:id="rId1775" xr:uid="{9FA66033-E312-2046-8C69-3B536CB9C2DA}"/>
    <hyperlink ref="R4740" r:id="rId1776" xr:uid="{BC3B956E-3E93-A541-BCE9-7A8FA41B11C6}"/>
    <hyperlink ref="E4741" r:id="rId1777" xr:uid="{75FCD8FF-DF10-E34A-9E93-D5BDC2AC4884}"/>
    <hyperlink ref="R4741" r:id="rId1778" xr:uid="{725C6058-CABA-934F-BE4C-DED5E3442156}"/>
    <hyperlink ref="R4736" r:id="rId1779" xr:uid="{55F465A0-6A63-F543-A627-209B7D0044E2}"/>
    <hyperlink ref="R4738" r:id="rId1780" xr:uid="{4321DF77-2325-5A4F-887B-3B8E64178007}"/>
    <hyperlink ref="E4739" r:id="rId1781" xr:uid="{2D292BF0-369C-2740-9DFF-E2BAAEA282F4}"/>
    <hyperlink ref="R4739" r:id="rId1782" xr:uid="{D30F9154-7CF9-F44C-9E91-4CEEEA15F9D9}"/>
    <hyperlink ref="R4737" r:id="rId1783" xr:uid="{602DCEE0-FFA0-6A48-8473-CB595A931297}"/>
    <hyperlink ref="R4735" r:id="rId1784" xr:uid="{C6B946B1-D3FC-B846-BC80-577A908761B8}"/>
    <hyperlink ref="E4733" r:id="rId1785" xr:uid="{B41FFE1A-3D76-B44C-A611-D23457F8E7EE}"/>
    <hyperlink ref="R4733" r:id="rId1786" xr:uid="{8E53A654-C6BA-B149-9B50-5E573836E624}"/>
    <hyperlink ref="R4734" r:id="rId1787" xr:uid="{FDFCBBD9-D058-3747-AF1E-71D2107EC4D3}"/>
    <hyperlink ref="R4732" r:id="rId1788" xr:uid="{CD5B1BDF-F302-7048-806C-DEA949062168}"/>
    <hyperlink ref="R4730" r:id="rId1789" xr:uid="{D105F1EC-324C-874A-B6CF-F34B9B88BD8D}"/>
    <hyperlink ref="R4731" r:id="rId1790" xr:uid="{84871326-7BA8-5449-90B3-8AD841946F6C}"/>
    <hyperlink ref="E4729" r:id="rId1791" xr:uid="{816C021B-DBF1-3B45-877E-B7C3C7323CB6}"/>
    <hyperlink ref="R4729" r:id="rId1792" xr:uid="{439F2AAA-ED95-7B4E-A807-A04C38E44DAC}"/>
    <hyperlink ref="R4728" r:id="rId1793" xr:uid="{87CC45B5-3263-1248-9128-B15C1053A933}"/>
    <hyperlink ref="R4727" r:id="rId1794" xr:uid="{C6344886-FF26-3F41-B52B-E2C9B1E0CDAA}"/>
    <hyperlink ref="E4725" r:id="rId1795" xr:uid="{AB1C2741-462E-F94F-BC7C-B56B0863B6C4}"/>
    <hyperlink ref="R4725" r:id="rId1796" xr:uid="{5FE07D42-958F-C54A-B1BA-F1B87510184C}"/>
    <hyperlink ref="R4726" r:id="rId1797" xr:uid="{27F057F1-93CA-0244-9B3C-905086C4FD33}"/>
    <hyperlink ref="R4724" r:id="rId1798" xr:uid="{01FDA42C-1397-4B49-A142-302128E545C4}"/>
    <hyperlink ref="R4723" r:id="rId1799" xr:uid="{AF15BF72-CD32-F54F-B116-0D0687736C56}"/>
    <hyperlink ref="R4717" r:id="rId1800" xr:uid="{D990448E-6F02-0F43-828E-8D7488A0F3D4}"/>
    <hyperlink ref="R4721" r:id="rId1801" xr:uid="{293C7185-0A34-A44D-B965-FB639A5792F0}"/>
    <hyperlink ref="R4720" r:id="rId1802" xr:uid="{16FDC320-7F0B-0F40-ADC3-C1C1ED48A522}"/>
    <hyperlink ref="R4718" r:id="rId1803" xr:uid="{1DF6BF78-C2C7-084A-8978-9D28F439F87A}"/>
    <hyperlink ref="E4719" r:id="rId1804" xr:uid="{9860BE86-AF86-4948-847B-74AF795AD511}"/>
    <hyperlink ref="R4719" r:id="rId1805" xr:uid="{587C194C-FF19-524F-99A4-E25261643E93}"/>
    <hyperlink ref="E4722" r:id="rId1806" xr:uid="{3EB55745-B2E5-1A4F-B050-5A920E7EC459}"/>
    <hyperlink ref="R4722" r:id="rId1807" xr:uid="{D9C6A818-B8C5-BC47-8F46-0EEA9DFFD4D3}"/>
    <hyperlink ref="R4715" r:id="rId1808" xr:uid="{780EE27E-2213-7548-8361-39131D63232A}"/>
    <hyperlink ref="R4713" r:id="rId1809" xr:uid="{29CA7EE5-9B53-0244-992B-94CEF4921419}"/>
    <hyperlink ref="R4716" r:id="rId1810" xr:uid="{694218B8-FC70-494E-917B-33772B4BDEB1}"/>
    <hyperlink ref="R4712" r:id="rId1811" xr:uid="{4DF60A09-0E85-784B-BD8A-DCD7A0950BFD}"/>
    <hyperlink ref="R4711" r:id="rId1812" xr:uid="{ED589DD0-6F40-4E4B-984E-880748440C53}"/>
    <hyperlink ref="E4709" r:id="rId1813" xr:uid="{852263F2-EEBC-9143-912B-496E2D054900}"/>
    <hyperlink ref="R4709" r:id="rId1814" xr:uid="{DCE2A854-BA59-AB4C-BCE2-7BC634158649}"/>
    <hyperlink ref="R4708" r:id="rId1815" xr:uid="{14438C95-A658-124B-A633-77C3FD16C88A}"/>
    <hyperlink ref="R4710" r:id="rId1816" xr:uid="{2E1C96C1-593C-5C48-8C8C-5899FF2578D0}"/>
    <hyperlink ref="R4703" r:id="rId1817" xr:uid="{24F0739B-99EE-404B-AC22-C0132AC128BE}"/>
    <hyperlink ref="E4705" r:id="rId1818" xr:uid="{B0369DC4-1035-5A45-BFD4-D22293F7008C}"/>
    <hyperlink ref="R4705" r:id="rId1819" xr:uid="{2838867C-19C2-744B-8D32-469091DC415B}"/>
    <hyperlink ref="E4704" r:id="rId1820" xr:uid="{B5C20024-4A5B-D946-9415-EB49B63A4E2C}"/>
    <hyperlink ref="R4704" r:id="rId1821" xr:uid="{D8C9DC30-9F9A-7C48-ADFC-4FA7AF27BDF3}"/>
    <hyperlink ref="E4706" r:id="rId1822" xr:uid="{B8C99BDE-7B1E-B84B-9359-32B2D3ED2E7E}"/>
    <hyperlink ref="R4706" r:id="rId1823" xr:uid="{03E20471-609E-2943-94FF-1AA0D01ACFE1}"/>
    <hyperlink ref="E4707" r:id="rId1824" xr:uid="{06021C61-5F85-FE41-B50F-03C6E0A8AB10}"/>
    <hyperlink ref="R4707" r:id="rId1825" xr:uid="{45D65FE8-2B41-2C48-AA83-90DC0C7AB69C}"/>
    <hyperlink ref="E4702" r:id="rId1826" xr:uid="{C713D239-547D-DF47-8909-5A595388D742}"/>
    <hyperlink ref="R4702" r:id="rId1827" xr:uid="{9EE58C5D-BB99-CE49-A5F3-34486BB40FB0}"/>
    <hyperlink ref="R4701" r:id="rId1828" xr:uid="{4932F99C-E803-C145-979C-A92DE43D48B1}"/>
    <hyperlink ref="R4699" r:id="rId1829" xr:uid="{01125F01-19C4-C44E-980E-7BCDBE56DD11}"/>
    <hyperlink ref="E4700" r:id="rId1830" xr:uid="{188F3297-0B10-764D-9334-31F05B710488}"/>
    <hyperlink ref="R4700" r:id="rId1831" xr:uid="{764693EC-A456-2244-ADEB-706405F2B1D8}"/>
    <hyperlink ref="E4698" r:id="rId1832" xr:uid="{76F1C070-1559-EA4F-AF82-B7FF3D64822B}"/>
    <hyperlink ref="R4698" r:id="rId1833" xr:uid="{DD413A02-04CB-0B45-B238-324FD9F7838B}"/>
    <hyperlink ref="R4697" r:id="rId1834" xr:uid="{A1FC96B3-EC29-544F-962F-557A37C6EFEF}"/>
    <hyperlink ref="E4693" r:id="rId1835" xr:uid="{62879F1A-725C-814E-A531-5C4201884C20}"/>
    <hyperlink ref="R4693" r:id="rId1836" xr:uid="{29D8C591-38C5-854B-860C-707F9C746A38}"/>
    <hyperlink ref="R4696" r:id="rId1837" xr:uid="{B9508570-943B-B44B-8131-7A00C9A9402A}"/>
    <hyperlink ref="R4694" r:id="rId1838" xr:uid="{522B6F98-102E-5C48-91D1-ECF71D800405}"/>
    <hyperlink ref="R4695" r:id="rId1839" xr:uid="{8ED54834-9FD3-5F4D-BC94-2E596F5B2FA3}"/>
    <hyperlink ref="E4690" r:id="rId1840" xr:uid="{997816DF-49FA-AA4D-9A0C-8D4F5BFF9855}"/>
    <hyperlink ref="R4690" r:id="rId1841" xr:uid="{13AB2B9E-0A9A-E346-AA7B-5F9D9FA63464}"/>
    <hyperlink ref="R4692" r:id="rId1842" xr:uid="{5E8B50C7-9A24-2E4C-AC7F-4ACE6AD1E2B9}"/>
    <hyperlink ref="E4691" r:id="rId1843" xr:uid="{8AEB8DAC-8D45-0141-8299-3250183BB95D}"/>
    <hyperlink ref="R4691" r:id="rId1844" xr:uid="{8883CC43-82D8-C743-A05A-A7DC683E5825}"/>
    <hyperlink ref="R4687" r:id="rId1845" xr:uid="{A64047A9-7755-CF4F-9141-6720CF36A49C}"/>
    <hyperlink ref="E4688" r:id="rId1846" xr:uid="{E30E9F58-5F65-5D49-A450-CDC929DE73F8}"/>
    <hyperlink ref="R4688" r:id="rId1847" xr:uid="{6CD2C206-1E8C-0346-B776-45D17D873E79}"/>
    <hyperlink ref="E4686" r:id="rId1848" xr:uid="{3E0C0D6F-7FA5-3147-8C13-3F28B3F9EBF2}"/>
    <hyperlink ref="R4686" r:id="rId1849" xr:uid="{1DCF5DA6-9CD6-D641-B1DF-F30EDC82404D}"/>
    <hyperlink ref="E4689" r:id="rId1850" xr:uid="{49F44F2A-9807-1841-99CB-F6B74DB3FDAB}"/>
    <hyperlink ref="R4689" r:id="rId1851" location="incart_m-rpt-1" xr:uid="{CF088DF6-31C9-6F40-82D6-FCC22434BC47}"/>
    <hyperlink ref="E4684" r:id="rId1852" xr:uid="{CA7F7AED-D0FF-EC44-8BF1-28EA8D4ECC53}"/>
    <hyperlink ref="R4684" r:id="rId1853" xr:uid="{C4130657-E22F-E34E-BD09-20EB515D22A6}"/>
    <hyperlink ref="R4685" r:id="rId1854" xr:uid="{C94D91EA-932B-4442-9407-E624DA668DBA}"/>
    <hyperlink ref="E4682" r:id="rId1855" xr:uid="{98FFBE34-DFFA-9C4F-A979-44FDAE1D6A4B}"/>
    <hyperlink ref="E4683" r:id="rId1856" xr:uid="{4F93A6AA-BF47-9F49-934F-1262F0110636}"/>
    <hyperlink ref="E4680" r:id="rId1857" xr:uid="{59B08C68-8117-584E-B294-0A2DAEC5210F}"/>
    <hyperlink ref="E4673" r:id="rId1858" xr:uid="{EA5F12DE-D08F-F24E-A0E6-7D328DE7B8A5}"/>
    <hyperlink ref="E4679" r:id="rId1859" xr:uid="{3CD23335-54BF-4A4B-91CD-8840F823211F}"/>
    <hyperlink ref="E4671" r:id="rId1860" xr:uid="{1BCE768D-25E6-8E49-992E-349D27AB73C4}"/>
    <hyperlink ref="E4667" r:id="rId1861" xr:uid="{864FBB5C-EFA9-914B-A96A-B28E3CC54179}"/>
    <hyperlink ref="E4664" r:id="rId1862" xr:uid="{6DCB5771-C9A4-DD45-9834-74C8B9041233}"/>
    <hyperlink ref="E4665" r:id="rId1863" xr:uid="{6AB608AF-B48E-254A-9215-CD6262AE93EF}"/>
    <hyperlink ref="E4653" r:id="rId1864" xr:uid="{90A057E1-8954-2A47-ABBC-24E193446BC3}"/>
    <hyperlink ref="E4655" r:id="rId1865" xr:uid="{AC892F9D-32AB-5A4E-854E-B645B5F2563E}"/>
    <hyperlink ref="E4651" r:id="rId1866" xr:uid="{33A303AA-00BD-7947-B4ED-42CC942F99B6}"/>
    <hyperlink ref="E4650" r:id="rId1867" xr:uid="{CC06FA66-CF9F-204D-8F0A-C22B70CC71D4}"/>
    <hyperlink ref="E4649" r:id="rId1868" xr:uid="{932BD779-071D-A34E-BB83-D1B6A1582C20}"/>
    <hyperlink ref="E4644" r:id="rId1869" xr:uid="{97ABB1DB-A843-7D43-90F0-1996E5F534FA}"/>
    <hyperlink ref="R4681" r:id="rId1870" xr:uid="{72C3FFC0-4A92-1C4C-A977-B19C92D0A1DE}"/>
    <hyperlink ref="R4682" r:id="rId1871" xr:uid="{BEFB40D3-C513-7343-857D-707C89660A6F}"/>
    <hyperlink ref="R4683" r:id="rId1872" xr:uid="{295984D5-551E-F94D-98AC-A3B61A464E24}"/>
    <hyperlink ref="R4678" r:id="rId1873" xr:uid="{EB1E9388-F15C-7C48-BCE3-9CADCABBF523}"/>
    <hyperlink ref="R4680" r:id="rId1874" xr:uid="{C1E2E3EA-5090-8340-AF3D-20523868566F}"/>
    <hyperlink ref="R4674" r:id="rId1875" xr:uid="{B35416AB-7713-A643-ACF5-A176B2360C6D}"/>
    <hyperlink ref="R4677" r:id="rId1876" xr:uid="{FB54173F-0397-4A4E-8B92-0EF03C587E7E}"/>
    <hyperlink ref="R4676" r:id="rId1877" xr:uid="{59A4D2DA-97E6-5946-98F4-F9EE13359D87}"/>
    <hyperlink ref="R4675" r:id="rId1878" xr:uid="{BDAF144F-0B23-E34B-A7BC-E1C4C1903ECC}"/>
    <hyperlink ref="R4673" r:id="rId1879" xr:uid="{B0B5345B-B4B9-1D42-8CB9-016F6EDF85C6}"/>
    <hyperlink ref="R4679" r:id="rId1880" xr:uid="{E0CB4942-1DE0-EB4A-9599-5867CD595DB8}"/>
    <hyperlink ref="R4671" r:id="rId1881" xr:uid="{26D69A86-FE70-FD44-A487-4767D5BB2190}"/>
    <hyperlink ref="R4672" r:id="rId1882" xr:uid="{8F523348-4FF0-E344-8FFD-F8A3F368868C}"/>
    <hyperlink ref="R4668" r:id="rId1883" xr:uid="{B132F98C-279A-A74D-94DD-BB0466920974}"/>
    <hyperlink ref="R4667" r:id="rId1884" xr:uid="{63B86684-E227-DF45-9509-6E3DF5B06CCB}"/>
    <hyperlink ref="R4670" r:id="rId1885" xr:uid="{6F36ED14-44D3-C645-AD34-BE83CC0E3A26}"/>
    <hyperlink ref="R4669" r:id="rId1886" xr:uid="{679F6387-96D7-5246-9A60-9190BDFE44DA}"/>
    <hyperlink ref="R4664" r:id="rId1887" xr:uid="{9D872F5A-2E58-5F4F-A2C7-EBDCCDA5B27F}"/>
    <hyperlink ref="R4665" r:id="rId1888" xr:uid="{FFA426C2-E4A5-5C4B-B170-1FC15493ACD0}"/>
    <hyperlink ref="R4662" r:id="rId1889" xr:uid="{F7E1FCCF-7B32-2543-998C-BCAB18794A39}"/>
    <hyperlink ref="R4659" r:id="rId1890" xr:uid="{D7BCAF5A-76F4-FB4D-A4F9-2AFD4A821E5F}"/>
    <hyperlink ref="R4660" r:id="rId1891" xr:uid="{3403C02C-DC71-244D-B92B-B7E2FA872A0D}"/>
    <hyperlink ref="R4658" r:id="rId1892" xr:uid="{7AE2D158-2FD7-3342-BC70-4B89B7FAFBF2}"/>
    <hyperlink ref="R4661" r:id="rId1893" xr:uid="{390FC928-4F08-1441-8B66-CC3592FCE6A8}"/>
    <hyperlink ref="R4654" r:id="rId1894" xr:uid="{83D6CB2E-02CC-BA4C-8246-278955BBAA63}"/>
    <hyperlink ref="R4653" r:id="rId1895" xr:uid="{668AD558-754A-AD43-B982-AEFA5E89E79C}"/>
    <hyperlink ref="R4657" r:id="rId1896" xr:uid="{E88E1174-2752-2B49-B126-6D3D0E019B6E}"/>
    <hyperlink ref="R4655" r:id="rId1897" xr:uid="{C85B7759-DF72-534E-BA67-190886FE4FA9}"/>
    <hyperlink ref="R4656" r:id="rId1898" xr:uid="{5F0AAC57-E04F-9149-AA8E-F8434BE6DCF4}"/>
    <hyperlink ref="R4651" r:id="rId1899" xr:uid="{7AC04276-6790-CA44-8837-B6663B69409D}"/>
    <hyperlink ref="R4652" r:id="rId1900" xr:uid="{B2CECC4F-2989-7F48-B2E2-294392C1F632}"/>
    <hyperlink ref="R4647" r:id="rId1901" xr:uid="{C09887E0-3A56-EF4D-92D5-52D8E199E5B3}"/>
    <hyperlink ref="R4650" r:id="rId1902" xr:uid="{8A016357-F437-E244-A6A7-E884F8C74EC3}"/>
    <hyperlink ref="R4649" r:id="rId1903" xr:uid="{CCC222BB-B88C-CE4E-A80D-FEE0E7A9D1BB}"/>
    <hyperlink ref="R4645" r:id="rId1904" xr:uid="{72947025-DD66-B644-B706-DC89F62FFC91}"/>
    <hyperlink ref="R4648" r:id="rId1905" xr:uid="{3623F5E2-1F40-2642-AA6A-52A97B2CE850}"/>
    <hyperlink ref="R4646" r:id="rId1906" xr:uid="{29EF8F77-5B00-4C4A-A242-B3D09F90FA62}"/>
    <hyperlink ref="R4644" r:id="rId1907" xr:uid="{6D3D80F7-2295-1A4F-8460-2343C6BE63A0}"/>
    <hyperlink ref="R4639" r:id="rId1908" xr:uid="{9515C773-5427-8B41-BAFD-8668D5F0A666}"/>
    <hyperlink ref="R4641" r:id="rId1909" xr:uid="{FCC0664A-5DFF-8D47-9ED4-F194201847D4}"/>
    <hyperlink ref="R4640" r:id="rId1910" xr:uid="{E29B38C5-EEAA-BC4C-9DB5-E4DFFAC205A9}"/>
    <hyperlink ref="E4638" r:id="rId1911" xr:uid="{1FB01B03-8BED-BD40-9613-7A07265375E2}"/>
    <hyperlink ref="R4638" r:id="rId1912" xr:uid="{1ED6A7C6-99C2-5A42-87B3-CAE3CA5E3CEA}"/>
    <hyperlink ref="E4636" r:id="rId1913" xr:uid="{0AD5A3B9-D466-F34A-9976-18E5CE427DE3}"/>
    <hyperlink ref="R4636" r:id="rId1914" xr:uid="{6D532648-2005-4144-B03D-6979E6F88FC9}"/>
    <hyperlink ref="R4637" r:id="rId1915" xr:uid="{F06EDE5F-8058-7549-9051-8E402E49AFD0}"/>
    <hyperlink ref="R4633" r:id="rId1916" xr:uid="{3DA1545E-418D-EA40-8933-16A8EF38DA13}"/>
    <hyperlink ref="R4635" r:id="rId1917" xr:uid="{02390026-65E9-FC4A-96B0-018F54A0D7C2}"/>
    <hyperlink ref="E4628" r:id="rId1918" xr:uid="{D485F15F-9C16-0A47-A92D-F4E6660C07C9}"/>
    <hyperlink ref="R4628" r:id="rId1919" xr:uid="{6D519409-1BE5-1341-A405-41E8610F8457}"/>
    <hyperlink ref="R4634" r:id="rId1920" xr:uid="{8BCE1BD0-F1CF-B142-954E-5AF1C690D3C0}"/>
    <hyperlink ref="R4629" r:id="rId1921" xr:uid="{EC342379-2A1B-9242-B231-51AA09C684CC}"/>
    <hyperlink ref="E4632" r:id="rId1922" xr:uid="{E1A5F225-C835-614D-8725-8683B9D7526F}"/>
    <hyperlink ref="R4632" r:id="rId1923" xr:uid="{1AC2118C-0C2B-104E-B1D1-8E40D01288B8}"/>
    <hyperlink ref="E4631" r:id="rId1924" xr:uid="{DA88D05F-3AA6-4C40-A066-F7E15CDBAE6C}"/>
    <hyperlink ref="R4631" r:id="rId1925" xr:uid="{5F395CB1-50E0-5C4F-A22C-251C1B739EFF}"/>
    <hyperlink ref="R4630" r:id="rId1926" xr:uid="{461CA9CA-62A2-364C-B392-90E328AFF9D9}"/>
    <hyperlink ref="R4624" r:id="rId1927" xr:uid="{5B76954B-B591-8948-9B53-026BAD8840E6}"/>
    <hyperlink ref="R4627" r:id="rId1928" xr:uid="{8AB45E6F-CF19-5C43-915C-EB4E5D028B2A}"/>
    <hyperlink ref="E4625" r:id="rId1929" xr:uid="{34581862-5469-684C-9E90-43C456B5A348}"/>
    <hyperlink ref="R4625" r:id="rId1930" xr:uid="{EA0DADDF-99A6-AF41-9E00-315710FC8220}"/>
    <hyperlink ref="E4626" r:id="rId1931" xr:uid="{5D6849C0-A549-9440-9349-61F4679769DA}"/>
    <hyperlink ref="R4626" r:id="rId1932" xr:uid="{C066C073-9823-304F-9459-9409A592A54E}"/>
    <hyperlink ref="R4623" r:id="rId1933" xr:uid="{4D19DD04-BA41-A14E-AB3A-415083D26231}"/>
    <hyperlink ref="E4620" r:id="rId1934" xr:uid="{8FC2079E-6990-2843-B9C8-544ADCF15F46}"/>
    <hyperlink ref="R4620" r:id="rId1935" xr:uid="{61FE0C67-24BE-7240-9DAD-9BEA3C438D96}"/>
    <hyperlink ref="E4621" r:id="rId1936" xr:uid="{A0A8CA25-2731-8844-B513-F2550DDFFED1}"/>
    <hyperlink ref="R4621" r:id="rId1937" xr:uid="{70A86939-8465-9848-B8DA-0AED6F056F72}"/>
    <hyperlink ref="R4622" r:id="rId1938" xr:uid="{853A0E06-18B2-5B4F-B9EA-B1F0A3163C92}"/>
    <hyperlink ref="R4618" r:id="rId1939" xr:uid="{E57FD708-0DC3-764C-911D-556B3B66E070}"/>
    <hyperlink ref="R4619" r:id="rId1940" xr:uid="{06347B37-54AA-7249-BF63-1C7DB572966E}"/>
    <hyperlink ref="R4617" r:id="rId1941" xr:uid="{D0B81F62-BF47-6743-9688-08DD831F3C41}"/>
    <hyperlink ref="E4616" r:id="rId1942" xr:uid="{28DCE911-8BA4-034A-ADAF-158042F53C78}"/>
    <hyperlink ref="R4616" r:id="rId1943" xr:uid="{F1D6BADE-2771-AD46-BD6B-062C179ADBFF}"/>
    <hyperlink ref="R4615" r:id="rId1944" xr:uid="{61414967-F7CA-2143-8CA4-C067A6C985F2}"/>
    <hyperlink ref="E4614" r:id="rId1945" xr:uid="{DA9192A1-6B5A-3E40-8BEF-84EC64F1D87B}"/>
    <hyperlink ref="R4614" r:id="rId1946" xr:uid="{40A657BE-D8F0-9444-BB61-7591CDDD3F70}"/>
    <hyperlink ref="R4613" r:id="rId1947" xr:uid="{1617794D-B1C9-264D-88BB-C432FC495C21}"/>
    <hyperlink ref="E4612" r:id="rId1948" xr:uid="{0771763A-B864-AC4D-A187-E0713800CB46}"/>
    <hyperlink ref="R4612" r:id="rId1949" xr:uid="{DBD5B67F-63B7-6E4C-A822-517882851A82}"/>
    <hyperlink ref="R4611" r:id="rId1950" xr:uid="{A220E740-2F64-C547-AE94-23534320B943}"/>
    <hyperlink ref="R4609" r:id="rId1951" xr:uid="{3A72CCB8-5E18-7C42-992F-4F6E853E28C0}"/>
    <hyperlink ref="R4608" r:id="rId1952" xr:uid="{7A8AF8E4-1591-514B-AAD6-80263DF5DA34}"/>
    <hyperlink ref="E4610" r:id="rId1953" xr:uid="{B1546BF0-15EA-B04B-951E-8547C23CF3BB}"/>
    <hyperlink ref="R4610" r:id="rId1954" xr:uid="{EF6E7690-AF54-2345-BE82-1B1374738DB3}"/>
    <hyperlink ref="R4607" r:id="rId1955" xr:uid="{75A749EF-05A0-AF49-B3F2-14C1D3D980D8}"/>
    <hyperlink ref="R4605" r:id="rId1956" xr:uid="{02A19C28-ED7A-804B-8BDA-0D4FEA11077A}"/>
    <hyperlink ref="R4606" r:id="rId1957" xr:uid="{478589B9-0C06-A94B-9DCC-AF3B56E6423B}"/>
    <hyperlink ref="R4602" r:id="rId1958" xr:uid="{48957CA5-5161-5744-B3E0-87033A9BC675}"/>
    <hyperlink ref="E4604" r:id="rId1959" xr:uid="{3B751AAC-0649-1141-8C37-54B04A79D3B7}"/>
    <hyperlink ref="R4604" r:id="rId1960" xr:uid="{D183C4A4-2A03-A347-AA7E-BF56B882B0B4}"/>
    <hyperlink ref="R4603" r:id="rId1961" xr:uid="{AFB7FE36-B0A0-2545-A08E-5742A524E40E}"/>
    <hyperlink ref="E4600" r:id="rId1962" xr:uid="{4D4084DD-6290-DF4F-9389-EDADFA1D0F41}"/>
    <hyperlink ref="R4600" r:id="rId1963" xr:uid="{3D29A301-35B6-EC40-9E1A-7E2A54DE9EFC}"/>
    <hyperlink ref="R4601" r:id="rId1964" xr:uid="{E26A68C2-D959-4F4E-A48E-9C789B7B9F0E}"/>
    <hyperlink ref="E4599" r:id="rId1965" xr:uid="{94657038-AD8D-4C48-81A0-F3BAFC4A15EF}"/>
    <hyperlink ref="R4599" r:id="rId1966" xr:uid="{29596813-738C-D64A-B78B-6D0C53D84E31}"/>
    <hyperlink ref="E4596" r:id="rId1967" xr:uid="{FBA9FCDA-92DE-704D-BAB7-A170AC2C9FE5}"/>
    <hyperlink ref="R4596" r:id="rId1968" xr:uid="{E6E44829-BFED-BA45-A350-DA73C0337AB3}"/>
    <hyperlink ref="R4597" r:id="rId1969" xr:uid="{FC0891CA-6C9D-2047-B930-99347F215DFE}"/>
    <hyperlink ref="E4598" r:id="rId1970" xr:uid="{411F9BDB-80BA-CA4A-A53D-787D2724219A}"/>
    <hyperlink ref="R4598" r:id="rId1971" xr:uid="{D240E4BB-A263-C342-8377-129C1AF3ED26}"/>
    <hyperlink ref="E4591" r:id="rId1972" xr:uid="{C60500BD-B5DA-E04D-8B32-429CE21B3120}"/>
    <hyperlink ref="R4591" r:id="rId1973" xr:uid="{D9A2BDAA-F7AA-274C-8B3D-18FED869056D}"/>
    <hyperlink ref="R4594" r:id="rId1974" xr:uid="{912CDAED-9184-7B4C-8AA9-81C6A414B5BA}"/>
    <hyperlink ref="R4593" r:id="rId1975" xr:uid="{5C9012A8-6BBC-B94C-A9C5-FCC6399C5272}"/>
    <hyperlink ref="R4595" r:id="rId1976" xr:uid="{7820AD01-885C-9940-9E35-D9688E1FFCE2}"/>
    <hyperlink ref="R4592" r:id="rId1977" xr:uid="{BDE267A2-08F0-3D44-8919-4D87E37FF95A}"/>
    <hyperlink ref="R4590" r:id="rId1978" xr:uid="{50B16096-677B-DE4B-9249-34EE2E5AB7A6}"/>
    <hyperlink ref="R4588" r:id="rId1979" xr:uid="{F868AC45-CCF0-4944-93DD-78D934A29F37}"/>
    <hyperlink ref="E4589" r:id="rId1980" xr:uid="{70AC3B4E-A755-E941-B566-7BEE8397415E}"/>
    <hyperlink ref="R4589" r:id="rId1981" xr:uid="{F0074F79-E386-014C-845E-9F5005DA1945}"/>
    <hyperlink ref="E4586" r:id="rId1982" xr:uid="{40A31916-B581-9E4A-92B6-8FB752DC8C08}"/>
    <hyperlink ref="R4586" r:id="rId1983" xr:uid="{395F6EF6-D5B8-EE42-9FE4-3817F310615B}"/>
    <hyperlink ref="R4587" r:id="rId1984" xr:uid="{887562F5-B6BB-1443-ABE0-216303D33C61}"/>
    <hyperlink ref="R4585" r:id="rId1985" xr:uid="{DD2E02DA-8546-CF4F-8BDF-959729B2B7AF}"/>
    <hyperlink ref="R4582" r:id="rId1986" xr:uid="{99B92775-6512-6F48-B1C3-2A13915A7E5F}"/>
    <hyperlink ref="R4583" r:id="rId1987" xr:uid="{D2389363-EF53-0C44-8A8E-190A427AEBCA}"/>
    <hyperlink ref="R4584" r:id="rId1988" xr:uid="{47590B7D-E9F4-5948-92C9-035DB98F6E19}"/>
    <hyperlink ref="R4577" r:id="rId1989" xr:uid="{F76995C2-0FDE-CB43-8E0B-E88D164246FE}"/>
    <hyperlink ref="R4581" r:id="rId1990" xr:uid="{0E734547-5435-2C4F-A992-919454F22610}"/>
    <hyperlink ref="E4580" r:id="rId1991" xr:uid="{4F4EEB00-9E81-2F41-80E7-02D01F11D8A4}"/>
    <hyperlink ref="R4580" r:id="rId1992" location=".V5WASEYrLnD" xr:uid="{80B20671-562E-2B4B-A8FD-C3EF8857986A}"/>
    <hyperlink ref="E4578" r:id="rId1993" xr:uid="{B3AF9E6C-B84C-1D4D-A577-26D8212EBB4F}"/>
    <hyperlink ref="R4578" r:id="rId1994" xr:uid="{AA75E6A9-BC4D-7241-B3E6-7F6A0F4115C7}"/>
    <hyperlink ref="E4579" r:id="rId1995" xr:uid="{04619C47-2B21-8F49-A942-7ABA5DFF3CC9}"/>
    <hyperlink ref="R4579" r:id="rId1996" xr:uid="{B6C98EDF-8793-CF4F-9F0A-292CCD65E1F3}"/>
    <hyperlink ref="E4575" r:id="rId1997" xr:uid="{EBBDD857-D70A-7B47-9DBB-B800CE1971B0}"/>
    <hyperlink ref="R4575" r:id="rId1998" xr:uid="{0C5D95EF-7080-D349-A36E-424FAAA7A847}"/>
    <hyperlink ref="R4576" r:id="rId1999" xr:uid="{FFAAEF79-1AE6-724C-9F37-6FDF1993F295}"/>
    <hyperlink ref="R4567" r:id="rId2000" xr:uid="{16B0674A-3711-2F48-B748-42A5CD68DD08}"/>
    <hyperlink ref="R4573" r:id="rId2001" xr:uid="{1CC71EA3-9F16-BD45-BE18-371A2AD3AC0D}"/>
    <hyperlink ref="R4574" r:id="rId2002" xr:uid="{15FCC844-50F1-6E41-9E3C-32A33AF2A735}"/>
    <hyperlink ref="E4572" r:id="rId2003" xr:uid="{0D466647-3D60-E045-9377-6782244859BD}"/>
    <hyperlink ref="R4572" r:id="rId2004" xr:uid="{EC9139F8-2BEB-D64A-BC8F-D9038AB3B260}"/>
    <hyperlink ref="E4569" r:id="rId2005" xr:uid="{EEFA1EAA-6A09-F743-871F-2AD97AF9CBFA}"/>
    <hyperlink ref="R4569" r:id="rId2006" xr:uid="{ADBDE75B-D240-2A43-A158-C100C1C8654F}"/>
    <hyperlink ref="R4570" r:id="rId2007" xr:uid="{070DBE36-C60B-DE4D-B0F2-ABF86859D7D0}"/>
    <hyperlink ref="R4568" r:id="rId2008" xr:uid="{E899A449-E3A6-2F4B-9FD5-E2AE5898F33D}"/>
    <hyperlink ref="R4571" r:id="rId2009" xr:uid="{9285A514-2F0F-ED49-980C-7E20A4DCA29D}"/>
    <hyperlink ref="E4561" r:id="rId2010" xr:uid="{CE1978FA-18B9-3243-8AD0-5D73782B9999}"/>
    <hyperlink ref="R4561" r:id="rId2011" xr:uid="{DB1D439F-D9F7-0E48-BDC5-2C3233314CE6}"/>
    <hyperlink ref="R4562" r:id="rId2012" xr:uid="{2FEBA86C-2BDC-7448-A093-4A7D294AB2BC}"/>
    <hyperlink ref="R4563" r:id="rId2013" xr:uid="{3703F820-4702-5C46-935E-6F787A187490}"/>
    <hyperlink ref="R4565" r:id="rId2014" xr:uid="{9C1DF6AF-4808-EF46-ACEC-EE1F1A8DDBD8}"/>
    <hyperlink ref="R4566" r:id="rId2015" xr:uid="{3640BE64-D2A5-EA4A-9CF9-31E93772E39B}"/>
    <hyperlink ref="R4564" r:id="rId2016" xr:uid="{DC1DBE2B-17C3-EC44-A9C5-2919D0FDF605}"/>
    <hyperlink ref="E4559" r:id="rId2017" xr:uid="{933D74F9-A86F-6540-A030-C74215261218}"/>
    <hyperlink ref="R4559" r:id="rId2018" xr:uid="{1D840596-384D-B343-9E55-3DCEF87A68A3}"/>
    <hyperlink ref="E4560" r:id="rId2019" xr:uid="{F2E5BE67-C07A-3446-9B6F-374ABD9B5080}"/>
    <hyperlink ref="R4560" r:id="rId2020" xr:uid="{18D09F8A-1850-7446-BC71-004E58180D22}"/>
    <hyperlink ref="E4557" r:id="rId2021" xr:uid="{6DF781F0-1AC5-BB4D-9F0C-F5506DB0AB00}"/>
    <hyperlink ref="R4557" r:id="rId2022" xr:uid="{69F34907-A0C3-0F46-9C45-9EF58701BE91}"/>
    <hyperlink ref="R4556" r:id="rId2023" xr:uid="{615FC397-96A6-F041-92CD-D7350AFCDAE7}"/>
    <hyperlink ref="R4558" r:id="rId2024" xr:uid="{B0ECBAC8-0395-2546-BA21-A5D24CAB00E5}"/>
    <hyperlink ref="R4554" r:id="rId2025" xr:uid="{E1AC937C-C320-244A-B9A4-2F6F53204D46}"/>
    <hyperlink ref="E4551" r:id="rId2026" xr:uid="{B85EDED7-FBB2-2248-B2DE-286DC5952CE8}"/>
    <hyperlink ref="R4551" r:id="rId2027" xr:uid="{74295349-0ABB-9F4C-A08D-11516A1BAE9E}"/>
    <hyperlink ref="R4555" r:id="rId2028" xr:uid="{B5B452EE-1C3C-8245-B698-B4AC9527B88D}"/>
    <hyperlink ref="E4553" r:id="rId2029" xr:uid="{E7E35632-0B31-2641-BA8F-E30EC06655AE}"/>
    <hyperlink ref="R4553" r:id="rId2030" xr:uid="{40E0DBE7-4C97-7647-A124-2FDAA6DD1210}"/>
    <hyperlink ref="E4552" r:id="rId2031" xr:uid="{4E8F4DB8-7AE1-F04F-9D88-A713CDA47EE1}"/>
    <hyperlink ref="R4552" r:id="rId2032" xr:uid="{29E31B21-8C76-3B47-97B6-E0E4FD4D33DD}"/>
    <hyperlink ref="E4550" r:id="rId2033" xr:uid="{94E94C8E-F3E9-BC4A-8785-DF2D72A27389}"/>
    <hyperlink ref="R4550" r:id="rId2034" xr:uid="{EB6E809F-13A0-FC4D-86FC-43846D13B0E4}"/>
    <hyperlink ref="E4549" r:id="rId2035" xr:uid="{361434E9-4313-1141-8D44-972AFA931838}"/>
    <hyperlink ref="R4549" r:id="rId2036" xr:uid="{393193CE-448C-0E4A-B8F0-E7714C895EF9}"/>
    <hyperlink ref="E4548" r:id="rId2037" xr:uid="{831DAD4C-CC49-C442-B034-276097B0B5E1}"/>
    <hyperlink ref="R4548" r:id="rId2038" xr:uid="{A4A2AE15-70BD-E14A-A6CA-421CE27C2424}"/>
    <hyperlink ref="E4547" r:id="rId2039" xr:uid="{BD093AA2-C3BE-374F-8599-70D1031B863D}"/>
    <hyperlink ref="R4547" r:id="rId2040" xr:uid="{720D187E-7CDF-2D4D-826F-42192E3FD86F}"/>
    <hyperlink ref="E4546" r:id="rId2041" xr:uid="{67334BAC-72E2-5B43-A8DB-6D864B33E2F0}"/>
    <hyperlink ref="R4546" r:id="rId2042" xr:uid="{95C54A96-BEE0-C144-8953-6C7EE95A509B}"/>
    <hyperlink ref="E4544" r:id="rId2043" xr:uid="{C94BE8A0-5142-F24B-AC72-F4ADF4C601A1}"/>
    <hyperlink ref="R4544" r:id="rId2044" xr:uid="{546F6802-60D9-F942-9C6B-5ED0F1208168}"/>
    <hyperlink ref="E4543" r:id="rId2045" xr:uid="{180E9EBA-7B6D-9F47-B70A-1C99739725CB}"/>
    <hyperlink ref="R4543" r:id="rId2046" xr:uid="{18F10A56-6110-6640-A9FC-FB7E6242E130}"/>
    <hyperlink ref="R4545" r:id="rId2047" xr:uid="{C1A300BE-4CB0-E24E-BF2E-02F690367722}"/>
    <hyperlink ref="R4538" r:id="rId2048" xr:uid="{44CA7FD6-0EBC-FC4A-869D-B53A2508CB4C}"/>
    <hyperlink ref="E4541" r:id="rId2049" xr:uid="{9B02A1B9-CBA9-174B-B5F3-A1EE186CE7F1}"/>
    <hyperlink ref="R4541" r:id="rId2050" xr:uid="{72FF113A-580C-7E45-94E7-05246F5D9E75}"/>
    <hyperlink ref="E4537" r:id="rId2051" xr:uid="{F6754171-BC06-6F4C-9F85-5EE0210D20CF}"/>
    <hyperlink ref="R4537" r:id="rId2052" xr:uid="{47D0AF90-D739-B044-BFFF-129D357A6C53}"/>
    <hyperlink ref="R4539" r:id="rId2053" xr:uid="{5534909C-2F45-A144-B2BD-C7DB3468A3B8}"/>
    <hyperlink ref="R4540" r:id="rId2054" xr:uid="{6094E7A4-CB73-084C-A749-B0C19805F5D8}"/>
    <hyperlink ref="E4536" r:id="rId2055" xr:uid="{8DECB03B-3B51-5A48-B4D6-62A93CEDCA53}"/>
    <hyperlink ref="R4536" r:id="rId2056" xr:uid="{9EF64530-A598-D74B-B791-877E357664A2}"/>
    <hyperlink ref="E4535" r:id="rId2057" xr:uid="{82A46A12-C626-774E-B675-524F863FB5C4}"/>
    <hyperlink ref="R4535" r:id="rId2058" xr:uid="{4059C69E-072E-9143-B5D3-E9AC9EC869A3}"/>
    <hyperlink ref="R4530" r:id="rId2059" xr:uid="{7873A894-A212-2142-9655-D9D912B7CF33}"/>
    <hyperlink ref="R4534" r:id="rId2060" xr:uid="{308CC9C8-5ACF-B34E-B357-7885E4658EC4}"/>
    <hyperlink ref="E4531" r:id="rId2061" xr:uid="{A367D3A2-2AE3-614B-ADDD-E4DC1C135DA2}"/>
    <hyperlink ref="R4531" r:id="rId2062" xr:uid="{CFBEF91B-7223-6640-A235-3BF2E906E281}"/>
    <hyperlink ref="R4532" r:id="rId2063" xr:uid="{C8E4964B-2B8D-B444-93DD-1D71AFA5521F}"/>
    <hyperlink ref="R4533" r:id="rId2064" xr:uid="{2FC9A7DB-DB8D-F944-8208-976BD57DCB90}"/>
    <hyperlink ref="E4526" r:id="rId2065" xr:uid="{8AA7FB3C-B614-2845-BFA3-02EB25C74656}"/>
    <hyperlink ref="R4526" r:id="rId2066" xr:uid="{45BC18AE-87C0-B648-A2A8-EB44186B2417}"/>
    <hyperlink ref="E4528" r:id="rId2067" xr:uid="{91D9B964-68BC-EE4A-A06E-98C620AEC084}"/>
    <hyperlink ref="R4528" r:id="rId2068" xr:uid="{5CF5C3B5-78CF-9041-9294-D59DEA9540A8}"/>
    <hyperlink ref="E4527" r:id="rId2069" xr:uid="{D2B90908-914E-5B44-82E5-D6131A395A6C}"/>
    <hyperlink ref="R4527" r:id="rId2070" xr:uid="{B115C5FF-7E33-8642-A9F9-6012880713DC}"/>
    <hyperlink ref="E4529" r:id="rId2071" xr:uid="{32D6E3AA-024D-F44E-BADD-1B5329475A38}"/>
    <hyperlink ref="R4529" r:id="rId2072" xr:uid="{4F750BE1-5498-7644-A6F6-26838F542ED2}"/>
    <hyperlink ref="E4521" r:id="rId2073" xr:uid="{E7084384-0CB3-FE41-890F-B1F2F05AC158}"/>
    <hyperlink ref="R4521" r:id="rId2074" xr:uid="{308308D7-AC9B-8E4E-9F0A-AD623E19EB65}"/>
    <hyperlink ref="E4524" r:id="rId2075" xr:uid="{9C8B7E71-B395-3F4A-BBD0-AE675A5FBD85}"/>
    <hyperlink ref="R4524" r:id="rId2076" xr:uid="{5F903D8B-EBD7-4149-8845-7C59DFC06AA6}"/>
    <hyperlink ref="R4523" r:id="rId2077" xr:uid="{02A034EE-3493-974A-BD70-75D32C4426E4}"/>
    <hyperlink ref="R4520" r:id="rId2078" xr:uid="{1A4733F8-F764-4B46-ADEB-301E2C2E2EE8}"/>
    <hyperlink ref="E4519" r:id="rId2079" xr:uid="{CB983FA1-2B47-264A-AA25-285F45140A9A}"/>
    <hyperlink ref="R4519" r:id="rId2080" xr:uid="{3A685E43-8524-2544-A915-80A9E2B52B6F}"/>
    <hyperlink ref="E4518" r:id="rId2081" xr:uid="{A8BB8062-D892-2843-BE58-29F1D984E564}"/>
    <hyperlink ref="R4518" r:id="rId2082" xr:uid="{EC05663B-8FEF-D945-8B5C-BC144DA880F7}"/>
    <hyperlink ref="R4516" r:id="rId2083" xr:uid="{D0803593-FE47-5749-8899-63E00B6AA852}"/>
    <hyperlink ref="R4514" r:id="rId2084" xr:uid="{85CD938B-6D94-9942-83C6-017CDD92C773}"/>
    <hyperlink ref="R4517" r:id="rId2085" xr:uid="{CE777ECA-B855-384C-9A40-FADB2E90FEEF}"/>
    <hyperlink ref="R4515" r:id="rId2086" xr:uid="{1E5478C0-0901-0F44-A6A4-4FBE9829B6C4}"/>
    <hyperlink ref="E4513" r:id="rId2087" xr:uid="{2CC2A914-2693-A041-93F9-8635858B7D2B}"/>
    <hyperlink ref="R4513" r:id="rId2088" xr:uid="{CEB3D63F-7BEB-324C-AFEB-F3D1109A2877}"/>
    <hyperlink ref="E4512" r:id="rId2089" xr:uid="{3A2E7774-2504-DF49-B9AF-8CC9A0557745}"/>
    <hyperlink ref="R4512" r:id="rId2090" xr:uid="{A0DBEE95-22BC-5C44-877D-3AB5A7D1AFD1}"/>
    <hyperlink ref="R4511" r:id="rId2091" xr:uid="{DC2E97F9-7BD8-CE4D-AECF-F106FE564234}"/>
    <hyperlink ref="R4509" r:id="rId2092" xr:uid="{E5F0F65B-F395-D54E-BC5F-5BD9F4623780}"/>
    <hyperlink ref="R4508" r:id="rId2093" xr:uid="{02EDF2F1-FD5C-2643-B2DF-6C07804032EE}"/>
    <hyperlink ref="E4505" r:id="rId2094" xr:uid="{92AF4348-61AA-D94D-9808-458C97D80443}"/>
    <hyperlink ref="R4505" r:id="rId2095" xr:uid="{09E5B781-E93F-254D-93D9-9AE454DFE26E}"/>
    <hyperlink ref="R4504" r:id="rId2096" xr:uid="{13F0E8A5-B632-9B42-B16E-46793751839D}"/>
    <hyperlink ref="E4506" r:id="rId2097" xr:uid="{5104AB92-5137-1143-97F4-E88BF738230C}"/>
    <hyperlink ref="R4506" r:id="rId2098" xr:uid="{C7786B3E-4CEB-BA42-854A-910F2C76BCE7}"/>
    <hyperlink ref="R4507" r:id="rId2099" xr:uid="{0EA09053-CEC3-D445-8908-DF1B335644C5}"/>
    <hyperlink ref="R4510" r:id="rId2100" xr:uid="{B7ED9B68-E502-0E48-8980-852CF760A0F3}"/>
    <hyperlink ref="R4503" r:id="rId2101" xr:uid="{11BF757A-2248-F640-B16B-ECC58DF0AC43}"/>
    <hyperlink ref="R4498" r:id="rId2102" xr:uid="{2C1AE226-22BD-AC44-9611-645D74D933F9}"/>
    <hyperlink ref="R4499" r:id="rId2103" xr:uid="{5B289808-82FA-E04E-B97F-18A1A907CC1B}"/>
    <hyperlink ref="E4496" r:id="rId2104" xr:uid="{7CF08DB2-21AD-364A-863C-BBD284CCBDEC}"/>
    <hyperlink ref="R4496" r:id="rId2105" xr:uid="{26398539-439D-8640-9E8A-6B15130982D9}"/>
    <hyperlink ref="R4501" r:id="rId2106" xr:uid="{785AE167-FBAE-7A49-B1AF-A17E0196C925}"/>
    <hyperlink ref="E4497" r:id="rId2107" xr:uid="{E1AC3B36-CA30-2B4D-B59B-2547F557D429}"/>
    <hyperlink ref="R4497" r:id="rId2108" xr:uid="{FA2DC735-9C55-5943-9994-6DA6DC5EC189}"/>
    <hyperlink ref="E4502" r:id="rId2109" xr:uid="{2DC70BF4-A5ED-2E4F-BDF9-AC8065B4FAF2}"/>
    <hyperlink ref="R4502" r:id="rId2110" xr:uid="{D878CD0D-03CD-834E-AF2A-64FE49BFB292}"/>
    <hyperlink ref="E4500" r:id="rId2111" xr:uid="{A9A5723A-B54A-DD4F-9223-C91C7E530B18}"/>
    <hyperlink ref="R4500" r:id="rId2112" xr:uid="{41D39233-3348-BD44-BB5F-5FC73788DB0A}"/>
    <hyperlink ref="R4495" r:id="rId2113" xr:uid="{9E7B48A3-D075-2148-84F0-E5EBD131D47E}"/>
    <hyperlink ref="R4492" r:id="rId2114" xr:uid="{B1DA476E-62FF-0746-A541-467E6AE39BCA}"/>
    <hyperlink ref="E4490" r:id="rId2115" xr:uid="{DE6107AC-6AE8-124C-9F6E-9A805B7F07C0}"/>
    <hyperlink ref="R4490" r:id="rId2116" xr:uid="{04E3056C-CC76-E04F-AD61-12F1D9DF4A31}"/>
    <hyperlink ref="R4494" r:id="rId2117" xr:uid="{9468E1DE-171D-494B-A0CE-C049988EEB64}"/>
    <hyperlink ref="R4491" r:id="rId2118" xr:uid="{BA36E04C-7BEE-1247-8502-8A5B815ADE1A}"/>
    <hyperlink ref="R4493" r:id="rId2119" xr:uid="{D3961027-1BCC-B34E-A017-F190DD86A193}"/>
    <hyperlink ref="R4489" r:id="rId2120" xr:uid="{8C51BDB2-788C-8F40-A7AB-6BEEEEA9A600}"/>
    <hyperlink ref="R4487" r:id="rId2121" xr:uid="{60D2FDF7-B7BA-F945-A83C-02C69C57923A}"/>
    <hyperlink ref="R4486" r:id="rId2122" xr:uid="{CAB4F168-E227-6643-BABF-510DE1A6A3F8}"/>
    <hyperlink ref="E4488" r:id="rId2123" xr:uid="{F12F9597-31E7-B54B-AFF6-317A6223833D}"/>
    <hyperlink ref="R4488" r:id="rId2124" xr:uid="{F604E4C5-C972-6342-967A-9CC02E873CBC}"/>
    <hyperlink ref="E4485" r:id="rId2125" xr:uid="{0AE5A302-BE77-BD43-A9DD-EF3E3E75CE3B}"/>
    <hyperlink ref="R4485" r:id="rId2126" xr:uid="{0714A047-1B60-6D4E-9139-1BFCCEEC70C4}"/>
    <hyperlink ref="E4484" r:id="rId2127" xr:uid="{80855F95-A0E5-FF4D-A7B0-EAB0780B3C9D}"/>
    <hyperlink ref="R4484" r:id="rId2128" xr:uid="{BA52A424-6D3F-4845-ACE0-C9BDE8694EF3}"/>
    <hyperlink ref="R4482" r:id="rId2129" xr:uid="{594D17AB-75C5-F246-AF55-702B93EB696F}"/>
    <hyperlink ref="E4483" r:id="rId2130" xr:uid="{3ED586EC-CB9A-B74A-B74B-402D3BFBBA18}"/>
    <hyperlink ref="R4483" r:id="rId2131" xr:uid="{FCD86E7D-118A-4A4C-88DE-F65DED583864}"/>
    <hyperlink ref="R4481" r:id="rId2132" xr:uid="{B3F05F31-6B90-AC49-B03E-B38DEB22CBA3}"/>
    <hyperlink ref="E4480" r:id="rId2133" xr:uid="{3669FCAB-DDCA-604B-ACD5-68E032915CA9}"/>
    <hyperlink ref="R4480" r:id="rId2134" xr:uid="{0D0FE4DA-196F-D440-BEBF-B2AB3797E99D}"/>
    <hyperlink ref="E4477" r:id="rId2135" xr:uid="{9ACA09DE-1C26-6B47-BA4E-BD5713D3D750}"/>
    <hyperlink ref="R4477" r:id="rId2136" xr:uid="{CD3FEE5A-2F4B-B34B-9069-1E572FCDD104}"/>
    <hyperlink ref="R4478" r:id="rId2137" xr:uid="{C625670B-D781-CB4C-843B-BE9B07FD7439}"/>
    <hyperlink ref="R4476" r:id="rId2138" xr:uid="{12656754-3C17-D448-9100-A2FED51D7B4F}"/>
    <hyperlink ref="E4474" r:id="rId2139" xr:uid="{C32347EE-9B4F-E648-8372-1FA5174BFED5}"/>
    <hyperlink ref="R4474" r:id="rId2140" xr:uid="{284E9C98-ABC1-7A46-ABB7-6FEC5370A34F}"/>
    <hyperlink ref="E4472" r:id="rId2141" xr:uid="{C0DE8266-2386-0048-95E9-671E6E2D895F}"/>
    <hyperlink ref="R4472" r:id="rId2142" xr:uid="{A37F544B-0323-D74A-ABB4-DAA1DCC838E8}"/>
    <hyperlink ref="E4475" r:id="rId2143" xr:uid="{DCA9B9C9-58CF-DD40-8EEB-CCB74226B7C5}"/>
    <hyperlink ref="R4475" r:id="rId2144" xr:uid="{02CA68AD-E129-9948-B1E3-750BD3DB1D9E}"/>
    <hyperlink ref="E4473" r:id="rId2145" xr:uid="{7FC8CD03-1C2A-1A4F-A0F1-02A4A38E9389}"/>
    <hyperlink ref="R4473" r:id="rId2146" xr:uid="{36AECF26-0029-6548-9F4A-094BC7604902}"/>
    <hyperlink ref="R4471" r:id="rId2147" xr:uid="{0090F4F3-7915-9A4C-AB9F-0E7A1D4C762B}"/>
    <hyperlink ref="R4469" r:id="rId2148" xr:uid="{F8DD387C-9BA2-C345-AEC2-8EB8FEE45ECA}"/>
    <hyperlink ref="E4470" r:id="rId2149" xr:uid="{7159247C-C5D1-E849-B4CA-B4DFD70FDBB5}"/>
    <hyperlink ref="R4470" r:id="rId2150" xr:uid="{95B62D0F-0103-3142-8C97-CC3D3CFD52BD}"/>
    <hyperlink ref="E4467" r:id="rId2151" xr:uid="{F20DB0EA-ED2F-5E40-AE13-2D0A102EC83D}"/>
    <hyperlink ref="R4467" r:id="rId2152" xr:uid="{4EBA1A21-9726-1847-9AA9-62814FDD4D37}"/>
    <hyperlink ref="E4468" r:id="rId2153" xr:uid="{5BC7AEB3-515E-A54E-B3B2-A39A7ADD811E}"/>
    <hyperlink ref="R4468" r:id="rId2154" xr:uid="{A542987A-2042-E64F-8475-B31C52AFF515}"/>
    <hyperlink ref="E4466" r:id="rId2155" xr:uid="{DF04AE38-6127-6F40-B464-4BB91DD4371C}"/>
    <hyperlink ref="R4466" r:id="rId2156" xr:uid="{7842F491-31E3-3248-B409-F651205B8343}"/>
    <hyperlink ref="R4465" r:id="rId2157" xr:uid="{488F3E5C-23F0-6641-B683-C0A22CAB6E3B}"/>
    <hyperlink ref="E4464" r:id="rId2158" xr:uid="{262B56EC-C5EC-464D-B8CF-7B4AF138C157}"/>
    <hyperlink ref="R4464" r:id="rId2159" xr:uid="{EAA3F89D-71B4-3E4F-9DF6-488FD49CED32}"/>
    <hyperlink ref="R4463" r:id="rId2160" xr:uid="{AC9400F7-F34D-9C42-9646-6EDD67030C7E}"/>
    <hyperlink ref="E4461" r:id="rId2161" xr:uid="{663D63DB-5539-5E4E-A89C-82EC0922F52A}"/>
    <hyperlink ref="R4461" r:id="rId2162" xr:uid="{CECA1B26-9EDF-FC42-8127-D8319690DB94}"/>
    <hyperlink ref="R4462" r:id="rId2163" xr:uid="{4B3B3B61-70D1-3D4D-AE3B-CCC137F43394}"/>
    <hyperlink ref="R4458" r:id="rId2164" xr:uid="{9E26A5C8-3BCC-7843-9620-C864D1BED482}"/>
    <hyperlink ref="R4459" r:id="rId2165" xr:uid="{150B13AF-A11F-9248-901A-2E52569360A0}"/>
    <hyperlink ref="R4457" r:id="rId2166" xr:uid="{FFFC7E73-E72A-AE46-8834-2ABC44473C63}"/>
    <hyperlink ref="R4460" r:id="rId2167" xr:uid="{67351807-D649-8547-914C-BABE4C0ACBFF}"/>
    <hyperlink ref="R4456" r:id="rId2168" xr:uid="{BD2C9880-2E9D-9F41-AA4E-6070EC5325F5}"/>
    <hyperlink ref="R4453" r:id="rId2169" xr:uid="{ED45847C-DE91-FC47-B0E2-8E2A6F9C5C0B}"/>
    <hyperlink ref="R4455" r:id="rId2170" xr:uid="{D4114A35-6D42-CB43-8718-F73BA3A43846}"/>
    <hyperlink ref="E4454" r:id="rId2171" xr:uid="{9AEB515E-A412-724B-9E0B-4FE29E67C0FE}"/>
    <hyperlink ref="R4454" r:id="rId2172" xr:uid="{4D5455E2-3A6B-0646-801B-DFA2C0FF1FB0}"/>
    <hyperlink ref="R4448" r:id="rId2173" xr:uid="{8DC19959-3C1E-8E4B-BA4F-10B022B005DD}"/>
    <hyperlink ref="R4450" r:id="rId2174" xr:uid="{F0B8B947-F444-3A48-B008-A9E7E66697BC}"/>
    <hyperlink ref="R4451" r:id="rId2175" xr:uid="{55D5AF93-9662-7D4C-8CE2-299EEF52724F}"/>
    <hyperlink ref="R4449" r:id="rId2176" xr:uid="{4BB1E4DE-D78E-454B-838F-E8368A2751BF}"/>
    <hyperlink ref="R4452" r:id="rId2177" xr:uid="{B6B6845C-C987-CB44-8A69-D9637B5D27BD}"/>
    <hyperlink ref="R4447" r:id="rId2178" xr:uid="{45B6460C-608E-6D40-BFCE-BD27D0EAFBFA}"/>
    <hyperlink ref="R4446" r:id="rId2179" xr:uid="{C282CA3E-A0BE-FC4E-8CAB-297F1881A990}"/>
    <hyperlink ref="R4445" r:id="rId2180" xr:uid="{6E744E63-2B15-D544-9681-E8DEBEE588C3}"/>
    <hyperlink ref="E4440" r:id="rId2181" xr:uid="{23609C77-38CF-B04B-BD71-C3710E4DEA3D}"/>
    <hyperlink ref="R4440" r:id="rId2182" xr:uid="{8163B529-13B6-7640-8E10-121C22710484}"/>
    <hyperlink ref="E4443" r:id="rId2183" xr:uid="{FCFDBB39-686A-7A4F-A7A0-1F51CC292BA8}"/>
    <hyperlink ref="R4443" r:id="rId2184" xr:uid="{9E878FAA-3F47-0649-9CDE-F9C2785391AA}"/>
    <hyperlink ref="R4444" r:id="rId2185" xr:uid="{9A972722-2A8A-F640-BB39-B5EBED491DC6}"/>
    <hyperlink ref="R4442" r:id="rId2186" xr:uid="{819963A0-1460-9B49-90E4-FEEFEBC5130B}"/>
    <hyperlink ref="R4441" r:id="rId2187" xr:uid="{01D60639-C5F3-FB49-8663-F5F9CDCDEAA6}"/>
    <hyperlink ref="E4438" r:id="rId2188" xr:uid="{945654E0-0F78-F947-94B0-D8BABA7C8FBA}"/>
    <hyperlink ref="R4438" r:id="rId2189" xr:uid="{4427F6D2-FE17-6B4A-B11D-B95B6A96916F}"/>
    <hyperlink ref="E4434" r:id="rId2190" xr:uid="{C89F41CC-2986-5949-A420-DD966D1C54D1}"/>
    <hyperlink ref="R4434" r:id="rId2191" xr:uid="{1213E605-799E-1542-92BC-9F40FDDC5945}"/>
    <hyperlink ref="E4439" r:id="rId2192" xr:uid="{EAD8D01B-E5FD-BC43-B29B-7D9F7D361262}"/>
    <hyperlink ref="R4439" r:id="rId2193" xr:uid="{54EF7F68-A5D6-7F41-A0FB-F05B7B3BC178}"/>
    <hyperlink ref="R4437" r:id="rId2194" xr:uid="{832C2864-C4DB-1944-854C-6C6BC9AE9DF8}"/>
    <hyperlink ref="E4436" r:id="rId2195" xr:uid="{0EA1AA37-EB9D-834D-A200-03CE80CDF78E}"/>
    <hyperlink ref="R4436" r:id="rId2196" xr:uid="{FCD5800F-8C5F-8346-9DD4-16FF3B7B95DD}"/>
    <hyperlink ref="R4435" r:id="rId2197" xr:uid="{22845135-C8B4-9844-8CB2-AB0C3ADC296B}"/>
    <hyperlink ref="E4431" r:id="rId2198" xr:uid="{546F526C-7C02-4A48-9270-013029A7D71F}"/>
    <hyperlink ref="R4431" r:id="rId2199" xr:uid="{ABD32E0C-18E7-4E48-B853-17E2EDE27997}"/>
    <hyperlink ref="E4432" r:id="rId2200" xr:uid="{3891AA25-1A7C-4748-A1A8-EB1A9C515292}"/>
    <hyperlink ref="R4432" r:id="rId2201" xr:uid="{198DC814-A7F3-1444-8BA0-6B6087FE7EC7}"/>
    <hyperlink ref="R4433" r:id="rId2202" xr:uid="{FC0ADF31-FF50-D047-88FB-EE33C8B56F3C}"/>
    <hyperlink ref="R4430" r:id="rId2203" xr:uid="{EE7B2100-391F-4644-9F3B-143211BD9F00}"/>
    <hyperlink ref="R4428" r:id="rId2204" xr:uid="{5DD16E58-8EA3-8D4F-80C6-B17D41FA6D84}"/>
    <hyperlink ref="R4427" r:id="rId2205" xr:uid="{8A74A0B5-A402-9748-A2FA-3C48B4B57B31}"/>
    <hyperlink ref="R4425" r:id="rId2206" xr:uid="{9060C839-4A55-CE48-9DA5-E982FCE5D43D}"/>
    <hyperlink ref="E4382" r:id="rId2207" xr:uid="{7DE4E2D4-56A2-A44C-98B2-F96BD3D3D1C5}"/>
    <hyperlink ref="R4382" r:id="rId2208" xr:uid="{1E2A2F89-518C-5348-B258-A916EDA3BD1F}"/>
    <hyperlink ref="E4375" r:id="rId2209" xr:uid="{EC05B831-95E4-FF43-909E-FC2F6EB1C415}"/>
    <hyperlink ref="R4375" r:id="rId2210" xr:uid="{858BFC5D-6085-2B48-9C4A-4DA863B6A046}"/>
    <hyperlink ref="R4376" r:id="rId2211" xr:uid="{17BE0777-506F-C842-9A81-F917C7784F7E}"/>
    <hyperlink ref="R4373" r:id="rId2212" xr:uid="{D9A3C6DE-D189-FF41-81C2-456D33EA1FE6}"/>
    <hyperlink ref="R4374" r:id="rId2213" xr:uid="{0E22D93C-10D1-D74F-9A64-D83BC17FB974}"/>
    <hyperlink ref="E4371" r:id="rId2214" xr:uid="{75E22750-0DB3-6243-9B62-415A2AC14EF5}"/>
    <hyperlink ref="R4371" r:id="rId2215" xr:uid="{CEFDC3AA-A95A-AB4B-8150-8F18647105BF}"/>
    <hyperlink ref="E4370" r:id="rId2216" xr:uid="{6F5D62D3-7B08-A74F-ADC6-B573B3E42E23}"/>
    <hyperlink ref="R4370" r:id="rId2217" xr:uid="{D35B45CC-9E8C-3E4F-8DCE-05426A004038}"/>
    <hyperlink ref="E4372" r:id="rId2218" xr:uid="{E4D67F43-022F-4749-BBB8-BC3B21D0FA9D}"/>
    <hyperlink ref="R4372" r:id="rId2219" xr:uid="{3C628444-20DF-6444-B75D-ADBC8F00A967}"/>
    <hyperlink ref="E4369" r:id="rId2220" xr:uid="{4CF3B115-503B-5A4B-93B6-8918DA1A853D}"/>
    <hyperlink ref="R4369" r:id="rId2221" xr:uid="{4891144A-2AF0-F045-A4E6-8E79B6B75CC1}"/>
    <hyperlink ref="E4366" r:id="rId2222" xr:uid="{1EE10CA9-4F61-7E47-8863-E0EBF7077714}"/>
    <hyperlink ref="R4366" r:id="rId2223" xr:uid="{BB755BB0-01BF-EE4E-8BC6-A76D3EB02031}"/>
    <hyperlink ref="R4367" r:id="rId2224" xr:uid="{02E34123-216F-2041-AE90-022841FEE860}"/>
    <hyperlink ref="E4368" r:id="rId2225" xr:uid="{5431BE99-A23B-6542-89BF-B9B942668A5B}"/>
    <hyperlink ref="R4368" r:id="rId2226" xr:uid="{22F1E234-DDA1-604A-9E48-1AE5993BFC9C}"/>
    <hyperlink ref="E4365" r:id="rId2227" xr:uid="{C3FD33A0-300B-A848-813F-BA4C5D3095CC}"/>
    <hyperlink ref="R4365" r:id="rId2228" xr:uid="{A17B49B9-EA90-BF43-B4D4-7CF9D412F0D9}"/>
    <hyperlink ref="R4360" r:id="rId2229" xr:uid="{291FC76F-85BC-8A4A-933A-0057E438834A}"/>
    <hyperlink ref="E4363" r:id="rId2230" xr:uid="{59DF8DF0-2D10-AE4F-BA5E-F524C4D6564C}"/>
    <hyperlink ref="R4363" r:id="rId2231" xr:uid="{264E97C8-DAC0-4A4A-A89D-B1F9265E2EEC}"/>
    <hyperlink ref="E4361" r:id="rId2232" xr:uid="{0EA32650-8725-7542-A11A-E93D79F91849}"/>
    <hyperlink ref="R4361" r:id="rId2233" xr:uid="{5D11865B-C1AB-0B4B-8046-E7D5B1C304A9}"/>
    <hyperlink ref="E4362" r:id="rId2234" xr:uid="{CDEE9E7D-E0BA-7245-955F-78A5DD8103D8}"/>
    <hyperlink ref="R4362" r:id="rId2235" xr:uid="{805F69A0-0CE3-B94C-90FB-826F195A9153}"/>
    <hyperlink ref="R4364" r:id="rId2236" xr:uid="{6A08E979-2D60-5E47-97A6-97D488C16A01}"/>
    <hyperlink ref="R4356" r:id="rId2237" xr:uid="{33759FAF-9A3B-FA42-8AA9-4AED2D8CF73B}"/>
    <hyperlink ref="E4358" r:id="rId2238" xr:uid="{96AFAA7C-6DE9-BB40-97AF-ADFD99D0824E}"/>
    <hyperlink ref="R4358" r:id="rId2239" xr:uid="{B14308F7-7D13-C64D-803E-D7C53F1349E8}"/>
    <hyperlink ref="R4357" r:id="rId2240" xr:uid="{1640FF8E-56F0-044B-8B41-79872E30ED49}"/>
    <hyperlink ref="E4359" r:id="rId2241" xr:uid="{DBDE2CC9-E909-0F45-936F-263AC75F64D0}"/>
    <hyperlink ref="R4359" r:id="rId2242" xr:uid="{2C26A724-F962-5646-A34A-17CA10DAC6C1}"/>
    <hyperlink ref="E4354" r:id="rId2243" xr:uid="{621EFEC5-86F6-F84B-9990-1D66B7F1EDDF}"/>
    <hyperlink ref="R4354" r:id="rId2244" xr:uid="{09581424-79DC-674F-B4EA-00427B27B289}"/>
    <hyperlink ref="E4352" r:id="rId2245" xr:uid="{A660E421-3ECA-294A-8B00-B22D7D6AA3D2}"/>
    <hyperlink ref="R4352" r:id="rId2246" xr:uid="{547FA909-3A3F-0B43-BA01-95CFFAD4D62D}"/>
    <hyperlink ref="R4351" r:id="rId2247" xr:uid="{642EF911-0C63-7C4F-AE6D-A73C049621C8}"/>
    <hyperlink ref="R4350" r:id="rId2248" xr:uid="{E9E3D524-A837-7C4A-9EB0-E5484EF319B5}"/>
    <hyperlink ref="E4353" r:id="rId2249" xr:uid="{51E742A5-229F-4240-AC04-7F9E34EFF25E}"/>
    <hyperlink ref="R4353" r:id="rId2250" xr:uid="{70EDC5AA-EA9E-7F49-9CC8-EB806AA624C6}"/>
    <hyperlink ref="E4348" r:id="rId2251" xr:uid="{A3623803-5E8F-F541-B5C8-01300CC4AB0E}"/>
    <hyperlink ref="R4348" r:id="rId2252" xr:uid="{BB545B96-D090-014B-8761-17D5C89F6F25}"/>
    <hyperlink ref="R4349" r:id="rId2253" xr:uid="{49A7CC7B-17A4-D046-933D-F1E32279C698}"/>
    <hyperlink ref="E4346" r:id="rId2254" xr:uid="{C9101555-3D14-F14E-861C-8686729B9564}"/>
    <hyperlink ref="R4346" r:id="rId2255" xr:uid="{CDACC82C-6A83-7A48-A507-6ACEA45B4CE0}"/>
    <hyperlink ref="R4342" r:id="rId2256" xr:uid="{696D0221-4650-8F43-8F08-A9CADBBBA9AE}"/>
    <hyperlink ref="E4344" r:id="rId2257" xr:uid="{DA246A70-DD9B-184C-8DD6-4F150F3E27AE}"/>
    <hyperlink ref="R4344" r:id="rId2258" xr:uid="{EF6E5E77-E58E-B342-9B0B-745A63754491}"/>
    <hyperlink ref="R4345" r:id="rId2259" xr:uid="{B68B44EE-D139-FD4C-A149-BB24882BF062}"/>
    <hyperlink ref="E4343" r:id="rId2260" xr:uid="{A36A3764-DEA7-2941-A044-894DB9D33896}"/>
    <hyperlink ref="R4343" r:id="rId2261" xr:uid="{B8CE7907-25DF-774F-8CF5-2355F1C6CD58}"/>
    <hyperlink ref="E4339" r:id="rId2262" xr:uid="{AB27FBF2-BE5B-3443-995F-752A75DE13F1}"/>
    <hyperlink ref="R4339" r:id="rId2263" xr:uid="{50C87C08-534D-934C-973D-69821AE5C55B}"/>
    <hyperlink ref="R4340" r:id="rId2264" xr:uid="{161A32D5-D834-B247-A114-78AD3B2FF878}"/>
    <hyperlink ref="R4341" r:id="rId2265" xr:uid="{6A42B735-093D-F24B-AB6D-D0F243604F29}"/>
    <hyperlink ref="E4338" r:id="rId2266" xr:uid="{21771CE1-FDE3-4346-B5AC-91347B87DDA5}"/>
    <hyperlink ref="R4338" r:id="rId2267" xr:uid="{F22309E3-86FD-B045-BB1C-D95749218D3A}"/>
    <hyperlink ref="R4337" r:id="rId2268" xr:uid="{7DA4996D-9B83-4A4F-8DC2-776572A909D6}"/>
    <hyperlink ref="R4334" r:id="rId2269" xr:uid="{8791E2C8-387D-B640-BC80-8CF93A0498D9}"/>
    <hyperlink ref="R4336" r:id="rId2270" xr:uid="{25E6833F-8374-2447-9C5F-40F9855AB49C}"/>
    <hyperlink ref="E4333" r:id="rId2271" xr:uid="{C3DB02CD-C463-F547-A2F3-7FB579D159AC}"/>
    <hyperlink ref="R4333" r:id="rId2272" xr:uid="{72220F85-68EE-E24A-AADB-AF48213EF71A}"/>
    <hyperlink ref="R4335" r:id="rId2273" xr:uid="{99E8448E-834D-7045-A568-6F222230934D}"/>
    <hyperlink ref="E4330" r:id="rId2274" xr:uid="{D3C4B4BA-049B-E943-A18D-E47AB440B732}"/>
    <hyperlink ref="R4330" r:id="rId2275" xr:uid="{D0DCB3B2-0402-BA47-A9A7-55E94D8F8BFA}"/>
    <hyperlink ref="E4331" r:id="rId2276" xr:uid="{A6DE683E-38BC-B841-B098-EE2A9FCE5377}"/>
    <hyperlink ref="R4331" r:id="rId2277" xr:uid="{56958755-4D84-984A-A5DD-3FF30B6B3EDC}"/>
    <hyperlink ref="E4326" r:id="rId2278" xr:uid="{177ED41B-3623-DA46-A19B-430B8CBC15E1}"/>
    <hyperlink ref="R4326" r:id="rId2279" xr:uid="{8C39E323-5CBB-EA4D-8AE2-77C3473E8EC9}"/>
    <hyperlink ref="R4327" r:id="rId2280" xr:uid="{53D94091-A5D0-6A4C-999B-C5E97B126842}"/>
    <hyperlink ref="R4328" r:id="rId2281" xr:uid="{7283BD3A-A4D0-2849-B4F8-E9ECD9E33DEB}"/>
    <hyperlink ref="E4325" r:id="rId2282" xr:uid="{B8BFB65B-63DC-074B-BF93-2A1EFFB30269}"/>
    <hyperlink ref="R4325" r:id="rId2283" xr:uid="{06B37FE5-6C10-3C40-B2A4-2A68028AAC8F}"/>
    <hyperlink ref="E4323" r:id="rId2284" xr:uid="{2DB40442-82EC-E648-811C-58F45654CA8A}"/>
    <hyperlink ref="R4323" r:id="rId2285" xr:uid="{96DE5F97-86C1-E14B-91DD-29C8AE8E39DC}"/>
    <hyperlink ref="E4324" r:id="rId2286" xr:uid="{0398C09C-449E-704F-80DC-5AD9163DDA61}"/>
    <hyperlink ref="R4324" r:id="rId2287" xr:uid="{D4D919BC-5CE5-0044-AE61-90CE21441DD4}"/>
    <hyperlink ref="R4322" r:id="rId2288" xr:uid="{1A763A05-F5EB-B64B-8B24-08C3E5F23484}"/>
    <hyperlink ref="E4321" r:id="rId2289" xr:uid="{DC01A246-2792-3C44-968F-99DE1C2BD551}"/>
    <hyperlink ref="R4321" r:id="rId2290" xr:uid="{035AEBBC-5AC2-8F41-8AF9-117F5906CC6B}"/>
    <hyperlink ref="E4320" r:id="rId2291" xr:uid="{4031A8C4-A345-3145-B175-D4A27C891143}"/>
    <hyperlink ref="R4320" r:id="rId2292" xr:uid="{F849B008-6629-584D-B46A-F009CEBA0096}"/>
    <hyperlink ref="E4319" r:id="rId2293" xr:uid="{F48B980C-0D9E-7544-955E-2FE596CF904B}"/>
    <hyperlink ref="R4319" r:id="rId2294" xr:uid="{692E92D0-C54F-9942-8EDF-984E506150C4}"/>
    <hyperlink ref="R4318" r:id="rId2295" xr:uid="{702C824D-39CC-4F4F-8426-3E1900F78694}"/>
    <hyperlink ref="R4317" r:id="rId2296" xr:uid="{78C6BA10-A3FB-4B4A-AC06-05DBDFA990EB}"/>
    <hyperlink ref="E4315" r:id="rId2297" xr:uid="{CFA44E79-B088-A34E-875A-6910ACAD2605}"/>
    <hyperlink ref="R4315" r:id="rId2298" xr:uid="{81872FC0-C072-1444-84C8-843D911CCE61}"/>
    <hyperlink ref="R4314" r:id="rId2299" xr:uid="{F42A047D-839C-F149-B3B9-3DA022A43644}"/>
    <hyperlink ref="E4313" r:id="rId2300" xr:uid="{6D0C9588-2EFC-3544-BD8F-02A0AC4684AA}"/>
    <hyperlink ref="R4313" r:id="rId2301" xr:uid="{AD021AF0-4C56-E24B-83CC-9451117B64EF}"/>
    <hyperlink ref="R4316" r:id="rId2302" xr:uid="{102AB681-09F8-AF4C-B07D-44DE60AB5AA8}"/>
    <hyperlink ref="R4312" r:id="rId2303" xr:uid="{9823B58E-EB87-8E43-B007-F562283C0930}"/>
    <hyperlink ref="R4311" r:id="rId2304" xr:uid="{4032F441-FE8B-2741-8E89-6F4405F32064}"/>
    <hyperlink ref="E4307" r:id="rId2305" xr:uid="{37450F25-7803-BF4C-84A2-BCDFA473D6D7}"/>
    <hyperlink ref="R4307" r:id="rId2306" xr:uid="{0734CD46-904F-D84C-9703-200BF9CDD2DB}"/>
    <hyperlink ref="E4310" r:id="rId2307" xr:uid="{1A5C3F5F-5F1D-814E-9DE7-481CE111CE83}"/>
    <hyperlink ref="R4310" r:id="rId2308" xr:uid="{95E8471A-04A1-1849-B82E-FEEE0B3210B3}"/>
    <hyperlink ref="R4308" r:id="rId2309" xr:uid="{4BDE939C-DB2F-5F43-96BF-2E7F0618E7CE}"/>
    <hyperlink ref="E4309" r:id="rId2310" xr:uid="{CDD5D63D-1ADD-4E47-8A80-65AF1B234A3F}"/>
    <hyperlink ref="R4309" r:id="rId2311" xr:uid="{2DE198FE-813F-AD4A-B746-CECF3B2F7F19}"/>
    <hyperlink ref="R4304" r:id="rId2312" xr:uid="{206B9B71-B256-A34D-BF17-081007BADF15}"/>
    <hyperlink ref="E4306" r:id="rId2313" xr:uid="{3C5C05A8-F27C-FB4F-A68C-72C071CE9EAB}"/>
    <hyperlink ref="R4306" r:id="rId2314" xr:uid="{D02C9451-C307-464E-A5FD-726329802C07}"/>
    <hyperlink ref="E4305" r:id="rId2315" xr:uid="{8F06A623-FF66-6544-A41B-855CA4EB548B}"/>
    <hyperlink ref="R4305" r:id="rId2316" xr:uid="{84375421-D82B-404D-A41A-4E713592F8E5}"/>
    <hyperlink ref="R4302" r:id="rId2317" xr:uid="{71635DC5-81B4-774C-AFB2-1219625C90A7}"/>
    <hyperlink ref="R4303" r:id="rId2318" xr:uid="{9BD6DEA5-D2F0-C348-AC61-5E6E5C6EDFFF}"/>
    <hyperlink ref="R4300" r:id="rId2319" xr:uid="{18672BB3-4093-3D48-8093-D5A87C191610}"/>
    <hyperlink ref="E4301" r:id="rId2320" xr:uid="{7AF3018C-F52A-8F43-B750-B03D87D95CBD}"/>
    <hyperlink ref="R4301" r:id="rId2321" xr:uid="{97C9309A-741C-B048-9147-11F2AD88409B}"/>
    <hyperlink ref="R4299" r:id="rId2322" xr:uid="{89221CEC-D96B-6E41-B4B4-48E27752D07B}"/>
    <hyperlink ref="R4296" r:id="rId2323" xr:uid="{803F2F16-A51E-8043-98D5-DE98A525AA8A}"/>
    <hyperlink ref="R4298" r:id="rId2324" xr:uid="{B56623AA-94EC-C140-93CB-D6ABE5E3519C}"/>
    <hyperlink ref="R4293" r:id="rId2325" xr:uid="{B6BB83BF-7DE2-414E-9B91-26EB86124EFF}"/>
    <hyperlink ref="R4294" r:id="rId2326" xr:uid="{63D209E9-1221-BA46-BF30-BD9C5AB90D2F}"/>
    <hyperlink ref="E4292" r:id="rId2327" xr:uid="{58CB653E-B7EC-CE46-8681-C8B788DACC5C}"/>
    <hyperlink ref="R4292" r:id="rId2328" xr:uid="{8B74EDB9-7DA7-E742-9C10-F788D7DBD3E4}"/>
    <hyperlink ref="E4289" r:id="rId2329" xr:uid="{793F3325-A85D-C146-B328-245441488545}"/>
    <hyperlink ref="R4289" r:id="rId2330" xr:uid="{F81B7EB4-4184-214B-B886-190947C73645}"/>
    <hyperlink ref="E4290" r:id="rId2331" xr:uid="{2B0A90A1-3538-DF4B-A6A3-DBCA17AEECFC}"/>
    <hyperlink ref="R4290" r:id="rId2332" xr:uid="{79D7C2A5-9395-8E45-9633-D46E645F2A18}"/>
    <hyperlink ref="R4291" r:id="rId2333" xr:uid="{F2C955BF-8D12-5A48-ACB7-140FB6F22B5F}"/>
    <hyperlink ref="R4288" r:id="rId2334" xr:uid="{D7064B50-3662-0540-BB7C-EFFF67F90430}"/>
    <hyperlink ref="R4287" r:id="rId2335" xr:uid="{E26BB1D0-7EFF-9E4C-B962-9FC2232B49A2}"/>
    <hyperlink ref="E4286" r:id="rId2336" xr:uid="{444EA17E-2D05-7A44-BFEF-C2E73C0AB9B5}"/>
    <hyperlink ref="R4286" r:id="rId2337" xr:uid="{A7622070-408B-D149-87B4-A8127F7207DD}"/>
    <hyperlink ref="R4281" r:id="rId2338" xr:uid="{F71AD435-9C66-6F47-B2E9-F88F52185777}"/>
    <hyperlink ref="R4284" r:id="rId2339" xr:uid="{F1E2D2DC-B901-044B-8B15-9B6EA57D0751}"/>
    <hyperlink ref="E4285" r:id="rId2340" xr:uid="{DD3D7F97-E1A5-B74F-A3B5-21E2847457F6}"/>
    <hyperlink ref="R4285" r:id="rId2341" xr:uid="{41060016-C1FB-1543-B6A1-E70E31736C88}"/>
    <hyperlink ref="E4282" r:id="rId2342" xr:uid="{8739FA5E-70C8-1D48-B23D-F787A422BC08}"/>
    <hyperlink ref="R4282" r:id="rId2343" xr:uid="{1C15DAEB-2ADB-984D-9927-CC91A19FB1B9}"/>
    <hyperlink ref="E4280" r:id="rId2344" xr:uid="{797D9A09-6389-2644-AEF4-3E3C1BB97E12}"/>
    <hyperlink ref="R4280" r:id="rId2345" xr:uid="{A2A32340-DBAB-6A44-832B-64B751FB608F}"/>
    <hyperlink ref="R4278" r:id="rId2346" xr:uid="{D415A92D-49D5-BD47-BAD6-B16FDB709AB2}"/>
    <hyperlink ref="E4283" r:id="rId2347" xr:uid="{B05C3F0D-4AD8-6D4A-8948-B67240240AA0}"/>
    <hyperlink ref="R4283" r:id="rId2348" xr:uid="{633EC0B0-2BDA-D94A-BA87-A4CC4E845A74}"/>
    <hyperlink ref="R4279" r:id="rId2349" xr:uid="{B1DBA721-05A9-0D40-9931-C40F23FC9A4A}"/>
    <hyperlink ref="E4274" r:id="rId2350" xr:uid="{CDAEE2FB-F695-444F-82A7-B993792AADDB}"/>
    <hyperlink ref="R4274" r:id="rId2351" xr:uid="{AE469F27-66D9-8841-977E-BBF8144D80E9}"/>
    <hyperlink ref="R4273" r:id="rId2352" xr:uid="{B31986E1-E4DF-0845-BFF3-CF6DB0AE8C65}"/>
    <hyperlink ref="E4272" r:id="rId2353" xr:uid="{2DA303E4-B12A-764B-9717-C500B5D4B99D}"/>
    <hyperlink ref="R4272" r:id="rId2354" xr:uid="{9ECB7E79-5B1B-0041-9D6C-33C5A74510D8}"/>
    <hyperlink ref="R4277" r:id="rId2355" xr:uid="{7194B26E-8419-5240-8420-0E18BD668B1D}"/>
    <hyperlink ref="R4276" r:id="rId2356" xr:uid="{D0293082-79F4-7D4A-98A9-23948439D8C2}"/>
    <hyperlink ref="R4275" r:id="rId2357" xr:uid="{3191EFB6-7078-7C44-9FB4-CA9DF1050A7F}"/>
    <hyperlink ref="E4271" r:id="rId2358" xr:uid="{BA2217EF-B8A3-1941-AD30-E8D81FD9B635}"/>
    <hyperlink ref="R4271" r:id="rId2359" xr:uid="{2ED2F05A-3461-1540-BE6F-1B12AAC0BB30}"/>
    <hyperlink ref="R4270" r:id="rId2360" xr:uid="{F6C9F0F6-3495-4C45-BA71-6FA38E777E55}"/>
    <hyperlink ref="E4267" r:id="rId2361" xr:uid="{CDF729AF-E319-0041-B0B0-6A29B852F4E7}"/>
    <hyperlink ref="R4267" r:id="rId2362" xr:uid="{6B2E85E5-0DDA-A94E-82F2-572EB38438A0}"/>
    <hyperlink ref="R4266" r:id="rId2363" xr:uid="{7BD3B9B8-BC83-F64D-A2FF-D66C3FA10D50}"/>
    <hyperlink ref="R4269" r:id="rId2364" xr:uid="{A0559227-1E7C-A247-BA7E-5491FA62AFB8}"/>
    <hyperlink ref="E4268" r:id="rId2365" xr:uid="{15C7D4A7-E8DC-EA4A-840E-13500580214A}"/>
    <hyperlink ref="R4268" r:id="rId2366" xr:uid="{3EAEB6C5-3706-AC4E-AFDF-64266A18DF4E}"/>
    <hyperlink ref="E4265" r:id="rId2367" xr:uid="{D499E80B-A0C4-D84E-98FE-BCE69B200FF3}"/>
    <hyperlink ref="R4265" r:id="rId2368" xr:uid="{F0F4F253-1485-6F46-BE89-028B9B833830}"/>
    <hyperlink ref="R4264" r:id="rId2369" xr:uid="{440F9E3D-E29C-714A-99E9-A6FFE72739C3}"/>
    <hyperlink ref="E4263" r:id="rId2370" xr:uid="{129EDDAB-A788-0D4A-AFAC-A48E4AB0E98A}"/>
    <hyperlink ref="R4263" r:id="rId2371" xr:uid="{7CD8EBBB-0971-2A42-9141-12A40CE0EADA}"/>
    <hyperlink ref="E4258" r:id="rId2372" xr:uid="{F9466132-63F9-0448-A248-07398D27B583}"/>
    <hyperlink ref="R4258" r:id="rId2373" xr:uid="{C8B9D957-2D7D-AC40-9EAD-8FB1FFFAE42E}"/>
    <hyperlink ref="R4261" r:id="rId2374" xr:uid="{5C08E5F3-5305-8541-B51E-0D777AAC5329}"/>
    <hyperlink ref="E4259" r:id="rId2375" xr:uid="{523C17C3-03BC-AD46-BA86-9B02A3250688}"/>
    <hyperlink ref="R4259" r:id="rId2376" xr:uid="{3E37C989-A9FB-B647-B220-6F49E9BA0EE8}"/>
    <hyperlink ref="R4257" r:id="rId2377" xr:uid="{1F176432-CE9D-0C41-BE65-3DE3D1C6F8C3}"/>
    <hyperlink ref="E4256" r:id="rId2378" xr:uid="{A09972BE-1FB0-A947-B7D8-D7EED0E691E7}"/>
    <hyperlink ref="R4256" r:id="rId2379" xr:uid="{B0C5AC6B-C1D2-5F4D-B13D-0851EA4FC30A}"/>
    <hyperlink ref="E4253" r:id="rId2380" xr:uid="{FB34F153-8357-7646-9867-11C35780B5D4}"/>
    <hyperlink ref="R4253" r:id="rId2381" xr:uid="{00E96BF2-5CB2-0341-A4DF-EC8AE8DCD597}"/>
    <hyperlink ref="R4254" r:id="rId2382" xr:uid="{FB33BCE0-CC86-A149-802B-1D94FE68B70A}"/>
    <hyperlink ref="R4251" r:id="rId2383" xr:uid="{865D51B4-28B7-474F-BC21-BC310CEBA793}"/>
    <hyperlink ref="R4250" r:id="rId2384" xr:uid="{89E71A64-CBE6-A842-AB9E-182CAC145A25}"/>
    <hyperlink ref="R4252" r:id="rId2385" xr:uid="{709B845D-F395-9C40-B114-4803A871177B}"/>
    <hyperlink ref="R4249" r:id="rId2386" xr:uid="{47DF1595-E2E2-4549-829D-C3E97A79F8DC}"/>
    <hyperlink ref="E4248" r:id="rId2387" xr:uid="{1BEFC006-5F6E-BB47-9774-01E3D493A7A1}"/>
    <hyperlink ref="R4248" r:id="rId2388" xr:uid="{7EABFCAB-E071-1247-B616-921E6555B79D}"/>
    <hyperlink ref="R4247" r:id="rId2389" xr:uid="{7868102F-D5DC-1D43-8D45-E49775353723}"/>
    <hyperlink ref="E4246" r:id="rId2390" xr:uid="{E778096C-5776-BB46-B58B-ECB64ED2D71B}"/>
    <hyperlink ref="R4246" r:id="rId2391" xr:uid="{725ABD92-F944-7242-8AF8-158EDCA5CB85}"/>
    <hyperlink ref="E4245" r:id="rId2392" xr:uid="{0C518114-3F2A-DA42-944D-4E013C3C1F26}"/>
    <hyperlink ref="R4245" r:id="rId2393" xr:uid="{32F4DC81-474F-9444-9FBE-EC49A8F8D361}"/>
    <hyperlink ref="E4243" r:id="rId2394" xr:uid="{E62A7DF6-F0CC-C847-8B06-9803464463DF}"/>
    <hyperlink ref="R4243" r:id="rId2395" xr:uid="{22289BA9-66DB-7A4F-AEEE-DD847C01378A}"/>
    <hyperlink ref="E4242" r:id="rId2396" xr:uid="{5A217075-0539-624C-9945-4F33A3D4CEF3}"/>
    <hyperlink ref="R4242" r:id="rId2397" xr:uid="{2919175D-B550-6442-8720-B638F1683B27}"/>
    <hyperlink ref="E4241" r:id="rId2398" xr:uid="{3ED57FE6-1DCF-634B-AD47-14EBDC067C9E}"/>
    <hyperlink ref="R4241" r:id="rId2399" xr:uid="{2A9C6C72-BD54-8B44-8B60-6BFF3743F287}"/>
    <hyperlink ref="E4239" r:id="rId2400" xr:uid="{D72F0813-4D93-944C-B759-426A1F7D52BD}"/>
    <hyperlink ref="R4239" r:id="rId2401" xr:uid="{756E4A1B-9AFF-4348-B5A4-3D0E854D2F78}"/>
    <hyperlink ref="E4244" r:id="rId2402" xr:uid="{AB2FC8C9-FC65-0047-89EF-C0CA6683E24B}"/>
    <hyperlink ref="R4244" r:id="rId2403" xr:uid="{8F7C2414-F4E0-CF4D-8040-92A241803408}"/>
    <hyperlink ref="R4240" r:id="rId2404" xr:uid="{3A6054AF-EAD3-804C-845E-D9E10DA03782}"/>
    <hyperlink ref="E4238" r:id="rId2405" xr:uid="{9FBEB320-F6A6-674E-8206-E248D8AE1177}"/>
    <hyperlink ref="R4238" r:id="rId2406" xr:uid="{5859B745-D321-6049-9AF8-B8577E028D39}"/>
    <hyperlink ref="R4236" r:id="rId2407" xr:uid="{5B106746-241F-1749-996F-D25A7FBFA2D8}"/>
    <hyperlink ref="R4237" r:id="rId2408" xr:uid="{C289D301-8DDB-B249-A7E4-707B7ED525AE}"/>
    <hyperlink ref="R4234" r:id="rId2409" xr:uid="{56746107-ED58-2F4B-9C5B-C4BA6FA3252E}"/>
    <hyperlink ref="R4233" r:id="rId2410" xr:uid="{D782E487-A1F3-B346-9684-0CCCE960900D}"/>
    <hyperlink ref="R4235" r:id="rId2411" xr:uid="{C5FF5F0A-9894-0F42-9906-147CCF45DD93}"/>
    <hyperlink ref="E4231" r:id="rId2412" xr:uid="{2DE9C294-773E-DE4F-91A0-320201542B5B}"/>
    <hyperlink ref="R4231" r:id="rId2413" xr:uid="{B3E935D7-B878-AC44-9084-184B19F10FEF}"/>
    <hyperlink ref="R4230" r:id="rId2414" xr:uid="{40CCBA3D-B7F3-7A45-8FF2-FB3A44494476}"/>
    <hyperlink ref="R4228" r:id="rId2415" xr:uid="{93E56681-5486-3D42-B1C0-05C644A32C92}"/>
    <hyperlink ref="E4229" r:id="rId2416" xr:uid="{29578AFE-67C7-224B-AE56-6D39912EF06B}"/>
    <hyperlink ref="R4229" r:id="rId2417" xr:uid="{094F9F76-4463-4D4E-8D5A-23851537D8E5}"/>
    <hyperlink ref="R4227" r:id="rId2418" xr:uid="{1F01D869-1C71-9A44-9376-1560224B38C6}"/>
    <hyperlink ref="R4224" r:id="rId2419" xr:uid="{02BFBC3E-3462-9D48-BA3C-A100EF36EFC2}"/>
    <hyperlink ref="E4226" r:id="rId2420" xr:uid="{0771D468-7A31-C347-94D7-E00195B45DEC}"/>
    <hyperlink ref="R4226" r:id="rId2421" xr:uid="{15887117-9936-2A4C-B0B2-13D0B3570E50}"/>
    <hyperlink ref="R4225" r:id="rId2422" xr:uid="{BA19BA5B-8A60-0F4F-87B8-338998934B44}"/>
    <hyperlink ref="R4222" r:id="rId2423" xr:uid="{169B6D41-7761-3C44-9656-5E238A39114F}"/>
    <hyperlink ref="R4223" r:id="rId2424" xr:uid="{CCB98DAF-A968-DB49-9980-77276840C466}"/>
    <hyperlink ref="E4221" r:id="rId2425" xr:uid="{982ECE9F-5E57-6D47-988B-63DBA84DC39F}"/>
    <hyperlink ref="R4221" r:id="rId2426" xr:uid="{B2CB3213-F46F-D448-8FF0-4C4A0D5422AE}"/>
    <hyperlink ref="E4220" r:id="rId2427" xr:uid="{679A28B0-F42C-0741-94AC-405D6D9160C9}"/>
    <hyperlink ref="R4220" r:id="rId2428" xr:uid="{F7CA3064-54B6-9E40-A4FE-EA155FC68A5E}"/>
    <hyperlink ref="R4219" r:id="rId2429" xr:uid="{D29328B4-A644-B946-9701-330E8202556C}"/>
    <hyperlink ref="E4218" r:id="rId2430" xr:uid="{B368A77C-078E-1247-89A9-AA270A5CD9AE}"/>
    <hyperlink ref="R4218" r:id="rId2431" xr:uid="{19301DD9-4384-1842-8BDB-3610B7DEA804}"/>
    <hyperlink ref="R4217" r:id="rId2432" xr:uid="{0F3404CB-AEA8-3348-8AC6-BC8EFF15A6DD}"/>
    <hyperlink ref="R4215" r:id="rId2433" xr:uid="{3C296077-98B9-E140-8CE5-4AC9237DA565}"/>
    <hyperlink ref="E4216" r:id="rId2434" xr:uid="{7AC8BE27-9CDD-444B-9D6A-501348923B80}"/>
    <hyperlink ref="R4216" r:id="rId2435" xr:uid="{CF291BAC-EAA3-3A47-BE2C-CCF92ADB7C79}"/>
    <hyperlink ref="E4211" r:id="rId2436" xr:uid="{CBC52CC8-4D54-EE45-BF50-9DBF85FF5659}"/>
    <hyperlink ref="R4211" r:id="rId2437" xr:uid="{3F2A4DFF-4BA5-4547-BD54-20C62431DBB4}"/>
    <hyperlink ref="E4214" r:id="rId2438" xr:uid="{F813A6B9-4DDE-8948-AF98-41E18C4AE43D}"/>
    <hyperlink ref="R4214" r:id="rId2439" xr:uid="{7D55E164-CAC0-B547-AA01-E9F8D863C7BE}"/>
    <hyperlink ref="E4212" r:id="rId2440" xr:uid="{A0FB4A80-F57A-6048-99A0-6E0324F8631E}"/>
    <hyperlink ref="R4212" r:id="rId2441" xr:uid="{4CFCF79F-AC60-D446-8AE2-C0EA162F7FBE}"/>
    <hyperlink ref="R4213" r:id="rId2442" xr:uid="{C71BD4CA-A1CA-2644-B220-5FE0E641E0CF}"/>
    <hyperlink ref="E4210" r:id="rId2443" xr:uid="{3969F43E-BAC2-9D40-B1AD-6C24BFE720EC}"/>
    <hyperlink ref="R4210" r:id="rId2444" xr:uid="{3E2D9300-FC23-6B4F-82E5-2C8449665694}"/>
    <hyperlink ref="E4206" r:id="rId2445" xr:uid="{3721A145-1DF3-B046-8F3C-DCF37F9AC3A0}"/>
    <hyperlink ref="R4206" r:id="rId2446" xr:uid="{23CB834A-DC51-BE4B-8B4A-282E98E7EDF6}"/>
    <hyperlink ref="R4208" r:id="rId2447" xr:uid="{BBE54171-07B8-5846-980E-A864CBFFE646}"/>
    <hyperlink ref="E4207" r:id="rId2448" xr:uid="{6032DD9F-0B70-0748-A222-92ACE4CA1479}"/>
    <hyperlink ref="R4207" r:id="rId2449" xr:uid="{B5F34A71-6C29-DA4B-BFDC-71ADE7C5689F}"/>
    <hyperlink ref="E4209" r:id="rId2450" xr:uid="{A58AE63F-EFD6-9D46-AAE8-DA3F35842CFE}"/>
    <hyperlink ref="R4209" r:id="rId2451" xr:uid="{D07ED773-9938-8246-B6E5-F0BED46B375E}"/>
    <hyperlink ref="E4205" r:id="rId2452" xr:uid="{15D73C04-A6FF-1C4F-9B38-5CD0A90144A0}"/>
    <hyperlink ref="R4205" r:id="rId2453" xr:uid="{6A45DF0A-7308-4D47-85EE-903A8A2C7D96}"/>
    <hyperlink ref="E4204" r:id="rId2454" xr:uid="{784167E3-CCA1-1140-A8B2-895EA01FC6B3}"/>
    <hyperlink ref="R4204" r:id="rId2455" xr:uid="{BD4862CF-DFA9-814B-816B-928B08AD8340}"/>
    <hyperlink ref="E4203" r:id="rId2456" xr:uid="{06A938F2-CEAD-3C49-A0BB-7F529A1E67B9}"/>
    <hyperlink ref="R4203" r:id="rId2457" xr:uid="{ABA5B81A-E5E9-F54E-8701-66428068D421}"/>
    <hyperlink ref="E4201" r:id="rId2458" xr:uid="{BA44CD86-5EDE-4C45-BC58-9B3FC522921D}"/>
    <hyperlink ref="R4201" r:id="rId2459" xr:uid="{DFFD4A23-F871-394C-8D3D-026E05FED392}"/>
    <hyperlink ref="E4202" r:id="rId2460" xr:uid="{30E61CB9-B260-C143-9379-B971453F7D65}"/>
    <hyperlink ref="R4202" r:id="rId2461" xr:uid="{7F42FDB6-7D47-BD47-B7C7-BD1BD82B32E9}"/>
    <hyperlink ref="E4198" r:id="rId2462" xr:uid="{3CBEB702-6A70-BD4A-8CE6-D77A4BBA23AF}"/>
    <hyperlink ref="R4198" r:id="rId2463" xr:uid="{68EA6C3F-7D05-194E-9314-0ED450DD9A5D}"/>
    <hyperlink ref="E4199" r:id="rId2464" xr:uid="{96410C39-9E4A-F648-B949-24AD9E99FD38}"/>
    <hyperlink ref="R4199" r:id="rId2465" xr:uid="{8DB3F710-D474-4A42-9121-75F640E82989}"/>
    <hyperlink ref="R4197" r:id="rId2466" xr:uid="{C0A3293D-1326-D041-AD12-722E269E91D1}"/>
    <hyperlink ref="E4196" r:id="rId2467" xr:uid="{3D58260E-6799-9E4F-808D-FD65E6209DF8}"/>
    <hyperlink ref="R4196" r:id="rId2468" xr:uid="{EB3A691C-59BA-FE40-96B1-B0A552ABB9EF}"/>
    <hyperlink ref="E4200" r:id="rId2469" xr:uid="{D5AB250C-9F1F-B642-ADF9-EDB45D250BE5}"/>
    <hyperlink ref="R4200" r:id="rId2470" xr:uid="{B8CBCD49-1368-DC41-81F7-2535BC762670}"/>
    <hyperlink ref="R4195" r:id="rId2471" xr:uid="{0626F815-E0E0-A940-B2B5-213E3817ACF6}"/>
    <hyperlink ref="R4192" r:id="rId2472" xr:uid="{41085319-DA22-0F41-96F4-47CA01401CE4}"/>
    <hyperlink ref="R4194" r:id="rId2473" xr:uid="{54E76733-7C50-5D4E-B424-8D582DFDBD43}"/>
    <hyperlink ref="E4193" r:id="rId2474" xr:uid="{B664F146-C65F-384C-B0C5-58F3B05E9802}"/>
    <hyperlink ref="R4193" r:id="rId2475" xr:uid="{C07B42BA-72D8-5D41-BBBB-C6C14BC3D948}"/>
    <hyperlink ref="E4191" r:id="rId2476" xr:uid="{9FED57BF-3F87-9F47-8F77-CEA977BC7A66}"/>
    <hyperlink ref="R4191" r:id="rId2477" xr:uid="{E8160154-1371-3F47-AC40-21F5348D7510}"/>
    <hyperlink ref="R4188" r:id="rId2478" xr:uid="{3F7C4C4A-BF07-B14E-B409-76D1CAB89431}"/>
    <hyperlink ref="R4190" r:id="rId2479" xr:uid="{3F327C3A-AA4D-044E-A83F-476EC4DE46AB}"/>
    <hyperlink ref="E4189" r:id="rId2480" xr:uid="{1C605356-61A3-984F-886F-E6B773BE46D4}"/>
    <hyperlink ref="R4189" r:id="rId2481" xr:uid="{121C4A47-6352-A649-8425-8D2FD675168F}"/>
    <hyperlink ref="R4186" r:id="rId2482" xr:uid="{9A2633A0-809D-5B44-BC70-4C34D56E9AB8}"/>
    <hyperlink ref="E4184" r:id="rId2483" xr:uid="{27FC1E2E-5F4E-3948-8723-1C577500D102}"/>
    <hyperlink ref="R4184" r:id="rId2484" xr:uid="{AD20DFE6-FBF5-4941-BCB1-2DB79F754585}"/>
    <hyperlink ref="E4183" r:id="rId2485" xr:uid="{D4A66E43-0951-BD43-ADE5-05DAFF872B61}"/>
    <hyperlink ref="R4183" r:id="rId2486" xr:uid="{EA056E3F-46FA-F34C-9F0B-B6B725E9C52D}"/>
    <hyperlink ref="E4187" r:id="rId2487" xr:uid="{994107C5-68F4-924D-8E27-1FB57374E3E7}"/>
    <hyperlink ref="R4187" r:id="rId2488" xr:uid="{56BEC581-DD57-F843-8B11-316BE842A7E7}"/>
    <hyperlink ref="R4185" r:id="rId2489" xr:uid="{41A6D902-CB1F-C444-9F38-144007573109}"/>
    <hyperlink ref="R4182" r:id="rId2490" xr:uid="{F6924EEA-7263-5846-BDCA-029A9D087DCE}"/>
    <hyperlink ref="E4180" r:id="rId2491" xr:uid="{61132BD2-5B54-2346-97C0-F3DD9F2287B6}"/>
    <hyperlink ref="R4180" r:id="rId2492" xr:uid="{90BAA7F5-7052-7247-AC16-A078CB0EEC83}"/>
    <hyperlink ref="R4179" r:id="rId2493" xr:uid="{849B75F3-6DAD-1D43-B3CE-726A1BF30AF8}"/>
    <hyperlink ref="E4178" r:id="rId2494" xr:uid="{1BFDED29-1B11-E84A-8718-756069F86F86}"/>
    <hyperlink ref="R4178" r:id="rId2495" xr:uid="{5F59AD08-EC05-B747-9573-DA950CA57BCE}"/>
    <hyperlink ref="E4181" r:id="rId2496" xr:uid="{77170B3A-F6DB-A44A-B719-7590746A7838}"/>
    <hyperlink ref="R4181" r:id="rId2497" xr:uid="{EB7E9766-F803-1645-A449-EF4BE256A23A}"/>
    <hyperlink ref="E4177" r:id="rId2498" xr:uid="{194CE839-AC1E-9F47-933D-2AF637255CA4}"/>
    <hyperlink ref="R4177" r:id="rId2499" xr:uid="{78B8A4C5-7575-C149-879F-6915F1B3CAB0}"/>
    <hyperlink ref="E4176" r:id="rId2500" xr:uid="{8585A638-C6B0-E442-A2ED-05120E63D92F}"/>
    <hyperlink ref="R4176" r:id="rId2501" xr:uid="{052F52E8-3036-4349-8FF2-A1A7E5BC4477}"/>
    <hyperlink ref="R4174" r:id="rId2502" xr:uid="{3DB4B0B1-B30B-084E-9E81-03B010085CC4}"/>
    <hyperlink ref="R4171" r:id="rId2503" xr:uid="{01F264BC-7A0F-874C-9FC3-83D133E3E06B}"/>
    <hyperlink ref="R4173" r:id="rId2504" xr:uid="{062FC605-E066-AB4A-B379-5C9CDDD8030D}"/>
    <hyperlink ref="R4172" r:id="rId2505" xr:uid="{46095A3A-2375-0A4B-B611-BD365DDF6648}"/>
    <hyperlink ref="R4175" r:id="rId2506" xr:uid="{F5FEC365-92C6-9544-BBCA-D69AD6016062}"/>
    <hyperlink ref="E4170" r:id="rId2507" xr:uid="{25B07302-398A-1144-83C0-8D152525BC56}"/>
    <hyperlink ref="R4170" r:id="rId2508" xr:uid="{87B46EB9-02F1-3443-BCB9-C5135D336FAA}"/>
    <hyperlink ref="R4169" r:id="rId2509" xr:uid="{380257F2-77B6-784C-AB39-3384991CA96C}"/>
    <hyperlink ref="E4168" r:id="rId2510" xr:uid="{7F23CEE1-6E72-C94F-AC48-F139935BBA91}"/>
    <hyperlink ref="R4168" r:id="rId2511" xr:uid="{D366E3A5-840D-E24F-90E6-629CB5635D0B}"/>
    <hyperlink ref="E4167" r:id="rId2512" xr:uid="{D83487FA-2739-8647-A4E8-0FD40D6CEA97}"/>
    <hyperlink ref="R4167" r:id="rId2513" xr:uid="{E3379DB8-8C87-E044-8502-BDCC6F33720E}"/>
    <hyperlink ref="E4166" r:id="rId2514" xr:uid="{5512D796-4890-9B49-9DCC-00AC345F48A0}"/>
    <hyperlink ref="R4166" r:id="rId2515" xr:uid="{011FD660-EA77-3D47-9479-BCC616CD16B9}"/>
    <hyperlink ref="R4164" r:id="rId2516" xr:uid="{8998ABEC-25FF-3049-B434-4A77EC37D43F}"/>
    <hyperlink ref="E4165" r:id="rId2517" xr:uid="{86363D92-69BE-554C-85B5-F1E7C6F5CE5E}"/>
    <hyperlink ref="R4165" r:id="rId2518" xr:uid="{E086928C-157B-514D-B81D-B565B03E87CC}"/>
    <hyperlink ref="E4163" r:id="rId2519" xr:uid="{A1EF832B-A020-8A44-BC4D-3DEC1D97B95E}"/>
    <hyperlink ref="R4163" r:id="rId2520" xr:uid="{34D3DBAD-ADA2-F247-A2AA-A01F18AB011C}"/>
    <hyperlink ref="R4160" r:id="rId2521" xr:uid="{D35AA441-8D1F-9543-BEF3-A7C13B3E7ACB}"/>
    <hyperlink ref="E4161" r:id="rId2522" xr:uid="{E4BE73AB-23EC-444F-A5D4-A2224554041C}"/>
    <hyperlink ref="R4161" r:id="rId2523" xr:uid="{F5475AB5-42D4-514C-92B7-ED62C90E9E68}"/>
    <hyperlink ref="R4162" r:id="rId2524" xr:uid="{3B11F5D7-84A5-4948-B8A2-7175AD4D232E}"/>
    <hyperlink ref="E4159" r:id="rId2525" xr:uid="{CAA5DB94-C530-344E-99A6-D3BC3A836E1A}"/>
    <hyperlink ref="R4159" r:id="rId2526" xr:uid="{8C3C0296-6214-7747-BD8C-44CF07F9109B}"/>
    <hyperlink ref="R4158" r:id="rId2527" xr:uid="{0795D55D-5603-2A44-B765-3B332CFBAA93}"/>
    <hyperlink ref="R4157" r:id="rId2528" xr:uid="{F22A88FC-DA4F-EE49-BB25-7B4972289B5C}"/>
    <hyperlink ref="R4155" r:id="rId2529" xr:uid="{C62C2345-CBA1-5446-90E0-FD729A8E5C09}"/>
    <hyperlink ref="E4156" r:id="rId2530" xr:uid="{E3935C45-40EE-034B-9000-447DF575BEB5}"/>
    <hyperlink ref="R4156" r:id="rId2531" xr:uid="{F640B574-7605-B643-ADE1-A05AF2BC6531}"/>
    <hyperlink ref="E4153" r:id="rId2532" xr:uid="{0CC6B651-7BCC-3E4B-B050-037F9258F80E}"/>
    <hyperlink ref="R4153" r:id="rId2533" xr:uid="{1CFEF96E-15D4-7E42-AEC2-B7B76337F172}"/>
    <hyperlink ref="R4154" r:id="rId2534" xr:uid="{2D8F0198-D7EB-5940-8546-33DE4FD940B0}"/>
    <hyperlink ref="R4147" r:id="rId2535" xr:uid="{C9B9F36A-C3DA-4442-8861-E6524D0A1347}"/>
    <hyperlink ref="E8306" r:id="rId2536" xr:uid="{443A9580-8765-F946-B50C-511FCA60C5AA}"/>
    <hyperlink ref="R8306" r:id="rId2537" xr:uid="{8CFD0461-56DC-BE4B-9FA5-DA0328F66A5E}"/>
    <hyperlink ref="R8083" r:id="rId2538" xr:uid="{12D26AFF-D64B-AC43-906A-5C187B013143}"/>
    <hyperlink ref="R7869" r:id="rId2539" xr:uid="{523AF4E6-05ED-0341-8D53-0A6D93B6B3E6}"/>
    <hyperlink ref="R7395" r:id="rId2540" xr:uid="{C824605E-6050-A94F-A3E2-AE61F28BDA00}"/>
    <hyperlink ref="R7289" r:id="rId2541" xr:uid="{F5DB6D06-66FA-484B-A59A-43184BB2D9C9}"/>
    <hyperlink ref="R6758" r:id="rId2542" xr:uid="{D85BFF99-A8C1-914E-B335-89F29958322A}"/>
    <hyperlink ref="R4129" r:id="rId2543" xr:uid="{03F1CE6C-6142-D24F-A9E9-0C83C42450F8}"/>
    <hyperlink ref="R4134" r:id="rId2544" xr:uid="{A87C96E4-BEDA-8F48-A790-39EEE18885AE}"/>
    <hyperlink ref="E4134" r:id="rId2545" xr:uid="{A76AB053-C200-5045-82C2-EB8DE08BA29E}"/>
    <hyperlink ref="R4136" r:id="rId2546" xr:uid="{070E18AC-32EA-074E-80DF-70CB63C226FD}"/>
    <hyperlink ref="R4133" r:id="rId2547" xr:uid="{46AC4F94-B8EB-844B-8B44-746A7C3AA3FC}"/>
    <hyperlink ref="E4133" r:id="rId2548" xr:uid="{3091D569-EAEE-F34D-9A67-DA69910DCC54}"/>
    <hyperlink ref="R4135" r:id="rId2549" xr:uid="{CBA98E20-9D9F-CD4E-AC6C-C4F5BCE06742}"/>
    <hyperlink ref="R4137" r:id="rId2550" xr:uid="{8CDA9078-0DCC-964F-B0E4-2C0219506AAB}"/>
    <hyperlink ref="E4137" r:id="rId2551" xr:uid="{54FA6780-0BDA-394B-AB07-37C701FE4E2B}"/>
    <hyperlink ref="R4139" r:id="rId2552" xr:uid="{95857FE5-BC91-7840-B91A-6770787D632D}"/>
    <hyperlink ref="R4138" r:id="rId2553" xr:uid="{00CD1CCE-3012-454E-A905-D31B2785152C}"/>
    <hyperlink ref="R4142" r:id="rId2554" xr:uid="{68E8BB92-CBF9-6546-A7EB-91FB76CEDDDF}"/>
    <hyperlink ref="R4141" r:id="rId2555" xr:uid="{0A6C4FD6-F8C7-FC49-81C8-36B61B62CB86}"/>
    <hyperlink ref="R4143" r:id="rId2556" xr:uid="{98B62845-9402-5840-99AA-A3E62953DF76}"/>
    <hyperlink ref="R4151" r:id="rId2557" xr:uid="{89108631-B8C6-F44F-B175-9F27BAA2FFF2}"/>
    <hyperlink ref="E4151" r:id="rId2558" xr:uid="{4DCE0ED3-03D9-2F46-A026-87E85BC13F15}"/>
    <hyperlink ref="R4140" r:id="rId2559" xr:uid="{1CBFE611-B7D3-5849-9872-1723D44F6433}"/>
    <hyperlink ref="R4148" r:id="rId2560" xr:uid="{9FC02EA3-9AAF-5741-BC40-315F13008D90}"/>
    <hyperlink ref="E4148" r:id="rId2561" xr:uid="{B9A672F7-59E5-E949-86AC-F490AB9D6AA6}"/>
    <hyperlink ref="R4150" r:id="rId2562" xr:uid="{AED58B8D-747C-7D45-A7FF-C110B7AE0728}"/>
    <hyperlink ref="E4150" r:id="rId2563" xr:uid="{55A4F71B-C326-F644-BEB3-E4A14A630D48}"/>
    <hyperlink ref="R4152" r:id="rId2564" xr:uid="{40854873-5B96-1240-A7F6-4E1A73245E35}"/>
    <hyperlink ref="R4145" r:id="rId2565" xr:uid="{8FA60D72-ADFE-144B-B53C-8A879D70FA9A}"/>
    <hyperlink ref="R4146" r:id="rId2566" xr:uid="{71767573-E560-2A48-96D4-DAD735B690F2}"/>
    <hyperlink ref="E4146" r:id="rId2567" xr:uid="{7F0A7D4A-0CA3-E74E-8437-73EAAF918E0D}"/>
    <hyperlink ref="R4149" r:id="rId2568" xr:uid="{E99877C9-F733-2E46-9C53-D312EEBA8486}"/>
    <hyperlink ref="E4149" r:id="rId2569" xr:uid="{2D14A6B7-E7C4-1742-BC8C-E7B4A9397F09}"/>
    <hyperlink ref="R6120" r:id="rId2570" xr:uid="{746DF35E-6796-4D4B-9160-4347440AA2C4}"/>
    <hyperlink ref="R4714" r:id="rId2571" xr:uid="{7C949A36-0FD3-3C43-B98A-4FF2766592C9}"/>
    <hyperlink ref="E4906" r:id="rId2572" xr:uid="{5175CE98-4FF2-0148-9204-4365BC5FCB9A}"/>
    <hyperlink ref="R4906" r:id="rId2573" xr:uid="{FD8D33A5-E654-394A-9D3D-0BB9390B1CD8}"/>
    <hyperlink ref="R4666" r:id="rId2574" xr:uid="{3CFCD8AE-8ACC-F14B-B33B-1A279AD4B907}"/>
    <hyperlink ref="E4663" r:id="rId2575" xr:uid="{CC92C304-EB27-EB4B-B6CC-193B0FEA34BB}"/>
    <hyperlink ref="R4663" r:id="rId2576" xr:uid="{0C1303CA-B37E-3144-977F-259754B01E9C}"/>
    <hyperlink ref="R4295" r:id="rId2577" xr:uid="{E78ADC7E-E6CA-2F44-A6EC-D2071F72A216}"/>
    <hyperlink ref="E4408" r:id="rId2578" xr:uid="{32066B48-8F72-A346-9A03-0A87380A9164}"/>
    <hyperlink ref="R4408" r:id="rId2579" xr:uid="{6516AC87-A3D6-324B-85B9-D8E94BC47BFF}"/>
    <hyperlink ref="E4429" r:id="rId2580" xr:uid="{0EF44E7D-C290-5148-9502-B5F956DDF3F5}"/>
    <hyperlink ref="R4429" r:id="rId2581" xr:uid="{2EA0F1D8-509E-624C-8F7A-4DA28C976D55}"/>
    <hyperlink ref="E4901" r:id="rId2582" xr:uid="{7D331FEE-9F24-DC49-89E0-BD303DDF31DC}"/>
    <hyperlink ref="R4901" r:id="rId2583" xr:uid="{6F69970E-0485-C547-8EAA-21358B701254}"/>
    <hyperlink ref="E4391" r:id="rId2584" xr:uid="{16FFA018-9119-C044-837A-D98FC19688B5}"/>
    <hyperlink ref="R4391" r:id="rId2585" xr:uid="{D4E0E12F-D1ED-D945-9511-020D597AB9B9}"/>
    <hyperlink ref="R5328" r:id="rId2586" xr:uid="{3F275C3E-D588-0846-B142-92626D1292C1}"/>
    <hyperlink ref="E5390" r:id="rId2587" xr:uid="{14698ECE-FEAD-E547-A23D-D57A6448F5EA}"/>
    <hyperlink ref="R5390" r:id="rId2588" xr:uid="{160DFEA1-9092-9645-9AFC-3F8D0BB8DE52}"/>
    <hyperlink ref="R5313" r:id="rId2589" xr:uid="{8055D512-9F67-914C-A896-15B2A4B7C8E1}"/>
    <hyperlink ref="R3613" r:id="rId2590" xr:uid="{5055874A-63A7-1541-B913-711A5828AF1F}"/>
    <hyperlink ref="R3652" r:id="rId2591" xr:uid="{1682183B-317C-3F4F-A71A-D0F3A6C7CE53}"/>
    <hyperlink ref="E3777" r:id="rId2592" xr:uid="{B4009B3D-7F9B-F54A-9F97-598FC70247DB}"/>
    <hyperlink ref="R3777" r:id="rId2593" xr:uid="{49B492DF-99F1-0547-BDAC-4586777F863E}"/>
    <hyperlink ref="R3821" r:id="rId2594" xr:uid="{7B666573-37FC-6342-9B49-34155ABC8243}"/>
    <hyperlink ref="E3848" r:id="rId2595" xr:uid="{B3D884C3-E747-DE49-820A-B0727F858AA5}"/>
    <hyperlink ref="R3848" r:id="rId2596" xr:uid="{A7B82E9F-4722-2F48-A83A-E52A04C78C24}"/>
    <hyperlink ref="R4007" r:id="rId2597" xr:uid="{627E7832-7841-434C-86FB-BED99AD82924}"/>
    <hyperlink ref="R4076" r:id="rId2598" xr:uid="{4872890A-F561-C645-92F1-9F4DC841CE7B}"/>
    <hyperlink ref="R4085" r:id="rId2599" xr:uid="{5B0F93EE-BC95-2543-9FD7-BC3F077EB902}"/>
    <hyperlink ref="R3334" r:id="rId2600" xr:uid="{7D1452B7-A700-F14F-B9A7-1F763BFF8906}"/>
    <hyperlink ref="E3351" r:id="rId2601" xr:uid="{280DE9BD-C46A-244C-A874-E03ADC2D93B1}"/>
    <hyperlink ref="R3351" r:id="rId2602" xr:uid="{7C7354A8-22DC-6F4E-B723-8AC76C6AC27E}"/>
    <hyperlink ref="R3354" r:id="rId2603" xr:uid="{3457D395-9E03-E74F-9E01-801114BB1ED2}"/>
    <hyperlink ref="R3367" r:id="rId2604" xr:uid="{61486EC9-85AC-724D-9DD8-F4B6C8C9C3C0}"/>
    <hyperlink ref="E3364" r:id="rId2605" xr:uid="{180A9747-AA7B-5C4A-8D99-2FA35814B678}"/>
    <hyperlink ref="R3364" r:id="rId2606" xr:uid="{F8B34342-D6D1-1142-92E8-FDFE980E98A6}"/>
    <hyperlink ref="R3379" r:id="rId2607" xr:uid="{8ECBE8D8-A414-EC4C-A255-8B436CB979E2}"/>
    <hyperlink ref="R3375" r:id="rId2608" xr:uid="{C7DB0D10-3ECF-F949-B783-0BC9D95B223B}"/>
    <hyperlink ref="R3381" r:id="rId2609" xr:uid="{FFAEC531-3EC4-3E48-AC5C-6C64B9B8611E}"/>
    <hyperlink ref="R3382" r:id="rId2610" xr:uid="{65657EF5-12E2-2145-A361-CF0E09789C3B}"/>
    <hyperlink ref="R3386" r:id="rId2611" xr:uid="{C83EF06A-85A9-1341-8D2A-0901EEAD566D}"/>
    <hyperlink ref="R3388" r:id="rId2612" xr:uid="{95A92DDB-3C6C-D64D-9C3D-2D3A64D27ADB}"/>
    <hyperlink ref="R3392" r:id="rId2613" xr:uid="{AF621BC4-5BB9-D94B-85F3-15D768509EA9}"/>
    <hyperlink ref="R3391" r:id="rId2614" xr:uid="{B9804599-4390-794E-AA69-75AD7F5FB526}"/>
    <hyperlink ref="R3394" r:id="rId2615" xr:uid="{074FB687-D22F-7546-9CB3-C5816436CF70}"/>
    <hyperlink ref="E3399" r:id="rId2616" xr:uid="{E75A5569-009F-1A4F-9918-ED00EBF498BA}"/>
    <hyperlink ref="R3399" r:id="rId2617" xr:uid="{2E1EDB3F-DB39-154D-8C18-FACA6F6A034A}"/>
    <hyperlink ref="R3404" r:id="rId2618" xr:uid="{86F3CA5B-729F-BF45-B7F9-1A5565396BC8}"/>
    <hyperlink ref="R3409" r:id="rId2619" xr:uid="{169749F2-C6B3-1C4D-9D82-392C83A3C777}"/>
    <hyperlink ref="E3413" r:id="rId2620" xr:uid="{FC216E74-FE4E-1E47-B8BD-33CC6FC5465F}"/>
    <hyperlink ref="R3413" r:id="rId2621" xr:uid="{D3DFB032-BC0D-1543-A251-B5D97B9FE488}"/>
    <hyperlink ref="E3421" r:id="rId2622" xr:uid="{BC514D24-ABCF-EB49-97D3-079D9CF61B87}"/>
    <hyperlink ref="R3421" r:id="rId2623" xr:uid="{639227D9-CF51-CE46-97BD-9E80D535779E}"/>
    <hyperlink ref="E3428" r:id="rId2624" xr:uid="{A596E0B5-6D96-7244-BE22-0CCF31795B2A}"/>
    <hyperlink ref="R3428" r:id="rId2625" xr:uid="{C95541A6-50F6-2145-B60D-2101E9324A1C}"/>
    <hyperlink ref="R3427" r:id="rId2626" xr:uid="{DD830F92-C32A-684D-84D7-C5E37129213D}"/>
    <hyperlink ref="E3431" r:id="rId2627" xr:uid="{31599E45-B89A-B744-A8A0-4A78FEEE43A8}"/>
    <hyperlink ref="R3431" r:id="rId2628" xr:uid="{C710FD96-22A0-0844-A094-20FAD553EE3C}"/>
    <hyperlink ref="E3435" r:id="rId2629" xr:uid="{CBB60F7D-B57A-DA46-AE54-C4A9C4395D99}"/>
    <hyperlink ref="R3435" r:id="rId2630" xr:uid="{62607115-7714-F549-913D-F0AC86BEDB4E}"/>
    <hyperlink ref="E3436" r:id="rId2631" xr:uid="{2F37368D-2228-AF47-9DA8-7C81E93328DC}"/>
    <hyperlink ref="R3436" r:id="rId2632" xr:uid="{18686241-D197-0041-8B1D-5726FBA292BE}"/>
    <hyperlink ref="E3441" r:id="rId2633" xr:uid="{4DD55493-759E-0E4C-B6C1-FD25FA055D26}"/>
    <hyperlink ref="R3446" r:id="rId2634" xr:uid="{D1492E6B-420F-2741-9A16-DC4652F0F43B}"/>
    <hyperlink ref="E3450" r:id="rId2635" xr:uid="{2021F27A-F4D7-E448-93D2-99B6E718439C}"/>
    <hyperlink ref="R3450" r:id="rId2636" xr:uid="{2299A76B-0DEF-EA43-80C5-3A5650DD97D3}"/>
    <hyperlink ref="E3457" r:id="rId2637" xr:uid="{0B9F06FD-037A-3040-A023-644DE6C50D6D}"/>
    <hyperlink ref="R3457" r:id="rId2638" xr:uid="{FB5C8060-7EA1-6641-88B1-CB460E4E8921}"/>
    <hyperlink ref="E3456" r:id="rId2639" xr:uid="{388418D8-4D88-DD45-B325-F244D82BF61A}"/>
    <hyperlink ref="R3456" r:id="rId2640" xr:uid="{BF057F3F-8202-BB4A-A262-9152E70C9E47}"/>
    <hyperlink ref="R3464" r:id="rId2641" xr:uid="{2B1AF7AB-EE49-5649-95B2-B0A0FB47E75A}"/>
    <hyperlink ref="E3465" r:id="rId2642" xr:uid="{3A54D52C-E081-7E4D-BC2F-B147DA0EEABC}"/>
    <hyperlink ref="R3465" r:id="rId2643" xr:uid="{4A24DF2C-389B-8E43-816B-ED5AA7B2356D}"/>
    <hyperlink ref="E3466" r:id="rId2644" xr:uid="{ED785DBE-DE1D-134F-B4B8-8BD7026E5CFC}"/>
    <hyperlink ref="R3466" r:id="rId2645" xr:uid="{0A4B79B4-6182-CF4B-9C42-36F45ACE2A30}"/>
    <hyperlink ref="E3469" r:id="rId2646" xr:uid="{C1264974-FBB0-F24D-8F5D-314F811B4487}"/>
    <hyperlink ref="R3469" r:id="rId2647" xr:uid="{F0D6D237-A6A1-1347-BAA7-7142E562CDA3}"/>
    <hyperlink ref="R3484" r:id="rId2648" xr:uid="{03AB4A57-7091-2342-9276-BF87B727D6F5}"/>
    <hyperlink ref="E3488" r:id="rId2649" xr:uid="{1ADD6CC6-144B-9242-A043-0A7E8FD32A12}"/>
    <hyperlink ref="R3488" r:id="rId2650" xr:uid="{882624E5-660F-F048-8943-BC713C1D8B9A}"/>
    <hyperlink ref="E3497" r:id="rId2651" xr:uid="{65A66E7A-187E-564B-A229-93B90F2005A9}"/>
    <hyperlink ref="R3497" r:id="rId2652" xr:uid="{69B334D5-D029-EF47-B787-FD4D5AEFFD19}"/>
    <hyperlink ref="E3527" r:id="rId2653" xr:uid="{1D2B2EB6-2C22-D547-85E0-398B5AF497BD}"/>
    <hyperlink ref="R3527" r:id="rId2654" xr:uid="{9B3F4350-2291-4045-9AC4-74E50363655C}"/>
    <hyperlink ref="R3531" r:id="rId2655" xr:uid="{823822D9-0C1B-5F4E-866A-F7F1708A7EF8}"/>
    <hyperlink ref="E3538" r:id="rId2656" xr:uid="{D5679CAE-1491-D44B-9B06-B2EAC1D694AC}"/>
    <hyperlink ref="R3538" r:id="rId2657" xr:uid="{8E0B0FF4-81B4-B34F-93BF-B9A98BE211DC}"/>
    <hyperlink ref="E3539" r:id="rId2658" xr:uid="{52B22CE4-E4B9-BD49-9FDB-AC180E68B968}"/>
    <hyperlink ref="R3539" r:id="rId2659" xr:uid="{DEF2AAEC-A104-E048-8680-B2887F9E5C23}"/>
    <hyperlink ref="E3542" r:id="rId2660" xr:uid="{B9BC00B8-C1F8-DD4A-94DC-15380E27330C}"/>
    <hyperlink ref="R3542" r:id="rId2661" xr:uid="{FF22CD94-5653-8C4E-8C42-EABDAE3BF186}"/>
    <hyperlink ref="E3545" r:id="rId2662" xr:uid="{7B8FF114-EC2F-6942-A090-7E81FD6743AF}"/>
    <hyperlink ref="R3545" r:id="rId2663" xr:uid="{42D6D9D0-ECDE-8242-9958-DD024781AB75}"/>
    <hyperlink ref="E3552" r:id="rId2664" xr:uid="{A84DD863-E64A-2C49-AE2E-CB968982B101}"/>
    <hyperlink ref="R3552" r:id="rId2665" xr:uid="{5AF6119F-0357-8D4B-884D-92DFD1BE6FE2}"/>
    <hyperlink ref="E3559" r:id="rId2666" xr:uid="{F1BB61CB-E13F-344A-813F-9666780FE8C5}"/>
    <hyperlink ref="R3559" r:id="rId2667" xr:uid="{9D63BBE6-8D0D-2147-AEFC-E541DB5F02A1}"/>
    <hyperlink ref="E3558" r:id="rId2668" xr:uid="{67FC90E5-9323-654B-B978-1D97246409D4}"/>
    <hyperlink ref="R3558" r:id="rId2669" xr:uid="{E2881F7F-8535-5C46-B0B3-3405B774A3A3}"/>
    <hyperlink ref="E3566" r:id="rId2670" xr:uid="{78993153-FE01-6D4A-BAB3-AF8DE628AAE5}"/>
    <hyperlink ref="R3566" r:id="rId2671" xr:uid="{572BFD6D-E7F1-F345-9439-A58DEE0BD37F}"/>
    <hyperlink ref="R3574" r:id="rId2672" xr:uid="{61F2F89B-36AA-9341-984E-51E5AF628A10}"/>
    <hyperlink ref="E3573" r:id="rId2673" xr:uid="{BDD907A8-AF0D-D54E-812B-B4785355F72B}"/>
    <hyperlink ref="R3573" r:id="rId2674" xr:uid="{A154D784-825F-3B4A-A616-13919346DDFE}"/>
    <hyperlink ref="R3576" r:id="rId2675" xr:uid="{B6455B62-0F06-6B49-A3F0-4C7536262AEE}"/>
    <hyperlink ref="R3578" r:id="rId2676" xr:uid="{4F7EF820-E186-1B40-B893-020480269EC2}"/>
    <hyperlink ref="E3582" r:id="rId2677" xr:uid="{432A5241-5CBC-8340-954F-E6944131EF6D}"/>
    <hyperlink ref="R3582" r:id="rId2678" xr:uid="{772B4AB6-035C-CC4E-B85E-BD272AF792A8}"/>
    <hyperlink ref="R3585" r:id="rId2679" xr:uid="{F7F507A2-BF30-3F4A-90E7-461E494222C9}"/>
    <hyperlink ref="R3609" r:id="rId2680" xr:uid="{89BD486B-3737-444B-92D1-24427B0016F1}"/>
    <hyperlink ref="E3615" r:id="rId2681" xr:uid="{D9BC7594-147E-A241-A684-FAA5C3AD6FC5}"/>
    <hyperlink ref="R3615" r:id="rId2682" xr:uid="{1D2ECC95-F0BF-DC46-B642-3227C948A5F5}"/>
    <hyperlink ref="E3619" r:id="rId2683" xr:uid="{DC9D4921-C2CE-1148-A983-9D4A15809E59}"/>
    <hyperlink ref="R3619" r:id="rId2684" xr:uid="{C8269764-2ED8-0746-8D35-6E012EE4544B}"/>
    <hyperlink ref="E3627" r:id="rId2685" xr:uid="{1F72235B-356D-1F4A-9E18-6AE6917D6CC8}"/>
    <hyperlink ref="R3627" r:id="rId2686" xr:uid="{038E83F9-A880-E647-8033-C548DE2E9C6B}"/>
    <hyperlink ref="E3629" r:id="rId2687" xr:uid="{8B1CA843-9C02-0848-9EDC-77E557AB9223}"/>
    <hyperlink ref="R3629" r:id="rId2688" xr:uid="{1794D97E-41ED-C04F-870B-C3FC4D137270}"/>
    <hyperlink ref="E3645" r:id="rId2689" xr:uid="{0B4D7B3D-9134-6E4F-A4F8-7E6D653ABEA1}"/>
    <hyperlink ref="R3645" r:id="rId2690" xr:uid="{5B48A1C1-1922-8C4D-8B81-0B12A5000DED}"/>
    <hyperlink ref="R3643" r:id="rId2691" xr:uid="{6ABA0EC1-950E-5D41-A9B0-DE4F7DA9D73F}"/>
    <hyperlink ref="R3655" r:id="rId2692" xr:uid="{C31029E8-3004-3E46-858F-03DC618BA5E1}"/>
    <hyperlink ref="R3653" r:id="rId2693" xr:uid="{29D1AE51-4065-5C47-8609-10E38311E37B}"/>
    <hyperlink ref="R3651" r:id="rId2694" xr:uid="{985D6FF0-8DAC-E644-84B4-CDFE9E1E7715}"/>
    <hyperlink ref="E3665" r:id="rId2695" xr:uid="{EE0004DF-95C6-1D4F-A18C-0FE1953B418A}"/>
    <hyperlink ref="R3665" r:id="rId2696" xr:uid="{CE1CF14F-154B-CF43-A765-14B22DEDE32B}"/>
    <hyperlink ref="E3671" r:id="rId2697" xr:uid="{7BBEE213-0171-8E42-889B-B61BA4B7EFD4}"/>
    <hyperlink ref="R3671" r:id="rId2698" xr:uid="{2C7517B5-15E8-E74E-BC47-25F787E246C1}"/>
    <hyperlink ref="R3672" r:id="rId2699" xr:uid="{3D008300-E89F-BA47-8613-59AF99776AFA}"/>
    <hyperlink ref="E3676" r:id="rId2700" xr:uid="{390D808C-E72E-6044-9F5E-2E6CD3B955CF}"/>
    <hyperlink ref="R3676" r:id="rId2701" xr:uid="{3775E2DD-CCA0-8E42-ADC1-8AC97F07E035}"/>
    <hyperlink ref="R3685" r:id="rId2702" xr:uid="{66266720-F003-6F4F-9A36-7A6977CB7202}"/>
    <hyperlink ref="E3687" r:id="rId2703" xr:uid="{6634E786-FB72-1D49-8633-110A1779BDAD}"/>
    <hyperlink ref="R3687" r:id="rId2704" xr:uid="{6A581BCE-4383-7542-818F-7A507FCD95D6}"/>
    <hyperlink ref="R3688" r:id="rId2705" xr:uid="{1FED983F-F028-6E44-8E17-D0F2928F679D}"/>
    <hyperlink ref="R3690" r:id="rId2706" xr:uid="{122293DE-C663-7D42-AD03-CDD946C66FB8}"/>
    <hyperlink ref="R3693" r:id="rId2707" xr:uid="{FD95B2FF-13CD-B84E-A402-3FE272A51668}"/>
    <hyperlink ref="R3706" r:id="rId2708" xr:uid="{8958175E-5EBB-4747-92A2-DDD7BD9AC222}"/>
    <hyperlink ref="R3704" r:id="rId2709" xr:uid="{AE8D0456-09F6-284E-BC22-96A6DBD37593}"/>
    <hyperlink ref="R3710" r:id="rId2710" xr:uid="{E6003AFA-3BC1-2B44-AEA9-74EAE3C27682}"/>
    <hyperlink ref="R3711" r:id="rId2711" xr:uid="{D43C3770-C323-EE4B-A8E2-5F67418644BB}"/>
    <hyperlink ref="R3713" r:id="rId2712" xr:uid="{31912566-C48B-4D40-94E9-5D03795F8A34}"/>
    <hyperlink ref="R3718" r:id="rId2713" xr:uid="{2582CC5E-1B7C-4243-BFB6-746CEA7A5C26}"/>
    <hyperlink ref="E3722" r:id="rId2714" xr:uid="{DE86368B-6B27-8A45-AF16-897EE07EB530}"/>
    <hyperlink ref="R3722" r:id="rId2715" xr:uid="{3968C529-F5AA-B84F-A764-62C605015E12}"/>
    <hyperlink ref="E3725" r:id="rId2716" xr:uid="{597EEED1-554A-6944-B026-62194C0B3AEC}"/>
    <hyperlink ref="R3725" r:id="rId2717" xr:uid="{E159F8CF-C8DB-A945-B0F0-43700550075B}"/>
    <hyperlink ref="E3732" r:id="rId2718" xr:uid="{49F7AE81-A0AA-9E41-A790-B1D46A89968B}"/>
    <hyperlink ref="R3732" r:id="rId2719" xr:uid="{47F51FF8-11E5-4B4B-AED2-16A1D5BCD8E7}"/>
    <hyperlink ref="E3735" r:id="rId2720" xr:uid="{F5591773-AAB0-4E40-9830-9EF4AD640A89}"/>
    <hyperlink ref="R3735" r:id="rId2721" xr:uid="{E31B38CC-E3C0-A740-8A86-E64F51F7868C}"/>
    <hyperlink ref="E3733" r:id="rId2722" xr:uid="{7EBF295F-9F95-8347-A0DC-8549FF41141B}"/>
    <hyperlink ref="R3733" r:id="rId2723" xr:uid="{05C49F7B-BE2A-874B-B6AA-81432A8B2491}"/>
    <hyperlink ref="E3742" r:id="rId2724" xr:uid="{7EA08B2C-5EE5-D34E-9D32-B1EBA5A1631F}"/>
    <hyperlink ref="R3742" r:id="rId2725" xr:uid="{E8A4ED19-0E39-EE4E-8F8C-DAB71A7965A1}"/>
    <hyperlink ref="E3747" r:id="rId2726" xr:uid="{F7023839-C7B9-2640-BCBB-FD6FC4A8D8FF}"/>
    <hyperlink ref="R3747" r:id="rId2727" xr:uid="{F13747C4-8C49-5642-88C3-C788CC8E69D6}"/>
    <hyperlink ref="R3751" r:id="rId2728" xr:uid="{A9BB70AD-47AF-664B-9EF3-40A585A2B5F7}"/>
    <hyperlink ref="E3756" r:id="rId2729" xr:uid="{D0F52503-7752-0C44-B786-D8CBF8434D47}"/>
    <hyperlink ref="R3756" r:id="rId2730" xr:uid="{54D57BCC-77CB-E048-B1CB-BB55CADF484E}"/>
    <hyperlink ref="E3754" r:id="rId2731" xr:uid="{D4371EF1-23C0-864D-A096-BE849E391026}"/>
    <hyperlink ref="R3754" r:id="rId2732" xr:uid="{345BFC53-39B7-8A42-9357-1A90EDBE9B7C}"/>
    <hyperlink ref="E3759" r:id="rId2733" xr:uid="{AA15CAD5-8727-D140-AC2B-3FB576F76507}"/>
    <hyperlink ref="R3759" r:id="rId2734" xr:uid="{F92A2295-0958-0241-A16A-02E63BFECF5F}"/>
    <hyperlink ref="E3760" r:id="rId2735" xr:uid="{A6C9CF34-D568-994F-9955-43DC14DF26E2}"/>
    <hyperlink ref="R3760" r:id="rId2736" xr:uid="{F8CCD0FA-4ECC-A74B-9C0D-C8AC95E56068}"/>
    <hyperlink ref="E3763" r:id="rId2737" xr:uid="{1327D0D1-D89D-4B48-B080-A21937E2B3BB}"/>
    <hyperlink ref="E3765" r:id="rId2738" xr:uid="{023594D4-E8D8-D243-BF9B-FF9814AFC6BA}"/>
    <hyperlink ref="R3765" r:id="rId2739" xr:uid="{8394F3A0-72A2-B942-9180-A85950FF39E7}"/>
    <hyperlink ref="R3766" r:id="rId2740" xr:uid="{4A5ABE13-1B5B-2A49-A7B3-6CA74AD70EC2}"/>
    <hyperlink ref="R3772" r:id="rId2741" xr:uid="{54254028-25F6-0C40-AF26-471E3696A137}"/>
    <hyperlink ref="E3778" r:id="rId2742" xr:uid="{A064EB8A-30B0-9046-A7DC-49EF48685B6D}"/>
    <hyperlink ref="R3778" r:id="rId2743" xr:uid="{6842DEED-6CDE-A449-ADE6-C069AC51F9E0}"/>
    <hyperlink ref="R3780" r:id="rId2744" xr:uid="{9961C0E3-F216-7B4D-8D49-C37AB4DE84E6}"/>
    <hyperlink ref="E3787" r:id="rId2745" xr:uid="{D06A32AE-0F59-2F4B-8838-C9B8046825D9}"/>
    <hyperlink ref="R3787" r:id="rId2746" xr:uid="{0AA1D772-DA25-2A42-A804-E74BB8670B4F}"/>
    <hyperlink ref="R3794" r:id="rId2747" xr:uid="{E9ABB6DF-4923-DF4C-A485-94D609608158}"/>
    <hyperlink ref="R3790" r:id="rId2748" xr:uid="{B1F3F2FC-04C1-9645-9AA7-AF6C32C5EC7E}"/>
    <hyperlink ref="E3801" r:id="rId2749" xr:uid="{7A21A0C8-7BC2-0C4E-A99C-69B9D9DF23E0}"/>
    <hyperlink ref="R3801" r:id="rId2750" xr:uid="{382C2FBD-3CD0-1940-9E5B-D35A60DD59FD}"/>
    <hyperlink ref="E3802" r:id="rId2751" xr:uid="{9BD56851-16A0-5E48-9BBE-58BA41C98566}"/>
    <hyperlink ref="R3802" r:id="rId2752" xr:uid="{4D1EC03A-BE79-6142-AAEC-4C2ED03A9F67}"/>
    <hyperlink ref="R3805" r:id="rId2753" xr:uid="{3E0B0200-9912-AA43-8802-D0ACE5EBAFBC}"/>
    <hyperlink ref="R3814" r:id="rId2754" xr:uid="{F9C3AC92-4CFE-B240-B417-ACDC49B9C92A}"/>
    <hyperlink ref="E3812" r:id="rId2755" xr:uid="{1598CA8A-0E26-5045-908B-95A97288D69D}"/>
    <hyperlink ref="R3812" r:id="rId2756" xr:uid="{B846FDE5-17E3-774D-82F6-6927878BF9D9}"/>
    <hyperlink ref="R3829" r:id="rId2757" xr:uid="{31894963-8E2C-6F43-AE26-2B5B210CB8EA}"/>
    <hyperlink ref="E3842" r:id="rId2758" xr:uid="{410E1D24-41B9-7D48-B8A5-919E4B399FC9}"/>
    <hyperlink ref="R3842" r:id="rId2759" xr:uid="{DE17C78A-412B-B44D-8FE2-3D9BF39C9F2E}"/>
    <hyperlink ref="R3845" r:id="rId2760" xr:uid="{D4580A9A-1BA9-CB40-BAE6-38FC840984F9}"/>
    <hyperlink ref="R3844" r:id="rId2761" xr:uid="{85DF01CA-4037-FF40-A638-7CC35B08FB90}"/>
    <hyperlink ref="E3846" r:id="rId2762" xr:uid="{AFAFB744-10C3-3740-8E84-DB7AB686F2F7}"/>
    <hyperlink ref="R3846" r:id="rId2763" xr:uid="{41DC49AC-2373-7E4B-99DA-40124318C085}"/>
    <hyperlink ref="E3857" r:id="rId2764" xr:uid="{82BDD10A-33BD-E442-81F9-17A6D1997043}"/>
    <hyperlink ref="R3857" r:id="rId2765" xr:uid="{420579F1-9589-584E-B9B9-A1A53FDD2D44}"/>
    <hyperlink ref="E3853" r:id="rId2766" xr:uid="{5964335B-9839-8C48-B491-225763FC8B4A}"/>
    <hyperlink ref="R3853" r:id="rId2767" xr:uid="{C7A2B4F6-A472-694D-A27C-1EC431DC0644}"/>
    <hyperlink ref="E3864" r:id="rId2768" xr:uid="{36749BC4-4838-B44F-8055-1CA1E11DD2E6}"/>
    <hyperlink ref="R3864" r:id="rId2769" xr:uid="{5201F65F-BEB6-E144-822E-CE12F0AEBAB1}"/>
    <hyperlink ref="R3870" r:id="rId2770" xr:uid="{C7B07397-EA58-FE46-8352-008545EE8CD1}"/>
    <hyperlink ref="E3869" r:id="rId2771" xr:uid="{DCD902FA-D0FF-A440-95A7-04656F739124}"/>
    <hyperlink ref="R3869" r:id="rId2772" xr:uid="{EECCE765-39A6-364D-B86C-0C704A534616}"/>
    <hyperlink ref="E3872" r:id="rId2773" xr:uid="{F9ACB950-21DA-7A41-89E2-9A0991359A75}"/>
    <hyperlink ref="R3872" r:id="rId2774" xr:uid="{E0DF6842-0363-DB42-A601-C2D32398BBF5}"/>
    <hyperlink ref="E3868" r:id="rId2775" xr:uid="{86CA5236-C363-6D4A-BB39-011216990B0D}"/>
    <hyperlink ref="R3868" r:id="rId2776" xr:uid="{C976F76D-FDEB-734A-AE3B-DD272C771967}"/>
    <hyperlink ref="E3873" r:id="rId2777" xr:uid="{D46BA7F8-AD0F-5A47-A846-C1732C80E0D1}"/>
    <hyperlink ref="R3873" r:id="rId2778" xr:uid="{6ADE7163-9437-6745-94DB-B0107B5BC4FA}"/>
    <hyperlink ref="E3877" r:id="rId2779" xr:uid="{A516F6D2-FDFB-C843-B539-1C1D0F07A698}"/>
    <hyperlink ref="R3877" r:id="rId2780" xr:uid="{64B19901-6418-7640-A5A1-86C39547BD5A}"/>
    <hyperlink ref="R3882" r:id="rId2781" location="incart_m-rpt-1" xr:uid="{F40438A0-CED8-8042-822F-B6C9BDA882AF}"/>
    <hyperlink ref="E3881" r:id="rId2782" xr:uid="{EA090404-7794-CE48-9E00-F2F56EF18D9E}"/>
    <hyperlink ref="R3881" r:id="rId2783" xr:uid="{1585A6D0-7D8D-E146-89E2-1204A7A34C69}"/>
    <hyperlink ref="R3887" r:id="rId2784" xr:uid="{4D025312-CC24-7346-826D-AE98C927686B}"/>
    <hyperlink ref="E3885" r:id="rId2785" xr:uid="{3CF2C8DB-AD39-D746-B450-DB5D8BB80C80}"/>
    <hyperlink ref="R3885" r:id="rId2786" xr:uid="{99C0F4A6-3081-8642-8CA4-2FB16AA1B619}"/>
    <hyperlink ref="E3895" r:id="rId2787" xr:uid="{9A1EE135-C615-894D-BC3B-1AF3682FC393}"/>
    <hyperlink ref="R3895" r:id="rId2788" xr:uid="{1AB61BA6-256B-B446-8BB5-1E36301134F8}"/>
    <hyperlink ref="E3908" r:id="rId2789" xr:uid="{161B16EB-6054-3344-90B0-9BE16EE3CE2F}"/>
    <hyperlink ref="R3908" r:id="rId2790" xr:uid="{3F2E3B0C-F191-CF43-9291-763073AA9F82}"/>
    <hyperlink ref="E3910" r:id="rId2791" xr:uid="{3E594C52-6F8A-4949-96C7-266A01480264}"/>
    <hyperlink ref="R3910" r:id="rId2792" xr:uid="{8EBAE77E-C701-B245-B03C-9426CC52D924}"/>
    <hyperlink ref="R3909" r:id="rId2793" xr:uid="{6AAB17C1-2AB5-D044-9130-8C185E84ADB5}"/>
    <hyperlink ref="R3919" r:id="rId2794" xr:uid="{F5D95E69-0612-864D-B243-1DB1D2E19FA5}"/>
    <hyperlink ref="R3922" r:id="rId2795" xr:uid="{F2BB8D81-97BB-BC49-8E58-A36905A24D9A}"/>
    <hyperlink ref="E3928" r:id="rId2796" xr:uid="{C8B391CD-0486-DC48-A1F8-6822A8C38226}"/>
    <hyperlink ref="R3928" r:id="rId2797" xr:uid="{68837DB5-0328-D54D-9161-006E6FB7BDEB}"/>
    <hyperlink ref="E3925" r:id="rId2798" xr:uid="{B0AB0C70-66C7-4548-8E09-D89503654F7C}"/>
    <hyperlink ref="R3925" r:id="rId2799" xr:uid="{AEFF2A0E-C712-254F-9B98-AE248A539FB2}"/>
    <hyperlink ref="E3933" r:id="rId2800" xr:uid="{B55258F6-2A8C-A54B-8B61-8583CC8BE969}"/>
    <hyperlink ref="R3933" r:id="rId2801" xr:uid="{77634CD7-E6A9-134C-8A31-752576CE4D58}"/>
    <hyperlink ref="R3932" r:id="rId2802" xr:uid="{9C4D2AAC-9587-3C4A-B8A0-9CED9DC5987B}"/>
    <hyperlink ref="E3938" r:id="rId2803" xr:uid="{DA6DABAB-59D2-F44B-97E2-5610B6676528}"/>
    <hyperlink ref="R3938" r:id="rId2804" xr:uid="{4A4D3CCA-3D8D-CA4C-A1F5-15BAD0092316}"/>
    <hyperlink ref="R3942" r:id="rId2805" xr:uid="{C45158C7-DD5D-964D-8A30-C19AB8AB5FAF}"/>
    <hyperlink ref="R3945" r:id="rId2806" xr:uid="{C8DD6118-EADA-9843-B32B-E8EE00FF24D2}"/>
    <hyperlink ref="E3946" r:id="rId2807" xr:uid="{05D4F3CD-F124-CC48-BBC5-BB6F4A50DBEF}"/>
    <hyperlink ref="R3946" r:id="rId2808" xr:uid="{32EA524C-EC16-764F-88B1-5D8E4603EAF0}"/>
    <hyperlink ref="E3951" r:id="rId2809" xr:uid="{CFAA845F-FF85-A543-889E-E8B663C31CBA}"/>
    <hyperlink ref="R3951" r:id="rId2810" xr:uid="{2F5CB24C-BD33-3E47-9BDF-A772DA73E405}"/>
    <hyperlink ref="E3953" r:id="rId2811" xr:uid="{43B68B2D-C6BB-D043-ABF6-FF9219AD0E14}"/>
    <hyperlink ref="R3953" r:id="rId2812" xr:uid="{1377F407-7ED3-224E-A523-91013479B76C}"/>
    <hyperlink ref="R3954" r:id="rId2813" xr:uid="{E07B1D77-23B8-EB4B-BB47-49C3DFA293BA}"/>
    <hyperlink ref="E3957" r:id="rId2814" xr:uid="{1CA50B24-01F2-AB4F-93AC-A2E759D36D52}"/>
    <hyperlink ref="R3957" r:id="rId2815" xr:uid="{424355F0-A891-144C-AE74-C61F4C00053A}"/>
    <hyperlink ref="E3964" r:id="rId2816" xr:uid="{7E903DB8-FD3A-3D43-BDEB-70E836D54629}"/>
    <hyperlink ref="R3964" r:id="rId2817" xr:uid="{C7C0903C-D5BE-D44E-9050-A2B04E45EC12}"/>
    <hyperlink ref="E3967" r:id="rId2818" xr:uid="{6AC5E43C-2F40-1744-8519-CAC809B49BFC}"/>
    <hyperlink ref="R3967" r:id="rId2819" xr:uid="{69B436AE-C22A-E648-B355-9D7E0C84D2AE}"/>
    <hyperlink ref="R3969" r:id="rId2820" xr:uid="{0A7A0158-26C6-E146-994B-74570BD890ED}"/>
    <hyperlink ref="R3974" r:id="rId2821" xr:uid="{44DB5FFF-2DB5-B345-8623-AF63112625A4}"/>
    <hyperlink ref="E3976" r:id="rId2822" xr:uid="{BE581B87-3FE1-F643-AC9F-E095EA03C863}"/>
    <hyperlink ref="R3976" r:id="rId2823" xr:uid="{5B140893-8E39-0E45-8137-105019CAE2D3}"/>
    <hyperlink ref="E3973" r:id="rId2824" xr:uid="{3364D1DB-BC1F-5144-B61C-C5FC4F2E7D30}"/>
    <hyperlink ref="R3973" r:id="rId2825" xr:uid="{B0B8EFDF-321C-F544-97C1-46171A520B34}"/>
    <hyperlink ref="E3982" r:id="rId2826" xr:uid="{4A862E79-7EED-894A-B99F-019159453C40}"/>
    <hyperlink ref="R3982" r:id="rId2827" xr:uid="{F50CB879-DB3F-6A4C-B4B8-7F11CEFFD34F}"/>
    <hyperlink ref="E3987" r:id="rId2828" xr:uid="{468F37E4-FF60-9F48-A366-8A149CE549E6}"/>
    <hyperlink ref="R3987" r:id="rId2829" xr:uid="{27DC8CD9-D27F-B64D-80D4-7C1FD61DCDF2}"/>
    <hyperlink ref="R3989" r:id="rId2830" xr:uid="{8A47C7CC-83A5-214C-8629-8115C1AB2A83}"/>
    <hyperlink ref="R3994" r:id="rId2831" xr:uid="{BADECC21-5263-C442-8CB6-397968DDF7D0}"/>
    <hyperlink ref="E3996" r:id="rId2832" xr:uid="{B6C016B1-08D9-1242-B6CE-42AB55BE2C68}"/>
    <hyperlink ref="R3996" r:id="rId2833" xr:uid="{BEA6B3C9-EAD5-DE4E-90B5-F0405A865503}"/>
    <hyperlink ref="R3997" r:id="rId2834" xr:uid="{EA72DDB0-4FCF-6540-A34C-4A1BC1521033}"/>
    <hyperlink ref="R3998" r:id="rId2835" xr:uid="{1B9ECFB9-BC34-3648-B4D3-202B35B2021E}"/>
    <hyperlink ref="R4001" r:id="rId2836" xr:uid="{91D50715-538F-BF41-84C1-97CEF621EA03}"/>
    <hyperlink ref="R4003" r:id="rId2837" xr:uid="{9B82FAF9-6CCB-1147-8D25-50A24CDFF18B}"/>
    <hyperlink ref="R4013" r:id="rId2838" xr:uid="{7EDE53BD-557D-BB4A-BD26-D3F237DFCBD4}"/>
    <hyperlink ref="E4014" r:id="rId2839" xr:uid="{90ABF8E8-ADD6-154E-8106-F46544C140CC}"/>
    <hyperlink ref="R4014" r:id="rId2840" xr:uid="{A9BF580F-A930-FE47-BAF8-144FE30F400B}"/>
    <hyperlink ref="R4016" r:id="rId2841" xr:uid="{9CDD5E60-A0E6-8D48-A398-4B1D038BE120}"/>
    <hyperlink ref="R4020" r:id="rId2842" xr:uid="{9296B3B2-B2A2-7240-BB9B-130A2CCD0BB8}"/>
    <hyperlink ref="E4024" r:id="rId2843" xr:uid="{31A5FB25-3152-1A4D-8337-69C1CB74B655}"/>
    <hyperlink ref="R4024" r:id="rId2844" xr:uid="{71725C7C-B383-8A4E-987C-858555A4CF0B}"/>
    <hyperlink ref="E4032" r:id="rId2845" xr:uid="{60021585-0E82-4949-A7C9-CEDBD34608A5}"/>
    <hyperlink ref="R4032" r:id="rId2846" xr:uid="{955DC7F3-706A-4F47-90A4-658BC936EF92}"/>
    <hyperlink ref="E4034" r:id="rId2847" xr:uid="{3681D01D-0AAB-B74E-AFEA-FB813156528A}"/>
    <hyperlink ref="R4034" r:id="rId2848" xr:uid="{5781C282-1904-3747-8E28-2B49D733D1CA}"/>
    <hyperlink ref="E4044" r:id="rId2849" xr:uid="{778F1772-F276-5E46-9FA3-C668EC990311}"/>
    <hyperlink ref="R4044" r:id="rId2850" xr:uid="{16B5B924-D8CB-A045-ABB1-0A700ED9291B}"/>
    <hyperlink ref="E4037" r:id="rId2851" xr:uid="{4E666BFE-0673-5349-9C37-64A298B0800D}"/>
    <hyperlink ref="R4037" r:id="rId2852" xr:uid="{B9170F12-AA9E-8F48-9106-44B98E02E873}"/>
    <hyperlink ref="R4046" r:id="rId2853" xr:uid="{9AF88857-6C51-6D45-BC18-E01EF064D64F}"/>
    <hyperlink ref="R4053" r:id="rId2854" xr:uid="{F8C5C1B3-B7AB-E247-82EA-6926937770A4}"/>
    <hyperlink ref="E4054" r:id="rId2855" xr:uid="{8DD6F297-E9BE-E441-822B-7FD5041889C7}"/>
    <hyperlink ref="R4054" r:id="rId2856" xr:uid="{55262A71-66EF-7041-ABE8-F2C3BD19DF9C}"/>
    <hyperlink ref="E4056" r:id="rId2857" xr:uid="{3474307A-2A25-6C49-B18B-14CA1C2D031E}"/>
    <hyperlink ref="R4056" r:id="rId2858" xr:uid="{F0515D6B-2472-9847-AB17-FC9E55ED2032}"/>
    <hyperlink ref="R4063" r:id="rId2859" xr:uid="{C7DE2BC1-C6CF-8F4C-A6B2-986C7B19CBDB}"/>
    <hyperlink ref="R4071" r:id="rId2860" xr:uid="{950278B8-2825-7B4F-8DB6-561611386CB3}"/>
    <hyperlink ref="R4075" r:id="rId2861" xr:uid="{B99B8FFE-1C41-3142-9B78-4DF7A0A5FDEF}"/>
    <hyperlink ref="R4079" r:id="rId2862" xr:uid="{79CF1BE7-14CC-1447-9AC7-2D7711C42A5F}"/>
    <hyperlink ref="E4088" r:id="rId2863" xr:uid="{748BC49D-FFF9-364C-89A1-430A52F0DF7D}"/>
    <hyperlink ref="R4088" r:id="rId2864" xr:uid="{A5141AA4-BF30-4E49-AC65-A213840A3A72}"/>
    <hyperlink ref="R4090" r:id="rId2865" xr:uid="{FC586D5B-224C-C749-BA9B-8D4D7726F213}"/>
    <hyperlink ref="R4091" r:id="rId2866" xr:uid="{6E9AC6F3-3CB6-D04F-9705-12BD8B10B52F}"/>
    <hyperlink ref="E4107" r:id="rId2867" xr:uid="{897B3949-19EF-CB4E-B607-93C8A1778C58}"/>
    <hyperlink ref="R4104" r:id="rId2868" xr:uid="{A560510B-135D-A342-B44A-74049AC128FE}"/>
    <hyperlink ref="R4110" r:id="rId2869" xr:uid="{1BBF2CC8-D1EE-1B4D-B563-6702CE4AF77A}"/>
    <hyperlink ref="R4112" r:id="rId2870" xr:uid="{8D4B227E-A757-E04A-AF0C-FE4D881E6390}"/>
    <hyperlink ref="E4117" r:id="rId2871" xr:uid="{FC45DF7C-D571-F34F-96F8-BEC60A47B138}"/>
    <hyperlink ref="R4117" r:id="rId2872" xr:uid="{0A50798D-6377-654C-8587-413372911F8B}"/>
    <hyperlink ref="E4116" r:id="rId2873" xr:uid="{C7BF899F-28E3-5148-B173-448A44D1BFC1}"/>
    <hyperlink ref="R4116" r:id="rId2874" xr:uid="{5BAEF297-758C-8045-B5B0-14953AEDA4C5}"/>
    <hyperlink ref="R3336" r:id="rId2875" xr:uid="{8C323846-9015-9740-A2ED-ADE9864962BB}"/>
    <hyperlink ref="R3338" r:id="rId2876" xr:uid="{F0F92343-8A34-824D-A83E-80ED03039EF5}"/>
    <hyperlink ref="E3339" r:id="rId2877" xr:uid="{F6CD34FF-5025-A842-839F-D73768F09017}"/>
    <hyperlink ref="R3339" r:id="rId2878" xr:uid="{909B30E2-E115-EF41-BD3F-52470D1BD2B5}"/>
    <hyperlink ref="E3342" r:id="rId2879" xr:uid="{35FAAA43-DFA2-6C4A-AA95-1FB12AC764C1}"/>
    <hyperlink ref="R3342" r:id="rId2880" xr:uid="{405BBDE6-63CB-6E4D-BBE7-E40F738184AF}"/>
    <hyperlink ref="R3344" r:id="rId2881" xr:uid="{C1A53FAF-2626-0145-8D2C-18463CEA0FFC}"/>
    <hyperlink ref="E3350" r:id="rId2882" xr:uid="{7EBE2BF2-F7BE-8349-AA55-53D87682D759}"/>
    <hyperlink ref="R3350" r:id="rId2883" xr:uid="{C72D2240-4277-0E45-8A9C-7594C509B525}"/>
    <hyperlink ref="E3346" r:id="rId2884" xr:uid="{C36E7B96-C485-7447-B816-16E240B80E4F}"/>
    <hyperlink ref="R3346" r:id="rId2885" xr:uid="{2FD2180E-8DD4-1440-BA36-8F6781E4927E}"/>
    <hyperlink ref="R3348" r:id="rId2886" xr:uid="{32CFDF37-6E54-9343-9510-A4A5C1753302}"/>
    <hyperlink ref="E3355" r:id="rId2887" xr:uid="{FE45F758-484E-DC4D-87C2-D24120D8502C}"/>
    <hyperlink ref="R3355" r:id="rId2888" xr:uid="{FED8BAEA-40D5-114B-B445-E0DEC729859C}"/>
    <hyperlink ref="R3373" r:id="rId2889" xr:uid="{D7C0445B-8769-BD4F-8B62-E2AE2998A35C}"/>
    <hyperlink ref="R3383" r:id="rId2890" xr:uid="{8AF58C70-D857-F946-82C1-887FA9EEF65D}"/>
    <hyperlink ref="E3387" r:id="rId2891" xr:uid="{DCD65CFA-BE41-5A4B-8A61-E9FFC23FAA0E}"/>
    <hyperlink ref="R3387" r:id="rId2892" xr:uid="{3910EA48-60CD-484A-9176-34E8B0A8D2BE}"/>
    <hyperlink ref="R3393" r:id="rId2893" xr:uid="{AF020A5A-7346-1846-AC61-F16C4AADF1B3}"/>
    <hyperlink ref="R3397" r:id="rId2894" xr:uid="{288B1283-5BCE-0443-9409-A49574755A0E}"/>
    <hyperlink ref="R3402" r:id="rId2895" xr:uid="{53D8EC83-8A9B-3A45-946E-8B432B28BC00}"/>
    <hyperlink ref="R3411" r:id="rId2896" xr:uid="{A0DAEBF6-06B6-9549-8DB0-EEE0B81E5476}"/>
    <hyperlink ref="E3414" r:id="rId2897" xr:uid="{34522613-6FD0-A04D-A3F3-87B74EB14CA5}"/>
    <hyperlink ref="R3414" r:id="rId2898" xr:uid="{5C2605D7-0C40-DA48-BF97-2EAAF5C7F1AC}"/>
    <hyperlink ref="R3430" r:id="rId2899" xr:uid="{E8CD7F5D-CB05-4D46-A1F6-D003249C917A}"/>
    <hyperlink ref="R3432" r:id="rId2900" xr:uid="{DA855837-D950-3F42-8003-5250844CAFA6}"/>
    <hyperlink ref="E3438" r:id="rId2901" xr:uid="{B012CFC4-62DB-D046-B65B-D1134AB745D8}"/>
    <hyperlink ref="R3438" r:id="rId2902" xr:uid="{D47FA556-95F6-984A-8C7B-A7BF5F536133}"/>
    <hyperlink ref="R3444" r:id="rId2903" xr:uid="{5518FEB3-E8E8-A64D-B9FE-59A6C76AAC0C}"/>
    <hyperlink ref="E3458" r:id="rId2904" xr:uid="{B9BD8974-D2FC-4849-8289-83200F07C85E}"/>
    <hyperlink ref="R3458" r:id="rId2905" xr:uid="{A41B8540-F963-C443-8DB6-3B9BBCFC14BE}"/>
    <hyperlink ref="E3461" r:id="rId2906" xr:uid="{7A6A7F3E-C9E4-2140-9FBC-97F6EDD096D5}"/>
    <hyperlink ref="R3461" r:id="rId2907" xr:uid="{9F567895-702C-5646-87AC-6BE68A9C1687}"/>
    <hyperlink ref="R3467" r:id="rId2908" xr:uid="{7B1AF1EC-A3B0-D54D-B635-1F222E841C85}"/>
    <hyperlink ref="R3477" r:id="rId2909" xr:uid="{FB04BE53-C3E5-F94E-A6F9-B9E41996235B}"/>
    <hyperlink ref="E3487" r:id="rId2910" xr:uid="{89930378-D012-8A40-83C5-ECE0CA93B677}"/>
    <hyperlink ref="R3487" r:id="rId2911" xr:uid="{A41A9335-4922-8E4B-A3EC-5C4A65CD162A}"/>
    <hyperlink ref="E3491" r:id="rId2912" xr:uid="{763B1CE4-F5DC-B94D-A4D6-F11791DAAE4C}"/>
    <hyperlink ref="R3491" r:id="rId2913" xr:uid="{58EAAD79-85ED-6142-BE98-D088922D8268}"/>
    <hyperlink ref="E3494" r:id="rId2914" xr:uid="{D45B1802-94EC-C44F-9F5C-358D88F6EEAB}"/>
    <hyperlink ref="R3494" r:id="rId2915" xr:uid="{49CF23EB-D1A2-E942-AB81-6ACE299C5A67}"/>
    <hyperlink ref="E3495" r:id="rId2916" xr:uid="{F1D37CAC-B75C-2C43-8C1B-0A96E9E172D2}"/>
    <hyperlink ref="R3495" r:id="rId2917" xr:uid="{B771BD22-0C43-9449-8745-03327E37A60A}"/>
    <hyperlink ref="E3507" r:id="rId2918" xr:uid="{1A66B28B-4814-1746-BA2E-C630CA1B7651}"/>
    <hyperlink ref="R3507" r:id="rId2919" xr:uid="{D82B2A2E-0699-8D4B-A93B-8321263ED5DC}"/>
    <hyperlink ref="E3514" r:id="rId2920" xr:uid="{58745965-5CAD-E548-842C-7771B2BD3748}"/>
    <hyperlink ref="R3514" r:id="rId2921" xr:uid="{A53D222E-2EEF-EB4E-855E-FBFFAD8CD000}"/>
    <hyperlink ref="E3530" r:id="rId2922" xr:uid="{5EF62A04-395A-EA46-9110-8A89B2FBCA76}"/>
    <hyperlink ref="R3530" r:id="rId2923" xr:uid="{FE9228CA-9A6F-4943-B6A6-8D88D9FA74A8}"/>
    <hyperlink ref="E3543" r:id="rId2924" xr:uid="{F6137B17-2841-7343-8F3E-DE1441FEFAAF}"/>
    <hyperlink ref="R3543" r:id="rId2925" xr:uid="{3CA7DE31-AAFA-6F45-9AC5-A6BF92B3D996}"/>
    <hyperlink ref="E3549" r:id="rId2926" xr:uid="{8C2C2D6E-FB92-9245-9D24-53B16A35EA36}"/>
    <hyperlink ref="R3549" r:id="rId2927" xr:uid="{B7FADD44-0DE6-3048-A51E-A89CDA60CC4B}"/>
    <hyperlink ref="R3565" r:id="rId2928" xr:uid="{F0AB11C0-3858-E449-A15E-1877A78F552D}"/>
    <hyperlink ref="E3569" r:id="rId2929" xr:uid="{CE4F3144-8D49-D442-8EB4-CBA4C267D54F}"/>
    <hyperlink ref="R3569" r:id="rId2930" xr:uid="{0F1DF21A-C31A-204A-BACF-64E223708988}"/>
    <hyperlink ref="E3568" r:id="rId2931" xr:uid="{FB74825E-7CD1-9447-83B7-1480587A3F51}"/>
    <hyperlink ref="R3568" r:id="rId2932" xr:uid="{3F566AE0-BFBA-4742-AC15-2D642F0191FB}"/>
    <hyperlink ref="R3572" r:id="rId2933" xr:uid="{76F44AAC-6ECF-774C-8060-7F3A34B39ED0}"/>
    <hyperlink ref="E3571" r:id="rId2934" xr:uid="{F4E7E31F-AD5F-1444-8033-7B1D7D4FA15C}"/>
    <hyperlink ref="R3571" r:id="rId2935" xr:uid="{74D4237F-D6CC-1442-91E6-9A46C48B5A45}"/>
    <hyperlink ref="E3577" r:id="rId2936" xr:uid="{E3B0FB62-BB34-0C44-8250-25494EF173B5}"/>
    <hyperlink ref="R3577" r:id="rId2937" xr:uid="{EFB7D166-9652-3842-BD2E-9C42DCF351FB}"/>
    <hyperlink ref="R3587" r:id="rId2938" xr:uid="{812B6A34-499A-0F48-B621-EDAAE491C4A2}"/>
    <hyperlink ref="E3588" r:id="rId2939" xr:uid="{E4B92E24-0505-B347-A681-4CB6D92CE441}"/>
    <hyperlink ref="R3588" r:id="rId2940" xr:uid="{FB40F099-1C93-D842-9690-DD6FBC2EDE06}"/>
    <hyperlink ref="E3589" r:id="rId2941" xr:uid="{28BBD8CF-BA64-B04C-AF25-ADD25CF0A086}"/>
    <hyperlink ref="R3589" r:id="rId2942" xr:uid="{785EEBC8-19DC-1B46-BD37-BDB94BD5E188}"/>
    <hyperlink ref="R3590" r:id="rId2943" xr:uid="{199E27B1-CAC7-BB4D-A4C0-BA74ACE96243}"/>
    <hyperlink ref="R3592" r:id="rId2944" xr:uid="{021DAB08-9C28-764C-8E8C-B628F8A761AE}"/>
    <hyperlink ref="E3601" r:id="rId2945" xr:uid="{994DBD8A-3490-9547-BF96-B43E0F8A03E6}"/>
    <hyperlink ref="E3604" r:id="rId2946" xr:uid="{1B02A765-6B5C-1245-B72A-49FD3EA346D3}"/>
    <hyperlink ref="R3604" r:id="rId2947" xr:uid="{33EC3D15-5A0C-A040-A62E-555A83729EDF}"/>
    <hyperlink ref="E3605" r:id="rId2948" xr:uid="{3A9D6AB5-452A-5046-8ED8-C7FFCF517DA6}"/>
    <hyperlink ref="R3605" r:id="rId2949" xr:uid="{0A497869-2B31-4F43-9B54-EF5FC1BFD178}"/>
    <hyperlink ref="R3620" r:id="rId2950" xr:uid="{96F64C1C-D032-844C-8B7C-7F8E6D959AF3}"/>
    <hyperlink ref="R3622" r:id="rId2951" xr:uid="{9532D975-3FF8-A746-AC50-9AF447FC98F9}"/>
    <hyperlink ref="R3628" r:id="rId2952" xr:uid="{432DAE7E-3472-F14A-9C37-106BD4031A72}"/>
    <hyperlink ref="E3631" r:id="rId2953" xr:uid="{2F7C5A2A-CAAF-4E43-B33A-53FEDAA937AD}"/>
    <hyperlink ref="R3631" r:id="rId2954" xr:uid="{87E9A956-FF4A-B346-80EA-9F53C21E364C}"/>
    <hyperlink ref="E3632" r:id="rId2955" xr:uid="{938A46A0-0356-D94F-8CD6-9AB6EBFF0083}"/>
    <hyperlink ref="R3632" r:id="rId2956" xr:uid="{526EFC76-E5B2-3A41-A0E4-5B70E4477B93}"/>
    <hyperlink ref="R3635" r:id="rId2957" xr:uid="{3A41F491-21AC-4644-B30D-03E6F12A82B8}"/>
    <hyperlink ref="R3641" r:id="rId2958" xr:uid="{6F95145E-F513-AE4C-A772-DFEA4878B506}"/>
    <hyperlink ref="R3656" r:id="rId2959" xr:uid="{1C63D917-9C90-4542-BF65-873283628B3A}"/>
    <hyperlink ref="E3654" r:id="rId2960" xr:uid="{B7AE389D-F623-904E-B98E-31AB98E7458E}"/>
    <hyperlink ref="R3654" r:id="rId2961" xr:uid="{EFFD28FC-6464-0547-A4B8-7C62D96668A4}"/>
    <hyperlink ref="E3658" r:id="rId2962" xr:uid="{E6FB54AF-0E6A-CC4A-A6B2-3045B691B97E}"/>
    <hyperlink ref="R3658" r:id="rId2963" xr:uid="{62518EB4-29E4-A149-86E5-6174C05A1FD8}"/>
    <hyperlink ref="R3663" r:id="rId2964" xr:uid="{3FA9D2F5-0664-264F-90BA-8442FE17E8F2}"/>
    <hyperlink ref="R3667" r:id="rId2965" xr:uid="{683319A4-80EC-714B-B0B6-8DB41FA8166D}"/>
    <hyperlink ref="E3674" r:id="rId2966" xr:uid="{03126FCD-0FCA-2F4C-B6F1-677870F484E4}"/>
    <hyperlink ref="R3674" r:id="rId2967" xr:uid="{00A52291-9C7A-AA47-BF52-54A40D8BE01D}"/>
    <hyperlink ref="R3678" r:id="rId2968" xr:uid="{9997F91B-92A3-5F4E-AF18-2EA8953F8C53}"/>
    <hyperlink ref="E3680" r:id="rId2969" xr:uid="{B65ECDA5-99C7-EF4D-A458-4FFDF3142F13}"/>
    <hyperlink ref="R3680" r:id="rId2970" xr:uid="{18641C7C-6880-7748-B58B-3BBD5C37C4F1}"/>
    <hyperlink ref="E3689" r:id="rId2971" xr:uid="{2B80550D-CE9A-8E4B-BF5E-D4DA4B0C65FF}"/>
    <hyperlink ref="R3689" r:id="rId2972" xr:uid="{92028780-03EF-BC4F-8A55-1B3A5D8E84E4}"/>
    <hyperlink ref="E3698" r:id="rId2973" xr:uid="{19C199BC-BC43-6948-85EC-4DCDBBD322C0}"/>
    <hyperlink ref="R3698" r:id="rId2974" xr:uid="{2D59355F-8FF7-104C-A111-C2306448581B}"/>
    <hyperlink ref="R3702" r:id="rId2975" xr:uid="{690229BD-9AA6-8241-B4E5-58454ACFCEA8}"/>
    <hyperlink ref="R3708" r:id="rId2976" xr:uid="{BEED54C8-B8C7-7644-A979-3F43D6910117}"/>
    <hyperlink ref="R3721" r:id="rId2977" xr:uid="{28566F8F-F1DD-F345-87BD-D5475133E337}"/>
    <hyperlink ref="E3730" r:id="rId2978" xr:uid="{C1AF5B37-C2E8-174A-BF7C-AD82DC98DA52}"/>
    <hyperlink ref="R3730" r:id="rId2979" xr:uid="{B7BEC828-7AAA-D842-9320-7EBEB3BDA5AD}"/>
    <hyperlink ref="E3734" r:id="rId2980" xr:uid="{DA71CB54-F898-7345-91B3-4EB5F5158A2E}"/>
    <hyperlink ref="R3734" r:id="rId2981" xr:uid="{86E43D83-716D-844F-877D-33F7B19FADDF}"/>
    <hyperlink ref="R3741" r:id="rId2982" xr:uid="{3A140EED-C548-5046-9BED-FADD5745FD3F}"/>
    <hyperlink ref="R3748" r:id="rId2983" xr:uid="{A396C12F-0DA7-B342-AD59-23574CF71876}"/>
    <hyperlink ref="R3758" r:id="rId2984" xr:uid="{45A4E0A2-D1AF-664E-9A2A-2192F9191542}"/>
    <hyperlink ref="E3785" r:id="rId2985" xr:uid="{2181F183-40B3-2B43-A06C-779AE2BEB67B}"/>
    <hyperlink ref="R3785" r:id="rId2986" xr:uid="{441FEF69-7873-8E45-BE74-2588FDD2E55E}"/>
    <hyperlink ref="R3781" r:id="rId2987" xr:uid="{C0B5A09C-65C2-A74D-A6FB-23A3DF3DEA32}"/>
    <hyperlink ref="E3793" r:id="rId2988" xr:uid="{34A00854-DCF0-B540-A011-1F042897708B}"/>
    <hyperlink ref="R3793" r:id="rId2989" xr:uid="{55072BCF-1839-B046-AD63-2FB14081944D}"/>
    <hyperlink ref="R3807" r:id="rId2990" xr:uid="{8BFE2FDE-F46B-EC48-8E50-5A30264AC6A0}"/>
    <hyperlink ref="E3815" r:id="rId2991" xr:uid="{14B48E4C-7178-3640-9803-A6060E038F90}"/>
    <hyperlink ref="R3815" r:id="rId2992" xr:uid="{A6779D80-63EB-F44B-87FF-83DBEE2C2F66}"/>
    <hyperlink ref="E3819" r:id="rId2993" xr:uid="{FA0CC374-41A9-034B-8E3A-02E30A6EAAD6}"/>
    <hyperlink ref="R3819" r:id="rId2994" xr:uid="{507F3171-55AF-8147-B575-E976E5E6598F}"/>
    <hyperlink ref="R3818" r:id="rId2995" xr:uid="{335D8177-DACB-7F40-B624-4372D118A874}"/>
    <hyperlink ref="R3820" r:id="rId2996" xr:uid="{CC0E5771-D472-A845-B5D2-628D1D5FB4E2}"/>
    <hyperlink ref="R3839" r:id="rId2997" xr:uid="{5E5D1DA5-3FCF-8640-919E-C0367517574D}"/>
    <hyperlink ref="E3841" r:id="rId2998" xr:uid="{4264D60A-7A18-8A4A-92CC-0A412A3F1903}"/>
    <hyperlink ref="R3841" r:id="rId2999" xr:uid="{46CCC395-8CFA-014B-B0CD-62144170E2AD}"/>
    <hyperlink ref="R3843" r:id="rId3000" xr:uid="{6604F2C1-A0D0-CC4D-B02A-682377C7E9D2}"/>
    <hyperlink ref="E3854" r:id="rId3001" xr:uid="{9B9A1BAC-4144-9240-ACBA-7B0B4CA99535}"/>
    <hyperlink ref="R3854" r:id="rId3002" xr:uid="{D5638A5C-901F-9E43-9280-833FE6AA282A}"/>
    <hyperlink ref="E3884" r:id="rId3003" xr:uid="{6714F0F3-FDC1-5044-B6F9-6FB74E69E247}"/>
    <hyperlink ref="R3884" r:id="rId3004" xr:uid="{F0E534AB-FAA8-DB4F-AB8B-7D0F55E998F5}"/>
    <hyperlink ref="R3883" r:id="rId3005" xr:uid="{57A5699A-ACA5-6D49-BAF1-18C72DBAB9E5}"/>
    <hyperlink ref="R3889" r:id="rId3006" xr:uid="{55579930-1E17-FD4D-9532-35AF8E7A3948}"/>
    <hyperlink ref="R3898" r:id="rId3007" xr:uid="{924DE4FA-0606-9F41-990F-BD61CB502A2E}"/>
    <hyperlink ref="R3905" r:id="rId3008" xr:uid="{2D281A3B-A957-2E47-9646-C2FAF9D21E6D}"/>
    <hyperlink ref="R3906" r:id="rId3009" xr:uid="{BDDAD5A0-6FFC-F648-AED2-9DB748435826}"/>
    <hyperlink ref="R3903" r:id="rId3010" xr:uid="{4CB932CE-F211-C347-9256-D123B244927F}"/>
    <hyperlink ref="E3907" r:id="rId3011" xr:uid="{97B6D09D-3F49-0240-BC95-64F8220133FD}"/>
    <hyperlink ref="R3907" r:id="rId3012" xr:uid="{820ACE28-48AD-2C45-B8CF-4C48E61CF0EF}"/>
    <hyperlink ref="E3911" r:id="rId3013" xr:uid="{86772B07-97A6-D748-A387-A25848649A40}"/>
    <hyperlink ref="R3911" r:id="rId3014" xr:uid="{7631EFD5-487A-C74A-901A-9857788AB634}"/>
    <hyperlink ref="E3926" r:id="rId3015" xr:uid="{FA221DEF-D1B2-9843-818F-BE6BDFD12E9F}"/>
    <hyperlink ref="R3926" r:id="rId3016" xr:uid="{1DF0C3D7-5159-C04B-A2A8-FF87E7913433}"/>
    <hyperlink ref="E3934" r:id="rId3017" xr:uid="{96066394-5F89-A44E-A653-035CE1AF0AF0}"/>
    <hyperlink ref="R3934" r:id="rId3018" xr:uid="{7D81ADBD-90A3-0E45-ABA5-2CF4070EDD28}"/>
    <hyperlink ref="E3935" r:id="rId3019" xr:uid="{DC76D1B8-1B70-3E4E-BB40-E6CDD8FE37AD}"/>
    <hyperlink ref="R3935" r:id="rId3020" xr:uid="{7BF311F0-2482-DD48-A824-7DA13B23B20C}"/>
    <hyperlink ref="E3936" r:id="rId3021" xr:uid="{92172F08-8C83-0444-8EE8-98C230796651}"/>
    <hyperlink ref="R3936" r:id="rId3022" xr:uid="{DC0EA4B2-80E5-704B-8B96-3B4341F74D45}"/>
    <hyperlink ref="E3941" r:id="rId3023" xr:uid="{35DCD4F9-1266-6948-9625-D0623170F0F7}"/>
    <hyperlink ref="R3941" r:id="rId3024" xr:uid="{E4C6A0FE-240B-5E42-9290-0E747804B581}"/>
    <hyperlink ref="E3944" r:id="rId3025" xr:uid="{9B7D29F1-9F07-5545-80AB-DC0B0B0FC247}"/>
    <hyperlink ref="R3944" r:id="rId3026" xr:uid="{3187AA08-C46A-1144-B1BA-B9D512E5A1A8}"/>
    <hyperlink ref="R3956" r:id="rId3027" xr:uid="{5730EBDF-1010-7749-BBD5-E68D7C24472D}"/>
    <hyperlink ref="E3966" r:id="rId3028" xr:uid="{42515E64-4BC7-7448-9309-6F88E0649FF9}"/>
    <hyperlink ref="R3966" r:id="rId3029" xr:uid="{169DFD11-82AB-CE4B-BBAB-F457A17A19C0}"/>
    <hyperlink ref="R3981" r:id="rId3030" xr:uid="{ADE624CD-6426-7343-BC09-D5A401ED3826}"/>
    <hyperlink ref="E3988" r:id="rId3031" xr:uid="{0BC46A44-8821-A948-B4FA-99E23AE270C0}"/>
    <hyperlink ref="R3988" r:id="rId3032" xr:uid="{7EBD7A5E-4526-6C46-919A-DAF4E9B6D1A8}"/>
    <hyperlink ref="R3995" r:id="rId3033" xr:uid="{8D1CEFFE-FC12-3444-B884-F9473321C758}"/>
    <hyperlink ref="E3999" r:id="rId3034" xr:uid="{45A5C36C-6160-2E4A-828A-4AFE07C00A0B}"/>
    <hyperlink ref="R3999" r:id="rId3035" xr:uid="{019E87F6-78A5-F142-B130-6E0609A73DA3}"/>
    <hyperlink ref="E4002" r:id="rId3036" xr:uid="{B85500A5-FCE7-6142-A396-9E33121A7375}"/>
    <hyperlink ref="R4002" r:id="rId3037" xr:uid="{A0A9893C-CD9E-2A4F-8041-7EDCE4497BB8}"/>
    <hyperlink ref="R4004" r:id="rId3038" xr:uid="{BF468B01-678F-0442-AEF8-1BC754A73419}"/>
    <hyperlink ref="R4009" r:id="rId3039" xr:uid="{502A0E29-BCBE-CF4D-A356-5753DEC63A2E}"/>
    <hyperlink ref="E4012" r:id="rId3040" xr:uid="{A63ABF59-9DA1-0047-A0F5-23B9C5791C70}"/>
    <hyperlink ref="R4012" r:id="rId3041" xr:uid="{AEF70763-860D-5042-B98F-3DFEA6D1ED49}"/>
    <hyperlink ref="R4019" r:id="rId3042" xr:uid="{94E876BF-80CC-2E4A-9199-15DD4997CF3C}"/>
    <hyperlink ref="R4023" r:id="rId3043" xr:uid="{E4007A95-07C6-2647-8CB4-F3F3EBDC584B}"/>
    <hyperlink ref="R4025" r:id="rId3044" xr:uid="{6A3C6BCF-9919-D040-87DB-A2AF061F91B0}"/>
    <hyperlink ref="R4028" r:id="rId3045" xr:uid="{1C28C8DF-82EA-7646-9056-91AB3EDE04EF}"/>
    <hyperlink ref="E4029" r:id="rId3046" xr:uid="{8D925718-30A2-3B4C-A1B1-49FA24019BDC}"/>
    <hyperlink ref="R4029" r:id="rId3047" xr:uid="{B151919D-399E-4741-9A8B-24EBE88FEF8F}"/>
    <hyperlink ref="E4040" r:id="rId3048" xr:uid="{199B6CE7-DDD1-FE42-AF76-2E655962766C}"/>
    <hyperlink ref="R4040" r:id="rId3049" xr:uid="{1C6EFC0D-9BA1-574A-8AF8-356C72457F4C}"/>
    <hyperlink ref="E4039" r:id="rId3050" xr:uid="{0F99D053-1914-0C48-937E-DE5B35C0A2FC}"/>
    <hyperlink ref="R4039" r:id="rId3051" xr:uid="{73CAC966-BFFA-A74C-A4AB-700C992CC74E}"/>
    <hyperlink ref="R4038" r:id="rId3052" xr:uid="{582C9784-4DB1-D547-96FA-5E71DF5509D6}"/>
    <hyperlink ref="E4041" r:id="rId3053" xr:uid="{DC4A6F86-F69D-1140-B60F-26951D88151D}"/>
    <hyperlink ref="R4041" r:id="rId3054" xr:uid="{3A6A99AD-BCA5-C542-A7A8-CFD5C359AD91}"/>
    <hyperlink ref="R4036" r:id="rId3055" xr:uid="{E64363B7-4C6B-8841-98BF-8E82D99E0A86}"/>
    <hyperlink ref="E4045" r:id="rId3056" xr:uid="{F2EC9342-E3DD-6C43-8251-B697CC3F3E86}"/>
    <hyperlink ref="R4045" r:id="rId3057" xr:uid="{175CA396-B037-984F-B0AC-60443712DFA9}"/>
    <hyperlink ref="R4051" r:id="rId3058" xr:uid="{0BB1D477-94F5-8449-B150-4EBC2AD91FD2}"/>
    <hyperlink ref="E4059" r:id="rId3059" xr:uid="{9F2721F6-2707-8B44-A313-B5BC91F68718}"/>
    <hyperlink ref="R4059" r:id="rId3060" xr:uid="{9D084CCC-46E0-DF47-B145-93D290F88F78}"/>
    <hyperlink ref="R4062" r:id="rId3061" xr:uid="{1729817B-6891-D94C-BF09-BE17D4F67306}"/>
    <hyperlink ref="E4067" r:id="rId3062" xr:uid="{696FB5C5-F7AC-0B41-B741-4BD5177BD87B}"/>
    <hyperlink ref="R4067" r:id="rId3063" xr:uid="{78E4DD64-3067-2A43-920D-5632FF6A20E7}"/>
    <hyperlink ref="R4069" r:id="rId3064" xr:uid="{F4983FFA-C5B8-9A4C-9D4F-8E5D7C7BBD6A}"/>
    <hyperlink ref="R4070" r:id="rId3065" xr:uid="{BA1512E9-78A5-B649-8374-802F2B12BDB5}"/>
    <hyperlink ref="E4084" r:id="rId3066" xr:uid="{A9EDA145-A712-714A-B7D6-B70170884F74}"/>
    <hyperlink ref="R4084" r:id="rId3067" xr:uid="{565E9601-B76C-B046-9585-F49A5CFC3F1A}"/>
    <hyperlink ref="E4089" r:id="rId3068" xr:uid="{5EF270FC-4395-A54B-9405-F12FBA00255B}"/>
    <hyperlink ref="E4098" r:id="rId3069" xr:uid="{5DF4A9F6-D721-0049-AAE6-A55D86FA57E2}"/>
    <hyperlink ref="R4098" r:id="rId3070" xr:uid="{BD6C1DA8-B0AF-0D45-9C4D-1EAA809AE0BB}"/>
    <hyperlink ref="E4096" r:id="rId3071" xr:uid="{3A26126C-9DFB-3B47-832D-8B1FE3C28E2C}"/>
    <hyperlink ref="R4096" r:id="rId3072" xr:uid="{7943065B-AA06-714B-AFD3-94082ECCE49F}"/>
    <hyperlink ref="R4095" r:id="rId3073" xr:uid="{08F6E300-B76A-6F45-9EC9-6A7CE4F2DC5B}"/>
    <hyperlink ref="E4103" r:id="rId3074" xr:uid="{71AE1A09-3013-8140-86CD-419679FD6B81}"/>
    <hyperlink ref="R4103" r:id="rId3075" xr:uid="{D69DB3D8-7233-FA4D-A5D8-18BCCACBD7EB}"/>
    <hyperlink ref="E4111" r:id="rId3076" xr:uid="{5843E203-C90A-6749-83C5-7A938168E685}"/>
    <hyperlink ref="R4111" r:id="rId3077" xr:uid="{81362518-DE1C-3248-B906-C0942F5FBE49}"/>
    <hyperlink ref="R4113" r:id="rId3078" xr:uid="{369E24F7-28BD-BF45-92E8-E808A55EAC15}"/>
    <hyperlink ref="R3345" r:id="rId3079" xr:uid="{18D4F40A-BAEE-8848-AB25-18F5597952B0}"/>
    <hyperlink ref="E3374" r:id="rId3080" xr:uid="{FE912DC4-DFC6-D048-8A80-14F995B58B05}"/>
    <hyperlink ref="R3374" r:id="rId3081" xr:uid="{A128B579-E315-F347-84CE-2EE2977F8053}"/>
    <hyperlink ref="R3597" r:id="rId3082" xr:uid="{2E8E585B-F8EF-4846-AAD1-8E3B309ADC15}"/>
    <hyperlink ref="E3646" r:id="rId3083" xr:uid="{A704476C-65B1-5745-B301-22400D6743E7}"/>
    <hyperlink ref="R3646" r:id="rId3084" xr:uid="{28A7ECA7-3D1F-FB46-8683-F06B7C5D5892}"/>
    <hyperlink ref="E3795" r:id="rId3085" xr:uid="{CD37D61B-E383-DD43-9B54-0A423DDFC913}"/>
    <hyperlink ref="R3795" r:id="rId3086" xr:uid="{D7B06EF4-1E63-F947-A4CB-87814B4D8A6F}"/>
    <hyperlink ref="E3809" r:id="rId3087" xr:uid="{B0694502-1332-D24D-A36A-39DB6D4F4808}"/>
    <hyperlink ref="R3809" r:id="rId3088" xr:uid="{F2032735-0E38-1D4D-BA9D-55C6A556F599}"/>
    <hyperlink ref="R3835" r:id="rId3089" xr:uid="{C8596799-881A-F444-9C8C-5EA8816B7A4A}"/>
    <hyperlink ref="R3902" r:id="rId3090" xr:uid="{D521C290-C2BA-BC4F-BBFE-9BB2ED7A19CD}"/>
    <hyperlink ref="E3986" r:id="rId3091" xr:uid="{FC00F302-82E0-1042-B9EE-07048758EF5F}"/>
    <hyperlink ref="R3986" r:id="rId3092" xr:uid="{9A7DF752-54CA-DC41-87F3-40BB0E0B13DE}"/>
    <hyperlink ref="E4064" r:id="rId3093" xr:uid="{94763D3B-D31E-1B42-A8B5-C46C5ADFA1F8}"/>
    <hyperlink ref="R4064" r:id="rId3094" xr:uid="{B2FAEF3C-9F2E-C541-B3C2-DC19999B1792}"/>
    <hyperlink ref="R4074" r:id="rId3095" xr:uid="{16D4DDCF-6F4A-A049-8D2E-939C795D5F47}"/>
    <hyperlink ref="E4081" r:id="rId3096" xr:uid="{CA4CFA91-4030-E64A-8987-DA808F7B2B7D}"/>
    <hyperlink ref="R4081" r:id="rId3097" xr:uid="{ADD1CBB3-C636-A043-8A2A-80F69A10C725}"/>
    <hyperlink ref="E3519" r:id="rId3098" xr:uid="{CC727119-ABF2-1D44-A3C8-68E42F12558F}"/>
    <hyperlink ref="R3519" r:id="rId3099" xr:uid="{B63CEDA0-A2A0-A64D-93A5-41D99022977F}"/>
    <hyperlink ref="R3555" r:id="rId3100" xr:uid="{0679AB8D-907C-F946-B28D-91B158BD63EA}"/>
    <hyperlink ref="E3972" r:id="rId3101" xr:uid="{73CBBD4D-3175-4C48-9749-E7BB443288AE}"/>
    <hyperlink ref="R3972" r:id="rId3102" xr:uid="{6D8B4043-A1A8-C148-8780-9B33C12EAD71}"/>
    <hyperlink ref="R4080" r:id="rId3103" xr:uid="{257E5037-C55E-704C-8A7A-B2E5C8A24121}"/>
    <hyperlink ref="R3335" r:id="rId3104" xr:uid="{F1EE0AF7-9C42-F243-8E99-B0CE7002509A}"/>
    <hyperlink ref="R3340" r:id="rId3105" xr:uid="{D864046F-9A21-884A-88C1-B972BE75A117}"/>
    <hyperlink ref="R3341" r:id="rId3106" xr:uid="{24E1B5F3-079E-3541-AD1F-4ABA24A4956D}"/>
    <hyperlink ref="R3349" r:id="rId3107" xr:uid="{BEF2A9B8-993E-1C43-B518-A6BBF2B1B4BC}"/>
    <hyperlink ref="R3353" r:id="rId3108" xr:uid="{CD182845-0F6B-9147-A50B-453E0DED4ED1}"/>
    <hyperlink ref="R3356" r:id="rId3109" xr:uid="{FE1C85AA-0073-D049-9BDA-6A864B558F30}"/>
    <hyperlink ref="R3359" r:id="rId3110" xr:uid="{87357441-D609-B94B-ABE5-47950FA0B1BB}"/>
    <hyperlink ref="R3363" r:id="rId3111" xr:uid="{B74BFFD7-2E96-7043-9DB8-E36AD71D5087}"/>
    <hyperlink ref="R3361" r:id="rId3112" xr:uid="{68A3EE39-DC02-6545-BCA6-4801FEDCDDCD}"/>
    <hyperlink ref="R3362" r:id="rId3113" xr:uid="{9D8264CB-A71D-C448-ABAD-676B2DCD2228}"/>
    <hyperlink ref="R3368" r:id="rId3114" xr:uid="{0A8218E5-DDF4-DD46-92A3-1453874BEB2E}"/>
    <hyperlink ref="R3369" r:id="rId3115" xr:uid="{FA844C6A-F21B-3246-8750-8E445863FEDA}"/>
    <hyperlink ref="R3371" r:id="rId3116" xr:uid="{8FB173AB-C561-D943-989D-DD0A1A892BEA}"/>
    <hyperlink ref="R3378" r:id="rId3117" xr:uid="{7AE53E1E-94D6-2248-8E5D-C5D9616AA148}"/>
    <hyperlink ref="R3412" r:id="rId3118" xr:uid="{EE10F97A-99DA-0240-A88C-48F48B4A2622}"/>
    <hyperlink ref="R3416" r:id="rId3119" xr:uid="{1DA4B7E5-CEA1-5746-9AD4-A2F9888EB393}"/>
    <hyperlink ref="R3418" r:id="rId3120" xr:uid="{83BE855B-8E16-5A4B-B2AB-8048DB9792B3}"/>
    <hyperlink ref="R3417" r:id="rId3121" xr:uid="{540A5C88-6513-BC45-89C7-07F6549E1D43}"/>
    <hyperlink ref="R3420" r:id="rId3122" xr:uid="{01879171-198C-6C4C-B3F8-90F982EE2499}"/>
    <hyperlink ref="R3419" r:id="rId3123" xr:uid="{A1CAA361-58E3-3047-85CA-A780CBA9A208}"/>
    <hyperlink ref="R3424" r:id="rId3124" xr:uid="{C8EC0D7E-8E10-A94C-A59A-A857BA12A722}"/>
    <hyperlink ref="R3425" r:id="rId3125" xr:uid="{C4748E16-E4F3-2540-91AD-BB97FCCE5FC2}"/>
    <hyperlink ref="R3433" r:id="rId3126" xr:uid="{EADC063E-2677-0740-8FF8-914AC8EBBB79}"/>
    <hyperlink ref="R3440" r:id="rId3127" xr:uid="{CBB0817A-D640-E94C-B628-3B0B575220BA}"/>
    <hyperlink ref="R3439" r:id="rId3128" xr:uid="{C1B9A738-2DF4-6E42-8F24-EC728B9F6F87}"/>
    <hyperlink ref="R3445" r:id="rId3129" xr:uid="{432D59FC-C913-A745-9A64-2F62552E41E4}"/>
    <hyperlink ref="R3443" r:id="rId3130" xr:uid="{53C12A4E-7613-DF4F-A7FE-DD4FA2FDE41B}"/>
    <hyperlink ref="R3451" r:id="rId3131" xr:uid="{62694586-6FD6-684C-94E3-2D15CAE31B4A}"/>
    <hyperlink ref="R3453" r:id="rId3132" xr:uid="{726E09A8-9CDA-E94B-9049-A9FC90598761}"/>
    <hyperlink ref="R3452" r:id="rId3133" xr:uid="{4C661740-328E-1045-B675-38696B69426A}"/>
    <hyperlink ref="R3454" r:id="rId3134" xr:uid="{54835707-1085-7945-93E2-D24FBF4504FE}"/>
    <hyperlink ref="R3460" r:id="rId3135" xr:uid="{59EDAF8B-CBFF-884C-997E-97EFAABC4F6F}"/>
    <hyperlink ref="R3471" r:id="rId3136" xr:uid="{6D2FA827-DF61-9943-A3D1-BF5633AEB31A}"/>
    <hyperlink ref="R3470" r:id="rId3137" xr:uid="{ACE30223-4CDD-004E-A60A-4FE5063FCAA3}"/>
    <hyperlink ref="R3474" r:id="rId3138" xr:uid="{93CB6010-FA3D-1E44-9748-A92753A61314}"/>
    <hyperlink ref="R3472" r:id="rId3139" xr:uid="{A5E06274-C521-B54F-BC0F-D02F0919FCDF}"/>
    <hyperlink ref="R3480" r:id="rId3140" xr:uid="{E50371BB-CA5C-6141-A1A3-C3D5129792FD}"/>
    <hyperlink ref="R3481" r:id="rId3141" xr:uid="{C498D2C9-C0B3-CC4B-B554-6A939AB0233C}"/>
    <hyperlink ref="R3496" r:id="rId3142" xr:uid="{A02C45EF-D8E5-BF42-AB11-89D3F1FC50A2}"/>
    <hyperlink ref="R3498" r:id="rId3143" xr:uid="{1A1780E5-87EE-144E-A4E9-F43E1CB4EE18}"/>
    <hyperlink ref="R3501" r:id="rId3144" xr:uid="{6877E953-DFEC-FB4E-BFB9-52857B57A7CD}"/>
    <hyperlink ref="R3505" r:id="rId3145" xr:uid="{97710FF3-9CA2-B24F-8DB6-89671856C75A}"/>
    <hyperlink ref="R3509" r:id="rId3146" xr:uid="{1DD1E605-1AE2-9447-89BC-6B92F5536B9D}"/>
    <hyperlink ref="R3506" r:id="rId3147" xr:uid="{BAF238E4-E31A-614B-83B1-F0F4FA7A96F3}"/>
    <hyperlink ref="R3512" r:id="rId3148" xr:uid="{459C7945-1CA5-4949-AEEB-2DD67EABEEBF}"/>
    <hyperlink ref="R3513" r:id="rId3149" xr:uid="{C6FD4A1A-534C-1049-B746-079868BEAABE}"/>
    <hyperlink ref="R3511" r:id="rId3150" xr:uid="{2918C07F-5BF1-4D4B-B92B-668300FACA91}"/>
    <hyperlink ref="R3518" r:id="rId3151" xr:uid="{915F8EE9-D4BB-894E-AD0B-65A33D3679C7}"/>
    <hyperlink ref="R3516" r:id="rId3152" xr:uid="{E6E798D4-B3B2-4940-80DE-BAB50C8D7D95}"/>
    <hyperlink ref="R3526" r:id="rId3153" xr:uid="{B7F5CAB9-F689-B14D-B77A-0D1AE3933E9F}"/>
    <hyperlink ref="R3524" r:id="rId3154" xr:uid="{28F15EEA-52D1-BC4B-BC81-A12249C68E28}"/>
    <hyperlink ref="R3528" r:id="rId3155" xr:uid="{A7EF2055-4F55-3C44-9248-E2D552B69A22}"/>
    <hyperlink ref="R3534" r:id="rId3156" xr:uid="{B7195786-2CE4-D344-8228-DAC285E7BF40}"/>
    <hyperlink ref="R3536" r:id="rId3157" xr:uid="{7CA037A2-4805-B745-B2CA-65D110D48C98}"/>
    <hyperlink ref="R3540" r:id="rId3158" xr:uid="{A9E71A64-07A9-414A-8537-BBEE069C5383}"/>
    <hyperlink ref="R3541" r:id="rId3159" xr:uid="{68B1083A-4C86-EB4B-99BF-CDF3DBE36AB5}"/>
    <hyperlink ref="R3554" r:id="rId3160" xr:uid="{7A9CDBD5-B1C4-AE42-96A0-016E9E6C26A2}"/>
    <hyperlink ref="R3551" r:id="rId3161" xr:uid="{EB63D650-9062-B24C-BC5D-F614DA10C68F}"/>
    <hyperlink ref="R3550" r:id="rId3162" xr:uid="{1F69DDB7-8CC6-1041-B51D-DD308C12796A}"/>
    <hyperlink ref="R3560" r:id="rId3163" xr:uid="{29B884E5-D13C-A54B-A4B5-3BDE24274EE8}"/>
    <hyperlink ref="R3562" r:id="rId3164" xr:uid="{F0DFC8CE-0C57-074B-887C-1232474914FF}"/>
    <hyperlink ref="R3561" r:id="rId3165" xr:uid="{2F4C5E55-8FE8-BD4B-8DE4-A2C8C54F947D}"/>
    <hyperlink ref="R3567" r:id="rId3166" xr:uid="{C1A9941A-42D9-D845-8D22-0EC1B35CA861}"/>
    <hyperlink ref="R3564" r:id="rId3167" xr:uid="{55C090F9-CF9E-2C45-91D9-5729D0C98778}"/>
    <hyperlink ref="R3575" r:id="rId3168" xr:uid="{3691BDBD-F849-3844-AA6B-1F3F3E2B2D1C}"/>
    <hyperlink ref="R3581" r:id="rId3169" xr:uid="{77264F9D-C361-2E46-B0B2-86A53FC635DA}"/>
    <hyperlink ref="R3579" r:id="rId3170" xr:uid="{266008E9-2A21-B643-8D8B-F3A5E28CDD6B}"/>
    <hyperlink ref="R3586" r:id="rId3171" xr:uid="{9F6FDA34-912E-1441-94CE-ACEBF30A32AC}"/>
    <hyperlink ref="R3596" r:id="rId3172" xr:uid="{8AAC5FD7-4337-3142-9397-165C13DAD83B}"/>
    <hyperlink ref="R3603" r:id="rId3173" xr:uid="{BECC9976-5D5C-4F4F-9B41-0577E76A831B}"/>
    <hyperlink ref="R3602" r:id="rId3174" xr:uid="{9C3500EA-531E-5E43-A276-651127F1C3E0}"/>
    <hyperlink ref="R3624" r:id="rId3175" xr:uid="{7F63DFDA-1D95-8447-8BDE-D40EF6DE20BB}"/>
    <hyperlink ref="R3640" r:id="rId3176" xr:uid="{B2B3E944-B3B4-3747-9D03-508064F02286}"/>
    <hyperlink ref="R3649" r:id="rId3177" xr:uid="{4DD87B50-4526-DE45-9B2A-4FCC98C61CBE}"/>
    <hyperlink ref="R3662" r:id="rId3178" xr:uid="{B516278A-3976-6940-95E7-568363016AB4}"/>
    <hyperlink ref="R3664" r:id="rId3179" xr:uid="{5AD95F38-C54F-7C4E-BE04-461CB609757F}"/>
    <hyperlink ref="R3668" r:id="rId3180" xr:uid="{AA008BD8-4DE4-F14F-844C-3AFC187CCDFE}"/>
    <hyperlink ref="R3669" r:id="rId3181" xr:uid="{F825FDCC-A643-FB4E-90ED-08E3DF3618C8}"/>
    <hyperlink ref="R3697" r:id="rId3182" xr:uid="{096B4051-9BF1-1243-ACB2-09212DF92EB7}"/>
    <hyperlink ref="R3699" r:id="rId3183" xr:uid="{8DB33E0A-0452-6D45-9777-AAA857B01ABC}"/>
    <hyperlink ref="R3703" r:id="rId3184" xr:uid="{1A53ABE8-C094-5448-8A5A-14FBEC96088F}"/>
    <hyperlink ref="R3705" r:id="rId3185" xr:uid="{EF432B80-1371-A54D-9E43-E3440FC72A43}"/>
    <hyperlink ref="R3709" r:id="rId3186" xr:uid="{8BE97A94-A464-0E45-990B-3B542507656B}"/>
    <hyperlink ref="R3714" r:id="rId3187" xr:uid="{71C93096-7494-884E-8479-823300F2DAB5}"/>
    <hyperlink ref="R3716" r:id="rId3188" xr:uid="{2150CF49-BB3B-DA44-B848-FCBA594739F5}"/>
    <hyperlink ref="R3715" r:id="rId3189" xr:uid="{7650A666-81F9-F640-84B1-A9DA41706DF7}"/>
    <hyperlink ref="R3723" r:id="rId3190" xr:uid="{E8A8EF8B-765D-884B-B67E-5ED8CF218CF0}"/>
    <hyperlink ref="R3727" r:id="rId3191" xr:uid="{5972EE17-8104-7D4E-889A-1571136DF627}"/>
    <hyperlink ref="R3739" r:id="rId3192" xr:uid="{19DE9082-E3FE-194F-9074-BB111154A539}"/>
    <hyperlink ref="R3740" r:id="rId3193" xr:uid="{03D73296-2A51-AB49-9CDF-A199DA366BD4}"/>
    <hyperlink ref="E3745" r:id="rId3194" xr:uid="{99F1184C-887E-9447-8E92-E71BCC2DA606}"/>
    <hyperlink ref="R3745" r:id="rId3195" xr:uid="{27E3D53D-5BC0-0C43-8ED8-FEE560FEBC4E}"/>
    <hyperlink ref="E3757" r:id="rId3196" xr:uid="{A98BDB28-6C0F-BC48-84BC-F9D18D15DA22}"/>
    <hyperlink ref="R3757" r:id="rId3197" xr:uid="{2B9667BE-AB0F-FE43-B862-22C4920EE5A0}"/>
    <hyperlink ref="E3753" r:id="rId3198" xr:uid="{2D9DA92F-BE46-2044-92AE-2A09D3E3F059}"/>
    <hyperlink ref="R3753" r:id="rId3199" xr:uid="{BC3715CB-6F29-644E-9D9F-F4A8B79C3BC6}"/>
    <hyperlink ref="E3761" r:id="rId3200" xr:uid="{B73A0CD4-D7C8-5A46-BF2E-FB98BEDAD457}"/>
    <hyperlink ref="R3761" r:id="rId3201" xr:uid="{FBBD7F3D-F271-424D-9C25-E239F7DD3A53}"/>
    <hyperlink ref="R3762" r:id="rId3202" xr:uid="{037C9C96-08D2-1D40-BAC6-5CA839C31851}"/>
    <hyperlink ref="R3768" r:id="rId3203" xr:uid="{B16835B7-A17E-7443-B87F-09181E31E104}"/>
    <hyperlink ref="E3770" r:id="rId3204" xr:uid="{9F1A0FBA-51AC-D74D-B4BC-957674ECB624}"/>
    <hyperlink ref="R3770" r:id="rId3205" xr:uid="{F1A492C0-42E0-B740-BF2D-CECF9E3EE2CE}"/>
    <hyperlink ref="R3773" r:id="rId3206" xr:uid="{507E5AB7-FC67-3749-958F-F7C3AB311941}"/>
    <hyperlink ref="R3771" r:id="rId3207" xr:uid="{1013497B-0989-7B4D-9283-16452D19E7F0}"/>
    <hyperlink ref="E3775" r:id="rId3208" xr:uid="{17A06051-D9D1-B045-BA66-7F1002E6D507}"/>
    <hyperlink ref="R3775" r:id="rId3209" xr:uid="{B6EF39DE-A7D3-E24A-928C-1CDE26CFA85A}"/>
    <hyperlink ref="E3782" r:id="rId3210" xr:uid="{4F35132E-D911-6D49-973E-F055ADDAA93C}"/>
    <hyperlink ref="R3782" r:id="rId3211" xr:uid="{993F0890-CF14-FF4C-B9EE-C6F3A0C2B2A7}"/>
    <hyperlink ref="E3791" r:id="rId3212" xr:uid="{101A8692-3FDF-5F43-B35B-2EAE7FF19BEE}"/>
    <hyperlink ref="R3791" r:id="rId3213" xr:uid="{8A89FD6C-D4D8-4848-A0B9-F6389DA99830}"/>
    <hyperlink ref="R3797" r:id="rId3214" xr:uid="{6355DC6F-9533-F74B-9D1D-567F2EA43A5D}"/>
    <hyperlink ref="R3798" r:id="rId3215" xr:uid="{8AE55816-41C2-AB46-994E-50F6CC4F8F55}"/>
    <hyperlink ref="R3806" r:id="rId3216" xr:uid="{78EDDC11-6069-6447-B575-5E93FE1C2F11}"/>
    <hyperlink ref="E3810" r:id="rId3217" xr:uid="{E4714964-717A-1447-9B15-3C896D86AE32}"/>
    <hyperlink ref="R3810" r:id="rId3218" xr:uid="{211DC37C-0958-934E-95D9-F430F96E1B5B}"/>
    <hyperlink ref="R3822" r:id="rId3219" xr:uid="{5B9A7A80-9800-1145-92B1-B161E605C78A}"/>
    <hyperlink ref="R3849" r:id="rId3220" xr:uid="{0C476A1E-594B-E742-816F-E0CC8D456C3D}"/>
    <hyperlink ref="R3851" r:id="rId3221" xr:uid="{867736B6-058D-2548-AF97-21A6E6BDEC31}"/>
    <hyperlink ref="R3852" r:id="rId3222" xr:uid="{7507549F-EFBF-4E42-A1D8-B58518440589}"/>
    <hyperlink ref="R3855" r:id="rId3223" xr:uid="{4C97A8E6-E609-084A-9BF8-BFF5698C3815}"/>
    <hyperlink ref="R3862" r:id="rId3224" xr:uid="{C4540A53-20D9-1A40-8331-0DB9D3C0CF64}"/>
    <hyperlink ref="R3866" r:id="rId3225" xr:uid="{6E69A211-9505-9B43-A043-B8D26DA065E8}"/>
    <hyperlink ref="R3894" r:id="rId3226" xr:uid="{B74D2BF4-18FE-0748-9ECF-D7BAF279C81C}"/>
    <hyperlink ref="E3897" r:id="rId3227" xr:uid="{45343C74-F41C-4848-8958-8E420B4C0786}"/>
    <hyperlink ref="R3897" r:id="rId3228" xr:uid="{6BEA9E1E-F940-B64D-AC13-597C147D0D1B}"/>
    <hyperlink ref="R3899" r:id="rId3229" xr:uid="{BF4DA967-3095-5E4A-9375-299DDFFC6CAE}"/>
    <hyperlink ref="E3929" r:id="rId3230" xr:uid="{CCCED307-34CB-464B-8C8F-8EDD2A86FDA2}"/>
    <hyperlink ref="R3929" r:id="rId3231" xr:uid="{3E96D0AF-33D8-F146-8523-49DC812CBB66}"/>
    <hyperlink ref="E3949" r:id="rId3232" xr:uid="{07CA29C9-E051-104F-AC0D-6BA647A58F3C}"/>
    <hyperlink ref="R3949" r:id="rId3233" xr:uid="{7A9324DD-2567-8442-AD90-5639C64E22F2}"/>
    <hyperlink ref="R3968" r:id="rId3234" xr:uid="{E0F489F6-2991-9F4D-9187-2C38A2FF0F7E}"/>
    <hyperlink ref="R3984" r:id="rId3235" xr:uid="{89E972AF-AED5-B344-97E7-B301636EF70B}"/>
    <hyperlink ref="E4015" r:id="rId3236" xr:uid="{63952017-F5D3-3248-86E7-CA6FE7466DF0}"/>
    <hyperlink ref="R4015" r:id="rId3237" xr:uid="{C58FD15D-542D-BB40-B3DC-346C1EE1A077}"/>
    <hyperlink ref="R4022" r:id="rId3238" xr:uid="{E3EDF765-7A09-2A4F-80EB-B28D28035E73}"/>
    <hyperlink ref="E4027" r:id="rId3239" xr:uid="{662A1142-1E55-FA4B-AFE5-E2FE11A6C2FA}"/>
    <hyperlink ref="R4027" r:id="rId3240" xr:uid="{B6CDB0A8-C5CA-214E-AA58-A456CC6CC0FF}"/>
    <hyperlink ref="R4061" r:id="rId3241" xr:uid="{04198154-96F8-A84B-BCFF-AF4B6BC5C6CB}"/>
    <hyperlink ref="E3333" r:id="rId3242" xr:uid="{134095BC-4A5B-624C-A645-93BF1DD4EB92}"/>
    <hyperlink ref="R3333" r:id="rId3243" xr:uid="{0FD5C570-A843-D943-94A3-DE8837190035}"/>
    <hyperlink ref="E3337" r:id="rId3244" xr:uid="{52385F29-CA40-A74E-B764-0A8FF869CCE1}"/>
    <hyperlink ref="R3337" r:id="rId3245" xr:uid="{F2881DA7-FC4A-C242-BD84-718E9F1FDB72}"/>
    <hyperlink ref="E3343" r:id="rId3246" xr:uid="{A4BD18BD-3E11-CB42-B4D6-B0C94CDFA093}"/>
    <hyperlink ref="R3343" r:id="rId3247" xr:uid="{376ADD73-CB28-614D-A36B-5A9EA1E76546}"/>
    <hyperlink ref="E3347" r:id="rId3248" xr:uid="{14CE4032-C211-A747-AA0F-32B23A722B93}"/>
    <hyperlink ref="R3347" r:id="rId3249" xr:uid="{DD7E3532-2084-F44F-97E2-8BAACD2E287B}"/>
    <hyperlink ref="R3352" r:id="rId3250" xr:uid="{61CA31C3-1263-7D46-B592-4421AD8AB59A}"/>
    <hyperlink ref="R3357" r:id="rId3251" xr:uid="{A3DC38B7-088F-0B4B-94E4-611A3E25EE31}"/>
    <hyperlink ref="R3358" r:id="rId3252" xr:uid="{9A8D4A62-BB5B-6743-B94F-5EFC80E4CE50}"/>
    <hyperlink ref="E3360" r:id="rId3253" xr:uid="{4FBE2B7D-F1F1-9447-9950-74592D586660}"/>
    <hyperlink ref="R3360" r:id="rId3254" xr:uid="{D1A8A464-FA46-CF41-A75C-66078B2D0861}"/>
    <hyperlink ref="R3366" r:id="rId3255" xr:uid="{7164E8F3-29E6-DB41-B930-EB1351B639EC}"/>
    <hyperlink ref="R3365" r:id="rId3256" xr:uid="{22604BF2-60ED-9643-A755-A634EC660BCE}"/>
    <hyperlink ref="R3370" r:id="rId3257" xr:uid="{3AD247A0-9D98-8444-85F6-4AB946C86CAB}"/>
    <hyperlink ref="E3372" r:id="rId3258" xr:uid="{B8321E15-5113-1E41-AB95-3999F9FFDDC0}"/>
    <hyperlink ref="R3372" r:id="rId3259" xr:uid="{85166552-A7BD-D64E-BFA5-A13DAE97CBB8}"/>
    <hyperlink ref="E3376" r:id="rId3260" xr:uid="{59C1AB4C-2550-7947-9BBB-F2701BB61607}"/>
    <hyperlink ref="R3376" r:id="rId3261" xr:uid="{8A8011B1-D137-8C4D-B266-13D949A6E040}"/>
    <hyperlink ref="E3377" r:id="rId3262" xr:uid="{D99BFC23-79CA-9242-9D84-81741990E04B}"/>
    <hyperlink ref="R3377" r:id="rId3263" xr:uid="{AE5E644D-B098-8044-86C3-EF7F6FE31008}"/>
    <hyperlink ref="R3380" r:id="rId3264" xr:uid="{F271DB2A-ECCE-1B49-A400-CA73492CF865}"/>
    <hyperlink ref="R3385" r:id="rId3265" xr:uid="{A3CCDCFD-1194-9B4D-8B4C-63C8AC6ECE0E}"/>
    <hyperlink ref="E3384" r:id="rId3266" xr:uid="{ACB8D39F-C224-634B-B0D8-7E2EBD8E9270}"/>
    <hyperlink ref="R3384" r:id="rId3267" xr:uid="{64670B88-8D43-5246-81EC-5CD2475999E6}"/>
    <hyperlink ref="E3389" r:id="rId3268" xr:uid="{379820B4-EBB2-9448-8B93-037FCC8D201B}"/>
    <hyperlink ref="R3389" r:id="rId3269" xr:uid="{6917E3C5-6612-344E-B23E-E2F6E861CD0B}"/>
    <hyperlink ref="E3390" r:id="rId3270" xr:uid="{3FF02C93-4F6A-F642-A1C3-FA3540AAF634}"/>
    <hyperlink ref="R3390" r:id="rId3271" xr:uid="{FB642914-F678-6B40-A089-BE6AD16E7E5D}"/>
    <hyperlink ref="E3395" r:id="rId3272" xr:uid="{DE958ED4-2E76-0B4F-BFD8-95BCFA3532F0}"/>
    <hyperlink ref="R3395" r:id="rId3273" xr:uid="{9224F389-16A1-A748-B1FF-014876C4BDF2}"/>
    <hyperlink ref="E3396" r:id="rId3274" xr:uid="{DD229AF3-4DAB-194E-A666-E99701CE95D5}"/>
    <hyperlink ref="R3396" r:id="rId3275" xr:uid="{146BC03B-C570-2446-9E8B-C1A125B9A970}"/>
    <hyperlink ref="E3401" r:id="rId3276" xr:uid="{C334BA08-2CC1-BA4E-98C9-02AADDAF311B}"/>
    <hyperlink ref="R3401" r:id="rId3277" xr:uid="{F13625D3-3587-774C-AF22-A83A65FDB253}"/>
    <hyperlink ref="R3398" r:id="rId3278" xr:uid="{439F361C-5894-614E-9B58-5DE5631A1781}"/>
    <hyperlink ref="E3400" r:id="rId3279" xr:uid="{89E60D58-2C91-4F4F-AD49-0E46BC3160CB}"/>
    <hyperlink ref="R3400" r:id="rId3280" xr:uid="{37EFAEC9-F63B-5C40-B1FD-9429ECEDFC29}"/>
    <hyperlink ref="R3407" r:id="rId3281" xr:uid="{3FA4E666-08A2-714F-BBC9-47D82D8A2FCF}"/>
    <hyperlink ref="R3403" r:id="rId3282" xr:uid="{EC6ABB0D-3A5E-4742-A8D4-AA6776E5EC6F}"/>
    <hyperlink ref="R3405" r:id="rId3283" xr:uid="{C4529603-FA2C-8F4B-8050-9645C2713A6F}"/>
    <hyperlink ref="R3406" r:id="rId3284" xr:uid="{FB4FDCAB-68E5-E040-8C33-24B48A30F6E0}"/>
    <hyperlink ref="E3408" r:id="rId3285" xr:uid="{963FC4ED-0A7D-CD40-98FF-A4043B105CDB}"/>
    <hyperlink ref="R3408" r:id="rId3286" xr:uid="{A0279163-132C-A942-AE86-5C75E02A5018}"/>
    <hyperlink ref="E3410" r:id="rId3287" xr:uid="{341014EF-58CE-4148-BEDC-E3411C9341EE}"/>
    <hyperlink ref="R3410" r:id="rId3288" xr:uid="{28E440DE-B30E-D14B-BE48-78D79E397154}"/>
    <hyperlink ref="E3415" r:id="rId3289" xr:uid="{D1E1390C-47D3-4346-84BC-D931170D5E61}"/>
    <hyperlink ref="R3415" r:id="rId3290" xr:uid="{F72AB75C-CD5E-CB43-B604-C01E4FBA9990}"/>
    <hyperlink ref="E3423" r:id="rId3291" xr:uid="{C8D755CB-9FF0-3141-92D4-8F9391A5A77A}"/>
    <hyperlink ref="R3423" r:id="rId3292" xr:uid="{3DED017A-3CF4-8A48-9044-D2701EC67A75}"/>
    <hyperlink ref="E3422" r:id="rId3293" xr:uid="{489C22B7-E2D9-AC4C-B929-A6DE93E5C320}"/>
    <hyperlink ref="R3422" r:id="rId3294" xr:uid="{82901FC4-D735-F544-A616-22E15756FD26}"/>
    <hyperlink ref="E3426" r:id="rId3295" xr:uid="{4F9862F1-7ACF-2343-B061-78595C794318}"/>
    <hyperlink ref="R3426" r:id="rId3296" xr:uid="{EA196210-7809-AF48-BAD2-93D049036524}"/>
    <hyperlink ref="R3429" r:id="rId3297" xr:uid="{F609198E-F1DC-1A41-8FC1-597EB3FAE566}"/>
    <hyperlink ref="E3434" r:id="rId3298" xr:uid="{8BE0C9AC-1F3A-0D44-B6A7-9F554FCA72C6}"/>
    <hyperlink ref="R3434" r:id="rId3299" xr:uid="{C92CAD85-63C9-9240-9705-574B8AE4139F}"/>
    <hyperlink ref="E3437" r:id="rId3300" xr:uid="{76C49EBF-FEAD-8D4A-B37B-6EE6A38919BF}"/>
    <hyperlink ref="R3437" r:id="rId3301" xr:uid="{253057A7-8405-8540-A6FB-3F5D4F041E31}"/>
    <hyperlink ref="E3442" r:id="rId3302" xr:uid="{A7BA7864-17B1-144E-9B65-888C9EECD514}"/>
    <hyperlink ref="R3442" r:id="rId3303" xr:uid="{AD00FF4F-4046-A041-A815-F4D84D4F7A79}"/>
    <hyperlink ref="E3448" r:id="rId3304" xr:uid="{F86612E0-2F79-254E-B7B4-626C609E1098}"/>
    <hyperlink ref="R3448" r:id="rId3305" xr:uid="{794E24B9-39F9-174A-BD05-60FC5644CB28}"/>
    <hyperlink ref="E3447" r:id="rId3306" xr:uid="{D72F1FE7-0CF5-8E40-8412-FC594F4F0A1F}"/>
    <hyperlink ref="R3447" r:id="rId3307" xr:uid="{39F9F6AF-71AF-C545-9EDE-AF6D94718AFA}"/>
    <hyperlink ref="R3449" r:id="rId3308" xr:uid="{4F139754-40CB-9C4C-B0E2-AE37CD4C1971}"/>
    <hyperlink ref="E3459" r:id="rId3309" xr:uid="{67E98B3B-5717-C943-8E89-FE8C9EC03617}"/>
    <hyperlink ref="R3459" r:id="rId3310" xr:uid="{11739625-5D32-F946-B4A7-F3541883FB59}"/>
    <hyperlink ref="R3463" r:id="rId3311" xr:uid="{9FFADB0A-975F-ED43-8DD4-0066FE37CD1C}"/>
    <hyperlink ref="R3462" r:id="rId3312" xr:uid="{3236E0BA-0AA8-E64B-800B-FD660D811C51}"/>
    <hyperlink ref="E3468" r:id="rId3313" xr:uid="{97DF1964-1BAA-6540-8ADE-B91EDEE3826E}"/>
    <hyperlink ref="R3468" r:id="rId3314" xr:uid="{03C8C642-B611-C34F-B134-FFC8E563BB87}"/>
    <hyperlink ref="E3473" r:id="rId3315" xr:uid="{36B4525E-AC1C-3F4D-845B-3DDAC0AD0A50}"/>
    <hyperlink ref="R3473" r:id="rId3316" xr:uid="{A20FCD94-7C70-2F4B-AF4E-7BB316238B97}"/>
    <hyperlink ref="E3475" r:id="rId3317" xr:uid="{18756F39-3A76-C04E-8F65-F122F4F496C4}"/>
    <hyperlink ref="R3475" r:id="rId3318" xr:uid="{D27DBB8E-8EFC-444F-B221-837BF4C2CCFE}"/>
    <hyperlink ref="R3479" r:id="rId3319" xr:uid="{506269DB-D2AF-B64D-A116-BE97D13338E3}"/>
    <hyperlink ref="E3476" r:id="rId3320" xr:uid="{58672A1D-3B24-9843-9439-3EB2631F54FA}"/>
    <hyperlink ref="R3476" r:id="rId3321" xr:uid="{D59DA124-B4A5-4A45-BF31-65E0022D6656}"/>
    <hyperlink ref="E3483" r:id="rId3322" xr:uid="{57786C8A-95C8-7E4C-93A4-244F2BB12E5C}"/>
    <hyperlink ref="R3483" r:id="rId3323" xr:uid="{A67F0C71-402F-254C-978F-911A7D3C13F7}"/>
    <hyperlink ref="R3482" r:id="rId3324" xr:uid="{A3EFE328-CB2F-6341-B2F5-E3E13370130F}"/>
    <hyperlink ref="E3485" r:id="rId3325" xr:uid="{82D1BAFB-A217-1D4A-81C3-65CAD186F561}"/>
    <hyperlink ref="R3485" r:id="rId3326" xr:uid="{D9495D05-D209-1F49-9ADB-DE71D030ECF6}"/>
    <hyperlink ref="R3486" r:id="rId3327" xr:uid="{2D2DB258-E9C6-E441-968A-E116825ED79E}"/>
    <hyperlink ref="E3489" r:id="rId3328" xr:uid="{1E6BA139-333B-4E42-88ED-42E510FF2FC3}"/>
    <hyperlink ref="R3489" r:id="rId3329" xr:uid="{713544C9-EFA3-CE41-A0EB-5B5CA5F4A0E4}"/>
    <hyperlink ref="E3493" r:id="rId3330" xr:uid="{D1131C8F-6434-2243-BC1E-0445ADE8FFE7}"/>
    <hyperlink ref="R3493" r:id="rId3331" xr:uid="{0591C3A3-BAF9-FE40-8603-2458718774A1}"/>
    <hyperlink ref="R3490" r:id="rId3332" xr:uid="{6FC7B7A8-6978-BB4A-932E-A3CEE8D51AE6}"/>
    <hyperlink ref="R3492" r:id="rId3333" xr:uid="{53425E47-CAC4-A544-B596-BE1D89F06E56}"/>
    <hyperlink ref="R3499" r:id="rId3334" xr:uid="{4AF72540-9856-2C49-8665-B29B8D6AA2B3}"/>
    <hyperlink ref="E3500" r:id="rId3335" xr:uid="{47EB9CB1-958E-4E42-BC8B-DB494FBBD588}"/>
    <hyperlink ref="R3500" r:id="rId3336" xr:uid="{C960F162-C255-3E45-92AC-A5716893D1CB}"/>
    <hyperlink ref="E3502" r:id="rId3337" xr:uid="{01DD70F1-2C16-D543-A150-FD5141965C17}"/>
    <hyperlink ref="R3502" r:id="rId3338" xr:uid="{7280CA04-AB66-AC43-A974-AF906FD3C645}"/>
    <hyperlink ref="E3503" r:id="rId3339" xr:uid="{FFBDD187-5E95-B846-98EC-1BF36EFEAD81}"/>
    <hyperlink ref="R3503" r:id="rId3340" xr:uid="{B9B71076-EFA1-D44C-9ED1-DC374EE351B4}"/>
    <hyperlink ref="E3504" r:id="rId3341" xr:uid="{43F566AE-04B8-CA45-BEE5-0B66AF8B1FF8}"/>
    <hyperlink ref="R3504" r:id="rId3342" location=".WW46GQXy7sQ.twitter" xr:uid="{5462409A-4454-F147-B3AA-CC39E44D9CF8}"/>
    <hyperlink ref="R3508" r:id="rId3343" xr:uid="{1EEFF3AF-60F0-644B-833B-271A6725199D}"/>
    <hyperlink ref="E3510" r:id="rId3344" xr:uid="{394A54DD-A738-674B-9CE4-66BC0FBCC9DD}"/>
    <hyperlink ref="R3510" r:id="rId3345" xr:uid="{1DF1C6D9-C822-5A42-8AA9-A10225E0FF91}"/>
    <hyperlink ref="E3515" r:id="rId3346" xr:uid="{62B9E2ED-3290-E74F-B396-CFCA20E9D99B}"/>
    <hyperlink ref="R3515" r:id="rId3347" location="11" xr:uid="{62AFFC74-5C9D-B74A-8790-6F30CAC9D105}"/>
    <hyperlink ref="R3517" r:id="rId3348" xr:uid="{8227D4E6-42AF-274B-889D-28ECD21C264D}"/>
    <hyperlink ref="E3520" r:id="rId3349" xr:uid="{3AD01FD1-CCB1-3E4C-BB14-627654A0A1F2}"/>
    <hyperlink ref="R3520" r:id="rId3350" xr:uid="{D4647E5C-DAC7-8442-A980-58F8A5CEF6C3}"/>
    <hyperlink ref="E3521" r:id="rId3351" xr:uid="{B7284DBE-EB42-C644-9615-52A03EFD9CA4}"/>
    <hyperlink ref="R3521" r:id="rId3352" xr:uid="{BDE28C92-D2E8-AC4B-8B65-08F1692C4DC2}"/>
    <hyperlink ref="R3525" r:id="rId3353" xr:uid="{2EBC869D-2E8F-724D-9C36-13228A5B1FF5}"/>
    <hyperlink ref="R3522" r:id="rId3354" xr:uid="{EF932C3A-9639-4343-842F-377CA36DB100}"/>
    <hyperlink ref="R3523" r:id="rId3355" xr:uid="{B1FB6321-EF36-4F4D-96AA-04424ABC061A}"/>
    <hyperlink ref="E3529" r:id="rId3356" xr:uid="{A7E66A37-E1F4-7E46-9EB2-115680D3E2B4}"/>
    <hyperlink ref="R3529" r:id="rId3357" xr:uid="{83A0B1D1-D044-C749-968B-02E7E9E381BD}"/>
    <hyperlink ref="E3532" r:id="rId3358" xr:uid="{D06CC883-C052-824A-8370-D077B3F5D493}"/>
    <hyperlink ref="R3532" r:id="rId3359" xr:uid="{AE5DAC1F-254A-6644-A50A-DB27FB6DF9F5}"/>
    <hyperlink ref="R3533" r:id="rId3360" xr:uid="{7A853C9B-ADDE-6842-8F55-7A965CAE18E8}"/>
    <hyperlink ref="E3535" r:id="rId3361" xr:uid="{81BF7F36-61EE-7042-BF4C-7732845FABFF}"/>
    <hyperlink ref="R3535" r:id="rId3362" xr:uid="{BE94E04A-8C66-1045-AC78-A68DCEC27E9F}"/>
    <hyperlink ref="E3537" r:id="rId3363" xr:uid="{D2904E27-4F31-5746-B5C4-8EA79BAF2B95}"/>
    <hyperlink ref="R3537" r:id="rId3364" xr:uid="{73B64F9A-838F-3549-B45F-75506FC976B8}"/>
    <hyperlink ref="E3544" r:id="rId3365" xr:uid="{1817350E-65E3-F24F-A13F-DE434F54F44D}"/>
    <hyperlink ref="R3544" r:id="rId3366" xr:uid="{6D4EF2AF-3522-C54D-B46F-AAF360CABA67}"/>
    <hyperlink ref="E3548" r:id="rId3367" xr:uid="{D6750B4C-BF92-6740-A5BA-4D3C2BA2B61E}"/>
    <hyperlink ref="R3548" r:id="rId3368" xr:uid="{D28EC590-922C-0C4A-8801-8BDD4FAAC4F6}"/>
    <hyperlink ref="R3547" r:id="rId3369" xr:uid="{002ABE98-1F2E-7A41-85AA-0C91A341F027}"/>
    <hyperlink ref="E3546" r:id="rId3370" xr:uid="{F565F364-641A-D540-8DC4-4F624307B3DB}"/>
    <hyperlink ref="R3546" r:id="rId3371" xr:uid="{D66E76D1-3FB4-9D42-A67F-0495CA357549}"/>
    <hyperlink ref="E3556" r:id="rId3372" xr:uid="{6241E3C8-EF93-2D46-A76A-8E93BC56F5DD}"/>
    <hyperlink ref="R3556" r:id="rId3373" xr:uid="{E7E10D46-A8D7-DA4A-A3B4-D69AEF60BA14}"/>
    <hyperlink ref="R3553" r:id="rId3374" xr:uid="{7EC8880E-A82A-D147-AF99-DE7E19522430}"/>
    <hyperlink ref="R3557" r:id="rId3375" xr:uid="{FCB83021-8624-1C49-B376-C9272876020D}"/>
    <hyperlink ref="R3563" r:id="rId3376" xr:uid="{F1FF19E6-00FB-C04E-B3F1-5E0E6A7D4AA2}"/>
    <hyperlink ref="R3570" r:id="rId3377" xr:uid="{95F2635C-B236-9940-BFB2-ECF1041831B8}"/>
    <hyperlink ref="E3580" r:id="rId3378" xr:uid="{ECDC9D40-3866-2C48-A628-D084DED5A96A}"/>
    <hyperlink ref="R3580" r:id="rId3379" xr:uid="{770EA497-78FA-244C-A069-9ACA6DC40DA5}"/>
    <hyperlink ref="R3584" r:id="rId3380" xr:uid="{A75C1739-D56D-DF4A-BCBB-2105A1D8FE03}"/>
    <hyperlink ref="R3583" r:id="rId3381" xr:uid="{A266AA99-B653-004F-84D0-FF4CAB3FA341}"/>
    <hyperlink ref="R3591" r:id="rId3382" xr:uid="{9515CDEE-DA20-614B-8EE1-C8EC69139882}"/>
    <hyperlink ref="R3595" r:id="rId3383" xr:uid="{64B636CA-2F5C-284C-B0C2-BBFCF9693441}"/>
    <hyperlink ref="R3594" r:id="rId3384" xr:uid="{EE915184-391E-ED4F-BC4A-9AFA1A3A99EF}"/>
    <hyperlink ref="R3593" r:id="rId3385" xr:uid="{B13B56CA-14C4-D54C-B4A3-8AFBD841177A}"/>
    <hyperlink ref="R3598" r:id="rId3386" xr:uid="{0C1CABC0-C54D-324C-9E49-371E3047E084}"/>
    <hyperlink ref="R3600" r:id="rId3387" xr:uid="{1F671B9F-3361-3445-8632-162D632EB781}"/>
    <hyperlink ref="E3606" r:id="rId3388" xr:uid="{D04BC04A-E103-F040-A504-5708DB09F51E}"/>
    <hyperlink ref="R3606" r:id="rId3389" xr:uid="{2D0A98FE-53B7-074C-BD8A-0C5A289FF7D4}"/>
    <hyperlink ref="E3608" r:id="rId3390" xr:uid="{75AEA637-B7AC-C444-BF97-FAA86C96C2D3}"/>
    <hyperlink ref="R3608" r:id="rId3391" xr:uid="{7F639E49-8211-3046-976C-31DA7E452966}"/>
    <hyperlink ref="E3607" r:id="rId3392" xr:uid="{861B3D76-67A6-8F42-A3B8-1D5E2B59A2B8}"/>
    <hyperlink ref="R3607" r:id="rId3393" xr:uid="{96A67BC3-7DBD-0540-9363-1637DB6B7268}"/>
    <hyperlink ref="E3610" r:id="rId3394" xr:uid="{A3970472-D751-3F49-B201-3C82C4F9F026}"/>
    <hyperlink ref="R3610" r:id="rId3395" xr:uid="{874096A4-C983-6D43-BDB7-49A3927C47AB}"/>
    <hyperlink ref="E3611" r:id="rId3396" xr:uid="{4A9F6A12-87D4-4143-8FB2-96D7E01C5BEF}"/>
    <hyperlink ref="R3611" r:id="rId3397" xr:uid="{42B5BACB-7686-8847-AB95-F9D4783A8C4C}"/>
    <hyperlink ref="E3612" r:id="rId3398" xr:uid="{B88255E1-5255-6846-A011-C2F8C1602840}"/>
    <hyperlink ref="R3612" r:id="rId3399" xr:uid="{95D3FB10-66E9-D448-991F-59DF68D02284}"/>
    <hyperlink ref="E3614" r:id="rId3400" xr:uid="{E2E1CD53-9E4D-A346-9406-ABC84A6BE9B8}"/>
    <hyperlink ref="R3614" r:id="rId3401" xr:uid="{BF7EF97D-6859-6045-82B4-9CD73D4AEEE9}"/>
    <hyperlink ref="E3617" r:id="rId3402" xr:uid="{BD656023-1EFD-5549-A0A1-E711C00AF032}"/>
    <hyperlink ref="R3617" r:id="rId3403" xr:uid="{C3581AC5-3E35-254B-90AE-96625861C9A3}"/>
    <hyperlink ref="R3621" r:id="rId3404" xr:uid="{1A351092-D15E-AB46-B2BA-525DDCD598DC}"/>
    <hyperlink ref="R3623" r:id="rId3405" xr:uid="{295CFC8A-1F85-F442-B335-580344460B4F}"/>
    <hyperlink ref="R3626" r:id="rId3406" xr:uid="{98E24104-470F-9D4E-A440-9FBF1044F672}"/>
    <hyperlink ref="R3625" r:id="rId3407" xr:uid="{C125BA59-7325-F449-AB34-042E2340DDA7}"/>
    <hyperlink ref="E3634" r:id="rId3408" xr:uid="{AE73AFDB-FB79-D848-934B-E7C740E9875D}"/>
    <hyperlink ref="R3634" r:id="rId3409" xr:uid="{7DD372BB-3890-6847-BE56-2D1D5E5D9036}"/>
    <hyperlink ref="R3633" r:id="rId3410" xr:uid="{B7B00B2D-3792-264C-9D50-4D15EB7E5E75}"/>
    <hyperlink ref="E3630" r:id="rId3411" xr:uid="{80E8484F-A26C-2443-B9F7-66B03E86725A}"/>
    <hyperlink ref="R3630" r:id="rId3412" xr:uid="{EF98C335-539F-3345-AA46-A95C5785E385}"/>
    <hyperlink ref="E3639" r:id="rId3413" xr:uid="{48E07470-6165-004A-8E42-1FF6D40BF1AF}"/>
    <hyperlink ref="R3639" r:id="rId3414" xr:uid="{4E2DFDD6-C234-9647-9E85-013DEE8F82FC}"/>
    <hyperlink ref="E3638" r:id="rId3415" xr:uid="{C19F6FE1-7496-F740-8590-D2E418F92742}"/>
    <hyperlink ref="R3638" r:id="rId3416" xr:uid="{6D2FA5AD-5638-D54F-9D62-EA9CB80A7BAF}"/>
    <hyperlink ref="E3636" r:id="rId3417" xr:uid="{4A951BDA-F869-614B-A244-BC608E68D4AE}"/>
    <hyperlink ref="R3636" r:id="rId3418" xr:uid="{3E5F50D0-CC02-3447-9FE5-D69DACA516AC}"/>
    <hyperlink ref="R3637" r:id="rId3419" xr:uid="{8DD931BC-2706-F245-A087-9DF2AF3BB357}"/>
    <hyperlink ref="E3642" r:id="rId3420" xr:uid="{FC904CF0-BD55-6045-826C-7DEAA53AA12E}"/>
    <hyperlink ref="R3642" r:id="rId3421" xr:uid="{FAB22ABF-F2F1-1942-B56D-16F5E1EB344F}"/>
    <hyperlink ref="E3644" r:id="rId3422" xr:uid="{FE27CBF7-7701-714D-80E8-654828D657A4}"/>
    <hyperlink ref="R3644" r:id="rId3423" xr:uid="{62D4308C-4342-3F40-8ABC-F3A3C50E7BB5}"/>
    <hyperlink ref="R3648" r:id="rId3424" xr:uid="{BE7642F2-41CE-A149-947C-6B920E4EE4BB}"/>
    <hyperlink ref="R3647" r:id="rId3425" xr:uid="{06F854E3-F181-DA44-93A2-6B4D21780BEE}"/>
    <hyperlink ref="R3650" r:id="rId3426" xr:uid="{A61FD92C-B8CB-2849-BB4D-B1C766205C8A}"/>
    <hyperlink ref="R3657" r:id="rId3427" xr:uid="{A30D9E58-89D0-AB41-98D4-781D9A6E34FC}"/>
    <hyperlink ref="E3660" r:id="rId3428" xr:uid="{79D0B54D-5574-C240-A9C4-6875924789A9}"/>
    <hyperlink ref="R3660" r:id="rId3429" xr:uid="{41787BB1-80E2-2A4F-9BD9-4FB309B65BFE}"/>
    <hyperlink ref="E3659" r:id="rId3430" xr:uid="{182DBA3F-B7C2-E848-B34E-880E5A7C9C2B}"/>
    <hyperlink ref="R3659" r:id="rId3431" xr:uid="{B0549A45-B9AA-9C42-B88D-AE6898079767}"/>
    <hyperlink ref="R3661" r:id="rId3432" xr:uid="{EB5ACAA3-5EB6-974C-9D37-42DEDCC7E341}"/>
    <hyperlink ref="E3666" r:id="rId3433" xr:uid="{1BE7FF62-BE37-7C41-9BCA-4491096D23E3}"/>
    <hyperlink ref="R3666" r:id="rId3434" xr:uid="{D3F792C2-A3A9-F642-80A8-E3BE72151E91}"/>
    <hyperlink ref="E3670" r:id="rId3435" xr:uid="{5FE80C37-2546-1D40-9924-3F8684FC75C5}"/>
    <hyperlink ref="R3670" r:id="rId3436" xr:uid="{E17B852D-22DA-B149-92E7-6D6C5A00EEC9}"/>
    <hyperlink ref="R3673" r:id="rId3437" xr:uid="{9D2B49F9-FABC-CF44-8104-BEEA7CFADD23}"/>
    <hyperlink ref="E3675" r:id="rId3438" xr:uid="{1812ABEA-3F50-1842-9937-9FD32854A677}"/>
    <hyperlink ref="R3675" r:id="rId3439" xr:uid="{F92FE239-3564-D647-AFED-4268A5834FFA}"/>
    <hyperlink ref="E3679" r:id="rId3440" xr:uid="{D6DCF009-3BC5-A047-A7BB-577505F24371}"/>
    <hyperlink ref="R3679" r:id="rId3441" xr:uid="{A77E8B17-76F6-C247-9FD7-D9276C5A0819}"/>
    <hyperlink ref="R3677" r:id="rId3442" xr:uid="{591B55AA-C29C-1C42-924B-C3930E658D1D}"/>
    <hyperlink ref="E3682" r:id="rId3443" xr:uid="{F3FAE46A-3A19-824F-A8EC-1251F9DA933F}"/>
    <hyperlink ref="R3682" r:id="rId3444" xr:uid="{89A3A290-ED37-574D-A916-4C02FC485DF5}"/>
    <hyperlink ref="R3683" r:id="rId3445" xr:uid="{AFC94F45-10F5-024F-AE04-9A0D2FEC2706}"/>
    <hyperlink ref="R3681" r:id="rId3446" xr:uid="{E4C35782-F465-B340-BC1D-37F24539D315}"/>
    <hyperlink ref="E3684" r:id="rId3447" xr:uid="{84F19636-992C-FC46-8D86-B5F5C530986A}"/>
    <hyperlink ref="R3684" r:id="rId3448" xr:uid="{65F49889-30F7-A848-85A2-EAF89C036B6D}"/>
    <hyperlink ref="R3686" r:id="rId3449" xr:uid="{081EEDAB-4226-CD40-A335-B7BB6AA45740}"/>
    <hyperlink ref="R3691" r:id="rId3450" xr:uid="{1D7C0FBC-4539-F34A-AE76-6C17A4E505B0}"/>
    <hyperlink ref="R3692" r:id="rId3451" xr:uid="{8583C4CB-E185-3442-9593-031D185EFE2A}"/>
    <hyperlink ref="E3694" r:id="rId3452" xr:uid="{D790B6A1-C58F-BE4C-BAAD-586C625C12C4}"/>
    <hyperlink ref="R3694" r:id="rId3453" xr:uid="{739F1EEB-94C5-1F4C-A8C9-FAABCC3986A1}"/>
    <hyperlink ref="R3696" r:id="rId3454" xr:uid="{327C79E6-71E1-234A-9B94-F376C70632FF}"/>
    <hyperlink ref="E3700" r:id="rId3455" xr:uid="{87FF25CB-9873-6142-85DA-FBD2A7E38A87}"/>
    <hyperlink ref="R3700" r:id="rId3456" xr:uid="{3F03EA96-0C9A-0047-957C-D15996B82E15}"/>
    <hyperlink ref="E3701" r:id="rId3457" xr:uid="{1B99C952-7E29-5141-9264-33C9D76B817F}"/>
    <hyperlink ref="R3701" r:id="rId3458" xr:uid="{63B8EEFC-4B03-BF48-B461-7C38485B3370}"/>
    <hyperlink ref="E3707" r:id="rId3459" xr:uid="{58053668-82C4-0245-978F-C89D9F272B8C}"/>
    <hyperlink ref="R3707" r:id="rId3460" xr:uid="{F4376208-5A44-BE4D-BC95-A7521C142291}"/>
    <hyperlink ref="R3712" r:id="rId3461" xr:uid="{CD05D90C-453A-084A-986F-CFDB4858E39D}"/>
    <hyperlink ref="E3720" r:id="rId3462" xr:uid="{4D8004A5-8676-4641-8601-59DD562CB67E}"/>
    <hyperlink ref="R3720" r:id="rId3463" xr:uid="{B4D6114E-F336-4341-8134-7DE30B79B7CE}"/>
    <hyperlink ref="E3719" r:id="rId3464" xr:uid="{1057175B-446A-984D-A1AF-40FBE63645FA}"/>
    <hyperlink ref="R3719" r:id="rId3465" xr:uid="{7B491B61-9826-8349-9572-CA7F6C3F1B51}"/>
    <hyperlink ref="E3717" r:id="rId3466" xr:uid="{5ACBD25C-A250-CD41-BE2F-C85FEA888E12}"/>
    <hyperlink ref="R3717" r:id="rId3467" xr:uid="{64AB91BE-AD4F-1D48-A293-4810CC653AC8}"/>
    <hyperlink ref="R3724" r:id="rId3468" xr:uid="{BEE5BA9F-35FB-734A-80BA-3B20EE0FA4B8}"/>
    <hyperlink ref="R3729" r:id="rId3469" xr:uid="{324C99C6-856F-1A48-ABCD-997F885C5DE7}"/>
    <hyperlink ref="E3726" r:id="rId3470" xr:uid="{9C96F089-D555-9D42-A6F7-3D842275C187}"/>
    <hyperlink ref="R3726" r:id="rId3471" xr:uid="{54F99298-295E-BA42-9466-B4DB046A02BC}"/>
    <hyperlink ref="R3731" r:id="rId3472" xr:uid="{450A00D4-1DFE-3042-A56D-64FC489CDFA8}"/>
    <hyperlink ref="R3738" r:id="rId3473" xr:uid="{6495DBB2-180A-3C4A-BCE1-906FF3298C42}"/>
    <hyperlink ref="E3736" r:id="rId3474" xr:uid="{2CE71DD5-F586-0849-8961-0C135C1D990C}"/>
    <hyperlink ref="R3736" r:id="rId3475" xr:uid="{BE221890-D779-C243-B36A-90968CFB5BCD}"/>
    <hyperlink ref="E3737" r:id="rId3476" xr:uid="{D58D81A7-F283-9649-84D6-46AC507C430A}"/>
    <hyperlink ref="R3737" r:id="rId3477" xr:uid="{64CF57EA-CD17-4841-B04E-22C3E2041A8A}"/>
    <hyperlink ref="R3746" r:id="rId3478" xr:uid="{FA1880BE-5E29-D348-AC11-AB99A06A62F1}"/>
    <hyperlink ref="E3743" r:id="rId3479" xr:uid="{5547D48D-CCAE-2440-A327-67AF9FCCF93E}"/>
    <hyperlink ref="R3743" r:id="rId3480" xr:uid="{D2B7FBEE-9E5E-F749-96C8-365A6E0AF962}"/>
    <hyperlink ref="E3744" r:id="rId3481" xr:uid="{14165656-FD56-174E-876B-334F61977466}"/>
    <hyperlink ref="R3744" r:id="rId3482" xr:uid="{9018BEA2-5AAD-8D4B-9A45-BAD52665EA3B}"/>
    <hyperlink ref="E3749" r:id="rId3483" xr:uid="{EC910507-02AF-CE41-8BFA-83A77E6DFD32}"/>
    <hyperlink ref="R3749" r:id="rId3484" xr:uid="{3AC8C42F-8130-9944-9660-31C649BE47B0}"/>
    <hyperlink ref="E3752" r:id="rId3485" xr:uid="{CE36CEF4-D805-324C-BB3D-1C0EC8A8FBF5}"/>
    <hyperlink ref="R3752" r:id="rId3486" xr:uid="{2619E6BD-20A3-B943-BE61-4EC51BEE1CDF}"/>
    <hyperlink ref="R3750" r:id="rId3487" xr:uid="{9D30A6FC-D174-0149-B70E-BD131DA9AB4B}"/>
    <hyperlink ref="E3755" r:id="rId3488" xr:uid="{8046E02B-C031-CF41-A891-832BD8E9C77C}"/>
    <hyperlink ref="R3755" r:id="rId3489" xr:uid="{305649E6-2C86-624E-B743-44987FB28919}"/>
    <hyperlink ref="E3764" r:id="rId3490" xr:uid="{989EDB38-AF54-EC43-9347-6481B163E0CE}"/>
    <hyperlink ref="R3764" r:id="rId3491" xr:uid="{6E29E712-AEE9-C04E-B5B5-B1766D8DB999}"/>
    <hyperlink ref="E3769" r:id="rId3492" xr:uid="{6B283D75-CBE0-8F44-8398-BAB7F7DC5E6E}"/>
    <hyperlink ref="R3769" r:id="rId3493" xr:uid="{0650F561-532B-4E45-8FF8-5A80DBA38D06}"/>
    <hyperlink ref="E3767" r:id="rId3494" xr:uid="{9E2DE638-4049-5B42-90B1-C588C1C1F2AF}"/>
    <hyperlink ref="R3767" r:id="rId3495" xr:uid="{DC67402F-5E3E-9E41-9107-A0DF6AAC98C7}"/>
    <hyperlink ref="E3774" r:id="rId3496" xr:uid="{B4C32546-5098-D54E-BDE0-8024417CE262}"/>
    <hyperlink ref="R3774" r:id="rId3497" xr:uid="{92D8AA62-33C2-BA42-888D-2B3CC18563CA}"/>
    <hyperlink ref="R3776" r:id="rId3498" xr:uid="{9E523730-029E-1347-A8D9-4BFB1BF10FFB}"/>
    <hyperlink ref="R3784" r:id="rId3499" xr:uid="{A67D2CA6-1296-6C47-8712-67A0C6CE94B1}"/>
    <hyperlink ref="R3783" r:id="rId3500" xr:uid="{048A2A2B-E202-7541-AB5F-5950A66D8C48}"/>
    <hyperlink ref="E3788" r:id="rId3501" xr:uid="{0F2FA908-F90A-2D41-A7AC-ADF0DCE34A38}"/>
    <hyperlink ref="R3788" r:id="rId3502" xr:uid="{D1A425BC-CC1E-0246-BD4D-4C44380D6A15}"/>
    <hyperlink ref="R3789" r:id="rId3503" xr:uid="{C2940CE3-07BC-BE4B-B979-AA4758AE319C}"/>
    <hyperlink ref="R3796" r:id="rId3504" xr:uid="{C3886472-B954-D74E-B0FB-66113034B065}"/>
    <hyperlink ref="E3799" r:id="rId3505" xr:uid="{39AE6EC5-9D3C-9F49-8E74-88E160610EE1}"/>
    <hyperlink ref="R3799" r:id="rId3506" xr:uid="{BAC82D1B-7ABB-9141-A85E-98C96D900059}"/>
    <hyperlink ref="E3800" r:id="rId3507" xr:uid="{5005AE98-0134-964F-BF09-92FC9B13A735}"/>
    <hyperlink ref="R3800" r:id="rId3508" xr:uid="{42634D73-7846-6346-B79F-7B27989E004F}"/>
    <hyperlink ref="E3803" r:id="rId3509" xr:uid="{DAA9391E-872C-CD47-A498-C320F871F650}"/>
    <hyperlink ref="R3803" r:id="rId3510" xr:uid="{E2B27251-C052-5B43-BD29-EDC5D5C7FC36}"/>
    <hyperlink ref="E3804" r:id="rId3511" xr:uid="{FD1E2B2B-D0D2-C841-A725-11A51F81B752}"/>
    <hyperlink ref="R3804" r:id="rId3512" xr:uid="{50258C31-6EC4-BF45-BEEB-6E94E0473435}"/>
    <hyperlink ref="R3808" r:id="rId3513" xr:uid="{794CEB76-4B1F-6048-83C8-AA9DDD6EC743}"/>
    <hyperlink ref="E3811" r:id="rId3514" xr:uid="{C2F88DB4-1D4E-F345-88C2-1DDC945977D7}"/>
    <hyperlink ref="R3811" r:id="rId3515" xr:uid="{C39447DD-635A-EC44-B6BA-6B79D8F90E1E}"/>
    <hyperlink ref="E3813" r:id="rId3516" xr:uid="{40ECD5C8-AC07-894A-A1D4-9F5DE3ED2C33}"/>
    <hyperlink ref="R3813" r:id="rId3517" xr:uid="{5D9C24FF-80D5-5F40-B0E3-822C60B0875D}"/>
    <hyperlink ref="E3816" r:id="rId3518" xr:uid="{3FD9A8B1-0E39-CE4F-9792-3BE6A527071A}"/>
    <hyperlink ref="R3816" r:id="rId3519" xr:uid="{2E3241B2-FC58-FC47-A9C0-0AD1C5E8CA42}"/>
    <hyperlink ref="E3817" r:id="rId3520" xr:uid="{389346DB-AF85-D141-90EF-67A91144E8D0}"/>
    <hyperlink ref="R3817" r:id="rId3521" xr:uid="{69EEA520-331B-AC4F-A4B4-FF4B23796546}"/>
    <hyperlink ref="E3823" r:id="rId3522" xr:uid="{FD26613A-6F9D-5949-8D30-32C84A430A26}"/>
    <hyperlink ref="R3823" r:id="rId3523" xr:uid="{4974B043-540B-DE41-AFC8-7B8FA6B8E78A}"/>
    <hyperlink ref="E3825" r:id="rId3524" xr:uid="{4A3F2A69-D29A-344A-8CBD-881CFA64FD17}"/>
    <hyperlink ref="R3825" r:id="rId3525" xr:uid="{F49F1692-D115-484D-BA34-FE9569386235}"/>
    <hyperlink ref="R3826" r:id="rId3526" xr:uid="{A7473716-563A-1448-8ADB-1ACCAB5A5315}"/>
    <hyperlink ref="R3827" r:id="rId3527" xr:uid="{953A144F-0430-624F-A97E-CF8E515C549D}"/>
    <hyperlink ref="R3828" r:id="rId3528" xr:uid="{D98D5996-8FB3-CD46-9858-0D67CE300883}"/>
    <hyperlink ref="E3824" r:id="rId3529" xr:uid="{1E01B8F9-E1BC-8948-ABB4-4368F5A7B0FB}"/>
    <hyperlink ref="R3824" r:id="rId3530" xr:uid="{24F87E37-CFDB-DD4D-A72F-4676BCBD6BDB}"/>
    <hyperlink ref="R3831" r:id="rId3531" xr:uid="{43ACB8B3-589B-B84F-94E7-8D661D57CDF1}"/>
    <hyperlink ref="R3830" r:id="rId3532" xr:uid="{4EC0EAA1-3E92-F141-AE4F-A15031CA0A71}"/>
    <hyperlink ref="E3834" r:id="rId3533" xr:uid="{21F36AAA-CB13-F543-BB95-9094526DA572}"/>
    <hyperlink ref="R3834" r:id="rId3534" xr:uid="{9EA7F7C8-AE03-164E-992A-D36D7BAB713C}"/>
    <hyperlink ref="R3832" r:id="rId3535" xr:uid="{16F1C661-2357-994B-B5E6-7F652BE7BC2A}"/>
    <hyperlink ref="E3833" r:id="rId3536" xr:uid="{D0FF93AD-FFD5-B24C-AA2C-80FB7F638690}"/>
    <hyperlink ref="R3833" r:id="rId3537" xr:uid="{A991AAE2-FCE2-AF44-A349-C941B3546929}"/>
    <hyperlink ref="R3836" r:id="rId3538" xr:uid="{E1834100-D72F-C84A-8D79-FD0BA99E5733}"/>
    <hyperlink ref="E3837" r:id="rId3539" xr:uid="{6CD19491-9F73-1748-B055-253519565DAB}"/>
    <hyperlink ref="R3837" r:id="rId3540" xr:uid="{191AB66A-12B2-CD48-8DED-029FBBF1A1C0}"/>
    <hyperlink ref="E3840" r:id="rId3541" xr:uid="{0367CC06-D50B-5148-A664-3E69DF4DC874}"/>
    <hyperlink ref="R3840" r:id="rId3542" xr:uid="{C1CF84B0-A92B-2E4D-9992-1498FEF3699E}"/>
    <hyperlink ref="R3847" r:id="rId3543" xr:uid="{0FB23449-89BE-294F-AE5E-1C3AA1CD1F28}"/>
    <hyperlink ref="E3850" r:id="rId3544" xr:uid="{7F1E7BC0-5625-0844-8B40-20559CCDAD46}"/>
    <hyperlink ref="R3850" r:id="rId3545" xr:uid="{3CE6064C-EF57-5949-9763-9B34AC2C9083}"/>
    <hyperlink ref="E3856" r:id="rId3546" xr:uid="{B2AD5861-A6C1-FA41-99AA-AA7940BAD3A1}"/>
    <hyperlink ref="R3856" r:id="rId3547" xr:uid="{2E14AF4A-51E8-F341-8520-C4B85905956E}"/>
    <hyperlink ref="R3858" r:id="rId3548" xr:uid="{A8F28FA8-4260-2448-865F-EBB6B7770749}"/>
    <hyperlink ref="R3860" r:id="rId3549" xr:uid="{34B37C8C-D60F-F045-842E-3A8653A6403A}"/>
    <hyperlink ref="R3863" r:id="rId3550" xr:uid="{F9857F67-5464-F247-811C-0A81EC8477A3}"/>
    <hyperlink ref="E3861" r:id="rId3551" xr:uid="{D7EA9575-D4D5-A94E-AD59-4230F4F0D436}"/>
    <hyperlink ref="R3861" r:id="rId3552" xr:uid="{07B35EC7-32A6-D543-B08A-27D1F6BF2914}"/>
    <hyperlink ref="R3867" r:id="rId3553" xr:uid="{E8490B58-2E11-A14F-BAF8-1BD5D9647089}"/>
    <hyperlink ref="R3865" r:id="rId3554" xr:uid="{7549C316-0130-B543-80E4-BEDB0B3BD925}"/>
    <hyperlink ref="E3871" r:id="rId3555" xr:uid="{B75EA6C3-B5F3-0D42-BDDC-69A19B7F9732}"/>
    <hyperlink ref="R3871" r:id="rId3556" xr:uid="{9DB277CD-9273-C142-BB38-53032B551D34}"/>
    <hyperlink ref="E3874" r:id="rId3557" xr:uid="{78DFA44F-97DE-314F-9210-FB5D85A95CA6}"/>
    <hyperlink ref="R3874" r:id="rId3558" xr:uid="{FC7E1371-0EED-E34A-99FC-E2992293B25B}"/>
    <hyperlink ref="R3878" r:id="rId3559" xr:uid="{CC89CFA5-162C-B242-AD61-45354FA05690}"/>
    <hyperlink ref="E3876" r:id="rId3560" xr:uid="{0038AD18-5922-DC46-AE97-4D4DB7570AF1}"/>
    <hyperlink ref="R3876" r:id="rId3561" xr:uid="{662B1F83-ADC5-3B4D-B61C-F9A0D80D1E97}"/>
    <hyperlink ref="E3875" r:id="rId3562" xr:uid="{A8619E17-CB6C-FC47-915A-FCCD37A5BC69}"/>
    <hyperlink ref="R3875" r:id="rId3563" xr:uid="{3CF80AC4-EE9C-584A-8FE9-87739AFC2F31}"/>
    <hyperlink ref="R3879" r:id="rId3564" xr:uid="{FBD11B5B-E7A7-154C-A7C2-5BD9FB183174}"/>
    <hyperlink ref="R3880" r:id="rId3565" xr:uid="{05A4D754-CB92-BF4D-8926-4022954EF5E8}"/>
    <hyperlink ref="R3886" r:id="rId3566" xr:uid="{2CF272CC-186A-1E40-A23E-423F1BCDD7E3}"/>
    <hyperlink ref="E3888" r:id="rId3567" xr:uid="{5C80F6BE-034F-D246-9AC2-80D1FEC0AEBF}"/>
    <hyperlink ref="R3888" r:id="rId3568" xr:uid="{A3F6B6F4-3E7C-8147-B522-D3B9C8E2EA16}"/>
    <hyperlink ref="E3891" r:id="rId3569" xr:uid="{13FD0CF9-5F6D-4542-B259-98782631F531}"/>
    <hyperlink ref="R3891" r:id="rId3570" xr:uid="{AC9041A8-2640-E547-BD19-389095BE2390}"/>
    <hyperlink ref="R3890" r:id="rId3571" xr:uid="{F8F21FD2-DAC6-E84B-A522-C1998D9DF4AD}"/>
    <hyperlink ref="E3892" r:id="rId3572" xr:uid="{16B6D448-5684-1346-816D-75AE3C79ED99}"/>
    <hyperlink ref="R3892" r:id="rId3573" xr:uid="{6276B42D-E83D-B54D-9AFC-EEEBA203E1B7}"/>
    <hyperlink ref="E3893" r:id="rId3574" xr:uid="{07DC6832-8F42-A34F-B4FE-05AF4F53AFDF}"/>
    <hyperlink ref="R3893" r:id="rId3575" xr:uid="{E2DA37ED-2ECC-B441-97EF-3E7873CA5483}"/>
    <hyperlink ref="E3896" r:id="rId3576" xr:uid="{7B6F1B87-4E06-6742-8965-58AD45313F29}"/>
    <hyperlink ref="R3896" r:id="rId3577" xr:uid="{008DE2C4-3A08-6846-9C0E-BD91FC4665C3}"/>
    <hyperlink ref="R3900" r:id="rId3578" xr:uid="{14EC833C-EA2B-AA48-B9D7-9AAA1DA851DF}"/>
    <hyperlink ref="E3901" r:id="rId3579" xr:uid="{B0A71369-3C90-A943-AAC6-23B77678B4A3}"/>
    <hyperlink ref="R3901" r:id="rId3580" xr:uid="{C3229FF0-6378-274F-91BE-D92535C4B99E}"/>
    <hyperlink ref="E3904" r:id="rId3581" xr:uid="{69649107-1601-B745-8110-40043675EA81}"/>
    <hyperlink ref="R3904" r:id="rId3582" xr:uid="{59A379BC-B4EE-A740-B7EF-02D0E83ECC64}"/>
    <hyperlink ref="E3913" r:id="rId3583" xr:uid="{48B3371D-01BC-DA49-9278-6C50A41D34F3}"/>
    <hyperlink ref="R3913" r:id="rId3584" xr:uid="{9BC0C663-8A47-4446-927A-E4129F1C9FA1}"/>
    <hyperlink ref="R3912" r:id="rId3585" xr:uid="{1E09DD4E-89EB-AA4E-A295-F9CB7121FC0C}"/>
    <hyperlink ref="R3915" r:id="rId3586" xr:uid="{F5DD5D5A-E62D-364C-86DB-18C71F82645F}"/>
    <hyperlink ref="R3917" r:id="rId3587" xr:uid="{5E326E89-D227-B842-A9B1-CA81ED96DE05}"/>
    <hyperlink ref="R3916" r:id="rId3588" xr:uid="{F4621921-0DAA-BD40-9575-EE12963A8502}"/>
    <hyperlink ref="R3914" r:id="rId3589" xr:uid="{B9D5C4E5-B46D-8847-AE10-1F109CED176C}"/>
    <hyperlink ref="R3921" r:id="rId3590" xr:uid="{22A69A7F-734B-9C40-B228-6807C35D6A90}"/>
    <hyperlink ref="R3924" r:id="rId3591" xr:uid="{9E7604DB-8FA4-1245-95D5-56C0BF5A0AC3}"/>
    <hyperlink ref="E3920" r:id="rId3592" xr:uid="{85F9C23A-0C07-D445-B746-AAF53F91E9AD}"/>
    <hyperlink ref="R3920" r:id="rId3593" xr:uid="{E5BC3942-5550-5C4F-AB93-696559752424}"/>
    <hyperlink ref="R3923" r:id="rId3594" xr:uid="{FFC160EC-628F-3842-9D87-A0EC235DD1FE}"/>
    <hyperlink ref="E3927" r:id="rId3595" xr:uid="{15F12183-6283-5C48-8C74-039FC7844FD3}"/>
    <hyperlink ref="R3927" r:id="rId3596" xr:uid="{5325BDDD-A90C-5549-B1EA-9B98A0169012}"/>
    <hyperlink ref="R3930" r:id="rId3597" xr:uid="{86840E16-9021-C84F-9A07-8CE970E148C0}"/>
    <hyperlink ref="E3931" r:id="rId3598" xr:uid="{813753D9-62CA-FC43-B295-2F6AA0F3C0DE}"/>
    <hyperlink ref="R3931" r:id="rId3599" xr:uid="{CEB9CEF8-0901-3446-89B4-D285B04A419C}"/>
    <hyperlink ref="E3937" r:id="rId3600" xr:uid="{1177B7DF-1B18-9B43-8A29-3DFA336C1560}"/>
    <hyperlink ref="R3937" r:id="rId3601" xr:uid="{3D3153B0-5862-3D41-AE11-F690929BF168}"/>
    <hyperlink ref="E3940" r:id="rId3602" xr:uid="{BD13F01D-E101-814A-93AF-5C1B16A522CB}"/>
    <hyperlink ref="R3940" r:id="rId3603" xr:uid="{8DE8001E-31AE-CD44-BDFE-DE1B3F3710AD}"/>
    <hyperlink ref="R3939" r:id="rId3604" xr:uid="{9539CA50-E3AD-5F4E-8518-19E5BB0B3208}"/>
    <hyperlink ref="E3943" r:id="rId3605" xr:uid="{E31A2059-B47A-E64C-842C-CE4C8287DDD3}"/>
    <hyperlink ref="R3943" r:id="rId3606" xr:uid="{06E757FA-5315-9F48-856C-A9B4DC12B1B5}"/>
    <hyperlink ref="E3952" r:id="rId3607" xr:uid="{014DED8B-55A3-4B47-81E5-90BAD276F141}"/>
    <hyperlink ref="R3952" r:id="rId3608" xr:uid="{0D35AAE0-1F75-E545-ADBF-8F7EF529E173}"/>
    <hyperlink ref="E3948" r:id="rId3609" xr:uid="{D6395D95-D3C1-034D-997D-FD5BDDB80442}"/>
    <hyperlink ref="R3948" r:id="rId3610" xr:uid="{769B6F55-A051-A24F-BE6E-06913056E03E}"/>
    <hyperlink ref="R3950" r:id="rId3611" xr:uid="{00DC7F33-C03F-114F-B01A-1112978F3B14}"/>
    <hyperlink ref="E3958" r:id="rId3612" xr:uid="{361D2E0C-C138-4241-966D-12244E034464}"/>
    <hyperlink ref="R3958" r:id="rId3613" xr:uid="{63206EEC-3371-9748-8BEC-048F47F7D3BF}"/>
    <hyperlink ref="R3960" r:id="rId3614" xr:uid="{D8BD3D76-FAD5-ED4C-B2E5-E6CEAB2F1282}"/>
    <hyperlink ref="R3962" r:id="rId3615" xr:uid="{8D13AD6D-D27C-C148-861A-80049EA9C198}"/>
    <hyperlink ref="R3961" r:id="rId3616" xr:uid="{C0D5173D-6DE5-1D4D-9F01-2B323265F63F}"/>
    <hyperlink ref="E3965" r:id="rId3617" xr:uid="{806B1AE9-45B2-414C-8607-004D51439B0A}"/>
    <hyperlink ref="R3965" r:id="rId3618" xr:uid="{A701FBF8-436F-D04B-8603-CA6BDDDBC5B4}"/>
    <hyperlink ref="R3963" r:id="rId3619" xr:uid="{720EA1FB-3208-3E46-8830-4DDD686495BB}"/>
    <hyperlink ref="E3971" r:id="rId3620" xr:uid="{8E4352FF-A8A1-1747-9C54-307460119EC8}"/>
    <hyperlink ref="R3971" r:id="rId3621" xr:uid="{E45FE572-BAB7-D044-88BB-5AF36E42D31A}"/>
    <hyperlink ref="E3970" r:id="rId3622" xr:uid="{CB8B1406-E7F8-5642-9803-76EA520E4D14}"/>
    <hyperlink ref="R3970" r:id="rId3623" xr:uid="{6085CE9A-C221-9846-B187-6210133126C2}"/>
    <hyperlink ref="E3979" r:id="rId3624" xr:uid="{5E12AF8C-37C9-844A-9AC9-55C149CF0BDA}"/>
    <hyperlink ref="R3979" r:id="rId3625" xr:uid="{E5D89AF1-B2AA-A943-8E9F-DCFFD1CB9381}"/>
    <hyperlink ref="E3980" r:id="rId3626" xr:uid="{614ABEB3-7178-E447-874E-59C5BD930D9A}"/>
    <hyperlink ref="R3980" r:id="rId3627" xr:uid="{B96FEB30-BA29-8D46-810D-B142413CEAAB}"/>
    <hyperlink ref="R3975" r:id="rId3628" xr:uid="{A7F33D4B-5B0F-DA45-B9A4-11923B3003AB}"/>
    <hyperlink ref="E3978" r:id="rId3629" xr:uid="{B7A4AA8A-B74F-C347-BB63-7D70182F2374}"/>
    <hyperlink ref="R3978" r:id="rId3630" xr:uid="{24C050C2-8BC1-3D4A-8E7F-E7B7D8F5A3C2}"/>
    <hyperlink ref="R3977" r:id="rId3631" xr:uid="{B75D3055-B60A-B246-8DF4-B4C9C2A50F1D}"/>
    <hyperlink ref="E3983" r:id="rId3632" xr:uid="{BA473BDB-60A7-4146-B826-4DF78456603C}"/>
    <hyperlink ref="R3983" r:id="rId3633" xr:uid="{B17CBBA4-073C-194F-8D32-A5CB1627690F}"/>
    <hyperlink ref="E3985" r:id="rId3634" xr:uid="{0C58428B-C8AB-D343-A96A-3DCCF1843EF8}"/>
    <hyperlink ref="R3985" r:id="rId3635" xr:uid="{84DEAE72-C01B-C548-A13F-C2997CC5610B}"/>
    <hyperlink ref="R3993" r:id="rId3636" xr:uid="{00612E13-21EF-1F4A-B70B-6576FA0DE205}"/>
    <hyperlink ref="E3992" r:id="rId3637" xr:uid="{F6B4ED15-FF37-4543-A5BF-3796A0DB9526}"/>
    <hyperlink ref="R3992" r:id="rId3638" xr:uid="{147C7C82-B7EE-264A-BD84-F769A29F4790}"/>
    <hyperlink ref="R3991" r:id="rId3639" xr:uid="{3CC267EA-119C-8F4F-9F3D-BC9C52BCE98D}"/>
    <hyperlink ref="E3990" r:id="rId3640" xr:uid="{4B3AE442-D044-E749-8EC0-C1E99B863438}"/>
    <hyperlink ref="R3990" r:id="rId3641" xr:uid="{8375EE12-A26A-C446-A187-EA393154A1A8}"/>
    <hyperlink ref="R4000" r:id="rId3642" xr:uid="{932DE4CF-52E6-B342-8164-CC4CD12B642A}"/>
    <hyperlink ref="E4005" r:id="rId3643" xr:uid="{B28A1F9E-668B-6549-B933-C974000F88B3}"/>
    <hyperlink ref="R4005" r:id="rId3644" xr:uid="{4DAF918D-EDF1-274B-8CE1-6130E8E69E3F}"/>
    <hyperlink ref="R4006" r:id="rId3645" xr:uid="{80288F9A-79F2-1240-817B-C6171531DEC1}"/>
    <hyperlink ref="R4008" r:id="rId3646" xr:uid="{E59663F1-5C38-284B-8072-4DB837A800E0}"/>
    <hyperlink ref="E4010" r:id="rId3647" xr:uid="{48C4CA0C-DDF2-4F43-91A4-E655238E771C}"/>
    <hyperlink ref="R4010" r:id="rId3648" xr:uid="{700283A5-E73A-9E46-B213-781DCDDA0AEF}"/>
    <hyperlink ref="E4011" r:id="rId3649" xr:uid="{27C77755-C4DE-1249-8846-730470DED530}"/>
    <hyperlink ref="R4011" r:id="rId3650" xr:uid="{1751FAC0-8564-E641-A09E-AB9FA627AC92}"/>
    <hyperlink ref="E4017" r:id="rId3651" xr:uid="{1D6E50BD-0BAC-B04A-8A6A-0F48DF209970}"/>
    <hyperlink ref="R4017" r:id="rId3652" xr:uid="{36BDB2DB-FA7C-AB49-88D7-880DD12915E0}"/>
    <hyperlink ref="R4018" r:id="rId3653" xr:uid="{1B99B079-9587-E141-92C5-A0D1073852B3}"/>
    <hyperlink ref="R4021" r:id="rId3654" xr:uid="{789BAF90-FCB1-6642-96E8-9BED1DCD0F72}"/>
    <hyperlink ref="R4031" r:id="rId3655" xr:uid="{911E8705-9461-B046-B3AC-607D3B880B66}"/>
    <hyperlink ref="R4030" r:id="rId3656" xr:uid="{DC64A065-0283-E04F-A26E-49561F49474A}"/>
    <hyperlink ref="R4033" r:id="rId3657" xr:uid="{335F9415-BF4F-CB40-86F3-2A43A60C2BEF}"/>
    <hyperlink ref="R4035" r:id="rId3658" xr:uid="{6B9D9E36-919A-5F45-AE13-498308BFBBF6}"/>
    <hyperlink ref="E4043" r:id="rId3659" xr:uid="{7F23AF7B-D05E-A744-9EAA-75D282F409E9}"/>
    <hyperlink ref="R4043" r:id="rId3660" xr:uid="{7F720BCE-8983-4146-81ED-2F2AB3DDECB6}"/>
    <hyperlink ref="E4042" r:id="rId3661" xr:uid="{EFA8AA8E-8487-4B41-A0D2-635E710F8793}"/>
    <hyperlink ref="R4042" r:id="rId3662" xr:uid="{87B0FA1C-B18D-8748-9237-1341164DF08C}"/>
    <hyperlink ref="E4050" r:id="rId3663" xr:uid="{D2CDA3F0-B2DC-4A47-8CFA-A39A6D2D4E6D}"/>
    <hyperlink ref="R4050" r:id="rId3664" xr:uid="{D7E62864-7668-FA4F-B33A-F9BE74BF5586}"/>
    <hyperlink ref="R4048" r:id="rId3665" xr:uid="{1C547527-7E70-154E-AF52-CC2213D426A0}"/>
    <hyperlink ref="R4047" r:id="rId3666" xr:uid="{CCBB4F69-97A2-4B40-B22B-BB1EC510EA81}"/>
    <hyperlink ref="E4049" r:id="rId3667" xr:uid="{D422C365-3AE4-9D4E-8389-D21E4533E83F}"/>
    <hyperlink ref="R4049" r:id="rId3668" xr:uid="{F7F1F0BA-6827-0945-977C-F40ED49D43DE}"/>
    <hyperlink ref="R4052" r:id="rId3669" xr:uid="{BBEAE566-EEC2-9742-B703-00B292129F04}"/>
    <hyperlink ref="R4055" r:id="rId3670" xr:uid="{0FD70426-92BE-514D-8054-4089D826FBAC}"/>
    <hyperlink ref="R4057" r:id="rId3671" xr:uid="{97D66939-AC79-3C4E-870C-874937B76F4B}"/>
    <hyperlink ref="R4060" r:id="rId3672" xr:uid="{B00BB7A0-56D8-2F42-9C6A-611936529A0F}"/>
    <hyperlink ref="R4058" r:id="rId3673" xr:uid="{3D5BE43D-BD07-EE42-B7E7-84568B107339}"/>
    <hyperlink ref="E4066" r:id="rId3674" xr:uid="{8C36806B-A35B-094A-8FA2-B7A7DBDA510F}"/>
    <hyperlink ref="R4066" r:id="rId3675" xr:uid="{C131F95A-67EB-4F41-BFFC-35527AEA8A15}"/>
    <hyperlink ref="R4065" r:id="rId3676" xr:uid="{BA11B61B-9F37-8545-9191-B7ADD54196C3}"/>
    <hyperlink ref="R4068" r:id="rId3677" xr:uid="{EA7DC378-B05F-F547-BBC1-BD8B23720053}"/>
    <hyperlink ref="R4072" r:id="rId3678" xr:uid="{B53B0B93-0295-EB46-BADA-D589D2B4843D}"/>
    <hyperlink ref="R4073" r:id="rId3679" xr:uid="{D0F2142E-FE5F-8349-BC2E-420A0D34ACD6}"/>
    <hyperlink ref="R4077" r:id="rId3680" xr:uid="{F4DA80DE-F68A-C341-94E5-118D79D3B04D}"/>
    <hyperlink ref="R4078" r:id="rId3681" xr:uid="{729A5B43-A8D3-3741-ADD8-6CE9FC4A467C}"/>
    <hyperlink ref="E4083" r:id="rId3682" xr:uid="{D10E9E77-CA1A-154D-BFE6-4DC545144E37}"/>
    <hyperlink ref="R4083" r:id="rId3683" xr:uid="{DD6277A3-AC35-A84E-ADB9-3D909C790D5D}"/>
    <hyperlink ref="E4082" r:id="rId3684" xr:uid="{0DFE77C2-B75E-444E-BB51-2F2DBAF557D6}"/>
    <hyperlink ref="R4082" r:id="rId3685" xr:uid="{DD667A1B-677D-FE42-BD98-C026B3759771}"/>
    <hyperlink ref="R4086" r:id="rId3686" xr:uid="{3A28DA3F-4B87-784D-BEE3-46010EEE43E9}"/>
    <hyperlink ref="R4087" r:id="rId3687" xr:uid="{5B6E6EED-FF06-0E4B-A77B-64B7F75BD78A}"/>
    <hyperlink ref="R4092" r:id="rId3688" xr:uid="{D43960A2-A9D3-BE4B-BBEA-4E7C8141274F}"/>
    <hyperlink ref="R4097" r:id="rId3689" xr:uid="{BAF5E4D4-D74B-EE48-8CB6-3A8B931C069F}"/>
    <hyperlink ref="E4093" r:id="rId3690" xr:uid="{F20A5075-CD7F-A449-9DF2-25F36971913A}"/>
    <hyperlink ref="R4093" r:id="rId3691" xr:uid="{5F3D7044-399D-F848-9F30-0107DDAA97FD}"/>
    <hyperlink ref="E4094" r:id="rId3692" xr:uid="{7ACB72CE-5EDE-F244-AC04-08D08DF55E73}"/>
    <hyperlink ref="R4094" r:id="rId3693" xr:uid="{46B0D08D-AE8B-2A42-9F03-D199B4A086F7}"/>
    <hyperlink ref="E4099" r:id="rId3694" xr:uid="{B1721D08-683C-F540-8608-D5FA7EABF00C}"/>
    <hyperlink ref="R4099" r:id="rId3695" xr:uid="{8C5A9B11-7643-0B43-99B5-901F76504EE4}"/>
    <hyperlink ref="R4102" r:id="rId3696" xr:uid="{65450A56-D06C-3547-AEA9-5485DDC33845}"/>
    <hyperlink ref="R4106" r:id="rId3697" xr:uid="{D187EB6E-7A7E-8443-A857-B7C6ECBE46FB}"/>
    <hyperlink ref="R4105" r:id="rId3698" xr:uid="{5D5F39E7-83BC-A442-9A50-50CBD6D07872}"/>
    <hyperlink ref="R4108" r:id="rId3699" xr:uid="{57741213-CED7-9646-ADA3-6F729ED62047}"/>
    <hyperlink ref="R4109" r:id="rId3700" xr:uid="{CC9026FB-38C1-E34E-BB42-C19519316D0E}"/>
    <hyperlink ref="R4115" r:id="rId3701" xr:uid="{E63B72AA-54D4-454B-8B20-04513093BF8D}"/>
    <hyperlink ref="R4114" r:id="rId3702" xr:uid="{7077B085-A60F-AF45-A906-1E7C0E99C5F3}"/>
    <hyperlink ref="E3257" r:id="rId3703" xr:uid="{0FCA6621-1AEC-BB4D-9A8B-CDACE87ABB5E}"/>
    <hyperlink ref="E3247" r:id="rId3704" xr:uid="{6C2EC23B-A508-414E-8A80-073FA44C5A89}"/>
    <hyperlink ref="R3247" r:id="rId3705" xr:uid="{9A441728-A300-384A-8CA4-B652317810B2}"/>
    <hyperlink ref="E3248" r:id="rId3706" xr:uid="{F7C8595B-09C0-214D-B62D-C41852AD46DA}"/>
    <hyperlink ref="R3248" r:id="rId3707" xr:uid="{384AC1A9-AA7D-7F4F-A13B-BA466E0F0520}"/>
    <hyperlink ref="R3246" r:id="rId3708" xr:uid="{40B39D81-4D10-3541-9167-49081D55F69F}"/>
    <hyperlink ref="E3245" r:id="rId3709" xr:uid="{00B14199-4D96-8B4B-B19A-2B217BEDF0F6}"/>
    <hyperlink ref="R3245" r:id="rId3710" xr:uid="{C37DB61D-61DC-5A4A-AA70-A7DA9641DDFA}"/>
    <hyperlink ref="E3244" r:id="rId3711" xr:uid="{55751893-B1E7-7646-BBB9-3F70B56782A3}"/>
    <hyperlink ref="R3244" r:id="rId3712" xr:uid="{C8FD9953-7347-7D4A-84CA-C7727C57326B}"/>
    <hyperlink ref="E3243" r:id="rId3713" xr:uid="{954B4882-8B82-D74F-AEC9-9C632B7E9B8D}"/>
    <hyperlink ref="R3243" r:id="rId3714" xr:uid="{CFC23516-DE9C-E64C-8758-277F340FA6B1}"/>
    <hyperlink ref="E3241" r:id="rId3715" xr:uid="{FDCFFA65-CCE2-AA41-8827-243140612867}"/>
    <hyperlink ref="R3241" r:id="rId3716" xr:uid="{C0A513F2-C090-6F4F-90A3-498A0F89FD1E}"/>
    <hyperlink ref="E3238" r:id="rId3717" xr:uid="{94CF3B38-1640-0348-913C-DA7A65543CCD}"/>
    <hyperlink ref="R3238" r:id="rId3718" xr:uid="{C91286B6-7CDC-CA4C-A63B-2E25997A835C}"/>
    <hyperlink ref="E3239" r:id="rId3719" xr:uid="{1689ADA9-333E-8B45-BCCC-410F403E8382}"/>
    <hyperlink ref="R3239" r:id="rId3720" xr:uid="{B54AE039-E1F6-B144-A336-4997350EE02F}"/>
    <hyperlink ref="E3242" r:id="rId3721" xr:uid="{F1C00252-6D4D-204F-BE7A-5CC9959EA068}"/>
    <hyperlink ref="R3242" r:id="rId3722" xr:uid="{87F5B081-CA82-4E41-BF90-4C7DA71D4CCC}"/>
    <hyperlink ref="R3240" r:id="rId3723" xr:uid="{B6E92D3F-03AC-9B4D-950C-E0116EB5DED7}"/>
    <hyperlink ref="R3237" r:id="rId3724" xr:uid="{C63CB013-6CA2-3A4D-8573-D73FFFED39A1}"/>
    <hyperlink ref="E3236" r:id="rId3725" xr:uid="{40C7A0DB-17A3-A248-BB10-0A6CFA695B27}"/>
    <hyperlink ref="R3236" r:id="rId3726" xr:uid="{12892610-0550-C54A-80C6-4D6EBA18032A}"/>
    <hyperlink ref="E3235" r:id="rId3727" xr:uid="{2BFAFCA7-CCB2-8E45-8D98-FCA341C5C15B}"/>
    <hyperlink ref="R3235" r:id="rId3728" xr:uid="{792830B9-C953-1342-AF0B-12121B14EC53}"/>
    <hyperlink ref="R3232" r:id="rId3729" xr:uid="{CAF8063E-16B0-C944-9AEB-E9BC8CCFDC98}"/>
    <hyperlink ref="E3233" r:id="rId3730" xr:uid="{A5855B18-BCD1-7041-B74D-B6DD6B08477D}"/>
    <hyperlink ref="R3233" r:id="rId3731" xr:uid="{204F470C-7FA3-7849-B129-84156D1086EE}"/>
    <hyperlink ref="R3234" r:id="rId3732" xr:uid="{78651EAC-D1F0-7A4C-8C45-8F1537B2ED4B}"/>
    <hyperlink ref="R3229" r:id="rId3733" xr:uid="{3B82CD41-8CE3-6B49-A401-927C2C939B28}"/>
    <hyperlink ref="R3230" r:id="rId3734" xr:uid="{3DD53EEC-E6FE-B14C-BECC-7D6807277420}"/>
    <hyperlink ref="R3228" r:id="rId3735" xr:uid="{57422047-7983-E745-BE07-DFB1E2384EFF}"/>
    <hyperlink ref="R3231" r:id="rId3736" xr:uid="{04622AA1-5607-B84F-94C5-0D6D5166BB3B}"/>
    <hyperlink ref="R3227" r:id="rId3737" xr:uid="{26AF0ABC-8BD9-8841-B57B-D5016D93B1D9}"/>
    <hyperlink ref="E3225" r:id="rId3738" xr:uid="{7D05A39D-7B25-3B46-8C80-E9A14EEF2029}"/>
    <hyperlink ref="R3225" r:id="rId3739" xr:uid="{4D9FC87C-3898-D045-928C-465F415411CA}"/>
    <hyperlink ref="E3226" r:id="rId3740" xr:uid="{5E683EF4-CC2C-9646-A7BD-86F49A327D0C}"/>
    <hyperlink ref="R3226" r:id="rId3741" xr:uid="{2FAE92EB-490C-CC4B-84B4-31FD8907A24A}"/>
    <hyperlink ref="E3223" r:id="rId3742" xr:uid="{A734D29A-8D23-FF4B-A76B-DE37DF26F97D}"/>
    <hyperlink ref="R3223" r:id="rId3743" xr:uid="{38BF741E-9613-ED49-BCCB-F65B36107365}"/>
    <hyperlink ref="E3224" r:id="rId3744" xr:uid="{068460AB-08B2-664C-8596-A83A038C4699}"/>
    <hyperlink ref="R3224" r:id="rId3745" xr:uid="{183D1F8A-E1F7-E349-80A8-65E8CBE3D080}"/>
    <hyperlink ref="E3222" r:id="rId3746" xr:uid="{F3BA9B7A-2672-BC41-A067-B56FCA880AD0}"/>
    <hyperlink ref="R3222" r:id="rId3747" xr:uid="{1F0BAEFD-4F3D-344B-AC9A-49A47E53BEDF}"/>
    <hyperlink ref="R3221" r:id="rId3748" xr:uid="{7C884132-0D2E-624C-B10B-09FA195074E0}"/>
    <hyperlink ref="R3219" r:id="rId3749" xr:uid="{2C654AC9-8897-E14A-8A38-D4FE0DF38522}"/>
    <hyperlink ref="R3220" r:id="rId3750" xr:uid="{3A2E7388-6196-6541-A083-91CAE6EB53F3}"/>
    <hyperlink ref="E3216" r:id="rId3751" xr:uid="{0526B5C8-49E0-BB48-B506-E9DC7A14B31D}"/>
    <hyperlink ref="R3216" r:id="rId3752" xr:uid="{6768EAC4-BA9C-6741-9D39-B1A98D43487C}"/>
    <hyperlink ref="E3217" r:id="rId3753" xr:uid="{26C3602E-10B1-764F-A8EC-597258CF616D}"/>
    <hyperlink ref="R3217" r:id="rId3754" xr:uid="{D936EFB8-AF21-F74B-9A5D-B09C0038A94D}"/>
    <hyperlink ref="R3218" r:id="rId3755" xr:uid="{4B6CD513-9BFC-9148-8919-DC8DEFDFE453}"/>
    <hyperlink ref="E3213" r:id="rId3756" xr:uid="{F322472A-1273-2E49-96F8-441471620F5A}"/>
    <hyperlink ref="R3213" r:id="rId3757" xr:uid="{10207062-7AD3-2D4A-8CB6-3824FE9A35DF}"/>
    <hyperlink ref="R3214" r:id="rId3758" xr:uid="{A96388CE-34F0-AC46-95B6-BC6A89212480}"/>
    <hyperlink ref="E3215" r:id="rId3759" xr:uid="{7CB1FADA-7C3D-FB44-9BA2-A49E29E21812}"/>
    <hyperlink ref="R3215" r:id="rId3760" xr:uid="{84966E5F-8A37-2743-BD41-271F8FD1B430}"/>
    <hyperlink ref="R3211" r:id="rId3761" xr:uid="{38A8BDA1-479E-E543-9436-06FB5C17C9F6}"/>
    <hyperlink ref="R3209" r:id="rId3762" xr:uid="{6EC629D2-8BCB-D149-B5DC-8E4BE80450B5}"/>
    <hyperlink ref="R3210" r:id="rId3763" xr:uid="{F8FB28E8-AE93-0D4A-A9F5-C0A11CCE296A}"/>
    <hyperlink ref="R3205" r:id="rId3764" xr:uid="{D8713FF9-B1B5-5747-A97D-9C5ECCCA4628}"/>
    <hyperlink ref="R3208" r:id="rId3765" xr:uid="{B0894D1E-48B4-D944-A048-28A6A0815F2E}"/>
    <hyperlink ref="R3207" r:id="rId3766" xr:uid="{494C7D36-BB62-0D4F-8A6E-863157836ADA}"/>
    <hyperlink ref="R3204" r:id="rId3767" xr:uid="{82DF43D4-D59B-5D4B-B76F-11DAA729D8D1}"/>
    <hyperlink ref="E3206" r:id="rId3768" xr:uid="{309DA669-E348-AE47-95DE-D1989FDDE113}"/>
    <hyperlink ref="R3206" r:id="rId3769" xr:uid="{74383743-914E-5049-B086-F5AB260D5C4C}"/>
    <hyperlink ref="E3202" r:id="rId3770" xr:uid="{EEC65358-7578-3143-8308-82722493A6D1}"/>
    <hyperlink ref="R3202" r:id="rId3771" xr:uid="{03DBB77C-1949-B745-BCFE-B52AE6F0D950}"/>
    <hyperlink ref="E3203" r:id="rId3772" xr:uid="{BA79B9EE-45DF-E540-A54E-129266B3BBBC}"/>
    <hyperlink ref="R3203" r:id="rId3773" xr:uid="{4C5ACE70-0A41-EC4A-ADC5-A192EC72E828}"/>
    <hyperlink ref="E3199" r:id="rId3774" xr:uid="{E85E1AD7-2540-1647-B365-7D3F95DD1497}"/>
    <hyperlink ref="R3199" r:id="rId3775" xr:uid="{644DF413-892E-5D47-8A4E-350D5332F7E5}"/>
    <hyperlink ref="E3200" r:id="rId3776" xr:uid="{90A9B285-216B-5F47-8BEF-3AB7EF14E0A4}"/>
    <hyperlink ref="R3200" r:id="rId3777" xr:uid="{62003BBF-9455-1A4F-8AFC-801EDA2DE3DF}"/>
    <hyperlink ref="R3201" r:id="rId3778" xr:uid="{838E5880-51B9-4446-883C-A79EED738DB7}"/>
    <hyperlink ref="R3197" r:id="rId3779" xr:uid="{1C8DBC93-7E63-8D4F-96B9-7A87E752D675}"/>
    <hyperlink ref="R3195" r:id="rId3780" xr:uid="{D8FC7C9B-37B8-4D4A-B2AB-A63795315FAF}"/>
    <hyperlink ref="R3196" r:id="rId3781" xr:uid="{0948A7C0-E483-874A-A8C0-7D0F13C92E49}"/>
    <hyperlink ref="E3194" r:id="rId3782" xr:uid="{3F60CE45-07DD-664D-B93B-BE0651982500}"/>
    <hyperlink ref="R3194" r:id="rId3783" xr:uid="{D8F978C9-8E90-0E44-BC4B-B363CB48AF19}"/>
    <hyperlink ref="R3192" r:id="rId3784" xr:uid="{6DA9DFF5-E744-BC41-9400-EE3CCCC7DC6D}"/>
    <hyperlink ref="R3188" r:id="rId3785" xr:uid="{E265802D-7367-7745-8A5E-12E814C2ED54}"/>
    <hyperlink ref="E3191" r:id="rId3786" xr:uid="{08ABC2CB-5818-9B48-8907-6E49C76777DD}"/>
    <hyperlink ref="R3191" r:id="rId3787" xr:uid="{9ED6EA47-0733-B448-A7AA-799A3F3E5AE4}"/>
    <hyperlink ref="E3190" r:id="rId3788" xr:uid="{1DF1450B-2DBA-5144-AAA6-979030405F60}"/>
    <hyperlink ref="R3190" r:id="rId3789" xr:uid="{8C585D60-A3F3-FB44-945E-5D7B47714038}"/>
    <hyperlink ref="R3198" r:id="rId3790" xr:uid="{6DF3EFCF-C15B-F347-B6C1-9F71D61BCD41}"/>
    <hyperlink ref="E3193" r:id="rId3791" xr:uid="{7F428A0F-E9D9-4747-8565-5D2EC952F2BA}"/>
    <hyperlink ref="R3193" r:id="rId3792" xr:uid="{ABBEEB0F-3B35-3042-9195-259EC7A2E5C4}"/>
    <hyperlink ref="R3189" r:id="rId3793" xr:uid="{A6B3AEDC-E52B-F341-8C20-4D1618E506A0}"/>
    <hyperlink ref="E3186" r:id="rId3794" xr:uid="{93EC0187-6E1A-694B-8D49-2991470C8901}"/>
    <hyperlink ref="R3186" r:id="rId3795" xr:uid="{16594348-724B-5E40-8487-DF796D6CB14F}"/>
    <hyperlink ref="E3187" r:id="rId3796" xr:uid="{6A943303-D6B5-794A-9659-D8B27B6C1CF7}"/>
    <hyperlink ref="R3187" r:id="rId3797" xr:uid="{0FBB3BB6-FA79-C643-A92D-81ABA7AF8174}"/>
    <hyperlink ref="R3185" r:id="rId3798" xr:uid="{7BC7A688-EB82-2D49-9E04-D778E057B1EF}"/>
    <hyperlink ref="R3184" r:id="rId3799" xr:uid="{026D6B3B-9499-1446-8A95-72075A46D60C}"/>
    <hyperlink ref="R3183" r:id="rId3800" xr:uid="{0D07B12A-4EC1-914F-82D9-07C90C8F4E49}"/>
    <hyperlink ref="R3182" r:id="rId3801" xr:uid="{E85EA209-5A3D-C34D-AE5E-26BFE575392C}"/>
    <hyperlink ref="E3180" r:id="rId3802" xr:uid="{AF405CC4-E188-5B4F-8318-6EEB3CAC94AD}"/>
    <hyperlink ref="R3180" r:id="rId3803" xr:uid="{7B1AB9B1-5195-944C-992E-C5F7A85FA7A3}"/>
    <hyperlink ref="R3181" r:id="rId3804" xr:uid="{FB15D74E-96D1-3949-B328-3F2F4CF2A800}"/>
    <hyperlink ref="R3177" r:id="rId3805" xr:uid="{D8BDC7A4-CCB1-1E49-944F-9F63351D9055}"/>
    <hyperlink ref="R3179" r:id="rId3806" xr:uid="{0D835B8D-6B56-074A-A1B0-F040ACE40A13}"/>
    <hyperlink ref="R3178" r:id="rId3807" xr:uid="{A2DB9EE6-194B-0943-BC64-C6B47B04929F}"/>
    <hyperlink ref="E3176" r:id="rId3808" xr:uid="{06443110-8D0A-C542-883F-CF37D7A14A13}"/>
    <hyperlink ref="R3176" r:id="rId3809" xr:uid="{2567721A-3529-2644-AF51-CFA24D47D9DF}"/>
    <hyperlink ref="E3171" r:id="rId3810" xr:uid="{CCCC542E-3571-8143-9D4E-95C8A4B84369}"/>
    <hyperlink ref="R3171" r:id="rId3811" xr:uid="{413175CA-0DCD-DA46-8518-2D55E929329D}"/>
    <hyperlink ref="E3175" r:id="rId3812" xr:uid="{BD8DAD75-ACFF-6C40-AC57-5124B27A049B}"/>
    <hyperlink ref="R3175" r:id="rId3813" xr:uid="{61973FD7-0520-6041-8A79-CADE52F53D42}"/>
    <hyperlink ref="R3173" r:id="rId3814" xr:uid="{3FD9DA21-4834-9A40-A666-B48552C1183E}"/>
    <hyperlink ref="E3172" r:id="rId3815" xr:uid="{FE81D412-7330-0748-AADA-0DAC217D8672}"/>
    <hyperlink ref="R3172" r:id="rId3816" xr:uid="{607D99B7-DD3D-9042-AF9E-C5C6AB16C80B}"/>
    <hyperlink ref="E3174" r:id="rId3817" xr:uid="{5C871EBB-A1D9-9549-AA9E-72D04C17050F}"/>
    <hyperlink ref="R3174" r:id="rId3818" xr:uid="{69958FE4-2E6D-5449-9106-80D88C79CD68}"/>
    <hyperlink ref="E3167" r:id="rId3819" xr:uid="{95FBB729-650E-CB4A-A61F-04635AA3CDA8}"/>
    <hyperlink ref="R3167" r:id="rId3820" xr:uid="{387A188B-65B2-6943-AF98-66D2F9D7CA8E}"/>
    <hyperlink ref="R3165" r:id="rId3821" xr:uid="{1764B6CE-A556-EF4F-9C6E-C6EDF51FAA49}"/>
    <hyperlink ref="E3168" r:id="rId3822" xr:uid="{893E8C9A-44AC-554E-8AA2-915DDC483600}"/>
    <hyperlink ref="R3168" r:id="rId3823" xr:uid="{D8CB6C5F-43CF-0A45-9C01-C9F69D4B6559}"/>
    <hyperlink ref="R3164" r:id="rId3824" xr:uid="{BD079A5E-3274-DA4D-8A95-3A98202A4246}"/>
    <hyperlink ref="R3170" r:id="rId3825" xr:uid="{247D378D-6D37-4C41-BF71-8C322B9A754C}"/>
    <hyperlink ref="E3166" r:id="rId3826" xr:uid="{EB28ED7F-6C86-7E45-AF3D-4CCC86A35CC0}"/>
    <hyperlink ref="R3166" r:id="rId3827" xr:uid="{39484EF7-63F2-DD46-A528-890F0AFBC500}"/>
    <hyperlink ref="E3161" r:id="rId3828" xr:uid="{429C2E6C-8F5F-8240-9EF9-A2ECD8479FB5}"/>
    <hyperlink ref="R3161" r:id="rId3829" xr:uid="{D44C581F-71FD-D549-BD6F-95C0C320F03F}"/>
    <hyperlink ref="R3162" r:id="rId3830" xr:uid="{C20D1A6C-FC01-F74A-B1BD-C098336370FE}"/>
    <hyperlink ref="R3163" r:id="rId3831" location="incart_2box_nola_river_orleans_news" xr:uid="{1581EB2B-B19B-B740-B7BF-D5D6AE6E8266}"/>
    <hyperlink ref="E3160" r:id="rId3832" xr:uid="{94C8037D-F58A-EC46-A8C5-79AE170532FE}"/>
    <hyperlink ref="R3160" r:id="rId3833" xr:uid="{EFA5D187-E0E3-B54E-9EDC-0C4006D7D829}"/>
    <hyperlink ref="R3158" r:id="rId3834" xr:uid="{7F8A3E7A-8305-CB45-8948-B07E89E5A722}"/>
    <hyperlink ref="E3159" r:id="rId3835" xr:uid="{6EE67A5B-B32D-7546-943C-96ABDA81E3A0}"/>
    <hyperlink ref="R3159" r:id="rId3836" xr:uid="{6BB8ACFD-5979-1B4E-83C4-ACB0BBDBBF8E}"/>
    <hyperlink ref="R3169" r:id="rId3837" xr:uid="{C6994215-43AD-D04E-809C-9B636A26D049}"/>
    <hyperlink ref="E3156" r:id="rId3838" xr:uid="{80F43C32-5707-AA49-8941-43D86A06EEAF}"/>
    <hyperlink ref="R3156" r:id="rId3839" xr:uid="{E54BEA69-2E14-CB48-9BF8-D101D7B5F9D1}"/>
    <hyperlink ref="E3155" r:id="rId3840" xr:uid="{A47096CC-A4AB-8D46-ADFE-2D1E7C9E06E8}"/>
    <hyperlink ref="R3155" r:id="rId3841" xr:uid="{BD88C57C-7F11-6A41-B98B-9ECDFAE39D95}"/>
    <hyperlink ref="R3157" r:id="rId3842" xr:uid="{67CE4530-A8DA-2B44-A7B5-69C1A2BBB68E}"/>
    <hyperlink ref="E3154" r:id="rId3843" xr:uid="{A65C1289-4306-5940-9B2F-018344797C09}"/>
    <hyperlink ref="R3154" r:id="rId3844" xr:uid="{C2A8519F-1335-6B45-B438-DC7A1226C8BF}"/>
    <hyperlink ref="E3151" r:id="rId3845" xr:uid="{110CF105-5BAA-CA4C-B3B0-5AD957D30392}"/>
    <hyperlink ref="R3151" r:id="rId3846" xr:uid="{1B37C1AE-97D6-B744-915E-BB87A821C7E4}"/>
    <hyperlink ref="R3150" r:id="rId3847" xr:uid="{8DC6229E-7B52-0540-B058-E571ABA2C09E}"/>
    <hyperlink ref="R3153" r:id="rId3848" xr:uid="{2FAA5DDA-23BB-784C-9210-99504F1A7027}"/>
    <hyperlink ref="R3152" r:id="rId3849" xr:uid="{AAE18E2C-C2D6-6C43-9B79-80AAF002A12D}"/>
    <hyperlink ref="R3144" r:id="rId3850" xr:uid="{AF3E5274-FB2A-6B46-A063-90860B7CC46C}"/>
    <hyperlink ref="R3143" r:id="rId3851" xr:uid="{B43070B4-DA65-3643-9FEF-0B2D76D024A2}"/>
    <hyperlink ref="R3142" r:id="rId3852" xr:uid="{69A2A242-0EBE-DC4C-AEE3-DE9888B49A92}"/>
    <hyperlink ref="R3139" r:id="rId3853" xr:uid="{2FD7C7AE-F4F3-D848-92E4-602465F8A6B8}"/>
    <hyperlink ref="E3141" r:id="rId3854" xr:uid="{F94E2E8C-3055-A744-84F8-20D8589D0491}"/>
    <hyperlink ref="R3141" r:id="rId3855" xr:uid="{FB556599-47E9-824C-8D37-A3ACBA36A21E}"/>
    <hyperlink ref="E3140" r:id="rId3856" xr:uid="{D0F10172-B513-3342-8D02-CD556620E7BF}"/>
    <hyperlink ref="R3140" r:id="rId3857" xr:uid="{A7DBD203-AC56-EA43-B391-9701DC61E9B9}"/>
    <hyperlink ref="R3138" r:id="rId3858" xr:uid="{EE2A7F94-3E21-4D46-802F-A641D9C799F0}"/>
    <hyperlink ref="E3137" r:id="rId3859" xr:uid="{2A15DC2A-4709-3D49-90EA-8B55142165A5}"/>
    <hyperlink ref="R3137" r:id="rId3860" xr:uid="{08CCCE62-1734-E646-AC29-0ECADC06B00C}"/>
    <hyperlink ref="R3148" r:id="rId3861" xr:uid="{9198CEFB-D285-6644-A3F8-3B4740D23275}"/>
    <hyperlink ref="E3147" r:id="rId3862" xr:uid="{E66AC3F8-9657-8548-8803-EE482A451FD8}"/>
    <hyperlink ref="R3147" r:id="rId3863" xr:uid="{D62A8E99-C685-5D42-90E1-32E27466443C}"/>
    <hyperlink ref="R3149" r:id="rId3864" xr:uid="{5BE18AD8-921F-1946-B6AE-C4F1A244536E}"/>
    <hyperlink ref="E3146" r:id="rId3865" xr:uid="{7405D77A-3E2C-0C4B-8EFB-11D25CA739D1}"/>
    <hyperlink ref="R3146" r:id="rId3866" xr:uid="{0D42EA10-9CD2-7743-9063-3E527C8DDE7D}"/>
    <hyperlink ref="R3145" r:id="rId3867" xr:uid="{A097D798-B2FD-7D46-8EC2-5ACDA05CB7EA}"/>
    <hyperlink ref="R3136" r:id="rId3868" xr:uid="{C354FC9D-7044-944E-B69A-6204D7E82E6C}"/>
    <hyperlink ref="R3135" r:id="rId3869" xr:uid="{E3E3A8EC-11F9-B24F-8DE9-3D9316BED845}"/>
    <hyperlink ref="R3133" r:id="rId3870" xr:uid="{635FC4DA-1307-5A4B-919A-4F8D0DE66CFB}"/>
    <hyperlink ref="E3134" r:id="rId3871" xr:uid="{315F5FC5-1072-DA42-BDB2-7599FAD56BDD}"/>
    <hyperlink ref="R3134" r:id="rId3872" xr:uid="{2B9CBCD1-507F-AA47-86E5-9F5505F97966}"/>
    <hyperlink ref="R3132" r:id="rId3873" xr:uid="{608CC48D-F298-3A4E-8E11-6B8268689127}"/>
    <hyperlink ref="E3131" r:id="rId3874" xr:uid="{F283195E-2D1A-7F40-B6C7-4C4258B597E0}"/>
    <hyperlink ref="R3131" r:id="rId3875" xr:uid="{B7696EE8-612B-A741-A5F6-E6A7B9F4E60B}"/>
    <hyperlink ref="E3129" r:id="rId3876" xr:uid="{D777DC4E-3A84-5449-A16B-C83ED91F1DD9}"/>
    <hyperlink ref="R3129" r:id="rId3877" xr:uid="{E7853064-90BB-B34C-8FC0-B25BD00B7248}"/>
    <hyperlink ref="E3130" r:id="rId3878" xr:uid="{CF110BBB-20ED-5A45-BA8C-8094A169AFBA}"/>
    <hyperlink ref="R3130" r:id="rId3879" xr:uid="{D31F7172-AB79-D145-AAF0-1A71BEA95D3E}"/>
    <hyperlink ref="R3127" r:id="rId3880" xr:uid="{615583E8-3692-1E45-B448-B82694EA80C6}"/>
    <hyperlink ref="R3128" r:id="rId3881" xr:uid="{CFA37013-6FCA-0A41-965A-BE603AC9F4CD}"/>
    <hyperlink ref="R3126" r:id="rId3882" xr:uid="{23DB1887-D6B1-FC44-991B-CA1EAA36E6DE}"/>
    <hyperlink ref="E3728" r:id="rId3883" xr:uid="{2972F5F6-4136-404B-9469-2F7893D87E6E}"/>
    <hyperlink ref="R3728" r:id="rId3884" xr:uid="{3258915B-D01A-6747-B1A1-8A76CB688F94}"/>
    <hyperlink ref="E3838" r:id="rId3885" xr:uid="{2376771D-DE7B-C849-922B-DE4023813E49}"/>
    <hyperlink ref="R3838" r:id="rId3886" xr:uid="{039F6A3A-8568-0341-958E-EE12E07E354D}"/>
    <hyperlink ref="E4026" r:id="rId3887" xr:uid="{BFFB2C2B-FB7A-9F49-AB9B-3561F3A25CEC}"/>
    <hyperlink ref="R4026" r:id="rId3888" xr:uid="{DBCA2982-BE41-384B-BD74-9A60FE47A0EC}"/>
    <hyperlink ref="R3955" r:id="rId3889" xr:uid="{653816F4-9338-DE49-B143-3E2FB90A4D11}"/>
    <hyperlink ref="E3125" r:id="rId3890" xr:uid="{E3A207B4-F09E-9743-AB98-051827B6E22E}"/>
    <hyperlink ref="R3125" r:id="rId3891" xr:uid="{AA819442-AB84-444E-B919-6F5D5DA46A30}"/>
    <hyperlink ref="R3124" r:id="rId3892" xr:uid="{9FCB8E72-556C-354B-8085-606E5D87AD60}"/>
    <hyperlink ref="R3122" r:id="rId3893" xr:uid="{7626FD87-4728-944F-9EEE-15DBEA1B03BC}"/>
    <hyperlink ref="R3121" r:id="rId3894" xr:uid="{0C73FF3D-CBD8-1E4E-8839-2E97855BE904}"/>
    <hyperlink ref="R3117" r:id="rId3895" xr:uid="{61031349-4499-BB44-B0E3-4B3408508396}"/>
    <hyperlink ref="R3119" r:id="rId3896" xr:uid="{329BEF59-7704-6C42-A378-32B59060AD0E}"/>
    <hyperlink ref="R3118" r:id="rId3897" xr:uid="{BAAAD2B6-9CEA-EB41-AA37-C24D367AE6AB}"/>
    <hyperlink ref="E3113" r:id="rId3898" xr:uid="{E2338609-D523-8C4B-A542-47607A723189}"/>
    <hyperlink ref="R3113" r:id="rId3899" xr:uid="{1AF4B2C0-BD07-1A47-AAF4-9E52D597BCF3}"/>
    <hyperlink ref="R3104" r:id="rId3900" xr:uid="{29429E09-FFD5-4148-B297-03FE9D79BBF4}"/>
    <hyperlink ref="E3112" r:id="rId3901" xr:uid="{0922BF41-177C-4D40-B671-77F8C6688E70}"/>
    <hyperlink ref="R3112" r:id="rId3902" xr:uid="{995A402A-7D94-9A43-A47B-4D65AB99FDD1}"/>
    <hyperlink ref="R3114" r:id="rId3903" xr:uid="{47D8FD40-D7CB-C84B-BE8B-02A0043642EE}"/>
    <hyperlink ref="E3109" r:id="rId3904" xr:uid="{2CE4C643-D316-274A-823C-CB932AB9C5CC}"/>
    <hyperlink ref="R3109" r:id="rId3905" xr:uid="{9F1488CB-5BA9-B347-9DB9-4EF03441C4BB}"/>
    <hyperlink ref="R3123" r:id="rId3906" xr:uid="{6E8F7490-323B-9F48-9430-7CF4DB0213BF}"/>
    <hyperlink ref="R3110" r:id="rId3907" xr:uid="{B73DE72B-AC7B-2F41-8B88-EF31554783AF}"/>
    <hyperlink ref="E3106" r:id="rId3908" xr:uid="{E835F003-BE4F-BD4C-A895-119CA5FCD1D2}"/>
    <hyperlink ref="R3106" r:id="rId3909" xr:uid="{F0AA3984-33A2-C84C-A31A-0D9121050D78}"/>
    <hyperlink ref="R3103" r:id="rId3910" xr:uid="{66C0B756-EB35-5E41-90D1-0622C5F2DE50}"/>
    <hyperlink ref="E3108" r:id="rId3911" xr:uid="{73679613-C6F3-7B43-94A1-1A4A59EF2D5A}"/>
    <hyperlink ref="R3108" r:id="rId3912" xr:uid="{3832A0EE-A276-4243-AF9C-C3F2D5F7B6FD}"/>
    <hyperlink ref="E3115" r:id="rId3913" xr:uid="{C503A786-D15D-B441-B7AB-85F4B0A231F2}"/>
    <hyperlink ref="R3115" r:id="rId3914" xr:uid="{5E1D9F3A-9D8F-9A41-BA68-61C16769CD04}"/>
    <hyperlink ref="E3105" r:id="rId3915" xr:uid="{BA508278-9074-7549-A7E1-856BA3D7F263}"/>
    <hyperlink ref="R3105" r:id="rId3916" xr:uid="{7BEDE9EA-36D7-904A-8058-CA4299B34910}"/>
    <hyperlink ref="R3116" r:id="rId3917" xr:uid="{0995CB35-DA57-794E-A4F4-FBFB6A90FCC7}"/>
    <hyperlink ref="R3111" r:id="rId3918" xr:uid="{E6676B65-96F3-7842-9B74-95D81762EF50}"/>
    <hyperlink ref="R3120" r:id="rId3919" xr:uid="{DB7251F0-EB97-9449-8295-55D64E49F536}"/>
    <hyperlink ref="R3102" r:id="rId3920" xr:uid="{E451AC95-C78E-3043-98FE-B71BB7D78011}"/>
    <hyperlink ref="R3099" r:id="rId3921" xr:uid="{F2739359-AB44-AB4E-B5A7-6CE641C7950C}"/>
    <hyperlink ref="E3101" r:id="rId3922" xr:uid="{70950731-1DF1-954F-ABFF-1EE4F11F4AF7}"/>
    <hyperlink ref="R3101" r:id="rId3923" xr:uid="{EE1A898A-D529-0943-928E-AEF18FA99C7F}"/>
    <hyperlink ref="R3100" r:id="rId3924" xr:uid="{9491B4C7-F595-3949-A36B-2010E6C06FC9}"/>
    <hyperlink ref="E3098" r:id="rId3925" xr:uid="{5BC60CCE-6E25-2B44-9768-7D3E1901EA71}"/>
    <hyperlink ref="R3098" r:id="rId3926" xr:uid="{3A63EC6B-59C3-524E-BC0D-B6E03928B1E1}"/>
    <hyperlink ref="E3097" r:id="rId3927" xr:uid="{29CB96B4-1D21-BA4C-983D-319C9D73717D}"/>
    <hyperlink ref="R3097" r:id="rId3928" xr:uid="{C70342AF-F71E-0B4F-9FF3-B7506EE8510D}"/>
    <hyperlink ref="E3094" r:id="rId3929" xr:uid="{A19E4EAB-E382-654A-8DB2-438350309414}"/>
    <hyperlink ref="R3094" r:id="rId3930" xr:uid="{EA3185AD-1C68-9F4D-AC6B-0165F2C6CC86}"/>
    <hyperlink ref="E3095" r:id="rId3931" xr:uid="{A7A6765D-734A-EB42-805E-446D1F5AD383}"/>
    <hyperlink ref="R3095" r:id="rId3932" xr:uid="{7159867C-466F-EB4B-8885-EE73B95BEDCB}"/>
    <hyperlink ref="E3096" r:id="rId3933" xr:uid="{C26EA921-4772-FA4B-BCA7-66F9FCC1CFD6}"/>
    <hyperlink ref="R3096" r:id="rId3934" xr:uid="{D930F7B4-AA18-7046-9538-10EC3D88DA87}"/>
    <hyperlink ref="E3093" r:id="rId3935" xr:uid="{28822965-615E-534F-A5AE-89EC9792FC23}"/>
    <hyperlink ref="R3093" r:id="rId3936" xr:uid="{1D5F6399-DD64-E141-B567-64763F257946}"/>
    <hyperlink ref="R3092" r:id="rId3937" xr:uid="{C983271A-5206-684E-8D46-EB0D2EF9FFF8}"/>
    <hyperlink ref="R3091" r:id="rId3938" xr:uid="{0797AD88-ACB4-FE43-8741-0AB613792287}"/>
    <hyperlink ref="R3090" r:id="rId3939" xr:uid="{9A6803E3-DEBD-C74C-A48F-63FFD08EFBA4}"/>
    <hyperlink ref="E3087" r:id="rId3940" xr:uid="{C519C614-33F5-5245-9AB0-67E3D000AA2D}"/>
    <hyperlink ref="R3087" r:id="rId3941" xr:uid="{BAC5A376-79F7-5C48-87CB-516806F881D7}"/>
    <hyperlink ref="E3088" r:id="rId3942" xr:uid="{F6A0C543-9F1F-1F44-88D9-18C318D24336}"/>
    <hyperlink ref="R3088" r:id="rId3943" xr:uid="{78C42336-BA91-0A45-BEEC-D10EA97EB9E3}"/>
    <hyperlink ref="E3086" r:id="rId3944" xr:uid="{C43AC0AC-D4FC-424A-97DD-7C916089C484}"/>
    <hyperlink ref="R3086" r:id="rId3945" xr:uid="{257CC80D-F22B-F844-99D8-20207A2CF13A}"/>
    <hyperlink ref="R3089" r:id="rId3946" xr:uid="{29D38D47-A036-A94C-9AFF-4B8291D4CECD}"/>
    <hyperlink ref="R3085" r:id="rId3947" xr:uid="{5B4AAEEC-E2E2-FC41-80D4-7EED060C3443}"/>
    <hyperlink ref="E3084" r:id="rId3948" xr:uid="{47272746-9309-5148-B99B-7E9F6D93794F}"/>
    <hyperlink ref="R3084" r:id="rId3949" xr:uid="{008936E7-14B5-5248-B363-509417FDE88D}"/>
    <hyperlink ref="R3083" r:id="rId3950" xr:uid="{20D0CF55-F231-7C43-8EB9-E8686D8F0648}"/>
    <hyperlink ref="R3080" r:id="rId3951" xr:uid="{B3E2F298-8EE9-6D43-8214-C44587AA2A5C}"/>
    <hyperlink ref="R3082" r:id="rId3952" xr:uid="{E8D0B62A-84E9-E443-9200-613C68461246}"/>
    <hyperlink ref="R3081" r:id="rId3953" xr:uid="{300058A4-D9B0-E74B-999A-BF439276158A}"/>
    <hyperlink ref="E3078" r:id="rId3954" xr:uid="{E826369D-6CA0-294C-91EB-7B1304BC20FF}"/>
    <hyperlink ref="R3078" r:id="rId3955" xr:uid="{CE49B462-ED7C-0C44-88DD-97015991A331}"/>
    <hyperlink ref="R3075" r:id="rId3956" xr:uid="{30F1BF8B-1308-E547-950C-856FC27F8514}"/>
    <hyperlink ref="E3079" r:id="rId3957" xr:uid="{8CCD0BE5-F87C-8744-AAC6-E45FF8202C76}"/>
    <hyperlink ref="R3079" r:id="rId3958" xr:uid="{55AF0956-8B3F-CC4E-BD95-B4AA60671539}"/>
    <hyperlink ref="R3076" r:id="rId3959" xr:uid="{5CAB27F3-4A9D-844E-B8A9-4985F5B8BEE5}"/>
    <hyperlink ref="E3077" r:id="rId3960" xr:uid="{54B9209C-07DF-1148-833A-E1D0374C301B}"/>
    <hyperlink ref="R3077" r:id="rId3961" xr:uid="{D231C828-4CEA-9F48-A2D1-952C1E59562A}"/>
    <hyperlink ref="R3073" r:id="rId3962" xr:uid="{3909ED7C-0AA9-6E45-84D3-C153549F7A62}"/>
    <hyperlink ref="E3072" r:id="rId3963" xr:uid="{4EEBF94A-550A-0B45-B90F-26913438D591}"/>
    <hyperlink ref="R3072" r:id="rId3964" xr:uid="{6940E7AD-72E2-9643-9D96-10DF1925DFA8}"/>
    <hyperlink ref="E3074" r:id="rId3965" xr:uid="{6A7D5415-74FD-6C4F-941F-DBAFA814BC01}"/>
    <hyperlink ref="R3074" r:id="rId3966" xr:uid="{649A095B-3AE4-AE48-9AA0-72715381A597}"/>
    <hyperlink ref="E3071" r:id="rId3967" xr:uid="{385BD7E7-AB6E-A44F-86EA-F0D0F4D20CB6}"/>
    <hyperlink ref="R3071" r:id="rId3968" xr:uid="{EA033CFD-E361-E24C-8575-A2A5DB0CDAD6}"/>
    <hyperlink ref="E3069" r:id="rId3969" xr:uid="{E8248CCA-32E9-0B4D-9C81-5988809C74D8}"/>
    <hyperlink ref="R3069" r:id="rId3970" xr:uid="{E74D3CAF-47F0-4147-98B0-69CF2523CA78}"/>
    <hyperlink ref="E3068" r:id="rId3971" xr:uid="{B3E61BDC-27E4-8D4C-84B8-68FC0A238DDB}"/>
    <hyperlink ref="R3068" r:id="rId3972" xr:uid="{1E138764-0547-CB4A-B29D-52D39FF70396}"/>
    <hyperlink ref="R3070" r:id="rId3973" xr:uid="{F892326C-307F-6F40-9F86-A092A53EFA55}"/>
    <hyperlink ref="E3067" r:id="rId3974" xr:uid="{E994F2C2-4BA7-BB4E-8C78-E04A72E19D2F}"/>
    <hyperlink ref="R3067" r:id="rId3975" xr:uid="{C4AE1C2F-3676-0540-9338-A25A8AFA75F8}"/>
    <hyperlink ref="R3061" r:id="rId3976" xr:uid="{8B78B0EE-30D1-8B4B-9703-4B24B89BBC84}"/>
    <hyperlink ref="E3065" r:id="rId3977" xr:uid="{FE1C6CA5-16DF-3F46-BC44-361FE1791737}"/>
    <hyperlink ref="R3065" r:id="rId3978" xr:uid="{0E0B990A-AAF4-A348-A4A7-2FC770F4C03A}"/>
    <hyperlink ref="R3066" r:id="rId3979" xr:uid="{61CE76C7-7D80-5D4D-A86E-84B6D050DB9F}"/>
    <hyperlink ref="E3063" r:id="rId3980" xr:uid="{80FC6AEC-38E7-ED49-A01F-1F63DFE91425}"/>
    <hyperlink ref="R3063" r:id="rId3981" xr:uid="{4C9F7732-34C8-E94E-A57A-415506009673}"/>
    <hyperlink ref="E3064" r:id="rId3982" xr:uid="{7ECC91EC-6FFD-1A44-9BF0-23DEC578416D}"/>
    <hyperlink ref="R3064" r:id="rId3983" xr:uid="{DDC9FF90-DC4B-C948-8385-CB34DD3971E5}"/>
    <hyperlink ref="E3060" r:id="rId3984" xr:uid="{10023D2E-2940-0D41-9D1C-9DFE21F02172}"/>
    <hyperlink ref="R3060" r:id="rId3985" xr:uid="{C1663316-D15C-934D-A21D-0225F63D720B}"/>
    <hyperlink ref="E3058" r:id="rId3986" xr:uid="{4A0B659A-E043-FA4B-9506-84517C888DC0}"/>
    <hyperlink ref="R3058" r:id="rId3987" xr:uid="{B4B1174C-B0F2-F945-96B4-FC567E126554}"/>
    <hyperlink ref="E3057" r:id="rId3988" xr:uid="{C351A0E4-1290-C749-9685-F55ED6C12A02}"/>
    <hyperlink ref="R3057" r:id="rId3989" xr:uid="{9CEC2A1D-F97D-F64B-9297-5F69468044E0}"/>
    <hyperlink ref="R3059" r:id="rId3990" xr:uid="{9BC42ED0-8352-FC40-B0A0-78F5F7A850D2}"/>
    <hyperlink ref="R3055" r:id="rId3991" xr:uid="{1F6E6445-A639-3E49-90A3-8D160A07DFA3}"/>
    <hyperlink ref="E3056" r:id="rId3992" xr:uid="{B4D8011E-5B7C-054B-BAE8-6739ED6D4B63}"/>
    <hyperlink ref="R3056" r:id="rId3993" xr:uid="{FA6286AD-F371-6544-A884-0884376EC3EF}"/>
    <hyperlink ref="E3052" r:id="rId3994" xr:uid="{F4A9E086-1EDD-8C43-BEB6-EC4EF1B09DD3}"/>
    <hyperlink ref="R3052" r:id="rId3995" xr:uid="{E63181E8-1AC5-3846-BEC5-A4BE6FC70C59}"/>
    <hyperlink ref="R3049" r:id="rId3996" xr:uid="{6FC37E9C-ADAC-2444-B019-000F69D35741}"/>
    <hyperlink ref="R3041" r:id="rId3997" xr:uid="{5B74B567-0843-6145-91FC-E987206FB3B9}"/>
    <hyperlink ref="R3050" r:id="rId3998" xr:uid="{34292E8D-34F5-8B43-9AA5-0216A3ED858C}"/>
    <hyperlink ref="R3062" r:id="rId3999" xr:uid="{E1AFDAB9-4DF1-C34C-AE3C-DB2E3B52E625}"/>
    <hyperlink ref="E3051" r:id="rId4000" xr:uid="{B9676F1D-CEED-E54A-AB76-789ED46BBD1A}"/>
    <hyperlink ref="R3051" r:id="rId4001" xr:uid="{39B2C3BF-9D98-4240-904E-C8630BD586E2}"/>
    <hyperlink ref="R3053" r:id="rId4002" xr:uid="{048FEDED-FA21-CB47-B023-0A9640C8D767}"/>
    <hyperlink ref="R3048" r:id="rId4003" xr:uid="{2D8593C1-6F15-5A4C-BC14-670C244C850B}"/>
    <hyperlink ref="R3043" r:id="rId4004" xr:uid="{C2C23013-3294-CC45-B5B0-930BDA35B5ED}"/>
    <hyperlink ref="R3040" r:id="rId4005" xr:uid="{77D810DF-4FC4-D147-9D17-46BA34C3AB8B}"/>
    <hyperlink ref="R3044" r:id="rId4006" xr:uid="{F58201C3-C30E-394B-834F-053F5A2CD642}"/>
    <hyperlink ref="R3054" r:id="rId4007" xr:uid="{51252A14-D669-1141-806F-2441F61A519A}"/>
    <hyperlink ref="E3047" r:id="rId4008" xr:uid="{6247C893-0D40-4D4D-95CD-B4863E900C8C}"/>
    <hyperlink ref="R3047" r:id="rId4009" xr:uid="{279888FB-0955-CE4B-AC3C-CA25A14AF3A0}"/>
    <hyperlink ref="R3046" r:id="rId4010" xr:uid="{D505B93F-47A7-5F4A-994D-F2391FB35228}"/>
    <hyperlink ref="E3042" r:id="rId4011" xr:uid="{65258232-40E7-9542-836A-786BA2656212}"/>
    <hyperlink ref="R3042" r:id="rId4012" xr:uid="{5951AE45-9910-6647-A33F-C4FF71DB2D21}"/>
    <hyperlink ref="E3039" r:id="rId4013" xr:uid="{2AC9DCA6-9A52-0E40-9784-8C9B216B4EBF}"/>
    <hyperlink ref="R3039" r:id="rId4014" xr:uid="{EAB0771E-6172-CF40-9C78-AB372945BA0E}"/>
    <hyperlink ref="E3038" r:id="rId4015" xr:uid="{E5BD0EBF-1163-0442-BCE6-17FD32E720DF}"/>
    <hyperlink ref="R3038" r:id="rId4016" xr:uid="{AC95783A-AE87-E54B-A991-B0362369FBFA}"/>
    <hyperlink ref="R3037" r:id="rId4017" xr:uid="{6F1A492E-3A9A-B04E-8283-24E9413CC2FF}"/>
    <hyperlink ref="R3035" r:id="rId4018" xr:uid="{D0D39B68-5E03-7C46-9093-5C7CA7BF0802}"/>
    <hyperlink ref="E3034" r:id="rId4019" xr:uid="{C77F76CF-BE52-464A-A133-25877E8273F2}"/>
    <hyperlink ref="R3034" r:id="rId4020" xr:uid="{8288A3D4-00EC-2A4E-B317-3467DE3D4977}"/>
    <hyperlink ref="E3033" r:id="rId4021" xr:uid="{07D1A20B-5B46-6D4A-A393-CD759712E458}"/>
    <hyperlink ref="R3033" r:id="rId4022" xr:uid="{A9EA9994-BC96-3645-8DBC-6B3912DCF6E7}"/>
    <hyperlink ref="R3036" r:id="rId4023" xr:uid="{05403CF4-6A90-F543-8FBF-024137C7C8F8}"/>
    <hyperlink ref="E3045" r:id="rId4024" xr:uid="{1F4C9098-0526-0849-91FB-73D0AB558F4F}"/>
    <hyperlink ref="R3045" r:id="rId4025" xr:uid="{7B29606F-8B7E-0F4D-BCE5-CDA3A49E1046}"/>
    <hyperlink ref="E3032" r:id="rId4026" xr:uid="{E8E44E9D-60FF-B049-A6DB-71577AB838AE}"/>
    <hyperlink ref="R3032" r:id="rId4027" xr:uid="{FF60EB4F-ADEF-AC44-B499-A7B092AE247B}"/>
    <hyperlink ref="R3029" r:id="rId4028" xr:uid="{E3804B52-1874-1646-9C35-58ACAB975508}"/>
    <hyperlink ref="R3030" r:id="rId4029" xr:uid="{50563F63-5E93-694F-83A1-3F77308A4707}"/>
    <hyperlink ref="E3027" r:id="rId4030" xr:uid="{C41E34E8-BAF4-6943-BC1B-2AA07F7ECC26}"/>
    <hyperlink ref="R3027" r:id="rId4031" xr:uid="{A006F6F1-24E5-E046-AB6B-4D4D79C1E5EE}"/>
    <hyperlink ref="R3028" r:id="rId4032" xr:uid="{18378985-A092-F743-B68F-E2A82331A7EA}"/>
    <hyperlink ref="E3031" r:id="rId4033" xr:uid="{92300C69-8532-AC43-BF07-266997AB4B86}"/>
    <hyperlink ref="R3031" r:id="rId4034" xr:uid="{65ECEE5E-F542-7744-BC98-C9F8DD23EDED}"/>
    <hyperlink ref="R3024" r:id="rId4035" xr:uid="{3DAF8846-DF22-CF4C-88DA-BA36FED09722}"/>
    <hyperlink ref="R3025" r:id="rId4036" xr:uid="{A565F292-E0D6-6340-BF8E-81689754EBF7}"/>
    <hyperlink ref="R3026" r:id="rId4037" xr:uid="{3F3299CC-AB84-6742-93BB-03CE920173E5}"/>
    <hyperlink ref="R3020" r:id="rId4038" xr:uid="{21AC1394-E985-7847-B542-3E02DEE1C6A9}"/>
    <hyperlink ref="R3023" r:id="rId4039" xr:uid="{336791D6-4D3B-8443-B2BF-4582E0E4FC2C}"/>
    <hyperlink ref="E3022" r:id="rId4040" xr:uid="{0FCDB19B-6814-1345-83F1-392C062AE066}"/>
    <hyperlink ref="R3022" r:id="rId4041" xr:uid="{1B8238F2-8D67-7E43-81EA-E50D1D09787B}"/>
    <hyperlink ref="R3021" r:id="rId4042" xr:uid="{0F97DEB0-8790-1B4D-A39F-076AAA905684}"/>
    <hyperlink ref="E3019" r:id="rId4043" xr:uid="{7A4DE7C8-CB6D-CB4E-9D5F-FC6B7BB24460}"/>
    <hyperlink ref="R3019" r:id="rId4044" xr:uid="{1B56A9A0-F51F-4B43-B701-7384904C8BB7}"/>
    <hyperlink ref="E3017" r:id="rId4045" xr:uid="{12B38115-049F-9945-9CFD-E350C7C34452}"/>
    <hyperlink ref="R3017" r:id="rId4046" xr:uid="{B5C28259-6165-2D4C-814A-75F7F71C616A}"/>
    <hyperlink ref="E3018" r:id="rId4047" xr:uid="{8D34C328-40F0-F24E-8166-C5C7314CF437}"/>
    <hyperlink ref="R3018" r:id="rId4048" xr:uid="{DC261C72-89F1-B04D-AC27-C410EA74E6BE}"/>
    <hyperlink ref="E3015" r:id="rId4049" xr:uid="{6B30D71D-8A6C-1343-A578-945507C9A3AC}"/>
    <hyperlink ref="R3015" r:id="rId4050" xr:uid="{660F3934-CB86-A346-A6AD-3C542CE70825}"/>
    <hyperlink ref="E3016" r:id="rId4051" xr:uid="{1FE3325C-5F71-8541-AFCD-4AC6F9F0A2A6}"/>
    <hyperlink ref="R3016" r:id="rId4052" xr:uid="{A86FE1B3-DED5-6041-AA84-4BE5D57873C0}"/>
    <hyperlink ref="E3014" r:id="rId4053" xr:uid="{92A8DAC1-6835-E34B-A0DD-B4E2105A713E}"/>
    <hyperlink ref="R3014" r:id="rId4054" xr:uid="{F9A78587-AA61-2F47-B594-8F5A44BA01F6}"/>
    <hyperlink ref="E3011" r:id="rId4055" xr:uid="{FD0D8B12-8A1A-F640-912E-71B932BF70CF}"/>
    <hyperlink ref="R3011" r:id="rId4056" xr:uid="{883AD6CC-EAA7-E646-B8B8-C192DD9F145E}"/>
    <hyperlink ref="E3012" r:id="rId4057" xr:uid="{0230E9EC-36E2-A240-906E-465524267937}"/>
    <hyperlink ref="R3012" r:id="rId4058" xr:uid="{9CA93832-C89E-1A41-A545-1C296B75C309}"/>
    <hyperlink ref="R3007" r:id="rId4059" xr:uid="{EB7C5521-062B-A443-934A-48AFFE76AEA2}"/>
    <hyperlink ref="R3008" r:id="rId4060" xr:uid="{63A9574E-9EDF-A849-911D-1046632F3D99}"/>
    <hyperlink ref="R3010" r:id="rId4061" xr:uid="{2BFC7106-537B-1346-B322-DB7D5D461375}"/>
    <hyperlink ref="R3009" r:id="rId4062" xr:uid="{C4C2011F-CF76-6D4B-BBC7-436BA79C433A}"/>
    <hyperlink ref="E3013" r:id="rId4063" xr:uid="{915D5217-A99A-074E-B4FD-E9FC6A8EFF7F}"/>
    <hyperlink ref="R3013" r:id="rId4064" xr:uid="{F227CE9D-1AE4-ED4C-B3E8-EF7AB888CA6A}"/>
    <hyperlink ref="E3003" r:id="rId4065" xr:uid="{C63A0E07-2E0E-AD49-BEE6-BBD3C09FABB7}"/>
    <hyperlink ref="R3003" r:id="rId4066" xr:uid="{73BD48DB-DEEF-574F-8A15-0CBB68678C3A}"/>
    <hyperlink ref="E3004" r:id="rId4067" xr:uid="{4881F614-FFA8-D64D-A50E-E0FCC6FA9698}"/>
    <hyperlink ref="R3004" r:id="rId4068" xr:uid="{DCF2BF42-0178-AA4D-935E-ABEFD71710BE}"/>
    <hyperlink ref="R3002" r:id="rId4069" xr:uid="{080E0C0E-41CA-0648-A027-737D2F308C3E}"/>
    <hyperlink ref="R3001" r:id="rId4070" xr:uid="{A9DC5CAE-419C-8E4E-AE09-4567165B8B56}"/>
    <hyperlink ref="E2999" r:id="rId4071" xr:uid="{AD4ABB50-F8CC-0749-B1B1-23C31FB87ED9}"/>
    <hyperlink ref="R2999" r:id="rId4072" xr:uid="{50B7A7E6-BF65-CF4E-8B6B-6E27DA90056D}"/>
    <hyperlink ref="R3000" r:id="rId4073" xr:uid="{02B3A7EB-EEA1-2743-B082-A3B541B6DC79}"/>
    <hyperlink ref="R3005" r:id="rId4074" xr:uid="{D2E66DEE-2355-A74F-BFE3-794D3C5CDA23}"/>
    <hyperlink ref="R3006" r:id="rId4075" xr:uid="{288D1617-9AD0-3748-8AF9-1336B66C77C7}"/>
    <hyperlink ref="R2996" r:id="rId4076" xr:uid="{7B8B0CB7-B677-3A45-8A1B-2E3CA13D0C27}"/>
    <hyperlink ref="R2997" r:id="rId4077" xr:uid="{8DD298E0-74D0-784A-96E9-08CA0D11733F}"/>
    <hyperlink ref="R2995" r:id="rId4078" xr:uid="{9AF55696-5670-FF44-9B7D-D91B218CEB81}"/>
    <hyperlink ref="R2993" r:id="rId4079" xr:uid="{83B86085-A5D7-E249-9740-38739846F1BC}"/>
    <hyperlink ref="R2992" r:id="rId4080" xr:uid="{7634E59E-7FAF-294B-BA59-2BFDA9BEC327}"/>
    <hyperlink ref="R2989" r:id="rId4081" location="tracking-source=home-top-story" xr:uid="{3E06EFFC-8821-A44D-9A83-5EC689CE2760}"/>
    <hyperlink ref="R2991" r:id="rId4082" xr:uid="{96CCF4DB-FB62-A647-A8B9-AAD7FEEF9AC7}"/>
    <hyperlink ref="E2990" r:id="rId4083" xr:uid="{7BCFF39E-8746-5548-BF92-DB764BEF31B3}"/>
    <hyperlink ref="R2990" r:id="rId4084" xr:uid="{4EC2EF3C-D909-644E-B87A-28E2537C5435}"/>
    <hyperlink ref="E2988" r:id="rId4085" xr:uid="{3CD67C2B-234A-134F-8E0E-B92A73F07C77}"/>
    <hyperlink ref="R2988" r:id="rId4086" xr:uid="{5389CF0A-EAA8-1E48-93C0-E45E9A9D4FDC}"/>
    <hyperlink ref="E2983" r:id="rId4087" xr:uid="{239C25B6-9A38-434E-945C-64C1DC6BD391}"/>
    <hyperlink ref="R2983" r:id="rId4088" xr:uid="{1EA83F88-3BCF-0045-B763-64AE3541ED29}"/>
    <hyperlink ref="E2986" r:id="rId4089" xr:uid="{13ABBAD1-D1E0-2D4A-95DC-129589DCA814}"/>
    <hyperlink ref="R2986" r:id="rId4090" xr:uid="{BE71A277-F25B-9B4A-8789-306831EBDAF9}"/>
    <hyperlink ref="R2982" r:id="rId4091" xr:uid="{CA67172B-9E14-9449-8F07-662438DEAB89}"/>
    <hyperlink ref="E2985" r:id="rId4092" xr:uid="{466D0156-B796-7A4A-A8CC-B68CA66318DF}"/>
    <hyperlink ref="R2985" r:id="rId4093" xr:uid="{4D9C793F-FA18-6142-B2EF-5080037B834D}"/>
    <hyperlink ref="E2984" r:id="rId4094" xr:uid="{7A3626A7-0858-6F49-896A-CB5C547B3540}"/>
    <hyperlink ref="R2984" r:id="rId4095" xr:uid="{0EC725F9-B043-EF4D-80FA-FD88044A7590}"/>
    <hyperlink ref="R2981" r:id="rId4096" xr:uid="{C344A202-500A-6344-8253-70F9C8FF04D4}"/>
    <hyperlink ref="R2987" r:id="rId4097" xr:uid="{ACE7FDB3-316F-EF49-AC6A-2A4ED99717BE}"/>
    <hyperlink ref="E2980" r:id="rId4098" xr:uid="{DAA35290-B3BF-C14E-87A7-F9FDE652DFEB}"/>
    <hyperlink ref="R2980" r:id="rId4099" xr:uid="{E02F7435-624F-1443-87E4-4174C903BC9C}"/>
    <hyperlink ref="R2979" r:id="rId4100" xr:uid="{DA258B34-6ED9-9140-BF71-B2CAE0B6CC7A}"/>
    <hyperlink ref="E2978" r:id="rId4101" xr:uid="{FFB5C0E7-34BA-1E40-880D-2C2BD882648C}"/>
    <hyperlink ref="R2978" r:id="rId4102" xr:uid="{E480B319-6192-5D4B-B92E-8F3C9D031977}"/>
    <hyperlink ref="E2977" r:id="rId4103" xr:uid="{7063FC46-77BC-F040-B814-41B5F86B1E7A}"/>
    <hyperlink ref="R2977" r:id="rId4104" xr:uid="{DDE1678B-12C5-4E44-8481-2251C9B88402}"/>
    <hyperlink ref="R2975" r:id="rId4105" xr:uid="{FE551612-A54B-C349-B472-B5A6CE5CE9BA}"/>
    <hyperlink ref="E2973" r:id="rId4106" xr:uid="{94689A7C-2CBD-DB4F-B3BF-B94DB323BF15}"/>
    <hyperlink ref="R2973" r:id="rId4107" xr:uid="{FE7AE5D2-A08A-D14F-9CC4-0781B33B8B2B}"/>
    <hyperlink ref="R2974" r:id="rId4108" xr:uid="{ACEE5DE4-AA0B-2540-8278-2FB42D9ECE5A}"/>
    <hyperlink ref="R2976" r:id="rId4109" xr:uid="{DFFBFBBB-6BEC-FC42-A445-6ADBE73FC990}"/>
    <hyperlink ref="R2972" r:id="rId4110" xr:uid="{873269E0-517F-A248-ABF6-5071EF7B8B0F}"/>
    <hyperlink ref="R2966" r:id="rId4111" xr:uid="{7390C254-1699-784F-AF95-03F82809233B}"/>
    <hyperlink ref="E2971" r:id="rId4112" xr:uid="{05D9C178-5902-BB4B-8B05-12AA229A933B}"/>
    <hyperlink ref="R2971" r:id="rId4113" xr:uid="{268C7B8B-1E38-F649-89EE-4134952189DD}"/>
    <hyperlink ref="R2968" r:id="rId4114" xr:uid="{5A0CC909-8AEC-C140-9FEB-E319A505CCDD}"/>
    <hyperlink ref="E2969" r:id="rId4115" xr:uid="{0AF54106-E296-EC4C-A13C-A5CF125EEBD9}"/>
    <hyperlink ref="R2969" r:id="rId4116" xr:uid="{4E539E38-C7AE-A548-8E17-D5B6B0464306}"/>
    <hyperlink ref="E2967" r:id="rId4117" xr:uid="{A39C8671-0131-6F43-840C-7643E8001FF9}"/>
    <hyperlink ref="R2967" r:id="rId4118" xr:uid="{EBFC656D-A646-754D-8283-073305F2FD97}"/>
    <hyperlink ref="R2970" r:id="rId4119" xr:uid="{A2F2CB10-C709-D548-A165-0FA63BF2D3F5}"/>
    <hyperlink ref="E2965" r:id="rId4120" xr:uid="{C99A3E2B-CB9C-324C-8E92-5ACF5058E107}"/>
    <hyperlink ref="R2965" r:id="rId4121" xr:uid="{0B9211AC-D9B1-F04D-B867-B8ED5BE82AB5}"/>
    <hyperlink ref="E2964" r:id="rId4122" xr:uid="{50CC4A58-B6EE-DE41-A3CE-DB54AD381D9D}"/>
    <hyperlink ref="R2964" r:id="rId4123" xr:uid="{8758F562-A6B3-6142-BCE8-4E10368D4AEF}"/>
    <hyperlink ref="E2963" r:id="rId4124" xr:uid="{DE33B5F1-4A9C-BC47-A202-9E1ABC5720AF}"/>
    <hyperlink ref="R2963" r:id="rId4125" xr:uid="{9BB65B42-83D8-5A42-9B9C-664B11367E69}"/>
    <hyperlink ref="R2962" r:id="rId4126" xr:uid="{3FD21113-E56D-1F44-9D78-240A8BFBB075}"/>
    <hyperlink ref="R2959" r:id="rId4127" xr:uid="{2EC69703-A331-2440-B86B-2249622872E4}"/>
    <hyperlink ref="R2960" r:id="rId4128" xr:uid="{DF3FAEC9-E7A6-BC43-A8BA-DF9D9CA4F0FE}"/>
    <hyperlink ref="E2961" r:id="rId4129" xr:uid="{272BBF65-E5B6-0B49-B0DD-3FA7D125D5D1}"/>
    <hyperlink ref="R2961" r:id="rId4130" xr:uid="{0B2C12FB-CA9E-3447-9697-1A44D40F10E3}"/>
    <hyperlink ref="R2957" r:id="rId4131" xr:uid="{D28E4FA5-4833-614D-A44D-24651EC3D115}"/>
    <hyperlink ref="E2958" r:id="rId4132" xr:uid="{9F9047DD-1728-DD4E-9713-D4D93309284E}"/>
    <hyperlink ref="R2958" r:id="rId4133" xr:uid="{59262A4E-551C-854E-9248-85EA42CF5D64}"/>
    <hyperlink ref="R2954" r:id="rId4134" xr:uid="{0D45E8AE-A8A6-564C-90A7-E1FA34E9181C}"/>
    <hyperlink ref="R2950" r:id="rId4135" xr:uid="{01451AD4-2545-C449-B53A-7F2B1FA62E52}"/>
    <hyperlink ref="E2956" r:id="rId4136" xr:uid="{468CAE10-B961-9A47-9B3C-D2D238D5C89D}"/>
    <hyperlink ref="R2956" r:id="rId4137" xr:uid="{36F02CF8-32E7-9F4F-B912-DF9C802C4A05}"/>
    <hyperlink ref="R2951" r:id="rId4138" xr:uid="{733F6306-E733-DB4B-BAD0-44A83086441D}"/>
    <hyperlink ref="R2952" r:id="rId4139" xr:uid="{702FD443-E195-144E-8A14-30A304C6C602}"/>
    <hyperlink ref="E2949" r:id="rId4140" xr:uid="{D0CA0B05-381D-5B4C-8B71-68A55394FD27}"/>
    <hyperlink ref="R2949" r:id="rId4141" xr:uid="{875A647C-F41E-2E48-9107-9164AE64DEB2}"/>
    <hyperlink ref="E2953" r:id="rId4142" xr:uid="{6BB2CC3C-4E18-5E4F-9666-1AC7EEC8C4FF}"/>
    <hyperlink ref="R2953" r:id="rId4143" xr:uid="{110A9B9D-2244-A94D-8F7E-40B906A36FFD}"/>
    <hyperlink ref="R2955" r:id="rId4144" xr:uid="{4072072A-27DF-124B-AB0E-9111CC070048}"/>
    <hyperlink ref="R2948" r:id="rId4145" xr:uid="{2DF9560D-C5AF-0444-8BEC-810D5FE79020}"/>
    <hyperlink ref="R2945" r:id="rId4146" xr:uid="{4E5B12C2-1D1F-7F40-BCC0-8B639443FE44}"/>
    <hyperlink ref="E2947" r:id="rId4147" xr:uid="{14CBE14F-457F-8C4C-A968-5E0BF7B007E1}"/>
    <hyperlink ref="R2947" r:id="rId4148" xr:uid="{D062984F-3096-D645-A752-86BA9AE54A07}"/>
    <hyperlink ref="R2946" r:id="rId4149" xr:uid="{A4FAA7EC-C126-C144-8487-95F2AE472AD8}"/>
    <hyperlink ref="R2944" r:id="rId4150" xr:uid="{C1FDA59F-9836-4140-AAD1-1DACBC8BA54B}"/>
    <hyperlink ref="R2943" r:id="rId4151" xr:uid="{3534F517-4E62-C543-AC9E-E1E2DAF65DCC}"/>
    <hyperlink ref="R2942" r:id="rId4152" xr:uid="{D4DE7DF2-1378-104B-8A45-3A9224CC1DE3}"/>
    <hyperlink ref="R2939" r:id="rId4153" xr:uid="{9FF219FD-70A9-B14A-A852-C8AA6EE67208}"/>
    <hyperlink ref="E2941" r:id="rId4154" xr:uid="{F4C381F4-E341-824D-BF49-A2BD2E267C11}"/>
    <hyperlink ref="R2941" r:id="rId4155" xr:uid="{A69C2E3E-94B6-254F-9640-5D2CF0CF2BA1}"/>
    <hyperlink ref="R2940" r:id="rId4156" xr:uid="{1D355686-278E-214A-85F1-9641D5579803}"/>
    <hyperlink ref="R2935" r:id="rId4157" xr:uid="{5E920AAF-DE8D-8A43-839F-D3D88AB24FC5}"/>
    <hyperlink ref="R2934" r:id="rId4158" xr:uid="{DBE3A9D2-73C0-6547-A64D-C4C569654ADD}"/>
    <hyperlink ref="R2936" r:id="rId4159" xr:uid="{9254E53A-A6BA-2545-B269-FACDCED7008A}"/>
    <hyperlink ref="E2938" r:id="rId4160" xr:uid="{3A5C0B70-5B97-6343-A6FF-3ADCF63AAC67}"/>
    <hyperlink ref="R2938" r:id="rId4161" xr:uid="{23BD9ECE-78CB-A640-89C1-D3203213CF9F}"/>
    <hyperlink ref="E2937" r:id="rId4162" xr:uid="{F6073F04-1126-0341-AFB8-9DF9BA9B5FC0}"/>
    <hyperlink ref="R2937" r:id="rId4163" xr:uid="{9B153D73-A730-914A-AEDC-D559D33119F1}"/>
    <hyperlink ref="R2931" r:id="rId4164" xr:uid="{1785096D-CCC8-2448-B00A-55B91427FF86}"/>
    <hyperlink ref="E2933" r:id="rId4165" xr:uid="{FCC1CA75-6697-CC43-A102-8BFC7D9ED0B7}"/>
    <hyperlink ref="R2933" r:id="rId4166" xr:uid="{7170FD9B-4521-8A4C-A2BB-6592159CD27E}"/>
    <hyperlink ref="R2932" r:id="rId4167" xr:uid="{FDE3F49C-D181-C148-9A34-13044F94D69F}"/>
    <hyperlink ref="E2929" r:id="rId4168" xr:uid="{DC41C82F-2F48-E948-832C-8D8292CD2113}"/>
    <hyperlink ref="R2929" r:id="rId4169" xr:uid="{2CC6CCD1-5BB9-174D-ADC5-0ADB4CAD325F}"/>
    <hyperlink ref="R2930" r:id="rId4170" xr:uid="{70ED3F03-97C1-2C43-9DBB-41DCF729C4A3}"/>
    <hyperlink ref="R2927" r:id="rId4171" xr:uid="{C2633F75-4032-8649-8700-C0DD93D0124D}"/>
    <hyperlink ref="E2928" r:id="rId4172" xr:uid="{8BC560A5-9B8F-0045-9D8F-03981A46E4FA}"/>
    <hyperlink ref="R2928" r:id="rId4173" xr:uid="{23FE3D56-9354-2049-9E96-3507F7C2D017}"/>
    <hyperlink ref="R2924" r:id="rId4174" xr:uid="{FD208CDA-0A25-EF46-B7DF-3BA14311AD2F}"/>
    <hyperlink ref="R2926" r:id="rId4175" xr:uid="{AF3AA872-FA12-CA4D-8442-F69F70D6A1E8}"/>
    <hyperlink ref="R2925" r:id="rId4176" xr:uid="{28669530-D734-7F4B-8DF7-58C1370059D1}"/>
    <hyperlink ref="R2923" r:id="rId4177" xr:uid="{FC26601E-0554-5247-9859-1F512159E02D}"/>
    <hyperlink ref="R2922" r:id="rId4178" xr:uid="{9E7C6C49-02D8-9E4B-A987-BC3647C8D24E}"/>
    <hyperlink ref="E2921" r:id="rId4179" xr:uid="{04203956-7522-7F47-B64F-D985C2C6566A}"/>
    <hyperlink ref="R2921" r:id="rId4180" xr:uid="{7C269400-7871-0A4F-B42C-4D6BC4FCBD0A}"/>
    <hyperlink ref="E2912" r:id="rId4181" xr:uid="{A3D0FB42-EA58-4648-968F-2C31CFB63FBF}"/>
    <hyperlink ref="R2912" r:id="rId4182" xr:uid="{9D67B035-2ECD-4D43-8F92-AD70AF99802B}"/>
    <hyperlink ref="E2918" r:id="rId4183" xr:uid="{D1BFA62B-0413-834B-8BBE-66147B8F0829}"/>
    <hyperlink ref="R2918" r:id="rId4184" xr:uid="{6E8E8AC0-9E61-5C4E-A7CB-95E00DD5A768}"/>
    <hyperlink ref="R2916" r:id="rId4185" xr:uid="{64296BB2-F318-4449-8232-C8BBE84221A7}"/>
    <hyperlink ref="E2915" r:id="rId4186" xr:uid="{3F4FD4AC-CD3C-9449-AC70-1A181C4E114E}"/>
    <hyperlink ref="R2915" r:id="rId4187" xr:uid="{9372EE17-C7AE-024F-B342-434306925375}"/>
    <hyperlink ref="E2914" r:id="rId4188" xr:uid="{C5FB2555-A26E-EA45-A28D-2E65A0E3F2DB}"/>
    <hyperlink ref="R2914" r:id="rId4189" xr:uid="{A940B706-4992-E443-A69F-A1941442EF2F}"/>
    <hyperlink ref="R2917" r:id="rId4190" xr:uid="{EBAC2A83-AB12-3344-AEB4-15888B3B752F}"/>
    <hyperlink ref="R2913" r:id="rId4191" xr:uid="{C5570D87-D910-DA49-A63F-1514A56F9C7C}"/>
    <hyperlink ref="R2919" r:id="rId4192" xr:uid="{404C8CDE-7665-C14F-A47B-3EF57A9358DB}"/>
    <hyperlink ref="E2920" r:id="rId4193" xr:uid="{31DD2201-FA71-FE48-9C39-E5DDF59F42C6}"/>
    <hyperlink ref="R2920" r:id="rId4194" xr:uid="{549BF034-EE90-2346-BFF2-A64056BB0CF8}"/>
    <hyperlink ref="R2910" r:id="rId4195" xr:uid="{B4E77944-F3D6-BF4F-8C0B-054D311ED0CF}"/>
    <hyperlink ref="R2911" r:id="rId4196" xr:uid="{3136C920-3A2A-2341-9E6B-89591F0A69A2}"/>
    <hyperlink ref="E2909" r:id="rId4197" xr:uid="{0B40C4D9-9BBA-FC4B-8BF8-FBF14BC3046E}"/>
    <hyperlink ref="R2909" r:id="rId4198" xr:uid="{E5FA7707-73D4-3B4D-9602-35F1887222AF}"/>
    <hyperlink ref="R2907" r:id="rId4199" xr:uid="{C9A5B5C9-9B53-214A-845F-A68680318A06}"/>
    <hyperlink ref="R2908" r:id="rId4200" xr:uid="{9FAF2D75-2B52-8148-A2EA-A7309BCE7FBF}"/>
    <hyperlink ref="R2906" r:id="rId4201" xr:uid="{799DF2F8-10EC-0E40-AB98-BBBE7FA294B6}"/>
    <hyperlink ref="R2904" r:id="rId4202" xr:uid="{9322E8CC-AD48-7C46-B83D-BD9154013BA9}"/>
    <hyperlink ref="R2903" r:id="rId4203" xr:uid="{306005DF-280F-3E4A-84CE-B96604789160}"/>
    <hyperlink ref="E2905" r:id="rId4204" xr:uid="{7891AEF6-01F9-BF49-9460-5997A0036261}"/>
    <hyperlink ref="R2905" r:id="rId4205" xr:uid="{B35B08C1-F64E-DA41-BD6F-368C2679B0F7}"/>
    <hyperlink ref="R2902" r:id="rId4206" xr:uid="{0B1C5E5C-0764-7646-B4C8-6F0C604AC5D3}"/>
    <hyperlink ref="E2900" r:id="rId4207" xr:uid="{4EDE1A0A-1C5B-DB4E-B1D5-8239311AFFED}"/>
    <hyperlink ref="R2900" r:id="rId4208" xr:uid="{8C3BAA01-9ABD-4140-BDDA-DBBDC49910FF}"/>
    <hyperlink ref="E2901" r:id="rId4209" xr:uid="{C09FF363-CED7-FF49-800C-B5AB6B4C93A1}"/>
    <hyperlink ref="R2901" r:id="rId4210" xr:uid="{471B5DC5-2CA3-7D47-8BBB-28D430D1F11F}"/>
    <hyperlink ref="R2898" r:id="rId4211" xr:uid="{52DB8416-DD20-694E-99F6-8A9A0658A342}"/>
    <hyperlink ref="E2899" r:id="rId4212" xr:uid="{DF84D797-48AC-C34D-91C8-CC8C39BFBE72}"/>
    <hyperlink ref="R2899" r:id="rId4213" xr:uid="{B77656DA-05B2-814C-9EB3-486EC0C75257}"/>
    <hyperlink ref="E2897" r:id="rId4214" xr:uid="{A28A0238-1875-1B47-817A-FE85DAE86E24}"/>
    <hyperlink ref="R2897" r:id="rId4215" xr:uid="{427696CC-66DB-FA44-8158-5E66DB0E732F}"/>
    <hyperlink ref="R2895" r:id="rId4216" xr:uid="{1F993660-0C9D-6F47-9889-5FA669F5FCF2}"/>
    <hyperlink ref="R2896" r:id="rId4217" xr:uid="{7FA6C1C0-6665-0D43-8978-AFC6E4AB7C5A}"/>
    <hyperlink ref="E2894" r:id="rId4218" xr:uid="{A3BD96C6-112D-6E45-8366-22F0A859AB78}"/>
    <hyperlink ref="R2894" r:id="rId4219" xr:uid="{873352C1-BFB5-0245-B45C-EA557058D852}"/>
    <hyperlink ref="E2893" r:id="rId4220" xr:uid="{7B512470-3AD1-584F-9A49-A0176EB6AF84}"/>
    <hyperlink ref="R2893" r:id="rId4221" xr:uid="{7306A21A-1BFF-034A-8792-D3D12EFA0250}"/>
    <hyperlink ref="E2890" r:id="rId4222" xr:uid="{11B75DB8-31CE-9C46-8690-1C6585E969E7}"/>
    <hyperlink ref="R2890" r:id="rId4223" xr:uid="{2EC806F9-B3E8-7341-9867-18E94572A359}"/>
    <hyperlink ref="R2889" r:id="rId4224" xr:uid="{1ABD29D4-6DC1-E345-9E38-F38A03A4EFA7}"/>
    <hyperlink ref="R2892" r:id="rId4225" xr:uid="{2497C62B-C4EA-B043-9C2B-EBD0F9CA715B}"/>
    <hyperlink ref="R2891" r:id="rId4226" xr:uid="{5F76D724-9AB5-8C46-BFE8-B6CDBB282276}"/>
    <hyperlink ref="E2888" r:id="rId4227" xr:uid="{F74434BC-B38B-5A44-87EB-2B410CBC9536}"/>
    <hyperlink ref="R2888" r:id="rId4228" xr:uid="{93FD94A9-60BF-CC40-9D5C-AF1F981043AD}"/>
    <hyperlink ref="E2886" r:id="rId4229" xr:uid="{91CF112A-D2D9-D845-84CA-B439DE371EBB}"/>
    <hyperlink ref="R2886" r:id="rId4230" xr:uid="{477E6F90-D0E0-0C45-92D6-A753108E94D9}"/>
    <hyperlink ref="E2887" r:id="rId4231" xr:uid="{7D3190F3-C1A7-604D-B4EB-3A4AE86CBB77}"/>
    <hyperlink ref="R2887" r:id="rId4232" xr:uid="{C609BE67-A303-2240-AA2E-538B46900B4A}"/>
    <hyperlink ref="R2884" r:id="rId4233" xr:uid="{F4527E76-710A-B741-A407-233BEF1843BE}"/>
    <hyperlink ref="R2885" r:id="rId4234" xr:uid="{B159CF64-943A-5F4D-9246-6CD53366D854}"/>
    <hyperlink ref="R2880" r:id="rId4235" xr:uid="{57612ECD-B0E0-5B44-A1EF-28FEAE3281DD}"/>
    <hyperlink ref="R2882" r:id="rId4236" xr:uid="{3B221CE4-95C6-8148-AD9F-2ECB79466FCC}"/>
    <hyperlink ref="R2881" r:id="rId4237" xr:uid="{EE375864-5B80-6745-A905-52B29F4FE8AB}"/>
    <hyperlink ref="E2883" r:id="rId4238" xr:uid="{84D9CDE3-D5F2-4448-B3AF-E26D6143D01D}"/>
    <hyperlink ref="R2883" r:id="rId4239" xr:uid="{E9FF6609-2288-CE4C-9DA6-8C4F173E2AC9}"/>
    <hyperlink ref="R2878" r:id="rId4240" xr:uid="{26B3CAFD-F9C9-6A41-BC21-3A2B3FBBDD3B}"/>
    <hyperlink ref="R2877" r:id="rId4241" location="1" xr:uid="{FF2C9F9D-659D-7B4E-85E2-DFD42B0717A3}"/>
    <hyperlink ref="R2879" r:id="rId4242" xr:uid="{C1029C14-8947-D44A-AF6E-BA9A51E98D15}"/>
    <hyperlink ref="R2876" r:id="rId4243" xr:uid="{FC727B31-2086-A941-A036-41139F35AF60}"/>
    <hyperlink ref="R2873" r:id="rId4244" xr:uid="{AB9C13C3-578B-6149-9D90-3F31A28877F1}"/>
    <hyperlink ref="R2875" r:id="rId4245" xr:uid="{79CD009F-7D20-A847-AD21-37893D31DF5C}"/>
    <hyperlink ref="R2872" r:id="rId4246" xr:uid="{9E175B50-112C-0A45-AFF9-105A72AB990B}"/>
    <hyperlink ref="R2874" r:id="rId4247" xr:uid="{4F97A6EE-C9EC-904F-BA7C-25CD637FA039}"/>
    <hyperlink ref="E2871" r:id="rId4248" xr:uid="{A975B8FD-D8A7-A546-AC4B-6D165FED64BB}"/>
    <hyperlink ref="R2871" r:id="rId4249" xr:uid="{96136149-50EE-E24A-BE8D-49212C29185D}"/>
    <hyperlink ref="R2870" r:id="rId4250" xr:uid="{FD88D842-B863-5947-A62E-FE9D942F94D6}"/>
    <hyperlink ref="R2867" r:id="rId4251" xr:uid="{E953AEBC-6EF3-1343-8A25-F48D60A980C4}"/>
    <hyperlink ref="R2865" r:id="rId4252" xr:uid="{B1DC682D-CD53-E94B-9777-8D518E3B86F0}"/>
    <hyperlink ref="R2866" r:id="rId4253" xr:uid="{C42005C7-B72C-CF44-BB62-957C99EF8B92}"/>
    <hyperlink ref="E2868" r:id="rId4254" xr:uid="{C6583C03-21C8-1C4E-9888-79C82D76BBA6}"/>
    <hyperlink ref="R2868" r:id="rId4255" xr:uid="{C5FA5AE6-BA90-384B-9A01-98C9359358F8}"/>
    <hyperlink ref="R2869" r:id="rId4256" xr:uid="{AC66674B-21B5-2E4A-9B31-40F8855AD228}"/>
    <hyperlink ref="E2863" r:id="rId4257" xr:uid="{2FA502F6-6897-2742-A104-FA1F2A722762}"/>
    <hyperlink ref="R2863" r:id="rId4258" xr:uid="{7E9C0155-821A-BF4C-9154-EB674873FE64}"/>
    <hyperlink ref="R2864" r:id="rId4259" xr:uid="{A3EDB275-83A6-624E-8B4F-FC81477F1B8D}"/>
    <hyperlink ref="R2862" r:id="rId4260" xr:uid="{1C394C82-C0D5-164A-A94B-415F8CEA6E08}"/>
    <hyperlink ref="R2861" r:id="rId4261" xr:uid="{E562CA50-9CA4-DF44-AF88-2032927E87D1}"/>
    <hyperlink ref="R2860" r:id="rId4262" xr:uid="{EA0A0BC0-112E-1A44-A540-F405C0AAFEC8}"/>
    <hyperlink ref="R2859" r:id="rId4263" xr:uid="{D6520F35-60F9-2549-BA5C-4A6D565B5BCC}"/>
    <hyperlink ref="R2858" r:id="rId4264" xr:uid="{3E3E2F38-2C1E-5C41-BC49-126F823D2A71}"/>
    <hyperlink ref="R2857" r:id="rId4265" xr:uid="{D0B6AA8E-B35B-6149-8104-248E90AA91A8}"/>
    <hyperlink ref="R2855" r:id="rId4266" xr:uid="{9C3CB02A-467D-5142-9172-6725AEDFBD65}"/>
    <hyperlink ref="R2856" r:id="rId4267" xr:uid="{759779D3-8C1C-FA45-AA27-8B594AEE6020}"/>
    <hyperlink ref="R2853" r:id="rId4268" xr:uid="{B03D3EB8-2F9D-9043-A9EA-FAE618B9F11E}"/>
    <hyperlink ref="R2854" r:id="rId4269" xr:uid="{FA9BDDBB-A33A-8047-B3D9-62ADE42A93A9}"/>
    <hyperlink ref="E2852" r:id="rId4270" xr:uid="{407AC137-DA6F-AE4B-B7B6-6F461DE8F0F6}"/>
    <hyperlink ref="R2852" r:id="rId4271" xr:uid="{EF94F330-337B-5A49-8FFA-7D80A88A0487}"/>
    <hyperlink ref="R2851" r:id="rId4272" xr:uid="{FF7DF17C-F635-FF48-A675-35C0544C3EFE}"/>
    <hyperlink ref="R2850" r:id="rId4273" xr:uid="{A9F46D21-5905-FA42-87B3-1A7DE27BC4A0}"/>
    <hyperlink ref="R2848" r:id="rId4274" xr:uid="{3456DFAE-5FF3-194E-9625-09A3AD70780F}"/>
    <hyperlink ref="E2849" r:id="rId4275" xr:uid="{A499DE3B-F7FB-7248-B267-4ECEDD003D95}"/>
    <hyperlink ref="R2849" r:id="rId4276" xr:uid="{09149C15-4ED6-D441-B318-E417EC6D98A8}"/>
    <hyperlink ref="R2844" r:id="rId4277" xr:uid="{C3A3D467-E59B-784A-88A4-E34DA361E49F}"/>
    <hyperlink ref="E2843" r:id="rId4278" xr:uid="{5CED2184-DBB2-5A4A-9937-4CF9D228FFC7}"/>
    <hyperlink ref="R2843" r:id="rId4279" xr:uid="{058CAC38-79A8-5E44-82A4-BCDF07D57333}"/>
    <hyperlink ref="R2845" r:id="rId4280" xr:uid="{32920453-9BDD-9846-ABD5-07B6E180EE48}"/>
    <hyperlink ref="E2846" r:id="rId4281" xr:uid="{EB5360A7-D5B3-3543-ADE7-40D172731618}"/>
    <hyperlink ref="R2846" r:id="rId4282" xr:uid="{5E9BE58E-11FF-0A4B-9303-1115887A8021}"/>
    <hyperlink ref="E2839" r:id="rId4283" xr:uid="{42B574E5-3697-D249-836E-C6682569AB39}"/>
    <hyperlink ref="R2839" r:id="rId4284" xr:uid="{C86F9E06-BAF3-B142-8717-62EB3682E3EF}"/>
    <hyperlink ref="R2838" r:id="rId4285" xr:uid="{8E3B688A-B15B-FA42-BECE-BBBDA4C27841}"/>
    <hyperlink ref="R2840" r:id="rId4286" xr:uid="{C6ED9503-044F-7442-961E-C043F6A41EF1}"/>
    <hyperlink ref="R2837" r:id="rId4287" xr:uid="{C7D1C9BC-BBFE-134E-AB3F-9DA3B76CCA6E}"/>
    <hyperlink ref="R2841" r:id="rId4288" xr:uid="{6F0DC09E-33CA-D34F-B6EA-2F71BB05EA55}"/>
    <hyperlink ref="R2836" r:id="rId4289" location="/0" xr:uid="{30E70943-5251-4645-8D4C-C38B0DE982D9}"/>
    <hyperlink ref="R2834" r:id="rId4290" xr:uid="{7E8D8ECA-4BD7-EF4A-B12D-2B7D8D1E5511}"/>
    <hyperlink ref="E2835" r:id="rId4291" xr:uid="{ABFB03FA-1279-AB4D-A25C-28C31967A301}"/>
    <hyperlink ref="R2835" r:id="rId4292" xr:uid="{7589ECA6-220E-3D42-8438-B933379E719B}"/>
    <hyperlink ref="R2832" r:id="rId4293" xr:uid="{A9ECDB89-EB1C-7644-BE91-8B010B638E82}"/>
    <hyperlink ref="R2830" r:id="rId4294" xr:uid="{74333927-1457-6541-B045-1FF8641D7792}"/>
    <hyperlink ref="R2823" r:id="rId4295" xr:uid="{445E4AE5-9590-B540-9DC0-5B65C6292061}"/>
    <hyperlink ref="E2825" r:id="rId4296" xr:uid="{DE0C9392-F4F1-A44B-A325-25CC9498715D}"/>
    <hyperlink ref="R2825" r:id="rId4297" xr:uid="{8617054C-4D80-D940-9AB1-7FCBF534057C}"/>
    <hyperlink ref="R2826" r:id="rId4298" xr:uid="{4E2D1885-FDE2-2C4C-9C5A-B95F20169D73}"/>
    <hyperlink ref="R2829" r:id="rId4299" xr:uid="{66787452-C97B-F24D-B90A-D3B21A2EC11C}"/>
    <hyperlink ref="R2827" r:id="rId4300" xr:uid="{65E156CA-2FE3-184E-97F9-BE89EA69EDF9}"/>
    <hyperlink ref="E2824" r:id="rId4301" xr:uid="{0294B064-F420-3D4E-B0AB-4C5BA0EA8105}"/>
    <hyperlink ref="R2824" r:id="rId4302" xr:uid="{FCB758A4-FC46-7248-AE4E-45458A60B6A6}"/>
    <hyperlink ref="R2828" r:id="rId4303" xr:uid="{79DDA29E-2EA4-3649-A50F-7958CDD3E3D9}"/>
    <hyperlink ref="R2822" r:id="rId4304" xr:uid="{660FD8EF-5029-0244-B316-196CBD360132}"/>
    <hyperlink ref="R2820" r:id="rId4305" xr:uid="{7850BE7B-18C1-4B45-9BC9-388CC97F2DC0}"/>
    <hyperlink ref="R2821" r:id="rId4306" xr:uid="{EB3BF696-CF6D-1746-9245-C1A631D3F9EC}"/>
    <hyperlink ref="R2819" r:id="rId4307" xr:uid="{643DF7C3-C100-E347-9C88-F5E3C9CA3BD3}"/>
    <hyperlink ref="E2813" r:id="rId4308" xr:uid="{30513BCC-6D88-2D48-A282-067A6507AA04}"/>
    <hyperlink ref="R2813" r:id="rId4309" xr:uid="{213C7726-2149-0542-9D58-D1DD322A5964}"/>
    <hyperlink ref="R2818" r:id="rId4310" xr:uid="{36D9B077-2676-C44B-A75D-9BC1CA076CF4}"/>
    <hyperlink ref="R2817" r:id="rId4311" xr:uid="{5E481BAE-66E7-7642-A05B-D536468EE760}"/>
    <hyperlink ref="E2816" r:id="rId4312" xr:uid="{0C494789-F0C6-A94F-A9B4-442030FACE8A}"/>
    <hyperlink ref="R2816" r:id="rId4313" xr:uid="{1118F979-7F6B-5E4B-91A7-382860053469}"/>
    <hyperlink ref="E2815" r:id="rId4314" xr:uid="{5E7F550F-8087-554B-9F76-737D362E2958}"/>
    <hyperlink ref="R2815" r:id="rId4315" xr:uid="{3013B07A-E1B0-464B-93A4-4C12D1E6564A}"/>
    <hyperlink ref="R2814" r:id="rId4316" xr:uid="{BD011A90-1DD0-6D4C-8F8E-965093573D8A}"/>
    <hyperlink ref="R2812" r:id="rId4317" xr:uid="{F4DC999D-6550-EB4E-A3D1-89504B34841A}"/>
    <hyperlink ref="E2807" r:id="rId4318" xr:uid="{2C72EA92-0C85-C740-A040-1E93F48AFB0A}"/>
    <hyperlink ref="R2807" r:id="rId4319" xr:uid="{203686AD-6811-874B-A53A-4ABC4D1A823C}"/>
    <hyperlink ref="E2811" r:id="rId4320" xr:uid="{1D74B2BD-CC07-0849-BB59-0749CD70DC81}"/>
    <hyperlink ref="R2811" r:id="rId4321" xr:uid="{F95DD4D1-3CEC-4F49-B76D-B43A099E2B64}"/>
    <hyperlink ref="R2805" r:id="rId4322" xr:uid="{E13E4420-AC5F-D448-A081-68137EF33C32}"/>
    <hyperlink ref="R2809" r:id="rId4323" xr:uid="{58E66D56-AC47-2C4D-BE2A-2B0C00739888}"/>
    <hyperlink ref="E2806" r:id="rId4324" xr:uid="{D21AE5CE-F351-2A4C-837D-7C4D12F9EDD7}"/>
    <hyperlink ref="R2806" r:id="rId4325" xr:uid="{2172F2BB-5C3F-8E46-9712-A3E1D1DFC331}"/>
    <hyperlink ref="E2808" r:id="rId4326" xr:uid="{307D569A-C3FE-4F4E-B639-9D4F1EC861C4}"/>
    <hyperlink ref="R2808" r:id="rId4327" xr:uid="{3A79FEBC-701B-0E43-A349-C473186AF5AA}"/>
    <hyperlink ref="E2810" r:id="rId4328" xr:uid="{20B46204-E3BA-494A-88F2-D4406D1160BF}"/>
    <hyperlink ref="R2810" r:id="rId4329" xr:uid="{C63271EF-F06A-4948-8578-EBF55CF1971D}"/>
    <hyperlink ref="E2803" r:id="rId4330" xr:uid="{20871B2D-FAD8-6E42-9ECC-42EA47ECB6C2}"/>
    <hyperlink ref="R2803" r:id="rId4331" xr:uid="{3B22B716-36D9-E245-AA5D-A5DE02941D00}"/>
    <hyperlink ref="E2802" r:id="rId4332" xr:uid="{16E8405F-9515-2745-AC14-40ED4C5147D4}"/>
    <hyperlink ref="R2802" r:id="rId4333" xr:uid="{1995BEE7-AF3B-DC4C-AC8F-4EC96F8031FF}"/>
    <hyperlink ref="R2799" r:id="rId4334" xr:uid="{17273826-639E-4A45-A427-FFE62293F2EF}"/>
    <hyperlink ref="R2800" r:id="rId4335" xr:uid="{248B4B34-51B2-2944-8711-5E8534476A5C}"/>
    <hyperlink ref="R2801" r:id="rId4336" xr:uid="{BE3FF951-7210-804F-AD37-63DC65C05077}"/>
    <hyperlink ref="R2798" r:id="rId4337" xr:uid="{77FC96EF-D12A-4447-B70D-3CC33AAF879A}"/>
    <hyperlink ref="R2796" r:id="rId4338" xr:uid="{8146428D-CCBB-DC4C-B9D0-C21AAB3C1C33}"/>
    <hyperlink ref="R2795" r:id="rId4339" xr:uid="{903BAC9C-91C5-5842-96B6-F4807E75B2C6}"/>
    <hyperlink ref="E2797" r:id="rId4340" xr:uid="{5DBF17E4-E868-4244-A7BD-A1AEE94C39F3}"/>
    <hyperlink ref="R2797" r:id="rId4341" xr:uid="{739E6148-E33E-D74F-9E28-6A4EDB793774}"/>
    <hyperlink ref="R2793" r:id="rId4342" xr:uid="{18672F20-B33E-4243-BB48-2DD3F22F2CA4}"/>
    <hyperlink ref="R2794" r:id="rId4343" xr:uid="{17F54F9E-922A-8E4B-A5BD-92AFFF745D70}"/>
    <hyperlink ref="E2792" r:id="rId4344" xr:uid="{60264EAC-7CB2-D241-A201-243661E4B16A}"/>
    <hyperlink ref="R2792" r:id="rId4345" xr:uid="{1F0A4872-9200-A84A-8A0D-02198156CFD9}"/>
    <hyperlink ref="E2791" r:id="rId4346" xr:uid="{5203CD8C-282B-534D-9FC3-51A5B42E6CEC}"/>
    <hyperlink ref="R2791" r:id="rId4347" xr:uid="{54C417A0-6D58-A74C-8DFF-A5636DCD2817}"/>
    <hyperlink ref="E2790" r:id="rId4348" xr:uid="{B4EC6F82-4BD4-BA4F-828C-21FE6723B505}"/>
    <hyperlink ref="R2790" r:id="rId4349" xr:uid="{EA71DF19-EED8-314A-86AB-3E1AB89430EB}"/>
    <hyperlink ref="R2789" r:id="rId4350" xr:uid="{C089737D-B5EF-DE41-B72E-8D321FA849B0}"/>
    <hyperlink ref="E2785" r:id="rId4351" xr:uid="{05FDCF3B-76C4-8F4B-B64A-7F64C48334FF}"/>
    <hyperlink ref="R2785" r:id="rId4352" xr:uid="{84DC3C09-18F8-7D4F-A932-EC30007A23B0}"/>
    <hyperlink ref="E2786" r:id="rId4353" xr:uid="{FD8FC5EC-99A1-3F48-B67F-CE45A879AB00}"/>
    <hyperlink ref="R2786" r:id="rId4354" xr:uid="{9B645DEA-8A50-A843-97B2-AEE93654DA8B}"/>
    <hyperlink ref="E2782" r:id="rId4355" xr:uid="{5F5FD8EA-8D29-D94C-91E5-7ADD5362F322}"/>
    <hyperlink ref="R2782" r:id="rId4356" xr:uid="{5B8B4CDF-436A-904C-98B0-2CDA3A0F20D5}"/>
    <hyperlink ref="E2787" r:id="rId4357" xr:uid="{84EA20C0-31BB-364C-A62F-F80C7BF18F09}"/>
    <hyperlink ref="R2787" r:id="rId4358" xr:uid="{805B40EA-35FA-7C4A-8337-D535A3AEF225}"/>
    <hyperlink ref="E2784" r:id="rId4359" xr:uid="{FC3960C7-B27B-434E-8F9F-8EC4C131DBC8}"/>
    <hyperlink ref="R2784" r:id="rId4360" xr:uid="{1C63F1F3-951D-634F-9CCA-AFFC14784E44}"/>
    <hyperlink ref="E2783" r:id="rId4361" xr:uid="{1B0871DC-E52F-E048-AA89-B1CE6A46D349}"/>
    <hyperlink ref="R2783" r:id="rId4362" xr:uid="{4A6EBEC5-516F-914C-A926-B062EE82C332}"/>
    <hyperlink ref="E2788" r:id="rId4363" xr:uid="{1D0325E4-9DAB-C24E-B557-34C6E9223A4A}"/>
    <hyperlink ref="R2788" r:id="rId4364" xr:uid="{35551F42-C7F4-7841-8FD5-BB29E392A3B9}"/>
    <hyperlink ref="E2781" r:id="rId4365" xr:uid="{5232B4CF-ED15-2243-8972-1BD8ABA01EDA}"/>
    <hyperlink ref="R2781" r:id="rId4366" xr:uid="{C2C79150-F06E-6B4C-8DC7-43DC3B661A30}"/>
    <hyperlink ref="R2779" r:id="rId4367" xr:uid="{F91878A4-237C-0842-A4BE-B6AC829CA2C5}"/>
    <hyperlink ref="R2780" r:id="rId4368" xr:uid="{B567762E-1AF8-024A-91E6-8762D1894F8A}"/>
    <hyperlink ref="E2778" r:id="rId4369" xr:uid="{DFB4CD77-84B1-054E-B9F6-D049CEC00016}"/>
    <hyperlink ref="R2778" r:id="rId4370" xr:uid="{E048DAA1-0134-5346-B06C-8D9204CBBD82}"/>
    <hyperlink ref="R2777" r:id="rId4371" xr:uid="{C490506F-169C-EC4F-9109-A574B94E2D4D}"/>
    <hyperlink ref="E2775" r:id="rId4372" xr:uid="{61DAA654-5A0F-2B44-A073-E56E25D20943}"/>
    <hyperlink ref="R2775" r:id="rId4373" xr:uid="{E1CB88F9-88E1-4545-8480-AF557A4FFA25}"/>
    <hyperlink ref="R2774" r:id="rId4374" xr:uid="{1F344D98-3B66-9C4E-9BE9-1142A24A81B3}"/>
    <hyperlink ref="R2772" r:id="rId4375" xr:uid="{5424F2EA-24E3-A14A-A3B4-DB476F7E85C6}"/>
    <hyperlink ref="R2776" r:id="rId4376" xr:uid="{6923D5FD-D30E-C84C-AF93-D7241662F40F}"/>
    <hyperlink ref="R2768" r:id="rId4377" xr:uid="{410332C6-D017-0D44-B0FA-C9E3BC40BD92}"/>
    <hyperlink ref="R2770" r:id="rId4378" display="http://www.nola.com/northshore/index.ssf/2018/05/suspect_shot_to_death_by_polic.html" xr:uid="{4EB36B89-2524-8C42-95EC-9E039A6F7930}"/>
    <hyperlink ref="E2769" r:id="rId4379" xr:uid="{18E0940F-2310-F044-93FC-B1805B224F64}"/>
    <hyperlink ref="R2769" r:id="rId4380" xr:uid="{305D527F-CE9E-9D43-A797-FFE381AA4CC7}"/>
    <hyperlink ref="E2764" r:id="rId4381" xr:uid="{6B2D37A8-A2F2-5F44-B57B-E725B95BCEF9}"/>
    <hyperlink ref="R2764" r:id="rId4382" xr:uid="{ED79BC7A-FAAD-DF4E-8D11-25D9AE6AE509}"/>
    <hyperlink ref="E2765" r:id="rId4383" xr:uid="{0C654745-31F1-2046-BB93-A1D80BF671AB}"/>
    <hyperlink ref="R2765" r:id="rId4384" xr:uid="{F919A947-F079-1246-9F48-FECD41612D14}"/>
    <hyperlink ref="E2763" r:id="rId4385" xr:uid="{021B0506-141D-1548-8437-D7174C7488D4}"/>
    <hyperlink ref="R2763" r:id="rId4386" xr:uid="{9162DCB5-BEE6-B346-95D0-1BDFCDC9B73C}"/>
    <hyperlink ref="R2773" r:id="rId4387" xr:uid="{DF777B63-EB76-EA47-A66D-BE6E4D7BB40B}"/>
    <hyperlink ref="E2759" r:id="rId4388" xr:uid="{F6C2B5DF-6628-B44A-8CE1-295DAF751284}"/>
    <hyperlink ref="R2759" r:id="rId4389" xr:uid="{6A321467-8654-7041-8CDC-0B0A5F163DB5}"/>
    <hyperlink ref="R2761" r:id="rId4390" xr:uid="{C24B2339-2452-3F42-B804-4E4E920AD306}"/>
    <hyperlink ref="R2762" r:id="rId4391" xr:uid="{B27FA806-A707-3448-82F1-955FBC5948CB}"/>
    <hyperlink ref="E2754" r:id="rId4392" xr:uid="{585A4B35-D09B-8541-B17D-24027412C839}"/>
    <hyperlink ref="R2754" r:id="rId4393" xr:uid="{32B3F3E1-2A60-F642-81EF-5D2EB44A9047}"/>
    <hyperlink ref="R2757" r:id="rId4394" xr:uid="{9F0903C6-001A-C340-A7AA-C310E4640554}"/>
    <hyperlink ref="E2756" r:id="rId4395" xr:uid="{CD10B0DB-B749-0843-A482-887305B221E1}"/>
    <hyperlink ref="R2755" r:id="rId4396" xr:uid="{74B2EDF4-17CB-534B-A184-36FC008BA9B2}"/>
    <hyperlink ref="E2758" r:id="rId4397" xr:uid="{CE1050AF-941C-254D-90CC-228401A7E6E0}"/>
    <hyperlink ref="R2758" r:id="rId4398" xr:uid="{6082EA78-EB98-284E-8A86-7DEF3E5D988E}"/>
    <hyperlink ref="R2753" r:id="rId4399" xr:uid="{DFDF1400-6A04-4D4F-88D7-C37B59B29C2D}"/>
    <hyperlink ref="E2752" r:id="rId4400" xr:uid="{21192D01-3DC3-4E4E-B877-C6ECBD3B8C9C}"/>
    <hyperlink ref="R2752" r:id="rId4401" xr:uid="{84D90D13-2E26-654E-8DA3-D982A9D459D2}"/>
    <hyperlink ref="R2748" r:id="rId4402" xr:uid="{2350404E-9A89-FF49-B647-A6A418E504B3}"/>
    <hyperlink ref="E2749" r:id="rId4403" xr:uid="{762B5B47-34EB-EB47-A42D-CAAB50D63B6F}"/>
    <hyperlink ref="R2749" r:id="rId4404" xr:uid="{9D7DCE64-E3CA-D74D-9288-33E832075421}"/>
    <hyperlink ref="E2751" r:id="rId4405" xr:uid="{738A9A7D-68D2-914F-8C43-5D3D22B8231D}"/>
    <hyperlink ref="E2746" r:id="rId4406" xr:uid="{C178BBA8-DF93-3947-A1AB-1CBF601057AA}"/>
    <hyperlink ref="R2746" r:id="rId4407" xr:uid="{BF3DF989-5975-344A-8233-4672B42BE84B}"/>
    <hyperlink ref="R2747" r:id="rId4408" xr:uid="{EE79C75C-CD4C-8F45-8FC6-C6E84030D44F}"/>
    <hyperlink ref="E2741" r:id="rId4409" xr:uid="{C3D52C7A-44E8-6541-A37A-D7A1C7B5275D}"/>
    <hyperlink ref="R2741" r:id="rId4410" xr:uid="{0C5B161B-4C31-3344-B522-332CA1F2ED6D}"/>
    <hyperlink ref="R2743" r:id="rId4411" xr:uid="{8A5D34D5-98E6-7447-BCD0-518570603608}"/>
    <hyperlink ref="E2739" r:id="rId4412" xr:uid="{65C30310-28D8-5040-A67C-89F70519936F}"/>
    <hyperlink ref="R2739" r:id="rId4413" xr:uid="{98A74004-6C5F-3D41-B19B-5DBD63F99B4F}"/>
    <hyperlink ref="R2736" r:id="rId4414" xr:uid="{D5F6B7E8-3FEE-EE47-B1DC-1C5226FE19F3}"/>
    <hyperlink ref="E2737" r:id="rId4415" xr:uid="{50A4D166-2F83-4E4C-A583-9DF835889F80}"/>
    <hyperlink ref="R2737" r:id="rId4416" xr:uid="{D9901CFB-C777-734F-A17A-D6ED96F592AD}"/>
    <hyperlink ref="R2734" r:id="rId4417" xr:uid="{596DEDCE-6730-BE43-9934-05D79606A5AE}"/>
    <hyperlink ref="E2733" r:id="rId4418" xr:uid="{2F520415-FC45-074E-8701-4E0BD59DF8A9}"/>
    <hyperlink ref="R2733" r:id="rId4419" xr:uid="{F772ABF4-85C7-334D-942C-A4E8287DEF1B}"/>
    <hyperlink ref="E2731" r:id="rId4420" xr:uid="{B58D7687-042D-E646-AD52-BB51BC2FF003}"/>
    <hyperlink ref="R2732" r:id="rId4421" xr:uid="{698874FC-9A7B-184B-8898-D9F160CAA028}"/>
    <hyperlink ref="E2730" r:id="rId4422" xr:uid="{422B5E48-42D9-3941-B85D-FA3C29AD5BAE}"/>
    <hyperlink ref="R2730" r:id="rId4423" xr:uid="{FA7E4961-7602-B64A-BDA8-20FFA805A01A}"/>
    <hyperlink ref="R2729" r:id="rId4424" xr:uid="{8E524CEB-20A5-D448-9082-B4EC82C19125}"/>
    <hyperlink ref="E2727" r:id="rId4425" xr:uid="{9A8363F4-BD60-624C-9A28-10CD227B1325}"/>
    <hyperlink ref="R2727" r:id="rId4426" xr:uid="{86EF034E-0C75-7B4C-B31D-15BF3D9DAC3C}"/>
    <hyperlink ref="E2728" r:id="rId4427" xr:uid="{5971CE3C-8DB7-7247-A3DE-953F94C4848B}"/>
    <hyperlink ref="R2728" r:id="rId4428" xr:uid="{A295AA0E-DC40-3849-9956-D57477A73B0D}"/>
    <hyperlink ref="E2722" r:id="rId4429" xr:uid="{891CA8DA-3FF8-7945-AFF4-E0E70C73BA24}"/>
    <hyperlink ref="R2722" r:id="rId4430" xr:uid="{5CE781A0-BE01-4642-8350-D7E36C4B6BD6}"/>
    <hyperlink ref="E2723" r:id="rId4431" xr:uid="{1EF90959-AD50-854C-93B2-73FEDBFAD538}"/>
    <hyperlink ref="R2723" r:id="rId4432" xr:uid="{A4CE35DD-F810-D741-A405-ED78FCC1A6B7}"/>
    <hyperlink ref="E2726" r:id="rId4433" xr:uid="{EF84D3D6-9798-6146-8FF5-0EFE9AB00BC0}"/>
    <hyperlink ref="R2726" r:id="rId4434" xr:uid="{47130DA8-1112-8346-BB85-FF59537BDF0D}"/>
    <hyperlink ref="R2725" r:id="rId4435" xr:uid="{3CA4FC64-4B28-3042-BABD-667C7D182D71}"/>
    <hyperlink ref="E2724" r:id="rId4436" xr:uid="{B983F517-956B-FA4E-8BF5-B835022C26A7}"/>
    <hyperlink ref="E2721" r:id="rId4437" xr:uid="{7F7CD0DF-ADBA-754E-ACAD-A158CAC1F37B}"/>
    <hyperlink ref="R2721" r:id="rId4438" xr:uid="{589B5819-F4C3-9B4E-8DBE-D4C4C9908226}"/>
    <hyperlink ref="E2720" r:id="rId4439" xr:uid="{27407CCA-95EF-7446-909F-5D00D873E698}"/>
    <hyperlink ref="R2720" r:id="rId4440" xr:uid="{E8309388-9A7E-EB4D-AA3D-BC97A6C88EDE}"/>
    <hyperlink ref="E2717" r:id="rId4441" xr:uid="{F5E45143-EF65-E042-AC7A-96FCC2F6209B}"/>
    <hyperlink ref="R2717" r:id="rId4442" xr:uid="{5CF0C220-9BB6-0140-9D27-10EDF7CFAE4E}"/>
    <hyperlink ref="E2719" r:id="rId4443" xr:uid="{5A0283A8-B940-754D-BDF1-BD86DE24492B}"/>
    <hyperlink ref="R2719" r:id="rId4444" xr:uid="{6302BBEA-F6F9-7C43-9D2C-0AB26248DD97}"/>
    <hyperlink ref="E2713" r:id="rId4445" xr:uid="{3CF6263A-9AE9-D743-9CE0-AFE5A01D4371}"/>
    <hyperlink ref="R2713" r:id="rId4446" xr:uid="{F3C5342A-DFBB-2943-9A81-04220002ABB7}"/>
    <hyperlink ref="E2710" r:id="rId4447" xr:uid="{43850973-1394-F749-BA24-3E50AD0DD2F4}"/>
    <hyperlink ref="R2710" r:id="rId4448" xr:uid="{17516F67-5A45-EA42-8FFC-013EDAD56226}"/>
    <hyperlink ref="R2715" r:id="rId4449" xr:uid="{CE57100D-4B63-0849-B2D2-272CE5C967C1}"/>
    <hyperlink ref="R2712" r:id="rId4450" xr:uid="{08887292-371B-814D-99AD-86392C823ECC}"/>
    <hyperlink ref="E2714" r:id="rId4451" xr:uid="{7E3C0D87-95F1-6A46-BDCB-E84585FAB909}"/>
    <hyperlink ref="R2714" r:id="rId4452" xr:uid="{2BD40F18-D7E2-B244-98B0-E0355504C482}"/>
    <hyperlink ref="R2709" r:id="rId4453" xr:uid="{3F099949-4B4B-2A40-AB9B-09430F1D3E84}"/>
    <hyperlink ref="R2716" r:id="rId4454" xr:uid="{56C4D3A6-F77F-684B-8311-541564565601}"/>
    <hyperlink ref="E2708" r:id="rId4455" xr:uid="{257E90EA-EF35-B249-809A-75E4CE014D98}"/>
    <hyperlink ref="R2708" r:id="rId4456" xr:uid="{3F4D5D27-818C-244D-B1D4-AE061CDE7EE5}"/>
    <hyperlink ref="E2707" r:id="rId4457" xr:uid="{20F73C05-F672-D947-9D95-03DE29B7DEB3}"/>
    <hyperlink ref="R2707" r:id="rId4458" xr:uid="{C55EC545-45B6-324B-B4D3-18F8C123DA32}"/>
    <hyperlink ref="E2700" r:id="rId4459" xr:uid="{CCC9DF07-A7CD-3143-8B26-C73875BCC7FB}"/>
    <hyperlink ref="R2700" r:id="rId4460" xr:uid="{E0F9BE3B-31E7-594F-B528-4BB691E20702}"/>
    <hyperlink ref="R2702" r:id="rId4461" xr:uid="{7B4953C6-A7DB-7F4E-858D-AAE18CAD0C23}"/>
    <hyperlink ref="E2703" r:id="rId4462" xr:uid="{28B37329-8199-7E4C-8A01-EA4E34FCC616}"/>
    <hyperlink ref="R2703" r:id="rId4463" xr:uid="{EB05C473-9BCE-F141-8D6F-FD61C59A0C9A}"/>
    <hyperlink ref="R2704" r:id="rId4464" xr:uid="{BF27E45E-60D9-494A-9195-7F80CE394390}"/>
    <hyperlink ref="R2699" r:id="rId4465" xr:uid="{B944AED5-B1FD-7144-952B-D67935B15BC6}"/>
    <hyperlink ref="E2701" r:id="rId4466" xr:uid="{22FCF7B4-9710-F449-9CC6-F48F69A7060D}"/>
    <hyperlink ref="R2701" r:id="rId4467" xr:uid="{1A3E87F0-4083-504B-B2D2-E17F6DD69C88}"/>
    <hyperlink ref="R2705" r:id="rId4468" xr:uid="{88CE1154-CAAA-7343-B748-AC6C9E1717A2}"/>
    <hyperlink ref="E2706" r:id="rId4469" xr:uid="{CB495724-F7AB-DC48-8A58-C52D16792D3D}"/>
    <hyperlink ref="R2706" r:id="rId4470" xr:uid="{A72468F9-AE00-324F-9C8E-85605AAB13E9}"/>
    <hyperlink ref="R2697" r:id="rId4471" xr:uid="{89A9C68B-9B50-8740-9816-109E78EFC7D8}"/>
    <hyperlink ref="R2694" r:id="rId4472" xr:uid="{5DE122C2-96DB-3145-A403-158F682D5045}"/>
    <hyperlink ref="R2691" r:id="rId4473" xr:uid="{5B2A099A-1752-4146-8949-8E8B6D4C2690}"/>
    <hyperlink ref="R2698" r:id="rId4474" xr:uid="{B0FE618E-73F7-8748-92F7-9BB2105440D4}"/>
    <hyperlink ref="E2696" r:id="rId4475" xr:uid="{ACB56212-B18E-8D4A-848E-90DF66B376A6}"/>
    <hyperlink ref="R2696" r:id="rId4476" xr:uid="{5A554D80-A8B4-3649-AF3A-EFB43E53DDBF}"/>
    <hyperlink ref="E2693" r:id="rId4477" xr:uid="{526296EE-07A4-0140-8986-1C19EF5974FC}"/>
    <hyperlink ref="R2693" r:id="rId4478" xr:uid="{FAC385B6-79E9-F74D-93D4-F5728BA5988F}"/>
    <hyperlink ref="E2695" r:id="rId4479" xr:uid="{4A2547C9-6893-F845-9CB5-E84D63CEA875}"/>
    <hyperlink ref="R2695" r:id="rId4480" xr:uid="{06AD7AFD-7498-E445-B764-A7ADA4DC72B6}"/>
    <hyperlink ref="R2689" r:id="rId4481" xr:uid="{FE3835AD-98EF-EF45-871C-E168501A61D0}"/>
    <hyperlink ref="R2690" r:id="rId4482" xr:uid="{025ACB82-BEC3-5041-8349-754C68E4A127}"/>
    <hyperlink ref="E2688" r:id="rId4483" xr:uid="{72A52943-C253-D04F-9C78-DCAF16D0D044}"/>
    <hyperlink ref="R2688" r:id="rId4484" xr:uid="{A6667B83-A9A0-9F48-B2DC-681DF410F3DA}"/>
    <hyperlink ref="R2687" r:id="rId4485" xr:uid="{55A4765F-1773-1C44-BCCB-83E89FE45B31}"/>
    <hyperlink ref="E2685" r:id="rId4486" xr:uid="{7C56214D-BD3C-E143-A339-D74BFCC20601}"/>
    <hyperlink ref="R2685" r:id="rId4487" xr:uid="{0D962900-ECCB-C742-BD49-90DA4DC5C1B0}"/>
    <hyperlink ref="E2684" r:id="rId4488" xr:uid="{3690E792-0E5F-104D-9F40-4A59D084E6DC}"/>
    <hyperlink ref="R2684" r:id="rId4489" xr:uid="{8C67A3E4-C0AA-8749-8926-E8C9AE2D7C5D}"/>
    <hyperlink ref="R2683" r:id="rId4490" xr:uid="{E2764DE1-E8A4-324E-8D39-BEEA9D5B5394}"/>
    <hyperlink ref="R2686" r:id="rId4491" xr:uid="{0F2E16E6-6CC7-4A45-AA0C-31C2B6626882}"/>
    <hyperlink ref="R2678" r:id="rId4492" xr:uid="{AC76E6AB-A1C8-374B-ACD4-1E7C24B53637}"/>
    <hyperlink ref="R2680" r:id="rId4493" xr:uid="{514E4386-5783-FF45-B99C-150FA022EE7A}"/>
    <hyperlink ref="R2677" r:id="rId4494" xr:uid="{E064E055-D298-3045-84D8-051792B88EE6}"/>
    <hyperlink ref="E2679" r:id="rId4495" xr:uid="{146FC8AB-B2F6-5442-B1DD-8036E664FDE7}"/>
    <hyperlink ref="R2679" r:id="rId4496" xr:uid="{7F1E45BB-CDD5-EE40-A8B1-793D022A93FD}"/>
    <hyperlink ref="E2681" r:id="rId4497" xr:uid="{659B6895-91A6-2640-98AD-51BFB34957D7}"/>
    <hyperlink ref="R2681" r:id="rId4498" xr:uid="{A027AFFF-2C66-944E-861C-069A4E44FE03}"/>
    <hyperlink ref="E2682" r:id="rId4499" xr:uid="{0A8893C4-73AD-744A-9107-8C25E220A376}"/>
    <hyperlink ref="R2682" r:id="rId4500" xr:uid="{93AF3D8B-D59E-C045-AE42-46BE3CDEC6F7}"/>
    <hyperlink ref="R2675" r:id="rId4501" xr:uid="{80593829-102D-334A-8E36-AFC20D9B855E}"/>
    <hyperlink ref="E2676" r:id="rId4502" xr:uid="{65E144CE-47CB-B443-B302-B005EEB4CEF4}"/>
    <hyperlink ref="R2676" r:id="rId4503" xr:uid="{DD69B887-17A4-2D4E-A51B-F6648B865483}"/>
    <hyperlink ref="E2673" r:id="rId4504" xr:uid="{E0E54215-FB62-A74D-BB08-33B38E16CCB6}"/>
    <hyperlink ref="R2673" r:id="rId4505" xr:uid="{EAFEA77A-1FBB-954E-B93E-F233D61B8F6F}"/>
    <hyperlink ref="R2674" r:id="rId4506" xr:uid="{395C8856-2375-3447-8210-FA814B2535AA}"/>
    <hyperlink ref="R2670" r:id="rId4507" location="incart_2box_nola_river_orleans_news" xr:uid="{09A755A6-0EFF-5D4F-9828-6C73A1402DE4}"/>
    <hyperlink ref="R2672" r:id="rId4508" xr:uid="{97D6B5F1-7694-B946-ABDA-8B2A30C9344C}"/>
    <hyperlink ref="E2669" r:id="rId4509" xr:uid="{8EE7AAF5-93AA-9141-B84E-84F9081FB955}"/>
    <hyperlink ref="R2669" r:id="rId4510" xr:uid="{86ECFCEB-0CBE-3446-9BDA-F09B5FEA3DB3}"/>
    <hyperlink ref="R2671" r:id="rId4511" xr:uid="{D377979C-13F8-754A-A832-2F1AFAC9F03C}"/>
    <hyperlink ref="E2668" r:id="rId4512" xr:uid="{5A7225EA-25CC-4B47-8778-2851CF3CD471}"/>
    <hyperlink ref="R2668" r:id="rId4513" xr:uid="{EDF15DC5-795C-324B-BFD0-04B03AE1155B}"/>
    <hyperlink ref="E2662" r:id="rId4514" xr:uid="{249650EB-EAF1-7046-ADD7-C00BBE4084F4}"/>
    <hyperlink ref="R2662" r:id="rId4515" xr:uid="{354DFE99-91BF-BC4C-9CD4-07EEDF63DAE0}"/>
    <hyperlink ref="E2663" r:id="rId4516" xr:uid="{20EAEC5E-5E6A-9143-8411-FB1A71E15E4E}"/>
    <hyperlink ref="R2663" r:id="rId4517" xr:uid="{C631D26F-989E-B94A-B288-6344B41616CD}"/>
    <hyperlink ref="R2667" r:id="rId4518" xr:uid="{DE777593-4FF3-3B40-91E3-262766DAA316}"/>
    <hyperlink ref="R2666" r:id="rId4519" xr:uid="{8353C29A-F369-534D-A730-EA90861E714B}"/>
    <hyperlink ref="E2664" r:id="rId4520" xr:uid="{225F5FE7-8B69-3444-B240-520A442386B9}"/>
    <hyperlink ref="R2664" r:id="rId4521" xr:uid="{300832B0-0BE1-614A-9029-A09B804CDCBC}"/>
    <hyperlink ref="R2665" r:id="rId4522" xr:uid="{67D5F93B-2365-3F49-8693-E7C1A3FC5C65}"/>
    <hyperlink ref="E2661" r:id="rId4523" xr:uid="{34B46C3F-6AA7-8944-AB21-7C5CE0D92423}"/>
    <hyperlink ref="R2661" r:id="rId4524" xr:uid="{0B67F8AA-5CC0-2046-B186-47342BEBE7F9}"/>
    <hyperlink ref="E2659" r:id="rId4525" xr:uid="{E90AE1B1-23DB-3443-97CE-6E175B5987B7}"/>
    <hyperlink ref="R2659" r:id="rId4526" xr:uid="{E57E25EC-813E-8948-92D6-DC6E73A62152}"/>
    <hyperlink ref="E2660" r:id="rId4527" xr:uid="{1061AC9F-B104-4A49-9820-4302D6626752}"/>
    <hyperlink ref="R2660" r:id="rId4528" xr:uid="{265A5B1D-5475-544A-AE62-454AF19EBE93}"/>
    <hyperlink ref="R2655" r:id="rId4529" xr:uid="{A8AC2D10-58E8-594E-AE93-04452620CDD8}"/>
    <hyperlink ref="R2656" r:id="rId4530" xr:uid="{FF31C7C5-7979-234E-A9FF-B30489681A14}"/>
    <hyperlink ref="R2658" r:id="rId4531" xr:uid="{121BA065-0211-2448-ADDA-89FF419D3006}"/>
    <hyperlink ref="R2657" r:id="rId4532" xr:uid="{B6F12F8C-ED18-6648-9071-735C1973783A}"/>
    <hyperlink ref="R2654" r:id="rId4533" xr:uid="{2A1FE039-C078-5244-A504-239677AE013F}"/>
    <hyperlink ref="R2652" r:id="rId4534" xr:uid="{E9E92F6D-3AE4-C141-A206-0465A07B9519}"/>
    <hyperlink ref="E2650" r:id="rId4535" xr:uid="{22F454B3-881E-0B4C-BA34-261E833F814B}"/>
    <hyperlink ref="R2650" r:id="rId4536" xr:uid="{2922E482-FCC1-6441-9C63-EB9A5A7142A5}"/>
    <hyperlink ref="R2651" r:id="rId4537" xr:uid="{40FC35F1-CB02-5840-A686-55CF06EF8035}"/>
    <hyperlink ref="E2653" r:id="rId4538" xr:uid="{A4FDB3B8-68BD-DA4D-8EC5-E398F9190CEA}"/>
    <hyperlink ref="R2653" r:id="rId4539" xr:uid="{6695C62F-1544-3947-A9B9-0B36E0D4FDFD}"/>
    <hyperlink ref="E2648" r:id="rId4540" xr:uid="{168FC079-E3DA-6146-9568-E584356CE9ED}"/>
    <hyperlink ref="R2648" r:id="rId4541" xr:uid="{789FC863-5E6A-854D-B4CC-C89541372ADA}"/>
    <hyperlink ref="E2649" r:id="rId4542" xr:uid="{F8C86669-ACEB-A442-B269-E271326F1CBB}"/>
    <hyperlink ref="R2649" r:id="rId4543" xr:uid="{B64170E5-867E-054D-9880-5A41FF27E945}"/>
    <hyperlink ref="E2645" r:id="rId4544" xr:uid="{5FB0BAB1-254C-7643-866A-A3EE771B7DA7}"/>
    <hyperlink ref="R2645" r:id="rId4545" xr:uid="{F0D192E9-0D06-DB42-8926-D0C050D912FE}"/>
    <hyperlink ref="E2646" r:id="rId4546" xr:uid="{F52BB447-6B20-D145-88D4-8463F34730BD}"/>
    <hyperlink ref="R2646" r:id="rId4547" xr:uid="{4EFC18FD-ADF6-4642-A705-B6893FAD73D9}"/>
    <hyperlink ref="E2647" r:id="rId4548" xr:uid="{A1430E41-C801-6641-988A-DDD4F0162D11}"/>
    <hyperlink ref="R2647" r:id="rId4549" xr:uid="{642B7301-7CA3-994C-BB29-A4581F8B5A17}"/>
    <hyperlink ref="R2643" r:id="rId4550" xr:uid="{D186DE6A-559D-6A45-B1EF-E1FFFC67CF0A}"/>
    <hyperlink ref="E2644" r:id="rId4551" xr:uid="{4CE9E9FF-B8B6-8E4E-8086-7334C3418C64}"/>
    <hyperlink ref="R2644" r:id="rId4552" xr:uid="{1736891F-95B2-9145-9132-1EEBFFA99020}"/>
    <hyperlink ref="E2642" r:id="rId4553" xr:uid="{7A5A509D-5AF5-EA4B-BDC6-1C645A7049A9}"/>
    <hyperlink ref="R2642" r:id="rId4554" xr:uid="{FD85376C-97B2-804E-B663-2A42BDC34FE5}"/>
    <hyperlink ref="R2639" r:id="rId4555" xr:uid="{50920020-DCFE-6040-9FEC-9D87B77C015C}"/>
    <hyperlink ref="R2640" r:id="rId4556" xr:uid="{3594CFBA-2806-A145-A51D-33EEF29DDF8F}"/>
    <hyperlink ref="R2641" r:id="rId4557" xr:uid="{7B47D32A-EEB6-CF4D-98D4-F441459A6F93}"/>
    <hyperlink ref="E2637" r:id="rId4558" xr:uid="{2C22FDB2-57EB-5E40-AF83-134A83005742}"/>
    <hyperlink ref="R2637" r:id="rId4559" xr:uid="{68FB7598-FEFF-6A4D-97A3-41514A295BF7}"/>
    <hyperlink ref="R2638" r:id="rId4560" xr:uid="{EC5332C0-E113-1442-9246-1CE9634DFDE0}"/>
    <hyperlink ref="R2636" r:id="rId4561" xr:uid="{6906C4EC-30E4-5048-BCA4-C40AE0428784}"/>
    <hyperlink ref="R2633" r:id="rId4562" xr:uid="{63B75CD6-FB65-3046-8654-1A3FF138C6C0}"/>
    <hyperlink ref="R2634" r:id="rId4563" xr:uid="{C89E1B6E-8669-844A-B764-7A2204FA124E}"/>
    <hyperlink ref="R2635" r:id="rId4564" xr:uid="{07BD0165-0ADD-A440-8DEA-34B79A7C6B1B}"/>
    <hyperlink ref="E2632" r:id="rId4565" xr:uid="{DC8C4BC1-96E3-0145-997A-05A0CE67C9E5}"/>
    <hyperlink ref="R2632" r:id="rId4566" xr:uid="{B1DFC84B-E386-BD43-ABEA-9BCFF70D7798}"/>
    <hyperlink ref="E2629" r:id="rId4567" xr:uid="{8362D98B-A1FF-2748-9970-70C2B641DDF6}"/>
    <hyperlink ref="R2629" r:id="rId4568" xr:uid="{DA52B973-1999-7543-8D53-E907F41C12D4}"/>
    <hyperlink ref="E2630" r:id="rId4569" xr:uid="{775B6F3E-836D-EB46-8572-93F14A1E7A22}"/>
    <hyperlink ref="R2630" r:id="rId4570" xr:uid="{793CE3DC-E56C-6E48-AEEB-81F28509C67D}"/>
    <hyperlink ref="R2631" r:id="rId4571" xr:uid="{06E54E42-393A-ED42-AE00-34DBB0B1D958}"/>
    <hyperlink ref="R2628" r:id="rId4572" xr:uid="{AB622633-AA67-4041-A2B6-26005C7D49D8}"/>
    <hyperlink ref="R2627" r:id="rId4573" xr:uid="{87D52E59-6DB2-9341-99F7-20CC921C3D39}"/>
    <hyperlink ref="R2622" r:id="rId4574" xr:uid="{A3221452-82F4-D44A-B440-81582F3576B7}"/>
    <hyperlink ref="R2626" r:id="rId4575" xr:uid="{1F9D31E4-AAC2-B143-9541-3BB9AA6D460B}"/>
    <hyperlink ref="R2624" r:id="rId4576" xr:uid="{F2156A75-06C3-DC41-99CF-DA2417690BB5}"/>
    <hyperlink ref="R2623" r:id="rId4577" xr:uid="{82785CA2-8968-1747-A75B-27DF767CA2CB}"/>
    <hyperlink ref="R2621" r:id="rId4578" xr:uid="{93DD70DE-BD3D-F84D-9FE2-D53CDCCD805D}"/>
    <hyperlink ref="E2619" r:id="rId4579" xr:uid="{21C2B5AA-0F55-C34A-A2E0-A69145D526A5}"/>
    <hyperlink ref="R2619" r:id="rId4580" xr:uid="{A12A5955-9A30-F148-A337-065069103011}"/>
    <hyperlink ref="R2620" r:id="rId4581" xr:uid="{CDF957ED-EE23-374D-A424-E1AAC5AFB5BB}"/>
    <hyperlink ref="R2617" r:id="rId4582" xr:uid="{411EE91A-EB2F-6540-A814-9516A221612F}"/>
    <hyperlink ref="R2618" r:id="rId4583" xr:uid="{B1A59C19-234E-EC4F-AD26-E09220EAA1F1}"/>
    <hyperlink ref="R2614" r:id="rId4584" xr:uid="{ECF87E30-278D-9840-9E1C-7BFC94D29746}"/>
    <hyperlink ref="R2615" r:id="rId4585" xr:uid="{476F1F61-06A7-AF47-A947-C16B2C74E620}"/>
    <hyperlink ref="R2616" r:id="rId4586" xr:uid="{71ABBDF9-4000-5C48-A977-13E5ECEAFC11}"/>
    <hyperlink ref="R2611" r:id="rId4587" xr:uid="{52B75D51-0841-5F4B-BEFD-BF1075BF9A12}"/>
    <hyperlink ref="R2613" r:id="rId4588" xr:uid="{B5A8934E-9688-7748-9DC3-29B9328DC7AF}"/>
    <hyperlink ref="E2610" r:id="rId4589" xr:uid="{35592391-FEBD-0C44-898B-031385D56532}"/>
    <hyperlink ref="R2610" r:id="rId4590" xr:uid="{5354769F-1B7E-FE4C-9A5A-D22A02169DD8}"/>
    <hyperlink ref="E2612" r:id="rId4591" xr:uid="{3C393F75-AC61-4E4B-883A-434A2DB472A7}"/>
    <hyperlink ref="R2612" r:id="rId4592" xr:uid="{D67AC53D-7AD9-484F-B26D-7011973E0AB4}"/>
    <hyperlink ref="R2609" r:id="rId4593" xr:uid="{46A65A94-909C-CE4A-B9F8-1E1FDF325E43}"/>
    <hyperlink ref="R2608" r:id="rId4594" xr:uid="{33367B5B-8682-BF42-A29D-5EA3C4BE12C0}"/>
    <hyperlink ref="E2607" r:id="rId4595" xr:uid="{A21794CB-9CE0-504F-ACB9-84BD0C73D1A1}"/>
    <hyperlink ref="R2607" r:id="rId4596" xr:uid="{52238CB6-CE76-3A47-9E4F-7F423DEA175A}"/>
    <hyperlink ref="R2606" r:id="rId4597" xr:uid="{2E3A9A62-B299-214B-8ABF-A0F549BD3053}"/>
    <hyperlink ref="E2605" r:id="rId4598" xr:uid="{9EA0BF38-961F-2441-877A-3070D2E1FFCE}"/>
    <hyperlink ref="R2605" r:id="rId4599" xr:uid="{8FFCF97D-74B0-C743-86DB-13BB819367CA}"/>
    <hyperlink ref="R2603" r:id="rId4600" xr:uid="{0C23096F-BA88-8E40-8A4A-917711FA6E48}"/>
    <hyperlink ref="E2601" r:id="rId4601" xr:uid="{523DA6AB-24FE-8E43-B545-A9EDC32384E3}"/>
    <hyperlink ref="R2601" r:id="rId4602" xr:uid="{8B5DD0B6-338E-E543-BB52-15CCC4EB3F4C}"/>
    <hyperlink ref="R2602" r:id="rId4603" xr:uid="{6AEA34FE-3284-F747-B3E2-5F2642B1451D}"/>
    <hyperlink ref="R2597" r:id="rId4604" xr:uid="{5BC9AE45-318E-5F4C-ACBF-B302E9FBAE76}"/>
    <hyperlink ref="R2598" r:id="rId4605" xr:uid="{76370AD0-6A87-4C45-A418-D2C579A7E3F5}"/>
    <hyperlink ref="R2599" r:id="rId4606" xr:uid="{F8E364FA-5BE1-B145-8F85-87CF7159BBAA}"/>
    <hyperlink ref="R2596" r:id="rId4607" xr:uid="{7C2F3C7A-E473-264D-A0A8-A73BD929B147}"/>
    <hyperlink ref="R2589" r:id="rId4608" xr:uid="{02E797ED-15D8-D546-BE1F-8FE70E59CCDF}"/>
    <hyperlink ref="R2593" r:id="rId4609" xr:uid="{7814D073-8AB6-A946-BE6F-0D29AF2766DD}"/>
    <hyperlink ref="E2590" r:id="rId4610" xr:uid="{EB08BDF6-0C38-8E46-B969-93BC4002470C}"/>
    <hyperlink ref="R2590" r:id="rId4611" xr:uid="{E6B0BF2D-B277-4541-82B7-27D1A803CFA6}"/>
    <hyperlink ref="E2591" r:id="rId4612" xr:uid="{BE37FC9F-F8A9-FF4D-B6E0-788738667584}"/>
    <hyperlink ref="R2591" r:id="rId4613" xr:uid="{F67D4CE4-48E0-8442-A9D8-CBA45213F0A1}"/>
    <hyperlink ref="E2595" r:id="rId4614" xr:uid="{AE7F2320-AF5F-C344-9CE7-D1A4A527200A}"/>
    <hyperlink ref="R2595" r:id="rId4615" xr:uid="{F43A8E87-B106-9C42-A454-2AABF6358C3F}"/>
    <hyperlink ref="E2592" r:id="rId4616" xr:uid="{A722E69C-B0A2-D342-B1EB-5BC4008CBA37}"/>
    <hyperlink ref="R2592" r:id="rId4617" xr:uid="{D477AA54-475F-C945-9325-8755509210AC}"/>
    <hyperlink ref="R2585" r:id="rId4618" xr:uid="{16CA292F-8011-404A-B096-BD23DAD71A58}"/>
    <hyperlink ref="E2588" r:id="rId4619" xr:uid="{B5BEFDCF-3FF8-D94C-81EC-74B34729DCBF}"/>
    <hyperlink ref="R2588" r:id="rId4620" xr:uid="{64EE5C3B-05CC-6149-814C-2E015B674765}"/>
    <hyperlink ref="E2587" r:id="rId4621" xr:uid="{F7323EAC-DE14-8347-A65A-6BE6357965B9}"/>
    <hyperlink ref="R2587" r:id="rId4622" location="incart_river_index" xr:uid="{E0B1A61A-2ED5-764D-88CE-AE352BD28989}"/>
    <hyperlink ref="R2584" r:id="rId4623" xr:uid="{BF15B760-D6BC-D04F-8325-8E0294C9BD84}"/>
    <hyperlink ref="E2586" r:id="rId4624" xr:uid="{7886CE58-907F-134E-8AAE-1AE116503D2F}"/>
    <hyperlink ref="R2586" r:id="rId4625" xr:uid="{4B87626D-6623-9348-9D6B-64FECBAE2651}"/>
    <hyperlink ref="R2583" r:id="rId4626" xr:uid="{31A5F77D-7B1C-8642-AAF7-C8590674A030}"/>
    <hyperlink ref="E2581" r:id="rId4627" xr:uid="{B798E5B6-B46F-8747-A95E-BE14005D070D}"/>
    <hyperlink ref="R2581" r:id="rId4628" xr:uid="{CD034154-A54E-604F-B49A-4D544CFD7444}"/>
    <hyperlink ref="R2582" r:id="rId4629" xr:uid="{563A8CCF-B05F-8C48-BC34-893E7BD8204F}"/>
    <hyperlink ref="R2578" r:id="rId4630" xr:uid="{5FEBC472-D30E-224F-A33A-28E6ACC987BA}"/>
    <hyperlink ref="E2576" r:id="rId4631" xr:uid="{34ABF4E4-0D75-9440-A68F-F610CD8CFFF8}"/>
    <hyperlink ref="R2576" r:id="rId4632" xr:uid="{4EC8E58F-678F-784B-AAE3-B979E3FA6369}"/>
    <hyperlink ref="R2580" r:id="rId4633" xr:uid="{3F64C363-77F5-7344-8F76-11B2A07078FA}"/>
    <hyperlink ref="R2579" r:id="rId4634" xr:uid="{4D52B050-4A49-0243-9CB5-C14D5D1E8BCD}"/>
    <hyperlink ref="E2575" r:id="rId4635" xr:uid="{4CD8FDA8-959C-004B-A766-0A5AED84D7E1}"/>
    <hyperlink ref="R2575" r:id="rId4636" xr:uid="{F57C3B41-AFFA-C245-9E0E-6F446AF17132}"/>
    <hyperlink ref="R2571" r:id="rId4637" xr:uid="{CB4E385F-4386-BD40-BA1D-727AE10B67B7}"/>
    <hyperlink ref="E2573" r:id="rId4638" xr:uid="{AC371083-7CB8-F64A-9143-A851DC01EF9B}"/>
    <hyperlink ref="R2573" r:id="rId4639" xr:uid="{20797E48-397A-604D-B207-3690225A9B11}"/>
    <hyperlink ref="R2574" r:id="rId4640" xr:uid="{9807C6CA-977A-ED49-82E2-3916A69FAC2C}"/>
    <hyperlink ref="R2570" r:id="rId4641" xr:uid="{C0B5EE72-FBCA-2547-9416-B57A0F469E4F}"/>
    <hyperlink ref="R2572" r:id="rId4642" xr:uid="{D1A58EE9-99AC-3B4E-A71E-31ABF53F771D}"/>
    <hyperlink ref="E2569" r:id="rId4643" xr:uid="{D13375F9-DE78-4C43-9E16-066BB68D642E}"/>
    <hyperlink ref="R2569" r:id="rId4644" xr:uid="{808FE04E-905C-B447-8439-5EF24A4E060F}"/>
    <hyperlink ref="R2564" r:id="rId4645" xr:uid="{B17D482C-26A5-FA4C-876B-B54F83F94BAB}"/>
    <hyperlink ref="R2567" r:id="rId4646" xr:uid="{5C190677-57A3-5542-A7AB-ED72B9B25539}"/>
    <hyperlink ref="E2568" r:id="rId4647" xr:uid="{2E5FBA23-50C9-7D45-8754-02531D4FDEE7}"/>
    <hyperlink ref="R2568" r:id="rId4648" xr:uid="{5BD76DF9-114B-E74A-8BC6-040449BFCB74}"/>
    <hyperlink ref="E2566" r:id="rId4649" xr:uid="{17345F3E-A630-1F4B-BFBE-684BF676D1BA}"/>
    <hyperlink ref="R2566" r:id="rId4650" display="http://www.whig.com/article/20180515/ARTICLE/180519989" xr:uid="{D345C544-9FDA-DE43-B8C9-910663AC9F72}"/>
    <hyperlink ref="R2565" r:id="rId4651" xr:uid="{5CCA5E4B-D2BF-0041-B1BB-BAD2AF93BC67}"/>
    <hyperlink ref="E2563" r:id="rId4652" xr:uid="{43557A9C-6A58-CC41-AF77-619CAB9D1922}"/>
    <hyperlink ref="R2563" r:id="rId4653" xr:uid="{9123F853-7E3E-EF46-A591-AF9CB5D55A20}"/>
    <hyperlink ref="R2562" r:id="rId4654" xr:uid="{B110B16A-481D-814A-9880-37C337B64DD9}"/>
    <hyperlink ref="E2561" r:id="rId4655" xr:uid="{E8D1CAC2-76D1-974F-AAA6-021A35CCC0F8}"/>
    <hyperlink ref="R2561" r:id="rId4656" xr:uid="{2375AD8E-23BB-4948-8816-4CCA120699C5}"/>
    <hyperlink ref="R2559" r:id="rId4657" xr:uid="{6F7C5751-57A7-004D-8BDC-F09E4D1345CD}"/>
    <hyperlink ref="E2558" r:id="rId4658" xr:uid="{B1E43AD7-B410-0441-9850-0F96CE6A3E58}"/>
    <hyperlink ref="R2558" r:id="rId4659" xr:uid="{273531EA-F930-A840-9210-CC74BA91CC90}"/>
    <hyperlink ref="R2560" r:id="rId4660" xr:uid="{5B0E0BE4-486C-3A41-A79C-65B6C1CAFEC2}"/>
    <hyperlink ref="R2556" r:id="rId4661" xr:uid="{9785741D-F405-0544-A167-8EA84165CE51}"/>
    <hyperlink ref="R2557" r:id="rId4662" xr:uid="{338704A2-1A54-3945-96D3-FD43EFDAF008}"/>
    <hyperlink ref="R2555" r:id="rId4663" xr:uid="{84E64F8E-66FA-8048-8CC2-2F326677E424}"/>
    <hyperlink ref="R2554" r:id="rId4664" xr:uid="{7F42CA52-91EE-6B47-870E-9F8E80D7EEE5}"/>
    <hyperlink ref="E2553" r:id="rId4665" xr:uid="{4A3A9825-5C2C-A340-8A93-F01514D28408}"/>
    <hyperlink ref="R2553" r:id="rId4666" xr:uid="{5B8C0601-9D82-7041-AE00-F74370E9E1F8}"/>
    <hyperlink ref="E2552" r:id="rId4667" xr:uid="{92943C12-B3B2-074A-94C6-8D1CB7656E2B}"/>
    <hyperlink ref="R2552" r:id="rId4668" xr:uid="{61B23644-BF28-3245-91A7-6CEFAA7FFCA6}"/>
    <hyperlink ref="R2550" r:id="rId4669" xr:uid="{A43AD2F8-4CC4-1F41-9679-5E7A8004C973}"/>
    <hyperlink ref="R2551" r:id="rId4670" xr:uid="{19D408D8-9AC9-9A45-97B8-D8CC0FC748F9}"/>
    <hyperlink ref="E2549" r:id="rId4671" xr:uid="{147BBA72-C729-194A-858C-C6E51C681FD9}"/>
    <hyperlink ref="R2549" r:id="rId4672" xr:uid="{F5ED7AC9-9B77-D443-9033-2D975D959B83}"/>
    <hyperlink ref="E2548" r:id="rId4673" xr:uid="{0E49C315-6A36-AF47-9657-876AFE20BE58}"/>
    <hyperlink ref="R2548" r:id="rId4674" xr:uid="{24359E1E-1B29-504E-9463-6B92F6C04000}"/>
    <hyperlink ref="E2546" r:id="rId4675" xr:uid="{21B2A1A8-E209-2E45-ACCB-C4F15FDB8290}"/>
    <hyperlink ref="R2546" r:id="rId4676" xr:uid="{D51E46AD-A891-D542-9D82-E36A96AD2269}"/>
    <hyperlink ref="E2547" r:id="rId4677" xr:uid="{8787CD21-D44D-E146-BAD9-35BA297F67A2}"/>
    <hyperlink ref="R2547" r:id="rId4678" xr:uid="{4EF66F03-3064-FE47-A0E0-38C48BF56CD4}"/>
    <hyperlink ref="R2545" r:id="rId4679" xr:uid="{980C3AC7-9E99-2E41-806A-3CCA39B8F071}"/>
    <hyperlink ref="R2544" r:id="rId4680" xr:uid="{57D8DE24-45C5-A741-9574-007A7E1FF085}"/>
    <hyperlink ref="E2542" r:id="rId4681" xr:uid="{D7FA64F4-9163-5243-BF7C-260FEE2CAA43}"/>
    <hyperlink ref="R2542" r:id="rId4682" xr:uid="{BA0DAE51-2BCE-6F41-895B-A4788B5BBE43}"/>
    <hyperlink ref="E2543" r:id="rId4683" xr:uid="{A7A383FD-63F3-184F-A177-AEF42E4B2176}"/>
    <hyperlink ref="R2543" r:id="rId4684" xr:uid="{0A7E9E3C-E734-3743-931D-08E7ABF57AB1}"/>
    <hyperlink ref="R2538" r:id="rId4685" xr:uid="{D5A50D97-7E01-0046-ACC4-2753119A73FB}"/>
    <hyperlink ref="E2541" r:id="rId4686" xr:uid="{7699829C-0BB0-4B44-8532-84A7C46C5DEE}"/>
    <hyperlink ref="R2541" r:id="rId4687" xr:uid="{CB264245-8DBA-CF4A-B084-9D0B95791799}"/>
    <hyperlink ref="R2540" r:id="rId4688" xr:uid="{D89A1E6A-B66A-9E4E-872B-BCCE81856A77}"/>
    <hyperlink ref="E2539" r:id="rId4689" xr:uid="{0DDB7AFE-D429-E74A-AE03-0044BADEEDA2}"/>
    <hyperlink ref="R2539" r:id="rId4690" xr:uid="{C0715313-F04F-C644-8E00-2D22C31338C7}"/>
    <hyperlink ref="R2537" r:id="rId4691" xr:uid="{974787EF-D1FF-8946-B9DD-E88C7E7133A7}"/>
    <hyperlink ref="R2534" r:id="rId4692" xr:uid="{10535BF8-0845-234A-A8BF-349BB8E73DA7}"/>
    <hyperlink ref="R2535" r:id="rId4693" xr:uid="{A17A49C9-8912-4243-81E0-0BE8A629326F}"/>
    <hyperlink ref="R2536" r:id="rId4694" xr:uid="{2B007969-BC6D-4649-87B9-F2CFBA89195F}"/>
    <hyperlink ref="R2533" r:id="rId4695" xr:uid="{238C5DCC-AB41-8445-85C6-BD0416BDCAB4}"/>
    <hyperlink ref="E2530" r:id="rId4696" xr:uid="{17522CB7-2FCD-1C46-A422-96F4075563D0}"/>
    <hyperlink ref="R2530" r:id="rId4697" xr:uid="{0B78A152-D5EE-BA45-A9E7-4E854E3341FC}"/>
    <hyperlink ref="R2532" r:id="rId4698" xr:uid="{B474412D-A535-2549-8F47-34E3AD5F25EF}"/>
    <hyperlink ref="E2531" r:id="rId4699" xr:uid="{4D8880E4-9F4D-404B-8D5A-051956011264}"/>
    <hyperlink ref="R2531" r:id="rId4700" xr:uid="{E5F38E1E-DA07-0740-A188-2589B7CEE0D4}"/>
    <hyperlink ref="R2529" r:id="rId4701" xr:uid="{F37D8EB0-3C92-CA41-A127-4B48A63E3B29}"/>
    <hyperlink ref="E2528" r:id="rId4702" xr:uid="{7E84E15F-5602-E343-B85F-D9B140370271}"/>
    <hyperlink ref="R2528" r:id="rId4703" xr:uid="{B1BE6F8B-8A3F-1049-AEFA-36BFCF87EFB9}"/>
    <hyperlink ref="E2526" r:id="rId4704" xr:uid="{CA55D68C-2087-8046-95BB-FEE05E192BC6}"/>
    <hyperlink ref="R2526" r:id="rId4705" xr:uid="{9938B3B1-EA7C-864E-BD91-243198F28FB0}"/>
    <hyperlink ref="E2527" r:id="rId4706" xr:uid="{420150DC-AE68-5E42-961C-5D8948EB96AE}"/>
    <hyperlink ref="R2527" r:id="rId4707" xr:uid="{5A6D8F7B-E4FE-FA47-B549-32078F890716}"/>
    <hyperlink ref="E2525" r:id="rId4708" xr:uid="{3C294F84-1775-0D48-886E-073C5F8B2028}"/>
    <hyperlink ref="R2525" r:id="rId4709" xr:uid="{87E60C19-C6B8-2543-B2A3-AA401BF863E6}"/>
    <hyperlink ref="R2522" r:id="rId4710" xr:uid="{0332D02D-DC42-1043-8DCB-EF19733DF612}"/>
    <hyperlink ref="R2524" r:id="rId4711" xr:uid="{FBCE41F0-D617-D247-8152-DA2EF543DDA5}"/>
    <hyperlink ref="E2523" r:id="rId4712" xr:uid="{379DABBE-DB0C-D84F-AD75-083D14598E92}"/>
    <hyperlink ref="R2523" r:id="rId4713" xr:uid="{2F42D603-DCC7-E045-AC3F-82ABE0E4C7BD}"/>
    <hyperlink ref="E2520" r:id="rId4714" xr:uid="{D014678A-20F0-0C4C-94C4-A220DB8D2991}"/>
    <hyperlink ref="R2520" r:id="rId4715" xr:uid="{4BA8439D-5E49-9B45-BE1F-2520350AAA8B}"/>
    <hyperlink ref="R2521" r:id="rId4716" xr:uid="{1C2905E7-5F53-F74D-A817-34AB264DA941}"/>
    <hyperlink ref="R2519" r:id="rId4717" xr:uid="{DEB607FE-02FB-D24E-8B07-728DD331301A}"/>
    <hyperlink ref="R2518" r:id="rId4718" xr:uid="{202C7CCB-AB0B-F04E-9728-B13310CA8FB2}"/>
    <hyperlink ref="R2517" r:id="rId4719" xr:uid="{AA510D84-BF46-E640-B587-4EABFDECB297}"/>
    <hyperlink ref="R2516" r:id="rId4720" xr:uid="{F011C8CD-DAF4-2246-BB77-F3636E7CAC6B}"/>
    <hyperlink ref="E2515" r:id="rId4721" xr:uid="{DC934D7D-A169-9E47-A4D8-4AF73F0767A5}"/>
    <hyperlink ref="R2515" r:id="rId4722" xr:uid="{D07A948D-594E-4C49-92F8-695C58463249}"/>
    <hyperlink ref="R2514" r:id="rId4723" xr:uid="{5EEDD351-50A4-DD46-AB24-A57500590B15}"/>
    <hyperlink ref="E2510" r:id="rId4724" xr:uid="{4B2822E2-8085-B445-9111-7683A4460582}"/>
    <hyperlink ref="R2510" r:id="rId4725" xr:uid="{DA349B13-1135-E545-8537-5CD041692740}"/>
    <hyperlink ref="E2511" r:id="rId4726" xr:uid="{CB500392-0F80-7C47-A83E-87059A649384}"/>
    <hyperlink ref="R2511" r:id="rId4727" xr:uid="{84B0E34B-C8D2-0448-9228-A26B07F3E373}"/>
    <hyperlink ref="R2509" r:id="rId4728" xr:uid="{C8780E2F-0D6E-9B4B-A30A-0245F99933E9}"/>
    <hyperlink ref="R2513" r:id="rId4729" xr:uid="{2B4B46F0-ECFC-6840-87F5-A70DE951A073}"/>
    <hyperlink ref="E2512" r:id="rId4730" xr:uid="{5EB4FF33-63C7-904F-B024-F24762121E19}"/>
    <hyperlink ref="R2512" r:id="rId4731" xr:uid="{074CA7B4-67A8-F743-A8DD-283415F2233F}"/>
    <hyperlink ref="E2508" r:id="rId4732" xr:uid="{968F5129-6327-2B4B-A8DE-BFAD4D87D89E}"/>
    <hyperlink ref="R2508" r:id="rId4733" xr:uid="{5D8B36A5-2633-AC42-BFB0-3CD809704E91}"/>
    <hyperlink ref="E2505" r:id="rId4734" xr:uid="{788FD4A3-6345-FD44-812C-721DDCBB8741}"/>
    <hyperlink ref="R2505" r:id="rId4735" xr:uid="{AD358B9D-5F40-B242-9B1D-EBC4A3F3E8F3}"/>
    <hyperlink ref="R2507" r:id="rId4736" xr:uid="{4F7C5B92-8656-2A4A-826F-75E0D3615A3A}"/>
    <hyperlink ref="R2506" r:id="rId4737" location="1" display="https://www.nwitimes.com/news/local/crime-and-courts/second-suspect-charged-in-shooting-of-undercover-federal-agent-in/article_cee49917-3dcf-5026-aaa3-a23012ed9954.html - 1" xr:uid="{2C8131CC-BBDC-FB40-9E99-E628C744E39B}"/>
    <hyperlink ref="E2504" r:id="rId4738" xr:uid="{596CDFA3-07C5-694F-B5AA-5AB25AC7A01D}"/>
    <hyperlink ref="R2504" r:id="rId4739" xr:uid="{BEF8FDFC-2EDD-EC47-82C1-4B94B4E2B523}"/>
    <hyperlink ref="R2503" r:id="rId4740" xr:uid="{A30EFA19-AC4B-8F42-9DB1-0DE69517FE47}"/>
    <hyperlink ref="R2501" r:id="rId4741" xr:uid="{77BA6A52-C97D-D44A-BB81-6346C64E1B91}"/>
    <hyperlink ref="R2500" r:id="rId4742" xr:uid="{216CA1F6-F96C-694C-84D4-1AD080494305}"/>
    <hyperlink ref="R2499" r:id="rId4743" xr:uid="{CAA8A8D0-D3F7-3A49-845A-B261711DD195}"/>
    <hyperlink ref="R2498" r:id="rId4744" xr:uid="{43D7153E-F474-F84A-A695-AD79A05BF4FE}"/>
    <hyperlink ref="R2497" r:id="rId4745" xr:uid="{F8044C2A-D0D7-F740-85C4-B0AB2E70AD4C}"/>
    <hyperlink ref="R2496" r:id="rId4746" xr:uid="{9A6699FC-52F4-8448-98DE-5508B3D80703}"/>
    <hyperlink ref="R2493" r:id="rId4747" xr:uid="{799ADC48-023A-6A41-BA76-688B5F2EE07F}"/>
    <hyperlink ref="R2492" r:id="rId4748" xr:uid="{26A09945-217D-A647-9E56-3E2D6D4B0692}"/>
    <hyperlink ref="E2494" r:id="rId4749" xr:uid="{E207AE02-9B14-EB46-AB21-8D9CAB7EEA2C}"/>
    <hyperlink ref="R2494" r:id="rId4750" xr:uid="{ED28F12E-CFDF-CA40-8D35-BEF75961702B}"/>
    <hyperlink ref="E2495" r:id="rId4751" xr:uid="{448861D6-4E3C-524A-887A-B1032BC664AF}"/>
    <hyperlink ref="R2495" r:id="rId4752" xr:uid="{541DD3C6-395F-A94B-BC98-5065E9C3B04B}"/>
    <hyperlink ref="R2487" r:id="rId4753" xr:uid="{9FB7210F-B0F1-ED4E-8C70-B13FA4AD832E}"/>
    <hyperlink ref="E2488" r:id="rId4754" xr:uid="{D6BD7B71-A7FF-6F40-AE65-991B5049A4D3}"/>
    <hyperlink ref="R2488" r:id="rId4755" xr:uid="{9452D9F0-7FC3-B54E-AD32-44D52CE4E5FD}"/>
    <hyperlink ref="E2489" r:id="rId4756" xr:uid="{D33E6437-C71A-8344-B2E5-33DF4D2ABDE4}"/>
    <hyperlink ref="R2489" r:id="rId4757" xr:uid="{C4B2EBF0-FF1D-A343-8CD2-E4B291DAF8B9}"/>
    <hyperlink ref="R2491" r:id="rId4758" xr:uid="{9D5C4F24-33E1-4448-973D-204490F0590E}"/>
    <hyperlink ref="E2490" r:id="rId4759" xr:uid="{C3DC6848-386F-864D-91DA-6C3BB5483456}"/>
    <hyperlink ref="R2490" r:id="rId4760" xr:uid="{058ABBE5-1155-4C4D-879F-42D345C3460B}"/>
    <hyperlink ref="E2481" r:id="rId4761" xr:uid="{73281451-C4D0-B14F-8EBC-8A21838E4501}"/>
    <hyperlink ref="R2481" r:id="rId4762" xr:uid="{F8AA1337-1320-B14C-B7BD-D362457BD39C}"/>
    <hyperlink ref="R2482" r:id="rId4763" xr:uid="{DE56A788-1EAF-E64D-91EB-2B37A1858F88}"/>
    <hyperlink ref="R2486" r:id="rId4764" xr:uid="{711AA9CC-7679-194B-90CF-A20B264C9F86}"/>
    <hyperlink ref="R2485" r:id="rId4765" xr:uid="{1F846E6A-83F1-ED4F-9458-38CEE0E1B885}"/>
    <hyperlink ref="E2484" r:id="rId4766" xr:uid="{5AE7C0A8-BE10-2749-BFC9-3F7EDD5E5809}"/>
    <hyperlink ref="R2484" r:id="rId4767" xr:uid="{E6E90ADA-C979-FC4F-9AF0-A04BB680ABFD}"/>
    <hyperlink ref="E2480" r:id="rId4768" xr:uid="{33332C1E-69E5-7643-9369-4C8CABBEC7C2}"/>
    <hyperlink ref="R2480" r:id="rId4769" xr:uid="{240C43DE-7A8B-2C4C-B06D-CC99D631BE32}"/>
    <hyperlink ref="E2483" r:id="rId4770" xr:uid="{CD4884C1-8D83-2546-911F-EA6F0A7FE318}"/>
    <hyperlink ref="R2483" r:id="rId4771" xr:uid="{93B35B9A-E7B3-634E-9477-895422FE32DD}"/>
    <hyperlink ref="E2479" r:id="rId4772" xr:uid="{84BD4B97-B46A-7F43-BB73-41F37DC81DCD}"/>
    <hyperlink ref="R2479" r:id="rId4773" xr:uid="{C0A410D8-9D03-2F4F-9E09-61A8FE9F19C9}"/>
    <hyperlink ref="R2478" r:id="rId4774" xr:uid="{B00AFC68-9B35-664D-AEA2-B9C49A3E9773}"/>
    <hyperlink ref="R2476" r:id="rId4775" xr:uid="{F2B0B94A-00D5-214F-9A04-FA15C9E49F18}"/>
    <hyperlink ref="R2473" r:id="rId4776" xr:uid="{6F742E47-B8A1-694E-80B1-77CA157C5715}"/>
    <hyperlink ref="E2477" r:id="rId4777" xr:uid="{7FD07E65-B743-554B-87FF-BA009394403F}"/>
    <hyperlink ref="R2477" r:id="rId4778" xr:uid="{80508A1E-A532-BB4D-BBC9-5236FB8AA94D}"/>
    <hyperlink ref="R2474" r:id="rId4779" xr:uid="{E7401C08-1FCE-C340-913C-42F5B8F1B508}"/>
    <hyperlink ref="E2472" r:id="rId4780" xr:uid="{288AFF12-5E23-4446-A5B7-C8CC03937D45}"/>
    <hyperlink ref="R2472" r:id="rId4781" xr:uid="{E449C49B-58B2-834D-8711-E256F4A6963D}"/>
    <hyperlink ref="E2471" r:id="rId4782" xr:uid="{C0AC81CA-F83D-7247-9DBE-E6C621EE919B}"/>
    <hyperlink ref="R2471" r:id="rId4783" location="incart_2box_nj-homepage-featured" display="http://www.nj.com/mercer/index.ssf/2018/06/heres_what_we_know_about_the_shooting_at_art_all_n.html - incart_2box_nj-homepage-featured" xr:uid="{6BEC69A2-341C-4940-882A-579A067DE6D8}"/>
    <hyperlink ref="E2470" r:id="rId4784" xr:uid="{768393EC-8FC8-F94B-AB8E-EF680136F1CC}"/>
    <hyperlink ref="R2470" r:id="rId4785" xr:uid="{3AE63556-C612-F84E-928F-61A5173CC6D7}"/>
    <hyperlink ref="E2469" r:id="rId4786" xr:uid="{60A0A39A-397F-9A4D-B752-A182B74C7462}"/>
    <hyperlink ref="R2469" r:id="rId4787" xr:uid="{6A03B75F-62B2-8941-A74B-E5AF07A5B1DC}"/>
    <hyperlink ref="E2468" r:id="rId4788" xr:uid="{E4432DAA-E09E-F644-9DE1-5E55AA346DDF}"/>
    <hyperlink ref="R2468" r:id="rId4789" xr:uid="{26315FF4-8082-FA4C-9021-E939A72003B5}"/>
    <hyperlink ref="E2466" r:id="rId4790" xr:uid="{E05C6489-162A-4B4B-952A-786A70278098}"/>
    <hyperlink ref="R2466" r:id="rId4791" xr:uid="{598C4428-2E2A-4840-9048-BCF5CB136287}"/>
    <hyperlink ref="E2467" r:id="rId4792" xr:uid="{EC5C0890-05EA-2746-84B3-C302113064CD}"/>
    <hyperlink ref="R2467" r:id="rId4793" xr:uid="{1F25D192-AFA6-5944-8CE5-1DC59BFF3B36}"/>
    <hyperlink ref="E2464" r:id="rId4794" xr:uid="{AB74769D-10FA-864F-8948-3FE4CDBE949F}"/>
    <hyperlink ref="R2464" r:id="rId4795" xr:uid="{839D538D-50BF-0144-AACE-B09F0431E397}"/>
    <hyperlink ref="E2465" r:id="rId4796" xr:uid="{BE0D34A9-C2A9-354C-B05D-FD0BE92E85BA}"/>
    <hyperlink ref="R2465" r:id="rId4797" xr:uid="{27060726-8A3A-F54C-BD35-CD99086A58B1}"/>
    <hyperlink ref="R2463" r:id="rId4798" xr:uid="{F474F12D-2199-C54F-B73D-C073EFC9FFCD}"/>
    <hyperlink ref="R2461" r:id="rId4799" xr:uid="{7F322B30-D7E2-E646-B81A-8F52A50C4337}"/>
    <hyperlink ref="R2462" r:id="rId4800" xr:uid="{0E563006-A709-2E49-BA30-0CA3FEE19FA9}"/>
    <hyperlink ref="E2458" r:id="rId4801" xr:uid="{98887493-AF80-2A45-B650-27C96051C6AF}"/>
    <hyperlink ref="R2458" r:id="rId4802" xr:uid="{0EA13A8C-20E3-E343-85BC-842D58171266}"/>
    <hyperlink ref="R2459" r:id="rId4803" xr:uid="{99A47F99-0F39-B344-93C5-33B35DD98A39}"/>
    <hyperlink ref="R2460" r:id="rId4804" xr:uid="{4D37E117-3157-DB4A-95D7-899BC5B12554}"/>
    <hyperlink ref="E2454" r:id="rId4805" xr:uid="{1524161C-00D5-1D42-9421-BD1538398A13}"/>
    <hyperlink ref="R2454" r:id="rId4806" xr:uid="{28FD67B2-E54D-E546-91EC-43BCCD92857A}"/>
    <hyperlink ref="R2453" r:id="rId4807" xr:uid="{58881744-0116-0A4D-9EBF-9CE157D30901}"/>
    <hyperlink ref="R2456" r:id="rId4808" xr:uid="{014C79CE-0C94-984C-AE3E-30E0ABA89C6D}"/>
    <hyperlink ref="R2457" r:id="rId4809" xr:uid="{02826D4A-91B5-1746-9B56-8FBF431D9420}"/>
    <hyperlink ref="R2455" r:id="rId4810" xr:uid="{783A1C56-166F-1740-9A32-E9E1E082BDBA}"/>
    <hyperlink ref="R2452" r:id="rId4811" xr:uid="{4B486AA8-273F-F740-B679-84F9D07C343C}"/>
    <hyperlink ref="E2449" r:id="rId4812" xr:uid="{BEED40AE-8B26-6C45-BA45-29D531911F6E}"/>
    <hyperlink ref="R2449" r:id="rId4813" xr:uid="{C6CB5D38-12F0-FF4C-B84F-AB84EA5BE2B8}"/>
    <hyperlink ref="R2447" r:id="rId4814" xr:uid="{51343A49-9E70-A94C-92B4-A95C260CDE4E}"/>
    <hyperlink ref="R2448" r:id="rId4815" xr:uid="{84D5E46E-8E51-C14F-BB86-EE112C6F5F87}"/>
    <hyperlink ref="E2450" r:id="rId4816" xr:uid="{A52C2A10-7773-EF41-8860-556ACB819EB4}"/>
    <hyperlink ref="R2450" r:id="rId4817" xr:uid="{CFAFFCCF-9BCA-E94C-BFCA-9437B8CD0C3D}"/>
    <hyperlink ref="E2446" r:id="rId4818" xr:uid="{B129B63E-BA65-5F4F-8263-86D187BB31E9}"/>
    <hyperlink ref="R2446" r:id="rId4819" xr:uid="{769C1372-F31F-4046-A181-5C067DD322C5}"/>
    <hyperlink ref="R2442" r:id="rId4820" xr:uid="{15CE9E9D-5B5B-3B4D-AC99-CB862A4FA872}"/>
    <hyperlink ref="E2445" r:id="rId4821" xr:uid="{43A693A9-3468-EF49-A705-E80626EB9F7B}"/>
    <hyperlink ref="R2445" r:id="rId4822" xr:uid="{2FA26535-7AA6-924D-B30B-CF9ADC920E0D}"/>
    <hyperlink ref="E2441" r:id="rId4823" xr:uid="{C76EDA22-59F0-9F44-86FA-782C11B684C2}"/>
    <hyperlink ref="R2441" r:id="rId4824" xr:uid="{D667ADE5-60EB-E04B-9B10-EA06B8398D3A}"/>
    <hyperlink ref="E2443" r:id="rId4825" xr:uid="{E02BB8B6-7AB1-434D-A267-71D6DBB4E37D}"/>
    <hyperlink ref="R2443" r:id="rId4826" xr:uid="{5F9E5A39-911B-7A45-B349-92059B03F528}"/>
    <hyperlink ref="R2444" r:id="rId4827" xr:uid="{D4612A37-A7DE-754E-B22A-620533C71D81}"/>
    <hyperlink ref="R2440" r:id="rId4828" xr:uid="{7E8368DE-72AA-B64B-87B1-9EEDA9726B71}"/>
    <hyperlink ref="R2434" r:id="rId4829" xr:uid="{820C0063-8499-BD40-AC21-11859AE53A5E}"/>
    <hyperlink ref="R2436" r:id="rId4830" xr:uid="{82D33296-A6DA-5446-BE2A-DCC9EF4E5F75}"/>
    <hyperlink ref="E2438" r:id="rId4831" xr:uid="{6FBB1BF1-858E-9048-842A-A110847C6182}"/>
    <hyperlink ref="R2438" r:id="rId4832" xr:uid="{7ABBAAEB-4874-D849-B837-5D937FA2C8C1}"/>
    <hyperlink ref="R2435" r:id="rId4833" xr:uid="{CF7737D6-15ED-CD4F-B3E8-083358EF6737}"/>
    <hyperlink ref="E2437" r:id="rId4834" xr:uid="{F90AE0B0-3EA1-4649-A2F1-3E37784DEC2C}"/>
    <hyperlink ref="R2437" r:id="rId4835" xr:uid="{E14864D1-A6E0-0D4A-A8F8-AA644080EE3E}"/>
    <hyperlink ref="R2439" r:id="rId4836" xr:uid="{81745BBD-8FAE-F346-802A-DD109503C77A}"/>
    <hyperlink ref="E2430" r:id="rId4837" xr:uid="{63A1DC93-BBBE-824C-A433-F3AC29405A2F}"/>
    <hyperlink ref="R2430" r:id="rId4838" xr:uid="{583CB30F-C459-614D-811B-920A19D8CE0B}"/>
    <hyperlink ref="E2431" r:id="rId4839" xr:uid="{36D6D60B-F643-5E4A-85A4-E9FE9A49FF32}"/>
    <hyperlink ref="R2431" r:id="rId4840" xr:uid="{A8200076-A056-7848-9296-C0FE0057479B}"/>
    <hyperlink ref="E2432" r:id="rId4841" xr:uid="{1EABFF6C-E81F-E741-BC11-29E1AC73E739}"/>
    <hyperlink ref="R2432" r:id="rId4842" xr:uid="{EF4C327E-2224-8542-8196-D949D15B040A}"/>
    <hyperlink ref="R2433" r:id="rId4843" xr:uid="{B0ABE063-0570-0046-98F4-6CC79F1515A2}"/>
    <hyperlink ref="E2426" r:id="rId4844" xr:uid="{F7776CD3-40EC-C948-A993-58FD3ECAE02D}"/>
    <hyperlink ref="R2426" r:id="rId4845" xr:uid="{4A6A372E-6B90-1E43-8C46-BC234FDCD722}"/>
    <hyperlink ref="R2428" r:id="rId4846" display="http://weartv.com/news/local/man-linked-to-panama-city-shootout-kills-ex-wifes-boyfriend" xr:uid="{843483FD-8A61-E24B-AAE9-5134DC158903}"/>
    <hyperlink ref="E2429" r:id="rId4847" xr:uid="{C87ACC5D-6441-A449-95F7-F7AD26ED2EE4}"/>
    <hyperlink ref="R2429" r:id="rId4848" xr:uid="{0631499F-5772-CF4F-B358-7650E6055730}"/>
    <hyperlink ref="R2427" r:id="rId4849" xr:uid="{73B3AC52-82FF-6043-8646-FF82BBCD4393}"/>
    <hyperlink ref="E2425" r:id="rId4850" xr:uid="{BEA7851B-1887-044D-A675-4378398D3EAF}"/>
    <hyperlink ref="R2425" r:id="rId4851" xr:uid="{9937C2BA-4721-EF4D-98E6-5E9B39FC0D15}"/>
    <hyperlink ref="E2424" r:id="rId4852" xr:uid="{75644BFD-7F9D-0341-BD6C-FABC9AD1D5E8}"/>
    <hyperlink ref="R2424" r:id="rId4853" xr:uid="{D2587684-5261-AC48-AD55-464C8D7462B6}"/>
    <hyperlink ref="R2423" r:id="rId4854" xr:uid="{4E5DE836-F8CD-6F4E-B5BE-386B96433A06}"/>
    <hyperlink ref="R2421" r:id="rId4855" xr:uid="{5616E9BF-3306-4149-BC17-AF22FAF0AF7D}"/>
    <hyperlink ref="E2422" r:id="rId4856" xr:uid="{34088D40-6D41-DD48-B36F-541FA50D149F}"/>
    <hyperlink ref="R2422" r:id="rId4857" xr:uid="{56D8FA91-90C5-3E4B-891F-8165D0E55EB8}"/>
    <hyperlink ref="R2420" r:id="rId4858" xr:uid="{8606B705-67BD-924E-8434-F5A603954E00}"/>
    <hyperlink ref="E2418" r:id="rId4859" xr:uid="{238CE898-69DE-EA4B-B199-3B8F2AC8CAE3}"/>
    <hyperlink ref="R2418" r:id="rId4860" xr:uid="{5507CC95-56DA-F54E-B1EA-C192AD2148C8}"/>
    <hyperlink ref="E2419" r:id="rId4861" xr:uid="{F39341B1-862C-D848-B2B5-D740FDDAB699}"/>
    <hyperlink ref="R2419" r:id="rId4862" xr:uid="{0DB9BB19-B68B-AB42-9F88-38879A8500D9}"/>
    <hyperlink ref="E2416" r:id="rId4863" xr:uid="{E6D24C02-A59B-D740-9AB1-59E4E4D6B612}"/>
    <hyperlink ref="R2416" r:id="rId4864" xr:uid="{0C5C258B-C332-DC4F-B24A-6EB66D9BCC7C}"/>
    <hyperlink ref="E2417" r:id="rId4865" xr:uid="{2D725F3B-8E2B-964D-A6EB-2BD42D693F86}"/>
    <hyperlink ref="R2417" r:id="rId4866" xr:uid="{1CC63BC6-0B5E-2C43-A547-A78FD92A35C4}"/>
    <hyperlink ref="E2413" r:id="rId4867" xr:uid="{486E2B38-B680-BA45-8E39-D86D08793A1E}"/>
    <hyperlink ref="R2413" r:id="rId4868" xr:uid="{6D7B99C6-7296-2845-922C-7F30F5328E33}"/>
    <hyperlink ref="E2414" r:id="rId4869" xr:uid="{842F5D53-81DF-F147-939B-751D304B69DA}"/>
    <hyperlink ref="R2414" r:id="rId4870" xr:uid="{002407C5-8917-A447-A9EB-86BE2C90E955}"/>
    <hyperlink ref="R2415" r:id="rId4871" xr:uid="{A6C5AF3B-9DA7-AA41-B8F1-54EECC59D6E9}"/>
    <hyperlink ref="R2410" r:id="rId4872" xr:uid="{38992BC5-ADBC-2947-B703-F49AA8C1EB21}"/>
    <hyperlink ref="R2411" r:id="rId4873" xr:uid="{79C8B802-5C7C-2540-9F99-8EF6764EDF2A}"/>
    <hyperlink ref="R2412" r:id="rId4874" xr:uid="{3729F250-C30F-704C-88F7-A29284435160}"/>
    <hyperlink ref="E2408" r:id="rId4875" xr:uid="{0F791347-3277-D545-8F66-B51B91CEA499}"/>
    <hyperlink ref="R2408" r:id="rId4876" xr:uid="{D20E2BD0-A13A-124F-84DE-5BF21115B51C}"/>
    <hyperlink ref="R2407" r:id="rId4877" xr:uid="{B8866309-AB89-FC44-A26F-3BD7D663C2B0}"/>
    <hyperlink ref="E2409" r:id="rId4878" xr:uid="{CFA1FE32-BD4A-FD44-AC66-02C39DF44246}"/>
    <hyperlink ref="R2409" r:id="rId4879" xr:uid="{98E5353A-7BF2-AA48-BBDD-AE720547A7EE}"/>
    <hyperlink ref="E2404" r:id="rId4880" xr:uid="{ACAB58EA-ADEC-5142-A0F8-72A035AA8B8F}"/>
    <hyperlink ref="R2404" r:id="rId4881" xr:uid="{3D35391C-6845-0249-A1C4-CD46D6EF2471}"/>
    <hyperlink ref="R2405" r:id="rId4882" xr:uid="{C08F834D-0202-074D-9C0E-1539177691B6}"/>
    <hyperlink ref="E2406" r:id="rId4883" xr:uid="{4A3B38AC-E8B9-244C-A99C-2C24630BBC28}"/>
    <hyperlink ref="R2406" r:id="rId4884" xr:uid="{1CCF65E6-9756-6348-B350-720F8FCD6D28}"/>
    <hyperlink ref="E2403" r:id="rId4885" xr:uid="{E98655C7-7D5E-5E4D-843C-9BFEE41AB564}"/>
    <hyperlink ref="R2403" r:id="rId4886" xr:uid="{41C365FA-038C-6C41-AA46-C3490A5EBDEF}"/>
    <hyperlink ref="E2399" r:id="rId4887" xr:uid="{B1B6948A-14DC-2340-A32B-DCB6238CD2EA}"/>
    <hyperlink ref="R2399" r:id="rId4888" xr:uid="{4A415A27-20DE-4F4B-8AF7-7C7DFF565B27}"/>
    <hyperlink ref="R2400" r:id="rId4889" location="tncms-source=article-nav-next" display="https://www.mytexasdaily.com/news/armed-vehicle-theft-suspect-shot-killed-by-dallas-police/article_1643d0a6-86eb-11e8-ab25-4f7f2b34e3aa.html - tncms-source=article-nav-next" xr:uid="{429530A4-199B-BD44-BB80-A4C85A3E9C01}"/>
    <hyperlink ref="E2401" r:id="rId4890" xr:uid="{5C999361-D33E-9A45-B56C-195FFD767C2D}"/>
    <hyperlink ref="R2401" r:id="rId4891" xr:uid="{ED6D2751-5901-E647-98A8-4299C7B02258}"/>
    <hyperlink ref="R2402" r:id="rId4892" xr:uid="{5CC89778-BDC7-A547-A48A-264902116B12}"/>
    <hyperlink ref="R2396" r:id="rId4893" xr:uid="{F4195B62-CBD1-A44D-A3EF-D9CE8F98A555}"/>
    <hyperlink ref="R2397" r:id="rId4894" xr:uid="{9CA949BE-40D4-B241-9ADA-2B55794A05E1}"/>
    <hyperlink ref="R2394" r:id="rId4895" xr:uid="{DAB5C49B-30D3-6F49-9FC5-7F37EA28216D}"/>
    <hyperlink ref="E2398" r:id="rId4896" xr:uid="{10968295-4D55-C446-91BE-14B6036343F9}"/>
    <hyperlink ref="R2398" r:id="rId4897" xr:uid="{AF6077CE-580C-7E42-94BF-12D80D265829}"/>
    <hyperlink ref="E2393" r:id="rId4898" xr:uid="{90A04121-16B0-9C4F-B7ED-18407FF2AF4F}"/>
    <hyperlink ref="R2393" r:id="rId4899" xr:uid="{5F192D34-A4DC-6E4A-9CFA-ED0A81604726}"/>
    <hyperlink ref="R2392" r:id="rId4900" xr:uid="{C9A83C85-8237-7044-81B8-FF69D1EC002B}"/>
    <hyperlink ref="E2428" r:id="rId4901" display="https://www.fatalencounters.org/wp-content/uploads/2018/05/Kevin-Robert-Holroyd.jpg" xr:uid="{D64C9063-6E76-ED4E-8696-D24B9C87EB84}"/>
    <hyperlink ref="E2395" r:id="rId4902" xr:uid="{DE05B052-E611-064A-8D56-CC9E3E795FBE}"/>
    <hyperlink ref="R2395" r:id="rId4903" xr:uid="{C418A78C-2614-974B-A005-DDC24BE580AF}"/>
    <hyperlink ref="R2391" r:id="rId4904" xr:uid="{9BB6CE16-8A3B-BB4B-BC68-2295627BE5C0}"/>
    <hyperlink ref="E2388" r:id="rId4905" xr:uid="{B439542E-F42C-9D4D-B993-B33C5A3D535B}"/>
    <hyperlink ref="R2388" r:id="rId4906" xr:uid="{1F1575ED-956A-AE42-A40D-F1CA529378E9}"/>
    <hyperlink ref="R2390" r:id="rId4907" xr:uid="{B6AB4719-C32F-4947-87CD-689AF2B99AED}"/>
    <hyperlink ref="E2385" r:id="rId4908" xr:uid="{DEA900EB-6CCF-AE43-9DE4-A1C22AF4EBB7}"/>
    <hyperlink ref="R2385" r:id="rId4909" xr:uid="{0C7A7426-5E15-7B4F-AB4F-5135881B071F}"/>
    <hyperlink ref="E2387" r:id="rId4910" xr:uid="{1212240F-8DF8-ED46-912A-8047453588FA}"/>
    <hyperlink ref="R2387" r:id="rId4911" xr:uid="{AE90A50A-2BA6-9D46-9FB6-A6EC74EE366F}"/>
    <hyperlink ref="E2386" r:id="rId4912" xr:uid="{C2A82AC9-4F42-B343-A754-E9AE62C90F8F}"/>
    <hyperlink ref="R2386" r:id="rId4913" xr:uid="{43460CBA-BC02-C540-963E-D86FFCA33348}"/>
    <hyperlink ref="R2383" r:id="rId4914" xr:uid="{40494C9A-0487-864E-B882-35245D2976E4}"/>
    <hyperlink ref="R2382" r:id="rId4915" xr:uid="{CE9C5650-597B-0646-B4BC-FC23CD1C8EC3}"/>
    <hyperlink ref="R2384" r:id="rId4916" xr:uid="{3DFF3A2D-CD72-6F41-A153-F40F841E3236}"/>
    <hyperlink ref="E2380" r:id="rId4917" xr:uid="{FFB71ED7-F8FB-E749-88CC-503C3E8902EB}"/>
    <hyperlink ref="R2380" r:id="rId4918" xr:uid="{E07E1AC2-6F57-AD4F-81AB-9F9A41F5B2CA}"/>
    <hyperlink ref="R2378" r:id="rId4919" xr:uid="{EBB1E1BA-349C-C449-81F1-7DE156EC3CC5}"/>
    <hyperlink ref="R2379" r:id="rId4920" xr:uid="{B9BF8C58-6A41-9F43-B93E-4828DE3FA0C5}"/>
    <hyperlink ref="R2381" r:id="rId4921" xr:uid="{A1867BA4-0B4D-5743-9D54-A5AA60242D78}"/>
    <hyperlink ref="E2373" r:id="rId4922" xr:uid="{82B408CE-54B6-F64B-90BB-D6995543833B}"/>
    <hyperlink ref="R2373" r:id="rId4923" xr:uid="{B1C07D0D-0347-E940-AD23-913BCFE57844}"/>
    <hyperlink ref="R2376" r:id="rId4924" xr:uid="{8D09BC98-D8CF-FB4D-B030-95DEB2CC6227}"/>
    <hyperlink ref="E2374" r:id="rId4925" xr:uid="{AD369FDB-DD29-574D-A6F8-E84FABFEE25A}"/>
    <hyperlink ref="R2374" r:id="rId4926" xr:uid="{BE8E2D5E-10F5-AD4E-BF7D-7E91E4C5A459}"/>
    <hyperlink ref="R2375" r:id="rId4927" xr:uid="{6EAEF9AF-60BB-9B42-A162-6D0E748699BE}"/>
    <hyperlink ref="E2372" r:id="rId4928" xr:uid="{65AB9EEE-78AC-6C4F-BAF8-2633C9B1DAA5}"/>
    <hyperlink ref="R2372" r:id="rId4929" xr:uid="{F9F32A47-C302-7947-B01D-781DBF49F8F4}"/>
    <hyperlink ref="R2377" r:id="rId4930" xr:uid="{3BB3A63F-7B86-4E42-9C0B-FD7AA74D10DD}"/>
    <hyperlink ref="R2371" r:id="rId4931" xr:uid="{71F1622E-F64B-944E-88AF-521C8F6BFD56}"/>
    <hyperlink ref="R2368" r:id="rId4932" xr:uid="{62A171C3-7E18-CC4D-8C44-6CE8A9364F70}"/>
    <hyperlink ref="R2370" r:id="rId4933" xr:uid="{87AC15EA-E60B-304E-8086-A2C76576C6B8}"/>
    <hyperlink ref="R2369" r:id="rId4934" xr:uid="{318CC2A5-9E0F-2048-AAAB-400460570884}"/>
    <hyperlink ref="R2365" r:id="rId4935" xr:uid="{36633E54-6117-B346-A71B-411AEF0A0298}"/>
    <hyperlink ref="R2367" r:id="rId4936" xr:uid="{41333481-C3C5-8F46-9344-F2126BA8413C}"/>
    <hyperlink ref="R2366" r:id="rId4937" xr:uid="{6C6AE981-EE79-554F-B3C1-1857FC999CF9}"/>
    <hyperlink ref="R2363" r:id="rId4938" xr:uid="{DD1B53D3-0B61-A142-866F-A017B48533C5}"/>
    <hyperlink ref="E2362" r:id="rId4939" xr:uid="{F558C1B5-5D3D-F54F-943A-2C4155478C6B}"/>
    <hyperlink ref="R2362" r:id="rId4940" xr:uid="{23E1E19E-D6BE-224A-8073-C0DD8B98ABBC}"/>
    <hyperlink ref="E2364" r:id="rId4941" xr:uid="{FE4F665F-9FFD-F144-9AD8-7B8AD144147F}"/>
    <hyperlink ref="R2364" r:id="rId4942" xr:uid="{A4C2C2C2-3565-EE42-BCF9-E2693926B585}"/>
    <hyperlink ref="R2360" r:id="rId4943" xr:uid="{A216979F-59A7-4C41-A72D-18748FA96B1A}"/>
    <hyperlink ref="E2358" r:id="rId4944" xr:uid="{E2473238-3845-0544-8FAD-A4C2A19BE2C9}"/>
    <hyperlink ref="R2358" r:id="rId4945" xr:uid="{A3245189-FDA9-B44B-90E3-EA22B5DEDC24}"/>
    <hyperlink ref="E2357" r:id="rId4946" xr:uid="{5D8AC300-5681-4845-A96C-1F3D14DA60AC}"/>
    <hyperlink ref="R2357" r:id="rId4947" xr:uid="{20440082-C863-D743-9883-B5B81E2A69CD}"/>
    <hyperlink ref="E2359" r:id="rId4948" xr:uid="{A1DB1FCE-DEDC-744E-B212-C1C3F3F3DB30}"/>
    <hyperlink ref="R2359" r:id="rId4949" xr:uid="{8A776AE3-48C5-0143-AC92-54766CD2E2DD}"/>
    <hyperlink ref="R2361" r:id="rId4950" xr:uid="{C2563FEF-3874-F444-A501-31F21539066D}"/>
    <hyperlink ref="E2352" r:id="rId4951" xr:uid="{5A5169E1-1500-3E40-B493-1690BCF2865C}"/>
    <hyperlink ref="R2352" r:id="rId4952" xr:uid="{C1D9A47C-596D-794D-80DB-43899DAA6E37}"/>
    <hyperlink ref="E2355" r:id="rId4953" xr:uid="{E89E0FB6-7B4F-8145-BAE4-BB44CDB7D592}"/>
    <hyperlink ref="R2355" r:id="rId4954" xr:uid="{DA73CB02-32E5-6844-BBF6-92D56975D36D}"/>
    <hyperlink ref="R2353" r:id="rId4955" xr:uid="{41DC7E1A-79F5-A645-A24C-283BA006B3B5}"/>
    <hyperlink ref="R2350" r:id="rId4956" xr:uid="{9FFD25A8-231D-2349-8B35-DFD3FAE3C695}"/>
    <hyperlink ref="E2354" r:id="rId4957" xr:uid="{71DB36EF-CD40-C14D-A70E-F5DF25E74E62}"/>
    <hyperlink ref="R2354" r:id="rId4958" xr:uid="{8961E589-85B4-944E-8201-3FE602E3D563}"/>
    <hyperlink ref="R2356" r:id="rId4959" xr:uid="{F94C413A-50FE-3A4A-8CC2-5440A90B8EA7}"/>
    <hyperlink ref="R2351" r:id="rId4960" xr:uid="{0AAB6A3C-250A-1A47-911F-C4472CD7EAFF}"/>
    <hyperlink ref="R2349" r:id="rId4961" xr:uid="{222AEEC7-9294-814E-AE8E-6472F6349A82}"/>
    <hyperlink ref="R2347" r:id="rId4962" xr:uid="{6C6C4DB3-D1F6-B644-BDED-952C979D41D6}"/>
    <hyperlink ref="E2342" r:id="rId4963" xr:uid="{D8A66CB2-DD0F-E344-B467-54EEE9FC86B8}"/>
    <hyperlink ref="R2342" r:id="rId4964" xr:uid="{8969138F-05C8-EC48-8306-F7913DBAF0E1}"/>
    <hyperlink ref="E2345" r:id="rId4965" xr:uid="{D0ED6589-E6AC-C746-BE91-646B75BAF0CA}"/>
    <hyperlink ref="R2345" r:id="rId4966" xr:uid="{14C8EB17-D738-A64E-B862-E8B1EBFA21EB}"/>
    <hyperlink ref="R2344" r:id="rId4967" xr:uid="{344EF619-FDE1-3D45-9976-E829E3156D9F}"/>
    <hyperlink ref="R2346" r:id="rId4968" xr:uid="{93AEDAAF-C766-9D45-87E5-12C0050A4C73}"/>
    <hyperlink ref="R2343" r:id="rId4969" xr:uid="{C68C3080-6CB5-094C-9FB0-A91381ADCE4D}"/>
    <hyperlink ref="E2341" r:id="rId4970" xr:uid="{B8F58DCF-1113-2F43-99D5-7F180FE5BE39}"/>
    <hyperlink ref="R2341" r:id="rId4971" xr:uid="{FE599D79-1B97-A54E-9241-1FB751DBB283}"/>
    <hyperlink ref="E2340" r:id="rId4972" xr:uid="{D026A1F6-84CA-774F-9A41-D276D44695A9}"/>
    <hyperlink ref="R2340" r:id="rId4973" xr:uid="{F11A9666-7F53-4E4B-BE07-89C3C23469F7}"/>
    <hyperlink ref="R2339" r:id="rId4974" xr:uid="{4F4D02EC-91BC-174B-A4EA-52E22F29E1F2}"/>
    <hyperlink ref="E2338" r:id="rId4975" xr:uid="{8B871227-8F4B-C64E-9815-E286F4797770}"/>
    <hyperlink ref="R2338" r:id="rId4976" xr:uid="{37EC4CB1-1A30-5E49-8F09-0383C2A31B2F}"/>
    <hyperlink ref="E2334" r:id="rId4977" xr:uid="{C0146DD9-D39E-9545-903E-E241FF2120AF}"/>
    <hyperlink ref="R2334" r:id="rId4978" xr:uid="{B9B30193-EF04-1C4A-BC22-D251C1D1BC01}"/>
    <hyperlink ref="E2335" r:id="rId4979" xr:uid="{126EE3DA-79DE-854A-89D4-DA809409C7AA}"/>
    <hyperlink ref="R2335" r:id="rId4980" xr:uid="{6ED021CA-7634-6548-A9E5-AE2C718ACB04}"/>
    <hyperlink ref="E2336" r:id="rId4981" xr:uid="{39439F8A-9698-FE44-9728-B503D7D14F8E}"/>
    <hyperlink ref="R2336" r:id="rId4982" xr:uid="{259E5B70-C906-294A-B3F7-7D3575B2E613}"/>
    <hyperlink ref="R2337" r:id="rId4983" xr:uid="{1EE69ECC-8AF6-1949-B908-74E7F7ECD35C}"/>
    <hyperlink ref="E2332" r:id="rId4984" xr:uid="{4212F642-9D98-1D4A-A68C-7B106C60D48A}"/>
    <hyperlink ref="R2332" r:id="rId4985" xr:uid="{51BEFF75-F339-8640-8D8E-E2945BF44648}"/>
    <hyperlink ref="E2330" r:id="rId4986" xr:uid="{7EA79D48-72B4-7744-B26B-B2692F656E32}"/>
    <hyperlink ref="R2330" r:id="rId4987" xr:uid="{353561AC-E7C8-0243-A39A-193214A23A41}"/>
    <hyperlink ref="R2331" r:id="rId4988" xr:uid="{A1FC8278-3446-744D-A7C4-0052B571E79F}"/>
    <hyperlink ref="R2333" r:id="rId4989" xr:uid="{3B8BF38B-F02A-6141-981B-4CA1FB14726A}"/>
    <hyperlink ref="R2325" r:id="rId4990" xr:uid="{A0ECB889-F96D-AB4D-AF26-22869D19850D}"/>
    <hyperlink ref="R2326" r:id="rId4991" xr:uid="{0B84E303-D8B1-574A-A988-CD1AF5CC3FC5}"/>
    <hyperlink ref="R2323" r:id="rId4992" xr:uid="{D401427A-DD06-0A40-93AA-FE2B328734A5}"/>
    <hyperlink ref="E2328" r:id="rId4993" xr:uid="{E6EF8D5E-564E-E54F-B1CE-613A6239490F}"/>
    <hyperlink ref="R2328" r:id="rId4994" xr:uid="{58474665-E21B-E44A-8F59-B4EF82F34063}"/>
    <hyperlink ref="E2327" r:id="rId4995" xr:uid="{C6886448-EBE2-3648-B5A6-AA1BB4FD8134}"/>
    <hyperlink ref="R2327" r:id="rId4996" xr:uid="{5D715F08-97D6-1346-B129-074C9346DE2C}"/>
    <hyperlink ref="E2329" r:id="rId4997" xr:uid="{02D1E725-D765-BD4B-8A9D-B53A16867784}"/>
    <hyperlink ref="R2329" r:id="rId4998" xr:uid="{838C97E2-9EE8-2241-9434-8330720BFE78}"/>
    <hyperlink ref="R2324" r:id="rId4999" xr:uid="{4D160E12-93F6-1C4D-8A91-6BCDF1590CB7}"/>
    <hyperlink ref="R2322" r:id="rId5000" xr:uid="{D5D30BBB-EFF2-264A-BAE5-EC98639786B6}"/>
    <hyperlink ref="E2320" r:id="rId5001" xr:uid="{AC7B2E4C-9D91-234C-8F23-E1646FF72A1E}"/>
    <hyperlink ref="R2320" r:id="rId5002" xr:uid="{9657DE5B-0477-2342-B578-9A3E58E1D1B2}"/>
    <hyperlink ref="E2321" r:id="rId5003" xr:uid="{850DFCE5-AF3E-744E-B957-9350AE249F9D}"/>
    <hyperlink ref="R2321" r:id="rId5004" xr:uid="{C9139783-7E01-AD40-97AE-649BD826628B}"/>
    <hyperlink ref="E2319" r:id="rId5005" xr:uid="{23A380E5-2D92-324A-A7BF-DE8C26AB34A9}"/>
    <hyperlink ref="R2319" r:id="rId5006" xr:uid="{86D58612-4321-2E4B-BC34-6FC02672B0EB}"/>
    <hyperlink ref="R2318" r:id="rId5007" xr:uid="{EA374555-8E23-F24B-AC6B-B2108D991545}"/>
    <hyperlink ref="R2317" r:id="rId5008" xr:uid="{D1EC6A32-30C7-D448-A83A-CBD9E8B4F348}"/>
    <hyperlink ref="R2316" r:id="rId5009" xr:uid="{A9679794-9A3E-7248-92E7-219024AF7F33}"/>
    <hyperlink ref="R2314" r:id="rId5010" xr:uid="{83BC477A-F124-9B40-BE29-A8C38556B759}"/>
    <hyperlink ref="R2313" r:id="rId5011" xr:uid="{4EC8772E-BBC7-5A40-9364-13DBC63D3310}"/>
    <hyperlink ref="R2312" r:id="rId5012" xr:uid="{CA644F2E-0B73-F148-B43B-1B3789FD95B8}"/>
    <hyperlink ref="R2315" r:id="rId5013" xr:uid="{915FBCC8-55B8-5442-BB15-8B815405BCA4}"/>
    <hyperlink ref="E2308" r:id="rId5014" xr:uid="{A86AEE10-2438-254E-A65C-05CF2957933D}"/>
    <hyperlink ref="R2308" r:id="rId5015" xr:uid="{47A179ED-0B8E-9149-B3BB-272D87F2A8DB}"/>
    <hyperlink ref="E2311" r:id="rId5016" xr:uid="{D5C73019-4CF1-7044-BEA2-BB8E26B0A8EC}"/>
    <hyperlink ref="R2311" r:id="rId5017" xr:uid="{20BEC6A9-6B0C-BA46-9830-6F01E1A6B277}"/>
    <hyperlink ref="R2309" r:id="rId5018" xr:uid="{70406504-6737-7C4D-B748-04D739A9306E}"/>
    <hyperlink ref="R2310" r:id="rId5019" xr:uid="{B6E52FB7-093E-9E4E-A65C-EE4207786C5D}"/>
    <hyperlink ref="R2307" r:id="rId5020" xr:uid="{8433E461-ECA2-3D47-B14B-01BB1292EC3B}"/>
    <hyperlink ref="E2304" r:id="rId5021" xr:uid="{4B2A059D-ACB6-4648-AB3B-42F9D093EC83}"/>
    <hyperlink ref="R2304" r:id="rId5022" xr:uid="{414FB0B4-FF53-5A40-8B7D-27130DEDF7C2}"/>
    <hyperlink ref="R2303" r:id="rId5023" xr:uid="{F753BC86-D005-2F48-947C-7EBDC997E620}"/>
    <hyperlink ref="R2305" r:id="rId5024" xr:uid="{363F3E01-86B4-244F-9FEF-01BF2645B1EE}"/>
    <hyperlink ref="R2306" r:id="rId5025" xr:uid="{7709F4CC-A766-D345-862A-18A2AE3C11B5}"/>
    <hyperlink ref="R2302" r:id="rId5026" xr:uid="{5996AA5F-EA33-6643-9E41-951C896B0D40}"/>
    <hyperlink ref="R2301" r:id="rId5027" xr:uid="{ADE37048-688B-5246-87C3-6B4801223ADA}"/>
    <hyperlink ref="R2299" r:id="rId5028" xr:uid="{A9AE771E-FF29-FD4D-B241-FD57BB87B3A4}"/>
    <hyperlink ref="E2300" r:id="rId5029" xr:uid="{1C3AABEE-228C-6640-90F4-383BA2B9E880}"/>
    <hyperlink ref="R2300" r:id="rId5030" xr:uid="{71C40DD3-0B7C-0D41-9C7C-0097CFA60334}"/>
    <hyperlink ref="E2298" r:id="rId5031" xr:uid="{2BD1E04E-154D-B24B-A5C8-DEC813B8CE75}"/>
    <hyperlink ref="R2298" r:id="rId5032" xr:uid="{DB02ECC5-5E2B-9846-8B1A-26016677BB70}"/>
    <hyperlink ref="R2297" r:id="rId5033" xr:uid="{4A457B49-85BF-AB47-87E4-428333DEC2EA}"/>
    <hyperlink ref="R2294" r:id="rId5034" xr:uid="{9F5BF275-BB01-BB49-8AB5-DBCA2F48E905}"/>
    <hyperlink ref="R2293" r:id="rId5035" xr:uid="{D2DF4245-B332-1B4D-B2BB-AA821541543D}"/>
    <hyperlink ref="R2295" r:id="rId5036" xr:uid="{F21E0DAE-6E64-2A4C-809D-27CCCAF7D362}"/>
    <hyperlink ref="E2296" r:id="rId5037" xr:uid="{D0D05F16-9FF4-3C4E-B536-B36B736AB299}"/>
    <hyperlink ref="R2296" r:id="rId5038" xr:uid="{B723D568-D3B9-DC44-99E4-BF77B52CB556}"/>
    <hyperlink ref="R2290" r:id="rId5039" xr:uid="{83675A5A-ECD4-6C48-8A84-5F91D2B55A1C}"/>
    <hyperlink ref="R2289" r:id="rId5040" xr:uid="{B1787645-36D1-0640-9575-5A5A1177F4EB}"/>
    <hyperlink ref="R2291" r:id="rId5041" xr:uid="{223143BB-7566-AB45-8AC6-4C248270AFCE}"/>
    <hyperlink ref="R2292" r:id="rId5042" xr:uid="{12DA844C-332B-9048-83A0-E3E33EBBF749}"/>
    <hyperlink ref="E2287" r:id="rId5043" xr:uid="{B17C63C1-F8F4-D746-A108-F9AB95BA9D94}"/>
    <hyperlink ref="R2287" r:id="rId5044" xr:uid="{7DFF8B45-15F3-6B42-8DF4-A65486AF189B}"/>
    <hyperlink ref="R2288" r:id="rId5045" xr:uid="{5614DC65-7AC6-7341-8476-D552BE59BE18}"/>
    <hyperlink ref="R2286" r:id="rId5046" xr:uid="{F09B3816-F146-DF45-B66C-46B977260ED7}"/>
    <hyperlink ref="R2283" r:id="rId5047" xr:uid="{ADB79C44-F440-5C4C-B546-75EC7EC0A7C4}"/>
    <hyperlink ref="E2284" r:id="rId5048" xr:uid="{DE7CFAC0-F996-744F-94CD-B734ED54CD4F}"/>
    <hyperlink ref="R2284" r:id="rId5049" xr:uid="{10FB755B-085F-B84F-97D0-7720CB8FB440}"/>
    <hyperlink ref="R2285" r:id="rId5050" xr:uid="{4FE18F95-F481-7045-A458-350B814A7E74}"/>
    <hyperlink ref="E2282" r:id="rId5051" xr:uid="{B0729CD0-B6FA-2646-845D-F49B45523DBA}"/>
    <hyperlink ref="R2282" r:id="rId5052" xr:uid="{D0A11ACB-1B04-274C-B670-FF5A297250A2}"/>
    <hyperlink ref="R2281" r:id="rId5053" xr:uid="{3D10C130-E897-F74F-B74F-2C46055EEA57}"/>
    <hyperlink ref="R2279" r:id="rId5054" xr:uid="{448C2CA6-3686-314D-A1E9-943A31CF9DCB}"/>
    <hyperlink ref="R2280" r:id="rId5055" xr:uid="{D5415D3A-D8CB-B441-B353-6E27FE1C4930}"/>
    <hyperlink ref="E2278" r:id="rId5056" xr:uid="{71E4E160-7B4F-304F-93C6-AC56AC0D9A83}"/>
    <hyperlink ref="R2278" r:id="rId5057" xr:uid="{B9C91BD2-999F-2544-B1B1-667AE2B2EEB0}"/>
    <hyperlink ref="R2276" r:id="rId5058" xr:uid="{89E6BD40-AC4C-4245-A88E-D3B4099610A7}"/>
    <hyperlink ref="E2277" r:id="rId5059" xr:uid="{0EFE60D1-A687-ED41-8723-9D3BFAA469B5}"/>
    <hyperlink ref="R2277" r:id="rId5060" xr:uid="{42974017-9EA8-9240-BF23-B8EE06117E28}"/>
    <hyperlink ref="R2274" r:id="rId5061" xr:uid="{A64710AE-8C97-E14A-93F5-8F475FDF702E}"/>
    <hyperlink ref="R2275" r:id="rId5062" xr:uid="{453E0487-AB26-4B41-951C-B99E845226BF}"/>
    <hyperlink ref="E2271" r:id="rId5063" xr:uid="{7ACED1BD-7913-B740-A6C5-82AE9F526340}"/>
    <hyperlink ref="R2271" r:id="rId5064" xr:uid="{3315D121-1D21-C143-8274-5A48C9C119AD}"/>
    <hyperlink ref="E2273" r:id="rId5065" xr:uid="{5196BBA5-9FD3-3E43-AA95-CF5444FF6D6C}"/>
    <hyperlink ref="R2273" r:id="rId5066" xr:uid="{5020E122-BF6C-4645-8624-B0178F65E36D}"/>
    <hyperlink ref="R2272" r:id="rId5067" xr:uid="{DF2D4513-BA31-8447-AC84-09D4F7EA3261}"/>
    <hyperlink ref="E2266" r:id="rId5068" xr:uid="{42CEF9E3-66E7-434B-8E95-7753EB1E0C25}"/>
    <hyperlink ref="R2266" r:id="rId5069" xr:uid="{C6958992-524B-F446-A152-03E5F1B826AA}"/>
    <hyperlink ref="R2268" r:id="rId5070" display="https://www.reviewjournal.com/crime/homicides/coroner-ids-woman-killed-in-ex-boyfriends-las-vegas-home/" xr:uid="{66CFF16F-64F9-C445-81C3-5E967431436A}"/>
    <hyperlink ref="R2267" r:id="rId5071" xr:uid="{72DF874F-A55B-454D-AE4F-330C833D5FCC}"/>
    <hyperlink ref="R2270" r:id="rId5072" xr:uid="{21DED793-4C85-C340-975D-BB02555E4B8A}"/>
    <hyperlink ref="R2269" r:id="rId5073" xr:uid="{C6BC6C88-606B-3845-AD48-DC38F70F5521}"/>
    <hyperlink ref="R2265" r:id="rId5074" xr:uid="{C366FF2F-686F-F743-A064-E234450C1C00}"/>
    <hyperlink ref="E2261" r:id="rId5075" xr:uid="{A7A1B01D-DF6A-6641-BF4B-BCCAE22F2F45}"/>
    <hyperlink ref="R2261" r:id="rId5076" xr:uid="{251C7DF9-341D-E147-B723-428CC8A1A6DD}"/>
    <hyperlink ref="R2263" r:id="rId5077" xr:uid="{D9D83F98-1F64-F448-930D-EAFF53ABF294}"/>
    <hyperlink ref="R2262" r:id="rId5078" xr:uid="{CFDD857D-2A7C-414A-A6CB-000E228990E6}"/>
    <hyperlink ref="E2264" r:id="rId5079" xr:uid="{235EB221-E978-7546-B93D-C241BF09E19B}"/>
    <hyperlink ref="R2264" r:id="rId5080" xr:uid="{40463C58-672C-1646-89AB-D2898987E94E}"/>
    <hyperlink ref="R2259" r:id="rId5081" xr:uid="{46459AF3-4149-0848-B217-8144CE83B0F6}"/>
    <hyperlink ref="R2260" r:id="rId5082" xr:uid="{1D8D778F-133B-6245-A549-6756CA46C4DA}"/>
    <hyperlink ref="E2257" r:id="rId5083" xr:uid="{E00F8664-AED0-C34C-AEA6-59CD4A2A2E85}"/>
    <hyperlink ref="R2257" r:id="rId5084" xr:uid="{2B076B75-BE42-644A-8FAF-579A8FE0219C}"/>
    <hyperlink ref="R2258" r:id="rId5085" xr:uid="{D251423E-1A1A-9746-BD27-188E2549B34F}"/>
    <hyperlink ref="R2255" r:id="rId5086" xr:uid="{3DA69CDE-9C98-7248-90B0-3FDA486B7891}"/>
    <hyperlink ref="R2256" r:id="rId5087" xr:uid="{E5E6D955-5E10-CF49-8060-AB3450944C4A}"/>
    <hyperlink ref="R2254" r:id="rId5088" xr:uid="{DD4F204E-96F7-5F41-8652-8BCF4BB568E1}"/>
    <hyperlink ref="R2253" r:id="rId5089" xr:uid="{15B9A90F-E753-7249-91A6-8CA227670C42}"/>
    <hyperlink ref="E2249" r:id="rId5090" xr:uid="{5E80A6BD-568D-7244-91B0-9498AF464F2B}"/>
    <hyperlink ref="R2249" r:id="rId5091" xr:uid="{19F903DC-B810-0D4F-B176-668E668271B2}"/>
    <hyperlink ref="R2251" r:id="rId5092" xr:uid="{388D1AC5-454E-DC48-AD2B-DD0B08D6CC04}"/>
    <hyperlink ref="R2246" r:id="rId5093" xr:uid="{C82F0C40-5037-A141-9C1A-9544DAEFF847}"/>
    <hyperlink ref="E2248" r:id="rId5094" xr:uid="{14CA6ED5-F568-1148-A457-6FDE4BC8A686}"/>
    <hyperlink ref="R2248" r:id="rId5095" xr:uid="{73EB4EE0-2CA2-CA4A-815E-F3AA03B84714}"/>
    <hyperlink ref="R2250" r:id="rId5096" xr:uid="{6FBF247E-D23A-5B4F-A8CF-2EBA26165536}"/>
    <hyperlink ref="R2252" r:id="rId5097" xr:uid="{771EB8DC-0558-5340-9C5F-6A3EBAA06CF6}"/>
    <hyperlink ref="R2247" r:id="rId5098" xr:uid="{77810C5A-D163-064F-9055-CC9269BA7D56}"/>
    <hyperlink ref="E2244" r:id="rId5099" xr:uid="{F22DAD75-4404-B44A-8228-99979AAA3405}"/>
    <hyperlink ref="R2244" r:id="rId5100" xr:uid="{A957C4AE-2073-CD4E-B44C-3B3398D6EC0F}"/>
    <hyperlink ref="R2245" r:id="rId5101" xr:uid="{4235D63B-03DC-1849-9840-94A133897AB4}"/>
    <hyperlink ref="R2243" r:id="rId5102" xr:uid="{B692446D-717F-4248-AC89-E740D50769AA}"/>
    <hyperlink ref="R2242" r:id="rId5103" xr:uid="{27A2A985-4175-7848-B652-3CC803634D8B}"/>
    <hyperlink ref="R2241" r:id="rId5104" xr:uid="{87FE83EB-9EFA-BA47-8A34-19B4FC7A6394}"/>
    <hyperlink ref="R2239" r:id="rId5105" xr:uid="{EA7AC576-B6EA-3D47-9788-1E8BBCFE3194}"/>
    <hyperlink ref="R2240" r:id="rId5106" xr:uid="{6D08D1D6-BB9F-454D-8ED6-194BA6197F32}"/>
    <hyperlink ref="R2236" r:id="rId5107" xr:uid="{CF44D16B-FC87-D14D-BBB7-9ACE58895F63}"/>
    <hyperlink ref="R2237" r:id="rId5108" xr:uid="{9F24F3E7-EF13-DC4F-B0E7-5EA7863AD156}"/>
    <hyperlink ref="R2238" r:id="rId5109" xr:uid="{DD34A79D-7D50-1843-AD45-4E7F79E10D72}"/>
    <hyperlink ref="R2235" r:id="rId5110" xr:uid="{AA36A994-5FAC-7245-8BA5-A3E0780431BA}"/>
    <hyperlink ref="R2231" r:id="rId5111" xr:uid="{24B4BD64-706A-F146-939C-C0B939679B9C}"/>
    <hyperlink ref="E2234" r:id="rId5112" xr:uid="{61962759-C62C-CD41-A91D-71B72BB09B8B}"/>
    <hyperlink ref="R2234" r:id="rId5113" xr:uid="{647BAE00-E3F5-AA4B-A04D-30393D472AB9}"/>
    <hyperlink ref="R2233" r:id="rId5114" xr:uid="{7F9943CF-B659-3140-903C-67805C8304E2}"/>
    <hyperlink ref="E2232" r:id="rId5115" xr:uid="{0EDE1C34-20F0-024E-A681-3B127DF3F8BA}"/>
    <hyperlink ref="R2232" r:id="rId5116" xr:uid="{BB24A929-F8E4-9441-A236-8CBF155BC622}"/>
    <hyperlink ref="E2230" r:id="rId5117" xr:uid="{577538A9-D243-B746-90C1-8421DD3E1E68}"/>
    <hyperlink ref="R2230" r:id="rId5118" xr:uid="{9455DEB3-AA35-C746-ABFF-00975FB9A816}"/>
    <hyperlink ref="R2228" r:id="rId5119" xr:uid="{83A67451-5279-7645-955A-4E9259C799D6}"/>
    <hyperlink ref="E2229" r:id="rId5120" xr:uid="{29C17550-E4C1-F14A-A558-90E98081D289}"/>
    <hyperlink ref="R2229" r:id="rId5121" xr:uid="{D916C24A-567D-DA45-BE48-A81847EB9E28}"/>
    <hyperlink ref="R2227" r:id="rId5122" xr:uid="{B6B6F82F-AE86-E342-875A-FFFF36EDF829}"/>
    <hyperlink ref="E2226" r:id="rId5123" xr:uid="{61FC5F5A-0B7E-604A-99B5-06BBA268E889}"/>
    <hyperlink ref="R2226" r:id="rId5124" xr:uid="{7A74A2F7-34BA-F34F-953A-3818DD0130B6}"/>
    <hyperlink ref="E2225" r:id="rId5125" xr:uid="{37BDDA95-8943-2641-B02E-56AE081A300C}"/>
    <hyperlink ref="R2225" r:id="rId5126" xr:uid="{F413CBFD-8A47-0E4E-A710-576671EC5905}"/>
    <hyperlink ref="E2223" r:id="rId5127" xr:uid="{41997F5E-61F1-3A45-865D-339967C471AD}"/>
    <hyperlink ref="R2223" r:id="rId5128" xr:uid="{893CAAC8-490C-B145-ADD9-323EB739B3BE}"/>
    <hyperlink ref="E2222" r:id="rId5129" xr:uid="{6C9D9BD4-17B1-8D4D-81CC-0DF551F831C0}"/>
    <hyperlink ref="R2222" r:id="rId5130" xr:uid="{AAD560B9-4D54-864D-B38E-913A948B2622}"/>
    <hyperlink ref="E2224" r:id="rId5131" xr:uid="{5ABE7F1A-BABE-3144-B7C7-8463624BA9A4}"/>
    <hyperlink ref="R2224" r:id="rId5132" xr:uid="{D909D53B-D8EC-AA43-A7DE-FF2276E9DEBD}"/>
    <hyperlink ref="E2219" r:id="rId5133" xr:uid="{0F11530B-775C-9745-AF6B-8101CBBFE2F0}"/>
    <hyperlink ref="R2219" r:id="rId5134" xr:uid="{D79D06EF-9618-3849-9CDD-559A27F6C8BE}"/>
    <hyperlink ref="R2220" r:id="rId5135" xr:uid="{38BF3A18-0D41-2E4A-AA3F-D4A89F21AB63}"/>
    <hyperlink ref="E2221" r:id="rId5136" xr:uid="{28AEE037-724B-5C48-B20A-7A784A412F81}"/>
    <hyperlink ref="R2221" r:id="rId5137" xr:uid="{352E2DCE-A342-1B43-A830-828456E8B266}"/>
    <hyperlink ref="R2218" r:id="rId5138" xr:uid="{553EFC97-5A15-2B4F-B6E9-CDD91785F479}"/>
    <hyperlink ref="E2215" r:id="rId5139" xr:uid="{9AF4F1D2-E55A-5A42-83CE-8962FDEBC1A7}"/>
    <hyperlink ref="R2215" r:id="rId5140" xr:uid="{41AB43A7-AD20-014C-88C0-612C988B192A}"/>
    <hyperlink ref="R2216" r:id="rId5141" xr:uid="{EA5A5827-15C6-1F41-A26F-97455E7529F4}"/>
    <hyperlink ref="R2217" r:id="rId5142" xr:uid="{CDD101BE-A429-3F41-B6C0-CB67818618B7}"/>
    <hyperlink ref="R2213" r:id="rId5143" xr:uid="{5A6FA40A-6F8C-024F-BF4B-71D1BEB01C08}"/>
    <hyperlink ref="R2212" r:id="rId5144" xr:uid="{2EB84C0B-ED20-6B46-ACF3-0630758076B7}"/>
    <hyperlink ref="E2209" r:id="rId5145" xr:uid="{B3991537-B476-2541-BA97-A1CB116A4305}"/>
    <hyperlink ref="R2209" r:id="rId5146" xr:uid="{799394BD-B9CA-F147-8AA6-EEA0CC9DA0B4}"/>
    <hyperlink ref="R2210" r:id="rId5147" xr:uid="{46A5A06D-0FBA-FA44-8008-2B4969B35568}"/>
    <hyperlink ref="R2211" r:id="rId5148" xr:uid="{D271BB6C-28BD-6E4A-89BA-51C450F4BB7C}"/>
    <hyperlink ref="R2207" r:id="rId5149" xr:uid="{159E711B-3B76-D144-9757-02DFCC9CCB76}"/>
    <hyperlink ref="E2200" r:id="rId5150" xr:uid="{13BB3760-7D46-F345-BC38-8BF2EB0F770D}"/>
    <hyperlink ref="R2200" r:id="rId5151" xr:uid="{22090755-E3AA-6F46-9670-71C7942C73D7}"/>
    <hyperlink ref="R2201" r:id="rId5152" xr:uid="{C5027A6A-8CC9-9B4D-B090-1CF82929479A}"/>
    <hyperlink ref="R2202" r:id="rId5153" xr:uid="{3D3A6BC1-CCE2-2141-B4E2-CDEC32194BD2}"/>
    <hyperlink ref="R2206" r:id="rId5154" xr:uid="{EC1B39F6-5A7B-344D-9B25-9692D13D0BE2}"/>
    <hyperlink ref="E2204" r:id="rId5155" xr:uid="{9B41AC5A-E98D-B84A-AAC9-02CDCBCA4A76}"/>
    <hyperlink ref="R2204" r:id="rId5156" xr:uid="{01F1CD45-EC7C-5C49-9026-8EB9314F3C4C}"/>
    <hyperlink ref="E2195" r:id="rId5157" xr:uid="{6F2B6A76-B50B-6845-B95E-9B64931B0AEB}"/>
    <hyperlink ref="R2195" r:id="rId5158" xr:uid="{5DB774E6-46C8-5A41-BFC7-1A59D269CCC1}"/>
    <hyperlink ref="R2196" r:id="rId5159" xr:uid="{6A46693A-9CB2-CE40-A54C-86E67DB0FEFE}"/>
    <hyperlink ref="R2197" r:id="rId5160" xr:uid="{8EFCAB42-4720-B94B-9794-5C8A1C1AFB92}"/>
    <hyperlink ref="E2199" r:id="rId5161" xr:uid="{FDB8C380-A474-6643-9330-2349132FB4DC}"/>
    <hyperlink ref="R2199" r:id="rId5162" xr:uid="{9095EB53-C6DC-2A47-80B7-E771418B493E}"/>
    <hyperlink ref="E2198" r:id="rId5163" xr:uid="{5AF5BE1F-E4BB-7C47-AED0-12ECB1572B2A}"/>
    <hyperlink ref="R2198" r:id="rId5164" xr:uid="{EEEFE0D8-20E6-6247-AD68-ADFB54E5EB13}"/>
    <hyperlink ref="R2193" r:id="rId5165" xr:uid="{5E487DC3-B31D-3A4D-B2B1-8B0DB58D9C99}"/>
    <hyperlink ref="R2192" r:id="rId5166" xr:uid="{7DF262F8-5A12-C449-AF12-141643ECB60D}"/>
    <hyperlink ref="R2194" r:id="rId5167" xr:uid="{F3E8771B-5514-9141-99CC-F5FCA692630A}"/>
    <hyperlink ref="R2190" r:id="rId5168" xr:uid="{E4B7B6E6-64BE-494C-9922-E276ED072882}"/>
    <hyperlink ref="E2191" r:id="rId5169" xr:uid="{3937A02D-BF61-9446-900C-0EB1DDC5D12C}"/>
    <hyperlink ref="R2191" r:id="rId5170" xr:uid="{724D6F63-F974-F641-812A-2A01AC9A5DC2}"/>
    <hyperlink ref="E2187" r:id="rId5171" xr:uid="{4DDB3CD8-59C5-F040-9C3C-7433E74E2910}"/>
    <hyperlink ref="R2187" r:id="rId5172" xr:uid="{3FCDE280-7172-B945-A48C-2FEF5BD3256D}"/>
    <hyperlink ref="R2189" r:id="rId5173" xr:uid="{3E6C8A2C-455B-AB46-AF7C-73A54093407B}"/>
    <hyperlink ref="R2188" r:id="rId5174" xr:uid="{0C5EC058-ED40-0742-B0BA-50E6F2F6C068}"/>
    <hyperlink ref="E2184" r:id="rId5175" xr:uid="{C43D2A6F-AE69-984C-AA8B-F0E564CF4468}"/>
    <hyperlink ref="R2184" r:id="rId5176" xr:uid="{35254B41-3346-CF46-823E-975BFA41C698}"/>
    <hyperlink ref="R2183" r:id="rId5177" xr:uid="{1BFDD2CE-25D0-9D40-AC74-93708D5BA760}"/>
    <hyperlink ref="R2186" r:id="rId5178" xr:uid="{6C5FD150-E076-8246-BD4C-0650D03CBB0A}"/>
    <hyperlink ref="E2185" r:id="rId5179" xr:uid="{79724269-3E9A-4D43-8A59-91AACE914C3D}"/>
    <hyperlink ref="R2185" r:id="rId5180" xr:uid="{84C7BB94-4A09-1F44-873E-054E58B59031}"/>
    <hyperlink ref="R2178" r:id="rId5181" xr:uid="{7ED2D675-126F-AF40-BD63-0D227C1FE54F}"/>
    <hyperlink ref="E2181" r:id="rId5182" xr:uid="{BF862B40-0296-8E46-A7FD-4B121D2A5A85}"/>
    <hyperlink ref="R2181" r:id="rId5183" xr:uid="{A7AAD3CE-1266-6640-9F65-F7E70EE9246B}"/>
    <hyperlink ref="E2180" r:id="rId5184" xr:uid="{A02E2E29-EEFD-D54E-8F4F-FD98DE58689B}"/>
    <hyperlink ref="R2180" r:id="rId5185" xr:uid="{34AF453F-F607-CB45-8594-BD6475E48B34}"/>
    <hyperlink ref="R2177" r:id="rId5186" xr:uid="{C65E5214-2CC4-6740-9F00-326CD911DBB7}"/>
    <hyperlink ref="R2179" r:id="rId5187" xr:uid="{48F2D774-64AD-9E4A-85A6-E6B4A3463816}"/>
    <hyperlink ref="E2175" r:id="rId5188" xr:uid="{4BECB50E-09D8-3044-9747-FE349BC1E73C}"/>
    <hyperlink ref="R2175" r:id="rId5189" xr:uid="{19A218B3-7DA3-8545-AAF3-EC3649132684}"/>
    <hyperlink ref="E2174" r:id="rId5190" xr:uid="{D99F3873-903B-6348-B126-C5F7DDE38944}"/>
    <hyperlink ref="R2174" r:id="rId5191" xr:uid="{72060108-B292-994B-8C75-E615082DC654}"/>
    <hyperlink ref="E2176" r:id="rId5192" xr:uid="{76D1E73D-48CC-FB41-A7FA-3647E35A117B}"/>
    <hyperlink ref="R2176" r:id="rId5193" xr:uid="{E1B6D265-2CA4-4D4C-84EF-D7BC7568FD02}"/>
    <hyperlink ref="R2173" r:id="rId5194" xr:uid="{BA0D9A19-B74A-D548-B9A7-8265D72FBB6A}"/>
    <hyperlink ref="R2170" r:id="rId5195" xr:uid="{AF2732BE-A5B5-764E-A9A7-DB3E1EAEAB73}"/>
    <hyperlink ref="R2169" r:id="rId5196" xr:uid="{56A741B8-A685-1D4B-A0CA-0BCB924CC9C4}"/>
    <hyperlink ref="R2172" r:id="rId5197" xr:uid="{89505206-11D5-124D-B597-1B761B413CEB}"/>
    <hyperlink ref="E2171" r:id="rId5198" xr:uid="{086D594A-0459-8348-8406-AF4118F92A93}"/>
    <hyperlink ref="R2171" r:id="rId5199" xr:uid="{23063268-1615-0048-BD6A-B3284B94BBAD}"/>
    <hyperlink ref="R2167" r:id="rId5200" xr:uid="{A3593A14-26FA-5A41-8096-3AFC339F833E}"/>
    <hyperlink ref="R2168" r:id="rId5201" xr:uid="{01E8C2E2-8D78-7E41-84F9-D7AF8D35DAA6}"/>
    <hyperlink ref="E2166" r:id="rId5202" xr:uid="{4126C1F3-DE1C-3C4B-BA3C-E56C702262EC}"/>
    <hyperlink ref="R2166" r:id="rId5203" xr:uid="{6A7168FA-1386-A340-BB30-CED59164C478}"/>
    <hyperlink ref="E2164" r:id="rId5204" xr:uid="{9AA7B551-5FC0-1C49-8D3F-3D33945DF9BC}"/>
    <hyperlink ref="R2164" r:id="rId5205" location="incart_river_index" display="https://www.nj.com/essex/index.ssf/2018/09/police_shoot_kill_man_who_held_gun_to_head_of_bus.html - incart_river_index" xr:uid="{C8BC8BC5-7094-8C47-B08F-C56B5222BAEA}"/>
    <hyperlink ref="E2163" r:id="rId5206" xr:uid="{7B7CEE2F-6305-8047-806E-715AB3DA48BE}"/>
    <hyperlink ref="R2163" r:id="rId5207" xr:uid="{B8EB411C-118D-9841-AB24-AD394EF29277}"/>
    <hyperlink ref="R2165" r:id="rId5208" xr:uid="{51E92B27-B8C9-4745-83B4-C98C27AE3178}"/>
    <hyperlink ref="E2162" r:id="rId5209" xr:uid="{D8D292B5-A099-5948-B227-215C75265D8F}"/>
    <hyperlink ref="R2162" r:id="rId5210" xr:uid="{FE8DE5A2-636E-064B-9BF1-86BBB44DF547}"/>
    <hyperlink ref="E2161" r:id="rId5211" xr:uid="{CA35A6C4-A421-CA48-8EFB-4133B93A5C3E}"/>
    <hyperlink ref="R2161" r:id="rId5212" xr:uid="{78A50608-4BAD-3442-81C5-C8733BEEBADC}"/>
    <hyperlink ref="E2159" r:id="rId5213" xr:uid="{E6D6B539-143B-6445-8E2B-DFC31D91608A}"/>
    <hyperlink ref="R2159" r:id="rId5214" xr:uid="{80B6841C-FE33-A743-BA21-D3508100510D}"/>
    <hyperlink ref="R2156" r:id="rId5215" xr:uid="{A347408F-E241-CD4E-B3B6-AA1ABFB9B9E0}"/>
    <hyperlink ref="R2158" r:id="rId5216" xr:uid="{326AE18E-35E7-5D40-BC9D-4A71817D1C12}"/>
    <hyperlink ref="R2160" r:id="rId5217" xr:uid="{C8B21148-90FF-2547-82FE-A38D144C46DB}"/>
    <hyperlink ref="E2157" r:id="rId5218" xr:uid="{F1BF3139-3E32-8946-845D-88E917F80E80}"/>
    <hyperlink ref="R2157" r:id="rId5219" xr:uid="{BDBC05B8-296C-E447-9025-FDD3340C7C3B}"/>
    <hyperlink ref="R2155" r:id="rId5220" xr:uid="{6E79439B-0E0E-3A41-AE43-CE130405A665}"/>
    <hyperlink ref="R2154" r:id="rId5221" xr:uid="{721854CB-4772-4147-9656-D8B19CCBF85A}"/>
    <hyperlink ref="E2153" r:id="rId5222" xr:uid="{98FCB8C5-C1F9-B34F-830C-F4D62EA856A4}"/>
    <hyperlink ref="R2153" r:id="rId5223" xr:uid="{81313E1E-A47A-C04C-919A-2974A08041AB}"/>
    <hyperlink ref="R2152" r:id="rId5224" xr:uid="{4BCC0B83-599C-B44D-A2E6-67755A6C4ADD}"/>
    <hyperlink ref="E2151" r:id="rId5225" xr:uid="{A66EA4C2-DC49-5041-B6F1-0E8FC29C555F}"/>
    <hyperlink ref="R2151" r:id="rId5226" xr:uid="{227CB6E0-73F9-A54F-9DD2-4235C294314E}"/>
    <hyperlink ref="E2149" r:id="rId5227" xr:uid="{3859BB8B-EE2E-E343-A8F7-D40DC6F0DC54}"/>
    <hyperlink ref="R2149" r:id="rId5228" xr:uid="{18A072F3-C071-9344-B819-79BB479D245A}"/>
    <hyperlink ref="E2146" r:id="rId5229" xr:uid="{8BBB738B-0225-9844-96A2-E9B5CEB75792}"/>
    <hyperlink ref="R2146" r:id="rId5230" xr:uid="{6897C40B-F421-0041-A1F2-D8D92C86F5CD}"/>
    <hyperlink ref="E2148" r:id="rId5231" xr:uid="{0A16CF16-4A93-D543-A2D6-8AAAD3DFCCA3}"/>
    <hyperlink ref="R2148" r:id="rId5232" xr:uid="{58E45B80-E4AA-E641-BE64-F91BC36B61B2}"/>
    <hyperlink ref="R2147" r:id="rId5233" xr:uid="{46FB8869-2B0E-9646-A7BE-BF1A86682E03}"/>
    <hyperlink ref="E2145" r:id="rId5234" xr:uid="{523B0240-3826-4840-8E1D-D0B1474BC516}"/>
    <hyperlink ref="R2145" r:id="rId5235" xr:uid="{09E1CE8C-A418-4044-BC78-1B77E0B49F88}"/>
    <hyperlink ref="E2144" r:id="rId5236" xr:uid="{6EFD4DEF-2075-BD4F-9D00-FE014F2D4BF9}"/>
    <hyperlink ref="R2144" r:id="rId5237" xr:uid="{1C33A84F-2675-C045-AF82-60681DA45586}"/>
    <hyperlink ref="R2143" r:id="rId5238" xr:uid="{113F0A92-A22C-7647-B1A9-45CE0DBBA1FB}"/>
    <hyperlink ref="R2141" r:id="rId5239" xr:uid="{AA03EB84-9A82-7F4F-B451-7374CFF76F7B}"/>
    <hyperlink ref="R2142" r:id="rId5240" xr:uid="{23652979-7BB3-C144-A1BF-AC340ED54548}"/>
    <hyperlink ref="E2140" r:id="rId5241" xr:uid="{0A0C9233-BFE4-D34E-A4D3-BE643AA73D72}"/>
    <hyperlink ref="R2140" r:id="rId5242" xr:uid="{9D4B885A-D407-5F4B-80AC-1B20BC609E41}"/>
    <hyperlink ref="E2137" r:id="rId5243" xr:uid="{2661C89D-C129-924D-828F-1F003F04644A}"/>
    <hyperlink ref="R2137" r:id="rId5244" xr:uid="{FB3B2027-2423-4648-B5C6-8F5D03CA81FE}"/>
    <hyperlink ref="R2138" r:id="rId5245" xr:uid="{8C238CC9-67D7-6641-91FB-3F9DC93E02C6}"/>
    <hyperlink ref="R2134" r:id="rId5246" xr:uid="{E8609FB6-AA19-824D-BDF8-3E706D67C0A5}"/>
    <hyperlink ref="R2136" r:id="rId5247" xr:uid="{61884D4B-168A-4141-872F-461A04D8AAB4}"/>
    <hyperlink ref="E2135" r:id="rId5248" xr:uid="{8F2ED18B-0EC7-1F47-B6CB-DC3709ACDA0C}"/>
    <hyperlink ref="R2135" r:id="rId5249" xr:uid="{93344C50-7847-E341-8FC7-5398D8B4D559}"/>
    <hyperlink ref="R2130" r:id="rId5250" xr:uid="{D1FDB920-1CC6-6944-A3C3-58126438B418}"/>
    <hyperlink ref="R2132" r:id="rId5251" xr:uid="{B373C4C4-09F2-F54C-B420-EA425C1F0EA4}"/>
    <hyperlink ref="R2131" r:id="rId5252" xr:uid="{9616C228-5BC1-B44E-B4FF-6CCA97ED8241}"/>
    <hyperlink ref="E2133" r:id="rId5253" xr:uid="{3BFAA6DC-A337-2745-988A-D633267F9FA3}"/>
    <hyperlink ref="R2133" r:id="rId5254" xr:uid="{D066C215-DA67-5942-9B2F-4E87D595312F}"/>
    <hyperlink ref="R2124" r:id="rId5255" xr:uid="{9566F9FC-7411-FC4D-AA50-FC5BD305879C}"/>
    <hyperlink ref="R2128" r:id="rId5256" xr:uid="{20E5F04A-067F-AC43-9CBA-A2DC2E24040B}"/>
    <hyperlink ref="E2123" r:id="rId5257" xr:uid="{1F986041-8284-114E-B8DE-12ACA6CE22E9}"/>
    <hyperlink ref="R2123" r:id="rId5258" xr:uid="{51C059D5-8A8C-0A43-AE29-BF799DD0ABE8}"/>
    <hyperlink ref="R2127" r:id="rId5259" xr:uid="{C94344C3-F83C-CD43-90CC-2FF9FCE16D80}"/>
    <hyperlink ref="E2125" r:id="rId5260" xr:uid="{3CFFFC07-C0F8-144C-8E89-4067992A6F0C}"/>
    <hyperlink ref="R2125" r:id="rId5261" xr:uid="{4BD0575B-BAF3-6840-A0AA-A88885953103}"/>
    <hyperlink ref="R2129" r:id="rId5262" xr:uid="{94676347-7B19-A047-9E51-55079C0B660C}"/>
    <hyperlink ref="R2121" r:id="rId5263" xr:uid="{4DE9E5A5-41FE-4345-92C4-F8E2FF0F0224}"/>
    <hyperlink ref="R2120" r:id="rId5264" xr:uid="{B4C9EED4-9C5F-0F41-8FDF-E6E8F9FB506E}"/>
    <hyperlink ref="R2117" r:id="rId5265" xr:uid="{4E6F1613-1F1A-1D46-BBFF-AEF4FA5B460A}"/>
    <hyperlink ref="R2118" r:id="rId5266" xr:uid="{329EE90C-2C60-2E4D-8A72-74D41E93B4D3}"/>
    <hyperlink ref="R2116" r:id="rId5267" xr:uid="{B3AAB5D3-1C64-DE46-A171-51A246AD5633}"/>
    <hyperlink ref="E2119" r:id="rId5268" xr:uid="{BE2FD520-2AF1-9642-A4D9-04902878A3A0}"/>
    <hyperlink ref="R2119" r:id="rId5269" xr:uid="{A6C6657A-FEB0-5149-A800-B8E560E46F6A}"/>
    <hyperlink ref="R2114" r:id="rId5270" xr:uid="{C581228E-CB2D-C743-8263-33951211C243}"/>
    <hyperlink ref="E2109" r:id="rId5271" xr:uid="{C15D5A2E-6D73-A44D-A3AB-39AAFFAEA969}"/>
    <hyperlink ref="R2109" r:id="rId5272" xr:uid="{73447549-BF35-AA40-BDDF-FA1B8C51578A}"/>
    <hyperlink ref="R2112" r:id="rId5273" xr:uid="{B1AEAC78-A204-5747-94D3-78C902E556AE}"/>
    <hyperlink ref="R2111" r:id="rId5274" xr:uid="{99A142F6-FBC3-EF49-B4C1-A0D49AF80DAA}"/>
    <hyperlink ref="R2113" r:id="rId5275" xr:uid="{A2B6FE5C-8268-5B45-B6CE-00735AABBFA9}"/>
    <hyperlink ref="R2110" r:id="rId5276" xr:uid="{3A28EE1E-8014-5546-82AE-BD5C3A16D622}"/>
    <hyperlink ref="E2108" r:id="rId5277" xr:uid="{7FBC4A8D-E893-0943-BC21-602812379910}"/>
    <hyperlink ref="R2108" r:id="rId5278" xr:uid="{AFE3E8AD-4F4B-D94B-86C7-39D131145850}"/>
    <hyperlink ref="R2107" r:id="rId5279" xr:uid="{A600BC4B-1A51-724A-92DD-4B1E5C95A97F}"/>
    <hyperlink ref="R2106" r:id="rId5280" xr:uid="{93CE3F88-DC0C-BE42-BFBF-40863741DD53}"/>
    <hyperlink ref="E2102" r:id="rId5281" xr:uid="{52EB47B4-FEB8-B44A-A602-10738D2C231D}"/>
    <hyperlink ref="R2102" r:id="rId5282" xr:uid="{2978212B-F1BC-DF4B-91D2-214E1EC05D03}"/>
    <hyperlink ref="R2103" r:id="rId5283" xr:uid="{64F53EC9-49C5-874F-85AA-8B7C943E767B}"/>
    <hyperlink ref="E2104" r:id="rId5284" xr:uid="{FC3DBACD-BD1C-814A-8448-76F86BF39F09}"/>
    <hyperlink ref="R2104" r:id="rId5285" xr:uid="{620EBD84-49CD-7A42-A2C1-7C1882B9BFD7}"/>
    <hyperlink ref="E2099" r:id="rId5286" xr:uid="{7B3532DA-48DE-7F4B-B1BB-330E4582AD1A}"/>
    <hyperlink ref="R2099" r:id="rId5287" xr:uid="{F996CCCD-B1B0-8644-8E5B-99E606E5BF24}"/>
    <hyperlink ref="R2097" r:id="rId5288" xr:uid="{EDB76DD7-DE67-B042-8A23-21E703D17999}"/>
    <hyperlink ref="E2098" r:id="rId5289" xr:uid="{B8C7F6FF-9350-2547-B0BB-935BED4B3ABD}"/>
    <hyperlink ref="R2098" r:id="rId5290" xr:uid="{A67A5EF4-A6E3-DF43-B447-8798E3BCC425}"/>
    <hyperlink ref="R2100" r:id="rId5291" xr:uid="{9244BC91-46AD-464D-A7DF-F1DF92F0DD4C}"/>
    <hyperlink ref="R2096" r:id="rId5292" xr:uid="{CE6DAD70-06C3-EF46-87F2-204606B20DDC}"/>
    <hyperlink ref="R2101" r:id="rId5293" xr:uid="{E0599F29-B9E9-B941-AC42-847B9168B20B}"/>
    <hyperlink ref="R2093" r:id="rId5294" xr:uid="{C4EA2128-E5F5-7B46-8EDF-A6E7C9CBC330}"/>
    <hyperlink ref="E2094" r:id="rId5295" xr:uid="{F0868711-83F8-4849-AE51-50A814A9AC33}"/>
    <hyperlink ref="R2094" r:id="rId5296" xr:uid="{30B75859-76D7-9B48-9093-95B7D2824852}"/>
    <hyperlink ref="E2095" r:id="rId5297" xr:uid="{634FE4E0-24F2-4449-82CB-2B0E3FFFA2FC}"/>
    <hyperlink ref="R2095" r:id="rId5298" xr:uid="{0E4C6275-821B-944A-99E3-91E03A383B2E}"/>
    <hyperlink ref="R2090" r:id="rId5299" xr:uid="{383944B0-A6FD-9B40-A503-F3E5FEA170E8}"/>
    <hyperlink ref="E2092" r:id="rId5300" xr:uid="{B5EF8CFA-6F46-AA4C-9602-DADD893DFD66}"/>
    <hyperlink ref="R2092" r:id="rId5301" xr:uid="{EEB0EF5C-5119-954D-8D30-FD30705BCE51}"/>
    <hyperlink ref="E2091" r:id="rId5302" xr:uid="{A3E9497B-9A8B-3B42-8B03-D306BD88A855}"/>
    <hyperlink ref="R2091" r:id="rId5303" xr:uid="{C31C3D5B-5337-FB48-959F-0EE53A07C695}"/>
    <hyperlink ref="E2088" r:id="rId5304" xr:uid="{DB2C177A-8CC8-6643-9E6E-75D48F08FD6E}"/>
    <hyperlink ref="R2088" r:id="rId5305" xr:uid="{E4DA26F7-F4E5-A649-85DE-486EA05FDC16}"/>
    <hyperlink ref="E2084" r:id="rId5306" xr:uid="{DCA1020E-A42E-2941-8631-14D15F569301}"/>
    <hyperlink ref="R2084" r:id="rId5307" xr:uid="{D39C33BC-7070-7A4D-89BA-5546A75959F8}"/>
    <hyperlink ref="E2085" r:id="rId5308" xr:uid="{0CA5CB1B-EF9E-FF4D-9525-C19C3B7F8D4A}"/>
    <hyperlink ref="R2085" r:id="rId5309" xr:uid="{E8B28B93-2B7E-BF4B-8BCD-EE30D1A7AB5B}"/>
    <hyperlink ref="R2086" r:id="rId5310" xr:uid="{357702D3-F14F-A84F-9F98-611E2E3EC573}"/>
    <hyperlink ref="E2087" r:id="rId5311" xr:uid="{ED04EB42-9009-8442-BA20-D0EA179D0797}"/>
    <hyperlink ref="R2087" r:id="rId5312" xr:uid="{80AEC725-FAAE-F541-9964-EDF81211856F}"/>
    <hyperlink ref="R2082" r:id="rId5313" xr:uid="{E6FA6E16-5E0A-FB4D-B2E4-A36C22AB8DBC}"/>
    <hyperlink ref="E2083" r:id="rId5314" xr:uid="{B8C69E5B-57D5-0041-B8BC-4804F703677E}"/>
    <hyperlink ref="R2083" r:id="rId5315" xr:uid="{B53432F4-8048-C444-9817-27F19C3CFFA2}"/>
    <hyperlink ref="E2081" r:id="rId5316" xr:uid="{F65A70CF-5E13-3747-8D3C-3BAC1D36ADC3}"/>
    <hyperlink ref="R2081" r:id="rId5317" xr:uid="{65BB0AF3-1DEA-9D4E-8A15-C71C9C8AE580}"/>
    <hyperlink ref="R2079" r:id="rId5318" xr:uid="{042BCB47-5335-1743-A5BA-F02F2AAAA20E}"/>
    <hyperlink ref="E2080" r:id="rId5319" xr:uid="{21981FF9-F970-3447-B6CC-B117F787EF2F}"/>
    <hyperlink ref="R2080" r:id="rId5320" xr:uid="{7F1CC389-3B61-9F4B-9B93-270A43EA8900}"/>
    <hyperlink ref="E2078" r:id="rId5321" xr:uid="{D1198BE8-C495-0842-B28C-FB1A0D155D3A}"/>
    <hyperlink ref="R2078" r:id="rId5322" xr:uid="{D6A40943-E874-0B43-8B4B-42920DCD1693}"/>
    <hyperlink ref="R2076" r:id="rId5323" xr:uid="{7E8A3498-7ABC-E845-B570-BD21AD4904E5}"/>
    <hyperlink ref="E2077" r:id="rId5324" xr:uid="{A51312AD-C4FD-354F-8434-9B5C072DF9FB}"/>
    <hyperlink ref="R2077" r:id="rId5325" xr:uid="{1305F2E3-3D93-594B-B9CF-E8431A9E54D5}"/>
    <hyperlink ref="E2070" r:id="rId5326" xr:uid="{70383C10-DBAC-B24A-8CE7-44B7779AC307}"/>
    <hyperlink ref="R2070" r:id="rId5327" xr:uid="{EB488FF2-7B6E-F441-9D5A-F872799126DA}"/>
    <hyperlink ref="E2072" r:id="rId5328" xr:uid="{5465F732-DF07-F24C-A34A-E02F1A4F1380}"/>
    <hyperlink ref="R2072" r:id="rId5329" xr:uid="{2B26ABAF-148B-9040-AA79-680571900ED5}"/>
    <hyperlink ref="E2074" r:id="rId5330" xr:uid="{0FDF0359-4546-4F48-B0C5-28079B590E0E}"/>
    <hyperlink ref="R2074" r:id="rId5331" xr:uid="{F9FF6ED0-5D10-FB46-B196-FE5E8D7B85CD}"/>
    <hyperlink ref="R2073" r:id="rId5332" xr:uid="{89618134-A762-A84D-B486-BFC3116C861B}"/>
    <hyperlink ref="R2071" r:id="rId5333" xr:uid="{F9E76176-FC92-704C-BAEF-20957048D239}"/>
    <hyperlink ref="E2075" r:id="rId5334" xr:uid="{D0AFD96F-0EF1-D746-8344-FF15E09FAFE4}"/>
    <hyperlink ref="R2075" r:id="rId5335" xr:uid="{A18FDD9B-F924-034B-941D-A02A4B272445}"/>
    <hyperlink ref="E2069" r:id="rId5336" xr:uid="{1981C24C-19EA-8C4F-9454-09C749400B85}"/>
    <hyperlink ref="R2069" r:id="rId5337" xr:uid="{AEA25651-35AF-564A-B2F7-ED9ED348D3BA}"/>
    <hyperlink ref="E2067" r:id="rId5338" xr:uid="{E79B440B-47B0-A843-BD85-B196CD1EF213}"/>
    <hyperlink ref="R2067" r:id="rId5339" xr:uid="{E485CBB0-E4E0-A740-8B24-D9BDB19F4507}"/>
    <hyperlink ref="R2068" r:id="rId5340" xr:uid="{948B717C-3AFD-CE44-BCF9-7A96ACF31D25}"/>
    <hyperlink ref="E2066" r:id="rId5341" xr:uid="{FD3FFE40-73F8-6E41-9DEB-5240963881D3}"/>
    <hyperlink ref="R2066" r:id="rId5342" xr:uid="{D389FAF7-A16B-0F42-B5AD-B2F221AA311D}"/>
    <hyperlink ref="E2064" r:id="rId5343" xr:uid="{0947223A-4C8D-224E-BF89-308D6E9A148E}"/>
    <hyperlink ref="R2064" r:id="rId5344" xr:uid="{DB4E766C-2F35-6B4F-AE4B-09D2BD2E8A70}"/>
    <hyperlink ref="E2065" r:id="rId5345" xr:uid="{0A5589E0-4FC1-9948-A0DB-D7A4DB810764}"/>
    <hyperlink ref="R2065" r:id="rId5346" xr:uid="{7CA1C115-FBFF-4C4B-8783-92F887B45023}"/>
    <hyperlink ref="E2062" r:id="rId5347" xr:uid="{FF47FB32-434E-9A4C-BBF3-FAEF1370A9B8}"/>
    <hyperlink ref="R2062" r:id="rId5348" xr:uid="{82B370C0-4889-DF4E-8EDC-6CF8977ECFA1}"/>
    <hyperlink ref="R2063" r:id="rId5349" xr:uid="{4B089A7B-0424-E043-9800-357ECAF5F2D3}"/>
    <hyperlink ref="R2061" r:id="rId5350" xr:uid="{61796F70-002E-7140-837D-1917763EFE80}"/>
    <hyperlink ref="R2057" r:id="rId5351" xr:uid="{565C9D0E-64EA-8F4C-A228-28449CF6107A}"/>
    <hyperlink ref="R2059" r:id="rId5352" xr:uid="{E7EEE933-36C1-BB46-AA2E-31B1A39A1268}"/>
    <hyperlink ref="E2060" r:id="rId5353" xr:uid="{84738648-42DC-4D46-9E11-6A26419255F0}"/>
    <hyperlink ref="R2060" r:id="rId5354" xr:uid="{B33765FD-F8CE-D54C-BF38-A8E518C9FB5B}"/>
    <hyperlink ref="E2058" r:id="rId5355" xr:uid="{D29B5D07-D04E-1641-88D9-6F64EE7533DF}"/>
    <hyperlink ref="R2058" r:id="rId5356" xr:uid="{771F3072-5E5E-AF49-8ACD-5D8D2423DCE9}"/>
    <hyperlink ref="E2054" r:id="rId5357" xr:uid="{0E8FC937-BC3B-8247-B28B-F144DA4F990C}"/>
    <hyperlink ref="R2054" r:id="rId5358" xr:uid="{8987DE2B-667F-6849-BE14-15FB89BEAAFC}"/>
    <hyperlink ref="R2055" r:id="rId5359" xr:uid="{1A895D25-C3C2-2044-B814-2A66B4AF337C}"/>
    <hyperlink ref="E2056" r:id="rId5360" xr:uid="{8D6995D3-9D68-E24E-B3FD-E72397615FFB}"/>
    <hyperlink ref="R2056" r:id="rId5361" xr:uid="{576675EC-E474-5B4A-97EE-2CC98E3FBD53}"/>
    <hyperlink ref="E2053" r:id="rId5362" xr:uid="{7F87491B-FD70-1D48-8838-ABC05B67D47A}"/>
    <hyperlink ref="R2053" r:id="rId5363" xr:uid="{88B86552-08E2-7A4E-A3F6-63401AB5A226}"/>
    <hyperlink ref="R2051" r:id="rId5364" xr:uid="{C014F5B2-E6C6-9546-AEFD-8C818AA92CA4}"/>
    <hyperlink ref="R2052" r:id="rId5365" xr:uid="{1412D608-DF8D-B64F-BA34-AA9ED8E4B4A2}"/>
    <hyperlink ref="R2050" r:id="rId5366" xr:uid="{203D201B-DF3C-644C-9720-2FEF9E77E0A8}"/>
    <hyperlink ref="E2049" r:id="rId5367" xr:uid="{A7D36B4E-0E72-7C44-8EF2-A71A5B73C3A2}"/>
    <hyperlink ref="R2049" r:id="rId5368" xr:uid="{1812E0AF-A95E-7042-8EE8-AEFBF9D610EE}"/>
    <hyperlink ref="R2047" r:id="rId5369" xr:uid="{81CA4238-3582-6B4F-806F-B0768C560F53}"/>
    <hyperlink ref="E2046" r:id="rId5370" xr:uid="{26F1597E-0663-334E-83C2-725A93FA2E9F}"/>
    <hyperlink ref="R2046" r:id="rId5371" xr:uid="{28F10A9A-A881-6B49-BD45-171EBA2FADC7}"/>
    <hyperlink ref="E2045" r:id="rId5372" xr:uid="{32A31877-15B0-8D47-959B-9AED5BB9D032}"/>
    <hyperlink ref="R2045" r:id="rId5373" xr:uid="{748F7331-82DC-5247-897B-90557DEF7A72}"/>
    <hyperlink ref="E2048" r:id="rId5374" xr:uid="{A29EEA89-112B-EC4C-A6B5-33A5942B81E7}"/>
    <hyperlink ref="R2048" r:id="rId5375" xr:uid="{C4B770AA-AB5C-E049-B1E9-2705FF30AAE6}"/>
    <hyperlink ref="E2044" r:id="rId5376" xr:uid="{7C24133D-AD25-684B-AD6B-ECC9952B8ACD}"/>
    <hyperlink ref="R2044" r:id="rId5377" xr:uid="{0D0BDAA9-FC83-4344-B628-6B5A9E586140}"/>
    <hyperlink ref="R2043" r:id="rId5378" xr:uid="{9D4FE843-D684-BF48-8E1A-3E7E374D037C}"/>
    <hyperlink ref="R2041" r:id="rId5379" xr:uid="{916D7CFD-3962-7247-A70E-092DC17C4FF2}"/>
    <hyperlink ref="R2042" r:id="rId5380" xr:uid="{CCFF1C3E-8F86-9E46-9842-D6C607F872E0}"/>
    <hyperlink ref="E2037" r:id="rId5381" xr:uid="{C9C6ACE7-2B8E-F04D-AADC-4FCF3221096C}"/>
    <hyperlink ref="R2037" r:id="rId5382" xr:uid="{7FC91B8B-84D6-C043-B969-BC6854D219CA}"/>
    <hyperlink ref="E2035" r:id="rId5383" xr:uid="{78B7485C-867F-C842-9145-9E4C45CF0E4A}"/>
    <hyperlink ref="R2035" r:id="rId5384" xr:uid="{EF5C0B7F-A499-B14B-81AB-CF1F63F91C59}"/>
    <hyperlink ref="E2036" r:id="rId5385" xr:uid="{9DB61E2A-8B8B-4046-BADC-D3065B46C5F1}"/>
    <hyperlink ref="R2036" r:id="rId5386" xr:uid="{3FFECD2A-5D33-4D47-8D57-9339567A9F5F}"/>
    <hyperlink ref="E2038" r:id="rId5387" xr:uid="{BF03D873-BBC0-C840-A5EC-ED645AFADAE1}"/>
    <hyperlink ref="R2038" r:id="rId5388" location="incart_river_index" display="https://www.nj.com/ocean/index.ssf/2018/11/man_wanted_for_assaulting_girl_shot_by_police_afte.html - incart_river_index" xr:uid="{A0998ED1-239F-D841-88F8-C2E0139A6688}"/>
    <hyperlink ref="R2040" r:id="rId5389" xr:uid="{57908384-159D-5E47-9950-BEAF46FE83C2}"/>
    <hyperlink ref="E2039" r:id="rId5390" xr:uid="{C65FF0B0-7F60-1746-9B63-DD980077578D}"/>
    <hyperlink ref="R2039" r:id="rId5391" xr:uid="{E755561B-633B-224F-958F-44D2BAE0A78B}"/>
    <hyperlink ref="E2034" r:id="rId5392" xr:uid="{3D49CC70-2902-1743-BF0B-91AB461B4A62}"/>
    <hyperlink ref="R2034" r:id="rId5393" xr:uid="{23940231-2667-2643-8C41-B4FB49F11797}"/>
    <hyperlink ref="R2030" r:id="rId5394" location="incart_river_index" display="https://www.al.com/news/2018/11/man-shot-killed-by-police-in-lowndes-county.html - incart_river_index" xr:uid="{9A954B0E-CADA-D64D-9598-902BD9436B9B}"/>
    <hyperlink ref="E2029" r:id="rId5395" xr:uid="{144A2B72-5C98-044B-9189-8C4A2F279BFB}"/>
    <hyperlink ref="R2029" r:id="rId5396" xr:uid="{0DFACD03-EB4C-1C41-BE47-28B82C38D545}"/>
    <hyperlink ref="R2031" r:id="rId5397" xr:uid="{7C12ABFD-0775-5249-A3E8-CB050471F51C}"/>
    <hyperlink ref="R2032" r:id="rId5398" xr:uid="{940C7F0D-5B31-AD4C-B293-40BF7F5142A3}"/>
    <hyperlink ref="E2028" r:id="rId5399" xr:uid="{B465B6D7-9C04-C349-B39C-A6A9A2F01099}"/>
    <hyperlink ref="R2028" r:id="rId5400" xr:uid="{EBA9C380-3E02-CA4E-A6C0-456F355C6753}"/>
    <hyperlink ref="E2026" r:id="rId5401" xr:uid="{872E5E84-DDD1-964F-A7B2-5D88AA41032E}"/>
    <hyperlink ref="R2026" r:id="rId5402" xr:uid="{B448779C-84B4-C24A-AD34-D04C130A7524}"/>
    <hyperlink ref="R2023" r:id="rId5403" xr:uid="{5B13729B-8F78-C343-9157-AC33ACA5CF1A}"/>
    <hyperlink ref="E2027" r:id="rId5404" xr:uid="{A7F51330-37F0-5C4C-B0B4-A1D0355F24C9}"/>
    <hyperlink ref="R2027" r:id="rId5405" xr:uid="{B41C57D2-C3A5-AD4D-917C-5DF7CA33F762}"/>
    <hyperlink ref="E2024" r:id="rId5406" xr:uid="{F38C6097-7532-7745-81B9-43FAA22D1DB3}"/>
    <hyperlink ref="R2024" r:id="rId5407" xr:uid="{00B85935-0C78-1A4B-8560-5D2688B57F22}"/>
    <hyperlink ref="R2025" r:id="rId5408" xr:uid="{EE7BCFC3-30BB-844D-B539-F022498D3A04}"/>
    <hyperlink ref="R2022" r:id="rId5409" xr:uid="{F14F9EDF-D61C-3A48-9B1F-34075999811B}"/>
    <hyperlink ref="E2021" r:id="rId5410" xr:uid="{997880CF-7BF6-5A48-9BC7-9219CEEB99CE}"/>
    <hyperlink ref="R2021" r:id="rId5411" xr:uid="{74303203-3FDC-6940-8634-6EC5741E00E0}"/>
    <hyperlink ref="R2020" r:id="rId5412" xr:uid="{094B35AF-03FF-6D47-9E31-8B3E0B86DDC0}"/>
    <hyperlink ref="E2019" r:id="rId5413" xr:uid="{C3EC3898-C105-1C45-893D-C41E935E759B}"/>
    <hyperlink ref="R2019" r:id="rId5414" xr:uid="{B61FADEC-C71A-514C-B30E-9B9C2DDB3A9E}"/>
    <hyperlink ref="E2018" r:id="rId5415" xr:uid="{7573E246-539C-8648-BC9D-13E4C571DBBB}"/>
    <hyperlink ref="R2018" r:id="rId5416" xr:uid="{1A1B31EB-8632-964D-8F2F-D4B7B5ECC218}"/>
    <hyperlink ref="R2016" r:id="rId5417" xr:uid="{C1088CE2-B747-B244-B6FC-75C8574F88F9}"/>
    <hyperlink ref="R2017" r:id="rId5418" xr:uid="{9067CD52-0734-8C4F-86DC-DB44D488B820}"/>
    <hyperlink ref="E2012" r:id="rId5419" xr:uid="{173DF6B4-5DB4-554A-8770-7F8820C7C64C}"/>
    <hyperlink ref="R2012" r:id="rId5420" xr:uid="{F36DD739-5D40-D24F-8100-D2D08AFEB32F}"/>
    <hyperlink ref="E2013" r:id="rId5421" xr:uid="{EB4BDC84-AE12-BF41-851A-9A53600B25E4}"/>
    <hyperlink ref="R2013" r:id="rId5422" xr:uid="{0A54CA85-8F53-9345-8526-2F860EE41FDA}"/>
    <hyperlink ref="R2011" r:id="rId5423" xr:uid="{85E234A7-A2C9-DA4A-ADC4-38F2DCC07089}"/>
    <hyperlink ref="E2009" r:id="rId5424" xr:uid="{6D3AEB90-1C42-FA47-B8CC-0861BB7810D3}"/>
    <hyperlink ref="R2009" r:id="rId5425" xr:uid="{0281CB12-2C02-0D47-8552-855A87A404FE}"/>
    <hyperlink ref="R2010" r:id="rId5426" xr:uid="{A6A90002-7568-6F40-B52C-51D2D65C73CE}"/>
    <hyperlink ref="R2015" r:id="rId5427" xr:uid="{C6023756-27B5-834D-BAF4-1B2C3363E18E}"/>
    <hyperlink ref="R2014" r:id="rId5428" xr:uid="{F21B8EEB-1CA2-B84F-BE9F-32C950D2E08E}"/>
    <hyperlink ref="E2006" r:id="rId5429" xr:uid="{86CD7668-2456-2D4C-8AEE-F667C562C4FD}"/>
    <hyperlink ref="R2006" r:id="rId5430" xr:uid="{C7B68382-6EFA-CF48-B24E-7E77F11C6E31}"/>
    <hyperlink ref="E2007" r:id="rId5431" xr:uid="{92082F47-BFA8-B641-859F-23755BF084FD}"/>
    <hyperlink ref="R2007" r:id="rId5432" xr:uid="{E7D66CAF-B620-BB4E-AAF8-86D71E051A02}"/>
    <hyperlink ref="R2008" r:id="rId5433" xr:uid="{FA6564D3-CB2E-EB40-B403-024C942C580A}"/>
    <hyperlink ref="R2005" r:id="rId5434" xr:uid="{9094C3A8-8B4B-9C4D-8369-95FAECED38E6}"/>
    <hyperlink ref="R2003" r:id="rId5435" xr:uid="{EF5DBB26-FDCA-224C-8554-989D6767F5A2}"/>
    <hyperlink ref="E2004" r:id="rId5436" xr:uid="{D91FB19A-24D8-0C48-9EFD-8D33DD4EEFDF}"/>
    <hyperlink ref="R2004" r:id="rId5437" xr:uid="{CB2A3328-29E0-E945-8C39-E54E52C241F1}"/>
    <hyperlink ref="E2002" r:id="rId5438" xr:uid="{F4EA0E1F-DC04-F24E-97BE-8B89572C0EDB}"/>
    <hyperlink ref="R2002" r:id="rId5439" xr:uid="{4D37A233-7E2A-7845-AF8E-8724057197C9}"/>
    <hyperlink ref="R2001" r:id="rId5440" xr:uid="{26E71935-0A37-9644-9E39-BED5A16407F5}"/>
    <hyperlink ref="E2205" r:id="rId5441" xr:uid="{407A2393-668E-EA49-89A0-351E730AAE6F}"/>
    <hyperlink ref="R2205" r:id="rId5442" xr:uid="{38B89D17-EAE2-AC42-8A40-A2D264539F7D}"/>
    <hyperlink ref="E2203" r:id="rId5443" xr:uid="{2A352814-02BC-5D44-8499-A2A1C5E0102A}"/>
    <hyperlink ref="R2203" r:id="rId5444" xr:uid="{C531A7AE-E48A-AF41-A278-C22C54F2F97D}"/>
    <hyperlink ref="E2208" r:id="rId5445" xr:uid="{502E4954-E1D7-AB46-82DE-161D065E683E}"/>
    <hyperlink ref="R2208" r:id="rId5446" xr:uid="{846763C7-D299-4A46-B876-743EAD07F53A}"/>
    <hyperlink ref="E2000" r:id="rId5447" xr:uid="{6AD41116-9590-8649-8136-A5D3258EEFAE}"/>
    <hyperlink ref="R2000" r:id="rId5448" xr:uid="{CD8F9FD5-5101-B84A-A60C-0EF8DE91A98B}"/>
    <hyperlink ref="R1999" r:id="rId5449" xr:uid="{796F6591-97CC-BB45-8961-1091EADEC01B}"/>
    <hyperlink ref="E1997" r:id="rId5450" xr:uid="{A0E140D0-BD38-7F4D-AB58-C28E6359FB5A}"/>
    <hyperlink ref="R1997" r:id="rId5451" xr:uid="{72B32A19-9ABD-5B4A-AB96-07AB4D4B39D2}"/>
    <hyperlink ref="R1996" r:id="rId5452" xr:uid="{1A18FF6C-F6E5-B144-8710-41AAB816C5AB}"/>
    <hyperlink ref="E1998" r:id="rId5453" xr:uid="{3594887B-5CD6-454D-980A-608E43729B1B}"/>
    <hyperlink ref="R1998" r:id="rId5454" xr:uid="{F4D800A1-F3D3-0D49-BC6C-E3F0E2890DC4}"/>
    <hyperlink ref="E1995" r:id="rId5455" xr:uid="{49436556-EA8E-FE43-A757-6E96306277FE}"/>
    <hyperlink ref="R1995" r:id="rId5456" xr:uid="{36B315B7-3A94-7F4C-892D-DDF96B6AE829}"/>
    <hyperlink ref="E1991" r:id="rId5457" xr:uid="{988ED9B1-31C8-0145-A7AF-B11D26ACABF2}"/>
    <hyperlink ref="R1991" r:id="rId5458" xr:uid="{F88A24AC-8B59-CD41-AE3C-3B900775B573}"/>
    <hyperlink ref="R1989" r:id="rId5459" xr:uid="{D79D890C-EBFA-7E47-B175-DFA70F515DEF}"/>
    <hyperlink ref="E1994" r:id="rId5460" xr:uid="{9C63A372-2457-504D-B52B-3EBCC97DBCEB}"/>
    <hyperlink ref="R1994" r:id="rId5461" xr:uid="{5A83F5A7-2769-BC4B-B3F1-50064B82BF11}"/>
    <hyperlink ref="R1992" r:id="rId5462" xr:uid="{FAA7BCE2-D858-C945-BF0E-D9C9B134871F}"/>
    <hyperlink ref="R1990" r:id="rId5463" xr:uid="{7C24DD55-CFC1-F249-B1DE-A5B45DF796B3}"/>
    <hyperlink ref="R1993" r:id="rId5464" xr:uid="{55AC7A02-8549-684E-B10C-66F4C819D801}"/>
    <hyperlink ref="R1985" r:id="rId5465" xr:uid="{7ED1173E-392C-C04B-A849-A9C0251A4C8A}"/>
    <hyperlink ref="R1984" r:id="rId5466" xr:uid="{FF6AF50E-57F1-0341-BC94-E09D5C521866}"/>
    <hyperlink ref="R1982" r:id="rId5467" xr:uid="{A1ABADB0-04E0-E84A-B883-B6102D960CD7}"/>
    <hyperlink ref="E1983" r:id="rId5468" xr:uid="{C6B15FFA-54CC-F645-9B6F-62452C486F07}"/>
    <hyperlink ref="R1983" r:id="rId5469" xr:uid="{17F5F3E9-ED04-CA44-9E8B-4F7A6F779ADB}"/>
    <hyperlink ref="R1978" r:id="rId5470" xr:uid="{1C3DBAA7-A795-DE43-AD31-FC13B8F2F3C7}"/>
    <hyperlink ref="E1981" r:id="rId5471" xr:uid="{A093A0D0-3224-324D-8E07-C3C00DAE4517}"/>
    <hyperlink ref="R1981" r:id="rId5472" xr:uid="{474B13D0-323A-D448-9B86-33CF67036B6F}"/>
    <hyperlink ref="R1979" r:id="rId5473" xr:uid="{8DB1EBDD-FD2D-4448-B395-06264A52A39A}"/>
    <hyperlink ref="E1980" r:id="rId5474" xr:uid="{F406FA69-DA98-044F-A3D7-6393C2D17AAB}"/>
    <hyperlink ref="R1980" r:id="rId5475" xr:uid="{9DAD72A8-543C-8D45-B501-91A425D9FB22}"/>
    <hyperlink ref="E1976" r:id="rId5476" xr:uid="{0EC0F0BA-06B1-524E-A736-E55E6876C7EF}"/>
    <hyperlink ref="R1976" r:id="rId5477" xr:uid="{658D0746-EE0C-944C-BECF-E2765C16FF0C}"/>
    <hyperlink ref="R1977" r:id="rId5478" xr:uid="{5E5CCD86-68D7-7A48-BBEA-92B4AD40B25A}"/>
    <hyperlink ref="E1975" r:id="rId5479" xr:uid="{02795DF2-A279-9E4B-8F40-2756BA2284AF}"/>
    <hyperlink ref="R1975" r:id="rId5480" xr:uid="{7E84650F-07D3-884A-957C-CAF95A2EBCF1}"/>
    <hyperlink ref="R1971" r:id="rId5481" xr:uid="{E08824E5-C70E-1747-86F3-8A1CE9229F4E}"/>
    <hyperlink ref="R1970" r:id="rId5482" xr:uid="{5120C737-B34A-E34C-B0C1-070EEFADC96D}"/>
    <hyperlink ref="R1968" r:id="rId5483" xr:uid="{91A3787B-DC30-6741-B621-DD212AF5A61E}"/>
    <hyperlink ref="R1972" r:id="rId5484" xr:uid="{EB7492EE-2CA9-D04E-82AA-5F01593C56C1}"/>
    <hyperlink ref="R1973" r:id="rId5485" xr:uid="{E00A96F5-63A0-6A46-9BB4-8AD67EA071F8}"/>
    <hyperlink ref="R1969" r:id="rId5486" xr:uid="{590F2C06-4C16-9C4A-BA75-7EAC13EB2F90}"/>
    <hyperlink ref="R1974" r:id="rId5487" xr:uid="{C17413D7-3B30-D543-8BEA-E2D89C9A1B84}"/>
    <hyperlink ref="E1964" r:id="rId5488" xr:uid="{E4417802-F560-154E-8415-E2BFB3D977E0}"/>
    <hyperlink ref="R1964" r:id="rId5489" xr:uid="{A7BE2F23-95E2-714F-ADDD-22C05C8A3FE4}"/>
    <hyperlink ref="R1966" r:id="rId5490" xr:uid="{2DE6CB4A-0795-D044-B2B1-67047CF88FC7}"/>
    <hyperlink ref="E1965" r:id="rId5491" xr:uid="{D85A311A-ACD7-AA40-BDC6-8CFCF600AF6A}"/>
    <hyperlink ref="R1965" r:id="rId5492" xr:uid="{88D1B6E1-F573-1248-BBD6-A8678820A1A0}"/>
    <hyperlink ref="R1967" r:id="rId5493" xr:uid="{CC51273D-F142-E344-8C10-F19CFB2AE37F}"/>
    <hyperlink ref="R1963" r:id="rId5494" xr:uid="{255D05A3-7484-CF46-8B54-D1B50D026DEB}"/>
    <hyperlink ref="E1961" r:id="rId5495" xr:uid="{E6A86F7D-1405-9D48-BCE8-F81DD3338FC9}"/>
    <hyperlink ref="R1961" r:id="rId5496" xr:uid="{EED53ECD-C9ED-EC4B-B974-F285416E48CA}"/>
    <hyperlink ref="E1962" r:id="rId5497" xr:uid="{4CC2C7AA-765A-3E48-8C98-B9B13F8FE375}"/>
    <hyperlink ref="R1962" r:id="rId5498" xr:uid="{74FE7D61-4A8D-C740-9736-1BB14DD4E4B8}"/>
    <hyperlink ref="E1960" r:id="rId5499" xr:uid="{857B675A-F0F0-5B47-A374-8838D2FFB31A}"/>
    <hyperlink ref="R1960" r:id="rId5500" xr:uid="{AF6F6F7E-C807-9048-B56A-193E0410541A}"/>
    <hyperlink ref="E1959" r:id="rId5501" xr:uid="{CD01C39A-59B8-A24D-8B1E-8D57E9E0827A}"/>
    <hyperlink ref="R1959" r:id="rId5502" xr:uid="{0C932EFE-C8BB-9D4C-A083-34C0834FC983}"/>
    <hyperlink ref="R1953" r:id="rId5503" xr:uid="{AA38E681-0A6F-B247-9110-F55469434D8E}"/>
    <hyperlink ref="R1956" r:id="rId5504" xr:uid="{9FD53866-46FF-5341-A3E8-30251DE525C6}"/>
    <hyperlink ref="E1958" r:id="rId5505" xr:uid="{084AB443-510D-E049-A27B-8DFE6323D660}"/>
    <hyperlink ref="R1958" r:id="rId5506" xr:uid="{DAEB0AB1-3613-F044-96BB-6B6D50ECC4F1}"/>
    <hyperlink ref="R1954" r:id="rId5507" xr:uid="{9DFB051A-CAB9-2C44-B8D9-2AF24C1FA009}"/>
    <hyperlink ref="E1955" r:id="rId5508" xr:uid="{909CA377-FEF7-A346-90C3-CD6A587737DD}"/>
    <hyperlink ref="R1955" r:id="rId5509" xr:uid="{2E239A0B-AC52-4541-9305-3A80CC221EFD}"/>
    <hyperlink ref="R1957" r:id="rId5510" xr:uid="{6B36B48C-91E9-3D43-90B6-C79ABF63A372}"/>
    <hyperlink ref="R1950" r:id="rId5511" xr:uid="{CC7DC4A9-5C4E-B04F-91CA-6ECB481920F8}"/>
    <hyperlink ref="E1951" r:id="rId5512" xr:uid="{495DA1C3-9334-D24B-AEE1-EE674F1D2E66}"/>
    <hyperlink ref="R1951" r:id="rId5513" xr:uid="{47C5D305-6234-8248-AE96-D1BD422B9112}"/>
    <hyperlink ref="R1952" r:id="rId5514" xr:uid="{250C9D32-727C-9B4B-9B5C-39846F76B257}"/>
    <hyperlink ref="E1947" r:id="rId5515" xr:uid="{97818EE4-2C17-3340-B20A-5927997A2317}"/>
    <hyperlink ref="R1947" r:id="rId5516" xr:uid="{FD290C5D-3975-194A-9837-814B8E55ECD8}"/>
    <hyperlink ref="E1944" r:id="rId5517" xr:uid="{F74E9CCB-ECFB-DD44-B79E-6AFD7F182576}"/>
    <hyperlink ref="R1944" r:id="rId5518" xr:uid="{75E8FAE1-6F5A-7943-8842-B27DA97F7EC4}"/>
    <hyperlink ref="R1945" r:id="rId5519" xr:uid="{64B15B01-DEF3-384F-A79F-64C62FB417B6}"/>
    <hyperlink ref="E1948" r:id="rId5520" xr:uid="{65B2AA6E-3B61-C448-8ED5-9AB54F7A0E5E}"/>
    <hyperlink ref="R1948" r:id="rId5521" xr:uid="{61EBC368-CFE8-9241-9959-57AA5276F110}"/>
    <hyperlink ref="R1949" r:id="rId5522" xr:uid="{8146AA40-153E-9548-9210-34AFE579B364}"/>
    <hyperlink ref="E1946" r:id="rId5523" xr:uid="{39F9B138-3220-1049-9BFC-3A858FFD652E}"/>
    <hyperlink ref="R1946" r:id="rId5524" xr:uid="{F397797F-1F33-AC48-AD8B-95E2F77F1FE8}"/>
    <hyperlink ref="R1943" r:id="rId5525" xr:uid="{F8382D69-C9F6-D64D-B51A-C2FCBB3D2B05}"/>
    <hyperlink ref="E1942" r:id="rId5526" xr:uid="{8CDC1294-2291-2A44-864F-524C6F421A93}"/>
    <hyperlink ref="R1942" r:id="rId5527" xr:uid="{A922BF82-AF1D-EE44-A5BA-115062AE4376}"/>
    <hyperlink ref="E1941" r:id="rId5528" xr:uid="{914C6FCA-2A74-F041-83D3-C190771B4836}"/>
    <hyperlink ref="R1941" r:id="rId5529" xr:uid="{49A44CC1-B359-6B4F-A452-DE7D51555BB8}"/>
    <hyperlink ref="R1940" r:id="rId5530" xr:uid="{44FB84A0-5A09-054F-A88B-017A690180A5}"/>
    <hyperlink ref="E3054" r:id="rId5531" xr:uid="{AD4340D7-4F52-5147-88BA-124CE605A9F3}"/>
    <hyperlink ref="R1936" r:id="rId5532" xr:uid="{48E9D183-DA11-8543-9C35-BBADCAEF5F9C}"/>
    <hyperlink ref="E1938" r:id="rId5533" xr:uid="{4F923189-F4BC-3D48-978E-3AB9CD165B94}"/>
    <hyperlink ref="R1938" r:id="rId5534" xr:uid="{05CF763D-A718-6C46-97E4-915F1F81A628}"/>
    <hyperlink ref="R1935" r:id="rId5535" xr:uid="{C55E29D7-9EEE-C745-B709-2A7FD2A30EC5}"/>
    <hyperlink ref="R1939" r:id="rId5536" xr:uid="{C1D4E8C6-7B6B-114D-BECB-04664F3E0180}"/>
    <hyperlink ref="R1937" r:id="rId5537" xr:uid="{F5EC2594-FE21-EB46-A8AA-BFF7776955B5}"/>
    <hyperlink ref="R1933" r:id="rId5538" xr:uid="{43DC5D30-68E2-5F4D-9D1D-1D04D4DC8245}"/>
    <hyperlink ref="R1934" r:id="rId5539" xr:uid="{DB6227E7-C2A0-7B46-B5A2-9E3C78E4C3E5}"/>
    <hyperlink ref="E1931" r:id="rId5540" xr:uid="{C6DC33B4-36CD-C74A-AFA3-54120A01280A}"/>
    <hyperlink ref="R1931" r:id="rId5541" xr:uid="{D419087A-AD58-DF43-BCE0-1D3FE1532237}"/>
    <hyperlink ref="R1932" r:id="rId5542" xr:uid="{DCA1F594-1869-4244-BA91-F501B6510933}"/>
    <hyperlink ref="R1929" r:id="rId5543" xr:uid="{7DD1C505-269A-E643-9715-7F2BB5886298}"/>
    <hyperlink ref="E1926" r:id="rId5544" xr:uid="{523EC8E9-CEF0-C44F-AFDF-500E4113D539}"/>
    <hyperlink ref="R1926" r:id="rId5545" xr:uid="{5E53CE0C-DB12-5D4A-B189-D9CD8DEA6F30}"/>
    <hyperlink ref="R1928" r:id="rId5546" xr:uid="{DA99FC1A-7EBD-974A-AA7D-4412490F0E15}"/>
    <hyperlink ref="R1927" r:id="rId5547" xr:uid="{AEEBDC88-0AD9-E545-89CF-526FBBD51EFC}"/>
    <hyperlink ref="E1930" r:id="rId5548" xr:uid="{F9326F8D-4975-244B-A8A0-FFCDB743EAD4}"/>
    <hyperlink ref="R1930" r:id="rId5549" xr:uid="{AEDEF26E-E4A9-7B4D-B396-4A62DEDA3595}"/>
    <hyperlink ref="R1925" r:id="rId5550" xr:uid="{B81BB457-6664-944B-A64A-23BD85431D5C}"/>
    <hyperlink ref="R1924" r:id="rId5551" xr:uid="{B152EB04-1403-804D-A035-97664C41D663}"/>
    <hyperlink ref="R1923" r:id="rId5552" xr:uid="{E8D07083-9AF9-9246-905B-50D730EEDC02}"/>
    <hyperlink ref="E1921" r:id="rId5553" xr:uid="{F19AFFE5-1148-1649-A6B6-CAFE446D82F0}"/>
    <hyperlink ref="R1921" r:id="rId5554" xr:uid="{F7F3CD14-9116-A146-BB99-6EE6401B0463}"/>
    <hyperlink ref="R1922" r:id="rId5555" xr:uid="{0017E575-6FA3-274F-82D0-5614262A3B5B}"/>
    <hyperlink ref="E1919" r:id="rId5556" xr:uid="{A57EFC7B-1F48-824C-81D0-F13A4C3F816B}"/>
    <hyperlink ref="R1919" r:id="rId5557" xr:uid="{ABC1995B-48E7-D547-9235-06D34E786396}"/>
    <hyperlink ref="E1920" r:id="rId5558" xr:uid="{4FBD5062-5A68-7542-8A0E-B0714F4B0FDF}"/>
    <hyperlink ref="R1920" r:id="rId5559" xr:uid="{3EDB234A-8A5E-714F-A1F1-275FC919183C}"/>
    <hyperlink ref="E1916" r:id="rId5560" xr:uid="{010BA879-2775-4641-8337-8FC2D27C909F}"/>
    <hyperlink ref="R1916" r:id="rId5561" xr:uid="{B8E30467-36DC-7247-A732-44EC62E2D9CD}"/>
    <hyperlink ref="R1914" r:id="rId5562" xr:uid="{3743844E-820F-BF4D-9115-BEC8FEAE5DA7}"/>
    <hyperlink ref="E1913" r:id="rId5563" xr:uid="{FCE5A925-24EE-DB4B-80ED-F546C76B62D2}"/>
    <hyperlink ref="R1913" r:id="rId5564" xr:uid="{B6E9AB59-FA54-B045-9DDF-9F3524E831EB}"/>
    <hyperlink ref="E1915" r:id="rId5565" xr:uid="{DE2643DB-F1EA-4847-AC14-9739478B77BE}"/>
    <hyperlink ref="R1915" r:id="rId5566" xr:uid="{6846D153-9A96-F54C-B433-1F4FF7B838B8}"/>
    <hyperlink ref="R1918" r:id="rId5567" xr:uid="{6876F02B-E9A3-2B4C-A2E3-4C6A1A5688D3}"/>
    <hyperlink ref="E1917" r:id="rId5568" xr:uid="{43C72958-EDB7-604E-B839-F6CC548FEFF2}"/>
    <hyperlink ref="R1917" r:id="rId5569" xr:uid="{6A927033-BACB-A741-B7BE-A9524272B704}"/>
    <hyperlink ref="E1910" r:id="rId5570" xr:uid="{5E7C51BC-91B8-5848-B6F2-7AF85D07EA95}"/>
    <hyperlink ref="R1910" r:id="rId5571" xr:uid="{B7489DB2-2E7B-E147-A59A-9C401E2F5165}"/>
    <hyperlink ref="E1911" r:id="rId5572" xr:uid="{A7120FE3-8CC6-BC43-8476-ED6726B08FA8}"/>
    <hyperlink ref="R1911" r:id="rId5573" xr:uid="{58072745-7965-874F-9F32-59F8945ADED8}"/>
    <hyperlink ref="R1912" r:id="rId5574" xr:uid="{17F704C7-25D3-A643-AF42-A7151B75304A}"/>
    <hyperlink ref="R1908" r:id="rId5575" xr:uid="{7E62267A-EDE1-4E47-A36A-5E8857058765}"/>
    <hyperlink ref="R1909" r:id="rId5576" xr:uid="{15E4D89E-30E4-D145-BA5C-5841B25972D9}"/>
    <hyperlink ref="E1906" r:id="rId5577" xr:uid="{34C2A064-DEF7-3842-B0EC-D736326DB68E}"/>
    <hyperlink ref="R1906" r:id="rId5578" xr:uid="{EFAE5842-A42E-9247-8560-7748FD7085C5}"/>
    <hyperlink ref="R1907" r:id="rId5579" xr:uid="{50671F1D-2007-A647-841E-6EAFF6974C67}"/>
    <hyperlink ref="R1905" r:id="rId5580" xr:uid="{691AFB7E-5A25-8F45-99E2-364AD5FDFF79}"/>
    <hyperlink ref="E1904" r:id="rId5581" xr:uid="{32D2A8BA-90B8-3544-B046-136CFB345C4B}"/>
    <hyperlink ref="R1904" r:id="rId5582" xr:uid="{8C233644-3362-6C47-9834-7940C1BE99FA}"/>
    <hyperlink ref="R1903" r:id="rId5583" xr:uid="{1CCD099F-865A-8F4A-8357-4DE949717947}"/>
    <hyperlink ref="R1900" r:id="rId5584" xr:uid="{207484D2-2D22-A340-BDCA-FFD4284CAC4B}"/>
    <hyperlink ref="E1902" r:id="rId5585" xr:uid="{E7AF734F-C94C-454D-B525-12D5F1F1A530}"/>
    <hyperlink ref="R1902" r:id="rId5586" xr:uid="{7961C3EA-25F2-4040-9F20-A28F00C609F8}"/>
    <hyperlink ref="E1901" r:id="rId5587" xr:uid="{EE3065CF-57D1-F947-9DB1-123FF12BA2BF}"/>
    <hyperlink ref="R1901" r:id="rId5588" xr:uid="{2495E43C-9C50-A146-A1E7-5DC8F9E60568}"/>
    <hyperlink ref="E1899" r:id="rId5589" xr:uid="{AD7FF068-A76D-B646-93E3-02059A2D2369}"/>
    <hyperlink ref="R1899" r:id="rId5590" xr:uid="{8A113025-63DD-DC46-9CA8-7A0DDB8A9DB5}"/>
    <hyperlink ref="E1897" r:id="rId5591" xr:uid="{616C2427-B99B-C44F-87A1-611612440518}"/>
    <hyperlink ref="R1897" r:id="rId5592" xr:uid="{F49D29AA-4FEB-CC40-9023-A41307EC7E6C}"/>
    <hyperlink ref="E1896" r:id="rId5593" xr:uid="{28714B01-6FA2-2242-8A58-67F146E7B481}"/>
    <hyperlink ref="R1896" r:id="rId5594" xr:uid="{E3FDDDE4-5E3C-8348-B8FA-752CD2B7C3F1}"/>
    <hyperlink ref="E1898" r:id="rId5595" xr:uid="{DE9125F5-9AF5-6C4D-B396-0FCC6BA27E9E}"/>
    <hyperlink ref="R1898" r:id="rId5596" xr:uid="{8A354038-5CAB-A542-B5B4-D2D664974D25}"/>
    <hyperlink ref="R1894" r:id="rId5597" xr:uid="{EC3BAD6A-759E-4F47-8C2C-AC609D4C10AC}"/>
    <hyperlink ref="R1895" r:id="rId5598" xr:uid="{A63D8409-F497-7141-B33A-04984F8D093D}"/>
    <hyperlink ref="R1892" r:id="rId5599" xr:uid="{881140B5-F8E4-1A4B-8B2B-C0752F59BFAA}"/>
    <hyperlink ref="R1890" r:id="rId5600" xr:uid="{3A42D372-4DBA-AD42-BF47-4BCD7959A431}"/>
    <hyperlink ref="R1891" r:id="rId5601" xr:uid="{18F607E5-0149-484C-8583-F2C94919550C}"/>
    <hyperlink ref="R1893" r:id="rId5602" xr:uid="{0F8AFB59-6EF1-7A48-ABE0-91E04B24C9BD}"/>
    <hyperlink ref="R1889" r:id="rId5603" xr:uid="{68340BC8-05C0-DF41-9DF6-010A1B819625}"/>
    <hyperlink ref="R1888" r:id="rId5604" xr:uid="{65BF6758-84D7-CC40-B1BD-0803032A8A72}"/>
    <hyperlink ref="E1887" r:id="rId5605" xr:uid="{C7484440-7E9D-F548-96D6-A2F4410ACB24}"/>
    <hyperlink ref="R1887" r:id="rId5606" xr:uid="{1CD091BE-2B90-E343-9C92-70AF68538D32}"/>
    <hyperlink ref="R1882" r:id="rId5607" xr:uid="{94A6ABFA-D534-0147-AE3F-15DF306FF031}"/>
    <hyperlink ref="R1884" r:id="rId5608" xr:uid="{9FD26BD5-AD27-6448-9D99-49671FBA8664}"/>
    <hyperlink ref="R1885" r:id="rId5609" xr:uid="{80AF3567-4DE1-D141-A7A7-C106CC39DF86}"/>
    <hyperlink ref="R1883" r:id="rId5610" xr:uid="{4AAD2BAA-B68A-B748-AEC5-4D1B62791528}"/>
    <hyperlink ref="R1886" r:id="rId5611" xr:uid="{AC0531C4-57FA-F94A-9FE0-5304A3A7C743}"/>
    <hyperlink ref="R4525" r:id="rId5612" xr:uid="{F78AF6FE-CB13-A544-BBFE-E799943C7E90}"/>
    <hyperlink ref="E4525" r:id="rId5613" xr:uid="{F1CF0482-F9CF-4143-A2DF-BA73DF252D03}"/>
    <hyperlink ref="R8229" r:id="rId5614" xr:uid="{59E5FC62-1EAC-3E49-B2BF-807CF470435E}"/>
    <hyperlink ref="R3792" r:id="rId5615" xr:uid="{0252D3D6-3E6C-8B41-8E4E-610B11D3CC1C}"/>
    <hyperlink ref="R3212" r:id="rId5616" xr:uid="{B2D405E7-ACDE-5C44-B7AA-1A3801B9A547}"/>
    <hyperlink ref="R2994" r:id="rId5617" xr:uid="{9A8AEF21-480A-8844-8279-57A02A95E8F1}"/>
    <hyperlink ref="R2847" r:id="rId5618" xr:uid="{B996C5C9-8C8E-634A-A750-DADA8435589E}"/>
    <hyperlink ref="R2833" r:id="rId5619" xr:uid="{5B71AA5F-3D6F-934F-BF09-EA87F36796A3}"/>
    <hyperlink ref="R2831" r:id="rId5620" xr:uid="{9BF2FE75-55D4-5948-B559-C9914226A079}"/>
    <hyperlink ref="R2804" r:id="rId5621" xr:uid="{5FEBDA9F-A5E7-E041-A8F4-F83149E22CD4}"/>
    <hyperlink ref="R2692" r:id="rId5622" xr:uid="{F80840AF-8600-CE43-AB03-D5848B5F4C97}"/>
    <hyperlink ref="R2625" r:id="rId5623" xr:uid="{9FE7AFEB-4CA6-A64A-A602-FEEE90DEF690}"/>
    <hyperlink ref="R2604" r:id="rId5624" xr:uid="{793E9F02-9525-5244-9829-707DA79C2D42}"/>
    <hyperlink ref="R2577" r:id="rId5625" xr:uid="{1298A4C6-F100-4B40-8398-983E9D86DC84}"/>
    <hyperlink ref="R2451" r:id="rId5626" xr:uid="{17290B67-A6DB-744F-B062-1DFE188899B9}"/>
    <hyperlink ref="R3107" r:id="rId5627" xr:uid="{4B5DDA07-891C-6E45-A068-2B8CF3B0C7AD}"/>
    <hyperlink ref="R7251" r:id="rId5628" xr:uid="{F28635C4-7B65-7540-929E-25A19E1E2DF7}"/>
    <hyperlink ref="R5088" r:id="rId5629" xr:uid="{25AFF447-E4A2-7945-AB4E-FD1C5CEA7120}"/>
    <hyperlink ref="R4107" r:id="rId5630" xr:uid="{797B6084-0C25-4245-8A15-8B69436CC6D2}"/>
    <hyperlink ref="R4089" r:id="rId5631" xr:uid="{C431D8F6-404F-254C-9E3E-DE969E5F9201}"/>
    <hyperlink ref="R3947" r:id="rId5632" xr:uid="{210F909D-AB62-4747-9677-1A77B4EC784B}"/>
    <hyperlink ref="R3601" r:id="rId5633" xr:uid="{8351930F-4D92-844C-B0AD-248F58E5DEF8}"/>
    <hyperlink ref="R8031" r:id="rId5634" xr:uid="{984544D4-D62B-024A-91A0-13352AC8CD8A}"/>
    <hyperlink ref="E1880" r:id="rId5635" xr:uid="{5361A60B-53B3-6B43-8205-48C4B5DA1B91}"/>
    <hyperlink ref="R1880" r:id="rId5636" xr:uid="{C6198F71-115E-9846-99D7-6E92159CC582}"/>
    <hyperlink ref="E1881" r:id="rId5637" xr:uid="{027D2F3E-BB7A-5244-803E-B42576814D15}"/>
    <hyperlink ref="R1881" r:id="rId5638" xr:uid="{58583D49-4001-1240-B1E3-ADE2874FB680}"/>
    <hyperlink ref="E1879" r:id="rId5639" xr:uid="{38C64BA1-BF7D-D849-9C6B-57296D4B46E8}"/>
    <hyperlink ref="R1879" r:id="rId5640" xr:uid="{7C523D94-E772-3C40-8412-D2B3CA857243}"/>
    <hyperlink ref="E1877" r:id="rId5641" xr:uid="{F8266E9D-8B8F-2149-8DE3-4F248A436FFA}"/>
    <hyperlink ref="R1877" r:id="rId5642" xr:uid="{6883AEF7-9628-464C-B007-DA80724BA3FE}"/>
    <hyperlink ref="E1878" r:id="rId5643" xr:uid="{9B8F9BBF-AD74-6748-9214-B06AD946A91D}"/>
    <hyperlink ref="R1878" r:id="rId5644" xr:uid="{E52C55C0-7798-284F-B10E-4CCBD3551924}"/>
    <hyperlink ref="R1872" r:id="rId5645" xr:uid="{C8125B4D-F1F5-8247-9599-9FB8100BF6AD}"/>
    <hyperlink ref="E1874" r:id="rId5646" xr:uid="{5BA21A35-03B3-9F44-8714-16557F7980D0}"/>
    <hyperlink ref="R1874" r:id="rId5647" xr:uid="{A1E6877E-4C20-6544-9A12-0E123226872B}"/>
    <hyperlink ref="R1871" r:id="rId5648" xr:uid="{718C8D3A-C0A2-0E49-B6CC-5FEA8DFF556E}"/>
    <hyperlink ref="R1873" r:id="rId5649" xr:uid="{4A0011ED-AEC7-8944-8CA4-7266910AB883}"/>
    <hyperlink ref="E1876" r:id="rId5650" xr:uid="{F7BA504B-6B77-4C4D-BD78-D97C2E14F2FA}"/>
    <hyperlink ref="R1876" r:id="rId5651" xr:uid="{226D4182-F09B-7D4A-B14B-0E528FEDF94A}"/>
    <hyperlink ref="E1875" r:id="rId5652" xr:uid="{92AB4319-F6EC-B440-84B8-84A14FBDB92C}"/>
    <hyperlink ref="R1875" r:id="rId5653" xr:uid="{8A804A1A-1B4B-7D4F-898A-3C5E21CBA3E6}"/>
    <hyperlink ref="E1868" r:id="rId5654" xr:uid="{3646FF22-795A-7A43-9845-52A666EE5BF6}"/>
    <hyperlink ref="R1868" r:id="rId5655" xr:uid="{2F498D56-7483-B04E-9816-3C29069C7F29}"/>
    <hyperlink ref="R1870" r:id="rId5656" xr:uid="{CA88F803-A557-6F43-A41B-D4FC20CC35E4}"/>
    <hyperlink ref="E1867" r:id="rId5657" xr:uid="{1FB25C07-0246-194C-B002-1942A64FCE86}"/>
    <hyperlink ref="R1867" r:id="rId5658" xr:uid="{DC3C7795-E7EE-9147-93EE-60D399799904}"/>
    <hyperlink ref="E1869" r:id="rId5659" xr:uid="{9B627224-A202-4E47-BE6E-B86E6F7DCB63}"/>
    <hyperlink ref="R1869" r:id="rId5660" xr:uid="{BC4E68B2-9F7A-E441-A2A1-2796F0E1D74C}"/>
    <hyperlink ref="R1862" r:id="rId5661" xr:uid="{AFA50500-BC96-3E42-8475-683F088A3115}"/>
    <hyperlink ref="R1866" r:id="rId5662" xr:uid="{9792A404-3929-7E4A-B55C-13193CB9CB2C}"/>
    <hyperlink ref="R1861" r:id="rId5663" xr:uid="{EF673251-3E7D-C34A-9799-0E8C6ED8E15D}"/>
    <hyperlink ref="R1864" r:id="rId5664" xr:uid="{B8B9F5E8-C186-E246-9C88-A75DCBA2E4F0}"/>
    <hyperlink ref="E1863" r:id="rId5665" xr:uid="{B4A7279A-7084-9149-9FD3-72993B64CE02}"/>
    <hyperlink ref="R1863" r:id="rId5666" xr:uid="{4EC774B0-884F-E043-8C91-0FDBE33A3A92}"/>
    <hyperlink ref="R1865" r:id="rId5667" xr:uid="{86332743-94BD-0F4F-99B5-0A93AD0A2817}"/>
    <hyperlink ref="R1860" r:id="rId5668" xr:uid="{CD080486-60DA-574A-A168-C58352F49333}"/>
    <hyperlink ref="E1858" r:id="rId5669" xr:uid="{BCF2E4EA-D3DD-094D-A306-678A5ED6C7F6}"/>
    <hyperlink ref="R1858" r:id="rId5670" xr:uid="{069CD39A-AFE4-5249-9C8C-1DA999391EBE}"/>
    <hyperlink ref="R1857" r:id="rId5671" xr:uid="{6AE434FD-D517-604A-8EF6-E33EB83EEB97}"/>
    <hyperlink ref="R1859" r:id="rId5672" xr:uid="{CA20A8F6-8304-7C46-96CB-1BD0343323DA}"/>
    <hyperlink ref="R1856" r:id="rId5673" xr:uid="{7BED63F0-6F71-3A49-86F8-7C279E1CC9F7}"/>
    <hyperlink ref="R1851" r:id="rId5674" xr:uid="{2812F256-1375-6B4A-86D8-44F1F4B4AA5F}"/>
    <hyperlink ref="R1852" r:id="rId5675" xr:uid="{E93D22ED-F546-5F4D-89F8-E96EB55B4794}"/>
    <hyperlink ref="R1855" r:id="rId5676" xr:uid="{4430F1DB-4371-5946-9D77-283DE8DEB8B3}"/>
    <hyperlink ref="R1854" r:id="rId5677" xr:uid="{3BD99F19-589C-D64B-8C0D-2B46DD5C25E8}"/>
    <hyperlink ref="R1853" r:id="rId5678" xr:uid="{1589F7CD-3413-0E4D-8749-985C86113436}"/>
    <hyperlink ref="R1850" r:id="rId5679" xr:uid="{D6CD9D5B-625A-C745-96B8-80DC374B860F}"/>
    <hyperlink ref="R1849" r:id="rId5680" xr:uid="{65100D90-3326-9945-ACBC-3FA22B6F29F1}"/>
    <hyperlink ref="R1848" r:id="rId5681" xr:uid="{2D001A85-597B-3E44-B501-51F74BBD1ECB}"/>
    <hyperlink ref="E1847" r:id="rId5682" xr:uid="{CE47532F-B8E8-8040-9AE5-2C44BD7334AF}"/>
    <hyperlink ref="R1847" r:id="rId5683" xr:uid="{4464A0EE-4BD1-AE46-B926-059CEE683D63}"/>
    <hyperlink ref="R1846" r:id="rId5684" xr:uid="{303594AC-0F91-BF4E-AED6-030A471520AC}"/>
    <hyperlink ref="R1841" r:id="rId5685" xr:uid="{532FFDCF-9F72-9C47-A1E6-8347E4CD167A}"/>
    <hyperlink ref="R1843" r:id="rId5686" xr:uid="{DF5F00EA-535D-C44D-9128-8F9362DC8F98}"/>
    <hyperlink ref="E1844" r:id="rId5687" xr:uid="{41ED9B2B-6712-EC40-A21A-ADCA9E12BC6B}"/>
    <hyperlink ref="R1844" r:id="rId5688" xr:uid="{5C03D483-83CE-2347-B25C-1E4B1EA32775}"/>
    <hyperlink ref="R1842" r:id="rId5689" xr:uid="{F4358E1C-DB2E-C448-BC92-FCB77F1CB142}"/>
    <hyperlink ref="R1845" r:id="rId5690" xr:uid="{2EFCBDAF-9C67-294E-B2BE-757742BC1431}"/>
    <hyperlink ref="R1839" r:id="rId5691" xr:uid="{4E4DB5E2-D614-0A4B-ABBA-51353C07A30E}"/>
    <hyperlink ref="E1838" r:id="rId5692" xr:uid="{DC27CF47-122F-CC44-AF0B-5832A6B1190D}"/>
    <hyperlink ref="R1838" r:id="rId5693" xr:uid="{D5A4EC01-921C-E148-AC45-AEBF126A49C0}"/>
    <hyperlink ref="R1840" r:id="rId5694" xr:uid="{D4121CE4-E731-7B47-A434-D3D96BAB7CB6}"/>
    <hyperlink ref="R1834" r:id="rId5695" xr:uid="{87BA2DC0-9D3A-B544-B283-DFA0AFD5D0BF}"/>
    <hyperlink ref="E1837" r:id="rId5696" xr:uid="{AEB485DA-A177-CA44-8997-725D11ECD40A}"/>
    <hyperlink ref="R1837" r:id="rId5697" xr:uid="{367F3CC8-610D-A244-A5EE-BC6A91097005}"/>
    <hyperlink ref="R1835" r:id="rId5698" xr:uid="{9FD06177-E852-344C-9F0F-31FE04413868}"/>
    <hyperlink ref="E1828" r:id="rId5699" xr:uid="{4D185972-964D-DF42-9210-9BBE69796FB6}"/>
    <hyperlink ref="R1828" r:id="rId5700" xr:uid="{BF65EAF1-07F1-E44D-AAF9-76EF25AF3475}"/>
    <hyperlink ref="E1830" r:id="rId5701" xr:uid="{9B084A9E-94CB-B844-AFFD-58915CC8ADDE}"/>
    <hyperlink ref="R1830" r:id="rId5702" xr:uid="{A41492C5-9382-0540-AEE4-C0151CDE8FE8}"/>
    <hyperlink ref="E1832" r:id="rId5703" xr:uid="{CBF5207C-2FC8-6B41-8D2A-1BDA3D964E79}"/>
    <hyperlink ref="R1832" r:id="rId5704" xr:uid="{DB9A408B-1D3D-714C-B356-8A37AA06375C}"/>
    <hyperlink ref="R1831" r:id="rId5705" xr:uid="{6E5F460A-4A00-7B41-B5EC-CDF47A7E980C}"/>
    <hyperlink ref="E1829" r:id="rId5706" xr:uid="{44F13F6E-541B-5F43-8609-7933F8F86893}"/>
    <hyperlink ref="R1829" r:id="rId5707" xr:uid="{40611BBE-57ED-AF47-A9C7-84F233B7AF86}"/>
    <hyperlink ref="E1827" r:id="rId5708" xr:uid="{18C1F35A-409B-9B47-B4B4-DA487BDF1DD8}"/>
    <hyperlink ref="R1827" r:id="rId5709" xr:uid="{FD085A90-B349-224E-8688-BA4E12931783}"/>
    <hyperlink ref="E1826" r:id="rId5710" xr:uid="{678A40A3-F5C1-D349-954D-DEA9C1C72464}"/>
    <hyperlink ref="R1826" r:id="rId5711" xr:uid="{18FD82F6-6853-384B-9CD3-E8E2B74B6AD3}"/>
    <hyperlink ref="E1824" r:id="rId5712" xr:uid="{DDE5E385-E6AF-4E4B-8F8F-AB690CB61738}"/>
    <hyperlink ref="R1824" r:id="rId5713" xr:uid="{E2D1E96E-D076-4D42-9227-A517200B98F8}"/>
    <hyperlink ref="E1823" r:id="rId5714" xr:uid="{326154FA-23FD-AE4B-9C20-D9CF9404CD60}"/>
    <hyperlink ref="R1823" r:id="rId5715" xr:uid="{73FE9CCC-79A3-3F4E-906B-1FD9D81509B3}"/>
    <hyperlink ref="E1822" r:id="rId5716" xr:uid="{A4FAE38A-AB07-5E46-88C2-02731ACB7865}"/>
    <hyperlink ref="R1822" r:id="rId5717" xr:uid="{9FD40C19-EE99-EC4A-B2B1-7C4F9680680E}"/>
    <hyperlink ref="E1825" r:id="rId5718" xr:uid="{E37348DD-4931-C945-A42B-5DA55875C721}"/>
    <hyperlink ref="R1825" r:id="rId5719" xr:uid="{5DBEAD14-2314-2E48-836B-893A3935A132}"/>
    <hyperlink ref="E1821" r:id="rId5720" xr:uid="{C33FC0F0-50CC-D14F-9F9D-07DC476BCF4F}"/>
    <hyperlink ref="R1821" r:id="rId5721" xr:uid="{A45D0779-8BD4-4740-96F4-9DE19BFC9A44}"/>
    <hyperlink ref="E1818" r:id="rId5722" xr:uid="{35B38758-38CC-B741-A6EF-54BF57AE2B48}"/>
    <hyperlink ref="R1818" r:id="rId5723" xr:uid="{47A54FCD-080E-D245-B82E-674347EEF25D}"/>
    <hyperlink ref="E1819" r:id="rId5724" xr:uid="{F62EF75E-9192-7842-A1F0-DA8008FA9056}"/>
    <hyperlink ref="R1819" r:id="rId5725" xr:uid="{71CC6E2B-FC01-414B-8EE2-D8EEE3B33956}"/>
    <hyperlink ref="R1817" r:id="rId5726" xr:uid="{B3A7D6AC-0325-F946-8E83-B6B8EA203703}"/>
    <hyperlink ref="E1815" r:id="rId5727" xr:uid="{C9591CE2-B178-6A44-B40A-9A47ADF727A9}"/>
    <hyperlink ref="R1815" r:id="rId5728" xr:uid="{8349CB59-9549-9448-9859-DD7FDAB22698}"/>
    <hyperlink ref="E1813" r:id="rId5729" xr:uid="{41FAA759-5B9C-1C4D-B597-6760A42B6338}"/>
    <hyperlink ref="R1813" r:id="rId5730" xr:uid="{6373A848-4A95-5041-9E5E-1F728DC82EAD}"/>
    <hyperlink ref="E1814" r:id="rId5731" xr:uid="{E76AA2E0-46E4-4741-B861-5E13B640E109}"/>
    <hyperlink ref="R1814" r:id="rId5732" xr:uid="{8AE29523-8000-BA4C-A756-99DF72836428}"/>
    <hyperlink ref="R1816" r:id="rId5733" xr:uid="{E1071409-B0F3-D341-9F45-7DB5478352AC}"/>
    <hyperlink ref="R1812" r:id="rId5734" xr:uid="{517CAA7E-5558-134B-A9C3-8B6B2F4D5EA4}"/>
    <hyperlink ref="R1810" r:id="rId5735" xr:uid="{0DC52D3B-C569-9043-9C38-E679790A5CE0}"/>
    <hyperlink ref="E1809" r:id="rId5736" xr:uid="{41DE8543-6B96-834B-85BC-957BF3C33037}"/>
    <hyperlink ref="R1809" r:id="rId5737" xr:uid="{87ECAD31-3F11-6743-B588-B8009B560139}"/>
    <hyperlink ref="E1811" r:id="rId5738" xr:uid="{C3A48510-40D8-4249-905E-C204FAA55CBD}"/>
    <hyperlink ref="R1811" r:id="rId5739" xr:uid="{56961CBA-B253-8E4F-B92E-76B4F3E2C7FD}"/>
    <hyperlink ref="E1807" r:id="rId5740" xr:uid="{3DE01890-7938-254C-A2D6-01132DF888F1}"/>
    <hyperlink ref="R1807" r:id="rId5741" xr:uid="{E06579B8-9181-8544-A95E-A6204A22A54B}"/>
    <hyperlink ref="E1808" r:id="rId5742" xr:uid="{A65F9AA8-052C-074F-92B6-F2950513C6D2}"/>
    <hyperlink ref="R1808" r:id="rId5743" xr:uid="{D62EFC12-96DF-8C42-8163-B9F34CEF774E}"/>
    <hyperlink ref="E1805" r:id="rId5744" xr:uid="{D307C2EF-A4CE-7447-91B6-61885955925A}"/>
    <hyperlink ref="R1805" r:id="rId5745" xr:uid="{35EE3E6A-52AC-7041-B6C3-059E2ABF4806}"/>
    <hyperlink ref="R1806" r:id="rId5746" xr:uid="{BD3826F8-4B4E-8748-B821-579065608F9B}"/>
    <hyperlink ref="E1804" r:id="rId5747" xr:uid="{4C520F83-324D-DE42-BBA6-A2060FC86663}"/>
    <hyperlink ref="R1804" r:id="rId5748" xr:uid="{68703E54-7008-3047-AF1D-DD02FA7A54E2}"/>
    <hyperlink ref="E1799" r:id="rId5749" xr:uid="{78A31BB2-948F-5B4C-9A31-26D59D9C5D04}"/>
    <hyperlink ref="R1799" r:id="rId5750" location="tracking-source=home-top-story-1" xr:uid="{1794A007-035D-E440-9656-7001FC086244}"/>
    <hyperlink ref="E1802" r:id="rId5751" xr:uid="{A8E7690B-1A03-0243-9E97-A1F1269E9F91}"/>
    <hyperlink ref="R1802" r:id="rId5752" location="tracking-source=home-top-story-1" xr:uid="{CD47DF87-43CC-DB4A-AF55-D61D2A72D32C}"/>
    <hyperlink ref="E1801" r:id="rId5753" xr:uid="{317EC0B5-7FFE-B048-9375-F9AD40462C6D}"/>
    <hyperlink ref="R1801" r:id="rId5754" xr:uid="{346C9BDD-04A8-6747-9178-58E6D8421AD3}"/>
    <hyperlink ref="R1803" r:id="rId5755" xr:uid="{8D679AAB-8610-3849-8957-36F917A7D279}"/>
    <hyperlink ref="E1800" r:id="rId5756" xr:uid="{EA8FC424-E3AF-F445-9F92-C62D784214BE}"/>
    <hyperlink ref="R1800" r:id="rId5757" xr:uid="{D5EF3E2F-18C5-714F-B793-DA5EA2B49288}"/>
    <hyperlink ref="E1798" r:id="rId5758" xr:uid="{2225627C-C228-2A42-BE2D-FAD84CBC953D}"/>
    <hyperlink ref="R1798" r:id="rId5759" xr:uid="{2908FD9B-BC9C-7F4A-83B1-40BEB6283984}"/>
    <hyperlink ref="E1796" r:id="rId5760" xr:uid="{3038B3CE-B7C6-8443-BD88-9666AE88675A}"/>
    <hyperlink ref="R1796" r:id="rId5761" xr:uid="{268F55CE-B8FC-1E4B-86F8-F40913C13905}"/>
    <hyperlink ref="R1794" r:id="rId5762" xr:uid="{764A48B3-B74B-FD48-9EEC-364418C14A23}"/>
    <hyperlink ref="E1795" r:id="rId5763" xr:uid="{97C63143-0CDC-0445-971F-20B0C2B5A1A3}"/>
    <hyperlink ref="R1795" r:id="rId5764" xr:uid="{0D5FC2C5-BEFD-1D42-BA7D-3C2E68772CD5}"/>
    <hyperlink ref="R1793" r:id="rId5765" xr:uid="{8427E473-CCAA-4445-9E01-80D6E2B5CC46}"/>
    <hyperlink ref="R1792" r:id="rId5766" xr:uid="{45020B89-EC27-EA43-B413-65F88C9A2A2F}"/>
    <hyperlink ref="R1791" r:id="rId5767" xr:uid="{B2BDEE8D-021C-D643-AB90-08E470D8766F}"/>
    <hyperlink ref="R1786" r:id="rId5768" xr:uid="{F9381E34-A1E9-BD48-A52E-F6641D64AB7A}"/>
    <hyperlink ref="R1784" r:id="rId5769" xr:uid="{C65BD604-036A-334F-8C73-762EF5320C4B}"/>
    <hyperlink ref="E1788" r:id="rId5770" xr:uid="{174ECF91-DDF0-B24B-A4FC-61B66D112797}"/>
    <hyperlink ref="R1788" r:id="rId5771" xr:uid="{BA592D2B-5C8C-CE4F-96AA-E8BF44E7B6CD}"/>
    <hyperlink ref="E1782" r:id="rId5772" xr:uid="{AC0C21F7-A965-6A4B-942C-B2E49AEB8D4D}"/>
    <hyperlink ref="R1782" r:id="rId5773" xr:uid="{C14D460C-D55A-6249-B71C-82029B1EBD37}"/>
    <hyperlink ref="E1785" r:id="rId5774" xr:uid="{54C4824C-0692-4D4E-B029-C3D0D5E9D088}"/>
    <hyperlink ref="R1785" r:id="rId5775" xr:uid="{11B642C0-793F-6540-A7C5-40563E2F3B52}"/>
    <hyperlink ref="E1790" r:id="rId5776" xr:uid="{F86B7A8C-C081-164E-BD78-08CC9FF8BF24}"/>
    <hyperlink ref="R1790" r:id="rId5777" xr:uid="{46D1F332-4512-DE4C-BBE7-D8289A9AD4F5}"/>
    <hyperlink ref="E1783" r:id="rId5778" xr:uid="{A1932218-14D2-834E-8082-B65FFDB1B082}"/>
    <hyperlink ref="R1783" r:id="rId5779" xr:uid="{00465EB4-0EC8-4347-AA06-7B7CD2C53D1C}"/>
    <hyperlink ref="E1787" r:id="rId5780" xr:uid="{F7CAF473-475D-9945-B623-3B75021811DF}"/>
    <hyperlink ref="R1787" r:id="rId5781" xr:uid="{BA8304DF-85F5-B94C-87AD-CD007C12036E}"/>
    <hyperlink ref="E1789" r:id="rId5782" xr:uid="{BDCA50DD-B532-9640-A94B-E7C764046500}"/>
    <hyperlink ref="R1789" r:id="rId5783" xr:uid="{BB572971-29A6-3241-8AE8-54FE1DBDF20F}"/>
    <hyperlink ref="E1781" r:id="rId5784" xr:uid="{57B713FC-6C14-EB47-9B42-A5329945A8AE}"/>
    <hyperlink ref="R1781" r:id="rId5785" xr:uid="{1F2075C0-E393-B748-988C-CB905F43883E}"/>
    <hyperlink ref="R1780" r:id="rId5786" xr:uid="{A612BE20-B705-2347-93C1-F74C34772456}"/>
    <hyperlink ref="E1778" r:id="rId5787" xr:uid="{2A7EB047-F8BE-0D4D-BCEF-B62269A96F6B}"/>
    <hyperlink ref="R1778" r:id="rId5788" xr:uid="{C9F30F3B-E816-8A4E-8364-562DF92D28E1}"/>
    <hyperlink ref="E1779" r:id="rId5789" xr:uid="{74198DD9-8DA2-CA45-98AB-7F851DA000BC}"/>
    <hyperlink ref="R1779" r:id="rId5790" xr:uid="{247E77AC-61CA-F54A-9B61-FE08C34A178F}"/>
    <hyperlink ref="R1777" r:id="rId5791" xr:uid="{672CCB28-785E-D540-85B9-F1939953B6DF}"/>
    <hyperlink ref="R1776" r:id="rId5792" xr:uid="{7AD24451-6C54-FE46-B32B-674EA5A1C8BF}"/>
    <hyperlink ref="R1774" r:id="rId5793" xr:uid="{C69C5E17-8CAF-4F49-A8BB-280FD6528863}"/>
    <hyperlink ref="R1775" r:id="rId5794" xr:uid="{FF582028-EBBE-0143-AB19-ED8AAB372B86}"/>
    <hyperlink ref="R1772" r:id="rId5795" xr:uid="{A2FE4CDC-0B0F-9D4C-ADCB-6F62128B351A}"/>
    <hyperlink ref="E1771" r:id="rId5796" xr:uid="{EAA204E3-2005-1C4D-9557-46F433F0BEFD}"/>
    <hyperlink ref="R1771" r:id="rId5797" xr:uid="{A4043CA7-D2F8-F24B-AB39-EE32C95337AB}"/>
    <hyperlink ref="R1773" r:id="rId5798" xr:uid="{A3371B67-2EF0-A747-AB16-AD7EAA1A5C0F}"/>
    <hyperlink ref="E1770" r:id="rId5799" xr:uid="{F31B0426-AFBB-E841-B076-13A81C2EAED9}"/>
    <hyperlink ref="R1770" r:id="rId5800" xr:uid="{708EB4D1-BD4B-FE4D-A814-73BBCC316352}"/>
    <hyperlink ref="E1768" r:id="rId5801" xr:uid="{AD23A233-23CD-824C-8AC4-CC612304D4F1}"/>
    <hyperlink ref="R1768" r:id="rId5802" xr:uid="{82A72631-C0B7-3F45-B861-AC0EB8B911A8}"/>
    <hyperlink ref="R1769" r:id="rId5803" xr:uid="{10AE141D-3BBE-4B44-86CA-5816B8E7DF7A}"/>
    <hyperlink ref="E1767" r:id="rId5804" xr:uid="{CC031628-D880-E842-AB32-2C98D821F393}"/>
    <hyperlink ref="R1767" r:id="rId5805" xr:uid="{8B8F55D1-E1B1-FA41-9FDE-EAA35A266543}"/>
    <hyperlink ref="E1764" r:id="rId5806" xr:uid="{FD8EC4E6-C519-B940-A57F-3B34AF97EE66}"/>
    <hyperlink ref="R1764" r:id="rId5807" xr:uid="{EE5CF9C2-DEAD-1245-8E72-79ADBAAABD80}"/>
    <hyperlink ref="R1765" r:id="rId5808" xr:uid="{27A840E1-6E88-AF4B-AF48-D661833B7D8E}"/>
    <hyperlink ref="R1766" r:id="rId5809" xr:uid="{E7CBA753-AECE-D143-A57A-466D722E27F3}"/>
    <hyperlink ref="R1762" r:id="rId5810" xr:uid="{825132D7-F2C4-9E44-8B64-364D68D2DCD7}"/>
    <hyperlink ref="R1761" r:id="rId5811" xr:uid="{E1BBAB8F-C176-6441-9996-22EC61B86C56}"/>
    <hyperlink ref="E1757" r:id="rId5812" xr:uid="{B3AB690D-F301-714A-A21E-D4F7ACB06773}"/>
    <hyperlink ref="R1757" r:id="rId5813" xr:uid="{E554ACF2-E29C-B540-A485-4E07042362A5}"/>
    <hyperlink ref="E1759" r:id="rId5814" xr:uid="{49393FF3-0716-7C48-8A99-28EB8739C1B3}"/>
    <hyperlink ref="R1759" r:id="rId5815" xr:uid="{77A670B8-2BD8-944F-9651-8754E68F879D}"/>
    <hyperlink ref="R1760" r:id="rId5816" xr:uid="{B4125148-6C30-434A-96CD-40FB37EC8B69}"/>
    <hyperlink ref="R1763" r:id="rId5817" xr:uid="{FB3D9832-D33B-D648-BC8D-AB4E55D04A80}"/>
    <hyperlink ref="R1758" r:id="rId5818" xr:uid="{A60355CF-3010-E648-9DEE-9CF5666E9461}"/>
    <hyperlink ref="E1756" r:id="rId5819" xr:uid="{3BF24C05-83AC-5F4D-BFB1-EF521CDED60A}"/>
    <hyperlink ref="R1756" r:id="rId5820" xr:uid="{B3E07439-B868-BD43-9AF1-69FB2CD2C6D5}"/>
    <hyperlink ref="R1754" r:id="rId5821" xr:uid="{AB19695A-BE8B-CE4F-996A-4B562FE29E11}"/>
    <hyperlink ref="R1755" r:id="rId5822" xr:uid="{145294DD-E2C7-5542-9BCA-372FB15444C0}"/>
    <hyperlink ref="E1750" r:id="rId5823" xr:uid="{6A925060-A88C-BC4F-A164-58C9E7142906}"/>
    <hyperlink ref="R1750" r:id="rId5824" xr:uid="{67B7F00C-9426-AF49-97AA-5A8DA3214013}"/>
    <hyperlink ref="R1752" r:id="rId5825" xr:uid="{BE65BA52-2FCC-CD43-A6FC-2CF28446FAD7}"/>
    <hyperlink ref="E1751" r:id="rId5826" xr:uid="{CC0A784B-F1D1-8248-B768-B37802599D08}"/>
    <hyperlink ref="R1751" r:id="rId5827" xr:uid="{372A2CE6-B9E6-0F48-BC00-A30551A52E32}"/>
    <hyperlink ref="R1753" r:id="rId5828" xr:uid="{629561BA-8650-DD44-8419-2B1C45680FA2}"/>
    <hyperlink ref="E1748" r:id="rId5829" xr:uid="{1E66E040-DE9D-A040-BD82-BB45FACF56DF}"/>
    <hyperlink ref="R1748" r:id="rId5830" xr:uid="{F586EA90-8845-FD45-A17B-A3E97A427E6A}"/>
    <hyperlink ref="E1749" r:id="rId5831" xr:uid="{84D8399D-C5CA-0F44-81A6-BE76541D517A}"/>
    <hyperlink ref="R1749" r:id="rId5832" xr:uid="{15B40B58-B538-114D-9E95-4EB0E0A215E8}"/>
    <hyperlink ref="R1746" r:id="rId5833" xr:uid="{9DAD18DC-B9E4-D74C-AE69-61DE673A4F4E}"/>
    <hyperlink ref="R1745" r:id="rId5834" xr:uid="{01C717A6-55B6-5E42-90F7-D9C41B2192F4}"/>
    <hyperlink ref="E1744" r:id="rId5835" xr:uid="{9EEAC4F0-DF84-E74D-9E7D-728860A505AD}"/>
    <hyperlink ref="R1744" r:id="rId5836" xr:uid="{49650D59-9474-8840-855A-5F4B3F5F7EC9}"/>
    <hyperlink ref="R1747" r:id="rId5837" xr:uid="{545E8837-8105-6D47-8B54-EDB09B0D9B3E}"/>
    <hyperlink ref="R1740" r:id="rId5838" xr:uid="{9C628C8C-8382-E945-A5F7-BCE9E4AC2469}"/>
    <hyperlink ref="E1741" r:id="rId5839" xr:uid="{854911A9-2E23-574D-849A-2F213A86196A}"/>
    <hyperlink ref="R1741" r:id="rId5840" xr:uid="{DFCD2FD7-6011-374F-AC5F-8C8DA6488306}"/>
    <hyperlink ref="R1742" r:id="rId5841" xr:uid="{D6573662-6DCC-7646-9268-2667796977A3}"/>
    <hyperlink ref="R1739" r:id="rId5842" xr:uid="{58C60EC5-9973-1A4D-B328-B84E15ACE29C}"/>
    <hyperlink ref="R1738" r:id="rId5843" xr:uid="{2A976669-787E-0C46-AC01-31F9649A77C8}"/>
    <hyperlink ref="E1737" r:id="rId5844" xr:uid="{473B9779-B42C-124E-B622-D534EBC98FA6}"/>
    <hyperlink ref="R1737" r:id="rId5845" xr:uid="{A4425B69-8AE6-124F-B60E-23236AC7B16C}"/>
    <hyperlink ref="R1736" r:id="rId5846" xr:uid="{DC406DEA-D231-3640-9D61-10D662C781A0}"/>
    <hyperlink ref="R1733" r:id="rId5847" xr:uid="{268A8EF8-74A0-F147-8F5C-5F71BF1D3F09}"/>
    <hyperlink ref="E1731" r:id="rId5848" xr:uid="{730E3615-17B2-1645-B689-339F2ECF369B}"/>
    <hyperlink ref="R1731" r:id="rId5849" xr:uid="{5EE4F049-894D-624D-8F08-76250C5C6CE5}"/>
    <hyperlink ref="E1732" r:id="rId5850" xr:uid="{8ACBFEA8-01D0-E34D-ADAA-26695D6F1666}"/>
    <hyperlink ref="R1732" r:id="rId5851" xr:uid="{2CA84EE4-BFF6-6742-8DB8-C77D13B8C861}"/>
    <hyperlink ref="E1735" r:id="rId5852" xr:uid="{9865E27B-2112-8A43-8BEC-4E04D7CABB36}"/>
    <hyperlink ref="R1735" r:id="rId5853" xr:uid="{30D45BEE-0DDE-F041-A579-70517645B69C}"/>
    <hyperlink ref="E1730" r:id="rId5854" xr:uid="{78296B7C-38C2-6843-9260-228319110C80}"/>
    <hyperlink ref="R1730" r:id="rId5855" xr:uid="{05692FB8-8877-4547-AB37-72EAF01C596A}"/>
    <hyperlink ref="E1728" r:id="rId5856" xr:uid="{0E303DA0-907B-9644-AAC7-A1DF4B709B5E}"/>
    <hyperlink ref="R1728" r:id="rId5857" xr:uid="{F9B23BF2-FBDC-9646-8067-F7D155E3E9DB}"/>
    <hyperlink ref="E1729" r:id="rId5858" xr:uid="{5024BA42-3C08-B347-8241-FCCACB8BE2C4}"/>
    <hyperlink ref="R1729" r:id="rId5859" xr:uid="{02723B77-E7B0-0543-A363-C4F8D32C56CA}"/>
    <hyperlink ref="R1726" r:id="rId5860" xr:uid="{60D86352-9738-514C-AFD3-54C7296C9F1E}"/>
    <hyperlink ref="R1727" r:id="rId5861" xr:uid="{71BF76DD-B92F-4C41-B809-875878624033}"/>
    <hyperlink ref="E1724" r:id="rId5862" xr:uid="{93A4C180-A163-0943-AE74-2127F4E1AFC9}"/>
    <hyperlink ref="R1724" r:id="rId5863" xr:uid="{47A8D3B1-EE31-1242-A17F-950144C9DC21}"/>
    <hyperlink ref="R1725" r:id="rId5864" xr:uid="{99F82831-6186-594C-8C6A-81A73981F8AF}"/>
    <hyperlink ref="R1723" r:id="rId5865" xr:uid="{1045DA72-13FC-434A-9FE2-8BBE807DB0F6}"/>
    <hyperlink ref="R1722" r:id="rId5866" xr:uid="{1E1A09D0-2F45-A046-BA01-FFCDA842FEB1}"/>
    <hyperlink ref="R1720" r:id="rId5867" xr:uid="{6CBE0009-1B1B-7547-A6F1-AB29C3E8FEB2}"/>
    <hyperlink ref="E1721" r:id="rId5868" xr:uid="{C9336400-0327-7847-848A-DCC62C10610D}"/>
    <hyperlink ref="R1721" r:id="rId5869" xr:uid="{08E67154-8E5F-8849-8F32-50D1B80B5BF3}"/>
    <hyperlink ref="E1719" r:id="rId5870" xr:uid="{7A793ED4-5EED-274C-8894-3ED75B23F75A}"/>
    <hyperlink ref="R1719" r:id="rId5871" xr:uid="{3FDDE87F-00C9-644A-B058-BC4A0807E6A8}"/>
    <hyperlink ref="E1717" r:id="rId5872" xr:uid="{F4CE53BA-4791-484A-94AA-A6365A24E71F}"/>
    <hyperlink ref="R1717" r:id="rId5873" xr:uid="{3C11DDFA-50D2-F848-9703-7501EC1EC4FB}"/>
    <hyperlink ref="R1718" r:id="rId5874" xr:uid="{D9C34CF8-D7AB-5845-A1D3-BD90120987CE}"/>
    <hyperlink ref="E1716" r:id="rId5875" xr:uid="{EF1FE714-7A55-3E4B-A6AF-5590183E2622}"/>
    <hyperlink ref="R1716" r:id="rId5876" xr:uid="{B65AD29C-1216-C74D-ABBE-44B22D0746A5}"/>
    <hyperlink ref="E1714" r:id="rId5877" xr:uid="{F8FC2476-8814-8C4B-A414-1B5585D93F1C}"/>
    <hyperlink ref="R1714" r:id="rId5878" xr:uid="{87026D8C-110A-5D49-ACD3-41529BDB1C82}"/>
    <hyperlink ref="R1715" r:id="rId5879" xr:uid="{47490AFE-DC8A-524E-800B-4027DCC47139}"/>
    <hyperlink ref="R1713" r:id="rId5880" xr:uid="{8A0BF8A6-B704-4749-8C5B-73ABAAC802AD}"/>
    <hyperlink ref="E1708" r:id="rId5881" xr:uid="{D08F8340-DAFE-B549-9388-96D711F04BB2}"/>
    <hyperlink ref="R1708" r:id="rId5882" xr:uid="{A12B8BE1-4407-DC48-BDDE-094828073188}"/>
    <hyperlink ref="E1712" r:id="rId5883" xr:uid="{C331E2A1-DB3D-F240-BA88-99F6A753834B}"/>
    <hyperlink ref="R1712" r:id="rId5884" xr:uid="{70252FFF-759D-EE47-8311-4C1892EDCC7C}"/>
    <hyperlink ref="R1710" r:id="rId5885" xr:uid="{4DCD1C9E-CB04-3046-BD6A-2A60662DDB41}"/>
    <hyperlink ref="R1711" r:id="rId5886" xr:uid="{B831A6EE-E0A6-2A4D-BDC5-E71EC74E8ABE}"/>
    <hyperlink ref="E1709" r:id="rId5887" xr:uid="{8B2B5E43-28C1-324C-B43C-ABD5AEB7CC4F}"/>
    <hyperlink ref="R1709" r:id="rId5888" xr:uid="{35218E1D-0FE0-164F-B903-506D26007A2C}"/>
    <hyperlink ref="R1707" r:id="rId5889" xr:uid="{A7C5A6B1-3B4C-DA4D-84A5-95DF75ED2FB8}"/>
    <hyperlink ref="R1706" r:id="rId5890" xr:uid="{AB6883BA-5FC9-E545-99BD-E51C6688BE94}"/>
    <hyperlink ref="R1705" r:id="rId5891" xr:uid="{4603FF00-A808-E04F-9ADC-4CE34C0D55A5}"/>
    <hyperlink ref="E1704" r:id="rId5892" xr:uid="{D1A12812-5BB6-324B-84CB-B72C5D2E8CFE}"/>
    <hyperlink ref="R1704" r:id="rId5893" xr:uid="{7A52A30F-FA6A-0C46-939E-3C66CEF75910}"/>
    <hyperlink ref="E1702" r:id="rId5894" xr:uid="{D3283214-E98D-464A-AA6B-155EDD876435}"/>
    <hyperlink ref="R1702" r:id="rId5895" xr:uid="{928E2F5C-491A-414D-BFA5-5332E9103F21}"/>
    <hyperlink ref="R1703" r:id="rId5896" xr:uid="{F1A4E111-1CE7-EB43-B523-AD47DD9A2878}"/>
    <hyperlink ref="R1701" r:id="rId5897" xr:uid="{C6D2EF40-4753-B940-BBEE-EAB5AEBA4B3E}"/>
    <hyperlink ref="E1700" r:id="rId5898" xr:uid="{1790F2D6-3E64-E945-AFB8-822507A3E9D7}"/>
    <hyperlink ref="R1700" r:id="rId5899" xr:uid="{CC4FDB86-2FB0-7A49-8E2E-DA1A7F929166}"/>
    <hyperlink ref="E1699" r:id="rId5900" xr:uid="{61251797-87CD-6F4B-89B9-297A573681B5}"/>
    <hyperlink ref="R1699" r:id="rId5901" xr:uid="{395C451B-8450-2B4E-A41D-FCE04A69A69E}"/>
    <hyperlink ref="E1698" r:id="rId5902" xr:uid="{0F34586F-9E29-B64B-8019-3A44C48C10FE}"/>
    <hyperlink ref="R1698" r:id="rId5903" xr:uid="{91694D78-3C06-ED43-A397-8B169C86BC95}"/>
    <hyperlink ref="E1697" r:id="rId5904" xr:uid="{1C4F467C-8503-C048-B662-39B46C57D9A2}"/>
    <hyperlink ref="R1697" r:id="rId5905" xr:uid="{03C4DAF2-5A03-514E-9A3B-875CD8674472}"/>
    <hyperlink ref="R1693" r:id="rId5906" xr:uid="{B4E108BF-E2B0-D945-82F8-101B2A437634}"/>
    <hyperlink ref="R1695" r:id="rId5907" xr:uid="{8464709E-C4E5-4640-9818-750846853313}"/>
    <hyperlink ref="R1696" r:id="rId5908" xr:uid="{F3337CFC-36D8-4143-851B-4963318872DE}"/>
    <hyperlink ref="R1694" r:id="rId5909" xr:uid="{807951C0-D1D0-164E-978C-F3482434F9CD}"/>
    <hyperlink ref="E1692" r:id="rId5910" xr:uid="{3F3B5FFD-E444-7D48-B073-62022C633144}"/>
    <hyperlink ref="R1692" r:id="rId5911" xr:uid="{4F4FD226-8B94-2249-8C2E-45A78C0B3DFC}"/>
    <hyperlink ref="R1690" r:id="rId5912" xr:uid="{B52FD57F-6005-0C43-A478-34F3C42DF902}"/>
    <hyperlink ref="E1689" r:id="rId5913" xr:uid="{A32C49D7-D4D8-6F4B-AD69-3BDBB0F5A1E2}"/>
    <hyperlink ref="R1689" r:id="rId5914" xr:uid="{83826B5F-8965-9F4F-BB67-214D36A8B874}"/>
    <hyperlink ref="R1691" r:id="rId5915" xr:uid="{0756E259-456C-AC46-8575-650D0F465F38}"/>
    <hyperlink ref="R1688" r:id="rId5916" xr:uid="{30896B0A-0CC7-D441-BE8B-AA1A64CDDA80}"/>
    <hyperlink ref="R1687" r:id="rId5917" xr:uid="{390952DC-81FC-E64F-A1B3-87A678BA5699}"/>
    <hyperlink ref="E1684" r:id="rId5918" xr:uid="{87C39554-A71F-6746-8BAF-B5C29949ADD9}"/>
    <hyperlink ref="R1684" r:id="rId5919" xr:uid="{B235F22F-FA11-644E-B5C6-6C603435EDBD}"/>
    <hyperlink ref="E1686" r:id="rId5920" xr:uid="{A890374A-6D87-E14E-90CD-CD6548350F91}"/>
    <hyperlink ref="R1686" r:id="rId5921" xr:uid="{735A480C-E80F-3B46-A4C5-43FD08BB1212}"/>
    <hyperlink ref="E1685" r:id="rId5922" xr:uid="{32283FF7-D0E2-BD46-AB5B-849935CA2E00}"/>
    <hyperlink ref="R1685" r:id="rId5923" xr:uid="{C73DD2A9-16B1-CC48-A6C3-28F86EA67034}"/>
    <hyperlink ref="E1683" r:id="rId5924" xr:uid="{DA5D85DF-72E2-4D47-BA4F-5193D1F8D387}"/>
    <hyperlink ref="R1683" r:id="rId5925" xr:uid="{46C8B3ED-360A-1448-A3B1-7AB73074CE6A}"/>
    <hyperlink ref="E1681" r:id="rId5926" xr:uid="{2D0C2532-1DDA-FA42-865D-F03520E2C98A}"/>
    <hyperlink ref="R1681" r:id="rId5927" xr:uid="{670760D6-63A3-894E-A1F3-793A32D75C86}"/>
    <hyperlink ref="R1680" r:id="rId5928" xr:uid="{3A7D4792-BC72-6347-BE1A-ADD1ECBEA823}"/>
    <hyperlink ref="R1677" r:id="rId5929" xr:uid="{8685067D-357B-7948-A308-397C199249E6}"/>
    <hyperlink ref="R1678" r:id="rId5930" xr:uid="{E2185F41-F8D3-C444-85E3-91ADBA27F3D1}"/>
    <hyperlink ref="R1682" r:id="rId5931" xr:uid="{5BD9F300-C382-D64C-81CB-B741B0AEE86F}"/>
    <hyperlink ref="E1679" r:id="rId5932" xr:uid="{403E5C13-0CB2-454C-A19D-2EF59CA721B5}"/>
    <hyperlink ref="R1679" r:id="rId5933" xr:uid="{219F157E-7A40-574D-A42A-1C00FFF5F603}"/>
    <hyperlink ref="E1676" r:id="rId5934" xr:uid="{B0BFFD51-FE76-3145-947A-12B216678925}"/>
    <hyperlink ref="R1676" r:id="rId5935" xr:uid="{CC58968C-9AD9-754C-A75D-056755B3329F}"/>
    <hyperlink ref="R1673" r:id="rId5936" xr:uid="{4213C9D9-5BEC-5A48-ACFC-4A597023791D}"/>
    <hyperlink ref="R1675" r:id="rId5937" xr:uid="{5FD1856D-5A10-3043-BA35-432218A952F2}"/>
    <hyperlink ref="E1674" r:id="rId5938" xr:uid="{BF57532F-6823-C14E-B7E8-873C9A73E17C}"/>
    <hyperlink ref="R1674" r:id="rId5939" xr:uid="{81B7D7CE-4B1F-6144-A38B-963C1D8A2D9E}"/>
    <hyperlink ref="E1672" r:id="rId5940" xr:uid="{79ADE722-3C5A-2A4F-B63B-0E71D7D37647}"/>
    <hyperlink ref="R1672" r:id="rId5941" xr:uid="{D672D68F-2F5C-1344-B3CD-785344C819F3}"/>
    <hyperlink ref="R1668" r:id="rId5942" xr:uid="{EDD5B541-0D18-5249-894B-E066160CEDF1}"/>
    <hyperlink ref="E1667" r:id="rId5943" xr:uid="{1D7D6BC6-2D3F-5548-9B3A-CC3BC3FFB907}"/>
    <hyperlink ref="R1667" r:id="rId5944" xr:uid="{5897B572-71F4-3D4A-8EED-7EA8E9693EB4}"/>
    <hyperlink ref="E1669" r:id="rId5945" xr:uid="{1FAEC6D5-062E-404A-9DFE-A56ECC5DCD7A}"/>
    <hyperlink ref="R1669" r:id="rId5946" xr:uid="{92C2207C-1C0C-9D4C-8E42-5DD75EEB0E8B}"/>
    <hyperlink ref="E1670" r:id="rId5947" xr:uid="{9CFB33FC-807E-B748-BF17-2E99D85AED20}"/>
    <hyperlink ref="R1670" r:id="rId5948" xr:uid="{88718BBD-4790-6243-821D-7EFFE6448B07}"/>
    <hyperlink ref="E1671" r:id="rId5949" xr:uid="{3C377E53-E321-0D4F-9AFB-7624587A1F10}"/>
    <hyperlink ref="R1671" r:id="rId5950" xr:uid="{2F306F63-56B3-6142-84A1-40F4E3EDC4DD}"/>
    <hyperlink ref="R1666" r:id="rId5951" xr:uid="{E3319027-36A7-A14E-9771-CE4F8EB6E126}"/>
    <hyperlink ref="R1664" r:id="rId5952" xr:uid="{68CAB544-293A-FD4E-9DD4-751711638E75}"/>
    <hyperlink ref="R1665" r:id="rId5953" xr:uid="{6018CCB7-BBED-FB46-9ECF-BB5B83A1E4A4}"/>
    <hyperlink ref="E1663" r:id="rId5954" xr:uid="{1913470F-68BA-2D4D-BD94-92199EA0EA32}"/>
    <hyperlink ref="R1663" r:id="rId5955" xr:uid="{E93355DC-95D2-5648-B5DB-87C30ACF0221}"/>
    <hyperlink ref="R1661" r:id="rId5956" xr:uid="{ACD5A3E2-622D-9F4F-9E19-2D4E0F2AAD29}"/>
    <hyperlink ref="R1660" r:id="rId5957" xr:uid="{C2E25AD6-4157-D14A-A926-765BC8CCF480}"/>
    <hyperlink ref="R1662" r:id="rId5958" xr:uid="{DFF9233C-FECF-5A42-9CBA-2DD9DEBB8F7D}"/>
    <hyperlink ref="E1659" r:id="rId5959" xr:uid="{C9149507-99D7-2D43-AE6D-CCD7E051A58E}"/>
    <hyperlink ref="R1659" r:id="rId5960" xr:uid="{97C0C559-14D6-8647-AD96-82BE75996A5D}"/>
    <hyperlink ref="R1658" r:id="rId5961" xr:uid="{3A872A3F-9E0B-6E4D-8516-37C8B2E701E7}"/>
    <hyperlink ref="E1657" r:id="rId5962" xr:uid="{7C7370C9-6547-0C43-953F-4B087A891B0A}"/>
    <hyperlink ref="R1657" r:id="rId5963" xr:uid="{1FFA2D56-0756-D942-ADC8-00F568B0D5A2}"/>
    <hyperlink ref="E1655" r:id="rId5964" xr:uid="{2C5BEE4E-B4B1-2449-9255-B1515A0E6772}"/>
    <hyperlink ref="R1655" r:id="rId5965" xr:uid="{E1611877-28D8-CF4F-ABBB-F47934DDC517}"/>
    <hyperlink ref="E1656" r:id="rId5966" xr:uid="{3ABA5239-50C7-1B45-B4C8-20DB0F92BA7E}"/>
    <hyperlink ref="R1656" r:id="rId5967" xr:uid="{87E32AAB-4AFA-454D-8647-745D79FDAF02}"/>
    <hyperlink ref="E1653" r:id="rId5968" xr:uid="{3FD535F9-4EC0-5045-8F40-6763784FFC72}"/>
    <hyperlink ref="R1653" r:id="rId5969" xr:uid="{936BE2BC-2201-B54A-A23D-2D73D913D5D1}"/>
    <hyperlink ref="E1654" r:id="rId5970" xr:uid="{C7C7B34C-36F7-8347-98C8-C41348F4B3E2}"/>
    <hyperlink ref="R1654" r:id="rId5971" xr:uid="{9571BF88-813B-024D-B449-A1F8FFCE9512}"/>
    <hyperlink ref="E1650" r:id="rId5972" xr:uid="{2B5FA6B6-3FE3-A743-A7DB-7EEF9141579E}"/>
    <hyperlink ref="R1650" r:id="rId5973" xr:uid="{516F99C4-92FF-5E40-87AB-3DD7C1A40990}"/>
    <hyperlink ref="R1652" r:id="rId5974" xr:uid="{57B05F56-A28C-CB46-A586-96A5B9768512}"/>
    <hyperlink ref="R1651" r:id="rId5975" xr:uid="{2BB08CF3-6DF6-274B-8172-3CED053310C9}"/>
    <hyperlink ref="E1648" r:id="rId5976" xr:uid="{E2909C4D-6212-B54E-A58F-854C41855441}"/>
    <hyperlink ref="R1648" r:id="rId5977" xr:uid="{8D27C296-7920-8641-81AE-36C8F1A08E55}"/>
    <hyperlink ref="R1647" r:id="rId5978" xr:uid="{DA630BE4-47AE-CF42-B79B-94041E00BBCC}"/>
    <hyperlink ref="R1649" r:id="rId5979" xr:uid="{934EAF74-B1CD-1D44-B272-83B9E0A107F2}"/>
    <hyperlink ref="E1644" r:id="rId5980" xr:uid="{9DC0D421-446E-8249-A6C6-BFF4E8CCF156}"/>
    <hyperlink ref="R1644" r:id="rId5981" xr:uid="{B190AA96-D430-F741-8309-B7C360209C47}"/>
    <hyperlink ref="R1642" r:id="rId5982" xr:uid="{5FD66FAC-B768-2A4A-BF34-A67609A88F0C}"/>
    <hyperlink ref="R1643" r:id="rId5983" xr:uid="{689D4337-FA66-3D49-B138-33C8E9A63793}"/>
    <hyperlink ref="R1641" r:id="rId5984" xr:uid="{CB52F39B-75D7-C649-B682-1E95B09E1261}"/>
    <hyperlink ref="E1640" r:id="rId5985" xr:uid="{8A7BBB03-1C6C-E641-BE46-75ABBC2161E1}"/>
    <hyperlink ref="R1640" r:id="rId5986" xr:uid="{213111A4-3207-B14A-A523-1B8CEDF98F59}"/>
    <hyperlink ref="E1639" r:id="rId5987" xr:uid="{E0D76310-02BA-C74A-94AC-27712CE5823C}"/>
    <hyperlink ref="R1639" r:id="rId5988" xr:uid="{57A36055-A052-3942-AF67-E308E7C4A171}"/>
    <hyperlink ref="E1637" r:id="rId5989" xr:uid="{FF11E574-A48C-C141-8C03-9CAB97AF41A8}"/>
    <hyperlink ref="R1637" r:id="rId5990" xr:uid="{A4758EF5-73EC-BE4A-97B9-E1ADBB4B6443}"/>
    <hyperlink ref="E1635" r:id="rId5991" xr:uid="{F582691C-E6F6-9545-8ADB-0B70A4928C6F}"/>
    <hyperlink ref="R1635" r:id="rId5992" xr:uid="{606617ED-95E1-D646-A16B-4EDA1C0F5CBE}"/>
    <hyperlink ref="E1638" r:id="rId5993" xr:uid="{7B8AC3CE-935F-C740-BB20-C21BEEB9C401}"/>
    <hyperlink ref="R1638" r:id="rId5994" location="tracking-source=home-the-latest" xr:uid="{755A5EA1-A84A-FC4B-AB5B-961734FD8277}"/>
    <hyperlink ref="E1636" r:id="rId5995" xr:uid="{A150BE86-A6E7-DB4C-8BB2-3BE49D3EA1A7}"/>
    <hyperlink ref="R1636" r:id="rId5996" xr:uid="{029FB254-1229-B749-9E1D-69FBE8FB8DBD}"/>
    <hyperlink ref="E1633" r:id="rId5997" xr:uid="{D73EDC3B-FF98-6940-8FBC-13B240687A29}"/>
    <hyperlink ref="R1633" r:id="rId5998" xr:uid="{E77F5AE3-4462-E848-A27C-A25F92E521CE}"/>
    <hyperlink ref="E1632" r:id="rId5999" xr:uid="{A97BFE8F-4879-2D47-95E6-1B23E40FEF5E}"/>
    <hyperlink ref="R1632" r:id="rId6000" xr:uid="{87E91CD8-50BC-C44D-9DD4-DE97FC62B362}"/>
    <hyperlink ref="E1634" r:id="rId6001" xr:uid="{48C76D9E-4E76-1045-9945-2CE537BCF759}"/>
    <hyperlink ref="R1634" r:id="rId6002" xr:uid="{A3A28B4E-D16A-8A4A-A78F-9789E6BB4D0C}"/>
    <hyperlink ref="R1630" r:id="rId6003" xr:uid="{EF5FEBE8-A2CC-9B47-8C39-8E4662477C12}"/>
    <hyperlink ref="R1631" r:id="rId6004" xr:uid="{B396C9A8-DB1B-0245-AF41-37D9FA1D67D3}"/>
    <hyperlink ref="E1629" r:id="rId6005" xr:uid="{0FDECA8D-422B-1540-A304-B45F77500220}"/>
    <hyperlink ref="R1629" r:id="rId6006" xr:uid="{0F9584A4-715B-AA4B-8DBC-4A7A4A713A84}"/>
    <hyperlink ref="E1628" r:id="rId6007" xr:uid="{71BE0026-590C-3E42-B271-95DD5AB1A1FD}"/>
    <hyperlink ref="R1628" r:id="rId6008" xr:uid="{50FEBFBA-3697-9D40-87BD-91224F880C09}"/>
    <hyperlink ref="E1627" r:id="rId6009" xr:uid="{C6294967-6C95-7740-9FF5-47714993C821}"/>
    <hyperlink ref="R1627" r:id="rId6010" xr:uid="{8D5FD36C-B501-504A-AF8B-31DDAF3FBD78}"/>
    <hyperlink ref="E1626" r:id="rId6011" xr:uid="{B7B9B09D-7063-9546-9B04-D93D6A0EA4BB}"/>
    <hyperlink ref="R1626" r:id="rId6012" xr:uid="{C393E5BF-33FA-B04D-A969-36B12BBA273B}"/>
    <hyperlink ref="E1623" r:id="rId6013" xr:uid="{074191E3-C764-2E46-8D18-A8DB971D51C3}"/>
    <hyperlink ref="R1623" r:id="rId6014" xr:uid="{EF31F7FD-3EEB-5E49-BC01-CD0210380866}"/>
    <hyperlink ref="R1622" r:id="rId6015" xr:uid="{16541C71-8493-6947-BD0F-B98E29438C75}"/>
    <hyperlink ref="R1624" r:id="rId6016" xr:uid="{2DB41A95-A2F8-5A49-A35D-2C9FC149DADC}"/>
    <hyperlink ref="E1625" r:id="rId6017" xr:uid="{67446EFA-A201-2542-8737-F12F456874E4}"/>
    <hyperlink ref="R1625" r:id="rId6018" xr:uid="{4FCD56A4-3791-C04A-A374-9FB9CDC31B06}"/>
    <hyperlink ref="R1615" r:id="rId6019" xr:uid="{5A154BF8-C0A5-CB4E-8FF6-54028045AF77}"/>
    <hyperlink ref="E1620" r:id="rId6020" xr:uid="{140CE41C-4E2A-4A47-8B6B-433F1FF9E833}"/>
    <hyperlink ref="R1620" r:id="rId6021" xr:uid="{C94FBE35-6D31-814C-806D-675CE595B488}"/>
    <hyperlink ref="E1621" r:id="rId6022" xr:uid="{A4083845-0158-0143-9FFA-ABCBC5C02823}"/>
    <hyperlink ref="R1621" r:id="rId6023" xr:uid="{7E9D0291-14B7-BB4E-A5B1-33DDDA060113}"/>
    <hyperlink ref="E1617" r:id="rId6024" xr:uid="{DC2F3FA9-6E59-704E-82C3-DB37296BD125}"/>
    <hyperlink ref="R1617" r:id="rId6025" xr:uid="{AB4401F5-3F8C-5F4D-9919-3B586EECDE06}"/>
    <hyperlink ref="R1614" r:id="rId6026" xr:uid="{8E710B7E-D196-F84F-9502-5F3899903A68}"/>
    <hyperlink ref="E1619" r:id="rId6027" xr:uid="{68DEEC1A-9230-3245-B8E0-1A2A7DD1B39A}"/>
    <hyperlink ref="R1619" r:id="rId6028" xr:uid="{A2F173F7-C771-FA46-8293-6656B63547E6}"/>
    <hyperlink ref="E1616" r:id="rId6029" xr:uid="{95FA1EAD-B6DB-7140-B3B6-821ACF8C8275}"/>
    <hyperlink ref="R1616" r:id="rId6030" xr:uid="{57659918-CC53-7742-86E4-45484E83EDDD}"/>
    <hyperlink ref="E1612" r:id="rId6031" xr:uid="{E9C6DF19-E026-154A-82DA-549F44DA3CFA}"/>
    <hyperlink ref="R1612" r:id="rId6032" xr:uid="{709700F5-E45B-2543-9B92-8753F7969A55}"/>
    <hyperlink ref="E1609" r:id="rId6033" xr:uid="{CFE51148-53FB-FD43-88AD-ABAF05505B1B}"/>
    <hyperlink ref="R1609" r:id="rId6034" xr:uid="{4E81AC4B-2C76-904D-85D7-D72DFEB08711}"/>
    <hyperlink ref="E1610" r:id="rId6035" xr:uid="{E0384CFF-C84B-154E-9F73-E6D76866357E}"/>
    <hyperlink ref="R1610" r:id="rId6036" xr:uid="{B562B3C5-F783-924D-B6B0-951D6D06B548}"/>
    <hyperlink ref="R1611" r:id="rId6037" xr:uid="{D3ACDF34-C8A3-3544-A40F-7336AAB8AF3D}"/>
    <hyperlink ref="E1606" r:id="rId6038" xr:uid="{ED1140D1-8BBC-1E4F-90EF-5790D774BAA3}"/>
    <hyperlink ref="R1606" r:id="rId6039" xr:uid="{9887336F-83D8-3348-886B-052D3A2C5473}"/>
    <hyperlink ref="E1605" r:id="rId6040" xr:uid="{94973DE9-8B2D-A84C-8845-1B70C64D5169}"/>
    <hyperlink ref="R1605" r:id="rId6041" xr:uid="{D64093F3-3ED5-BB41-ACA5-279D53C95322}"/>
    <hyperlink ref="R1607" r:id="rId6042" xr:uid="{3462DC14-6910-3E4D-8753-A42D4CC416BF}"/>
    <hyperlink ref="E1608" r:id="rId6043" xr:uid="{A995101E-CE12-534D-89BE-BA3039C06D72}"/>
    <hyperlink ref="R1608" r:id="rId6044" xr:uid="{4DC6CFCF-5E34-AE4F-AB85-2539DEF1B897}"/>
    <hyperlink ref="R1603" r:id="rId6045" xr:uid="{903DCD0D-EB2F-834F-BE89-2CB572AB5D4B}"/>
    <hyperlink ref="E1601" r:id="rId6046" xr:uid="{2A053A42-EE90-B246-B810-D786B47B45C3}"/>
    <hyperlink ref="R1601" r:id="rId6047" xr:uid="{5D35D482-93D7-B34C-B453-FAFB2D81048E}"/>
    <hyperlink ref="E1604" r:id="rId6048" xr:uid="{E7ABE1B9-AAD8-5348-8280-E6BBEB881DBC}"/>
    <hyperlink ref="R1604" r:id="rId6049" xr:uid="{BAED6DE7-873A-F949-B7F7-AB96EA44A6E1}"/>
    <hyperlink ref="R1602" r:id="rId6050" xr:uid="{80966758-2DDB-454C-BC81-2AB145DAE840}"/>
    <hyperlink ref="E1600" r:id="rId6051" xr:uid="{EC6CF83A-4C90-9946-A60A-A02AAEC7A34A}"/>
    <hyperlink ref="R1600" r:id="rId6052" xr:uid="{8F8CEE19-00A3-CB44-B8EB-BEB33EC7D882}"/>
    <hyperlink ref="R1597" r:id="rId6053" xr:uid="{7CD954AD-56DB-B647-BD16-0D3A70E0ABB2}"/>
    <hyperlink ref="E1599" r:id="rId6054" xr:uid="{7967F991-C557-F949-ADD9-3787866873B1}"/>
    <hyperlink ref="R1599" r:id="rId6055" xr:uid="{32C47B34-3C2D-1E44-BE15-79B181E55436}"/>
    <hyperlink ref="E1598" r:id="rId6056" xr:uid="{8EE40852-B84F-3744-8984-5B236AF17E34}"/>
    <hyperlink ref="R1598" r:id="rId6057" xr:uid="{A9163F14-B8B0-5A49-B182-2C001F7D3935}"/>
    <hyperlink ref="E1596" r:id="rId6058" xr:uid="{F3186335-E87A-E949-9922-A14C83F80776}"/>
    <hyperlink ref="R1596" r:id="rId6059" xr:uid="{E6A3A7E8-29F3-F44E-9346-43863B720088}"/>
    <hyperlink ref="R1595" r:id="rId6060" xr:uid="{80EB4EFF-458F-A44C-A8E1-FC93DF8A4660}"/>
    <hyperlink ref="E1594" r:id="rId6061" xr:uid="{3923B540-05F3-2341-99D9-40A2A2C6FCB0}"/>
    <hyperlink ref="R1594" r:id="rId6062" xr:uid="{75F7E721-6912-3F43-A805-BDE96E133243}"/>
    <hyperlink ref="R1593" r:id="rId6063" xr:uid="{76AB6BDD-E905-9541-B2CB-C16E2F79FAAF}"/>
    <hyperlink ref="E1589" r:id="rId6064" xr:uid="{F795C953-0F5E-1B4A-9E20-976076FE8D96}"/>
    <hyperlink ref="R1589" r:id="rId6065" xr:uid="{D25BA57A-B72B-2146-B91D-7CEC106A59D0}"/>
    <hyperlink ref="R1590" r:id="rId6066" xr:uid="{147D875C-792F-C141-92A1-1074B8B1037C}"/>
    <hyperlink ref="E1588" r:id="rId6067" xr:uid="{61B5B934-1F36-274C-9A53-F96B27B87DA7}"/>
    <hyperlink ref="R1588" r:id="rId6068" xr:uid="{60E9F4FA-06CB-A84C-B4E6-6B3321616F49}"/>
    <hyperlink ref="E1585" r:id="rId6069" xr:uid="{9AA38E69-E717-6945-B0CC-7FF488EE06E6}"/>
    <hyperlink ref="R1585" r:id="rId6070" xr:uid="{1776A547-6559-6141-9727-46C691B2EDFB}"/>
    <hyperlink ref="E1587" r:id="rId6071" xr:uid="{54B36A8D-1EA6-794A-841D-F54D2B3A5DFD}"/>
    <hyperlink ref="R1587" r:id="rId6072" xr:uid="{B08E5ED6-4817-674F-91F8-B599162EC799}"/>
    <hyperlink ref="E1586" r:id="rId6073" xr:uid="{8B560523-7780-2445-AE14-9F7A329FC96F}"/>
    <hyperlink ref="R1586" r:id="rId6074" xr:uid="{1FD09E2E-21CC-4D4F-B438-031481FCCB2E}"/>
    <hyperlink ref="E1582" r:id="rId6075" xr:uid="{28792979-29D6-AE4A-A384-52DBA924E7DB}"/>
    <hyperlink ref="R1582" r:id="rId6076" xr:uid="{E2778B51-4BD2-044B-91AE-7F86B96406A0}"/>
    <hyperlink ref="E1583" r:id="rId6077" xr:uid="{97C598F4-9A1C-6449-8B06-36692103AA92}"/>
    <hyperlink ref="R1583" r:id="rId6078" xr:uid="{F2D15313-E726-AB4A-B00B-82F145529DC6}"/>
    <hyperlink ref="E1584" r:id="rId6079" xr:uid="{83B46BC1-589F-134D-874C-FFD1AC38B9A7}"/>
    <hyperlink ref="R1584" r:id="rId6080" xr:uid="{173EC5B1-79AD-E649-8C60-4765E22755C4}"/>
    <hyperlink ref="R1578" r:id="rId6081" xr:uid="{E8557B13-60E4-2144-A530-12C958129F78}"/>
    <hyperlink ref="R1581" r:id="rId6082" xr:uid="{43251144-5E1E-9C49-B747-0AFDF27AFC6F}"/>
    <hyperlink ref="E1580" r:id="rId6083" xr:uid="{1AD7D985-D0C9-A94D-8597-DD1A2E29476A}"/>
    <hyperlink ref="R1580" r:id="rId6084" xr:uid="{E91FF9AB-A32E-974F-A2F7-D07C657571C1}"/>
    <hyperlink ref="R1579" r:id="rId6085" xr:uid="{48E220B2-FD7F-AC44-A6E2-47EE1DF8E40B}"/>
    <hyperlink ref="E1577" r:id="rId6086" xr:uid="{237C40EB-7100-044F-A9AB-CEB5AE647AD5}"/>
    <hyperlink ref="R1577" r:id="rId6087" xr:uid="{44270E79-0E2B-B041-B871-8584253C9874}"/>
    <hyperlink ref="E1575" r:id="rId6088" xr:uid="{7934D235-0035-9A4D-A1D8-25359E3CD803}"/>
    <hyperlink ref="R1575" r:id="rId6089" xr:uid="{5CD3AE14-42C6-3A4F-9211-08D8A906ED96}"/>
    <hyperlink ref="E1573" r:id="rId6090" xr:uid="{E73486CC-1ACE-244E-BAE3-CD906013E7A4}"/>
    <hyperlink ref="R1573" r:id="rId6091" xr:uid="{7377A337-FB9E-1246-AD47-85F496BAA05A}"/>
    <hyperlink ref="E1574" r:id="rId6092" xr:uid="{4587B449-FE12-264F-AB64-C6AB461E54EE}"/>
    <hyperlink ref="R1574" r:id="rId6093" xr:uid="{2D42E7E2-2D86-074A-87B2-3F17842C2744}"/>
    <hyperlink ref="R1572" r:id="rId6094" xr:uid="{1451530B-E704-044F-BD55-644E66BEA95D}"/>
    <hyperlink ref="E1576" r:id="rId6095" xr:uid="{AE3E7616-6620-EF46-BF05-B3EE08FDC30D}"/>
    <hyperlink ref="R1576" r:id="rId6096" xr:uid="{5FE25C97-B87A-6A45-B3D1-3D3A1A76ED41}"/>
    <hyperlink ref="E1570" r:id="rId6097" xr:uid="{28593BA5-D4E0-CD49-B5E8-B58F275A653C}"/>
    <hyperlink ref="R1570" r:id="rId6098" xr:uid="{73BCAADD-2B78-3048-8182-B7397D38411E}"/>
    <hyperlink ref="R1571" r:id="rId6099" xr:uid="{A8A1B1D9-062B-B043-91CA-4B231D5A6A7E}"/>
    <hyperlink ref="E1569" r:id="rId6100" xr:uid="{D268496A-B40D-AE44-A263-30AEB2A3A13F}"/>
    <hyperlink ref="R1569" r:id="rId6101" xr:uid="{EF0E9CDD-B6F0-0E4C-80AB-35275E982185}"/>
    <hyperlink ref="E1568" r:id="rId6102" xr:uid="{F7C3C81B-FC03-B348-AE91-80068C7DAC75}"/>
    <hyperlink ref="R1568" r:id="rId6103" xr:uid="{D489B2C9-F986-3841-BA9A-F1F0384B8C4F}"/>
    <hyperlink ref="R1566" r:id="rId6104" xr:uid="{C5771D69-0294-A448-8286-BCDD4A3CEBC5}"/>
    <hyperlink ref="R1567" r:id="rId6105" xr:uid="{4C1214AD-5F97-404B-A4EA-71F9C688AF57}"/>
    <hyperlink ref="E1564" r:id="rId6106" xr:uid="{C52BD53F-58F1-F44A-B89A-78C29EEEBA92}"/>
    <hyperlink ref="R1564" r:id="rId6107" xr:uid="{A35D527F-DBDE-3A45-AA9C-51D12F3F7248}"/>
    <hyperlink ref="E1563" r:id="rId6108" xr:uid="{17A89004-5F0A-384C-B137-B237C13AE934}"/>
    <hyperlink ref="R1563" r:id="rId6109" xr:uid="{97792628-6AFC-1247-BE90-0AAA03C9D084}"/>
    <hyperlink ref="R1562" r:id="rId6110" xr:uid="{D1F3F8C7-4AEF-FD48-9307-9392FE3533FB}"/>
    <hyperlink ref="E1565" r:id="rId6111" xr:uid="{17A89241-192A-F340-A1C3-63F362EA5125}"/>
    <hyperlink ref="R1565" r:id="rId6112" xr:uid="{74D33A75-516A-5149-B286-1C84570912E7}"/>
    <hyperlink ref="E1561" r:id="rId6113" xr:uid="{36A1352E-30CC-D944-96A6-168A1F1EF7E5}"/>
    <hyperlink ref="R1561" r:id="rId6114" xr:uid="{0017200C-A739-D94A-9EE0-FBF2B818530D}"/>
    <hyperlink ref="E1559" r:id="rId6115" xr:uid="{C8016E9B-653E-B34B-A52E-21E53E927227}"/>
    <hyperlink ref="R1559" r:id="rId6116" xr:uid="{8BBCCFA1-510E-754E-B5DF-FA2F91FD4543}"/>
    <hyperlink ref="E1560" r:id="rId6117" xr:uid="{F01088DD-2268-9A48-BB0E-26A39F6E1EEE}"/>
    <hyperlink ref="R1560" r:id="rId6118" xr:uid="{BEBF6C2D-731F-514D-A6EC-9F5193E30EB2}"/>
    <hyperlink ref="E1555" r:id="rId6119" xr:uid="{55C65F27-0230-9043-8CB5-F92AE7B8CED2}"/>
    <hyperlink ref="R1555" r:id="rId6120" xr:uid="{1F2825A9-9ADF-0942-B7A3-9DA23B815EF7}"/>
    <hyperlink ref="E1557" r:id="rId6121" xr:uid="{5224F64C-B2E2-8F45-89D3-AFE0CD3FAC61}"/>
    <hyperlink ref="R1557" r:id="rId6122" xr:uid="{7612B101-7F94-F743-A268-D1EE99F5532C}"/>
    <hyperlink ref="R1556" r:id="rId6123" xr:uid="{DAF2C15D-BF53-FA4F-B96A-869F1E9D00D1}"/>
    <hyperlink ref="E1552" r:id="rId6124" xr:uid="{86587958-2E2D-4841-B93E-F587BB21977E}"/>
    <hyperlink ref="R1552" r:id="rId6125" xr:uid="{930EBBAF-3588-034C-8AC5-CFA24E399E7A}"/>
    <hyperlink ref="E1553" r:id="rId6126" xr:uid="{7283248C-D9F1-9348-9C37-5F40C47124BD}"/>
    <hyperlink ref="R1553" r:id="rId6127" xr:uid="{8644C97A-E483-CC4D-B79C-FBE675467E46}"/>
    <hyperlink ref="E1554" r:id="rId6128" xr:uid="{5D68BA7D-1C8C-1F4B-89CA-D183E095336E}"/>
    <hyperlink ref="R1554" r:id="rId6129" xr:uid="{2D9F2640-1C64-DB4D-8A9A-54F35B066A7D}"/>
    <hyperlink ref="R1549" r:id="rId6130" xr:uid="{FD3187DD-F935-4A4B-A4CA-3EFBC5386333}"/>
    <hyperlink ref="E1547" r:id="rId6131" xr:uid="{4358DDC8-F8AE-AA44-8E49-0DAB45CED9AE}"/>
    <hyperlink ref="R1547" r:id="rId6132" xr:uid="{128D1F00-771F-C944-94AA-BC813C818F84}"/>
    <hyperlink ref="E1551" r:id="rId6133" xr:uid="{E235E326-E308-854B-81A8-0E3D873C4CD3}"/>
    <hyperlink ref="R1551" r:id="rId6134" xr:uid="{0871F59C-11BA-F542-AD63-FBB14DD5572A}"/>
    <hyperlink ref="R1550" r:id="rId6135" xr:uid="{031938A9-801C-9A4B-AD67-786E42715A98}"/>
    <hyperlink ref="E1548" r:id="rId6136" xr:uid="{75B24D8B-9965-D146-855E-A710D6D927C8}"/>
    <hyperlink ref="R1548" r:id="rId6137" xr:uid="{C6A57B7B-4B71-004D-A46D-26DB68DCCAC9}"/>
    <hyperlink ref="E1544" r:id="rId6138" xr:uid="{A5FECC1C-B039-EF43-A061-3A801235102A}"/>
    <hyperlink ref="R1544" r:id="rId6139" xr:uid="{921138A0-29E3-6F4B-96CA-195421D96CEC}"/>
    <hyperlink ref="R1546" r:id="rId6140" xr:uid="{5C2D863E-DD37-384D-A380-A9CDA599F20E}"/>
    <hyperlink ref="R1545" r:id="rId6141" xr:uid="{589102C6-F83B-114C-A36B-505DBD9D30BF}"/>
    <hyperlink ref="E1541" r:id="rId6142" xr:uid="{97D121E8-DBF8-D843-BC8C-819502475C55}"/>
    <hyperlink ref="R1541" r:id="rId6143" xr:uid="{DE5F7488-3B60-3640-8130-71F724DFB9F6}"/>
    <hyperlink ref="E1542" r:id="rId6144" xr:uid="{E3966018-6FD0-F34D-991E-EC3CD578964F}"/>
    <hyperlink ref="R1542" r:id="rId6145" xr:uid="{AAED307E-29AD-C54B-A2AC-FBBB1ADA7880}"/>
    <hyperlink ref="R1543" r:id="rId6146" xr:uid="{8DF61696-708C-B247-8FF2-18BBAE28D4EF}"/>
    <hyperlink ref="R1539" r:id="rId6147" xr:uid="{7BE72B1F-E5E2-704A-86A6-4F748F53BDFA}"/>
    <hyperlink ref="R1540" r:id="rId6148" xr:uid="{6228CDB1-0CEC-D34D-86B8-45D1FD62F84F}"/>
    <hyperlink ref="R1537" r:id="rId6149" xr:uid="{7AD79E93-C72B-FF40-B4F9-5F601A83931E}"/>
    <hyperlink ref="R1536" r:id="rId6150" xr:uid="{A2658811-5956-0C4F-84D8-AA53503CD93C}"/>
    <hyperlink ref="E1538" r:id="rId6151" xr:uid="{1814F28C-1C38-EC45-9C12-44635F9F8C65}"/>
    <hyperlink ref="R1538" r:id="rId6152" xr:uid="{FE60DCC0-9D4D-D944-9211-D9BA82D51579}"/>
    <hyperlink ref="R1535" r:id="rId6153" xr:uid="{93C64B5D-9C10-C647-962B-83D2897D6D1A}"/>
    <hyperlink ref="R1533" r:id="rId6154" xr:uid="{CD94B361-B700-0144-B2D5-10DA41C63144}"/>
    <hyperlink ref="R1532" r:id="rId6155" xr:uid="{BDCA8406-A906-054B-87D3-214FDB28E903}"/>
    <hyperlink ref="R1534" r:id="rId6156" xr:uid="{66FCB128-ED12-654E-900A-DD25872777F3}"/>
    <hyperlink ref="R1530" r:id="rId6157" xr:uid="{1C4CFDD9-A377-AB4C-9305-0715B18A1231}"/>
    <hyperlink ref="E1527" r:id="rId6158" xr:uid="{6F63FA77-D6D5-B64C-83D1-671FF9CF0F01}"/>
    <hyperlink ref="R1527" r:id="rId6159" xr:uid="{A7B64A55-8F53-6C45-83E4-5C4B4F1F7024}"/>
    <hyperlink ref="R1529" r:id="rId6160" xr:uid="{F63B5D4E-CA6D-3841-964D-9514367C1CDE}"/>
    <hyperlink ref="R1528" r:id="rId6161" xr:uid="{B67393CD-96F9-F549-BFDB-BBEA879B14FB}"/>
    <hyperlink ref="R1531" r:id="rId6162" xr:uid="{9519A949-1ADE-CB43-A3C5-4F265B3A99D5}"/>
    <hyperlink ref="R1525" r:id="rId6163" xr:uid="{440928E3-8F5F-4D4D-8C2E-4FB762C74D8A}"/>
    <hyperlink ref="R1526" r:id="rId6164" xr:uid="{021FD91B-A7EA-6E46-B3EB-7725BDBFA1E4}"/>
    <hyperlink ref="R1524" r:id="rId6165" xr:uid="{BE6D3C9E-BE67-FF4D-B1AE-53F547274BF1}"/>
    <hyperlink ref="E1522" r:id="rId6166" xr:uid="{47440C78-9376-D942-A462-E55B8E69B46D}"/>
    <hyperlink ref="R1522" r:id="rId6167" xr:uid="{9A6B1C88-E00F-1B4A-9D58-4EB7B2AD6874}"/>
    <hyperlink ref="R1523" r:id="rId6168" xr:uid="{0DE59E39-BBE4-A34B-A2BD-5262054845E7}"/>
    <hyperlink ref="E1521" r:id="rId6169" xr:uid="{7DC9DF83-9281-864E-B9D6-117B9BCE9A16}"/>
    <hyperlink ref="R1521" r:id="rId6170" xr:uid="{FF62F8DF-319C-DC45-AC66-DC09A6D7C203}"/>
    <hyperlink ref="E1520" r:id="rId6171" xr:uid="{2C31B2BC-6DD2-B14E-90BE-199ADC638944}"/>
    <hyperlink ref="R1520" r:id="rId6172" xr:uid="{770D12BB-C102-B44C-A69B-36DCB26D3508}"/>
    <hyperlink ref="E1519" r:id="rId6173" xr:uid="{65DAC6F3-C38D-384F-8609-638610A866AF}"/>
    <hyperlink ref="R1519" r:id="rId6174" xr:uid="{E0EEC871-45A9-1249-A337-69244C20C45C}"/>
    <hyperlink ref="R1518" r:id="rId6175" xr:uid="{051ECA5D-4830-E241-B70A-CAA51E388EEB}"/>
    <hyperlink ref="E1517" r:id="rId6176" xr:uid="{A4CF9632-E5C0-8F44-9E7D-38A9CB79635D}"/>
    <hyperlink ref="R1517" r:id="rId6177" xr:uid="{CFA815CE-E239-4547-A57D-FA61B9AC6F51}"/>
    <hyperlink ref="R1514" r:id="rId6178" xr:uid="{AFA41FB7-C055-BC48-B334-87C66A02EECA}"/>
    <hyperlink ref="R1516" r:id="rId6179" xr:uid="{1C649AEB-0645-3A45-BF98-CC61F293C7E8}"/>
    <hyperlink ref="E1512" r:id="rId6180" xr:uid="{F46749B4-FB43-9A47-BD90-15570D845AC4}"/>
    <hyperlink ref="R1512" r:id="rId6181" xr:uid="{36B0BBB5-91AA-E448-8E79-557647457108}"/>
    <hyperlink ref="E1513" r:id="rId6182" xr:uid="{8848FDF0-F13D-0743-9D7F-84DBCD8624AE}"/>
    <hyperlink ref="R1513" r:id="rId6183" xr:uid="{6DCA0D1B-9DB8-E64D-B316-106497FF8E95}"/>
    <hyperlink ref="R1515" r:id="rId6184" xr:uid="{868B29A8-7B28-5446-B467-428731E8EE2E}"/>
    <hyperlink ref="R1511" r:id="rId6185" xr:uid="{3B2F763C-B294-6B4A-960F-9A5582DB0D2C}"/>
    <hyperlink ref="E1509" r:id="rId6186" xr:uid="{358492CC-507B-A648-B9AB-3326A27EBD55}"/>
    <hyperlink ref="R1509" r:id="rId6187" xr:uid="{14008C28-2490-8148-A019-E7D2BAB5EF8B}"/>
    <hyperlink ref="E1510" r:id="rId6188" xr:uid="{29A3AC70-C8E6-F34F-AE02-3BFE140A16E9}"/>
    <hyperlink ref="R1510" r:id="rId6189" xr:uid="{A7E113B9-13E3-0D4D-83B6-084453F7DF19}"/>
    <hyperlink ref="E1506" r:id="rId6190" xr:uid="{AE11FF4A-5C8F-E143-80D4-B8FB9A986825}"/>
    <hyperlink ref="R1506" r:id="rId6191" xr:uid="{90F31512-7A95-2A4B-A120-84A7E0A19AF8}"/>
    <hyperlink ref="R1508" r:id="rId6192" xr:uid="{1A33291F-F8F6-7947-A25B-B6E67AA751B6}"/>
    <hyperlink ref="R1507" r:id="rId6193" xr:uid="{97973CB3-CFFA-1541-BC20-4E7AE4238DE0}"/>
    <hyperlink ref="R1505" r:id="rId6194" xr:uid="{3F894221-0B22-684D-BF78-A797F882E628}"/>
    <hyperlink ref="R1502" r:id="rId6195" xr:uid="{ECF7F63D-12BF-E84B-8E89-562B2987DD68}"/>
    <hyperlink ref="R1503" r:id="rId6196" xr:uid="{103A5897-9373-B34D-8000-917600B1FFC8}"/>
    <hyperlink ref="R1504" r:id="rId6197" xr:uid="{917E59F8-B11A-A443-AF58-1391030948C6}"/>
    <hyperlink ref="E1501" r:id="rId6198" xr:uid="{9FCCB6FF-07A2-EB41-BA77-51755ABAFC4E}"/>
    <hyperlink ref="R1501" r:id="rId6199" xr:uid="{A2BEF68F-7FEB-514D-ADF4-1FE554D1D86C}"/>
    <hyperlink ref="R1499" r:id="rId6200" location="tracking-source=home-the-latest" xr:uid="{0A70DD1A-F15A-4045-AAFA-F41A0FA4B76C}"/>
    <hyperlink ref="E1498" r:id="rId6201" xr:uid="{DA1DFF73-87A7-1744-8302-7E7B3C251111}"/>
    <hyperlink ref="R1498" r:id="rId6202" xr:uid="{C04C598A-B893-0140-834D-6621F2BDC75D}"/>
    <hyperlink ref="R1496" r:id="rId6203" xr:uid="{44FA3EA1-D435-6F43-87AE-251FC5099253}"/>
    <hyperlink ref="E1495" r:id="rId6204" xr:uid="{8A325204-42A2-C247-B715-2FFFDC3C4416}"/>
    <hyperlink ref="R1495" r:id="rId6205" location="tracking-source=home-top-story-1" xr:uid="{A4BB06C6-EE95-2546-B6A2-CE7AC3B56266}"/>
    <hyperlink ref="E1497" r:id="rId6206" xr:uid="{481BFFE3-4071-BA41-B811-931AB7E1358E}"/>
    <hyperlink ref="R1497" r:id="rId6207" xr:uid="{416FB9C4-A33F-D746-9324-26D341C1506B}"/>
    <hyperlink ref="R1492" r:id="rId6208" xr:uid="{B9E8950D-9E8A-4247-9ADB-5690AD0F1A52}"/>
    <hyperlink ref="E1494" r:id="rId6209" xr:uid="{007BBCCC-5E2D-8548-8F9B-7F98266A281B}"/>
    <hyperlink ref="R1494" r:id="rId6210" xr:uid="{DFA6ECDA-C4D3-4B43-9860-0E0E5B9D2446}"/>
    <hyperlink ref="E1493" r:id="rId6211" xr:uid="{896B8F2F-AFF0-5649-A022-023CB06FBD7E}"/>
    <hyperlink ref="R1493" r:id="rId6212" xr:uid="{60C60C93-494D-C04A-A2FB-236848067ABB}"/>
    <hyperlink ref="E1491" r:id="rId6213" xr:uid="{306BBEB4-EB97-F742-B899-1183450F6966}"/>
    <hyperlink ref="R1491" r:id="rId6214" xr:uid="{6D3CCA72-BC04-D244-BEA5-4412E20333DC}"/>
    <hyperlink ref="R1488" r:id="rId6215" xr:uid="{F105C3A4-8250-5D42-B65B-0B582AEB329A}"/>
    <hyperlink ref="E1490" r:id="rId6216" xr:uid="{CF70EC5E-A6E1-014D-A8A1-62DABF57FB5B}"/>
    <hyperlink ref="R1490" r:id="rId6217" xr:uid="{A2AA40C3-DB8D-594F-9865-823E52C1AA57}"/>
    <hyperlink ref="E1489" r:id="rId6218" xr:uid="{4C873AF3-2246-9D40-B6C3-77D04CD71ADF}"/>
    <hyperlink ref="R1489" r:id="rId6219" xr:uid="{EE78892E-9E5A-1146-86E6-F4C18E653548}"/>
    <hyperlink ref="E1487" r:id="rId6220" xr:uid="{A0C3436F-7B08-134C-AE38-7D27250C1D1E}"/>
    <hyperlink ref="R1487" r:id="rId6221" xr:uid="{8CFE03A2-F6BE-A940-A582-21F968DEB6C2}"/>
    <hyperlink ref="E1483" r:id="rId6222" xr:uid="{DAC76911-10A9-094B-8C6B-17FAB041FDDC}"/>
    <hyperlink ref="R1483" r:id="rId6223" xr:uid="{16966DB6-2073-1247-9232-BB3925A5CAE7}"/>
    <hyperlink ref="E1484" r:id="rId6224" xr:uid="{B086306D-CAD1-B94C-A9BF-EBE8FBA50F5F}"/>
    <hyperlink ref="R1484" r:id="rId6225" xr:uid="{B21A2847-EA48-924D-A5A0-C4277D1F5705}"/>
    <hyperlink ref="R1485" r:id="rId6226" xr:uid="{C3E9165B-D289-2645-929E-FD552516667C}"/>
    <hyperlink ref="E1486" r:id="rId6227" xr:uid="{F07A6995-E042-7242-A245-1B1CA8E75F74}"/>
    <hyperlink ref="R1486" r:id="rId6228" xr:uid="{F4A0702D-022B-5E4D-8579-01D24A87DCA5}"/>
    <hyperlink ref="E1482" r:id="rId6229" xr:uid="{889440E8-BACD-5E46-B798-D6E1A73648FD}"/>
    <hyperlink ref="R1482" r:id="rId6230" xr:uid="{027D909C-5057-A144-80D4-45BC549AD8F5}"/>
    <hyperlink ref="R1480" r:id="rId6231" xr:uid="{0BFBD3E7-9F76-AB45-B963-155E453D5EFD}"/>
    <hyperlink ref="R1481" r:id="rId6232" xr:uid="{5BB6AC42-CE5E-EB47-982D-861ECACE40DF}"/>
    <hyperlink ref="R1476" r:id="rId6233" xr:uid="{52E1E15E-76DC-2443-AAEA-8207037599EA}"/>
    <hyperlink ref="E1479" r:id="rId6234" xr:uid="{9E0FF5F7-38EC-484F-8D5C-62C2A5C40462}"/>
    <hyperlink ref="R1479" r:id="rId6235" xr:uid="{C3CC92E5-23BC-034F-A305-762A3E99644A}"/>
    <hyperlink ref="R1477" r:id="rId6236" xr:uid="{D040E11A-4838-624F-86B7-E607A0946841}"/>
    <hyperlink ref="E1473" r:id="rId6237" xr:uid="{D5B40CAB-41DD-AC47-87E7-30FC6DAE416F}"/>
    <hyperlink ref="R1473" r:id="rId6238" xr:uid="{D95B96D9-1A86-024D-A789-5B67E5BA5E8B}"/>
    <hyperlink ref="R1474" r:id="rId6239" xr:uid="{899C1AF6-D360-F946-9E8E-534927B13B96}"/>
    <hyperlink ref="E1475" r:id="rId6240" xr:uid="{6ACA1D38-BD43-1C4D-8BFD-1BE1849B23D6}"/>
    <hyperlink ref="R1475" r:id="rId6241" xr:uid="{08913AA2-0363-174B-AFB7-DE145C6ED571}"/>
    <hyperlink ref="R1471" r:id="rId6242" xr:uid="{D13DB56D-42D3-C540-BBC7-DE371F2865E3}"/>
    <hyperlink ref="R1468" r:id="rId6243" xr:uid="{68BB3B8E-7DCA-5E43-A964-BA2803E088DA}"/>
    <hyperlink ref="R1469" r:id="rId6244" xr:uid="{23C2F4E3-BFA6-9542-83C5-D67E43CE7C1F}"/>
    <hyperlink ref="R1470" r:id="rId6245" xr:uid="{26B1140E-3019-0544-91DD-FB1C0F7AE041}"/>
    <hyperlink ref="E1467" r:id="rId6246" xr:uid="{314E4B3C-FDD0-E244-BEA2-E13ECAC769DC}"/>
    <hyperlink ref="R1467" r:id="rId6247" xr:uid="{6AFA9BB3-464A-654D-B38D-2E0CA1B527B7}"/>
    <hyperlink ref="R1466" r:id="rId6248" xr:uid="{A2DF5571-7949-BC48-8994-9F5A6CE33A4D}"/>
    <hyperlink ref="E1462" r:id="rId6249" xr:uid="{0A24524B-C1AF-8645-AD3F-EB7BE2790B2B}"/>
    <hyperlink ref="R1462" r:id="rId6250" xr:uid="{5A68EE38-61DA-AB4E-90E3-2C5B6076ACC4}"/>
    <hyperlink ref="E1463" r:id="rId6251" xr:uid="{C95B27E0-FF0C-394A-AD56-B1604B911422}"/>
    <hyperlink ref="R1463" r:id="rId6252" xr:uid="{C91AC4E8-5F32-F84B-BC7C-86FB3BD24C05}"/>
    <hyperlink ref="E1465" r:id="rId6253" xr:uid="{EEC1FCA5-9407-E14B-8573-96BCA5BAFC1A}"/>
    <hyperlink ref="R1465" r:id="rId6254" xr:uid="{8DA8F404-F68F-B243-A1C1-E8B2CCB25612}"/>
    <hyperlink ref="R1464" r:id="rId6255" xr:uid="{69031723-12FF-DB40-B99F-672392BBAEAE}"/>
    <hyperlink ref="E1460" r:id="rId6256" xr:uid="{25F8AF2B-8B7F-DE4B-87AE-0DEEBD4A8291}"/>
    <hyperlink ref="R1460" r:id="rId6257" xr:uid="{31BAAE67-A006-144D-9B7B-B2A1AA974B93}"/>
    <hyperlink ref="E1459" r:id="rId6258" xr:uid="{08E28119-1421-5A4D-A16A-49716A06B184}"/>
    <hyperlink ref="R1459" r:id="rId6259" xr:uid="{CFB0B411-B7C3-7C4D-9DED-88E0B6533276}"/>
    <hyperlink ref="E1461" r:id="rId6260" xr:uid="{94EA7179-A119-6249-B233-AFCFF4097110}"/>
    <hyperlink ref="R1461" r:id="rId6261" xr:uid="{E85CB7DF-44EC-434D-AE1E-47B8D40524BE}"/>
    <hyperlink ref="E1458" r:id="rId6262" xr:uid="{EEB6F335-AC7D-A54A-9078-BC07108E29DB}"/>
    <hyperlink ref="R1458" r:id="rId6263" xr:uid="{70EEC133-BDD6-3D45-8892-4B7BDF2A2985}"/>
    <hyperlink ref="E1457" r:id="rId6264" xr:uid="{0719FC07-7019-B24E-ABBA-D40F3C1B3A90}"/>
    <hyperlink ref="R1457" r:id="rId6265" xr:uid="{A6655816-8BB3-0A46-A3A7-C48826705535}"/>
    <hyperlink ref="R1456" r:id="rId6266" xr:uid="{F5F70150-C626-DA4C-8E65-F0D50CB8335B}"/>
    <hyperlink ref="R1454" r:id="rId6267" xr:uid="{116D4424-9A7C-494A-A648-85C8AF372A8E}"/>
    <hyperlink ref="R1455" r:id="rId6268" xr:uid="{2D5AB696-62C2-C642-858D-1202801E4216}"/>
    <hyperlink ref="R1452" r:id="rId6269" xr:uid="{99306263-8C82-274D-BE7E-67DAB366F2D9}"/>
    <hyperlink ref="E1453" r:id="rId6270" xr:uid="{09D7C717-D179-9048-9F24-C36AAE8C690C}"/>
    <hyperlink ref="R1453" r:id="rId6271" xr:uid="{CC8C4731-E18E-F845-BB39-E3D34812240E}"/>
    <hyperlink ref="E1451" r:id="rId6272" xr:uid="{E87B5135-B877-1B41-A4C9-204C008ABDE4}"/>
    <hyperlink ref="R1451" r:id="rId6273" xr:uid="{95B54A3E-D632-AF4D-9284-BFBAA0867B82}"/>
    <hyperlink ref="R1450" r:id="rId6274" xr:uid="{4F84521E-FB2F-1144-B518-131E48D730E0}"/>
    <hyperlink ref="R1449" r:id="rId6275" xr:uid="{A3066D0B-04DA-2846-B486-3CFEDA4514C6}"/>
    <hyperlink ref="E1446" r:id="rId6276" xr:uid="{652AC278-457A-0148-99FE-D3519A3AE369}"/>
    <hyperlink ref="R1446" r:id="rId6277" xr:uid="{E638D167-871B-5948-8CDE-82031F455F92}"/>
    <hyperlink ref="R1448" r:id="rId6278" xr:uid="{4D2F0375-59DF-4240-AA7E-59C7628E0100}"/>
    <hyperlink ref="R1447" r:id="rId6279" xr:uid="{487D108C-E369-DF41-B4C9-6387A0FBE233}"/>
    <hyperlink ref="R1443" r:id="rId6280" xr:uid="{613B9065-BB1F-FA4B-BFC4-F4CC1038788C}"/>
    <hyperlink ref="E1445" r:id="rId6281" xr:uid="{465C6E40-ACAD-1042-ABE5-47804E6FDE07}"/>
    <hyperlink ref="R1445" r:id="rId6282" xr:uid="{C28B8DFB-9EF5-5D49-AF2C-06B9A0146328}"/>
    <hyperlink ref="R1441" r:id="rId6283" xr:uid="{C1C7B24D-7D4C-0749-8474-0BA13E83707C}"/>
    <hyperlink ref="E1442" r:id="rId6284" xr:uid="{39A3570E-43FC-A84B-BB00-682F1846A3CB}"/>
    <hyperlink ref="R1442" r:id="rId6285" xr:uid="{A5A5ED78-3F24-3445-8F53-F48E9CDF6526}"/>
    <hyperlink ref="R1444" r:id="rId6286" xr:uid="{B4D26153-9087-EC4A-965F-BD0F30BFAAD4}"/>
    <hyperlink ref="R1437" r:id="rId6287" xr:uid="{00D29C74-C595-814C-955C-35706A18A69B}"/>
    <hyperlink ref="R1438" r:id="rId6288" xr:uid="{A46555B4-3702-0A44-9C14-E1F7679A01A4}"/>
    <hyperlink ref="E1440" r:id="rId6289" xr:uid="{2FFB57B0-D1D0-CC4D-ADD5-07E5DEBFA9DB}"/>
    <hyperlink ref="R1440" r:id="rId6290" xr:uid="{A03FD1CB-4D25-9E40-834B-A3B9C27EEDDE}"/>
    <hyperlink ref="R1439" r:id="rId6291" xr:uid="{29C8B2D0-6D7F-A24C-8C0B-6EAF95E3BE9C}"/>
    <hyperlink ref="R1436" r:id="rId6292" xr:uid="{89745B02-2EEE-0843-BD5E-5246A83437DB}"/>
    <hyperlink ref="E1432" r:id="rId6293" xr:uid="{223712A1-E9E9-BD43-93B0-3435F496B131}"/>
    <hyperlink ref="R1432" r:id="rId6294" xr:uid="{378A308C-28C4-3340-8430-DA516CF34BF9}"/>
    <hyperlink ref="R1433" r:id="rId6295" xr:uid="{E41C0EFA-FAAC-204F-9F20-85C6EDCE723C}"/>
    <hyperlink ref="E1434" r:id="rId6296" xr:uid="{15AE00C9-236F-DC4D-9939-54A10BE29FFE}"/>
    <hyperlink ref="R1434" r:id="rId6297" xr:uid="{2C9BCBCA-35F8-044D-AD6F-EFE2EF5B8FCF}"/>
    <hyperlink ref="E1435" r:id="rId6298" xr:uid="{5196CF22-81BD-F44F-AABE-B2B22CBB7F43}"/>
    <hyperlink ref="R1435" r:id="rId6299" xr:uid="{CE67872F-4BC8-C241-A542-7DCEE493E726}"/>
    <hyperlink ref="E1431" r:id="rId6300" xr:uid="{5492AA60-AC0F-774E-9B04-A37C8EF2B91F}"/>
    <hyperlink ref="R1431" r:id="rId6301" xr:uid="{E6E121D4-EF5C-AF4C-8D16-30D1B2FC8EFB}"/>
    <hyperlink ref="R1427" r:id="rId6302" xr:uid="{1C96CADF-6FF6-4947-B19D-EE66C894B4DF}"/>
    <hyperlink ref="R1428" r:id="rId6303" xr:uid="{DBEC34F1-E318-FC44-A7E4-F10E59406E57}"/>
    <hyperlink ref="R1430" r:id="rId6304" xr:uid="{784650DB-F48E-D44F-8CF5-0C7E4B3A0A7F}"/>
    <hyperlink ref="R1429" r:id="rId6305" xr:uid="{13052FA8-46F2-3149-B214-039CC78FD99D}"/>
    <hyperlink ref="R1426" r:id="rId6306" xr:uid="{0E45084D-17F4-8944-844D-77CE5861CEFD}"/>
    <hyperlink ref="E1421" r:id="rId6307" xr:uid="{8603F59A-BC5A-F540-8146-8DB2F501E4CF}"/>
    <hyperlink ref="R1421" r:id="rId6308" xr:uid="{844112E6-DF56-0142-B6EF-B5DB3749A41B}"/>
    <hyperlink ref="R1425" r:id="rId6309" xr:uid="{23F30B5A-2F11-2A4F-A1DF-0ED9EF44A918}"/>
    <hyperlink ref="R1420" r:id="rId6310" xr:uid="{D6B5E6BA-5E58-7740-A69A-8D778F965AF9}"/>
    <hyperlink ref="R1423" r:id="rId6311" xr:uid="{17C6E3FF-7BB4-1848-B465-4DDBD0D33CC2}"/>
    <hyperlink ref="R1422" r:id="rId6312" xr:uid="{964FD4B3-2120-8544-8E89-6B53983E2365}"/>
    <hyperlink ref="E1419" r:id="rId6313" xr:uid="{400BAE61-16FC-CD48-AA39-282BD9A78706}"/>
    <hyperlink ref="R1419" r:id="rId6314" xr:uid="{D28C1FF2-07B5-1E48-950A-1D4BF80E98C4}"/>
    <hyperlink ref="E1424" r:id="rId6315" xr:uid="{D1F0FE35-FAC1-6548-806C-3311252435B3}"/>
    <hyperlink ref="R1424" r:id="rId6316" xr:uid="{36DE3C44-C963-BD41-A99A-BC20D30FB025}"/>
    <hyperlink ref="R1418" r:id="rId6317" xr:uid="{E0484C4C-C5C4-A04E-B74E-B2C1EC75A03D}"/>
    <hyperlink ref="R1415" r:id="rId6318" xr:uid="{29455A82-2B38-A745-A5C7-47FC4B971D44}"/>
    <hyperlink ref="E1416" r:id="rId6319" xr:uid="{379A07D0-EF48-A048-A9D2-A6338C960D24}"/>
    <hyperlink ref="R1416" r:id="rId6320" xr:uid="{C4D26FD2-C175-904F-8D1C-E56F3073E3C2}"/>
    <hyperlink ref="E1417" r:id="rId6321" xr:uid="{88B0C288-D152-6E45-A13F-E4F8179F767F}"/>
    <hyperlink ref="R1417" r:id="rId6322" xr:uid="{0633925E-E265-3446-B272-635E10FBAB7B}"/>
    <hyperlink ref="R1414" r:id="rId6323" xr:uid="{B5BAF53C-EC4C-B042-8BAF-2AC48B443297}"/>
    <hyperlink ref="R1412" r:id="rId6324" xr:uid="{41F18A52-6CC2-404B-A48A-3AB8696B42CF}"/>
    <hyperlink ref="E1413" r:id="rId6325" xr:uid="{F1FC2352-F845-6C44-976B-0DBD176574FB}"/>
    <hyperlink ref="R1413" r:id="rId6326" xr:uid="{16D86C7C-690F-5A46-9B22-C36204EFE176}"/>
    <hyperlink ref="R1411" r:id="rId6327" xr:uid="{AD58D0C0-02B6-4349-9A95-02F9FCBE01DF}"/>
    <hyperlink ref="E1410" r:id="rId6328" xr:uid="{2D85F60D-4817-E242-BC27-2F28143CAFEE}"/>
    <hyperlink ref="R1410" r:id="rId6329" xr:uid="{2699A690-E1B6-BA40-AFE6-5CAC72D08D1A}"/>
    <hyperlink ref="R1408" r:id="rId6330" xr:uid="{0618DDE9-41E9-6B4D-A927-55637EE0F154}"/>
    <hyperlink ref="E1406" r:id="rId6331" xr:uid="{4EBB7A64-93F7-9246-BB38-E555BA3ABFFD}"/>
    <hyperlink ref="R1406" r:id="rId6332" xr:uid="{1595F68F-2231-6040-8C1D-F7302E3B90DD}"/>
    <hyperlink ref="E1407" r:id="rId6333" xr:uid="{B4123166-8BB4-2C45-963F-3DF56148D267}"/>
    <hyperlink ref="R1407" r:id="rId6334" xr:uid="{6F1CB83B-3B11-7247-9B66-34275D8BC350}"/>
    <hyperlink ref="E1409" r:id="rId6335" xr:uid="{2E4C38DB-2FF3-E445-9063-0AB5AAF20D32}"/>
    <hyperlink ref="R1409" r:id="rId6336" xr:uid="{AA02FE89-85C7-CB4B-8918-244663F1206F}"/>
    <hyperlink ref="R1401" r:id="rId6337" xr:uid="{914572E9-A3A7-324F-97FF-272D42FA6E3F}"/>
    <hyperlink ref="E1402" r:id="rId6338" xr:uid="{F81CCD77-9079-5141-A8D7-4499C2D69A09}"/>
    <hyperlink ref="R1402" r:id="rId6339" xr:uid="{240203CF-01CB-4346-B599-33A31CF45202}"/>
    <hyperlink ref="R1403" r:id="rId6340" xr:uid="{792D1F0A-26BD-4842-8A3C-2E654B762EFF}"/>
    <hyperlink ref="E1404" r:id="rId6341" xr:uid="{30A02B50-C347-F144-9A80-282DDC250580}"/>
    <hyperlink ref="R1404" r:id="rId6342" xr:uid="{F0C4C12A-0D3A-CA42-8549-3C7C9EECFD1E}"/>
    <hyperlink ref="R1399" r:id="rId6343" xr:uid="{CDF51C0D-DF15-C147-97C3-DF3D1DF8C268}"/>
    <hyperlink ref="E1405" r:id="rId6344" xr:uid="{F81B526B-4B6C-AD44-8D92-E6DECFA26AA7}"/>
    <hyperlink ref="R1405" r:id="rId6345" xr:uid="{74BDB938-7E9F-EB4A-9A23-3B45EE07B522}"/>
    <hyperlink ref="R1400" r:id="rId6346" xr:uid="{05673F85-13A0-B844-BF83-0057B675A0E0}"/>
    <hyperlink ref="E1398" r:id="rId6347" xr:uid="{35A9E44F-2486-6F4D-92C1-6DBB6B98DFF4}"/>
    <hyperlink ref="R1398" r:id="rId6348" xr:uid="{0E00F1BA-38AD-3F4B-9452-1F412E42F4A8}"/>
    <hyperlink ref="E1397" r:id="rId6349" xr:uid="{170802AE-95EF-B84B-969E-F2427CD5E019}"/>
    <hyperlink ref="R1397" r:id="rId6350" xr:uid="{7AF51466-BA16-9746-BA4C-DF5F3EF45F2E}"/>
    <hyperlink ref="R1396" r:id="rId6351" xr:uid="{05FF253D-2127-FE49-8186-D2814325F858}"/>
    <hyperlink ref="R1395" r:id="rId6352" xr:uid="{4F2EE599-60CB-7F47-9287-7D79722C33AB}"/>
    <hyperlink ref="R1394" r:id="rId6353" xr:uid="{3276B88D-0CB6-8D43-AC00-E14353C6F3CE}"/>
    <hyperlink ref="E1393" r:id="rId6354" xr:uid="{6ABEB518-A287-CB4D-828D-845BB7F1E204}"/>
    <hyperlink ref="R1393" r:id="rId6355" xr:uid="{AB651844-24A6-CF46-B9E1-65BDA250152F}"/>
    <hyperlink ref="E1392" r:id="rId6356" xr:uid="{E61A298B-1B21-184F-AB1E-3625E7EB1A77}"/>
    <hyperlink ref="R1392" r:id="rId6357" xr:uid="{1E91A839-0CED-0744-B426-A04CF7FC7237}"/>
    <hyperlink ref="R1390" r:id="rId6358" xr:uid="{303D83F7-C279-554B-A54D-C65657E5DD89}"/>
    <hyperlink ref="R1387" r:id="rId6359" xr:uid="{77D65DE8-2A5A-624B-A529-C80F3E59633C}"/>
    <hyperlink ref="R1391" r:id="rId6360" xr:uid="{A95F159C-F4F1-F743-AE99-1BF7165AA94A}"/>
    <hyperlink ref="R1388" r:id="rId6361" xr:uid="{11EB8851-0FC6-1041-8484-8475041EE2B8}"/>
    <hyperlink ref="R1384" r:id="rId6362" xr:uid="{40FA12F1-B75B-8345-86F0-51606BF6D4B1}"/>
    <hyperlink ref="E1386" r:id="rId6363" xr:uid="{C0D5158D-9B89-4443-A7C7-DE27CA30DBDB}"/>
    <hyperlink ref="R1386" r:id="rId6364" xr:uid="{BD950835-D8AA-644E-805A-5CA073B53BFC}"/>
    <hyperlink ref="E1389" r:id="rId6365" xr:uid="{5B54C77B-A69D-BF4E-9ABD-246F2B45DDC7}"/>
    <hyperlink ref="R1389" r:id="rId6366" xr:uid="{FD060F22-FDD9-124C-B189-893A53169BD2}"/>
    <hyperlink ref="E1385" r:id="rId6367" xr:uid="{5F5D9C5F-B09C-214A-B48E-9E7C06876FC4}"/>
    <hyperlink ref="R1385" r:id="rId6368" xr:uid="{AEBF7ADB-C3F0-8749-8071-F8F4BD69E04A}"/>
    <hyperlink ref="E1382" r:id="rId6369" xr:uid="{EF10278A-C059-5943-B17A-3D40D72E2033}"/>
    <hyperlink ref="R1382" r:id="rId6370" xr:uid="{6E72924F-FDC3-C34A-9457-BEAA72C2A86B}"/>
    <hyperlink ref="E1383" r:id="rId6371" xr:uid="{8068CB60-A8DE-7E4A-8765-5578BE6E43E3}"/>
    <hyperlink ref="R1383" r:id="rId6372" xr:uid="{6EFC8EDE-ABA8-8046-9D06-C10BFB50F52C}"/>
    <hyperlink ref="E1380" r:id="rId6373" xr:uid="{055391E8-DF4F-8548-B235-CDDFAE592365}"/>
    <hyperlink ref="R1380" r:id="rId6374" xr:uid="{1A3EC104-B180-7A46-B782-FE04422E8C13}"/>
    <hyperlink ref="E1381" r:id="rId6375" xr:uid="{67992C02-9ED7-794F-B609-077EF6F6C262}"/>
    <hyperlink ref="R1381" r:id="rId6376" xr:uid="{9C26F169-1520-2947-8168-52F190071741}"/>
    <hyperlink ref="E1379" r:id="rId6377" xr:uid="{093ACA9E-CA08-5B4A-BBAD-97881C6ED9B3}"/>
    <hyperlink ref="R1379" r:id="rId6378" xr:uid="{53C159A1-FEB7-9B4B-975F-32AE8BFC0866}"/>
    <hyperlink ref="R1377" r:id="rId6379" xr:uid="{4BC9A29F-3393-4141-98A6-0ACAACCF7D99}"/>
    <hyperlink ref="E1378" r:id="rId6380" xr:uid="{37F05F23-B6C4-B542-9D5E-8230E984FB49}"/>
    <hyperlink ref="R1378" r:id="rId6381" xr:uid="{DAC3B761-AC37-1D46-B2CC-1C3E234BFD11}"/>
    <hyperlink ref="E1376" r:id="rId6382" xr:uid="{3A554C05-FC7C-AE45-9C57-C725C9AE78EF}"/>
    <hyperlink ref="R1376" r:id="rId6383" xr:uid="{9B373EC2-51C8-6E4D-A917-EC6E93A69BE6}"/>
    <hyperlink ref="R1375" r:id="rId6384" xr:uid="{837EE61E-BC1B-8B4D-B2F5-1DEC5FEC272E}"/>
    <hyperlink ref="E1374" r:id="rId6385" xr:uid="{8320AAAA-9755-554F-82EE-C3F00BE8BCB9}"/>
    <hyperlink ref="R1374" r:id="rId6386" xr:uid="{91CE4949-83A0-3B40-BF76-12F1B7285F91}"/>
    <hyperlink ref="R1372" r:id="rId6387" xr:uid="{80FB6DEB-DCC6-5740-B90B-93CF335B1953}"/>
    <hyperlink ref="R1373" r:id="rId6388" xr:uid="{5D2D4790-E645-094D-8B98-948BBE63B84B}"/>
    <hyperlink ref="R1371" r:id="rId6389" xr:uid="{95370F2A-98AA-904F-91E1-16CB3A971500}"/>
    <hyperlink ref="E1370" r:id="rId6390" xr:uid="{0D7F9D59-5873-B849-8990-C8DAC05F0F20}"/>
    <hyperlink ref="R1370" r:id="rId6391" xr:uid="{69570637-5939-1C45-8918-569EC2A2EDEE}"/>
    <hyperlink ref="E1368" r:id="rId6392" xr:uid="{D355A151-C045-9843-B84C-510AFCFB3DE2}"/>
    <hyperlink ref="R1368" r:id="rId6393" xr:uid="{2A2CB11B-5645-2C4A-BC7F-06F4D4BE1E81}"/>
    <hyperlink ref="E1369" r:id="rId6394" xr:uid="{DF9F31F4-100C-7C41-9FED-001FE14FB579}"/>
    <hyperlink ref="R1369" r:id="rId6395" xr:uid="{22B7BCF4-961B-374A-A5AD-214512EE7487}"/>
    <hyperlink ref="R1367" r:id="rId6396" xr:uid="{C7E87097-347C-614E-9550-B8CFD8337778}"/>
    <hyperlink ref="R1365" r:id="rId6397" xr:uid="{C0190FB6-529E-9A4B-AE83-51EBAB66510B}"/>
    <hyperlink ref="R1366" r:id="rId6398" xr:uid="{F2E420E7-BFB3-BC45-8174-27C8698EE9FF}"/>
    <hyperlink ref="E1363" r:id="rId6399" xr:uid="{75F70D2E-23F1-DE42-85D8-12FE8AD9FFF8}"/>
    <hyperlink ref="R1363" r:id="rId6400" xr:uid="{94FB041E-7561-0141-A14A-6A3D553F1D3B}"/>
    <hyperlink ref="R1364" r:id="rId6401" xr:uid="{01346F17-65F4-F649-999F-AB50844DB0A4}"/>
    <hyperlink ref="E1360" r:id="rId6402" xr:uid="{8699FF86-2D95-E149-B061-00C830BFEEA2}"/>
    <hyperlink ref="R1360" r:id="rId6403" xr:uid="{C5A28F6A-1C6D-1B48-8FD9-93FD9A9AF85E}"/>
    <hyperlink ref="R1358" r:id="rId6404" xr:uid="{B6E0DD58-383B-EE43-9343-51D2787ABDBC}"/>
    <hyperlink ref="E1359" r:id="rId6405" xr:uid="{00A4C47A-89A1-044D-872A-4CEE19DDAC6F}"/>
    <hyperlink ref="R1359" r:id="rId6406" xr:uid="{C7CCF60C-85BB-664F-B13F-C124737D3560}"/>
    <hyperlink ref="R1357" r:id="rId6407" xr:uid="{BE567DB9-49B2-6940-AB9A-0114BAB0E374}"/>
    <hyperlink ref="R1356" r:id="rId6408" xr:uid="{945F1BB3-4A23-3247-B32C-AC4E820304B6}"/>
    <hyperlink ref="E1362" r:id="rId6409" xr:uid="{72C4B8DC-B17B-DF44-BE36-9E53BCD2D9B8}"/>
    <hyperlink ref="R1362" r:id="rId6410" xr:uid="{19F09F96-1CE1-E74E-8C70-C319311465AD}"/>
    <hyperlink ref="E1361" r:id="rId6411" xr:uid="{0C8A266E-18B4-B543-9B40-63FB1388542A}"/>
    <hyperlink ref="R1361" r:id="rId6412" xr:uid="{21C843CB-7A6C-4C40-AC62-55B9089D101A}"/>
    <hyperlink ref="R1351" r:id="rId6413" xr:uid="{F79EC419-89C6-774D-A171-8889CF1157CD}"/>
    <hyperlink ref="R1349" r:id="rId6414" xr:uid="{4B111F63-CDBB-0840-9F72-1C6B3B85CE80}"/>
    <hyperlink ref="R1353" r:id="rId6415" xr:uid="{5DC48CEB-2591-1347-9DBB-6BAEBB5AFF91}"/>
    <hyperlink ref="E1355" r:id="rId6416" xr:uid="{B5068238-72EF-8A4B-BED3-9373BB2A827A}"/>
    <hyperlink ref="R1355" r:id="rId6417" xr:uid="{7191A6A3-DCA9-9849-A94D-9A0EA8F85720}"/>
    <hyperlink ref="R1354" r:id="rId6418" xr:uid="{5CE446F0-E879-F04E-A204-FAB15765D93C}"/>
    <hyperlink ref="E1352" r:id="rId6419" xr:uid="{97E33E93-E02A-CE4D-8BDF-15779A29F8EA}"/>
    <hyperlink ref="R1352" r:id="rId6420" xr:uid="{7D16EDD5-AD17-0245-B9CE-64FB9253965C}"/>
    <hyperlink ref="R1350" r:id="rId6421" xr:uid="{3F9BB168-2665-4D4D-AB6E-7817588309FD}"/>
    <hyperlink ref="R1348" r:id="rId6422" xr:uid="{9A788DA1-BF57-934C-9F62-631DFFA64466}"/>
    <hyperlink ref="R1342" r:id="rId6423" xr:uid="{D83DBE61-AFF5-824A-AEB2-8A6C0146C4F4}"/>
    <hyperlink ref="R1346" r:id="rId6424" xr:uid="{69B7115A-321D-474A-A101-174E4EDDEAE0}"/>
    <hyperlink ref="R1343" r:id="rId6425" xr:uid="{DC0CF3F0-8E5C-D745-93DF-02D41D1F8143}"/>
    <hyperlink ref="E1345" r:id="rId6426" xr:uid="{0F4573BE-A9C6-DD4B-A530-BB4195C01A2D}"/>
    <hyperlink ref="R1345" r:id="rId6427" xr:uid="{86C611B9-C409-9D40-9A5B-994D067FD996}"/>
    <hyperlink ref="R1344" r:id="rId6428" xr:uid="{80997D89-58D9-8D4E-A5F7-2E72C5335115}"/>
    <hyperlink ref="E1347" r:id="rId6429" xr:uid="{D412B6BC-AB9E-844B-A0B8-550E0279DD80}"/>
    <hyperlink ref="R1347" r:id="rId6430" xr:uid="{241865F8-FE2F-194E-8B7E-C1F038242E29}"/>
    <hyperlink ref="R1341" r:id="rId6431" xr:uid="{97430F68-48C1-FF4C-8859-3F534D0E60DB}"/>
    <hyperlink ref="E1339" r:id="rId6432" xr:uid="{F1E22FC0-5DEF-8F4E-9F1D-8E5771E7B344}"/>
    <hyperlink ref="R1339" r:id="rId6433" xr:uid="{A9444BB6-2E83-0844-9F24-95ADAAC82A1B}"/>
    <hyperlink ref="R1338" r:id="rId6434" xr:uid="{ED58B22A-4967-BB42-B6FE-C231589EEAD8}"/>
    <hyperlink ref="E1340" r:id="rId6435" xr:uid="{2C57EBB0-B2CC-CB41-9A19-8735B5B9653F}"/>
    <hyperlink ref="R1340" r:id="rId6436" xr:uid="{C5C63509-6DF8-3148-86FF-C6CB069AA0A1}"/>
    <hyperlink ref="E1333" r:id="rId6437" xr:uid="{A3CEDE1B-3FB8-F040-89BA-9B7CFD080468}"/>
    <hyperlink ref="R1333" r:id="rId6438" xr:uid="{02366164-1356-454E-A7B7-F38959C08D3A}"/>
    <hyperlink ref="R1337" r:id="rId6439" xr:uid="{B784B3D5-57DF-2841-9913-FEAD0835ABEE}"/>
    <hyperlink ref="E1335" r:id="rId6440" xr:uid="{62CC5CFD-F211-4849-9937-9B00DE90A23E}"/>
    <hyperlink ref="R1335" r:id="rId6441" xr:uid="{8E32FFA4-A672-964B-A09D-448081301149}"/>
    <hyperlink ref="E1334" r:id="rId6442" xr:uid="{0E2EF437-1EE1-A544-9979-30FC8483F05A}"/>
    <hyperlink ref="R1334" r:id="rId6443" xr:uid="{49947D4E-289B-024C-B637-C73DF006F233}"/>
    <hyperlink ref="R1331" r:id="rId6444" xr:uid="{5D6FF43E-6E52-8241-9F0D-7DDD94E64224}"/>
    <hyperlink ref="R1332" r:id="rId6445" xr:uid="{BAFBE0D6-D671-2745-AF98-24E73AEFBD98}"/>
    <hyperlink ref="R1329" r:id="rId6446" xr:uid="{83940691-1F7E-EB47-955C-58CA8B31B1FB}"/>
    <hyperlink ref="E1328" r:id="rId6447" xr:uid="{8C5D65FB-5058-3940-9C7A-92815CABDF02}"/>
    <hyperlink ref="R1328" r:id="rId6448" xr:uid="{1FCA4151-0DB7-B746-AF52-1B5571496596}"/>
    <hyperlink ref="E1326" r:id="rId6449" xr:uid="{11F0076E-57E5-A841-9E88-2035D73D21E7}"/>
    <hyperlink ref="R1326" r:id="rId6450" xr:uid="{ADD67478-467C-4947-9410-CDC668C6101D}"/>
    <hyperlink ref="E1325" r:id="rId6451" xr:uid="{A07BD866-8414-B344-BC4E-DC47E20C9E28}"/>
    <hyperlink ref="R1325" r:id="rId6452" xr:uid="{1AD33F02-0D9E-7C43-8A0F-65476C2B2EB2}"/>
    <hyperlink ref="E1327" r:id="rId6453" xr:uid="{7869D953-E481-1A4A-9497-3AF6120E1E7D}"/>
    <hyperlink ref="R1327" r:id="rId6454" xr:uid="{B9796599-6A0D-7E4B-A58D-C65D085FE115}"/>
    <hyperlink ref="E1330" r:id="rId6455" xr:uid="{8A1DB2A0-9BF8-9B41-9940-DF50CB8E714B}"/>
    <hyperlink ref="R1330" r:id="rId6456" xr:uid="{1AD18D2C-116B-7643-A0B4-CF6655DDC445}"/>
    <hyperlink ref="R1323" r:id="rId6457" xr:uid="{BE7ED12B-8DA4-6840-B9B0-8E72C0B1055F}"/>
    <hyperlink ref="R1321" r:id="rId6458" xr:uid="{B8EF4C32-E8DD-014C-BAB6-4F45F98F9F51}"/>
    <hyperlink ref="R1319" r:id="rId6459" xr:uid="{87175087-9919-8849-AE9E-1AAA692E4F40}"/>
    <hyperlink ref="R1320" r:id="rId6460" xr:uid="{D10D7C7F-1DDD-F342-9D82-19B292F01FA2}"/>
    <hyperlink ref="R1322" r:id="rId6461" xr:uid="{87EB9C2C-FE70-C748-8991-BC8C4330A723}"/>
    <hyperlink ref="R1318" r:id="rId6462" xr:uid="{482C0C08-CC5E-5B4A-97E8-D4EC2081D73D}"/>
    <hyperlink ref="R1317" r:id="rId6463" xr:uid="{B8012809-479D-B547-8D34-FE99932541E9}"/>
    <hyperlink ref="E1314" r:id="rId6464" xr:uid="{24952E1C-630A-CD44-8ED3-C555DFDAC7AC}"/>
    <hyperlink ref="R1314" r:id="rId6465" xr:uid="{DB17D281-0DC9-A94E-AD53-FB93949FEDA3}"/>
    <hyperlink ref="R1315" r:id="rId6466" xr:uid="{AB4F51F3-6C93-674D-B034-EC76F2F93D1A}"/>
    <hyperlink ref="R1316" r:id="rId6467" xr:uid="{F23862A1-CD18-3E42-9E40-AF42926AAC84}"/>
    <hyperlink ref="E1312" r:id="rId6468" xr:uid="{61B9A6E1-6DEC-5044-AFA7-1E1ED9F40014}"/>
    <hyperlink ref="R1312" r:id="rId6469" xr:uid="{C6B88499-2941-A14F-99EB-D627F959AB3B}"/>
    <hyperlink ref="R1313" r:id="rId6470" xr:uid="{1A64537D-D212-A346-9FC1-65D64850BD82}"/>
    <hyperlink ref="E1308" r:id="rId6471" xr:uid="{FDB1EBFD-BF4D-844E-ACF4-DDFDD71CD46B}"/>
    <hyperlink ref="R1308" r:id="rId6472" xr:uid="{430CFE11-38A5-774B-B3A9-AC169A71C384}"/>
    <hyperlink ref="E1309" r:id="rId6473" xr:uid="{BD53F646-6186-7E42-9B74-A33B3E051BC1}"/>
    <hyperlink ref="R1309" r:id="rId6474" xr:uid="{FE4E0F78-727E-0F44-9632-F9FAD3E5DBF5}"/>
    <hyperlink ref="R1310" r:id="rId6475" xr:uid="{D69405D2-DE13-6545-BE21-05E434F5A5BE}"/>
    <hyperlink ref="E1304" r:id="rId6476" xr:uid="{9F452C18-D2D0-D64F-A7DD-59CABED371F5}"/>
    <hyperlink ref="R1304" r:id="rId6477" xr:uid="{A31F598E-5F94-BB4F-9A1C-6342EB8A8D07}"/>
    <hyperlink ref="R1305" r:id="rId6478" xr:uid="{58F4F542-8D7A-CE40-82AB-05AEF2A53C32}"/>
    <hyperlink ref="R1303" r:id="rId6479" xr:uid="{0521DA18-A77B-F34C-8B3C-7735C8EA264F}"/>
    <hyperlink ref="R1307" r:id="rId6480" xr:uid="{8EA86DDB-7B2F-8C4C-AE96-A0DA39BBACCD}"/>
    <hyperlink ref="E1306" r:id="rId6481" xr:uid="{A5557F9B-1B5A-AD4B-BAB5-0F9002BD671D}"/>
    <hyperlink ref="R1306" r:id="rId6482" xr:uid="{EA4CE339-1C97-DF4D-B59B-EA5A664CDF16}"/>
    <hyperlink ref="E1301" r:id="rId6483" xr:uid="{21A0F231-7D1C-5946-891B-8AADC863E51E}"/>
    <hyperlink ref="R1301" r:id="rId6484" xr:uid="{DBE354C1-FACD-E247-8D00-36DC7A59BE8F}"/>
    <hyperlink ref="E1300" r:id="rId6485" xr:uid="{1585ACCA-A29F-3348-B560-E909505FBD75}"/>
    <hyperlink ref="R1300" r:id="rId6486" xr:uid="{0B78FC96-6FA3-2E44-91AE-7311493A4985}"/>
    <hyperlink ref="R1296" r:id="rId6487" xr:uid="{452DF560-E6FF-8643-8E60-2F669F4528AB}"/>
    <hyperlink ref="E1295" r:id="rId6488" xr:uid="{8303AAD1-85DE-B443-8D10-5061E2F23CC5}"/>
    <hyperlink ref="R1295" r:id="rId6489" xr:uid="{01DD8ED6-D485-5948-958E-A696B341DD03}"/>
    <hyperlink ref="E1297" r:id="rId6490" xr:uid="{36C90B66-1402-DF48-8C05-19DEAD451316}"/>
    <hyperlink ref="R1297" r:id="rId6491" xr:uid="{59A6737D-A896-D24F-9E68-52BA854AA9BE}"/>
    <hyperlink ref="E1293" r:id="rId6492" xr:uid="{77D5940E-1238-1D4F-A306-91E3706426A9}"/>
    <hyperlink ref="R1293" r:id="rId6493" xr:uid="{C40C3EDF-0C83-F74F-869E-63250606565E}"/>
    <hyperlink ref="R1294" r:id="rId6494" xr:uid="{9F70C2C5-9D1C-8B4F-B439-37FF29B58967}"/>
    <hyperlink ref="R1291" r:id="rId6495" xr:uid="{FB927570-A34A-1340-BCAD-190470D723E0}"/>
    <hyperlink ref="R1292" r:id="rId6496" xr:uid="{582259FD-85BE-AF42-810E-A0F6C70E27B6}"/>
    <hyperlink ref="E1288" r:id="rId6497" xr:uid="{50B6CD72-E95B-9044-8AF1-9AC7C2C1D04F}"/>
    <hyperlink ref="R1288" r:id="rId6498" xr:uid="{CCB57BAD-934E-B548-B761-9DEB722061F4}"/>
    <hyperlink ref="E1290" r:id="rId6499" xr:uid="{47CEB958-7BB2-7C42-BDD7-37A949A68880}"/>
    <hyperlink ref="R1290" r:id="rId6500" xr:uid="{BAE5629D-BEA6-2A4D-9B84-D7A50BF00754}"/>
    <hyperlink ref="E1289" r:id="rId6501" xr:uid="{15566343-65B3-084A-9B12-9EE68BEDF4DF}"/>
    <hyperlink ref="R1289" r:id="rId6502" xr:uid="{88139D19-E629-9842-A2BC-6B2BFCB56408}"/>
    <hyperlink ref="E1286" r:id="rId6503" xr:uid="{87183F29-87C3-9A43-8640-B3DE26F99956}"/>
    <hyperlink ref="R1286" r:id="rId6504" xr:uid="{53B2D307-584B-2E43-A7DD-80319A290384}"/>
    <hyperlink ref="E1285" r:id="rId6505" xr:uid="{F278B900-42AA-374F-8BBE-8B1CCFB69136}"/>
    <hyperlink ref="R1285" r:id="rId6506" xr:uid="{D9C4A6DD-D5A7-E54B-B014-889E5A7DDEAA}"/>
    <hyperlink ref="E1287" r:id="rId6507" xr:uid="{8079D855-5F9C-224A-80DC-1C2DB953B207}"/>
    <hyperlink ref="R1287" r:id="rId6508" xr:uid="{93BD7CD4-5ECF-4C42-BAFD-B73DCD37725F}"/>
    <hyperlink ref="R1282" r:id="rId6509" xr:uid="{D40C8533-FE4F-CD45-8AB4-FB57A214849E}"/>
    <hyperlink ref="R1283" r:id="rId6510" xr:uid="{636AA5E9-6D1B-2A45-85BD-AA716098B6BC}"/>
    <hyperlink ref="R1284" r:id="rId6511" xr:uid="{7753B608-CD7C-A444-AC60-935896DF76D2}"/>
    <hyperlink ref="E1281" r:id="rId6512" xr:uid="{067DA994-1798-EC48-8AB3-27385BDC4476}"/>
    <hyperlink ref="R1281" r:id="rId6513" xr:uid="{F4865034-7711-E84E-BB0A-6362F4ABEFC5}"/>
    <hyperlink ref="R1280" r:id="rId6514" xr:uid="{13047E80-ADD7-464E-ADA8-FB080C73AA4B}"/>
    <hyperlink ref="E1279" r:id="rId6515" xr:uid="{F0B367C2-EDCB-6942-A24D-84D7BA08065B}"/>
    <hyperlink ref="R1279" r:id="rId6516" xr:uid="{7C12DCA2-4266-8441-A877-8BBA59768605}"/>
    <hyperlink ref="E1277" r:id="rId6517" xr:uid="{CD814E05-E2DB-3B41-8EB3-508F4E45F8CC}"/>
    <hyperlink ref="R1277" r:id="rId6518" xr:uid="{B07FFCD8-5351-E544-83CE-0E5E4A58A490}"/>
    <hyperlink ref="R1278" r:id="rId6519" xr:uid="{038E830C-63AA-FA48-B130-25BE910689B5}"/>
    <hyperlink ref="E1276" r:id="rId6520" xr:uid="{46CE3DB6-47DA-5B41-8681-E7EB9FB3B123}"/>
    <hyperlink ref="R1276" r:id="rId6521" xr:uid="{015A1D31-12A8-FD41-8E1C-48B341A716AA}"/>
    <hyperlink ref="E1275" r:id="rId6522" xr:uid="{AFD145A9-BD36-9E49-BEC4-415617C8F844}"/>
    <hyperlink ref="R1275" r:id="rId6523" xr:uid="{26878DE5-0230-8F4B-874B-72752A913FD7}"/>
    <hyperlink ref="E1273" r:id="rId6524" xr:uid="{433B20E1-594D-6D44-971B-4A7A4B2F9C60}"/>
    <hyperlink ref="R1273" r:id="rId6525" xr:uid="{77D86ED4-3E37-654D-AC0E-243B3D424CC9}"/>
    <hyperlink ref="E1271" r:id="rId6526" xr:uid="{40A54940-F16B-0946-B458-0CEF689A3CA8}"/>
    <hyperlink ref="R1271" r:id="rId6527" xr:uid="{65533948-5F9B-7740-8412-603A75ACCF53}"/>
    <hyperlink ref="R1272" r:id="rId6528" xr:uid="{A2064007-7C49-3A41-B166-767C36108BD8}"/>
    <hyperlink ref="E1274" r:id="rId6529" xr:uid="{18E7EDD2-060B-5D48-9621-6E8C537A8251}"/>
    <hyperlink ref="R1274" r:id="rId6530" xr:uid="{E356BA8D-8CB9-B54D-BD57-466B00F2A376}"/>
    <hyperlink ref="E1269" r:id="rId6531" xr:uid="{AB97D6BF-5474-1A46-A40B-9A1A2DD3E00C}"/>
    <hyperlink ref="R1269" r:id="rId6532" xr:uid="{8CDE4866-EB53-2C48-9121-E58BC2CCB8B6}"/>
    <hyperlink ref="E1270" r:id="rId6533" xr:uid="{97A436D4-CB1D-4A46-BBE8-C3A7E1527585}"/>
    <hyperlink ref="R1270" r:id="rId6534" xr:uid="{E10537C0-629F-8046-8B66-759B669EDA25}"/>
    <hyperlink ref="E1266" r:id="rId6535" xr:uid="{6016096D-6701-2A4C-925D-0427DD68D619}"/>
    <hyperlink ref="R1266" r:id="rId6536" xr:uid="{10D7C0BC-2203-3C4F-A4AF-829914FC3275}"/>
    <hyperlink ref="E1267" r:id="rId6537" xr:uid="{5D052D0B-A1BB-6548-AA5B-0D1DCB408D94}"/>
    <hyperlink ref="R1267" r:id="rId6538" xr:uid="{37A399BC-AE81-4E4B-B7A4-126DC58C5B30}"/>
    <hyperlink ref="R1268" r:id="rId6539" xr:uid="{EB5F4A0D-B38D-ED48-B6F0-1DC45623A2C6}"/>
    <hyperlink ref="R1265" r:id="rId6540" xr:uid="{78EF5C5C-C483-634E-9593-62342E6B59C2}"/>
    <hyperlink ref="E1263" r:id="rId6541" xr:uid="{33751C36-4B94-B84D-BFD1-81609D1E3CC5}"/>
    <hyperlink ref="R1263" r:id="rId6542" xr:uid="{F2322EC4-8E74-5A40-BB06-297B4381D4D8}"/>
    <hyperlink ref="R1262" r:id="rId6543" xr:uid="{8791778A-7E20-7444-A061-1E2277657305}"/>
    <hyperlink ref="E1261" r:id="rId6544" xr:uid="{90AE6A68-07AC-0C41-8961-FE5EAC9D5EC5}"/>
    <hyperlink ref="R1261" r:id="rId6545" xr:uid="{E87BAD6F-AF88-2748-8A23-81926CAF127B}"/>
    <hyperlink ref="R1258" r:id="rId6546" xr:uid="{AA300AE3-6BAD-F84B-9982-5AEC9CD47576}"/>
    <hyperlink ref="R1256" r:id="rId6547" xr:uid="{4C32D6E8-7E49-A044-84CB-B72A5D0680D6}"/>
    <hyperlink ref="R1257" r:id="rId6548" xr:uid="{8DBB913D-9ABA-EE4C-875E-95D0688DAB06}"/>
    <hyperlink ref="E1259" r:id="rId6549" xr:uid="{8ED5F939-C4C1-7C4A-A991-1CF0611C98FD}"/>
    <hyperlink ref="R1259" r:id="rId6550" xr:uid="{1001FA62-FA92-4745-900A-40912F5B88C3}"/>
    <hyperlink ref="E1260" r:id="rId6551" xr:uid="{CAB4BD84-CA08-F64C-B581-2FFA58189BEA}"/>
    <hyperlink ref="R1260" r:id="rId6552" xr:uid="{FDD93298-6406-3F49-A4DF-6ACB73A2C761}"/>
    <hyperlink ref="R1250" r:id="rId6553" xr:uid="{C2F35346-4E0B-BF44-8CF5-C800BAB98C05}"/>
    <hyperlink ref="R1253" r:id="rId6554" xr:uid="{3CC43CBF-C3D6-C74D-8BE1-4AD68FCBA2CF}"/>
    <hyperlink ref="R1255" r:id="rId6555" xr:uid="{D7F31E86-EB81-9746-938C-BB24E33AFB0F}"/>
    <hyperlink ref="R1251" r:id="rId6556" xr:uid="{D79364E3-8B9B-624B-95E6-8DBAB0F35C65}"/>
    <hyperlink ref="E1254" r:id="rId6557" xr:uid="{0326E4AB-20B5-6945-92A4-48274E76BBF2}"/>
    <hyperlink ref="R1254" r:id="rId6558" xr:uid="{21F4A6CE-1E80-FF4C-81FA-32267A63B749}"/>
    <hyperlink ref="E1252" r:id="rId6559" xr:uid="{D498836D-E478-894C-BF73-735EDB50AFF6}"/>
    <hyperlink ref="R1252" r:id="rId6560" xr:uid="{A543110A-9BD0-7C4B-8BE0-D64AC87FC761}"/>
    <hyperlink ref="E1248" r:id="rId6561" xr:uid="{6073583F-7827-9F45-84A8-6EAEE7E56BC1}"/>
    <hyperlink ref="R1248" r:id="rId6562" xr:uid="{4F4196F2-0049-524B-B4C7-20B87F0F118F}"/>
    <hyperlink ref="R1247" r:id="rId6563" xr:uid="{EC38224B-6608-B746-BD0F-7D0B14B31DBC}"/>
    <hyperlink ref="R1249" r:id="rId6564" xr:uid="{99CBAADE-3B1B-B246-B23F-906E3CA1385D}"/>
    <hyperlink ref="E1243" r:id="rId6565" xr:uid="{08D03EBE-D032-9843-8DAA-9E783E7FBEC7}"/>
    <hyperlink ref="R1243" r:id="rId6566" xr:uid="{0C20514A-FD2C-D64D-B3D7-4F58818573E6}"/>
    <hyperlink ref="R1246" r:id="rId6567" xr:uid="{CA139DF0-BB33-A840-BF4E-6BAC3EE41393}"/>
    <hyperlink ref="R1244" r:id="rId6568" xr:uid="{B41D6922-58DB-A146-9AAA-C30A99F01FE1}"/>
    <hyperlink ref="E1245" r:id="rId6569" xr:uid="{621CC785-543A-4F49-8EBB-276DDBFDA007}"/>
    <hyperlink ref="R1245" r:id="rId6570" xr:uid="{FA6763ED-8981-F743-B383-4A30D9F2599B}"/>
    <hyperlink ref="E1241" r:id="rId6571" xr:uid="{5CBFB686-4759-BE41-917D-AAE55EEC65A9}"/>
    <hyperlink ref="R1241" r:id="rId6572" xr:uid="{0CEE217F-4C61-B849-AC3B-987BD46AC070}"/>
    <hyperlink ref="R1242" r:id="rId6573" xr:uid="{FF396657-C2AA-324F-BC6B-29D2B0779953}"/>
    <hyperlink ref="R1240" r:id="rId6574" xr:uid="{B717D562-E659-304A-A9F2-0E63FA5A7F79}"/>
    <hyperlink ref="E1239" r:id="rId6575" xr:uid="{2026A28B-E3ED-6242-8867-7F404ADFDF3E}"/>
    <hyperlink ref="R1239" r:id="rId6576" xr:uid="{83607B32-B20B-6C4B-BC87-96C39B706819}"/>
    <hyperlink ref="E1238" r:id="rId6577" xr:uid="{B4E7ABB1-A440-7949-8E94-5380A075CA8F}"/>
    <hyperlink ref="R1238" r:id="rId6578" xr:uid="{41F5C9D6-6382-934C-AC69-BC9AE7044B31}"/>
    <hyperlink ref="R1236" r:id="rId6579" xr:uid="{8882B0B8-ED2C-754A-9495-765BADCAC509}"/>
    <hyperlink ref="R1237" r:id="rId6580" location=".XUh885wqlhY.facebook" xr:uid="{1CF16231-A2AC-5247-9E21-0B9CE86D22F2}"/>
    <hyperlink ref="R1235" r:id="rId6581" xr:uid="{8E34A285-1F18-7A47-9059-1822E5FF287C}"/>
    <hyperlink ref="E1233" r:id="rId6582" xr:uid="{AB9018E9-D1E4-8B4C-806C-36F0CECFAFD8}"/>
    <hyperlink ref="R1233" r:id="rId6583" xr:uid="{1068D4EB-9E9B-984F-B2E2-BFDA8B2C366A}"/>
    <hyperlink ref="R1234" r:id="rId6584" xr:uid="{50E6B9EC-1F4E-B547-9613-5A984BD52F02}"/>
    <hyperlink ref="E1232" r:id="rId6585" xr:uid="{8DCD0159-90FE-7B4A-9BE8-EF20204C6FC8}"/>
    <hyperlink ref="R1232" r:id="rId6586" xr:uid="{105BA643-213C-D64E-BEB2-28FCB85A3355}"/>
    <hyperlink ref="E1231" r:id="rId6587" xr:uid="{14688AF5-50E1-8046-A2A3-16ADCB87E101}"/>
    <hyperlink ref="R1231" r:id="rId6588" xr:uid="{3C61C605-10CB-2046-BA9D-C2270069A6B1}"/>
    <hyperlink ref="E1230" r:id="rId6589" xr:uid="{019D6F56-3A9D-8D4E-BC6B-6C450DEA8A8F}"/>
    <hyperlink ref="R1230" r:id="rId6590" xr:uid="{C85B9F94-C49C-9640-9F25-C46A70F83F82}"/>
    <hyperlink ref="E1229" r:id="rId6591" xr:uid="{6CB6E315-32F3-A44D-957D-ACB0A29315B4}"/>
    <hyperlink ref="R1229" r:id="rId6592" xr:uid="{AD084E8C-E80A-DF4C-80DE-22AEB37FA468}"/>
    <hyperlink ref="R1228" r:id="rId6593" xr:uid="{22E842A5-68AB-994F-B0C0-9C7D0AF0C132}"/>
    <hyperlink ref="E1227" r:id="rId6594" xr:uid="{37E50D8B-6344-2F45-B1DC-6A5E70925B46}"/>
    <hyperlink ref="R1227" r:id="rId6595" xr:uid="{C55F37E1-611C-384D-A42A-C15F35FD9D9D}"/>
    <hyperlink ref="E1225" r:id="rId6596" xr:uid="{E7042D62-E7DA-F54D-AD14-80934AEC5EC1}"/>
    <hyperlink ref="R1225" r:id="rId6597" xr:uid="{8FA72559-5B90-0F49-9DE1-8E6901F3191C}"/>
    <hyperlink ref="E1226" r:id="rId6598" xr:uid="{BA6454D4-8156-6F4F-9C95-54E39EB3F1F1}"/>
    <hyperlink ref="R1226" r:id="rId6599" xr:uid="{BC8440D2-389E-1E45-8393-4A7A922CF674}"/>
    <hyperlink ref="R1223" r:id="rId6600" xr:uid="{1A7ECBEF-7B87-B940-8837-986B7EEECEB0}"/>
    <hyperlink ref="R1221" r:id="rId6601" xr:uid="{31EBBC71-AEE4-5343-8528-8A19DF23D311}"/>
    <hyperlink ref="E1222" r:id="rId6602" xr:uid="{F0A6737E-818A-344E-A74A-03F8359BDBD2}"/>
    <hyperlink ref="R1222" r:id="rId6603" xr:uid="{903FCFF1-853C-B74A-8CAD-980167A7274E}"/>
    <hyperlink ref="R1224" r:id="rId6604" xr:uid="{B02C0A51-0FF4-F148-A89D-DC81D4700CB2}"/>
    <hyperlink ref="E1219" r:id="rId6605" xr:uid="{58376FCA-5003-A547-893C-9DB742FD1EC7}"/>
    <hyperlink ref="R1219" r:id="rId6606" xr:uid="{5D93A903-53B9-6B48-A271-0FFDF1A2A173}"/>
    <hyperlink ref="R1220" r:id="rId6607" xr:uid="{A720D0B3-4278-0141-8106-B34AB74E533B}"/>
    <hyperlink ref="E1218" r:id="rId6608" xr:uid="{C9D34A86-1FBC-604B-AF7F-91ED9C026199}"/>
    <hyperlink ref="R1218" r:id="rId6609" xr:uid="{0BDD8F8B-6B33-304E-A5B5-771F60922948}"/>
    <hyperlink ref="R1217" r:id="rId6610" xr:uid="{D6470A33-0CBC-E249-871A-0692573A0F96}"/>
    <hyperlink ref="E1216" r:id="rId6611" xr:uid="{BF545942-4D8E-6E4F-ADDB-435F37126578}"/>
    <hyperlink ref="R1216" r:id="rId6612" xr:uid="{76F53AF1-2388-CC47-8CF8-EC45FC353F09}"/>
    <hyperlink ref="R1215" r:id="rId6613" xr:uid="{5EE24F0F-9F89-7A46-9737-FA5021775ECE}"/>
    <hyperlink ref="E1213" r:id="rId6614" xr:uid="{A04914E7-71B5-D041-B234-42AE3899F249}"/>
    <hyperlink ref="R1213" r:id="rId6615" xr:uid="{34C2FF41-A5AB-B64E-8390-A5BBC531F46C}"/>
    <hyperlink ref="E1210" r:id="rId6616" xr:uid="{81EE11D1-7C74-4742-8210-14D3A1DA83DF}"/>
    <hyperlink ref="R1210" r:id="rId6617" xr:uid="{682C5C96-1C60-9143-8412-CA319F808429}"/>
    <hyperlink ref="E1209" r:id="rId6618" xr:uid="{A190D2A2-FEA8-CA4F-9D88-C20200BA5412}"/>
    <hyperlink ref="R1209" r:id="rId6619" xr:uid="{706A3F11-DA99-7C49-A30D-D75DDBA2AED2}"/>
    <hyperlink ref="E1212" r:id="rId6620" xr:uid="{DB014524-17A3-0544-A731-A3F91F34D663}"/>
    <hyperlink ref="R1212" r:id="rId6621" xr:uid="{50A03E77-5466-7245-B387-FFBBFB68E54B}"/>
    <hyperlink ref="E1214" r:id="rId6622" xr:uid="{3A76B1D2-7ABC-FB4A-BA89-D237765E1505}"/>
    <hyperlink ref="R1214" r:id="rId6623" xr:uid="{F767C021-3278-374E-92B7-2D7F83A489E3}"/>
    <hyperlink ref="E1211" r:id="rId6624" xr:uid="{2D9593F1-0AAB-144D-9158-187FBC5FA7DA}"/>
    <hyperlink ref="R1211" r:id="rId6625" xr:uid="{3D327EFA-FD63-C241-8824-4E2AEEA3A031}"/>
    <hyperlink ref="R1207" r:id="rId6626" xr:uid="{D1838FC7-045A-0B40-938E-4F121295CA63}"/>
    <hyperlink ref="R1208" r:id="rId6627" xr:uid="{9EB1BACF-5E09-E344-807C-2435FB27521B}"/>
    <hyperlink ref="R1205" r:id="rId6628" xr:uid="{31CC8E78-28D0-A84F-B95A-A42C59509429}"/>
    <hyperlink ref="R1206" r:id="rId6629" xr:uid="{9338CA1E-847A-FC4A-8C7B-24F4D72D6D2C}"/>
    <hyperlink ref="E1203" r:id="rId6630" xr:uid="{96B85720-2BD6-AD47-9745-B22C874E6B25}"/>
    <hyperlink ref="R1203" r:id="rId6631" xr:uid="{C6B972BA-F184-8C4F-BDA4-CC408185C240}"/>
    <hyperlink ref="R1204" r:id="rId6632" xr:uid="{879C5183-04D5-ED44-A143-0FB5A04EF2C6}"/>
    <hyperlink ref="R1199" r:id="rId6633" location="tracking-source=home-top-story-1" xr:uid="{0DC45B5F-C5EB-DA46-ACA7-DC456BB3478B}"/>
    <hyperlink ref="E1202" r:id="rId6634" xr:uid="{D8C93507-58DE-5C42-8C25-DCC04343C1A0}"/>
    <hyperlink ref="R1202" r:id="rId6635" xr:uid="{D0AA1371-4B94-6B4E-9EFB-0A98ADE69635}"/>
    <hyperlink ref="E1200" r:id="rId6636" xr:uid="{B55EBB9A-C637-4F42-B9AE-7747AEDC7FCD}"/>
    <hyperlink ref="R1200" r:id="rId6637" xr:uid="{7360FC27-6CB4-BB43-86EC-36BE1910DC8D}"/>
    <hyperlink ref="R1201" r:id="rId6638" xr:uid="{4FE83BC2-E80A-4E42-B9C6-5147B5D92F10}"/>
    <hyperlink ref="R1196" r:id="rId6639" xr:uid="{C789A743-55EB-ED4D-970D-4D6B49B12B67}"/>
    <hyperlink ref="R1198" r:id="rId6640" xr:uid="{AD7B4F09-6248-4044-9F57-7F051FAE1426}"/>
    <hyperlink ref="R1197" r:id="rId6641" xr:uid="{F3135673-3460-BA43-98E4-C0BBAEB05D8A}"/>
    <hyperlink ref="R1195" r:id="rId6642" xr:uid="{82CE5375-44AB-024F-B809-5B0456646C49}"/>
    <hyperlink ref="R1193" r:id="rId6643" xr:uid="{B71E8C64-FA4C-BB44-BECA-11B2D0F5820C}"/>
    <hyperlink ref="R1194" r:id="rId6644" xr:uid="{4329932E-64D4-5044-B289-46380DE968E9}"/>
    <hyperlink ref="R1192" r:id="rId6645" xr:uid="{5448101C-C82D-F343-AD0A-39798DC29016}"/>
    <hyperlink ref="R1190" r:id="rId6646" xr:uid="{3BEFEBD2-86E8-134A-9BAA-EDE13304379A}"/>
    <hyperlink ref="R1191" r:id="rId6647" xr:uid="{BA641AF1-7DA5-CD48-A56D-A88B779E87C1}"/>
    <hyperlink ref="R1189" r:id="rId6648" xr:uid="{9C9C8D40-975F-9249-BE21-6683B85B75CD}"/>
    <hyperlink ref="E1184" r:id="rId6649" xr:uid="{D5A0895C-108A-2A4D-8FC4-D322DDFF7655}"/>
    <hyperlink ref="R1184" r:id="rId6650" xr:uid="{7725B4D3-6A7D-7146-A987-321C1516D459}"/>
    <hyperlink ref="R1188" r:id="rId6651" xr:uid="{D57801C0-1EFC-CB4B-92BD-78603A50A525}"/>
    <hyperlink ref="R1186" r:id="rId6652" xr:uid="{66CB2FE5-E9E7-7A45-85EA-495965A98B39}"/>
    <hyperlink ref="R1185" r:id="rId6653" xr:uid="{914E53E0-5328-EA42-9827-1DC1D4B9FE52}"/>
    <hyperlink ref="R1183" r:id="rId6654" xr:uid="{41E3D391-E0CD-0744-8A87-BF0712AE7D1C}"/>
    <hyperlink ref="E1187" r:id="rId6655" xr:uid="{D97A73FE-8496-754F-A518-428520C07689}"/>
    <hyperlink ref="R1187" r:id="rId6656" xr:uid="{1A2D3BEF-7C46-B24C-9142-ABEF85257466}"/>
    <hyperlink ref="R1182" r:id="rId6657" xr:uid="{6AE999A6-0012-BB41-8898-91D3F9FB3D41}"/>
    <hyperlink ref="E1180" r:id="rId6658" xr:uid="{AF737ED3-007F-BB43-97EC-2BB73A5E9BBC}"/>
    <hyperlink ref="R1180" r:id="rId6659" xr:uid="{1BCFB075-6356-FC4D-8AD4-88ABC0B590EF}"/>
    <hyperlink ref="E1181" r:id="rId6660" xr:uid="{C1C66B96-F390-1A44-936B-7DDC72D63E1F}"/>
    <hyperlink ref="R1181" r:id="rId6661" xr:uid="{D9D40BEC-0300-864B-A093-0FFA35936B1F}"/>
    <hyperlink ref="E1179" r:id="rId6662" xr:uid="{C9D3A8E9-58A4-634E-9CEE-6F38638E77FD}"/>
    <hyperlink ref="R1179" r:id="rId6663" xr:uid="{5ACBB75C-C5F7-6647-ADA9-C2133D5AED73}"/>
    <hyperlink ref="R1178" r:id="rId6664" xr:uid="{9E04F201-99DD-5E42-A78F-DAD5D7939B91}"/>
    <hyperlink ref="E1177" r:id="rId6665" xr:uid="{6B04A240-F85E-7C44-805A-77BBFFB3808F}"/>
    <hyperlink ref="R1177" r:id="rId6666" xr:uid="{B2AC9490-082B-4143-8D32-AB30C04CBCFB}"/>
    <hyperlink ref="R1175" r:id="rId6667" xr:uid="{B07BBA36-CDAC-B54F-B981-0DFD9CCD30F4}"/>
    <hyperlink ref="E1176" r:id="rId6668" xr:uid="{C2ECAAB4-2CDA-584F-868F-B1E165F9971F}"/>
    <hyperlink ref="R1176" r:id="rId6669" xr:uid="{40896ADD-B902-D44E-9349-22CC2E9B182A}"/>
    <hyperlink ref="E1170" r:id="rId6670" xr:uid="{4C5990C0-A671-7C42-A4C1-F6077B667689}"/>
    <hyperlink ref="R1170" r:id="rId6671" xr:uid="{FABC90AA-E6EE-674C-98B2-6372D3767E6D}"/>
    <hyperlink ref="R1172" r:id="rId6672" xr:uid="{25A83D6E-500F-B045-9DFE-F8F3CEAC58F0}"/>
    <hyperlink ref="E1171" r:id="rId6673" xr:uid="{9806A0D4-D809-0E49-84D7-E1A40BF58F5B}"/>
    <hyperlink ref="R1171" r:id="rId6674" xr:uid="{786D1EDC-0627-324A-8B89-43E000C5C852}"/>
    <hyperlink ref="R1174" r:id="rId6675" xr:uid="{382E2009-60E2-C948-BD7C-E23C14CBBC76}"/>
    <hyperlink ref="E1169" r:id="rId6676" xr:uid="{3BA56036-2FDC-624D-966E-8136BFE15938}"/>
    <hyperlink ref="R1169" r:id="rId6677" xr:uid="{DF4FCE14-E919-5E49-A6E8-8EBD0079408D}"/>
    <hyperlink ref="E1167" r:id="rId6678" xr:uid="{08B7C7C9-4CF0-ED4B-B2F8-C379F0089791}"/>
    <hyperlink ref="R1167" r:id="rId6679" xr:uid="{7E53DDCA-8506-5A4E-8E77-ECE94CB73BEC}"/>
    <hyperlink ref="E1168" r:id="rId6680" xr:uid="{D6DC580E-AC0F-3441-89D7-2AB00405F33A}"/>
    <hyperlink ref="R1168" r:id="rId6681" xr:uid="{C5A22547-4BAE-2F4B-B2D3-C4B06D97D03A}"/>
    <hyperlink ref="R1166" r:id="rId6682" xr:uid="{B068D452-AAAF-CF44-B0E3-12EB7E3D5D0C}"/>
    <hyperlink ref="R1164" r:id="rId6683" xr:uid="{2692FAB8-F391-2A4F-9963-C6FA9F0564C7}"/>
    <hyperlink ref="E1162" r:id="rId6684" xr:uid="{3045344E-2096-F14A-BB84-45EB8A306B01}"/>
    <hyperlink ref="R1162" r:id="rId6685" xr:uid="{598C63D4-B8DB-6848-A3DC-D9DD95ECC41D}"/>
    <hyperlink ref="R1163" r:id="rId6686" xr:uid="{D3192048-A914-D44F-A28F-CAF36C383F8A}"/>
    <hyperlink ref="R1161" r:id="rId6687" xr:uid="{4995894B-9668-C746-A1B4-3DD3E476CB2B}"/>
    <hyperlink ref="R1155" r:id="rId6688" xr:uid="{91427819-C3F9-5444-8AC1-8AEBEC694D03}"/>
    <hyperlink ref="E1156" r:id="rId6689" xr:uid="{47FD5674-78F2-6840-8DC6-5EB81D1FC5D5}"/>
    <hyperlink ref="R1156" r:id="rId6690" xr:uid="{8A6E8E07-D650-A046-B8D4-AAE04955CB21}"/>
    <hyperlink ref="R1160" r:id="rId6691" xr:uid="{D33A773F-F017-0342-BC9F-1806BE980F35}"/>
    <hyperlink ref="R1159" r:id="rId6692" xr:uid="{8D74DABF-86A1-704D-8157-954E002DD48F}"/>
    <hyperlink ref="E1157" r:id="rId6693" xr:uid="{85D06393-2AF5-D44D-9F7A-82DDB1032559}"/>
    <hyperlink ref="R1157" r:id="rId6694" xr:uid="{4D40FEBB-7805-8042-83EE-53895A6622A5}"/>
    <hyperlink ref="R1153" r:id="rId6695" xr:uid="{1A6C6DBB-CB4E-F648-9305-F3A0E8E797DB}"/>
    <hyperlink ref="E1154" r:id="rId6696" xr:uid="{01242E90-DE3C-9846-AEC7-5E0FA19071D6}"/>
    <hyperlink ref="R1154" r:id="rId6697" xr:uid="{1BDACED7-FBA0-9C46-9698-C9DF396B6665}"/>
    <hyperlink ref="R1152" r:id="rId6698" xr:uid="{DF9A6198-BF46-6844-BAB7-248E65F133C7}"/>
    <hyperlink ref="R1150" r:id="rId6699" xr:uid="{C60922EC-E567-714C-9A16-357CD74F6D9F}"/>
    <hyperlink ref="R1151" r:id="rId6700" xr:uid="{DBE45B42-687C-8C48-AC9B-28E382A473D7}"/>
    <hyperlink ref="R1149" r:id="rId6701" xr:uid="{02D2D930-5283-9D43-B74A-3CE56CBD41EB}"/>
    <hyperlink ref="E1147" r:id="rId6702" xr:uid="{A0A4B1C3-DA10-D24A-9689-A3E59F9B3206}"/>
    <hyperlink ref="R1147" r:id="rId6703" xr:uid="{360362F3-F0DF-1E49-96AF-5568322FE606}"/>
    <hyperlink ref="E1146" r:id="rId6704" xr:uid="{B3838DE6-751C-7A45-B358-DA02B2D18F3D}"/>
    <hyperlink ref="R1146" r:id="rId6705" xr:uid="{869314CA-C966-264F-916F-5258509373EE}"/>
    <hyperlink ref="R1148" r:id="rId6706" xr:uid="{F5A99C89-8AD3-4E4F-90BE-1904FA942ADC}"/>
    <hyperlink ref="R1145" r:id="rId6707" xr:uid="{6658C584-69B1-7145-B9A2-4EA95183868D}"/>
    <hyperlink ref="R1144" r:id="rId6708" xr:uid="{AD24BC2B-6302-3042-91FC-48F7EC559955}"/>
    <hyperlink ref="E1143" r:id="rId6709" xr:uid="{9194A86E-2EA7-C745-8522-8F16AF265D10}"/>
    <hyperlink ref="R1143" r:id="rId6710" xr:uid="{8608F0EF-D2E8-7D47-960C-0CDDA497E5A0}"/>
    <hyperlink ref="E1142" r:id="rId6711" xr:uid="{8B73E747-DB2A-4A42-83CE-C4245C3A1DD4}"/>
    <hyperlink ref="R1142" r:id="rId6712" xr:uid="{EFA8C1E5-81B4-6D4A-B130-21FEB5B792FC}"/>
    <hyperlink ref="R1140" r:id="rId6713" xr:uid="{3AAEB658-F252-D141-8D2F-A0AFCF2837EC}"/>
    <hyperlink ref="E1139" r:id="rId6714" xr:uid="{647544AA-14C3-BA48-85BC-414C3DBA626D}"/>
    <hyperlink ref="R1139" r:id="rId6715" xr:uid="{4A06B745-763E-D344-8AD1-40522E0562DE}"/>
    <hyperlink ref="R1138" r:id="rId6716" xr:uid="{3267148A-C1E1-C54B-AB87-F30AC44F80BA}"/>
    <hyperlink ref="E1136" r:id="rId6717" xr:uid="{A7793DB7-804F-474A-BF1C-CC9D153F7902}"/>
    <hyperlink ref="R1136" r:id="rId6718" xr:uid="{3C27DEA0-68DB-CC47-A46A-96E862D2DFA8}"/>
    <hyperlink ref="R1137" r:id="rId6719" xr:uid="{E1ED75AD-BE47-3041-AD27-192A032606E6}"/>
    <hyperlink ref="R1134" r:id="rId6720" xr:uid="{DCFD1A0A-A602-D447-9353-8A9656D63022}"/>
    <hyperlink ref="R1135" r:id="rId6721" xr:uid="{77892405-7EE7-444F-AF85-C11989A7352A}"/>
    <hyperlink ref="R1133" r:id="rId6722" xr:uid="{736A66B8-F848-B747-8C44-6F7AE0FD41BF}"/>
    <hyperlink ref="E1131" r:id="rId6723" xr:uid="{BF38C426-533E-D241-85A6-5B613231BD41}"/>
    <hyperlink ref="R1131" r:id="rId6724" xr:uid="{F6331425-398E-614F-AEBA-A834A90DB139}"/>
    <hyperlink ref="E1132" r:id="rId6725" xr:uid="{687D4566-1FFE-9B40-B725-79146B1A7D9C}"/>
    <hyperlink ref="R1132" r:id="rId6726" xr:uid="{EB506663-0D9A-6D44-A95F-77C14B163E39}"/>
    <hyperlink ref="E1130" r:id="rId6727" xr:uid="{30F82EFC-2F0F-B24D-ACC4-84777C4568FB}"/>
    <hyperlink ref="R1130" r:id="rId6728" xr:uid="{AAF4321A-155F-C645-8610-4DE8D4FB5A30}"/>
    <hyperlink ref="E1129" r:id="rId6729" xr:uid="{E7B7094A-783D-324E-8758-77117E18A4D0}"/>
    <hyperlink ref="R1129" r:id="rId6730" xr:uid="{619966AD-0CC5-7440-A6B6-09B51D5CE344}"/>
    <hyperlink ref="E1128" r:id="rId6731" xr:uid="{D7BB12E2-5A58-BD44-82EF-227D1752CD1A}"/>
    <hyperlink ref="R1128" r:id="rId6732" xr:uid="{4C86E780-A730-E549-AAB3-BC4F93953FDC}"/>
    <hyperlink ref="R1126" r:id="rId6733" xr:uid="{A03FD736-5CC1-554F-9D39-1D1FF50E73F7}"/>
    <hyperlink ref="R1125" r:id="rId6734" xr:uid="{692693A1-2FDD-604E-8160-CACB57920405}"/>
    <hyperlink ref="R1124" r:id="rId6735" xr:uid="{70164CE4-D4FC-0644-BA96-E9AA707EB82A}"/>
    <hyperlink ref="R1122" r:id="rId6736" xr:uid="{0BDF117F-6DE0-6B48-AC1E-5E7E3308BF60}"/>
    <hyperlink ref="E1123" r:id="rId6737" xr:uid="{85E9F273-68A2-FC44-95A4-707BA4462FB6}"/>
    <hyperlink ref="R1123" r:id="rId6738" xr:uid="{BB1603E4-F86B-1F41-BF0A-B824D5596971}"/>
    <hyperlink ref="R1120" r:id="rId6739" xr:uid="{6CFF9717-F39A-3241-BED2-9B90E79907A2}"/>
    <hyperlink ref="R1121" r:id="rId6740" xr:uid="{328194B7-DD4F-C44A-A2D0-6222AF34B4EC}"/>
    <hyperlink ref="E1119" r:id="rId6741" xr:uid="{EF52CF3D-E885-8846-BBCB-7A5477004EFF}"/>
    <hyperlink ref="R1119" r:id="rId6742" xr:uid="{EA96C318-7E3A-BE40-A0B0-47D72CF97BFF}"/>
    <hyperlink ref="E1118" r:id="rId6743" xr:uid="{811B3561-ED88-5D4C-9DE1-4C231B57433D}"/>
    <hyperlink ref="R1118" r:id="rId6744" xr:uid="{F3857C6F-7E8B-9F49-AD66-643B160DAB73}"/>
    <hyperlink ref="E1116" r:id="rId6745" xr:uid="{72DE7571-25D8-1A4C-A3FB-0C409C1B2D06}"/>
    <hyperlink ref="R1116" r:id="rId6746" xr:uid="{352CCB56-5448-4D4E-8D99-37154700DB9F}"/>
    <hyperlink ref="E1115" r:id="rId6747" xr:uid="{64B29CD5-2C70-034D-BFE9-094F09C0C684}"/>
    <hyperlink ref="R1115" r:id="rId6748" xr:uid="{8CDCFE51-3987-9847-A47C-44E23A5F30F3}"/>
    <hyperlink ref="R1117" r:id="rId6749" xr:uid="{A7F35CC6-2984-A14A-995F-1CEE0539C025}"/>
    <hyperlink ref="E1113" r:id="rId6750" xr:uid="{6D4C4879-6B0B-944C-BBC2-CD89960B6D55}"/>
    <hyperlink ref="R1113" r:id="rId6751" xr:uid="{94BEBAF0-18E2-7043-8B04-3D2E5B6E7837}"/>
    <hyperlink ref="E1112" r:id="rId6752" xr:uid="{B6FBE65F-5F17-8E4D-9CD9-0BD78EE09FAA}"/>
    <hyperlink ref="R1112" r:id="rId6753" xr:uid="{7DA6B244-5AF7-B74E-AAB2-2E77E0401F25}"/>
    <hyperlink ref="R1114" r:id="rId6754" xr:uid="{D92A22AD-DA89-4643-87F8-77CD045110EB}"/>
    <hyperlink ref="E1110" r:id="rId6755" xr:uid="{255B8833-13AC-D549-ACF4-1011F4398432}"/>
    <hyperlink ref="R1110" r:id="rId6756" xr:uid="{289870A5-8A96-E14C-BB86-C979EB420E15}"/>
    <hyperlink ref="R1111" r:id="rId6757" xr:uid="{EC73DFBD-7DA8-B549-B59B-1D0B2F36A7D6}"/>
    <hyperlink ref="R1109" r:id="rId6758" xr:uid="{9AB8F733-BD60-084B-AA90-BB8C3064FB69}"/>
    <hyperlink ref="E1108" r:id="rId6759" xr:uid="{FFFC80A1-ED22-3F48-8BC2-4C9E681B1EC4}"/>
    <hyperlink ref="R1108" r:id="rId6760" xr:uid="{6F18E57D-3158-3549-AFAC-FBE60B32779A}"/>
    <hyperlink ref="E1106" r:id="rId6761" xr:uid="{AF91A277-BA2E-024F-8241-16BA9C989576}"/>
    <hyperlink ref="R1106" r:id="rId6762" xr:uid="{0C968516-7D82-3F42-A5E8-0809F2CE8D55}"/>
    <hyperlink ref="E1105" r:id="rId6763" xr:uid="{9ADDD66E-E535-3941-9E9E-67765B2D7F7C}"/>
    <hyperlink ref="R1105" r:id="rId6764" xr:uid="{979804E7-D5A5-D340-921F-49D685626F4C}"/>
    <hyperlink ref="E1107" r:id="rId6765" xr:uid="{D36352C8-439E-C84C-B03E-CBEC95494F59}"/>
    <hyperlink ref="R1107" r:id="rId6766" xr:uid="{87E8E6AC-50C0-F643-A4BC-5D757318587A}"/>
    <hyperlink ref="E1102" r:id="rId6767" xr:uid="{519E438F-0538-9A48-A69B-8087A8A74544}"/>
    <hyperlink ref="R1102" r:id="rId6768" xr:uid="{715DA0C7-2E0B-094B-9CEC-28497EC7F2AF}"/>
    <hyperlink ref="E1101" r:id="rId6769" xr:uid="{EA4EDA82-5A31-8040-B101-901890A09CDC}"/>
    <hyperlink ref="R1101" r:id="rId6770" xr:uid="{15272BF9-ADC9-694F-BD4E-57665CE52DE4}"/>
    <hyperlink ref="E1103" r:id="rId6771" xr:uid="{13FC6B64-2FC2-6A48-96D8-DD18A9DEB096}"/>
    <hyperlink ref="R1103" r:id="rId6772" xr:uid="{5AA9F730-4820-024A-8F1F-62A36C5F6E2A}"/>
    <hyperlink ref="E1104" r:id="rId6773" xr:uid="{D516A567-9FC7-5143-BA6D-E5141CE7141C}"/>
    <hyperlink ref="R1104" r:id="rId6774" xr:uid="{0851F349-B854-964F-B216-AEAADCF2EFB1}"/>
    <hyperlink ref="E1100" r:id="rId6775" xr:uid="{C395D2B1-38B3-9343-8B7B-1D33A4577C4F}"/>
    <hyperlink ref="R1100" r:id="rId6776" xr:uid="{476576ED-806F-CE43-875B-864A552C54AF}"/>
    <hyperlink ref="R1098" r:id="rId6777" xr:uid="{45C889F9-53B6-1540-A5E3-66B6159944CD}"/>
    <hyperlink ref="E1096" r:id="rId6778" xr:uid="{7573A164-B7AA-4C4F-8080-CA3076FF2C2E}"/>
    <hyperlink ref="R1096" r:id="rId6779" xr:uid="{78A1D850-19E4-384D-AFC3-16D21C1A547F}"/>
    <hyperlink ref="R1099" r:id="rId6780" xr:uid="{242DC9C4-3368-FF4C-9852-353EE11EAA50}"/>
    <hyperlink ref="R1094" r:id="rId6781" xr:uid="{EC079366-AF0C-734C-A997-EC12DC02D6DB}"/>
    <hyperlink ref="R1093" r:id="rId6782" xr:uid="{1CEC216E-519A-2140-B3C0-F6F0B2A84493}"/>
    <hyperlink ref="E1095" r:id="rId6783" xr:uid="{380E481C-1C5D-8240-9475-DCEF40B74826}"/>
    <hyperlink ref="R1095" r:id="rId6784" xr:uid="{465D3726-4BD7-E34C-9E57-021E3FE2631E}"/>
    <hyperlink ref="R1092" r:id="rId6785" xr:uid="{9B31217B-C611-0148-A554-72E32F22C1D9}"/>
    <hyperlink ref="R1091" r:id="rId6786" location="tracking-source=home-top-story" xr:uid="{75376E3B-74DD-A64B-8F19-B4A3CEBB1B10}"/>
    <hyperlink ref="E1089" r:id="rId6787" xr:uid="{D06DC9B1-E514-D845-AAE5-22E31933A02E}"/>
    <hyperlink ref="R1089" r:id="rId6788" xr:uid="{B435162B-1F40-5F40-9BC0-9F446DEB260D}"/>
    <hyperlink ref="R1090" r:id="rId6789" xr:uid="{A901CE7C-DF64-484E-8539-CDF85FC23B03}"/>
    <hyperlink ref="R1088" r:id="rId6790" xr:uid="{7162CF99-59E2-A140-88E3-01E3E955B4F4}"/>
    <hyperlink ref="R1087" r:id="rId6791" xr:uid="{3A0AD581-34F6-D34F-AC83-B573E112B7E7}"/>
    <hyperlink ref="R1085" r:id="rId6792" xr:uid="{8432C07F-8E98-EA4B-B25C-E2BBF3D18AB8}"/>
    <hyperlink ref="R1084" r:id="rId6793" xr:uid="{0F7D489A-5C4E-814F-89B3-6724592C0AC3}"/>
    <hyperlink ref="R1081" r:id="rId6794" xr:uid="{E3DC4881-50EE-DD49-9D14-C261055C61BB}"/>
    <hyperlink ref="R1083" r:id="rId6795" xr:uid="{8D5AD77A-2452-AB44-A17B-6B3EF7E0DEE6}"/>
    <hyperlink ref="E1082" r:id="rId6796" xr:uid="{E11FFF7B-24E0-5746-AC27-2EF5D4A039AD}"/>
    <hyperlink ref="R1082" r:id="rId6797" xr:uid="{A1D62AA1-86A0-704E-A009-0BB32E05D0E1}"/>
    <hyperlink ref="R1080" r:id="rId6798" xr:uid="{0744190F-257D-A548-BF9E-D480C47551B5}"/>
    <hyperlink ref="E1079" r:id="rId6799" xr:uid="{B0A2BDB4-9498-3E4E-9323-D95DC36C6CBA}"/>
    <hyperlink ref="R1079" r:id="rId6800" xr:uid="{99FB2441-5C29-6747-B546-699AF2966527}"/>
    <hyperlink ref="R1078" r:id="rId6801" xr:uid="{39D9DF4C-D597-D840-A159-B226A175A475}"/>
    <hyperlink ref="E1077" r:id="rId6802" xr:uid="{07C58359-F88A-F74A-A919-FC616156F55F}"/>
    <hyperlink ref="R1077" r:id="rId6803" xr:uid="{C8BCC249-73A7-7744-8633-431115761775}"/>
    <hyperlink ref="R1072" r:id="rId6804" xr:uid="{102FAC47-7FB0-4941-9565-A36C51E0A775}"/>
    <hyperlink ref="E1075" r:id="rId6805" xr:uid="{EA0E8691-A8A7-8D49-90A5-C6E7EAE64E6D}"/>
    <hyperlink ref="R1075" r:id="rId6806" xr:uid="{81F354BB-8BF2-404C-9ED5-9DAD64C72EDC}"/>
    <hyperlink ref="R1074" r:id="rId6807" xr:uid="{1944D90D-2FD2-E74E-9F3E-C11304B602DD}"/>
    <hyperlink ref="R1073" r:id="rId6808" xr:uid="{08A2C7F4-0B6A-EF4D-8A04-18612C6CAEB7}"/>
    <hyperlink ref="E1070" r:id="rId6809" xr:uid="{0515D619-82E1-8F46-BDD9-BF2EDC3C37A9}"/>
    <hyperlink ref="R1070" r:id="rId6810" xr:uid="{7AF604C3-DA56-AE46-9EB8-EA02C1C1895F}"/>
    <hyperlink ref="E1069" r:id="rId6811" xr:uid="{8B83217C-0D08-C440-8A39-922259C1FE62}"/>
    <hyperlink ref="R1069" r:id="rId6812" location="click=https://t.co/2B5cLmbuyD" xr:uid="{6384D71B-EF7D-CE44-B7C6-15839685054E}"/>
    <hyperlink ref="E1071" r:id="rId6813" xr:uid="{0D29595C-015E-FF4E-80C8-67641F487E10}"/>
    <hyperlink ref="R1071" r:id="rId6814" location="click=https://t.co/2B5cLmbuyD" xr:uid="{9EED1435-FB73-2340-AD8C-E057824566E5}"/>
    <hyperlink ref="E1076" r:id="rId6815" xr:uid="{D92FC465-E6F6-B44E-A36B-0D8D7E81DBDB}"/>
    <hyperlink ref="R1076" r:id="rId6816" xr:uid="{F3DDF030-B2EB-D140-BA67-EA547C329535}"/>
    <hyperlink ref="E1067" r:id="rId6817" xr:uid="{28625177-61B8-6D47-8D23-686CB4BD4F49}"/>
    <hyperlink ref="R1067" r:id="rId6818" xr:uid="{DAAF4323-2C6D-6746-9328-2346C9669291}"/>
    <hyperlink ref="E1068" r:id="rId6819" xr:uid="{639B3548-01FD-304C-8332-82D320814A08}"/>
    <hyperlink ref="R1068" r:id="rId6820" xr:uid="{74807996-553C-F046-95AB-8CEC4B2DC5DE}"/>
    <hyperlink ref="E1066" r:id="rId6821" xr:uid="{BFC18BA1-36ED-5044-A51E-34E46ED98F80}"/>
    <hyperlink ref="R1066" r:id="rId6822" xr:uid="{F79D40EB-3D78-3B4D-BB99-19718CEBE1CA}"/>
    <hyperlink ref="E1065" r:id="rId6823" xr:uid="{11E4DEDE-4451-1945-AA09-CFCB9450680A}"/>
    <hyperlink ref="R1065" r:id="rId6824" xr:uid="{46C8BFFD-0049-4647-BAF9-54F3AE2E6D92}"/>
    <hyperlink ref="E1064" r:id="rId6825" xr:uid="{212FF6E2-4978-1E41-BCAF-068885EB2883}"/>
    <hyperlink ref="R1064" r:id="rId6826" xr:uid="{9DEA8AC4-6D80-EE4A-B470-63065BC1CC38}"/>
    <hyperlink ref="R1063" r:id="rId6827" xr:uid="{C9AFAB58-C1DB-414D-86C4-AE90C350EDBA}"/>
    <hyperlink ref="R1062" r:id="rId6828" xr:uid="{24D8FC8C-B3D7-2B4E-B3BE-29E26456827E}"/>
    <hyperlink ref="E1061" r:id="rId6829" xr:uid="{49D8A916-62BB-2F45-8272-C12AB2869F93}"/>
    <hyperlink ref="R1061" r:id="rId6830" xr:uid="{949886AA-85AB-EC42-9EF0-D8A155AB073A}"/>
    <hyperlink ref="R1060" r:id="rId6831" xr:uid="{8D25110A-8AFB-C44C-B36F-799134937E4C}"/>
    <hyperlink ref="E1057" r:id="rId6832" xr:uid="{7B8F27F8-EE74-034B-BDE3-9DFEBC86C1FC}"/>
    <hyperlink ref="R1057" r:id="rId6833" xr:uid="{8D72838C-F7D6-5E46-8EAA-4E22B437D238}"/>
    <hyperlink ref="R1059" r:id="rId6834" xr:uid="{DC8DC950-60FC-3A4E-8ACF-22F44CDE0195}"/>
    <hyperlink ref="R1058" r:id="rId6835" xr:uid="{0030090C-B38C-D849-BEF5-6AE98575F678}"/>
    <hyperlink ref="E1056" r:id="rId6836" xr:uid="{F561E603-8C71-A64D-968E-D2715B784647}"/>
    <hyperlink ref="R1056" r:id="rId6837" xr:uid="{9F701A08-4034-F541-880C-475F97230B8A}"/>
    <hyperlink ref="E1055" r:id="rId6838" xr:uid="{8F365C3F-6677-874A-8DBE-025699426DF0}"/>
    <hyperlink ref="R1055" r:id="rId6839" xr:uid="{5E0611D1-E6A5-E345-B45B-012CF0323F7A}"/>
    <hyperlink ref="E1054" r:id="rId6840" xr:uid="{6434816B-A63F-3A40-BCA4-8E0B574F1458}"/>
    <hyperlink ref="R1054" r:id="rId6841" xr:uid="{5A0CAC1C-86D1-7146-8CEA-ED24E1B4C8CB}"/>
    <hyperlink ref="R1052" r:id="rId6842" xr:uid="{A657D4B9-B367-B241-BA00-8BF5CF1F9D64}"/>
    <hyperlink ref="E1053" r:id="rId6843" xr:uid="{4E4A5939-22AB-2744-B28C-692560CA9260}"/>
    <hyperlink ref="R1053" r:id="rId6844" xr:uid="{F488ECA0-525F-5049-8A53-6B8266C9B651}"/>
    <hyperlink ref="R1051" r:id="rId6845" location="tncms-source=article-nav-next" xr:uid="{B808D151-FC68-C44A-B887-8C8AB7F0180F}"/>
    <hyperlink ref="R1049" r:id="rId6846" xr:uid="{6D856636-98EC-0F41-A11D-8D3165CC5742}"/>
    <hyperlink ref="R1047" r:id="rId6847" xr:uid="{9D98BEE4-68BD-B04B-A183-08B32EEEEA20}"/>
    <hyperlink ref="R1046" r:id="rId6848" xr:uid="{9E4F18E2-F226-5F45-90F5-78ACEFE0C4B4}"/>
    <hyperlink ref="R1043" r:id="rId6849" xr:uid="{1B14CFF1-73AB-1F40-AA0A-02375618478F}"/>
    <hyperlink ref="R1044" r:id="rId6850" xr:uid="{5D66993F-B029-C84D-BA3E-25EFDEFB9E82}"/>
    <hyperlink ref="R1045" r:id="rId6851" xr:uid="{E70C1FE2-EAB0-1243-9BCB-1CADC7FFE193}"/>
    <hyperlink ref="E1042" r:id="rId6852" xr:uid="{8CC4345C-97D0-054C-8376-1D3816C7E72A}"/>
    <hyperlink ref="R1042" r:id="rId6853" xr:uid="{6B2BC7E2-138D-AC46-B1A2-FBDEA227CB71}"/>
    <hyperlink ref="R1039" r:id="rId6854" xr:uid="{83F54EEF-40DF-A64D-9376-D93B384ADB40}"/>
    <hyperlink ref="R1040" r:id="rId6855" xr:uid="{20B5101D-6377-714B-B893-2C44122E010C}"/>
    <hyperlink ref="R1038" r:id="rId6856" xr:uid="{61105B7C-E8A8-D541-928A-58CC88CB9CAF}"/>
    <hyperlink ref="E1036" r:id="rId6857" xr:uid="{FB327743-FE8E-6940-AC9A-86DAA6BAC23D}"/>
    <hyperlink ref="R1036" r:id="rId6858" xr:uid="{4678B5F6-2BCA-174B-986B-9DABF1BF5D88}"/>
    <hyperlink ref="R1037" r:id="rId6859" xr:uid="{E6DD0B4B-4B1E-5E4F-99E1-7455DD2A8037}"/>
    <hyperlink ref="R1033" r:id="rId6860" xr:uid="{733BF404-7F15-3648-94AA-408422E6204F}"/>
    <hyperlink ref="E1035" r:id="rId6861" xr:uid="{449E061A-CBDE-094B-847A-991F0C923B2F}"/>
    <hyperlink ref="R1035" r:id="rId6862" xr:uid="{0E403CAE-9FD6-FF48-900E-D961A13E88B6}"/>
    <hyperlink ref="E1034" r:id="rId6863" xr:uid="{173A75ED-5B97-5142-A079-BB77A70A07D9}"/>
    <hyperlink ref="R1034" r:id="rId6864" xr:uid="{60483345-5D87-6D43-B365-7D0FEAA87CC9}"/>
    <hyperlink ref="E1032" r:id="rId6865" xr:uid="{363C774C-E735-FF49-A21C-27598D5EFCA2}"/>
    <hyperlink ref="R1032" r:id="rId6866" xr:uid="{38B8306B-0C44-A548-81BC-35F8EB502705}"/>
    <hyperlink ref="R1031" r:id="rId6867" xr:uid="{A3305FFB-DA99-934F-85E0-87C9F2CEFAA8}"/>
    <hyperlink ref="E1027" r:id="rId6868" xr:uid="{0B88E339-5446-E347-B3B1-533F1C2C37F8}"/>
    <hyperlink ref="R1027" r:id="rId6869" xr:uid="{374BD043-94E4-8147-A472-2DEA59D22922}"/>
    <hyperlink ref="E1028" r:id="rId6870" xr:uid="{7F8D9299-8DCE-8548-AE58-2871D1F4FC08}"/>
    <hyperlink ref="R1028" r:id="rId6871" xr:uid="{E43C331E-2750-3D43-B565-6802AE8F8386}"/>
    <hyperlink ref="E1029" r:id="rId6872" xr:uid="{BB80621C-C445-9048-A1BF-09580E9DB4C4}"/>
    <hyperlink ref="R1029" r:id="rId6873" xr:uid="{BC9C81F9-3D9A-D247-BC40-996E402E07AA}"/>
    <hyperlink ref="E1030" r:id="rId6874" xr:uid="{05D4515A-4D29-4C4E-8D30-95C909FABBA3}"/>
    <hyperlink ref="R1030" r:id="rId6875" xr:uid="{EDDA5F2E-A0C3-3A48-BF65-047A1EC24FC1}"/>
    <hyperlink ref="R1025" r:id="rId6876" xr:uid="{0F1413AE-21C1-0C4A-91C4-22F1BA04564A}"/>
    <hyperlink ref="E1026" r:id="rId6877" xr:uid="{9B460B95-E750-2E4D-8356-2DACB4A20CF2}"/>
    <hyperlink ref="R1026" r:id="rId6878" xr:uid="{4D6AE085-F70B-7F44-8D64-37BA761CA40D}"/>
    <hyperlink ref="R1023" r:id="rId6879" xr:uid="{04C36E7F-CC04-E447-A9E4-4CF001E977A4}"/>
    <hyperlink ref="E1024" r:id="rId6880" xr:uid="{CBA95BD9-91E1-404B-9B47-4706FCF05244}"/>
    <hyperlink ref="R1024" r:id="rId6881" xr:uid="{28A64F7E-30D4-E348-8082-2E2861180A3D}"/>
    <hyperlink ref="R1022" r:id="rId6882" xr:uid="{5A0612D0-C995-3245-8AF3-EF6815D03DC3}"/>
    <hyperlink ref="R1018" r:id="rId6883" xr:uid="{5878367D-E07F-3244-97A0-AFEAF027D50F}"/>
    <hyperlink ref="R1020" r:id="rId6884" xr:uid="{19969576-4030-4143-A1F2-DB47110E3964}"/>
    <hyperlink ref="E1019" r:id="rId6885" xr:uid="{74AF530B-FF4B-774D-A701-C267DFC4F740}"/>
    <hyperlink ref="R1019" r:id="rId6886" xr:uid="{9421766F-93DA-994E-A015-8D9008DB8FAF}"/>
    <hyperlink ref="R1017" r:id="rId6887" xr:uid="{A7C40C5D-84B1-BB43-BFD0-F5B672B92662}"/>
    <hyperlink ref="E1015" r:id="rId6888" xr:uid="{71D9677E-9DD2-F248-9E2F-ACFB7AFF91B1}"/>
    <hyperlink ref="R1015" r:id="rId6889" xr:uid="{72B3EABC-2FDB-3A4C-A362-46DE496E4CD9}"/>
    <hyperlink ref="E1013" r:id="rId6890" xr:uid="{B4C6F376-04B5-2048-9CC0-3811A48CD1F9}"/>
    <hyperlink ref="R1013" r:id="rId6891" xr:uid="{692F0102-34C1-C84A-9507-A062D34D4610}"/>
    <hyperlink ref="R1014" r:id="rId6892" xr:uid="{3DD94D15-1031-1348-9CB6-62A5EFDA4CBB}"/>
    <hyperlink ref="E1012" r:id="rId6893" xr:uid="{9269244D-9FC0-1341-911D-F3F685834904}"/>
    <hyperlink ref="R1012" r:id="rId6894" xr:uid="{F8AC1426-717F-0747-88C9-B5904C4E302E}"/>
    <hyperlink ref="R1008" r:id="rId6895" xr:uid="{D6578FE9-06D3-9C4E-B717-E1EC3EAF72AD}"/>
    <hyperlink ref="R1009" r:id="rId6896" xr:uid="{713B9A83-124C-F846-924D-56CB115190A8}"/>
    <hyperlink ref="E1007" r:id="rId6897" xr:uid="{23C7A2A7-EBBA-7A41-9D05-53C5CD9D14E2}"/>
    <hyperlink ref="R1007" r:id="rId6898" xr:uid="{72DFE67B-1F4E-9C40-8D95-4B087960A129}"/>
    <hyperlink ref="E1010" r:id="rId6899" xr:uid="{43C13475-B366-FE42-B9BB-45024E3706E6}"/>
    <hyperlink ref="R1010" r:id="rId6900" xr:uid="{328415C5-088F-0545-AA6A-B1DF92D5B882}"/>
    <hyperlink ref="R1006" r:id="rId6901" xr:uid="{F201EC0F-EB1E-9644-B1F9-D9380C92B204}"/>
    <hyperlink ref="R1001" r:id="rId6902" xr:uid="{DC9ADFE3-3C1E-B949-8E70-AB2F28F2C536}"/>
    <hyperlink ref="E1000" r:id="rId6903" xr:uid="{3A5D5559-9891-8142-BD51-28F7412FBC75}"/>
    <hyperlink ref="R1000" r:id="rId6904" xr:uid="{9186662B-190D-0446-86B7-50475024D60C}"/>
    <hyperlink ref="E999" r:id="rId6905" xr:uid="{6B105AE2-3219-A54F-BDCB-4F9708CD1927}"/>
    <hyperlink ref="R999" r:id="rId6906" xr:uid="{7C66DC1F-C8B8-5B4A-8994-370A535D73F9}"/>
    <hyperlink ref="E1003" r:id="rId6907" xr:uid="{80168820-7E50-114B-86A0-7224F72962FB}"/>
    <hyperlink ref="R1003" r:id="rId6908" xr:uid="{A64640BC-F66C-B04C-9DAB-F39D4075460A}"/>
    <hyperlink ref="R1005" r:id="rId6909" xr:uid="{1E28C830-3EB8-3041-8D78-0FA2625FEE68}"/>
    <hyperlink ref="R1002" r:id="rId6910" xr:uid="{9A797533-209D-2E4D-87AA-8F9F006E54B8}"/>
    <hyperlink ref="E998" r:id="rId6911" xr:uid="{A01E0D7A-C180-6844-BCF9-461E8D395568}"/>
    <hyperlink ref="R998" r:id="rId6912" xr:uid="{FE93F455-2B74-FA44-B90C-8263CB17C129}"/>
    <hyperlink ref="R994" r:id="rId6913" xr:uid="{4705FAED-E0F6-264B-A1C4-915B30C765C4}"/>
    <hyperlink ref="R996" r:id="rId6914" xr:uid="{442B8769-5C95-C44E-9009-1B7FD546AF46}"/>
    <hyperlink ref="E993" r:id="rId6915" xr:uid="{E559E57C-8DE9-5743-981D-A61CF149B2BB}"/>
    <hyperlink ref="R993" r:id="rId6916" xr:uid="{6935D513-99E5-6449-849D-237EFB7D7C17}"/>
    <hyperlink ref="E991" r:id="rId6917" xr:uid="{761FC37E-F72A-2647-9232-3D6308A03A44}"/>
    <hyperlink ref="R991" r:id="rId6918" xr:uid="{A42D4999-9C4A-3444-A26A-6E23C3499B53}"/>
    <hyperlink ref="E995" r:id="rId6919" xr:uid="{205B1C20-CDA1-CD4D-928F-598294015829}"/>
    <hyperlink ref="R995" r:id="rId6920" xr:uid="{BE06CBEB-AF61-384A-A982-3438EFAB0290}"/>
    <hyperlink ref="R992" r:id="rId6921" xr:uid="{AA15B118-91CA-2D4F-B188-F53270221E3D}"/>
    <hyperlink ref="E997" r:id="rId6922" xr:uid="{C96DD473-76DE-204C-8161-837A2DF8437A}"/>
    <hyperlink ref="R997" r:id="rId6923" xr:uid="{945FD5BB-1A35-EA41-A4AE-37ACE5308FAD}"/>
    <hyperlink ref="R989" r:id="rId6924" xr:uid="{311A48BF-AA49-D84E-A802-BCF06A4267F7}"/>
    <hyperlink ref="R988" r:id="rId6925" xr:uid="{9671E2D1-44B4-C44D-97EF-7FE08193FBFF}"/>
    <hyperlink ref="R984" r:id="rId6926" xr:uid="{CEFD474D-3FEA-5942-992E-EEC23E7B5F14}"/>
    <hyperlink ref="R983" r:id="rId6927" xr:uid="{181F83AD-05AF-A14E-8549-872A27E1110E}"/>
    <hyperlink ref="E985" r:id="rId6928" xr:uid="{82B10147-2EE8-7E43-839E-4CA24DBCD714}"/>
    <hyperlink ref="R985" r:id="rId6929" xr:uid="{A8816FE0-C4C2-7B49-A65D-873ADE8624DE}"/>
    <hyperlink ref="R986" r:id="rId6930" xr:uid="{47CE6BDF-1499-1D4D-9234-D0D37BD29189}"/>
    <hyperlink ref="R987" r:id="rId6931" xr:uid="{288B5760-5E8A-A44D-8B04-4CA76589752B}"/>
    <hyperlink ref="E982" r:id="rId6932" xr:uid="{4FCEF4D4-A0F0-5744-BC45-A09ACC08F59D}"/>
    <hyperlink ref="R982" r:id="rId6933" xr:uid="{D1BB2C28-1E7D-2042-9465-EAFDB98F5373}"/>
    <hyperlink ref="E978" r:id="rId6934" xr:uid="{13A3A1A8-FE02-C642-A6B7-6D53533B6B94}"/>
    <hyperlink ref="R978" r:id="rId6935" xr:uid="{9401B928-0ED3-CD44-9034-234813D75F74}"/>
    <hyperlink ref="R981" r:id="rId6936" xr:uid="{840A36C9-60E3-9444-BA1B-F453DE956B86}"/>
    <hyperlink ref="E979" r:id="rId6937" xr:uid="{8650D2F1-CE6F-D940-BE5B-82EB7326AF9B}"/>
    <hyperlink ref="R979" r:id="rId6938" xr:uid="{202C65FB-80A1-E945-A626-3E0F1BF82C55}"/>
    <hyperlink ref="R980" r:id="rId6939" xr:uid="{09B5EDEF-FD3A-6944-B094-D7787A21CEBE}"/>
    <hyperlink ref="R977" r:id="rId6940" xr:uid="{6FC7F2A7-E667-F844-BAD4-E458572B3A82}"/>
    <hyperlink ref="E975" r:id="rId6941" xr:uid="{9F677AD3-F70D-0A43-8113-F3472A916B86}"/>
    <hyperlink ref="R975" r:id="rId6942" xr:uid="{7AC354F1-8068-0040-A5F1-5B7D29D43D9D}"/>
    <hyperlink ref="R976" r:id="rId6943" xr:uid="{180B79E8-6D8A-A74B-AF43-0AAC35BC1036}"/>
    <hyperlink ref="R973" r:id="rId6944" xr:uid="{B4B888C0-B310-8D44-AC0A-56A2C24F54E7}"/>
    <hyperlink ref="R974" r:id="rId6945" xr:uid="{A5046294-15C1-AE47-9A3C-FFC33CF5DB86}"/>
    <hyperlink ref="E971" r:id="rId6946" xr:uid="{D2742CCE-F106-5B4F-ADA5-E9A73AF8FC6E}"/>
    <hyperlink ref="R971" r:id="rId6947" xr:uid="{4CFF7BFC-1DD5-7F41-811A-5C64F68920F6}"/>
    <hyperlink ref="E970" r:id="rId6948" xr:uid="{42071D17-5319-144A-BBB5-8B4FA16A71DB}"/>
    <hyperlink ref="R970" r:id="rId6949" xr:uid="{2FF633FE-AEC9-6F49-B53E-385D6E26F61C}"/>
    <hyperlink ref="R972" r:id="rId6950" xr:uid="{087FE4AC-A926-884F-9649-EE6AF3B8D099}"/>
    <hyperlink ref="E969" r:id="rId6951" xr:uid="{9F3013C3-30C3-8445-9732-56C73AD14553}"/>
    <hyperlink ref="R969" r:id="rId6952" xr:uid="{AC1140A9-98C3-7C40-93CA-8CFE626A4EDA}"/>
    <hyperlink ref="E967" r:id="rId6953" xr:uid="{1E49F792-715B-F04C-AC60-3A149C196087}"/>
    <hyperlink ref="R967" r:id="rId6954" xr:uid="{D040A428-BEF7-9448-AA0B-50F18428CD5B}"/>
    <hyperlink ref="E968" r:id="rId6955" xr:uid="{4A5E1401-B125-0D45-BD4D-BF6E2EAA656E}"/>
    <hyperlink ref="R968" r:id="rId6956" xr:uid="{5E3D4B23-49BF-2F47-B8FB-2A81381C05BD}"/>
    <hyperlink ref="R966" r:id="rId6957" xr:uid="{AACB9B35-EB8F-C847-B70C-2CD1A34B9616}"/>
    <hyperlink ref="R963" r:id="rId6958" xr:uid="{82219BDD-4304-954C-9E5D-2330492B7EB5}"/>
    <hyperlink ref="R933" r:id="rId6959" xr:uid="{F5B70C10-33B5-5A42-BF10-A4B94C021EAC}"/>
    <hyperlink ref="E907" r:id="rId6960" xr:uid="{4792E73D-0819-9447-8B72-E3C7436B7BC3}"/>
    <hyperlink ref="E867" r:id="rId6961" xr:uid="{DFEA2CE5-DFA8-D642-A961-23E6B2A4C9E9}"/>
    <hyperlink ref="R867" r:id="rId6962" xr:uid="{39959A69-D71C-194B-B731-26F87407CF1A}"/>
    <hyperlink ref="E865" r:id="rId6963" xr:uid="{808D7D26-F3D1-3D44-AEF4-5F2BFFA6DF57}"/>
    <hyperlink ref="R865" r:id="rId6964" xr:uid="{2451F5AC-E7E0-1F49-89DC-176BA0ED2135}"/>
    <hyperlink ref="R860" r:id="rId6965" xr:uid="{32DBF7DA-D351-BE4F-8C06-679C76317070}"/>
    <hyperlink ref="E861" r:id="rId6966" xr:uid="{7FDA92C4-474A-D04E-8EA8-7C74EC18A64D}"/>
    <hyperlink ref="R861" r:id="rId6967" xr:uid="{6468C360-5019-8949-B06A-76EB8C0B73AA}"/>
    <hyperlink ref="E862" r:id="rId6968" xr:uid="{17335F1F-D9C3-A941-8166-6D58DEBBB53A}"/>
    <hyperlink ref="R862" r:id="rId6969" xr:uid="{B10B6B10-A247-EF44-A761-34467C132429}"/>
    <hyperlink ref="E863" r:id="rId6970" xr:uid="{FF137134-C5B1-0045-8A31-0317252FFA47}"/>
    <hyperlink ref="R863" r:id="rId6971" xr:uid="{217E7F55-857A-B640-9A1F-F446FC289351}"/>
    <hyperlink ref="R864" r:id="rId6972" xr:uid="{79F386C2-E3D8-9644-9AE3-413ACF3616D4}"/>
    <hyperlink ref="R866" r:id="rId6973" xr:uid="{926FE2E6-439E-634C-8A31-AFA23601DDEE}"/>
    <hyperlink ref="R859" r:id="rId6974" xr:uid="{EEF03685-9057-A141-A412-3410B389E9DE}"/>
    <hyperlink ref="E858" r:id="rId6975" xr:uid="{7802DDB8-4F02-564C-88FD-91ADF27D4585}"/>
    <hyperlink ref="R858" r:id="rId6976" xr:uid="{26F92264-F482-D342-9F64-72CDB55780AA}"/>
    <hyperlink ref="R857" r:id="rId6977" xr:uid="{26FC3BD5-4CB0-B647-8F15-5406B01CE51F}"/>
    <hyperlink ref="E851" r:id="rId6978" xr:uid="{566F6BCD-A764-9143-8DE0-10B24E88B9AB}"/>
    <hyperlink ref="R851" r:id="rId6979" xr:uid="{92FA8BF6-36F2-EB49-BE12-4F311005D3DA}"/>
    <hyperlink ref="R854" r:id="rId6980" xr:uid="{B5372861-375B-0145-94CD-458B90CAD323}"/>
    <hyperlink ref="R856" r:id="rId6981" xr:uid="{08FE4F1E-92D3-2B4E-AEAB-5443D680A3EB}"/>
    <hyperlink ref="R850" r:id="rId6982" xr:uid="{9CB495FE-B221-014C-8799-847F431F2787}"/>
    <hyperlink ref="E852" r:id="rId6983" xr:uid="{84446950-B16B-844C-BA69-A80E2B32B187}"/>
    <hyperlink ref="R852" r:id="rId6984" xr:uid="{B359310C-0BB9-3A43-BC11-6CBAB88148DD}"/>
    <hyperlink ref="E853" r:id="rId6985" xr:uid="{4E9F4C18-852C-BC4C-987D-F4C54EAF7565}"/>
    <hyperlink ref="R853" r:id="rId6986" xr:uid="{F33D51AB-112C-F941-BFC9-9DDF696BBE3C}"/>
    <hyperlink ref="R855" r:id="rId6987" xr:uid="{136793B8-2040-E34B-9E2F-817592EB8DD2}"/>
    <hyperlink ref="E848" r:id="rId6988" xr:uid="{ABA470BE-B762-0849-8191-18E18F6CE04C}"/>
    <hyperlink ref="R848" r:id="rId6989" xr:uid="{9C356AC7-1885-4A43-A3CC-19B9CB125613}"/>
    <hyperlink ref="E847" r:id="rId6990" xr:uid="{2599087F-D400-E249-AAFF-A1AF55F82F19}"/>
    <hyperlink ref="R847" r:id="rId6991" xr:uid="{B922FD95-0DD0-6346-8780-352EE0132669}"/>
    <hyperlink ref="E849" r:id="rId6992" xr:uid="{CC8467EE-45B4-7A4C-A99A-DE34E1DEBF16}"/>
    <hyperlink ref="R849" r:id="rId6993" xr:uid="{9F5EC5A9-FDBD-3D44-8B42-A9C6F61E3E2D}"/>
    <hyperlink ref="R846" r:id="rId6994" xr:uid="{D0E8C3A0-9791-1F48-AFCD-39924857E4B7}"/>
    <hyperlink ref="E844" r:id="rId6995" xr:uid="{EC64D621-C56B-F446-9149-DB579D35573A}"/>
    <hyperlink ref="R844" r:id="rId6996" xr:uid="{A15503BE-0EF4-0B43-BC65-59FF0F525EF3}"/>
    <hyperlink ref="E843" r:id="rId6997" xr:uid="{D50D2BC0-7E8E-4441-8A4B-3D9205678A1F}"/>
    <hyperlink ref="R843" r:id="rId6998" xr:uid="{BE7A00F5-C52D-3C4D-BA17-8415069993EC}"/>
    <hyperlink ref="R845" r:id="rId6999" xr:uid="{04BC56F9-6EA8-CC48-B90B-C6739018EE26}"/>
    <hyperlink ref="E842" r:id="rId7000" xr:uid="{332F8996-4EC0-7B4E-A44B-A89AF5BD08F1}"/>
    <hyperlink ref="R842" r:id="rId7001" xr:uid="{5D1D728D-AF60-5E4F-8A5F-8427CA4859B5}"/>
    <hyperlink ref="E841" r:id="rId7002" xr:uid="{26CD5CC3-6255-894B-A5B5-BCD8A643C79F}"/>
    <hyperlink ref="R841" r:id="rId7003" xr:uid="{1C7A5C9B-9744-EA43-ACF5-5FC2E1641B1A}"/>
    <hyperlink ref="R840" r:id="rId7004" xr:uid="{81B6BC4B-D673-474E-B011-DFD1A26DF7F8}"/>
    <hyperlink ref="E839" r:id="rId7005" xr:uid="{BD399757-816D-2645-839C-A2B19B5B3116}"/>
    <hyperlink ref="R839" r:id="rId7006" xr:uid="{61CD76F4-F3AA-924C-A4FA-C4673B39CCD1}"/>
    <hyperlink ref="E835" r:id="rId7007" xr:uid="{78FBB0A8-1761-B84D-86B0-21365DF5F639}"/>
    <hyperlink ref="R835" r:id="rId7008" xr:uid="{E882B95A-C0C5-484B-AFC7-F137FF644F22}"/>
    <hyperlink ref="E834" r:id="rId7009" xr:uid="{9ABFB2B1-7A80-564A-A394-5B4EEC91D510}"/>
    <hyperlink ref="R834" r:id="rId7010" xr:uid="{E871F534-172B-5B4D-97EE-63C5B605757C}"/>
    <hyperlink ref="E837" r:id="rId7011" xr:uid="{B648AC4A-32C1-A048-A5D0-5ADD99680B6D}"/>
    <hyperlink ref="R837" r:id="rId7012" xr:uid="{F3479786-77FF-FA46-A54D-10C2FB3425AF}"/>
    <hyperlink ref="E836" r:id="rId7013" xr:uid="{3EFEEDEF-6581-044B-B1F6-27B8512D8D6A}"/>
    <hyperlink ref="R836" r:id="rId7014" xr:uid="{5AE58A42-1D6A-974B-BC6F-ED7A12C9D649}"/>
    <hyperlink ref="R838" r:id="rId7015" xr:uid="{6138C8F0-73FB-434C-AB97-B991BEEF07FE}"/>
    <hyperlink ref="R833" r:id="rId7016" xr:uid="{51E0C2B8-7319-FE44-AEAC-0422F823AFE2}"/>
    <hyperlink ref="E827" r:id="rId7017" xr:uid="{7F446DD6-D682-C642-87F7-DF0D37B0C588}"/>
    <hyperlink ref="R827" r:id="rId7018" xr:uid="{890B9B27-7792-8945-A93B-29C15875E3D8}"/>
    <hyperlink ref="R829" r:id="rId7019" xr:uid="{31F02C2F-7365-B745-B059-1C150C658FB7}"/>
    <hyperlink ref="R832" r:id="rId7020" xr:uid="{7255D8BC-9D73-5B47-9F65-62B152352D39}"/>
    <hyperlink ref="E831" r:id="rId7021" xr:uid="{73E47EEB-F101-1A4B-BDF9-0F61F98C13DF}"/>
    <hyperlink ref="R831" r:id="rId7022" xr:uid="{83C76190-0319-EF43-846E-4CE2E7ED198C}"/>
    <hyperlink ref="R828" r:id="rId7023" xr:uid="{86E2D595-DBCB-A243-BA72-154E0B1305D3}"/>
    <hyperlink ref="R826" r:id="rId7024" xr:uid="{666D3E56-89A1-2B4E-8974-A609B180A191}"/>
    <hyperlink ref="E830" r:id="rId7025" xr:uid="{C22F6A0E-3861-DD48-982A-9CA5A5796E38}"/>
    <hyperlink ref="R830" r:id="rId7026" xr:uid="{DB1E1BE5-F084-F44B-BE78-71C5147DE8B3}"/>
    <hyperlink ref="E824" r:id="rId7027" xr:uid="{59C6FBDD-B1A2-7B48-9964-AA6BD4BC94AC}"/>
    <hyperlink ref="R824" r:id="rId7028" xr:uid="{B572D45B-D478-6243-9A2A-1B09BDAA96EB}"/>
    <hyperlink ref="E825" r:id="rId7029" xr:uid="{619AF91E-16C5-A343-9C39-BAD13C33DB37}"/>
    <hyperlink ref="R825" r:id="rId7030" xr:uid="{D3246123-4A82-6D4B-8C26-73F913EAF66A}"/>
    <hyperlink ref="E823" r:id="rId7031" xr:uid="{E88193B4-E5A1-F448-8349-649DA609D2D0}"/>
    <hyperlink ref="R823" r:id="rId7032" xr:uid="{AB92E028-98D8-0648-BE1D-5E4F77E927B9}"/>
    <hyperlink ref="R821" r:id="rId7033" xr:uid="{8284FD66-5AF5-7F4C-9790-4C6C9074F51D}"/>
    <hyperlink ref="E822" r:id="rId7034" xr:uid="{31D042B1-A6D0-D74D-A8AA-4E601A5C3512}"/>
    <hyperlink ref="R822" r:id="rId7035" xr:uid="{EF390980-89C2-DA4F-845A-7728865C4B77}"/>
    <hyperlink ref="R820" r:id="rId7036" xr:uid="{F935055E-CB7E-914C-9A61-8EA0EB9B27B4}"/>
    <hyperlink ref="R819" r:id="rId7037" xr:uid="{FDD9A73B-7FFA-FE47-8C02-A6A0EB895D0B}"/>
    <hyperlink ref="R818" r:id="rId7038" xr:uid="{5ECFFC39-C9E4-3C47-A0CC-29352CC91753}"/>
    <hyperlink ref="E817" r:id="rId7039" xr:uid="{8AA04647-D622-214B-BCF5-1CAB4C43EF66}"/>
    <hyperlink ref="R817" r:id="rId7040" xr:uid="{7BD7D457-4317-CC48-9899-A893E325607D}"/>
    <hyperlink ref="R814" r:id="rId7041" xr:uid="{5C1963A5-D458-414F-A95C-40787C881568}"/>
    <hyperlink ref="R816" r:id="rId7042" xr:uid="{AC42CDBA-8201-4644-939E-BB905BB0AFC3}"/>
    <hyperlink ref="R815" r:id="rId7043" xr:uid="{D19133C7-D8D0-D34E-BE07-2A13997D66F8}"/>
    <hyperlink ref="R813" r:id="rId7044" xr:uid="{53B62F69-8DC3-2242-8FE0-11F94C311C11}"/>
    <hyperlink ref="R811" r:id="rId7045" xr:uid="{92F53D7D-62FA-2241-A6AE-70E8A06A6F2F}"/>
    <hyperlink ref="E812" r:id="rId7046" xr:uid="{206CCB47-6FE9-F044-A45E-AD5CB71BA3C0}"/>
    <hyperlink ref="R812" r:id="rId7047" xr:uid="{8E671325-3D03-7145-949E-2F9CB35DCCC5}"/>
    <hyperlink ref="R809" r:id="rId7048" xr:uid="{248B1810-261C-5540-9ED7-AB3A9E4DCE0C}"/>
    <hyperlink ref="E810" r:id="rId7049" xr:uid="{B76CB6A1-17EB-654C-9CD9-F10A46939A30}"/>
    <hyperlink ref="R810" r:id="rId7050" xr:uid="{C18F1930-7AC7-FE4C-AB3D-A57E349A0081}"/>
    <hyperlink ref="R807" r:id="rId7051" xr:uid="{4E7E4915-CF02-F743-BB53-BB8126F171C5}"/>
    <hyperlink ref="E808" r:id="rId7052" xr:uid="{D64EC1B2-6127-7648-90D5-FA96675C1977}"/>
    <hyperlink ref="R808" r:id="rId7053" xr:uid="{FC3342A8-3D79-AC48-9C5E-D5F1081FCEFF}"/>
    <hyperlink ref="R804" r:id="rId7054" xr:uid="{46941172-BC64-AF41-BF29-44B55561F0A7}"/>
    <hyperlink ref="R805" r:id="rId7055" xr:uid="{B89F74F9-FD0B-554F-B264-9CB59A2E720D}"/>
    <hyperlink ref="E806" r:id="rId7056" xr:uid="{C4CFA7BD-F75D-474F-A2E5-EB2C53B8DFAA}"/>
    <hyperlink ref="R806" r:id="rId7057" xr:uid="{A4A01F0B-F7DD-F34E-8F80-57C4139B772F}"/>
    <hyperlink ref="R803" r:id="rId7058" xr:uid="{6D2E4FAE-D902-334E-A2EF-A5231630B307}"/>
    <hyperlink ref="R799" r:id="rId7059" xr:uid="{FF7F603A-2B70-C849-88C6-AAE821A0B6F1}"/>
    <hyperlink ref="R801" r:id="rId7060" xr:uid="{43CCBCED-FE36-BF49-A6CB-F94854E33AD8}"/>
    <hyperlink ref="R798" r:id="rId7061" xr:uid="{EBCAB40F-164A-9246-9EC4-88D8F86E0A84}"/>
    <hyperlink ref="E802" r:id="rId7062" xr:uid="{DC028823-15C0-D64D-9679-2CF8D188958A}"/>
    <hyperlink ref="R802" r:id="rId7063" xr:uid="{878CDD22-16AC-F841-A0D8-A00E69879EDF}"/>
    <hyperlink ref="E800" r:id="rId7064" xr:uid="{B7589C23-D304-174D-B687-29D2580859A5}"/>
    <hyperlink ref="R800" r:id="rId7065" xr:uid="{BA178671-4DB0-0D4A-90BE-A1A5C5DC69BA}"/>
    <hyperlink ref="R797" r:id="rId7066" xr:uid="{3F34F03C-8862-B341-9373-AF8236A48DB2}"/>
    <hyperlink ref="R796" r:id="rId7067" xr:uid="{CD420B3D-80E4-E649-98D3-7D071C357900}"/>
    <hyperlink ref="R793" r:id="rId7068" xr:uid="{6B1FBB47-7BC2-DD45-86EE-245DD3C89786}"/>
    <hyperlink ref="R794" r:id="rId7069" xr:uid="{279F58E2-873B-1D45-A298-A3A9CE9E25CE}"/>
    <hyperlink ref="R795" r:id="rId7070" xr:uid="{C21FF775-E473-F84A-952B-81BB6FA96234}"/>
    <hyperlink ref="R792" r:id="rId7071" xr:uid="{596D4EFE-C68B-2B4E-8AB2-93ADCBDE5E70}"/>
    <hyperlink ref="R791" r:id="rId7072" xr:uid="{6B9DC814-C6C4-D74B-9F26-E2FAF7C0EF81}"/>
    <hyperlink ref="R790" r:id="rId7073" xr:uid="{333D5889-5665-E242-83CF-D678FC6B825D}"/>
    <hyperlink ref="R788" r:id="rId7074" xr:uid="{94068AA6-B6CA-9A42-B442-B6E4A3863EBD}"/>
    <hyperlink ref="E784" r:id="rId7075" xr:uid="{8629FE12-3367-C24E-BDDD-A63E85ACA18B}"/>
    <hyperlink ref="R784" r:id="rId7076" xr:uid="{2897C4F2-A11B-3B4D-8F81-E47EA4FF345B}"/>
    <hyperlink ref="R789" r:id="rId7077" xr:uid="{B693E814-8BC6-824F-88F2-2DF64098C8C0}"/>
    <hyperlink ref="R786" r:id="rId7078" xr:uid="{56FA4EDE-0613-754E-B37B-B20DA95E9FE5}"/>
    <hyperlink ref="R783" r:id="rId7079" xr:uid="{512043AB-CDAF-6C4A-AD4A-6A2C6357B158}"/>
    <hyperlink ref="R787" r:id="rId7080" xr:uid="{3D60E9F2-FD4C-0945-8CD8-B615E6F5B89C}"/>
    <hyperlink ref="R1820" r:id="rId7081" xr:uid="{B05DF3CF-ACB4-2045-ADBC-A5FE1AFB32F7}"/>
    <hyperlink ref="E3478" r:id="rId7082" xr:uid="{1ED8766B-109D-5945-B915-3753A6235E5C}"/>
    <hyperlink ref="R3478" r:id="rId7083" xr:uid="{6A94A124-4277-4641-8731-008AE7A6EC41}"/>
    <hyperlink ref="R785" r:id="rId7084" xr:uid="{D797F06B-596D-F44F-B636-130DF44EF125}"/>
    <hyperlink ref="R4642" r:id="rId7085" xr:uid="{09975620-488D-FA49-A077-F22471D8DC95}"/>
    <hyperlink ref="R4643" r:id="rId7086" xr:uid="{B2B0B2BB-0B3D-294E-8DCC-22770E7F7176}"/>
    <hyperlink ref="E4479" r:id="rId7087" xr:uid="{4F9C1FC8-3216-C84F-8AAC-C724F093785F}"/>
    <hyperlink ref="R6321" r:id="rId7088" display="http://www.valleynewslive.com/home/headlines/Man-Dead-in-Otter-Tail-Police-Chase-286635971.html" xr:uid="{9B2CCC6D-3CEB-EF4A-BA78-456A9932742E}"/>
    <hyperlink ref="R5352" r:id="rId7089" xr:uid="{942E6D83-7ABA-8B4D-8903-A2AC463243CE}"/>
    <hyperlink ref="R5353" r:id="rId7090" xr:uid="{18BFE24C-7D2B-5348-A6B4-6F9CEF70E951}"/>
    <hyperlink ref="E4795" r:id="rId7091" xr:uid="{49A16376-D802-174F-BBB6-B6E208FF3C21}"/>
    <hyperlink ref="R4795" r:id="rId7092" xr:uid="{1829C786-1B9C-2048-98A3-73CACAAFF046}"/>
    <hyperlink ref="R4809" r:id="rId7093" xr:uid="{F4126C87-33F4-C74F-8E24-B1150D6DA3B2}"/>
    <hyperlink ref="R3695" r:id="rId7094" xr:uid="{169E0F0B-2179-9E41-BE30-3B06E6D99D34}"/>
    <hyperlink ref="E3786" r:id="rId7095" xr:uid="{61CF081E-2602-7B45-87A6-5E23B51A545D}"/>
    <hyperlink ref="R3786" r:id="rId7096" xr:uid="{90AACFF4-9171-AD4D-A91B-CEABFE3CB223}"/>
    <hyperlink ref="E3859" r:id="rId7097" xr:uid="{DA602B74-89B0-C743-9003-533516B8D379}"/>
    <hyperlink ref="R3859" r:id="rId7098" xr:uid="{41993AEC-0BC9-1845-A14E-E38EB6D6F52C}"/>
    <hyperlink ref="E2842" r:id="rId7099" xr:uid="{E9C4C9DB-E491-2A49-B52F-5D5A49BB9763}"/>
    <hyperlink ref="R2842" r:id="rId7100" xr:uid="{38C5D5E8-F114-0C41-9451-37D6536D7E6A}"/>
    <hyperlink ref="R2122" r:id="rId7101" xr:uid="{10E14743-8BD3-DE42-B3BF-A2B650002F71}"/>
    <hyperlink ref="R1986" r:id="rId7102" xr:uid="{61C1F897-9F77-DA41-9E6F-0FC72DE35C6B}"/>
    <hyperlink ref="R1987" r:id="rId7103" xr:uid="{C59E7429-3E64-F348-A64E-64CC83A74A76}"/>
    <hyperlink ref="R1988" r:id="rId7104" xr:uid="{CACF4697-B452-1C4F-A834-1C2EE52A9457}"/>
    <hyperlink ref="R4479" r:id="rId7105" xr:uid="{35591C21-33FB-1345-9DFB-55BF9E92713E}"/>
    <hyperlink ref="R8419" r:id="rId7106" xr:uid="{12421CD1-F424-464D-B9BF-27B78E27E1AF}"/>
    <hyperlink ref="E8378" r:id="rId7107" xr:uid="{9BA70CD9-FB41-E845-8206-CDB51D223E90}"/>
    <hyperlink ref="R8378" r:id="rId7108" xr:uid="{566D7DD6-F7B6-884E-8A80-F0D9EA36994D}"/>
    <hyperlink ref="R8340" r:id="rId7109" xr:uid="{9ED3EEBD-3BAC-1043-9E89-4BFD9ACB1C52}"/>
    <hyperlink ref="R8337" r:id="rId7110" xr:uid="{6AD06242-02BC-C245-BE29-83732C20BA34}"/>
    <hyperlink ref="R8324" r:id="rId7111" xr:uid="{5DD596BE-3CDB-174A-80D7-3FD0C90C3436}"/>
    <hyperlink ref="R8316" r:id="rId7112" xr:uid="{5567CC24-7F82-4045-BBFE-2782B0D26773}"/>
    <hyperlink ref="R8313" r:id="rId7113" xr:uid="{8665F3AD-1CC8-F144-A9E4-3435FB8CD2A1}"/>
    <hyperlink ref="E8303" r:id="rId7114" xr:uid="{4BF79EAA-F2F0-C540-965D-36EF7666FFD0}"/>
    <hyperlink ref="R8303" r:id="rId7115" xr:uid="{8E689D73-E4E4-BC43-9CD0-33FF5E86D64E}"/>
    <hyperlink ref="R8272" r:id="rId7116" xr:uid="{5E59230A-BCA1-E243-9502-A0DE9034F167}"/>
    <hyperlink ref="R8225" r:id="rId7117" xr:uid="{3FF6258D-4B48-8147-B13C-A934C1BC4C75}"/>
    <hyperlink ref="R8220" r:id="rId7118" xr:uid="{498542A9-AD5D-E24E-8332-CEC915DEEC44}"/>
    <hyperlink ref="E8219" r:id="rId7119" xr:uid="{02947868-3F14-4748-8A71-137983B0AFC8}"/>
    <hyperlink ref="R8219" r:id="rId7120" location="36" xr:uid="{5C647527-54ED-674B-A232-2A19301A02C2}"/>
    <hyperlink ref="E8217" r:id="rId7121" xr:uid="{7A2C84E3-474E-6347-838C-B4709A197E7B}"/>
    <hyperlink ref="R8217" r:id="rId7122" xr:uid="{E0FA2BDA-790B-0741-86F1-F3D744353DA6}"/>
    <hyperlink ref="R8216" r:id="rId7123" xr:uid="{BDDE98B3-EB11-294F-AA2D-9B0928D69D78}"/>
    <hyperlink ref="R8214" r:id="rId7124" xr:uid="{EFDE575F-6D95-1040-899A-83779FBB2750}"/>
    <hyperlink ref="R8213" r:id="rId7125" xr:uid="{6B7EA48A-1055-AE4E-B715-3BE0D20A6A4F}"/>
    <hyperlink ref="R8209" r:id="rId7126" xr:uid="{8B85258F-9C11-7C45-9262-BCF018A27426}"/>
    <hyperlink ref="E8210" r:id="rId7127" xr:uid="{9B5FCAC0-B9DE-C34D-8452-A08DD7B3C4DA}"/>
    <hyperlink ref="R8210" r:id="rId7128" xr:uid="{AEEB7DC9-CB05-3041-B3C5-B3C7C243459D}"/>
    <hyperlink ref="E8206" r:id="rId7129" xr:uid="{B8085C09-541F-FA40-924F-A7EDA20B769F}"/>
    <hyperlink ref="R8206" r:id="rId7130" xr:uid="{DD45C04B-3958-C44B-A077-ABECECB1C716}"/>
    <hyperlink ref="R8208" r:id="rId7131" xr:uid="{33F2FEA2-760F-2746-B1D2-474F0192A208}"/>
    <hyperlink ref="E8207" r:id="rId7132" xr:uid="{4030B140-5B15-A345-AD17-44450C5CABCA}"/>
    <hyperlink ref="R8207" r:id="rId7133" xr:uid="{1BF71ED8-F3BA-EB4C-9F74-D3529C6F492A}"/>
    <hyperlink ref="E8201" r:id="rId7134" xr:uid="{4BBABFE3-6E84-BA49-9033-3907FBC1437F}"/>
    <hyperlink ref="R8201" r:id="rId7135" xr:uid="{5DEEE883-D546-E243-A3A7-2AFAFB8D2EE7}"/>
    <hyperlink ref="R8200" r:id="rId7136" xr:uid="{DA8E32B6-189C-CA45-B67C-4944CA2C6E7E}"/>
    <hyperlink ref="E8197" r:id="rId7137" xr:uid="{8695CFDF-BD31-864F-9129-9D50629003AC}"/>
    <hyperlink ref="R8197" r:id="rId7138" xr:uid="{F5188458-C713-274C-AB75-C909342FF53C}"/>
    <hyperlink ref="E8198" r:id="rId7139" xr:uid="{A83F773D-9E28-A94B-AB7E-F8189BC56FA4}"/>
    <hyperlink ref="R8198" r:id="rId7140" xr:uid="{684DE9AC-2564-F146-9994-4D01E9B2BBFC}"/>
    <hyperlink ref="E8195" r:id="rId7141" xr:uid="{46F39650-27E4-404C-A1F4-AF31249FEE41}"/>
    <hyperlink ref="R8195" r:id="rId7142" xr:uid="{2FDF6941-5522-DE4C-A69D-649D604532ED}"/>
    <hyperlink ref="E8192" r:id="rId7143" xr:uid="{BDD20DEC-5005-1F47-8B71-6CCDEF1402C6}"/>
    <hyperlink ref="R8192" r:id="rId7144" xr:uid="{1676A10F-586E-FA4D-A524-8598F4ED48D8}"/>
    <hyperlink ref="R8193" r:id="rId7145" xr:uid="{B8B4638E-C3E0-6D47-A227-5E41B07CECFC}"/>
    <hyperlink ref="R8190" r:id="rId7146" xr:uid="{1E5CAF1C-2D94-C045-9C0E-1ACEE122859B}"/>
    <hyperlink ref="E8188" r:id="rId7147" xr:uid="{FC99072C-9155-3B41-87C2-892C6B52B79B}"/>
    <hyperlink ref="R8188" r:id="rId7148" location="35" xr:uid="{3AF5EDCA-D189-A74B-8E57-1EC98C7D10C6}"/>
    <hyperlink ref="E8189" r:id="rId7149" xr:uid="{2A6ED101-4E5A-5B4A-97A1-2E3E187E7B9B}"/>
    <hyperlink ref="R8189" r:id="rId7150" xr:uid="{0CDC92DE-C5D5-0E40-96CC-4853FDF6AD3D}"/>
    <hyperlink ref="R8186" r:id="rId7151" xr:uid="{731E4C75-6EFE-2647-911D-F948D5C6D0F1}"/>
    <hyperlink ref="R8183" r:id="rId7152" xr:uid="{5B3618A1-8AE6-0746-B24A-2422C8FF898B}"/>
    <hyperlink ref="E8182" r:id="rId7153" xr:uid="{3F2D1DAA-3425-1648-9144-A52A638812AC}"/>
    <hyperlink ref="R8182" r:id="rId7154" location="axzz2oAstG5cf" xr:uid="{3E866E9C-C9A1-8245-8597-BC9147B0866A}"/>
    <hyperlink ref="R8179" r:id="rId7155" xr:uid="{2F6ED1A1-87A3-D04D-BB35-FE6E58FF2AED}"/>
    <hyperlink ref="R8176" r:id="rId7156" xr:uid="{C40DAB71-8FE5-4A4F-A886-BA70231199A6}"/>
    <hyperlink ref="E8177" r:id="rId7157" xr:uid="{4776AF71-2305-3F4D-A76B-5569AB1F2D8C}"/>
    <hyperlink ref="R8177" r:id="rId7158" xr:uid="{C5DC31B6-361F-3D47-98D4-06F8B7C877F9}"/>
    <hyperlink ref="R8175" r:id="rId7159" xr:uid="{F1A5E40C-5484-224E-96B7-56BFAC270838}"/>
    <hyperlink ref="R8172" r:id="rId7160" xr:uid="{8AF87E40-ADBD-B44A-9A34-8FAC9976A8EA}"/>
    <hyperlink ref="E8169" r:id="rId7161" xr:uid="{5DCEDD44-6CFC-7146-9547-D1528DAF8D47}"/>
    <hyperlink ref="R8169" r:id="rId7162" xr:uid="{187521F7-321A-4045-9158-26C9E33489B6}"/>
    <hyperlink ref="E8168" r:id="rId7163" xr:uid="{CE64596B-866A-D849-8D9E-9FEAA81C0A41}"/>
    <hyperlink ref="R8168" r:id="rId7164" location="axzz2tFBy4q1S" xr:uid="{48D11458-4078-DF43-A499-7CC9782D6EAE}"/>
    <hyperlink ref="E8167" r:id="rId7165" xr:uid="{7BE60E80-9DBC-7443-B62B-70A83737835C}"/>
    <hyperlink ref="R8167" r:id="rId7166" xr:uid="{BFBC2C1D-1705-4D47-94BE-ACA4394CE959}"/>
    <hyperlink ref="R8164" r:id="rId7167" xr:uid="{8F925157-7958-7744-B362-7C1D6D85711E}"/>
    <hyperlink ref="E8162" r:id="rId7168" xr:uid="{25CF9FEC-7B28-434C-9A83-4A8A96BBA619}"/>
    <hyperlink ref="R8162" r:id="rId7169" xr:uid="{2B325A1B-0F9C-8747-B1E1-7A30599ED3CC}"/>
    <hyperlink ref="R8160" r:id="rId7170" xr:uid="{B5C23374-314D-C643-B496-D6DF80943D96}"/>
    <hyperlink ref="E8158" r:id="rId7171" xr:uid="{A6A9AF90-05DF-D34D-BC79-5B4C088D1F90}"/>
    <hyperlink ref="R8158" r:id="rId7172" xr:uid="{61704CB8-BFC1-9148-B38C-74C7433A9F5F}"/>
    <hyperlink ref="R8156" r:id="rId7173" xr:uid="{4160FCC5-A99C-E44B-AAE5-2834A966708E}"/>
    <hyperlink ref="E8152" r:id="rId7174" xr:uid="{A9832894-575D-C94B-A7B0-4D66283F855C}"/>
    <hyperlink ref="R8152" r:id="rId7175" xr:uid="{884CF4C3-643B-9240-8E01-B49D943CD4FA}"/>
    <hyperlink ref="E8147" r:id="rId7176" xr:uid="{890037FB-D70F-DB4C-8BDC-FD35CE74CF59}"/>
    <hyperlink ref="R8147" r:id="rId7177" xr:uid="{F176EED9-18CE-4247-88BD-37988972E264}"/>
    <hyperlink ref="E8148" r:id="rId7178" xr:uid="{A4A02325-8443-8A40-84BE-EC468D5A041F}"/>
    <hyperlink ref="R8148" r:id="rId7179" xr:uid="{39D63FF4-96C8-8C44-9F28-25E594BDC778}"/>
    <hyperlink ref="R8146" r:id="rId7180" xr:uid="{DD118F7C-7BC1-F341-9B05-EB8F27C02F54}"/>
    <hyperlink ref="R8145" r:id="rId7181" xr:uid="{8B44BE5D-AD06-254F-B7D3-60C1496F48D6}"/>
    <hyperlink ref="E8140" r:id="rId7182" xr:uid="{75BC2A3C-23E0-BE4B-910D-7A99D676EA9D}"/>
    <hyperlink ref="R8140" r:id="rId7183" xr:uid="{71AC7730-3B2F-014F-9E82-18AC65D7FF63}"/>
    <hyperlink ref="R8134" r:id="rId7184" xr:uid="{656BCD63-9D2A-CA48-9200-FF89721113BD}"/>
    <hyperlink ref="E8103" r:id="rId7185" xr:uid="{27174BCA-409E-7E47-8B5C-81A68BB25BA6}"/>
    <hyperlink ref="R8103" r:id="rId7186" xr:uid="{733B1D73-0092-9D4A-B241-0D53B72178FE}"/>
    <hyperlink ref="R8089" r:id="rId7187" xr:uid="{BCED192A-A81B-0B4C-8FC8-1E713F1D6E2F}"/>
    <hyperlink ref="R8084" r:id="rId7188" xr:uid="{2BBEB910-8073-9B49-BAE6-8AC8E4D9AE04}"/>
    <hyperlink ref="R8077" r:id="rId7189" xr:uid="{F320BDA8-A789-2C4C-AE5B-7D2C96FDDCA4}"/>
    <hyperlink ref="R8068" r:id="rId7190" xr:uid="{083D3F77-A32C-AE49-87C9-734BAA877D33}"/>
    <hyperlink ref="E8017" r:id="rId7191" xr:uid="{87DB9C79-F637-7C4C-842A-AE19767598B6}"/>
    <hyperlink ref="R8017" r:id="rId7192" xr:uid="{EB834E72-D50B-C04B-B7B7-B1A0F4467034}"/>
    <hyperlink ref="E8012" r:id="rId7193" xr:uid="{86A3DDE1-EDCF-5549-AAB1-B811B2656F83}"/>
    <hyperlink ref="R8012" r:id="rId7194" xr:uid="{B2DF4A24-3F21-874B-B120-4130CA59A4DA}"/>
    <hyperlink ref="E8013" r:id="rId7195" xr:uid="{A1A3E36E-3857-3148-B0B3-B4274B0662E9}"/>
    <hyperlink ref="R8013" r:id="rId7196" xr:uid="{8A3138E7-70DD-CF4F-ABDD-DAA92AA1AC9A}"/>
    <hyperlink ref="R8006" r:id="rId7197" xr:uid="{2D26BF9F-1AFA-5441-A08D-D64F2FB13DF5}"/>
    <hyperlink ref="E8001" r:id="rId7198" xr:uid="{3820E41E-2F68-5845-94A1-5F9E76E35363}"/>
    <hyperlink ref="R8001" r:id="rId7199" xr:uid="{93389033-E6AC-DF4F-8464-7EEB4EE640F8}"/>
    <hyperlink ref="E7977" r:id="rId7200" xr:uid="{0C7125B6-F3AD-B54B-B162-CD3B80E18485}"/>
    <hyperlink ref="R7977" r:id="rId7201" xr:uid="{EEC919C1-C859-1F4A-BB3B-C922F69C909E}"/>
    <hyperlink ref="E7960" r:id="rId7202" xr:uid="{08D27429-6BBA-AC41-AA8D-BDA09E257F39}"/>
    <hyperlink ref="R7960" r:id="rId7203" xr:uid="{59F1317D-96BF-B344-98D9-B1A86D8D8020}"/>
    <hyperlink ref="R7860" r:id="rId7204" xr:uid="{82216839-65C8-3640-A2E8-E68E73657037}"/>
    <hyperlink ref="R7811" r:id="rId7205" xr:uid="{C5B0A210-A411-DA4E-B808-A63AE6FC7B21}"/>
    <hyperlink ref="E7751" r:id="rId7206" xr:uid="{195E903A-5417-104D-B89A-8A905D1D7153}"/>
    <hyperlink ref="R7751" r:id="rId7207" xr:uid="{D2AA5276-A03C-0245-81B7-860FC0D28BBF}"/>
    <hyperlink ref="R7728" r:id="rId7208" xr:uid="{1B49204A-146B-BE4F-AC91-7637E761A167}"/>
    <hyperlink ref="E7695" r:id="rId7209" xr:uid="{8778288E-F135-D242-A846-652C4E8FCA18}"/>
    <hyperlink ref="R7695" r:id="rId7210" xr:uid="{2A6D71FE-D2F1-864C-9AA1-7128AF1FD09F}"/>
    <hyperlink ref="R7665" r:id="rId7211" xr:uid="{ABD2445C-94A3-C74B-A47A-DADCA8633E8F}"/>
    <hyperlink ref="R7652" r:id="rId7212" xr:uid="{E75046D2-9066-C648-A949-E083AB6ED610}"/>
    <hyperlink ref="R7646" r:id="rId7213" location=".VkeWPvmrTIU" xr:uid="{8697E078-C352-AE4F-96EA-827820CFE631}"/>
    <hyperlink ref="E7609" r:id="rId7214" xr:uid="{BEF6812E-503E-FB49-B35D-67419E72B9B2}"/>
    <hyperlink ref="R7609" r:id="rId7215" xr:uid="{A17C8FB9-B239-D842-9996-ECDB1DCC68B2}"/>
    <hyperlink ref="E7603" r:id="rId7216" xr:uid="{62B12EE2-540E-FA42-9E32-F829179ACD19}"/>
    <hyperlink ref="R7603" r:id="rId7217" xr:uid="{35D3C427-1F4A-1B4C-920C-96634A0BF0BD}"/>
    <hyperlink ref="E7585" r:id="rId7218" xr:uid="{DEFA71C3-8792-B248-8A83-C5503A013347}"/>
    <hyperlink ref="R7585" r:id="rId7219" xr:uid="{A0CEDCFE-6194-2B4F-A42F-0377F4399E6B}"/>
    <hyperlink ref="R7574" r:id="rId7220" xr:uid="{AC6D77D3-56E6-674E-B114-C7CBAA065118}"/>
    <hyperlink ref="E7566" r:id="rId7221" xr:uid="{88206D92-9824-4447-B88A-2A34F687EB62}"/>
    <hyperlink ref="R7566" r:id="rId7222" xr:uid="{BFA98DC2-41EE-6048-B246-BB1FAE6E2A8B}"/>
    <hyperlink ref="E7556" r:id="rId7223" xr:uid="{1A769905-92A7-454B-83FF-924FDACDE63A}"/>
    <hyperlink ref="R7556" r:id="rId7224" xr:uid="{6966F416-1F1F-4042-AA2F-1C3F89BFD360}"/>
    <hyperlink ref="E7555" r:id="rId7225" xr:uid="{230C9F4F-4589-7343-8A48-666C2033E04C}"/>
    <hyperlink ref="R7555" r:id="rId7226" xr:uid="{9EB420B0-EF43-E048-BE29-E0F48D3701B4}"/>
    <hyperlink ref="R7547" r:id="rId7227" xr:uid="{874E3C2B-A93C-F24D-BFEF-CEADE69A968C}"/>
    <hyperlink ref="E7522" r:id="rId7228" xr:uid="{2416444A-7CB6-FA4A-AB44-F7F50B7A8B3C}"/>
    <hyperlink ref="R7522" r:id="rId7229" xr:uid="{3398BB1F-C599-414D-A244-5BFC45E96E43}"/>
    <hyperlink ref="E7499" r:id="rId7230" xr:uid="{CCA827F1-8D9F-ED4B-95C3-86256B6A60EB}"/>
    <hyperlink ref="R7499" r:id="rId7231" xr:uid="{43EDA971-2856-204D-9979-3D04F6525176}"/>
    <hyperlink ref="E7482" r:id="rId7232" xr:uid="{37CE724E-8BBC-1146-8076-AE3853FEA657}"/>
    <hyperlink ref="R7482" r:id="rId7233" xr:uid="{13B0CF1A-11D5-6B4F-9571-07AC97743500}"/>
    <hyperlink ref="R7453" r:id="rId7234" xr:uid="{601D282C-E7F6-FB4D-A11A-6701704B0E28}"/>
    <hyperlink ref="E7427" r:id="rId7235" xr:uid="{81B27A8B-776B-2D46-ADBF-6C1EF1D95B15}"/>
    <hyperlink ref="R7427" r:id="rId7236" xr:uid="{DECC6729-EDAE-7444-97E1-93E53E10DF6F}"/>
    <hyperlink ref="R7418" r:id="rId7237" xr:uid="{013260F1-E15D-3544-AD8A-62EA5F40C571}"/>
    <hyperlink ref="R7407" r:id="rId7238" xr:uid="{1C164844-0DD2-0045-9676-D116BD935DD4}"/>
    <hyperlink ref="E7394" r:id="rId7239" xr:uid="{507D31FB-5433-6442-B1B7-1FBC26FCFD02}"/>
    <hyperlink ref="R7394" r:id="rId7240" xr:uid="{6443FEEB-64AF-2342-BA4D-A13720F669F3}"/>
    <hyperlink ref="E7944" r:id="rId7241" xr:uid="{4D7BF42A-4125-8443-BCF6-CA8284318CF6}"/>
    <hyperlink ref="R7944" r:id="rId7242" xr:uid="{FD74A9F4-FE5A-9D42-BC88-D05F854320B3}"/>
    <hyperlink ref="R2348" r:id="rId7243" xr:uid="{A0C40CCB-B8C2-EF4B-9392-0C6DF56A1E1C}"/>
    <hyperlink ref="E5312"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779" r:id="rId7245" xr:uid="{9C21314C-7DE2-4548-937A-E8A29C19ABCB}"/>
    <hyperlink ref="R779" r:id="rId7246" xr:uid="{BC258EE6-7EC4-A34C-9A15-6758859EC42A}"/>
    <hyperlink ref="R781" r:id="rId7247" xr:uid="{4ACA6DB2-2AF0-3944-94BE-C0576C88915B}"/>
    <hyperlink ref="R782" r:id="rId7248" xr:uid="{C1BA5454-65C5-AF4E-92AF-D1A950C2E03C}"/>
    <hyperlink ref="R780" r:id="rId7249" xr:uid="{B567225E-C325-7F47-82F7-21B8317DD909}"/>
    <hyperlink ref="R777" r:id="rId7250" xr:uid="{10FE5989-F775-7E43-B623-DE68C3F3AB9F}"/>
    <hyperlink ref="R773" r:id="rId7251" xr:uid="{B20B6628-5202-2B4E-857C-C9B75A6345CF}"/>
    <hyperlink ref="R778" r:id="rId7252" xr:uid="{024ED4E5-09A9-0743-A211-DB937AFCE8BB}"/>
    <hyperlink ref="R776" r:id="rId7253" xr:uid="{670401D7-A7F8-C84E-A5E8-EC83B6988A09}"/>
    <hyperlink ref="E774" r:id="rId7254" xr:uid="{F4BC1F5D-C8F7-8A43-8CE2-42CE27276BBA}"/>
    <hyperlink ref="R774" r:id="rId7255" xr:uid="{E5FBA446-02F9-0B40-B320-ECE6AA1FF2CD}"/>
    <hyperlink ref="E775" r:id="rId7256" xr:uid="{76245639-6FEC-DD4C-8BC1-7E45D8D0A63D}"/>
    <hyperlink ref="R775" r:id="rId7257" xr:uid="{F429C8F3-0C8E-614E-9D82-86CD6392D38F}"/>
    <hyperlink ref="E771" r:id="rId7258" xr:uid="{EF8E6E25-A757-DA43-8A43-DC89DD2341EC}"/>
    <hyperlink ref="R771" r:id="rId7259" xr:uid="{0BFDAF0B-3DD1-9548-8654-497FAFCCB2B8}"/>
    <hyperlink ref="E772" r:id="rId7260" xr:uid="{4D9940AD-BEC2-8B40-A4A6-33676F0DB59E}"/>
    <hyperlink ref="R772" r:id="rId7261" xr:uid="{D85430FE-483F-584E-A2F4-664BBC2DC9FB}"/>
    <hyperlink ref="R768" r:id="rId7262" xr:uid="{2887E98D-049F-ED44-8DFD-8E627F6C607C}"/>
    <hyperlink ref="R770" r:id="rId7263" xr:uid="{7DAF5A4B-A974-8C4B-AC8A-C2B413089EA8}"/>
    <hyperlink ref="E769" r:id="rId7264" xr:uid="{6051AE81-E744-1B47-A986-812560D79624}"/>
    <hyperlink ref="R769" r:id="rId7265" xr:uid="{D1CF3325-81C1-754C-A20F-9A268AC426F4}"/>
    <hyperlink ref="E765" r:id="rId7266" xr:uid="{72EFA739-B613-2749-A339-F4092B038267}"/>
    <hyperlink ref="R765" r:id="rId7267" xr:uid="{4542483E-469C-EC40-B2FD-6860B22608CA}"/>
    <hyperlink ref="E766" r:id="rId7268" xr:uid="{026A60F1-CD0A-9241-AD4F-550E21369529}"/>
    <hyperlink ref="R766" r:id="rId7269" xr:uid="{5809173B-3A75-9B42-904F-31CD9683B279}"/>
    <hyperlink ref="E767" r:id="rId7270" xr:uid="{6CD1ACB3-AFBE-5045-B36D-841E5859A7F9}"/>
    <hyperlink ref="R767" r:id="rId7271" xr:uid="{0F7E1267-A7D9-1943-9FF1-30955CB38FE4}"/>
    <hyperlink ref="R764" r:id="rId7272" xr:uid="{C1A094AE-F280-7C40-98F7-71406983C9C6}"/>
    <hyperlink ref="E762" r:id="rId7273" xr:uid="{23621ACA-ECAB-4043-BBA6-B6BB211F026B}"/>
    <hyperlink ref="R762" r:id="rId7274" xr:uid="{FF5E7AD1-37FA-4B4A-B96A-85B116291001}"/>
    <hyperlink ref="R761" r:id="rId7275" xr:uid="{7E2C718A-3A92-5E49-B70E-76672E64A80B}"/>
    <hyperlink ref="R763" r:id="rId7276" xr:uid="{EE83B1E3-C573-8D4F-B625-3522BDD2345F}"/>
    <hyperlink ref="E760" r:id="rId7277" xr:uid="{318711BD-AE0D-114C-AD31-51EE2F7BF2C9}"/>
    <hyperlink ref="R760" r:id="rId7278" xr:uid="{C5BB9308-D549-EB4C-8BC1-E20441C6031B}"/>
    <hyperlink ref="E759" r:id="rId7279" xr:uid="{32C4E917-B53B-7147-A441-3F7E9FC737DB}"/>
    <hyperlink ref="R759" r:id="rId7280" xr:uid="{B9C3E36E-7DD8-5B4D-8463-B2BB631FB7A3}"/>
    <hyperlink ref="E757" r:id="rId7281" xr:uid="{A4861916-D1C8-DE44-8AAD-108311E026F6}"/>
    <hyperlink ref="R757" r:id="rId7282" xr:uid="{BB231A85-5861-B24A-8A5E-1B3894750F4D}"/>
    <hyperlink ref="R756" r:id="rId7283" xr:uid="{5D6AD0F7-66CA-314C-ABBC-60BD1DCBDA89}"/>
    <hyperlink ref="R758" r:id="rId7284" xr:uid="{ED0CBE96-4463-FF4C-B718-84106D28802B}"/>
    <hyperlink ref="R752" r:id="rId7285" xr:uid="{8E943DA2-DF2E-9B4E-B6E0-7887A60F018E}"/>
    <hyperlink ref="R753" r:id="rId7286" xr:uid="{C0D4248E-C089-1D48-81B0-E7CE39A7602D}"/>
    <hyperlink ref="E754" r:id="rId7287" xr:uid="{4B8EFBD6-FC12-3E43-B385-CE0888B3DD52}"/>
    <hyperlink ref="R754" r:id="rId7288" xr:uid="{51458495-D34B-4742-885A-87F6340E5012}"/>
    <hyperlink ref="E755" r:id="rId7289" xr:uid="{F5383F0A-6656-C243-9E36-EFB4D85D63F3}"/>
    <hyperlink ref="R755" r:id="rId7290" xr:uid="{E0B03791-F7CD-C944-92ED-34D2B1B91C89}"/>
    <hyperlink ref="R750" r:id="rId7291" xr:uid="{5B80241B-602F-3444-B0B8-161A085C9C26}"/>
    <hyperlink ref="E751" r:id="rId7292" xr:uid="{488C7168-4D3D-A843-AF89-269500BA87CA}"/>
    <hyperlink ref="R751" r:id="rId7293" xr:uid="{2A8D492C-C20E-A346-839F-11C52FDDF182}"/>
    <hyperlink ref="R749" r:id="rId7294" xr:uid="{9E741FA2-3AAD-6048-94C8-4B3056322E54}"/>
    <hyperlink ref="R748" r:id="rId7295" xr:uid="{BD59295D-A9EB-6945-ACB8-F7E5423F04F1}"/>
    <hyperlink ref="E747" r:id="rId7296" xr:uid="{698FBFE5-C5D3-8C40-BDA4-F168C3C54617}"/>
    <hyperlink ref="R747" r:id="rId7297" xr:uid="{E4CFC641-9B33-E242-A948-AB6C5C3210F2}"/>
    <hyperlink ref="R744" r:id="rId7298" xr:uid="{7AC87188-B7C0-3142-B38E-813EB65A0A3D}"/>
    <hyperlink ref="E746" r:id="rId7299" xr:uid="{C0C6584E-6710-2A4C-AD3C-9811D7C9D704}"/>
    <hyperlink ref="R746" r:id="rId7300" xr:uid="{3901923A-EBF8-4C40-A18C-9BD55F45F958}"/>
    <hyperlink ref="E745" r:id="rId7301" xr:uid="{337A03D7-7AB1-F140-9BEA-EF8457DB8BE9}"/>
    <hyperlink ref="R745" r:id="rId7302" xr:uid="{23C60D42-E1C8-F249-9D06-D636480426F0}"/>
    <hyperlink ref="R743" r:id="rId7303" xr:uid="{BE42DDCD-F000-5341-8C4A-0A466BBA9FF1}"/>
    <hyperlink ref="E741" r:id="rId7304" xr:uid="{2594D046-4747-404B-BA4D-870BBD0EDF8C}"/>
    <hyperlink ref="R741" r:id="rId7305" xr:uid="{27C3E194-C1AC-D44D-BCFA-1C47FC9F1261}"/>
    <hyperlink ref="E742" r:id="rId7306" xr:uid="{BCC31DE0-56B9-9D46-8643-76A790A08850}"/>
    <hyperlink ref="R742" r:id="rId7307" xr:uid="{5F595B31-FE08-8946-8686-B2BFBFE031CA}"/>
    <hyperlink ref="E740" r:id="rId7308" xr:uid="{A2F5B494-1E83-824F-B7AD-420112452C32}"/>
    <hyperlink ref="R740" r:id="rId7309" display="https://www.wesh.com/article/deputies-shoot-man-after-knife-attack/30527440" xr:uid="{062E67E7-EF02-AC46-BF6E-EA54601610A3}"/>
    <hyperlink ref="E736" r:id="rId7310" xr:uid="{39AB4330-4CAB-5241-A86C-2EE40B5D4355}"/>
    <hyperlink ref="R736" r:id="rId7311" xr:uid="{DC4A9776-6CAE-C14D-9FA0-A347E445BDE3}"/>
    <hyperlink ref="E735" r:id="rId7312" xr:uid="{A2FA8773-B347-2441-A70C-435C1962CF4C}"/>
    <hyperlink ref="R735" r:id="rId7313" xr:uid="{00D7F304-2F92-D046-BEA1-48380980AF6E}"/>
    <hyperlink ref="E739" r:id="rId7314" xr:uid="{37E23B29-EE8D-9A46-9217-FF3CF3D8CEDD}"/>
    <hyperlink ref="R739" r:id="rId7315" xr:uid="{AC520C04-725A-2740-8623-CE5AC7074D6A}"/>
    <hyperlink ref="E738" r:id="rId7316" xr:uid="{8E1CC0AC-BAC8-524F-A75D-0C20F527BF7F}"/>
    <hyperlink ref="R738" r:id="rId7317" xr:uid="{1B9034F8-2147-F649-ABAA-5FEF8A3E2C86}"/>
    <hyperlink ref="E737" r:id="rId7318" xr:uid="{01E03173-EF13-5643-A9CC-F3F274A57E6A}"/>
    <hyperlink ref="R737" r:id="rId7319" xr:uid="{E348C0E7-A0CD-8047-8611-B3322C23CF17}"/>
    <hyperlink ref="E731" r:id="rId7320" xr:uid="{A5595918-6ABC-C746-A9E6-C1330BDBD50F}"/>
    <hyperlink ref="R731" r:id="rId7321" xr:uid="{5C20C1E9-6E4C-6E4C-95C0-986AC475415A}"/>
    <hyperlink ref="R734" r:id="rId7322" xr:uid="{ED4F94DA-C11A-CE46-B13F-3662B4CAD775}"/>
    <hyperlink ref="R733" r:id="rId7323" xr:uid="{A5AD7431-BD76-7D4A-8863-59B8FC4A3AAB}"/>
    <hyperlink ref="R732" r:id="rId7324" xr:uid="{88177CEA-1E10-434A-A567-BA7D74DDE50E}"/>
    <hyperlink ref="E730" r:id="rId7325" xr:uid="{49533226-C0B4-5B4E-A456-F88DB8C2F2E5}"/>
    <hyperlink ref="R730" r:id="rId7326" xr:uid="{8AE9F053-08BE-E343-A798-BC0EB9F97683}"/>
    <hyperlink ref="E727" r:id="rId7327" xr:uid="{EBCA812A-1189-9345-9FFB-65E9640CF7BB}"/>
    <hyperlink ref="R727" r:id="rId7328" xr:uid="{25AC80B4-FAC6-8A49-9C41-EE8C2A86F7F6}"/>
    <hyperlink ref="E728" r:id="rId7329" xr:uid="{F54348A2-8120-BB40-9EA7-D80748F76C2F}"/>
    <hyperlink ref="R728" r:id="rId7330" xr:uid="{0CE9EE0A-01D3-044E-8946-2BA041148C71}"/>
    <hyperlink ref="R729" r:id="rId7331" xr:uid="{5F983C6C-DF05-0448-A83D-C6AA75DE0207}"/>
    <hyperlink ref="E725" r:id="rId7332" xr:uid="{ADA15304-82E3-1641-99E2-EC5E38631ACC}"/>
    <hyperlink ref="R725" r:id="rId7333" xr:uid="{7AF7BE3C-5193-1F41-AA06-9DCC885DC4F8}"/>
    <hyperlink ref="E726" r:id="rId7334" xr:uid="{85D25B4D-8F54-4541-8307-82510B1BC014}"/>
    <hyperlink ref="R726" r:id="rId7335" xr:uid="{9771770D-F8B3-704A-BE5F-1F0020753E0A}"/>
    <hyperlink ref="E724" r:id="rId7336" xr:uid="{1420054F-1523-754D-8935-750EA8454363}"/>
    <hyperlink ref="R724" r:id="rId7337" xr:uid="{6C30B19B-A52D-5043-9A70-AD97D20B4BD4}"/>
    <hyperlink ref="E723" r:id="rId7338" xr:uid="{E737FA44-1411-1742-BC6B-C498AC3C6E2E}"/>
    <hyperlink ref="R723" r:id="rId7339" xr:uid="{749CFD81-16F5-9047-BB1E-3D3F5F88D20A}"/>
    <hyperlink ref="E720" r:id="rId7340" xr:uid="{48905771-72C5-554A-AEC8-60ADD3B22FCB}"/>
    <hyperlink ref="R720" r:id="rId7341" xr:uid="{E04B8419-006D-2442-9121-1EC0AEA8365E}"/>
    <hyperlink ref="E719" r:id="rId7342" xr:uid="{4CC14B2D-931E-A243-B9D5-ED907164594C}"/>
    <hyperlink ref="R719" r:id="rId7343" xr:uid="{DB3137B2-C51A-F845-B5B1-9F77A14E3558}"/>
    <hyperlink ref="E717" r:id="rId7344" xr:uid="{7AA6AFCE-F940-7E42-A94D-E4376F0FEFBB}"/>
    <hyperlink ref="R717" r:id="rId7345" xr:uid="{44824586-C521-8046-BC69-F80C3C963E8B}"/>
    <hyperlink ref="R721" r:id="rId7346" xr:uid="{D1E763FC-0A12-A54B-9DC5-951D3FEBD527}"/>
    <hyperlink ref="E718" r:id="rId7347" xr:uid="{44C4EFCE-D3B7-DD4F-B502-B934BB41B9A8}"/>
    <hyperlink ref="R718" r:id="rId7348" xr:uid="{3987BC12-20A9-EB46-9F23-D46C8F6F0684}"/>
    <hyperlink ref="E722" r:id="rId7349" xr:uid="{3E26CA5C-CFED-C348-8482-2AEF36EE355F}"/>
    <hyperlink ref="R722" r:id="rId7350" xr:uid="{86CC9B8A-C41F-8348-876E-E5AA7B8D0553}"/>
    <hyperlink ref="E714" r:id="rId7351" xr:uid="{DB5EBD16-D0A6-664A-86AE-20AB4B617687}"/>
    <hyperlink ref="R714" r:id="rId7352" xr:uid="{B2E886CF-4771-F345-9E14-1638AD0AE12F}"/>
    <hyperlink ref="E716" r:id="rId7353" xr:uid="{C7038895-E9EE-FC4D-BE30-41395089FF15}"/>
    <hyperlink ref="R716" r:id="rId7354" xr:uid="{6891A593-71DD-A849-A922-CAF1345D8014}"/>
    <hyperlink ref="E715" r:id="rId7355" xr:uid="{E5DE152E-FD68-8147-AE03-62C06A9748E3}"/>
    <hyperlink ref="R715" r:id="rId7356" xr:uid="{97FC1618-E858-5445-A2AA-1E0E5C43E570}"/>
    <hyperlink ref="E710" r:id="rId7357" xr:uid="{2E30B332-BC5D-6C44-8366-B3EC9F256B11}"/>
    <hyperlink ref="R710" r:id="rId7358" xr:uid="{5C72D327-E8DC-FF48-9023-EAD03FA2CC31}"/>
    <hyperlink ref="E709" r:id="rId7359" xr:uid="{37AD6066-64DD-3C45-B0EE-79B32A24CE19}"/>
    <hyperlink ref="R709" r:id="rId7360" xr:uid="{79CAC627-5D3F-BF43-9FCF-1F0C052D8D26}"/>
    <hyperlink ref="E712" r:id="rId7361" xr:uid="{30097DDF-62BE-384E-9CEB-14630F277C10}"/>
    <hyperlink ref="R712" r:id="rId7362" xr:uid="{E28B199D-21BC-904C-88AD-867D1F0E66A8}"/>
    <hyperlink ref="E713" r:id="rId7363" xr:uid="{C99F35C0-9252-4F44-A57B-1013AC1CD66C}"/>
    <hyperlink ref="R713" r:id="rId7364" xr:uid="{22F8FA7B-1337-B343-AB93-A79B034C35DE}"/>
    <hyperlink ref="E708" r:id="rId7365" xr:uid="{0D8C34B1-AAFA-EB44-975B-B02D52F686C2}"/>
    <hyperlink ref="R708" r:id="rId7366" xr:uid="{D8205AFC-5EC6-BC41-9049-E68D41F79407}"/>
    <hyperlink ref="E711" r:id="rId7367" xr:uid="{A6FAE6D5-B1F4-C648-B039-6A6B3E6749EA}"/>
    <hyperlink ref="R711" r:id="rId7368" xr:uid="{E5A2CAF1-3E1E-EB45-A3C2-EE1B8B29A255}"/>
    <hyperlink ref="R706" r:id="rId7369" xr:uid="{8496341C-7583-CF45-9F04-A4190D9F11E8}"/>
    <hyperlink ref="E705" r:id="rId7370" xr:uid="{673AB0C0-A990-094F-8C64-6C1EC02B3CD1}"/>
    <hyperlink ref="R705" r:id="rId7371" xr:uid="{4E2A78E7-ED35-D448-9EAA-2665EBD86153}"/>
    <hyperlink ref="E707" r:id="rId7372" xr:uid="{E439AB7C-C664-2447-8863-87F2A20F17E4}"/>
    <hyperlink ref="R707" r:id="rId7373" xr:uid="{AF230DF2-C1EE-8041-AE04-B8FFE86D031F}"/>
    <hyperlink ref="E703" r:id="rId7374" xr:uid="{1ACEECF3-0DD0-8B46-9E70-E638AFE6C0F1}"/>
    <hyperlink ref="R703" r:id="rId7375" xr:uid="{B971D221-33A7-7F43-8DFE-F6976F07A326}"/>
    <hyperlink ref="E704" r:id="rId7376" xr:uid="{03227C66-D98F-5940-8C72-1854207C9204}"/>
    <hyperlink ref="R704" r:id="rId7377" xr:uid="{EA980724-8EC0-2242-A22F-4B92238B7933}"/>
    <hyperlink ref="E701" r:id="rId7378" xr:uid="{DC091329-BBAD-B84C-A6A5-BC468D18276F}"/>
    <hyperlink ref="R701" r:id="rId7379" xr:uid="{65568FE7-B547-F245-89C3-4E15C7B87078}"/>
    <hyperlink ref="E702" r:id="rId7380" xr:uid="{F70990E5-5E28-7D41-90BD-9CD013C05D78}"/>
    <hyperlink ref="R702" r:id="rId7381" xr:uid="{B4C2898C-EE1A-874E-A654-69B76B92B593}"/>
    <hyperlink ref="E700" r:id="rId7382" xr:uid="{FFD7FEA5-0D7E-EF49-B14D-AD5A0AF336BC}"/>
    <hyperlink ref="R700" r:id="rId7383" xr:uid="{9766AF4A-BC15-9846-BD65-F7DB6804F179}"/>
    <hyperlink ref="E696" r:id="rId7384" xr:uid="{D3EC2E65-4527-044B-9AC2-D6CF5CB08A18}"/>
    <hyperlink ref="R696" r:id="rId7385" xr:uid="{3B44FE53-A704-5A40-A939-BF03992FDED4}"/>
    <hyperlink ref="E695" r:id="rId7386" xr:uid="{42FC17B0-6455-324D-AAA7-C8257A28E772}"/>
    <hyperlink ref="R695" r:id="rId7387" xr:uid="{2E52F763-497B-C645-AB5C-A04763D254EE}"/>
    <hyperlink ref="E698" r:id="rId7388" xr:uid="{1D329A58-0D1A-9344-8F93-06DE07F18D5C}"/>
    <hyperlink ref="R698" r:id="rId7389" xr:uid="{DAD4FB20-CFEF-974A-AEF5-C74E3462DC75}"/>
    <hyperlink ref="E697" r:id="rId7390" xr:uid="{2693B21B-A649-784B-A61B-67B758CCC30A}"/>
    <hyperlink ref="R697" r:id="rId7391" xr:uid="{7750350A-2DBD-DD40-A0E0-FB24635A12E2}"/>
    <hyperlink ref="E694" r:id="rId7392" xr:uid="{DC42CABF-CC49-6E48-AE59-413484C0EAC2}"/>
    <hyperlink ref="R694" r:id="rId7393" xr:uid="{8480969C-A76B-6C45-B020-3507CCEB4C7F}"/>
    <hyperlink ref="R693" r:id="rId7394" xr:uid="{359C0B3C-038F-FF41-8509-9553184EBA95}"/>
    <hyperlink ref="R690" r:id="rId7395" xr:uid="{F0A9CCE0-B764-A343-B0CB-67B670D20F58}"/>
    <hyperlink ref="R691" r:id="rId7396" xr:uid="{13B641ED-BB16-B343-AA8C-1E7B6FCEA107}"/>
    <hyperlink ref="E692" r:id="rId7397" xr:uid="{F2F52140-641C-5F4B-849B-A9D1CC37EAF2}"/>
    <hyperlink ref="R692" r:id="rId7398" xr:uid="{98FE5D7C-7CD9-2841-ACD6-B4086BB8677E}"/>
    <hyperlink ref="R689" r:id="rId7399" xr:uid="{E54CECD2-1E1B-D24E-A4A3-06F25BDEC58B}"/>
    <hyperlink ref="E688" r:id="rId7400" xr:uid="{BE85EA2A-9DC6-854A-AAB9-3C193FB0AF72}"/>
    <hyperlink ref="R688" r:id="rId7401" xr:uid="{85D15A1F-20C1-DC46-97A0-FAAB5EC87CF7}"/>
    <hyperlink ref="E686" r:id="rId7402" xr:uid="{91A357E1-CB1B-194A-835F-D16133C9A876}"/>
    <hyperlink ref="R686" r:id="rId7403" xr:uid="{3E733057-D181-4F48-8DC3-33B0D8D1B011}"/>
    <hyperlink ref="E683" r:id="rId7404" xr:uid="{A29E6C37-1A12-3049-90D7-F2C3EA228F78}"/>
    <hyperlink ref="R683" r:id="rId7405" xr:uid="{D6677D9E-5A7F-6949-8AFC-8DC4BD5BDBCA}"/>
    <hyperlink ref="R685" r:id="rId7406" xr:uid="{B94A58E4-834C-9D43-B24D-758C545367C9}"/>
    <hyperlink ref="E684" r:id="rId7407" xr:uid="{5E7886DE-5A53-9A4F-963A-F305E496C758}"/>
    <hyperlink ref="R684" r:id="rId7408" xr:uid="{C4ECC04D-BD9D-084C-AD48-82878FB53316}"/>
    <hyperlink ref="E682" r:id="rId7409" xr:uid="{5344D1E9-0710-5D4F-9A92-0C8FF56C764F}"/>
    <hyperlink ref="R682" r:id="rId7410" xr:uid="{6C0616DA-BA31-E140-979D-8C8021C3C429}"/>
    <hyperlink ref="E679" r:id="rId7411" xr:uid="{9E6C3C4C-EDD7-CA4D-9B47-D6BEA19750A4}"/>
    <hyperlink ref="R679" r:id="rId7412" xr:uid="{AD1709E9-F539-7E4C-8DC3-C86E58DBE957}"/>
    <hyperlink ref="E677" r:id="rId7413" xr:uid="{BD6D7153-8630-CF4C-9D59-1044C5B74240}"/>
    <hyperlink ref="R677" r:id="rId7414" xr:uid="{023A42F0-8A7D-2143-B803-7D6C85583531}"/>
    <hyperlink ref="E678" r:id="rId7415" xr:uid="{DAFA91EA-EE2D-2243-A1B0-2EC639ECDA05}"/>
    <hyperlink ref="R678" r:id="rId7416" xr:uid="{C339ABBB-08A2-034D-A538-97D932876489}"/>
    <hyperlink ref="E681" r:id="rId7417" xr:uid="{B7940CCC-61CB-F74E-8FD6-464E3B983546}"/>
    <hyperlink ref="R681" r:id="rId7418" xr:uid="{5631A13F-FC72-2B4C-90DC-4CC418D88232}"/>
    <hyperlink ref="R680" r:id="rId7419" xr:uid="{0C152CE6-2C25-1049-AB7E-31CDF0283A53}"/>
    <hyperlink ref="E675" r:id="rId7420" xr:uid="{861A66FB-2772-2C4D-BD88-50553D21E2BF}"/>
    <hyperlink ref="R675" r:id="rId7421" xr:uid="{412A5D14-D7F9-3742-8FC7-1CA308373CDF}"/>
    <hyperlink ref="E674" r:id="rId7422" xr:uid="{8EA19A89-48EF-204D-91C9-66C18C72C3D7}"/>
    <hyperlink ref="R674" r:id="rId7423" xr:uid="{2DCBBA87-2DF1-7B44-8055-47D3E395C5C1}"/>
    <hyperlink ref="E673" r:id="rId7424" xr:uid="{C100489B-07F7-0C42-9B35-A793D5CEF819}"/>
    <hyperlink ref="R673" r:id="rId7425" xr:uid="{4CC75B51-F99D-C04B-9251-7F41885E31C5}"/>
    <hyperlink ref="E672" r:id="rId7426" xr:uid="{C37BE9B9-2649-4C43-8E5E-9E077B7201C5}"/>
    <hyperlink ref="R672" r:id="rId7427" xr:uid="{BA23A432-31CA-6548-A16E-BC95503B7927}"/>
    <hyperlink ref="R671" r:id="rId7428" xr:uid="{57556143-2F7B-B24B-96A9-B8E156D46E26}"/>
    <hyperlink ref="E669" r:id="rId7429" xr:uid="{492038C0-EC63-1548-A534-8753AB7336A9}"/>
    <hyperlink ref="R669" r:id="rId7430" xr:uid="{1C3FDFE1-7040-D34A-8016-FF47198F9843}"/>
    <hyperlink ref="E670" r:id="rId7431" xr:uid="{DD277DF4-F8B9-164B-AB53-B8C7F50E39C6}"/>
    <hyperlink ref="R670" r:id="rId7432" xr:uid="{2AF433B2-5282-9647-BAD8-35F51EF30A4E}"/>
    <hyperlink ref="E668" r:id="rId7433" xr:uid="{3C61ABDC-9773-EF41-B441-0E1C4D271BE8}"/>
    <hyperlink ref="R668" r:id="rId7434" xr:uid="{C2CDB469-4369-BF41-AD48-97467E781F4C}"/>
    <hyperlink ref="E667" r:id="rId7435" xr:uid="{B995F8A3-CAAD-8A42-B0DB-8AF569189FA3}"/>
    <hyperlink ref="R667" r:id="rId7436" xr:uid="{D1F5CD1D-0E3F-B146-8557-B424A1F804F0}"/>
    <hyperlink ref="E666" r:id="rId7437" xr:uid="{2675CEA1-DE23-5649-914A-18628829A27F}"/>
    <hyperlink ref="R666" r:id="rId7438" xr:uid="{B4EFEA03-235E-B04A-BDEC-845847903EB7}"/>
    <hyperlink ref="E665" r:id="rId7439" xr:uid="{BBE19214-5494-E14D-AF03-DEA484F496AD}"/>
    <hyperlink ref="R665" r:id="rId7440" xr:uid="{F11D870B-76C6-9D44-A808-2600A4512F42}"/>
    <hyperlink ref="R664" r:id="rId7441" xr:uid="{ABA87E5A-347A-9445-8C58-5C4BEBB6D672}"/>
    <hyperlink ref="E661" r:id="rId7442" xr:uid="{FF66AE02-58BA-EF4F-B076-6B96290417EB}"/>
    <hyperlink ref="R661" r:id="rId7443" xr:uid="{3B0240F9-D96E-6649-AC19-241772ADC66B}"/>
    <hyperlink ref="E662" r:id="rId7444" xr:uid="{BFDD45B8-6AEF-2848-A2A8-334F544DC4EC}"/>
    <hyperlink ref="R662" r:id="rId7445" xr:uid="{9A418C4C-A848-AC40-9510-D2A3C80CF364}"/>
    <hyperlink ref="E663" r:id="rId7446" xr:uid="{5213D54D-0BC7-B149-BD33-7F5619F2FDEC}"/>
    <hyperlink ref="R663" r:id="rId7447" xr:uid="{D26921EC-8A3C-ED45-BA7F-0F077999F8EA}"/>
    <hyperlink ref="E659" r:id="rId7448" xr:uid="{FFBBE054-A464-6845-AF09-B498158B9ACB}"/>
    <hyperlink ref="R659" r:id="rId7449" xr:uid="{F2116764-5E5F-1C43-B9E2-6F399745B9F9}"/>
    <hyperlink ref="R660" r:id="rId7450" xr:uid="{92AB8D6A-D39A-274E-88BE-B49E9FC5159A}"/>
    <hyperlink ref="E658" r:id="rId7451" xr:uid="{D418F3CE-1EAE-9946-BD7E-0E0AC00D539A}"/>
    <hyperlink ref="R658" r:id="rId7452" xr:uid="{5EE6E339-EE85-F146-82CA-721DAEF1C3DC}"/>
    <hyperlink ref="E655" r:id="rId7453" xr:uid="{219461E6-38A5-9F40-ACBE-B0B5DAD032F3}"/>
    <hyperlink ref="R655" r:id="rId7454" xr:uid="{1BED92DD-9261-B84D-A1C4-464944165A1E}"/>
    <hyperlink ref="R656" r:id="rId7455" xr:uid="{7335C656-72C3-9B49-91AF-3CDCEDB960CE}"/>
    <hyperlink ref="E657" r:id="rId7456" xr:uid="{F0BAF892-63DF-6246-8F32-44B7EFEE4CC3}"/>
    <hyperlink ref="R657" r:id="rId7457" xr:uid="{BD273D35-DEF7-EF47-815C-CECA44546957}"/>
    <hyperlink ref="E654" r:id="rId7458" xr:uid="{BCA34BAB-4C7A-C445-9A41-DF2750401C4F}"/>
    <hyperlink ref="R654" r:id="rId7459" xr:uid="{49087D03-D276-F849-B8F5-AE155C2FC7F4}"/>
    <hyperlink ref="E649" r:id="rId7460" xr:uid="{0CCF3EC0-BF9E-1748-9C6E-CA161C1CBB43}"/>
    <hyperlink ref="R649" r:id="rId7461" xr:uid="{6F36891D-8AC1-AB41-9B18-88DCAA90EE3F}"/>
    <hyperlink ref="E652" r:id="rId7462" xr:uid="{400D0403-0A24-CD4A-955C-8D9CFBBC5DDE}"/>
    <hyperlink ref="R652" r:id="rId7463" xr:uid="{69B24E91-D15E-CB4E-9781-6678D87D41BF}"/>
    <hyperlink ref="E651" r:id="rId7464" xr:uid="{15FE041D-33B2-A34F-9A00-7CEE9585766B}"/>
    <hyperlink ref="R651" r:id="rId7465" xr:uid="{DCD2A0F1-C4E0-E54B-8D3F-78C1C60D359E}"/>
    <hyperlink ref="E650" r:id="rId7466" xr:uid="{C257E43F-C84A-1247-88F1-9B0C2B13D360}"/>
    <hyperlink ref="R650" r:id="rId7467" xr:uid="{E4C3ADEF-E2BC-074D-909C-46C981163FB3}"/>
    <hyperlink ref="E644" r:id="rId7468" xr:uid="{E155213B-183B-0B40-AFBE-30D6E4C98F6F}"/>
    <hyperlink ref="R644" r:id="rId7469" xr:uid="{BB955797-EF63-4848-AD9F-6F050BA3DD0F}"/>
    <hyperlink ref="R648" r:id="rId7470" xr:uid="{555A0876-B17E-1C4D-98D2-8674601AC9C5}"/>
    <hyperlink ref="E645" r:id="rId7471" xr:uid="{B7C011BC-9C0E-604E-9AAD-FE4872C7960B}"/>
    <hyperlink ref="R645" r:id="rId7472" xr:uid="{3CAD7A60-AD3B-414D-B6B7-F2023A06F442}"/>
    <hyperlink ref="E647" r:id="rId7473" xr:uid="{EB4E89BB-3D50-0940-B1D7-000C56580161}"/>
    <hyperlink ref="R647" r:id="rId7474" xr:uid="{62A3A3BB-6F02-214C-BD26-B892A2238F93}"/>
    <hyperlink ref="E642" r:id="rId7475" xr:uid="{4986E342-AE60-3D42-9F58-A339FFAA666B}"/>
    <hyperlink ref="R642" r:id="rId7476" xr:uid="{C6A2470F-9883-FF49-8824-EFB2E22594AB}"/>
    <hyperlink ref="E643" r:id="rId7477" xr:uid="{99D1A167-D132-CE4F-A269-C6B07944C2A5}"/>
    <hyperlink ref="R643" r:id="rId7478" xr:uid="{55AB0A9E-D811-D34B-A5C8-AA2E9208938D}"/>
    <hyperlink ref="R641" r:id="rId7479" xr:uid="{71D31436-FE71-084C-AFC5-26AED4B294CF}"/>
    <hyperlink ref="E640" r:id="rId7480" xr:uid="{DBF25D66-3A5E-5445-932A-AF6A08EA30B3}"/>
    <hyperlink ref="R640" r:id="rId7481" xr:uid="{915860F4-5175-6044-AB5A-EC59013DEF6F}"/>
    <hyperlink ref="E639" r:id="rId7482" xr:uid="{3893E089-37AD-2241-8B39-B1AA8D5A398D}"/>
    <hyperlink ref="R639" r:id="rId7483" xr:uid="{4FE8CB99-3A83-384B-8E3F-36C2069199C4}"/>
    <hyperlink ref="R637" r:id="rId7484" xr:uid="{15B67047-64D2-0D4A-A5C1-04259528D179}"/>
    <hyperlink ref="E635" r:id="rId7485" xr:uid="{2E130543-73E2-AC40-BF6D-8F3045945793}"/>
    <hyperlink ref="R635" r:id="rId7486" xr:uid="{2C1E27D9-F1EA-944F-99FC-E703D02C6D74}"/>
    <hyperlink ref="R638" r:id="rId7487" xr:uid="{5E939432-E324-1340-B69B-644547BB9A90}"/>
    <hyperlink ref="R636" r:id="rId7488" xr:uid="{402A53C6-2801-6F4F-9F8B-E0A68F74BA03}"/>
    <hyperlink ref="E632" r:id="rId7489" xr:uid="{BEDCCEA6-533E-2B42-9951-A86D3850782C}"/>
    <hyperlink ref="R632" r:id="rId7490" xr:uid="{E8E56A4B-E693-F048-ABF6-1787EB48CD4E}"/>
    <hyperlink ref="R633" r:id="rId7491" xr:uid="{59F75FD1-7FCC-1C49-A90D-EEFC233613B5}"/>
    <hyperlink ref="R634" r:id="rId7492" xr:uid="{E9F3F48E-192F-8F41-A2FE-D065D8951A82}"/>
    <hyperlink ref="E630" r:id="rId7493" xr:uid="{8CDC840A-B2E4-E84C-9CCD-C725B5C2BD49}"/>
    <hyperlink ref="R630" r:id="rId7494" xr:uid="{219AD2C3-F65C-704A-BB2B-1617335B4193}"/>
    <hyperlink ref="E631" r:id="rId7495" xr:uid="{9F70BF21-10A2-9D4F-A62F-8AF1AB334CEA}"/>
    <hyperlink ref="R631" r:id="rId7496" xr:uid="{975BADC7-D529-F346-A4E4-880D8B03E5A9}"/>
    <hyperlink ref="R629" r:id="rId7497" display="https://www.wxii12.com/article/deputy-involved-shooting-under-investigation-in-guilford-county/31070095" xr:uid="{F640F16B-5B11-4F46-A7EE-0F611DBEAAC9}"/>
    <hyperlink ref="E626" r:id="rId7498" xr:uid="{5D5E762B-B967-CC4C-B8AB-66FE1F1C4CA3}"/>
    <hyperlink ref="R626" r:id="rId7499" xr:uid="{CB20CBCF-E632-BE4F-98B0-570B6941E9A5}"/>
    <hyperlink ref="E627" r:id="rId7500" xr:uid="{D098F72A-C08B-C14E-B5B3-1BF10E0F8953}"/>
    <hyperlink ref="R627" r:id="rId7501" xr:uid="{AE0EC624-C4F5-EE4C-BDB5-7110F216F2B6}"/>
    <hyperlink ref="R628" r:id="rId7502" xr:uid="{B270D22B-F5DA-4341-8F6A-408805B5E435}"/>
    <hyperlink ref="E625" r:id="rId7503" xr:uid="{12219F8D-8973-0240-9592-1DC4D5C739AD}"/>
    <hyperlink ref="R625" r:id="rId7504" xr:uid="{61302EF2-6391-AB4F-A477-D5488D877ADF}"/>
    <hyperlink ref="E620" r:id="rId7505" xr:uid="{C924F592-F2A8-534A-9B70-F4A3F9453D16}"/>
    <hyperlink ref="R620" r:id="rId7506" xr:uid="{83BEBE17-325B-3147-BF01-60E31394863B}"/>
    <hyperlink ref="R623" r:id="rId7507" xr:uid="{8FFD1E03-506B-9E47-8328-BD5E957B218C}"/>
    <hyperlink ref="E621" r:id="rId7508" xr:uid="{C53CFC86-792A-A54D-BFE1-B43E73E5997D}"/>
    <hyperlink ref="R621" r:id="rId7509" xr:uid="{96CC1623-4238-E94F-B784-7D4978012215}"/>
    <hyperlink ref="R624" r:id="rId7510" xr:uid="{8CE92A30-304E-584E-A574-342BCB021297}"/>
    <hyperlink ref="E619" r:id="rId7511" xr:uid="{546DCB91-2949-FB4D-91F0-AAC9AF385844}"/>
    <hyperlink ref="R619" r:id="rId7512" xr:uid="{9CCF1DBD-9B0D-9E46-995B-296D12CE2FDB}"/>
    <hyperlink ref="R622" r:id="rId7513" xr:uid="{A155565C-D609-A348-A0FA-890CD30AB2AA}"/>
    <hyperlink ref="E613" r:id="rId7514" xr:uid="{07629B8A-0C19-8B44-AE2E-41B473A70FF5}"/>
    <hyperlink ref="R613" r:id="rId7515" xr:uid="{43A8F4E0-7BD6-2448-BBFE-3BBCE30805E6}"/>
    <hyperlink ref="E614" r:id="rId7516" xr:uid="{6FF58330-7D93-ED45-962E-A9C62A959F35}"/>
    <hyperlink ref="R614" r:id="rId7517" display="http://newson6.com/story/41821295/man-who-shot-at-fort-gibson-police-shot-near-tahlequah" xr:uid="{31BFAA9A-312E-7048-98FF-B9B8AE560E5B}"/>
    <hyperlink ref="E618" r:id="rId7518" xr:uid="{1A0874B7-137D-1D41-ACDE-F5B5A6C9CA76}"/>
    <hyperlink ref="R618" r:id="rId7519" xr:uid="{84B39547-DAFA-ED47-80EF-6064C23F6829}"/>
    <hyperlink ref="R616" r:id="rId7520" xr:uid="{FF7E9671-F3D5-344D-8204-440078C4ECFB}"/>
    <hyperlink ref="R615" r:id="rId7521" xr:uid="{840E1305-FB4F-C447-B0A3-58F9E25AEC60}"/>
    <hyperlink ref="R617" r:id="rId7522" xr:uid="{1E1A71CC-C0CD-8944-8728-5382A65BC049}"/>
    <hyperlink ref="R612" r:id="rId7523" xr:uid="{12A1A0D6-E167-F546-B658-CDD7C357DCE6}"/>
    <hyperlink ref="R610" r:id="rId7524" xr:uid="{9121195F-EA97-BB44-8691-818E137BFD3C}"/>
    <hyperlink ref="R609" r:id="rId7525" xr:uid="{D3553C46-C8B1-0A46-948A-54C052504517}"/>
    <hyperlink ref="E611" r:id="rId7526" xr:uid="{1E1C6AFD-5CB6-314A-BD58-4B52CE7ACC6F}"/>
    <hyperlink ref="R611" r:id="rId7527" xr:uid="{15DFE322-FDF5-F046-A4D8-F9031D320D41}"/>
    <hyperlink ref="E607" r:id="rId7528" xr:uid="{62D07BC2-2426-3E41-87EC-728CBFDA7AE8}"/>
    <hyperlink ref="R607" r:id="rId7529" xr:uid="{8F973FEB-27BC-CF4F-9FC4-034E0A69995B}"/>
    <hyperlink ref="E608" r:id="rId7530" xr:uid="{7E0EB7CB-2C1A-EB43-A6D4-29F55EE08442}"/>
    <hyperlink ref="R608" r:id="rId7531" xr:uid="{EE2F4AAC-1F99-044B-BD58-2999D4600859}"/>
    <hyperlink ref="E606" r:id="rId7532" xr:uid="{10174637-0D0D-2441-946B-A250664466A5}"/>
    <hyperlink ref="R606" r:id="rId7533" xr:uid="{605A5868-ACDD-4C41-99FC-5913EC720116}"/>
    <hyperlink ref="E603" r:id="rId7534" xr:uid="{D7C01EE0-8ABF-3B41-9263-B0FC25A8264A}"/>
    <hyperlink ref="R603" r:id="rId7535" xr:uid="{E7CD988D-C954-FD45-97D3-A5155964A72B}"/>
    <hyperlink ref="E604" r:id="rId7536" xr:uid="{D7FC95B8-D67D-1946-8A80-BDE7A4F02572}"/>
    <hyperlink ref="R604" r:id="rId7537" xr:uid="{961DF139-5FEB-EA4C-BE31-809480E301E0}"/>
    <hyperlink ref="E605" r:id="rId7538" xr:uid="{2244DC1C-B514-634F-BF58-57A6570841B7}"/>
    <hyperlink ref="R605" r:id="rId7539" xr:uid="{147C388E-3268-DE4D-890A-315943BBF590}"/>
    <hyperlink ref="E602" r:id="rId7540" xr:uid="{01D7BC8A-CA55-F045-BFF3-E57681C3D898}"/>
    <hyperlink ref="R602" r:id="rId7541" xr:uid="{D37D1857-2F66-5540-9A7C-7233CB1EBC6B}"/>
    <hyperlink ref="E598" r:id="rId7542" xr:uid="{F8AB8BCD-BF1B-8A42-BBD1-2750D55180CF}"/>
    <hyperlink ref="R598" r:id="rId7543" xr:uid="{EEF02ACB-AA49-C346-B0E6-CC6F07FE189B}"/>
    <hyperlink ref="R600" r:id="rId7544" xr:uid="{F1B34393-AC59-3F42-8AE5-98A6204721D7}"/>
    <hyperlink ref="R597" r:id="rId7545" xr:uid="{980A087A-499A-0340-998C-082FBE594C9D}"/>
    <hyperlink ref="E599" r:id="rId7546" xr:uid="{55D3F5A8-49D7-884D-9616-52E5F476396B}"/>
    <hyperlink ref="R599" r:id="rId7547" xr:uid="{17DAE578-CDF8-694D-AA28-348767644396}"/>
    <hyperlink ref="R596" r:id="rId7548" xr:uid="{213B01C0-94F0-0141-A0F6-EE938CA9DEAA}"/>
    <hyperlink ref="R595" r:id="rId7549" xr:uid="{8BA425EE-A6AB-BD4E-9DBF-19BE5866DC01}"/>
    <hyperlink ref="E594" r:id="rId7550" xr:uid="{7C37C804-62D8-7B43-BE54-64965A0C69E4}"/>
    <hyperlink ref="R594" r:id="rId7551" xr:uid="{2CB61F96-E932-734B-BECA-5BC1141F5F16}"/>
    <hyperlink ref="R592" r:id="rId7552" xr:uid="{D0256079-4441-BA40-B175-B6F4F590EFAA}"/>
    <hyperlink ref="E591" r:id="rId7553" xr:uid="{9B313C1E-0912-4049-9984-7775E60A00D3}"/>
    <hyperlink ref="R591" r:id="rId7554" xr:uid="{FBF4AD54-ACC3-AB4C-866D-F68692234A99}"/>
    <hyperlink ref="E593" r:id="rId7555" xr:uid="{77ED90EA-98AE-E344-83BF-E82000DDD402}"/>
    <hyperlink ref="R590" r:id="rId7556" xr:uid="{FB7C3EBF-519F-9B49-B729-3EB143DBA466}"/>
    <hyperlink ref="R589" r:id="rId7557" xr:uid="{05452AD2-6743-5946-8106-780CCB43A35A}"/>
    <hyperlink ref="E588" r:id="rId7558" xr:uid="{6B66C004-7E1A-6E46-A309-8423A30BAE87}"/>
    <hyperlink ref="R588" r:id="rId7559" xr:uid="{939CE2AC-1BF2-F24D-ACFC-27BA2AD33252}"/>
    <hyperlink ref="E584" r:id="rId7560" xr:uid="{F952E2F6-654D-6C48-83D1-3F0EB82750A3}"/>
    <hyperlink ref="R584" r:id="rId7561" xr:uid="{D59B604D-E1B2-4542-A2F0-9ACF2318124C}"/>
    <hyperlink ref="R586" r:id="rId7562" xr:uid="{3EB9FB27-C09C-C74A-8457-8D56B1EAAD36}"/>
    <hyperlink ref="E587" r:id="rId7563" xr:uid="{16FB7CF1-3FC5-6E4F-9D5E-C1DB1F0CCEBB}"/>
    <hyperlink ref="R587" r:id="rId7564" xr:uid="{DF4E83EF-5C9F-064B-888E-E773B61B866C}"/>
    <hyperlink ref="R585" r:id="rId7565" xr:uid="{DE20B26F-A403-F847-BB2B-4D2AAA3D6CF8}"/>
    <hyperlink ref="E580" r:id="rId7566" xr:uid="{8D4E21FC-6131-9E4B-A8E0-6C7F39B3CB97}"/>
    <hyperlink ref="R580" r:id="rId7567" xr:uid="{E3F27B06-35AC-8540-A26E-2B0BA3280A7B}"/>
    <hyperlink ref="E582" r:id="rId7568" xr:uid="{A9945D80-C34F-FD45-B9A9-BE70E2EF155A}"/>
    <hyperlink ref="R582" r:id="rId7569" xr:uid="{99DB47F1-4F29-DC4E-9790-9B0AE048647B}"/>
    <hyperlink ref="R581" r:id="rId7570" xr:uid="{582BB1CE-969F-7740-9CA6-55337DB7F055}"/>
    <hyperlink ref="R583" r:id="rId7571" xr:uid="{1DFBDB7D-9FF5-1549-822F-A424C296E504}"/>
    <hyperlink ref="R578" r:id="rId7572" xr:uid="{DC62274E-9A1B-094B-AC74-E47033FCD98A}"/>
    <hyperlink ref="E579" r:id="rId7573" xr:uid="{50B4196B-2256-4842-A868-BF785DD744AE}"/>
    <hyperlink ref="R579" r:id="rId7574" xr:uid="{9E94EA51-5A63-A345-BB07-6F6A39C96BC1}"/>
    <hyperlink ref="E575" r:id="rId7575" xr:uid="{FAC8724D-4BA1-834F-94BD-AD30CA1CF73D}"/>
    <hyperlink ref="R575" r:id="rId7576" xr:uid="{15EAF0D6-317B-9D4F-8EEF-C49FBB59BF11}"/>
    <hyperlink ref="R574" r:id="rId7577" xr:uid="{6A338EB8-79EA-0A46-990C-EF4B09E8D40E}"/>
    <hyperlink ref="R572" r:id="rId7578" xr:uid="{236DB2C8-F581-284E-8081-9591E3CBEAA3}"/>
    <hyperlink ref="E577" r:id="rId7579" xr:uid="{9340FAF7-0790-0E40-A1D8-82FC60EE2A26}"/>
    <hyperlink ref="R577" r:id="rId7580" xr:uid="{EE0BDEF3-8BD6-4E49-A202-EDE8195DD53D}"/>
    <hyperlink ref="E576" r:id="rId7581" xr:uid="{EA374946-D273-1E4A-ADF1-9319BAE41D9D}"/>
    <hyperlink ref="R576" r:id="rId7582" xr:uid="{B8B7303F-E884-A640-813D-7965E434F3A1}"/>
    <hyperlink ref="E573" r:id="rId7583" xr:uid="{2C3F610A-CD79-C546-9E27-EC28D56570A8}"/>
    <hyperlink ref="R573" r:id="rId7584" xr:uid="{1AA3C4F1-28F9-5944-B37E-F129A80A7FE2}"/>
    <hyperlink ref="R569" r:id="rId7585" xr:uid="{97E79BE4-2751-9446-A7D4-0B0F85465F25}"/>
    <hyperlink ref="E570" r:id="rId7586" xr:uid="{2C18087D-0261-DA49-BBFF-7910C06A56AB}"/>
    <hyperlink ref="R570" r:id="rId7587" xr:uid="{E3A11669-74F4-6A41-BBD1-DFAEE6C20E4C}"/>
    <hyperlink ref="R571" r:id="rId7588" xr:uid="{AAF1232E-7629-D048-84FD-E3F3BD61BA15}"/>
    <hyperlink ref="R568" r:id="rId7589" xr:uid="{DB0B42EA-0E99-914C-9047-2665591FA7CB}"/>
    <hyperlink ref="E567" r:id="rId7590" xr:uid="{619B59A8-E95A-3F43-BB38-E9C4A3515C7B}"/>
    <hyperlink ref="R567" r:id="rId7591" xr:uid="{79747A34-820C-2F41-BB10-DA408571D956}"/>
    <hyperlink ref="R566" r:id="rId7592" xr:uid="{47D8E9C5-77AE-4E45-AC5E-26F7005191B9}"/>
    <hyperlink ref="R565" r:id="rId7593" xr:uid="{47CD6D51-C5A7-F84A-8DD5-87FD9488E1DF}"/>
    <hyperlink ref="E563" r:id="rId7594" xr:uid="{1D0BCB33-6176-6D4D-82F2-841C9C9C4367}"/>
    <hyperlink ref="R563" r:id="rId7595" xr:uid="{2931570F-62E1-384D-BAB1-379E80EA750E}"/>
    <hyperlink ref="E564" r:id="rId7596" xr:uid="{4A3F08F2-8317-E94D-A171-F21FBA9A4A4D}"/>
    <hyperlink ref="R564" r:id="rId7597" xr:uid="{B5E9E995-C3E9-404F-9B49-3C27F3EA2B9C}"/>
    <hyperlink ref="E560" r:id="rId7598" xr:uid="{BA833A54-A623-D942-AB8C-6DA2AD5458EA}"/>
    <hyperlink ref="R560" r:id="rId7599" xr:uid="{8216E1B7-38B1-994B-882A-A0CBB2CCA1AA}"/>
    <hyperlink ref="R558" r:id="rId7600" xr:uid="{77907D07-0732-8942-97B8-B55D5F27D4CC}"/>
    <hyperlink ref="E559" r:id="rId7601" xr:uid="{DFBBE652-A481-3946-9DA1-71058AF7AAD6}"/>
    <hyperlink ref="R559" r:id="rId7602" xr:uid="{B33269D1-3B1C-5D4D-A765-1A2E9AC73C31}"/>
    <hyperlink ref="E562" r:id="rId7603" xr:uid="{D163CF29-48F3-4441-9326-9955025346E0}"/>
    <hyperlink ref="R562" r:id="rId7604" xr:uid="{4A26BF80-2E0E-A743-9670-BB78D40E1FDB}"/>
    <hyperlink ref="R557" r:id="rId7605" xr:uid="{EE7CCBB4-A540-0740-8FF5-0E1E57C2015C}"/>
    <hyperlink ref="E556" r:id="rId7606" xr:uid="{77E2F32A-3942-E842-9838-06CC661B2C43}"/>
    <hyperlink ref="R556" r:id="rId7607" xr:uid="{2292DBA6-3AB1-9F4B-80BB-7BD9F4404A46}"/>
    <hyperlink ref="E561" r:id="rId7608" xr:uid="{FDF5F4F6-3E6A-7040-84CD-88D159B6653F}"/>
    <hyperlink ref="R561" r:id="rId7609" xr:uid="{050611ED-C791-A042-82EB-71C942957520}"/>
    <hyperlink ref="E554" r:id="rId7610" xr:uid="{9FC17FAF-186F-274F-AD96-CBA8AA7A1E53}"/>
    <hyperlink ref="R554" r:id="rId7611" xr:uid="{24D3E995-FF85-6F4B-9EC1-51D53C1C233F}"/>
    <hyperlink ref="R552" r:id="rId7612" xr:uid="{C0F81262-B2AA-C046-9821-924A4CAAD89F}"/>
    <hyperlink ref="E551" r:id="rId7613" xr:uid="{DF284C66-C619-3443-A228-E8B56EDB21CB}"/>
    <hyperlink ref="R551" r:id="rId7614" xr:uid="{D1532BF1-6461-A04D-8E13-58C2BEF49682}"/>
    <hyperlink ref="R555" r:id="rId7615" xr:uid="{4EFE4B2B-8BD7-E741-BBBF-477048FEBDAB}"/>
    <hyperlink ref="E553" r:id="rId7616" xr:uid="{4F744DB8-8598-9646-BFE9-82FEF166D679}"/>
    <hyperlink ref="R553" r:id="rId7617" display="https://www.koat.com/article/officer-involved-shooting-in-taos/31577061" xr:uid="{8B5BB687-FDAB-5645-BF3D-C0CD7D1BC80C}"/>
    <hyperlink ref="E550" r:id="rId7618" xr:uid="{31C5C813-584B-2D4D-83D4-3EF631EFF761}"/>
    <hyperlink ref="R550" r:id="rId7619" xr:uid="{78EA8407-16D1-7A43-8195-CA392945CE3C}"/>
    <hyperlink ref="E548" r:id="rId7620" xr:uid="{163CCD58-4F7F-F74F-B4C6-81F7F4872715}"/>
    <hyperlink ref="R548" r:id="rId7621" xr:uid="{D968F90F-5DF9-0F45-84DE-8383BF0F2A69}"/>
    <hyperlink ref="R547" r:id="rId7622" xr:uid="{2F79EFB0-4BDD-AD45-ABDA-6777C04A10E8}"/>
    <hyperlink ref="E549" r:id="rId7623" xr:uid="{B9F460C1-BAB8-EF4A-AA51-78C2D1739784}"/>
    <hyperlink ref="R549" r:id="rId7624" xr:uid="{B2192250-2017-BC4B-9381-01F98070FDFC}"/>
    <hyperlink ref="E546" r:id="rId7625" xr:uid="{007D1583-E985-C040-97B5-5FF07BB70556}"/>
    <hyperlink ref="R546" r:id="rId7626" xr:uid="{FCA6287B-BCE5-344F-9AA9-085C2B420B95}"/>
    <hyperlink ref="E545" r:id="rId7627" xr:uid="{3F5634B7-9F4B-4C4E-BAA7-71D89243B565}"/>
    <hyperlink ref="R545" r:id="rId7628" xr:uid="{42DF9034-6391-1542-ADDF-D3D2CAE9DF6F}"/>
    <hyperlink ref="R543" r:id="rId7629" xr:uid="{AEE69352-9156-7140-80F1-B6F4EA28D1B0}"/>
    <hyperlink ref="R542" r:id="rId7630" xr:uid="{146EA6CD-1510-1941-9D97-CAEB864D1187}"/>
    <hyperlink ref="E541" r:id="rId7631" xr:uid="{1D7BCF3D-01C8-D547-B98F-FD29108B2D14}"/>
    <hyperlink ref="R541" r:id="rId7632" xr:uid="{F6FC431D-AFF3-6C4C-91C6-937CD1786759}"/>
    <hyperlink ref="R544" r:id="rId7633" xr:uid="{29841C1D-BF6F-0548-8953-884FA7989C8D}"/>
    <hyperlink ref="R539" r:id="rId7634" xr:uid="{9A90BD2B-3E17-3B49-A98F-4FD94EDB8CC2}"/>
    <hyperlink ref="E540" r:id="rId7635" xr:uid="{70A2AACA-BC6D-7044-AA81-C7EB81BFD7EC}"/>
    <hyperlink ref="R540" r:id="rId7636" xr:uid="{26071F23-1FBA-1841-98CA-B3DCEA56A53F}"/>
    <hyperlink ref="E537" r:id="rId7637" xr:uid="{5E5650BE-DD6B-0D45-BB13-0DF4ED5EDA28}"/>
    <hyperlink ref="R537" r:id="rId7638" xr:uid="{36DE2A48-ACCD-AA4D-8C62-C425CC9C01A6}"/>
    <hyperlink ref="R538" r:id="rId7639" xr:uid="{77A90A81-33CF-6441-A462-C74617D9A651}"/>
    <hyperlink ref="E536" r:id="rId7640" xr:uid="{1988B419-5EBD-804F-ABB5-273ECA4F82A3}"/>
    <hyperlink ref="R536" r:id="rId7641" xr:uid="{B112C9A4-7149-224D-8D75-E934F76215B7}"/>
    <hyperlink ref="E533" r:id="rId7642" xr:uid="{BE678734-3FD4-BB45-AB34-F6496A266660}"/>
    <hyperlink ref="R533" r:id="rId7643" xr:uid="{B088B88E-F372-6445-B7C0-2E0DFB57F2DF}"/>
    <hyperlink ref="E535" r:id="rId7644" xr:uid="{36AB567F-1220-E244-B478-3D3D42F7B26F}"/>
    <hyperlink ref="R535" r:id="rId7645" xr:uid="{52B35CF1-55FB-B641-984B-9FB834BE121B}"/>
    <hyperlink ref="R534" r:id="rId7646" xr:uid="{D41E4876-F42E-D049-B943-1254600D56F4}"/>
    <hyperlink ref="E532" r:id="rId7647" xr:uid="{4B9CFF49-2CC4-3448-970E-EC22855E625F}"/>
    <hyperlink ref="R532" r:id="rId7648" xr:uid="{F01EB93F-81FC-9343-B51C-FF003219836F}"/>
    <hyperlink ref="E529" r:id="rId7649" xr:uid="{F31514A6-0DC0-E849-B518-D9F0571289DA}"/>
    <hyperlink ref="R529" r:id="rId7650" xr:uid="{71882425-0315-134A-B3D6-8B65787ADBB3}"/>
    <hyperlink ref="R530" r:id="rId7651" xr:uid="{CED0430A-FD27-EC4F-A145-7DECB261E50D}"/>
    <hyperlink ref="E531" r:id="rId7652" xr:uid="{328EB233-1555-3641-B851-32B52BB4B616}"/>
    <hyperlink ref="R531" r:id="rId7653" xr:uid="{092CEAA8-50DF-8543-AF12-A94CCBE00230}"/>
    <hyperlink ref="R525" r:id="rId7654" xr:uid="{66716962-5825-4644-9E8C-324089840A1B}"/>
    <hyperlink ref="R527" r:id="rId7655" xr:uid="{EB661DC2-2DFB-614B-9A55-50729532C31C}"/>
    <hyperlink ref="R528" r:id="rId7656" xr:uid="{0056BB15-0C1E-7447-8E05-7DC77C621867}"/>
    <hyperlink ref="E526" r:id="rId7657" xr:uid="{6C48D227-B29F-DB4E-82B8-4705D46436B3}"/>
    <hyperlink ref="R526" r:id="rId7658" xr:uid="{DFB4E2E5-E0E0-AB44-8242-99C9415BACF3}"/>
    <hyperlink ref="R524" r:id="rId7659" xr:uid="{7B51C19B-1482-574F-98ED-F327F3D78F4F}"/>
    <hyperlink ref="R523" r:id="rId7660" xr:uid="{94431993-76C7-DA43-BA2A-43966CEDE88C}"/>
    <hyperlink ref="R521" r:id="rId7661" xr:uid="{6B0C9C59-63F0-764A-947A-D939480EB2F8}"/>
    <hyperlink ref="E522" r:id="rId7662" xr:uid="{0221D526-795E-C34A-949F-E9947764D134}"/>
    <hyperlink ref="R522" r:id="rId7663" xr:uid="{54F197C8-51C0-4D42-A1B1-1EB06CEAEA56}"/>
    <hyperlink ref="E518" r:id="rId7664" xr:uid="{E7BF0FCB-CADB-F94C-81DD-DCDA4C8B0506}"/>
    <hyperlink ref="R518" r:id="rId7665" xr:uid="{68DA4DA0-F98E-BE40-992C-1DCCB42923FB}"/>
    <hyperlink ref="R520" r:id="rId7666" xr:uid="{047EFD5F-0AAC-F145-A4C4-2FD19A2F20E3}"/>
    <hyperlink ref="E519" r:id="rId7667" xr:uid="{97CA3960-6984-4542-82EA-9CE88D8D3F49}"/>
    <hyperlink ref="R519" r:id="rId7668" xr:uid="{F0CA3395-4E3F-FB44-9DC5-DDA0D301C93B}"/>
    <hyperlink ref="E517" r:id="rId7669" xr:uid="{7AD1066E-AB14-1A43-BB88-0EE6E3877153}"/>
    <hyperlink ref="R517" r:id="rId7670" xr:uid="{7F5AAEEA-F1C6-F443-9495-B09B92B4E757}"/>
    <hyperlink ref="E514" r:id="rId7671" xr:uid="{D6E20C8A-D4D2-3748-9C7D-76335EC031FA}"/>
    <hyperlink ref="R514" r:id="rId7672" xr:uid="{13BA9607-EF48-0A44-8117-736FB2251CC2}"/>
    <hyperlink ref="E515" r:id="rId7673" xr:uid="{BA474E4A-6A97-2C40-BD6A-76F0FD03D95B}"/>
    <hyperlink ref="R515" r:id="rId7674" xr:uid="{A32DDAD5-162A-8745-878B-823F2514A4F0}"/>
    <hyperlink ref="R516" r:id="rId7675" xr:uid="{35EF2A99-AB3B-854C-9B17-FE84E258F066}"/>
    <hyperlink ref="E512" r:id="rId7676" xr:uid="{A9CBCEF5-81D3-1249-9BC8-193B233E072C}"/>
    <hyperlink ref="R512" r:id="rId7677" display="https://www.wesh.com/article/2-dead-ormond-beach-officer-shooting/31946881" xr:uid="{61FD8035-1829-2E4A-87AD-C576DD14719C}"/>
    <hyperlink ref="E513" r:id="rId7678" xr:uid="{58524814-F78F-2E48-9288-5B7088443C60}"/>
    <hyperlink ref="R513" r:id="rId7679" xr:uid="{3763E7F9-6A34-D846-B87D-B6F0E9543D31}"/>
    <hyperlink ref="R510" r:id="rId7680" xr:uid="{E552B553-F392-7C43-9CD7-E6C0F300329A}"/>
    <hyperlink ref="R509" r:id="rId7681" xr:uid="{8014501D-A19E-CD45-A212-EC0708F43E5E}"/>
    <hyperlink ref="E508" r:id="rId7682" xr:uid="{B28B323C-47B2-EE4B-A09F-1367D310A4CF}"/>
    <hyperlink ref="R508" r:id="rId7683" xr:uid="{20FBA575-B1BA-1E4A-AB3B-EF1D9716A387}"/>
    <hyperlink ref="R511" r:id="rId7684" xr:uid="{869306D7-7797-2C43-9E1C-30278F208F0D}"/>
    <hyperlink ref="R507" r:id="rId7685" xr:uid="{135AFEFC-1A4E-6D48-AC30-E28904BF8806}"/>
    <hyperlink ref="E506" r:id="rId7686" xr:uid="{9FCBD5EA-30AF-494D-905D-37032A8C2916}"/>
    <hyperlink ref="E504" r:id="rId7687" xr:uid="{70ED578A-784D-2548-BEBB-F484EA658C27}"/>
    <hyperlink ref="R499" r:id="rId7688" xr:uid="{68EA989E-77E9-F34D-8485-B2E9DA5027CB}"/>
    <hyperlink ref="R500" r:id="rId7689" xr:uid="{34CC7054-B01B-4E4D-9821-A8F45FA21A53}"/>
    <hyperlink ref="R495" r:id="rId7690" xr:uid="{B2FF9EE1-43B0-FB4D-9D9C-5C005A815589}"/>
    <hyperlink ref="R496" r:id="rId7691" xr:uid="{A7346AB6-3123-234B-824A-1463B1BBCCD7}"/>
    <hyperlink ref="E498" r:id="rId7692" xr:uid="{1B0EBB30-E34A-B64E-8364-AC29E63CF05A}"/>
    <hyperlink ref="R492" r:id="rId7693" xr:uid="{0F153DA3-44DE-F84A-A133-C364410256CB}"/>
    <hyperlink ref="R493" r:id="rId7694" xr:uid="{7165F8FA-1980-C64F-804F-8E32FFB41BD5}"/>
    <hyperlink ref="R489" r:id="rId7695" xr:uid="{B0A7515F-C0C8-B943-839B-4BA3F78E7D21}"/>
    <hyperlink ref="R488" r:id="rId7696" xr:uid="{ADB2CB19-0561-4E4E-AD84-C50ACBDDF132}"/>
    <hyperlink ref="E486" r:id="rId7697" xr:uid="{520D2969-238E-D241-BF32-A2B9D638049A}"/>
    <hyperlink ref="E482" r:id="rId7698" xr:uid="{7FCE4DC7-0F41-054E-9C77-FAAFEC10E422}"/>
    <hyperlink ref="E479" r:id="rId7699" xr:uid="{4DFEC002-8F37-2A4D-B103-A9F82DADFB2B}"/>
    <hyperlink ref="E476" r:id="rId7700" xr:uid="{9A8A68A5-7A24-8A44-AAE9-1CD0DAEB46D3}"/>
    <hyperlink ref="E475" r:id="rId7701" xr:uid="{70E93B1C-DEBD-1345-8E51-5D4147DDEC51}"/>
    <hyperlink ref="E474" r:id="rId7702" xr:uid="{BEFDEBBA-942F-8A41-B231-674240C8A9AF}"/>
    <hyperlink ref="R473" r:id="rId7703" xr:uid="{623CC6C2-4F7A-7B44-975B-79F19C1EF058}"/>
    <hyperlink ref="R472" r:id="rId7704" xr:uid="{A958F784-C8C5-444B-A2FE-C81F91D370BA}"/>
    <hyperlink ref="E471" r:id="rId7705" xr:uid="{FF5C023A-706B-CD4A-8C5E-686A9C1D6567}"/>
    <hyperlink ref="E467" r:id="rId7706" xr:uid="{3D67E189-7410-824D-954E-62F977F533D1}"/>
    <hyperlink ref="R468" r:id="rId7707" xr:uid="{F8FCF987-C319-9D48-A600-224FFC9CD6B5}"/>
    <hyperlink ref="R469" r:id="rId7708" xr:uid="{DA98E0A3-E111-2A4B-AF52-D93D1C2DCB28}"/>
    <hyperlink ref="R465" r:id="rId7709" xr:uid="{51A7CF1B-5D7C-B341-AF16-55D5150A9AD4}"/>
    <hyperlink ref="R461" r:id="rId7710" xr:uid="{4BE71953-483A-3B4B-B1FA-2F22CBCE7799}"/>
    <hyperlink ref="R462" r:id="rId7711" xr:uid="{29D8C774-61A1-CA47-A0C0-9428516BC477}"/>
    <hyperlink ref="R463" r:id="rId7712" xr:uid="{BBB70A01-6C58-B749-9CDC-25B141743F6C}"/>
    <hyperlink ref="R466" r:id="rId7713" xr:uid="{0D715FB2-89F5-3340-BAC1-605A486AC8E5}"/>
    <hyperlink ref="R464" r:id="rId7714" xr:uid="{8E4718CF-A66D-494E-B283-08A91474CAAE}"/>
    <hyperlink ref="R457" r:id="rId7715" xr:uid="{A29C8F0B-A9BD-2943-B68E-E3200E2D8313}"/>
    <hyperlink ref="E458" r:id="rId7716" xr:uid="{24BC111E-E4AF-2742-ADC2-79485923ADA4}"/>
    <hyperlink ref="R458" r:id="rId7717" xr:uid="{6C705524-8179-9C4F-B731-E61505F05D32}"/>
    <hyperlink ref="R460" r:id="rId7718" xr:uid="{CCF32990-E1B8-4F4A-BF09-3FEAF1972A51}"/>
    <hyperlink ref="R454" r:id="rId7719" xr:uid="{57A13994-4CA0-D248-A0EA-552DCED4AB0A}"/>
    <hyperlink ref="R452" r:id="rId7720" xr:uid="{2B6471A7-E60F-CD49-89F3-92EB48B97CF7}"/>
    <hyperlink ref="R456" r:id="rId7721" xr:uid="{3D9BF5A7-156A-E547-970C-18E482A67801}"/>
    <hyperlink ref="R455" r:id="rId7722" xr:uid="{C03DCB0D-672A-2E43-BA5F-553B4020131B}"/>
    <hyperlink ref="E450" r:id="rId7723" xr:uid="{8319763C-E640-CF45-A6F9-CCE8B9BC2C8E}"/>
    <hyperlink ref="R450" r:id="rId7724" xr:uid="{E4C454FF-A32B-9349-A366-AEB79D25FFAA}"/>
    <hyperlink ref="R451" r:id="rId7725" xr:uid="{FEE4C087-B8BA-F343-9359-72932B0FB108}"/>
    <hyperlink ref="E449" r:id="rId7726" xr:uid="{D3300188-F7F4-8945-A7D3-2C79A9ECE854}"/>
    <hyperlink ref="R449" r:id="rId7727" xr:uid="{9091BEBE-9ECE-8D4B-B6B2-D8B9DEF57299}"/>
    <hyperlink ref="R443" r:id="rId7728" xr:uid="{EF26CAC2-EA43-6944-A5B1-8D41F4D8B4D7}"/>
    <hyperlink ref="E448" r:id="rId7729" xr:uid="{EF0C8377-01DA-C845-AB66-F930C256FA83}"/>
    <hyperlink ref="R448" r:id="rId7730" xr:uid="{6B129325-FC13-5F49-A2B2-8A68A2D61AA8}"/>
    <hyperlink ref="R444" r:id="rId7731" xr:uid="{2D0C42A4-55DD-1647-8825-BF031C3FD68D}"/>
    <hyperlink ref="R445" r:id="rId7732" display="https://www.ketv.com/article/man-dies-in-shooting-during-confrontation-with-law-enforcement-in-blair/32165580" xr:uid="{FD18D3DB-7873-1940-A8B7-3A00A23322FE}"/>
    <hyperlink ref="E446" r:id="rId7733" xr:uid="{329437C4-B134-7D44-B442-64D787E7EF05}"/>
    <hyperlink ref="R446" r:id="rId7734" xr:uid="{8BB5F49B-0F22-204A-9F88-1B931EEA7B30}"/>
    <hyperlink ref="E442" r:id="rId7735" xr:uid="{2E5582BA-45BA-FF4C-AB23-7140F76B8224}"/>
    <hyperlink ref="R442" r:id="rId7736" xr:uid="{6885751E-0F54-0843-BD75-37ABA3BB1D6B}"/>
    <hyperlink ref="R447" r:id="rId7737" xr:uid="{D997C40D-1757-0C48-844F-2E84062A06EE}"/>
    <hyperlink ref="E440" r:id="rId7738" xr:uid="{7D192978-0778-CD40-A260-1EC147037CFF}"/>
    <hyperlink ref="R440" r:id="rId7739" xr:uid="{03B7AE92-6258-1145-814A-4116AC3CE4FA}"/>
    <hyperlink ref="R441" r:id="rId7740" xr:uid="{5A0569E4-29DF-CB44-9704-A640D94F5EAE}"/>
    <hyperlink ref="R438" r:id="rId7741" xr:uid="{2147E6F7-AA26-B54A-B382-7C0340ED486D}"/>
    <hyperlink ref="R439" r:id="rId7742" xr:uid="{9F2BF26F-F5AD-1A44-8594-53E58E0D3924}"/>
    <hyperlink ref="E435" r:id="rId7743" xr:uid="{E7BEC083-49FD-FF4E-9D0A-C9D3D2D592EF}"/>
    <hyperlink ref="R435" r:id="rId7744" xr:uid="{2685E89F-4C48-E54F-89EA-3325A8D00505}"/>
    <hyperlink ref="R434" r:id="rId7745" xr:uid="{72A8756C-F540-6244-A880-4A11CF6D75B7}"/>
    <hyperlink ref="R437" r:id="rId7746" xr:uid="{B84D54CC-82AB-914E-BAA2-1A3487619D3C}"/>
    <hyperlink ref="R436" r:id="rId7747" xr:uid="{2FFE19FC-EE22-6348-ACC8-82026629878F}"/>
    <hyperlink ref="E429" r:id="rId7748" xr:uid="{DA373F25-401C-9247-B454-185ADB82D6B4}"/>
    <hyperlink ref="E430" r:id="rId7749" xr:uid="{88234F9A-5273-0948-920A-D02F4CA50011}"/>
    <hyperlink ref="R430" r:id="rId7750" xr:uid="{3EE57775-3458-0E45-9899-3CD95D6856C0}"/>
    <hyperlink ref="E425" r:id="rId7751" xr:uid="{33FD5092-1E48-0B4F-83C7-A50F4C70412C}"/>
    <hyperlink ref="R425" r:id="rId7752" xr:uid="{809BB4C0-93A1-A947-A2D9-823FE443EB4D}"/>
    <hyperlink ref="R427" r:id="rId7753" xr:uid="{9C403CA2-8F73-1B44-904B-AEF4F30A9B18}"/>
    <hyperlink ref="E426" r:id="rId7754" xr:uid="{6C9500EF-4B83-3745-AD2F-381243306EEE}"/>
    <hyperlink ref="R426" r:id="rId7755" xr:uid="{BFABAA79-CD5E-2A4E-911A-2F392D2C6412}"/>
    <hyperlink ref="R423" r:id="rId7756" xr:uid="{878AAB51-D7F5-0C4F-B898-349EED4F3C8E}"/>
    <hyperlink ref="R424" r:id="rId7757" xr:uid="{C1CB8C76-E292-6F4C-983F-6E5573615806}"/>
    <hyperlink ref="R420"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22" r:id="rId7759" xr:uid="{59F0FB7B-0E29-CA43-AA29-610169BBED08}"/>
    <hyperlink ref="E421" r:id="rId7760" xr:uid="{F14F261B-B258-0C48-849D-8FA151942B50}"/>
    <hyperlink ref="R421" r:id="rId7761" xr:uid="{1B39BA98-D0C0-A047-8196-233278009718}"/>
    <hyperlink ref="E417" r:id="rId7762" xr:uid="{7B0D4597-5276-D442-96F7-47CA88D98C43}"/>
    <hyperlink ref="R417" r:id="rId7763" xr:uid="{9DF5262E-1E37-0640-8AF7-9F260C233D4C}"/>
    <hyperlink ref="R418" r:id="rId7764" display="https://lasvegassun.com/news/2020/apr/23/north-las-vegas-police-fatally-shoot-person/" xr:uid="{A1880E21-35C2-BA4D-9706-BC019242907C}"/>
    <hyperlink ref="R419" r:id="rId7765" xr:uid="{5BC00240-5E47-2E48-8FB9-DB47B9F4BB8A}"/>
    <hyperlink ref="R414" r:id="rId7766" xr:uid="{9901A321-4102-ED48-AA4F-324CFCD36708}"/>
    <hyperlink ref="R413" r:id="rId7767" xr:uid="{ABD4B6AD-1EA4-FD43-A07B-CA8DD286883A}"/>
    <hyperlink ref="E412" r:id="rId7768" xr:uid="{37B6B8AA-A4F5-F84C-B8B8-927712EAE11D}"/>
    <hyperlink ref="R412" r:id="rId7769" xr:uid="{6ADC33BC-38F5-BB49-B473-446C1BC2C978}"/>
    <hyperlink ref="R415" r:id="rId7770" xr:uid="{733FA403-789B-8A4E-99F2-880F03153AE3}"/>
    <hyperlink ref="R416" r:id="rId7771" xr:uid="{6C4C2588-88AE-A54A-BC67-BF487FFD87A9}"/>
    <hyperlink ref="R410" r:id="rId7772" xr:uid="{F60F6246-8A62-AA4F-9E5E-83C55B6C4108}"/>
    <hyperlink ref="R411" r:id="rId7773" xr:uid="{19307CAA-AA4C-F14D-A09A-F758ACA01B90}"/>
    <hyperlink ref="R409" r:id="rId7774" xr:uid="{235CB5B5-063F-3147-B9A7-739169E0AE50}"/>
    <hyperlink ref="R406" r:id="rId7775" xr:uid="{830E67C6-FD91-5541-A58A-022BCE1D58B4}"/>
    <hyperlink ref="R405" r:id="rId7776" xr:uid="{D7F31D6B-7D3D-BE4A-8841-2FEBFE934633}"/>
    <hyperlink ref="E401" r:id="rId7777" xr:uid="{9CB9CDB5-18A5-6C4B-8CA7-C73F09147281}"/>
    <hyperlink ref="R401" r:id="rId7778" xr:uid="{01F8F5DB-3AE2-F74C-AE78-94C27BDB0F95}"/>
    <hyperlink ref="E404" r:id="rId7779" xr:uid="{FE22C1EB-FAF1-6242-9CA9-3090D336B70F}"/>
    <hyperlink ref="R404" r:id="rId7780" xr:uid="{66F56B7E-F67D-CD49-BD1C-8C799CCBE58B}"/>
    <hyperlink ref="E402" r:id="rId7781" xr:uid="{D9D82560-DB1F-8B46-B86A-2AA2C6A9AB24}"/>
    <hyperlink ref="R402" r:id="rId7782" xr:uid="{6F36C28F-1E82-7B44-A48B-58A2F401C5D5}"/>
    <hyperlink ref="E394" r:id="rId7783" xr:uid="{B51676A6-C0AC-4E4A-AE11-B30464A06A09}"/>
    <hyperlink ref="R394" r:id="rId7784" display="https://www.wlky.com/article/isp-investigating-deadly-officer-involved-shooting-in-jeffersonville/32312094" xr:uid="{A478FFDA-80EA-0041-87F8-555E1D7786A1}"/>
    <hyperlink ref="R396" r:id="rId7785" xr:uid="{7B06F932-3620-674C-872C-123291A7D86D}"/>
    <hyperlink ref="E398" r:id="rId7786" xr:uid="{2B3BAB18-EC39-594D-B9D2-900823B240EB}"/>
    <hyperlink ref="R398" r:id="rId7787" xr:uid="{1D2DEA36-595A-DE43-B9EA-EE4376EC44BD}"/>
    <hyperlink ref="R395" r:id="rId7788" xr:uid="{0E4B7B28-3C8F-494D-9061-834F492D8665}"/>
    <hyperlink ref="R397" r:id="rId7789" xr:uid="{678DA6B0-3954-414E-87FD-3414B60E4299}"/>
    <hyperlink ref="E393" r:id="rId7790" xr:uid="{ABD85CCD-C724-3345-8C1F-2D498239D2F2}"/>
    <hyperlink ref="R393" r:id="rId7791" xr:uid="{F9E63CCF-E537-8E4B-866A-78FBE92F7A3C}"/>
    <hyperlink ref="R391" r:id="rId7792" xr:uid="{9F6F3D21-C907-B141-915D-C47EF9415E95}"/>
    <hyperlink ref="R392" r:id="rId7793" xr:uid="{AA239686-F39D-9D4B-B492-6779A46CB70F}"/>
    <hyperlink ref="E386" r:id="rId7794" xr:uid="{F27C942E-7217-D44B-825D-269F27965105}"/>
    <hyperlink ref="E390" r:id="rId7795" xr:uid="{06653F73-4D66-E942-8BF6-53E0B34C12E0}"/>
    <hyperlink ref="R390" r:id="rId7796" xr:uid="{E48CD2BC-F068-B14E-B5ED-E34FB5EF2316}"/>
    <hyperlink ref="E388" r:id="rId7797" xr:uid="{C3B589DF-F371-3848-9D90-ADB9C59A469A}"/>
    <hyperlink ref="R388" r:id="rId7798" xr:uid="{6281DCF5-9233-B440-A2D5-A8FEFA69439F}"/>
    <hyperlink ref="R389" r:id="rId7799" xr:uid="{A96C19F0-1322-1E44-AA8A-EBF9503CD47A}"/>
    <hyperlink ref="E385" r:id="rId7800" xr:uid="{5610ECF9-33D0-7C40-BA68-CDADABB27567}"/>
    <hyperlink ref="R385" r:id="rId7801" xr:uid="{23307B8F-707E-8F42-B48D-3B019FD821A2}"/>
    <hyperlink ref="E387" r:id="rId7802" xr:uid="{1A160A5C-5358-8D47-B923-F215F63D45CA}"/>
    <hyperlink ref="R381" r:id="rId7803" xr:uid="{1F9AD619-645E-404D-A603-B56CC5466C26}"/>
    <hyperlink ref="E377" r:id="rId7804" xr:uid="{8DC6A97C-FB27-CD44-B22D-352B687BA2D7}"/>
    <hyperlink ref="R377" r:id="rId7805" xr:uid="{909BDFD8-DEE8-BD46-B9EB-5C6A16A7D677}"/>
    <hyperlink ref="R376" r:id="rId7806" xr:uid="{DDAB0813-DE83-AB4D-8F52-41736B03B073}"/>
    <hyperlink ref="R378" r:id="rId7807" xr:uid="{E75C5C94-092B-994C-838E-74AEC52A3E0F}"/>
    <hyperlink ref="E374" r:id="rId7808" xr:uid="{D4C31703-F6BC-FD4B-8512-28287379A61B}"/>
    <hyperlink ref="E371" r:id="rId7809" xr:uid="{AEA51102-2E4E-7544-8461-3738B2A24658}"/>
    <hyperlink ref="E364" r:id="rId7810" xr:uid="{404EF29A-2AA8-304D-A1E1-4C471F046B15}"/>
    <hyperlink ref="E358" r:id="rId7811" xr:uid="{DE9E205F-4C10-1D4D-BBE4-4EE48EC181D5}"/>
    <hyperlink ref="E353" r:id="rId7812" xr:uid="{F60C5E18-B908-664C-AC56-1298FA95157C}"/>
    <hyperlink ref="E351" r:id="rId7813" xr:uid="{C2A05364-2EEA-3648-BC88-B92474D15A2B}"/>
    <hyperlink ref="E349" r:id="rId7814" xr:uid="{56FE224D-BBF4-CD45-9FD0-88ADF435C27B}"/>
    <hyperlink ref="R334" r:id="rId7815" xr:uid="{714CB28D-11FF-F54D-AF21-5365B363A971}"/>
    <hyperlink ref="E332" r:id="rId7816" xr:uid="{422780FF-7901-BD46-A64F-F00C725B0A20}"/>
    <hyperlink ref="R332" r:id="rId7817" xr:uid="{7D7AE305-51AC-D943-AB90-20D786BE97AC}"/>
    <hyperlink ref="R328" r:id="rId7818" xr:uid="{095E1D44-3E63-704C-94A3-5B7CE0427760}"/>
    <hyperlink ref="R330" r:id="rId7819" display="https://www.wdsu.com/article/search-on-for-suspect-who-shot-deputy-during-traffic-stop-in-east-baton-rouge-parish/32546833" xr:uid="{E2C87673-E32C-124F-973C-1A29AA64BC57}"/>
    <hyperlink ref="E329" r:id="rId7820" xr:uid="{1F71C617-5120-FD46-8132-D59A8353AE19}"/>
    <hyperlink ref="E320" r:id="rId7821" xr:uid="{92488660-D711-5843-9BB5-34B0A2B85C34}"/>
    <hyperlink ref="R320" r:id="rId7822" xr:uid="{D8B3FE1A-A6B7-7341-9ADB-3264DC0C590C}"/>
    <hyperlink ref="E318" r:id="rId7823" xr:uid="{D8231665-C6E8-3945-9AF6-3C07DA07B395}"/>
    <hyperlink ref="E315" r:id="rId7824" xr:uid="{D58674FD-D26D-6746-8E04-33600910E021}"/>
    <hyperlink ref="R315" r:id="rId7825" xr:uid="{17E96510-F98F-634C-A849-E8DB83969287}"/>
    <hyperlink ref="R311" r:id="rId7826" xr:uid="{9E680E1E-A962-3D42-8485-8D22E1980F5A}"/>
    <hyperlink ref="E310" r:id="rId7827" xr:uid="{F25DCA36-3C17-EC41-8C94-1F352DD5ED52}"/>
    <hyperlink ref="R310" r:id="rId7828" xr:uid="{B5702533-1788-B845-81CD-B64A0DCD8E62}"/>
    <hyperlink ref="E313" r:id="rId7829" xr:uid="{8673A340-B7CE-B34E-A8DE-42DE980361D8}"/>
    <hyperlink ref="R313" r:id="rId7830" xr:uid="{C48276D2-35BB-8947-8BF0-DA3F5716AED4}"/>
    <hyperlink ref="R312" r:id="rId7831" xr:uid="{AE103777-FA9A-ED43-B01C-B7E17E646FD3}"/>
    <hyperlink ref="E295" r:id="rId7832" xr:uid="{BAFFF5F1-01C7-CC49-809E-58233772ED57}"/>
    <hyperlink ref="E296" r:id="rId7833" xr:uid="{F821053B-F5B4-B34A-8B22-02CB5C379832}"/>
    <hyperlink ref="E290" r:id="rId7834" xr:uid="{CABC10E1-3274-5E48-B95E-4F25BEC9D735}"/>
    <hyperlink ref="E287" r:id="rId7835" xr:uid="{B0E4BD06-6930-654A-BDD8-0FE344380429}"/>
    <hyperlink ref="E280" r:id="rId7836" xr:uid="{DEC5A166-F48C-084A-8CF1-7686315C31EC}"/>
    <hyperlink ref="E275" r:id="rId7837" xr:uid="{8E626C65-9379-484B-9315-CE859EFB7AFC}"/>
    <hyperlink ref="E271" r:id="rId7838" xr:uid="{6D517530-3AB5-5348-89EC-8FB6CE5A301C}"/>
    <hyperlink ref="E269" r:id="rId7839" xr:uid="{753D296B-8657-0B44-A81F-565428AE6191}"/>
    <hyperlink ref="E267" r:id="rId7840" xr:uid="{75B3F60E-2EB6-574C-ABF4-17EB6330D005}"/>
    <hyperlink ref="E265" r:id="rId7841" xr:uid="{A5B65A0C-76AF-6B47-AB31-D907E3B6358A}"/>
    <hyperlink ref="E264" r:id="rId7842" xr:uid="{90932A54-C5F8-7F4F-AEE9-A26AE6CC0053}"/>
    <hyperlink ref="E263" r:id="rId7843" xr:uid="{6DD22B94-139A-6B41-B2E5-06371F7B7E7D}"/>
    <hyperlink ref="E260" r:id="rId7844" xr:uid="{CD8F5CEC-A61B-E947-AF3D-A5A453AEBE2C}"/>
    <hyperlink ref="E256" r:id="rId7845" xr:uid="{CD8B833A-CC5D-1E4C-A0CB-55E8600027D4}"/>
    <hyperlink ref="R247" r:id="rId7846" xr:uid="{091A6C90-634F-D943-B3EF-D3A3DD83D6EC}"/>
    <hyperlink ref="E239" r:id="rId7847" xr:uid="{BC1ADE1F-2F8A-0C4D-A459-C7FCC278B3E2}"/>
    <hyperlink ref="E235" r:id="rId7848" xr:uid="{7DA150DC-515D-0545-B6DB-F86500DFA19A}"/>
    <hyperlink ref="E236" r:id="rId7849" xr:uid="{044B3432-2D9D-FC44-8861-CA1ADE8653CE}"/>
    <hyperlink ref="E231" r:id="rId7850" xr:uid="{A49A719E-9753-CD4D-A3FE-6BA4C7B220FA}"/>
    <hyperlink ref="E222" r:id="rId7851" xr:uid="{1503AAD6-47CE-B042-8F0B-1DA77E50D1E3}"/>
    <hyperlink ref="R217" r:id="rId7852" xr:uid="{AE729726-C6F9-E148-9A54-BEAB989FFC81}"/>
    <hyperlink ref="R214" r:id="rId7853" xr:uid="{1DEC0FFF-623B-1E43-88F1-0B3836B72628}"/>
    <hyperlink ref="R212" r:id="rId7854" xr:uid="{1E3DBD9F-7932-8441-9226-6D8B807B3C47}"/>
    <hyperlink ref="R216" r:id="rId7855" xr:uid="{C199A1A5-8825-7E4D-AE60-968AB6C00AE0}"/>
    <hyperlink ref="R215" r:id="rId7856" xr:uid="{83C50066-37D1-1842-A7D2-45E2A6EDD6DB}"/>
    <hyperlink ref="R601" r:id="rId7857" xr:uid="{3099ED15-40D8-4245-9F7E-528030606CB6}"/>
    <hyperlink ref="R699" r:id="rId7858" xr:uid="{CE9A2380-7470-834D-98A2-971E3272CD6D}"/>
    <hyperlink ref="R687" r:id="rId7859" xr:uid="{88459D94-0F87-FC40-9A46-666075CB4490}"/>
    <hyperlink ref="R646" r:id="rId7860" xr:uid="{84590E79-BE0F-A04F-923F-2889BFBBB02B}"/>
    <hyperlink ref="R676" r:id="rId7861" xr:uid="{E3978CB5-C468-AD4C-8FED-3FB9E8F90683}"/>
    <hyperlink ref="R2126" r:id="rId7862" xr:uid="{B85A39A3-000F-7441-BC86-BB50891E4C7F}"/>
    <hyperlink ref="R1086" r:id="rId7863" xr:uid="{09490D84-D49D-9F4D-98B5-D180CF9F0D9F}"/>
    <hyperlink ref="E1324" r:id="rId7864" xr:uid="{48AC97BE-2FBD-F14C-BF35-D6CAE4CF88B3}"/>
    <hyperlink ref="R1324" r:id="rId7865" xr:uid="{F961F277-8BDA-2849-8443-24799C5C2211}"/>
    <hyperlink ref="R213" r:id="rId7866" xr:uid="{8941684E-285F-6E4B-BFEE-53DA7D8E017E}"/>
    <hyperlink ref="R209" r:id="rId7867" xr:uid="{0121FB09-A32E-4A40-968B-EC37BE41A581}"/>
    <hyperlink ref="E206" r:id="rId7868" xr:uid="{CAE34DAD-59AA-9441-B581-AD252203835D}"/>
    <hyperlink ref="R206" r:id="rId7869" xr:uid="{51B08CE3-CA62-0748-9059-DC6EDD725D28}"/>
    <hyperlink ref="R203" r:id="rId7870" xr:uid="{90F3007F-5526-4C48-BF42-2B9FF5587F8C}"/>
    <hyperlink ref="E201" r:id="rId7871" xr:uid="{2D515EAC-AF07-7545-BA53-A76107B83F6F}"/>
    <hyperlink ref="R201" r:id="rId7872" xr:uid="{8569145A-C564-BB4C-BFD0-9D7DBB52E3CB}"/>
    <hyperlink ref="E205" r:id="rId7873" xr:uid="{89B6AB9A-AAD7-D74E-8F77-F439B3840CAF}"/>
    <hyperlink ref="R205" r:id="rId7874" xr:uid="{0409483A-92DA-3C4B-96B7-4579EE16B62A}"/>
    <hyperlink ref="E202" r:id="rId7875" xr:uid="{4F8D1187-8051-3C46-A19B-F9AF0B16BCBD}"/>
    <hyperlink ref="R202" r:id="rId7876" xr:uid="{49AB93DD-5B61-4A49-BFEA-7C219487B8A0}"/>
    <hyperlink ref="R195" r:id="rId7877" xr:uid="{BA5800D6-2787-5847-96CA-5435468B8BCC}"/>
    <hyperlink ref="R194" r:id="rId7878" xr:uid="{A1F66B11-1F39-2145-9373-66D32B31AA9A}"/>
    <hyperlink ref="R198" r:id="rId7879" xr:uid="{93FA92B1-0AEE-D449-9A00-5EFC7177E5C4}"/>
    <hyperlink ref="E196" r:id="rId7880" xr:uid="{64810BBD-3CD4-B64F-BA27-AC2E2B8EB061}"/>
    <hyperlink ref="R196" r:id="rId7881" xr:uid="{8806B8D4-3FB4-D44B-80E4-7EB9EE3269CD}"/>
    <hyperlink ref="R200" r:id="rId7882" xr:uid="{4B06B3C1-F2FB-9F4B-A079-99E5BFA2600E}"/>
    <hyperlink ref="R211" r:id="rId7883" xr:uid="{93235B39-786E-F04C-AAE1-B6F19C5E863C}"/>
    <hyperlink ref="R210" r:id="rId7884" xr:uid="{73078777-8CDC-B348-91AE-EE5C6F968610}"/>
    <hyperlink ref="E210" r:id="rId7885" xr:uid="{E1B06A69-5090-944D-B915-5742031BCFDE}"/>
    <hyperlink ref="R87" r:id="rId7886" xr:uid="{32ABA8F9-CD92-674D-A210-D8F882FFAF3C}"/>
    <hyperlink ref="R31" r:id="rId7887" xr:uid="{C8664507-9F44-854D-83A2-95A17947FC6F}"/>
    <hyperlink ref="R30" r:id="rId7888" xr:uid="{54411F87-21BC-E640-BA10-6C81E8779426}"/>
    <hyperlink ref="E28" r:id="rId7889" xr:uid="{39334282-748D-2841-A2D4-264E0E789DE5}"/>
    <hyperlink ref="R28" r:id="rId7890" xr:uid="{A2851F73-0385-DB46-A299-8041BC23A129}"/>
    <hyperlink ref="R25" r:id="rId7891" xr:uid="{58A97BD0-98DD-4E45-BBCE-4A44497D6F8F}"/>
    <hyperlink ref="R24" r:id="rId7892" xr:uid="{2786CD22-2142-1245-A0DA-3747284515AB}"/>
    <hyperlink ref="R23" r:id="rId7893" xr:uid="{B855EEDA-4E42-0B45-9E1B-644018D40AFF}"/>
    <hyperlink ref="R22" r:id="rId7894" xr:uid="{EF814390-296D-7B43-A0FC-EFD885D347C6}"/>
    <hyperlink ref="R20" r:id="rId7895" xr:uid="{8881A883-1461-4B46-A612-25E01425F6C1}"/>
    <hyperlink ref="R19" r:id="rId7896" xr:uid="{373024CB-6C40-6741-91AD-88A06C7904BC}"/>
    <hyperlink ref="R21" r:id="rId7897" xr:uid="{3EC5F7CA-6F49-5A41-A401-00C6A098AF6E}"/>
    <hyperlink ref="R17" r:id="rId7898" xr:uid="{3D5BDCA6-FDFC-8147-9F56-DB510468319C}"/>
    <hyperlink ref="E15" r:id="rId7899" xr:uid="{D7669F09-01BF-CB44-A440-5034FD772901}"/>
    <hyperlink ref="E16" r:id="rId7900" xr:uid="{BABDCC2D-7E3F-A84F-9BF5-77A4DED5F9B4}"/>
    <hyperlink ref="E12" r:id="rId7901" xr:uid="{34E3718A-EB9A-B94F-A2EB-B17D131DCCD2}"/>
    <hyperlink ref="R2475" r:id="rId7902" xr:uid="{982EE037-13FE-3C4D-B941-DEB6E1F20197}"/>
  </hyperlinks>
  <pageMargins left="0.75" right="0.75" top="1" bottom="1" header="0.5" footer="0.5"/>
  <pageSetup orientation="portrait" horizontalDpi="4294967292" verticalDpi="4294967292"/>
  <drawing r:id="rId79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92" zoomScale="75" zoomScaleNormal="75" workbookViewId="0">
      <selection activeCell="D103" sqref="D103"/>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19147</v>
      </c>
      <c r="B1" s="42" t="s">
        <v>19148</v>
      </c>
      <c r="C1" s="43" t="s">
        <v>22550</v>
      </c>
      <c r="D1" s="44" t="s">
        <v>42833</v>
      </c>
      <c r="E1" s="44" t="s">
        <v>42834</v>
      </c>
      <c r="F1" s="44" t="s">
        <v>42835</v>
      </c>
      <c r="G1" s="44" t="s">
        <v>42836</v>
      </c>
      <c r="H1" s="44" t="s">
        <v>42837</v>
      </c>
      <c r="I1" s="44" t="s">
        <v>42838</v>
      </c>
      <c r="J1" s="44" t="s">
        <v>42839</v>
      </c>
      <c r="K1" s="44" t="s">
        <v>42840</v>
      </c>
      <c r="L1" s="3" t="s">
        <v>19149</v>
      </c>
      <c r="M1" s="4" t="s">
        <v>78</v>
      </c>
      <c r="N1" s="4" t="s">
        <v>30</v>
      </c>
      <c r="O1" s="5" t="s">
        <v>19150</v>
      </c>
      <c r="P1" s="6" t="s">
        <v>14</v>
      </c>
      <c r="Q1" s="4" t="s">
        <v>19151</v>
      </c>
      <c r="R1" s="4" t="s">
        <v>19152</v>
      </c>
      <c r="S1" s="4" t="s">
        <v>19153</v>
      </c>
      <c r="T1" s="4" t="s">
        <v>19154</v>
      </c>
      <c r="U1" s="7" t="s">
        <v>41</v>
      </c>
      <c r="V1" s="44" t="s">
        <v>28748</v>
      </c>
      <c r="W1" s="56" t="s">
        <v>19155</v>
      </c>
      <c r="X1" s="8" t="s">
        <v>19156</v>
      </c>
      <c r="Y1" s="44" t="s">
        <v>36243</v>
      </c>
      <c r="Z1" s="44" t="s">
        <v>36242</v>
      </c>
      <c r="AA1" s="44" t="s">
        <v>36244</v>
      </c>
      <c r="AB1" s="44" t="s">
        <v>36245</v>
      </c>
      <c r="AC1" s="48" t="s">
        <v>36246</v>
      </c>
      <c r="AD1" s="48" t="s">
        <v>36247</v>
      </c>
      <c r="AE1" s="48" t="s">
        <v>36836</v>
      </c>
      <c r="AF1" s="48" t="s">
        <v>36835</v>
      </c>
      <c r="AG1" s="48" t="s">
        <v>36837</v>
      </c>
      <c r="AH1" s="48" t="s">
        <v>36838</v>
      </c>
      <c r="AI1" s="48" t="s">
        <v>36839</v>
      </c>
      <c r="AJ1" s="48" t="s">
        <v>36841</v>
      </c>
      <c r="AK1" s="53" t="s">
        <v>36840</v>
      </c>
      <c r="AL1" s="48" t="s">
        <v>19142</v>
      </c>
      <c r="AM1" s="92" t="s">
        <v>42919</v>
      </c>
      <c r="AN1" s="92" t="s">
        <v>42914</v>
      </c>
      <c r="AO1" s="92" t="s">
        <v>42915</v>
      </c>
      <c r="AP1" s="92" t="s">
        <v>42916</v>
      </c>
      <c r="AQ1" s="92" t="s">
        <v>42917</v>
      </c>
      <c r="AR1" s="92" t="s">
        <v>42918</v>
      </c>
      <c r="AS1" s="44" t="s">
        <v>42920</v>
      </c>
      <c r="AT1" s="44" t="s">
        <v>42921</v>
      </c>
    </row>
    <row r="2" spans="1:46" ht="16" x14ac:dyDescent="0.2">
      <c r="A2" s="13" t="s">
        <v>18602</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18587</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19158</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18592</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6" x14ac:dyDescent="0.2">
      <c r="A6" s="13" t="s">
        <v>18595</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18591</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18592</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18587</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18600</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18588</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36248</v>
      </c>
      <c r="AD11" s="49" t="s">
        <v>36248</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19165</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18604</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36248</v>
      </c>
      <c r="AD13" s="49" t="s">
        <v>36248</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697</v>
      </c>
      <c r="B14" s="13" t="s">
        <v>12042</v>
      </c>
      <c r="C14" s="14" t="s">
        <v>19160</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18590</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18607</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18601</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36248</v>
      </c>
      <c r="AD17" s="49" t="s">
        <v>36248</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18605</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18587</v>
      </c>
      <c r="B19" s="13" t="s">
        <v>5532</v>
      </c>
      <c r="C19" s="14" t="s">
        <v>5534</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12506</v>
      </c>
      <c r="B20" s="13" t="s">
        <v>501</v>
      </c>
      <c r="C20" s="14" t="s">
        <v>20776</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12506</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18591</v>
      </c>
      <c r="B22" s="13" t="s">
        <v>18140</v>
      </c>
      <c r="C22" s="14" t="s">
        <v>18142</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12506</v>
      </c>
      <c r="B23" s="13" t="s">
        <v>1199</v>
      </c>
      <c r="C23" s="14" t="s">
        <v>11422</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6" x14ac:dyDescent="0.2">
      <c r="A24" s="13" t="s">
        <v>18592</v>
      </c>
      <c r="B24" s="13" t="s">
        <v>11296</v>
      </c>
      <c r="C24" s="14" t="s">
        <v>11299</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18592</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3346</v>
      </c>
      <c r="B26" s="13" t="s">
        <v>106</v>
      </c>
      <c r="C26" s="14" t="s">
        <v>17507</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18591</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6" x14ac:dyDescent="0.2">
      <c r="A28" s="13" t="s">
        <v>18609</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36248</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18607</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18592</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9406</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18592</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6" x14ac:dyDescent="0.2">
      <c r="A33" s="13" t="s">
        <v>18587</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18587</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18592</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18590</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18607</v>
      </c>
      <c r="B37" s="13" t="s">
        <v>5909</v>
      </c>
      <c r="C37" s="14" t="s">
        <v>9842</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18598</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18593</v>
      </c>
      <c r="B39" s="13" t="s">
        <v>5888</v>
      </c>
      <c r="C39" s="14" t="s">
        <v>5889</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18592</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6" x14ac:dyDescent="0.2">
      <c r="A42" s="13" t="s">
        <v>9406</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18587</v>
      </c>
      <c r="B43" s="13" t="s">
        <v>19163</v>
      </c>
      <c r="C43" s="14" t="s">
        <v>19164</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36249</v>
      </c>
      <c r="AD43" s="49" t="s">
        <v>36249</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18592</v>
      </c>
      <c r="B44" s="13" t="s">
        <v>5625</v>
      </c>
      <c r="C44" s="14" t="s">
        <v>5627</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18593</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19159</v>
      </c>
      <c r="B46" s="13" t="s">
        <v>7780</v>
      </c>
      <c r="C46" s="14" t="s">
        <v>7782</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36248</v>
      </c>
      <c r="AD46" s="49" t="s">
        <v>36248</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18589</v>
      </c>
      <c r="B47" s="13" t="s">
        <v>19157</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18592</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18598</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18603</v>
      </c>
      <c r="B50" s="13" t="s">
        <v>944</v>
      </c>
      <c r="C50" s="14" t="s">
        <v>14225</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18594</v>
      </c>
      <c r="B51" s="13" t="s">
        <v>2150</v>
      </c>
      <c r="C51" s="14" t="s">
        <v>9328</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18587</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18587</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6" x14ac:dyDescent="0.2">
      <c r="A54" s="13" t="s">
        <v>18603</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18592</v>
      </c>
      <c r="B55" s="13" t="s">
        <v>6064</v>
      </c>
      <c r="C55" s="14" t="s">
        <v>6957</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18608</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18596</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18590</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18596</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18593</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36248</v>
      </c>
      <c r="AD60" s="49" t="s">
        <v>36248</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18608</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6" x14ac:dyDescent="0.2">
      <c r="A62" s="13" t="s">
        <v>6177</v>
      </c>
      <c r="B62" s="13" t="s">
        <v>6177</v>
      </c>
      <c r="C62" s="14" t="s">
        <v>15108</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18588</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19159</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18601</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18598</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18587</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18594</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18593</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18610</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6" x14ac:dyDescent="0.2">
      <c r="A73" s="13" t="s">
        <v>18590</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18610</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18592</v>
      </c>
      <c r="B75" s="13" t="s">
        <v>19161</v>
      </c>
      <c r="C75" s="14" t="s">
        <v>19162</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18599</v>
      </c>
      <c r="B76" s="13" t="s">
        <v>1455</v>
      </c>
      <c r="C76" s="14" t="s">
        <v>15980</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18607</v>
      </c>
      <c r="B77" s="13" t="s">
        <v>139</v>
      </c>
      <c r="C77" s="14" t="s">
        <v>15602</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18598</v>
      </c>
      <c r="B78" s="13" t="s">
        <v>1502</v>
      </c>
      <c r="C78" s="14" t="s">
        <v>6803</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18587</v>
      </c>
      <c r="B79" s="13" t="s">
        <v>725</v>
      </c>
      <c r="C79" s="14" t="s">
        <v>5447</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36248</v>
      </c>
      <c r="AD79" s="49" t="s">
        <v>36248</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18587</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18592</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18587</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18587</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18587</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18587</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18587</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18590</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18589</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18606</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18593</v>
      </c>
      <c r="B93" s="13" t="s">
        <v>12203</v>
      </c>
      <c r="C93" s="14" t="s">
        <v>12709</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18587</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6" x14ac:dyDescent="0.2">
      <c r="A95" s="13" t="s">
        <v>18593</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12506</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18590</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18601</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18597</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18607</v>
      </c>
      <c r="B101" s="13" t="s">
        <v>18439</v>
      </c>
      <c r="C101" s="14" t="s">
        <v>18438</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19166</v>
      </c>
      <c r="B102" s="13" t="s">
        <v>28029</v>
      </c>
      <c r="C102" s="13" t="s">
        <v>28029</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6" x14ac:dyDescent="0.2">
      <c r="A103" s="13" t="s">
        <v>19166</v>
      </c>
      <c r="B103" s="13" t="s">
        <v>28030</v>
      </c>
      <c r="C103" s="14" t="s">
        <v>28030</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x14ac:dyDescent="0.15">
      <c r="W104" s="57"/>
    </row>
    <row r="105" spans="1:46" x14ac:dyDescent="0.15">
      <c r="J105" s="10"/>
    </row>
    <row r="106" spans="1:46" x14ac:dyDescent="0.15">
      <c r="J106" s="10"/>
    </row>
    <row r="107" spans="1:46" x14ac:dyDescent="0.15">
      <c r="B107" s="14" t="s">
        <v>42826</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baseColWidth="10" defaultRowHeight="13" x14ac:dyDescent="0.15"/>
  <cols>
    <col min="15" max="20" width="10.83203125" style="1"/>
    <col min="29" max="29" width="11.6640625" bestFit="1" customWidth="1"/>
    <col min="30" max="30" width="12.6640625" bestFit="1" customWidth="1"/>
  </cols>
  <sheetData>
    <row r="1" spans="1:32" ht="16" x14ac:dyDescent="0.2">
      <c r="A1" s="23" t="s">
        <v>19147</v>
      </c>
      <c r="B1" s="23" t="s">
        <v>49788</v>
      </c>
      <c r="C1" s="23" t="s">
        <v>49797</v>
      </c>
      <c r="D1" s="23" t="s">
        <v>49791</v>
      </c>
      <c r="E1" s="23" t="s">
        <v>49789</v>
      </c>
      <c r="F1" s="23" t="s">
        <v>49792</v>
      </c>
      <c r="G1" s="23" t="s">
        <v>49793</v>
      </c>
      <c r="H1" s="23" t="s">
        <v>49794</v>
      </c>
      <c r="I1" s="23" t="s">
        <v>49790</v>
      </c>
      <c r="J1" s="23" t="s">
        <v>49795</v>
      </c>
      <c r="K1" s="23" t="s">
        <v>27686</v>
      </c>
      <c r="L1" s="23" t="s">
        <v>27687</v>
      </c>
      <c r="M1" s="23" t="s">
        <v>18586</v>
      </c>
      <c r="N1" s="23" t="s">
        <v>27688</v>
      </c>
      <c r="O1" s="23" t="s">
        <v>36236</v>
      </c>
      <c r="P1" s="45" t="s">
        <v>36237</v>
      </c>
      <c r="Q1" s="45" t="s">
        <v>36238</v>
      </c>
      <c r="R1" s="45" t="s">
        <v>36239</v>
      </c>
      <c r="S1" s="45" t="s">
        <v>36240</v>
      </c>
      <c r="T1" s="45" t="s">
        <v>36241</v>
      </c>
      <c r="U1" s="23" t="s">
        <v>27689</v>
      </c>
      <c r="V1" s="23" t="s">
        <v>27690</v>
      </c>
      <c r="W1" s="23" t="s">
        <v>49799</v>
      </c>
      <c r="X1" s="23" t="s">
        <v>49800</v>
      </c>
      <c r="Y1" s="23" t="s">
        <v>49801</v>
      </c>
      <c r="Z1" s="45" t="s">
        <v>49802</v>
      </c>
      <c r="AA1" s="45" t="s">
        <v>49798</v>
      </c>
      <c r="AB1" s="23" t="s">
        <v>27691</v>
      </c>
      <c r="AC1" s="46" t="s">
        <v>42825</v>
      </c>
      <c r="AD1" s="46" t="s">
        <v>36246</v>
      </c>
      <c r="AE1" s="46" t="s">
        <v>36247</v>
      </c>
      <c r="AF1" s="46" t="s">
        <v>49803</v>
      </c>
    </row>
    <row r="2" spans="1:32" ht="16" x14ac:dyDescent="0.2">
      <c r="A2" s="24" t="s">
        <v>19165</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6" x14ac:dyDescent="0.2">
      <c r="A3" s="24" t="s">
        <v>19158</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6" x14ac:dyDescent="0.2">
      <c r="A4" s="24" t="s">
        <v>18590</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6" x14ac:dyDescent="0.2">
      <c r="A5" s="24" t="s">
        <v>27692</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6" x14ac:dyDescent="0.2">
      <c r="A6" s="24" t="s">
        <v>18587</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6" x14ac:dyDescent="0.2">
      <c r="A7" s="24" t="s">
        <v>18591</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6" x14ac:dyDescent="0.2">
      <c r="A8" s="24" t="s">
        <v>27693</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6" x14ac:dyDescent="0.2">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6" x14ac:dyDescent="0.2">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6" x14ac:dyDescent="0.2">
      <c r="A11" s="24" t="s">
        <v>18593</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6" x14ac:dyDescent="0.2">
      <c r="A12" s="24" t="s">
        <v>18595</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6" x14ac:dyDescent="0.2">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6" x14ac:dyDescent="0.2">
      <c r="A14" s="24" t="s">
        <v>27694</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6" x14ac:dyDescent="0.2">
      <c r="A15" s="24" t="s">
        <v>18605</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6" x14ac:dyDescent="0.2">
      <c r="A16" s="24" t="s">
        <v>9406</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6" x14ac:dyDescent="0.2">
      <c r="A17" s="24" t="s">
        <v>27479</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6" x14ac:dyDescent="0.2">
      <c r="A18" s="24" t="s">
        <v>18597</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6" x14ac:dyDescent="0.2">
      <c r="A19" s="24" t="s">
        <v>18603</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6" x14ac:dyDescent="0.2">
      <c r="A20" s="24" t="s">
        <v>18588</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6" x14ac:dyDescent="0.2">
      <c r="A21" s="24" t="s">
        <v>27695</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6" x14ac:dyDescent="0.2">
      <c r="A22" s="24" t="s">
        <v>18600</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6" x14ac:dyDescent="0.2">
      <c r="A23" s="24" t="s">
        <v>18604</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6" x14ac:dyDescent="0.2">
      <c r="A24" s="24" t="s">
        <v>18609</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6" x14ac:dyDescent="0.2">
      <c r="A25" s="24" t="s">
        <v>18606</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6" x14ac:dyDescent="0.2">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6" x14ac:dyDescent="0.2">
      <c r="A27" s="24" t="s">
        <v>18589</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6" x14ac:dyDescent="0.2">
      <c r="A28" s="24" t="s">
        <v>27696</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6" x14ac:dyDescent="0.2">
      <c r="A29" s="24" t="s">
        <v>18594</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6" x14ac:dyDescent="0.2">
      <c r="A30" s="24" t="s">
        <v>18598</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6" x14ac:dyDescent="0.2">
      <c r="A31" s="24" t="s">
        <v>27697</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6" x14ac:dyDescent="0.2">
      <c r="A32" s="24" t="s">
        <v>19159</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6" x14ac:dyDescent="0.2">
      <c r="A33" s="24" t="s">
        <v>18602</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6" x14ac:dyDescent="0.2">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6" x14ac:dyDescent="0.2">
      <c r="A35" s="24" t="s">
        <v>18607</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6" x14ac:dyDescent="0.2">
      <c r="A36" s="24" t="s">
        <v>27698</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6" x14ac:dyDescent="0.2">
      <c r="A37" s="24" t="s">
        <v>12506</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6" x14ac:dyDescent="0.2">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6" x14ac:dyDescent="0.2">
      <c r="A39" s="24" t="s">
        <v>18599</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6" x14ac:dyDescent="0.2">
      <c r="A40" s="24" t="s">
        <v>18610</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6" x14ac:dyDescent="0.2">
      <c r="A41" s="24" t="s">
        <v>27699</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6" x14ac:dyDescent="0.2">
      <c r="A42" s="24" t="s">
        <v>27700</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6" x14ac:dyDescent="0.2">
      <c r="A43" s="24" t="s">
        <v>27701</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6" x14ac:dyDescent="0.2">
      <c r="A44" s="24" t="s">
        <v>18596</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6" x14ac:dyDescent="0.2">
      <c r="A45" s="24" t="s">
        <v>18592</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6" x14ac:dyDescent="0.2">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6" x14ac:dyDescent="0.2">
      <c r="A47" s="24" t="s">
        <v>27702</v>
      </c>
      <c r="B47" s="24" t="s">
        <v>9695</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6" x14ac:dyDescent="0.2">
      <c r="A48" s="24" t="s">
        <v>18601</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6" x14ac:dyDescent="0.2">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6" x14ac:dyDescent="0.2">
      <c r="A50" s="24" t="s">
        <v>27703</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6" x14ac:dyDescent="0.2">
      <c r="A51" s="24" t="s">
        <v>18608</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6" x14ac:dyDescent="0.2">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x14ac:dyDescent="0.15">
      <c r="L53" s="101"/>
    </row>
    <row r="54" spans="1:32" x14ac:dyDescent="0.15">
      <c r="A54" s="38" t="s">
        <v>49796</v>
      </c>
      <c r="B54" s="38"/>
    </row>
    <row r="55" spans="1:32" x14ac:dyDescent="0.15">
      <c r="A55" s="14"/>
      <c r="B55" s="14"/>
    </row>
  </sheetData>
  <sortState xmlns:xlrd2="http://schemas.microsoft.com/office/spreadsheetml/2017/richdata2" ref="A2:AC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19148</v>
      </c>
      <c r="B1" s="12" t="s">
        <v>22550</v>
      </c>
      <c r="C1" s="8" t="s">
        <v>42828</v>
      </c>
      <c r="D1" s="30" t="s">
        <v>28031</v>
      </c>
      <c r="E1" s="30" t="s">
        <v>42829</v>
      </c>
    </row>
    <row r="2" spans="1:5" x14ac:dyDescent="0.15">
      <c r="A2" s="13" t="s">
        <v>1502</v>
      </c>
      <c r="B2" s="14" t="s">
        <v>6803</v>
      </c>
      <c r="C2" s="14">
        <v>3</v>
      </c>
      <c r="D2" s="14">
        <v>3556</v>
      </c>
      <c r="E2" s="32">
        <f t="shared" ref="E2:E9" si="0">C2/D2/7*100000</f>
        <v>12.052064920456372</v>
      </c>
    </row>
    <row r="3" spans="1:5" x14ac:dyDescent="0.15">
      <c r="A3" s="13" t="s">
        <v>1024</v>
      </c>
      <c r="B3" s="14" t="s">
        <v>1026</v>
      </c>
      <c r="C3" s="14">
        <v>25</v>
      </c>
      <c r="D3" s="14">
        <v>42192</v>
      </c>
      <c r="E3" s="32">
        <f t="shared" si="0"/>
        <v>8.4647055636816724</v>
      </c>
    </row>
    <row r="4" spans="1:5" x14ac:dyDescent="0.15">
      <c r="A4" s="13" t="s">
        <v>3370</v>
      </c>
      <c r="B4" s="14" t="s">
        <v>3372</v>
      </c>
      <c r="C4" s="14">
        <v>1</v>
      </c>
      <c r="D4" s="14">
        <v>1779</v>
      </c>
      <c r="E4" s="32">
        <f t="shared" si="0"/>
        <v>8.0301935276640162</v>
      </c>
    </row>
    <row r="5" spans="1:5" x14ac:dyDescent="0.15">
      <c r="A5" s="13" t="s">
        <v>1745</v>
      </c>
      <c r="B5" s="14" t="s">
        <v>1747</v>
      </c>
      <c r="C5" s="14">
        <v>2</v>
      </c>
      <c r="D5" s="14">
        <v>4021</v>
      </c>
      <c r="E5" s="32">
        <f t="shared" si="0"/>
        <v>7.1055529896614207</v>
      </c>
    </row>
    <row r="6" spans="1:5" x14ac:dyDescent="0.15">
      <c r="A6" s="13" t="s">
        <v>658</v>
      </c>
      <c r="B6" s="14" t="s">
        <v>4149</v>
      </c>
      <c r="C6" s="14">
        <v>34</v>
      </c>
      <c r="D6" s="14">
        <v>69439</v>
      </c>
      <c r="E6" s="32">
        <f t="shared" si="0"/>
        <v>6.9948341092798811</v>
      </c>
    </row>
    <row r="7" spans="1:5" x14ac:dyDescent="0.15">
      <c r="A7" s="13" t="s">
        <v>636</v>
      </c>
      <c r="B7" s="14" t="s">
        <v>4480</v>
      </c>
      <c r="C7" s="14">
        <v>1</v>
      </c>
      <c r="D7" s="14">
        <v>2178</v>
      </c>
      <c r="E7" s="32">
        <f t="shared" si="0"/>
        <v>6.5590974681883774</v>
      </c>
    </row>
    <row r="8" spans="1:5" x14ac:dyDescent="0.15">
      <c r="A8" s="13" t="s">
        <v>5888</v>
      </c>
      <c r="B8" s="14" t="s">
        <v>5889</v>
      </c>
      <c r="C8" s="14">
        <v>1</v>
      </c>
      <c r="D8" s="14">
        <v>2715</v>
      </c>
      <c r="E8" s="32">
        <f t="shared" si="0"/>
        <v>5.2617732175743228</v>
      </c>
    </row>
    <row r="9" spans="1:5" x14ac:dyDescent="0.15">
      <c r="A9" s="13" t="s">
        <v>2005</v>
      </c>
      <c r="B9" s="14" t="s">
        <v>3506</v>
      </c>
      <c r="C9" s="14">
        <v>3</v>
      </c>
      <c r="D9" s="14">
        <v>8339</v>
      </c>
      <c r="E9" s="32">
        <f t="shared" si="0"/>
        <v>5.1393623764411629</v>
      </c>
    </row>
    <row r="10" spans="1:5" x14ac:dyDescent="0.15">
      <c r="A10" s="84" t="s">
        <v>42841</v>
      </c>
      <c r="B10" s="84" t="s">
        <v>42827</v>
      </c>
      <c r="C10" s="84"/>
      <c r="D10" s="85"/>
      <c r="E10" s="86">
        <v>5</v>
      </c>
    </row>
    <row r="11" spans="1:5" x14ac:dyDescent="0.15">
      <c r="A11" s="13" t="s">
        <v>604</v>
      </c>
      <c r="B11" s="14" t="s">
        <v>525</v>
      </c>
      <c r="C11" s="14">
        <v>12</v>
      </c>
      <c r="D11" s="14">
        <v>34344</v>
      </c>
      <c r="E11" s="82">
        <f t="shared" ref="E11:E33" si="1">C11/D11/7*100000</f>
        <v>4.9915144254766899</v>
      </c>
    </row>
    <row r="12" spans="1:5" x14ac:dyDescent="0.15">
      <c r="A12" s="13" t="s">
        <v>779</v>
      </c>
      <c r="B12" s="14" t="s">
        <v>780</v>
      </c>
      <c r="C12" s="14">
        <v>1</v>
      </c>
      <c r="D12" s="14">
        <v>2932</v>
      </c>
      <c r="E12" s="82">
        <f t="shared" si="1"/>
        <v>4.8723445722081467</v>
      </c>
    </row>
    <row r="13" spans="1:5" x14ac:dyDescent="0.15">
      <c r="A13" s="13" t="s">
        <v>725</v>
      </c>
      <c r="B13" s="14" t="s">
        <v>5447</v>
      </c>
      <c r="C13" s="14">
        <v>3</v>
      </c>
      <c r="D13" s="14">
        <v>9145</v>
      </c>
      <c r="E13" s="82">
        <f t="shared" si="1"/>
        <v>4.6864016246192302</v>
      </c>
    </row>
    <row r="14" spans="1:5" x14ac:dyDescent="0.15">
      <c r="A14" s="13" t="s">
        <v>863</v>
      </c>
      <c r="B14" s="14" t="s">
        <v>4548</v>
      </c>
      <c r="C14" s="14">
        <v>3</v>
      </c>
      <c r="D14" s="14">
        <v>9944</v>
      </c>
      <c r="E14" s="82">
        <f t="shared" si="1"/>
        <v>4.3098494425928049</v>
      </c>
    </row>
    <row r="15" spans="1:5" x14ac:dyDescent="0.15">
      <c r="A15" s="13" t="s">
        <v>2150</v>
      </c>
      <c r="B15" s="14" t="s">
        <v>9328</v>
      </c>
      <c r="C15" s="14">
        <v>2</v>
      </c>
      <c r="D15" s="14">
        <v>6770</v>
      </c>
      <c r="E15" s="82">
        <f t="shared" si="1"/>
        <v>4.2202996412745302</v>
      </c>
    </row>
    <row r="16" spans="1:5" x14ac:dyDescent="0.15">
      <c r="A16" s="13" t="s">
        <v>3054</v>
      </c>
      <c r="B16" s="14" t="s">
        <v>3056</v>
      </c>
      <c r="C16" s="14">
        <v>2</v>
      </c>
      <c r="D16" s="14">
        <v>6845</v>
      </c>
      <c r="E16" s="82">
        <f t="shared" si="1"/>
        <v>4.1740582281122816</v>
      </c>
    </row>
    <row r="17" spans="1:5" x14ac:dyDescent="0.15">
      <c r="A17" s="13" t="s">
        <v>1063</v>
      </c>
      <c r="B17" s="14" t="s">
        <v>1064</v>
      </c>
      <c r="C17" s="14">
        <v>1</v>
      </c>
      <c r="D17" s="14">
        <v>3494</v>
      </c>
      <c r="E17" s="82">
        <f t="shared" si="1"/>
        <v>4.0886417532095836</v>
      </c>
    </row>
    <row r="18" spans="1:5" x14ac:dyDescent="0.15">
      <c r="A18" s="13" t="s">
        <v>994</v>
      </c>
      <c r="B18" s="14" t="s">
        <v>996</v>
      </c>
      <c r="C18" s="14">
        <v>9</v>
      </c>
      <c r="D18" s="14">
        <v>32609</v>
      </c>
      <c r="E18" s="82">
        <f t="shared" si="1"/>
        <v>3.9428203432006059</v>
      </c>
    </row>
    <row r="19" spans="1:5" x14ac:dyDescent="0.15">
      <c r="A19" s="13" t="s">
        <v>19157</v>
      </c>
      <c r="B19" s="14" t="s">
        <v>402</v>
      </c>
      <c r="C19" s="14">
        <v>17</v>
      </c>
      <c r="D19" s="31">
        <v>62560</v>
      </c>
      <c r="E19" s="82">
        <f t="shared" si="1"/>
        <v>3.8819875776397517</v>
      </c>
    </row>
    <row r="20" spans="1:5" x14ac:dyDescent="0.15">
      <c r="A20" s="13" t="s">
        <v>1673</v>
      </c>
      <c r="B20" s="14" t="s">
        <v>1676</v>
      </c>
      <c r="C20" s="14">
        <v>5</v>
      </c>
      <c r="D20" s="14">
        <v>18668</v>
      </c>
      <c r="E20" s="82">
        <f t="shared" si="1"/>
        <v>3.826257308151459</v>
      </c>
    </row>
    <row r="21" spans="1:5" x14ac:dyDescent="0.15">
      <c r="A21" s="13" t="s">
        <v>581</v>
      </c>
      <c r="B21" s="14" t="s">
        <v>583</v>
      </c>
      <c r="C21" s="14">
        <v>13</v>
      </c>
      <c r="D21" s="31">
        <v>52194</v>
      </c>
      <c r="E21" s="82">
        <f t="shared" si="1"/>
        <v>3.5581539202645076</v>
      </c>
    </row>
    <row r="22" spans="1:5" x14ac:dyDescent="0.15">
      <c r="A22" s="13" t="s">
        <v>1641</v>
      </c>
      <c r="B22" s="14" t="s">
        <v>1644</v>
      </c>
      <c r="C22" s="14">
        <v>4</v>
      </c>
      <c r="D22" s="14">
        <v>16219</v>
      </c>
      <c r="E22" s="82">
        <f t="shared" si="1"/>
        <v>3.5232047070014882</v>
      </c>
    </row>
    <row r="23" spans="1:5" x14ac:dyDescent="0.15">
      <c r="A23" s="13" t="s">
        <v>448</v>
      </c>
      <c r="B23" s="14" t="s">
        <v>449</v>
      </c>
      <c r="C23" s="14">
        <v>7</v>
      </c>
      <c r="D23" s="14">
        <v>28435</v>
      </c>
      <c r="E23" s="82">
        <f t="shared" si="1"/>
        <v>3.516792685071215</v>
      </c>
    </row>
    <row r="24" spans="1:5" x14ac:dyDescent="0.15">
      <c r="A24" s="13" t="s">
        <v>1199</v>
      </c>
      <c r="B24" s="14" t="s">
        <v>11422</v>
      </c>
      <c r="C24" s="14">
        <v>26</v>
      </c>
      <c r="D24" s="14">
        <v>106487</v>
      </c>
      <c r="E24" s="82">
        <f t="shared" si="1"/>
        <v>3.4880179874404518</v>
      </c>
    </row>
    <row r="25" spans="1:5" x14ac:dyDescent="0.15">
      <c r="A25" s="13" t="s">
        <v>3276</v>
      </c>
      <c r="B25" s="14" t="s">
        <v>4508</v>
      </c>
      <c r="C25" s="14">
        <v>5</v>
      </c>
      <c r="D25" s="14">
        <v>22298</v>
      </c>
      <c r="E25" s="82">
        <f t="shared" si="1"/>
        <v>3.2033622490165681</v>
      </c>
    </row>
    <row r="26" spans="1:5" x14ac:dyDescent="0.15">
      <c r="A26" s="13" t="s">
        <v>1518</v>
      </c>
      <c r="B26" s="14" t="s">
        <v>2092</v>
      </c>
      <c r="C26" s="14">
        <v>6</v>
      </c>
      <c r="D26" s="31">
        <v>26951</v>
      </c>
      <c r="E26" s="82">
        <f t="shared" si="1"/>
        <v>3.1803749662085163</v>
      </c>
    </row>
    <row r="27" spans="1:5" x14ac:dyDescent="0.15">
      <c r="A27" s="13" t="s">
        <v>529</v>
      </c>
      <c r="B27" s="14" t="s">
        <v>531</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5625</v>
      </c>
      <c r="B29" s="14" t="s">
        <v>5627</v>
      </c>
      <c r="C29" s="14">
        <v>2</v>
      </c>
      <c r="D29" s="31">
        <v>13197</v>
      </c>
      <c r="E29" s="82">
        <f t="shared" si="1"/>
        <v>2.1649942086404921</v>
      </c>
    </row>
    <row r="30" spans="1:5" x14ac:dyDescent="0.15">
      <c r="A30" s="13" t="s">
        <v>798</v>
      </c>
      <c r="B30" s="14" t="s">
        <v>799</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515</v>
      </c>
      <c r="B32" s="14" t="s">
        <v>517</v>
      </c>
      <c r="C32" s="14">
        <v>2</v>
      </c>
      <c r="D32" s="31">
        <v>14785</v>
      </c>
      <c r="E32" s="82">
        <f t="shared" si="1"/>
        <v>1.9324605053384223</v>
      </c>
    </row>
    <row r="33" spans="1:5" x14ac:dyDescent="0.15">
      <c r="A33" s="13" t="s">
        <v>1129</v>
      </c>
      <c r="B33" s="14" t="s">
        <v>1131</v>
      </c>
      <c r="C33" s="14">
        <v>3</v>
      </c>
      <c r="D33" s="31">
        <v>25403</v>
      </c>
      <c r="E33" s="82">
        <f t="shared" si="1"/>
        <v>1.6870898262859841</v>
      </c>
    </row>
    <row r="34" spans="1:5" x14ac:dyDescent="0.15">
      <c r="A34" s="14" t="s">
        <v>42826</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2020-09-10T18:46:42Z</dcterms:modified>
</cp:coreProperties>
</file>